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minimized="1"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G6" i="82" l="1"/>
  <c r="BG7" i="82"/>
  <c r="BG8" i="82"/>
  <c r="BG9" i="82"/>
  <c r="BG10" i="82"/>
  <c r="BG11" i="82"/>
  <c r="BG12" i="82"/>
  <c r="BG13" i="82"/>
  <c r="BG14" i="82"/>
  <c r="BG15" i="82"/>
  <c r="BG16" i="82"/>
  <c r="BG17" i="82"/>
  <c r="BG18" i="82"/>
  <c r="BG19" i="82"/>
  <c r="BG20" i="82"/>
  <c r="BG21" i="82"/>
  <c r="BG22" i="82"/>
  <c r="BG23" i="82"/>
  <c r="BG24" i="82"/>
  <c r="BG25" i="82"/>
  <c r="BG26" i="82"/>
  <c r="BG27" i="82"/>
  <c r="BG28" i="82"/>
  <c r="BG29" i="82"/>
  <c r="BG30" i="82"/>
  <c r="BG31" i="82"/>
  <c r="BG32" i="82"/>
  <c r="BG33" i="82"/>
  <c r="BG34" i="82"/>
  <c r="BG35" i="82"/>
  <c r="BG36" i="82"/>
  <c r="BG37" i="82"/>
  <c r="BG38" i="82"/>
  <c r="BG39" i="82"/>
  <c r="BG40" i="82"/>
  <c r="BG41" i="82"/>
  <c r="BG42" i="82"/>
  <c r="BG43" i="82"/>
  <c r="BG44" i="82"/>
  <c r="BG45" i="82"/>
  <c r="BG46" i="82"/>
  <c r="BG47" i="82"/>
  <c r="BG48" i="82"/>
  <c r="BG49" i="82"/>
  <c r="BG50" i="82"/>
  <c r="BG51" i="82"/>
  <c r="BG52" i="82"/>
  <c r="BG53" i="82"/>
  <c r="BG54" i="82"/>
  <c r="BG55" i="82"/>
  <c r="BG56" i="82"/>
  <c r="BG57" i="82"/>
  <c r="BG58" i="82"/>
  <c r="BG59" i="82"/>
  <c r="BG60" i="82"/>
  <c r="BG61" i="82"/>
  <c r="BG62" i="82"/>
  <c r="BG63" i="82"/>
  <c r="BG64" i="82"/>
  <c r="BG65" i="82"/>
  <c r="BG66" i="82"/>
  <c r="BG67" i="82"/>
  <c r="BG68" i="82"/>
  <c r="BG69" i="82"/>
  <c r="BG70" i="82"/>
  <c r="BG71" i="82"/>
  <c r="BG72" i="82"/>
  <c r="BG73" i="82"/>
  <c r="BG74" i="82"/>
  <c r="BG75" i="82"/>
  <c r="BG76" i="82"/>
  <c r="BG77" i="82"/>
  <c r="BG78" i="82"/>
  <c r="BG79" i="82"/>
  <c r="BG80" i="82"/>
  <c r="BG81" i="82"/>
  <c r="BG82" i="82"/>
  <c r="BG83" i="82"/>
  <c r="BG84" i="82"/>
  <c r="BG85" i="82"/>
  <c r="BG86" i="82"/>
  <c r="BG87" i="82"/>
  <c r="BG88" i="82"/>
  <c r="BG89" i="82"/>
  <c r="BG90" i="82"/>
  <c r="BG91" i="82"/>
  <c r="BG92" i="82"/>
  <c r="BG93" i="82"/>
  <c r="BG94" i="82"/>
  <c r="BG95" i="82"/>
  <c r="BG96" i="82"/>
  <c r="BG97" i="82"/>
  <c r="BG98" i="82"/>
  <c r="BG99" i="82"/>
  <c r="BG100" i="82"/>
  <c r="BG101" i="82"/>
  <c r="BG102" i="82"/>
  <c r="BG103" i="82"/>
  <c r="BG104" i="82"/>
  <c r="BG105" i="82"/>
  <c r="BG106" i="82"/>
  <c r="BG107" i="82"/>
  <c r="BG108" i="82"/>
  <c r="BG109" i="82"/>
  <c r="BG110" i="82"/>
  <c r="BG111" i="82"/>
  <c r="BG112" i="82"/>
  <c r="BG113" i="82"/>
  <c r="BG114" i="82"/>
  <c r="BG115" i="82"/>
  <c r="BG116" i="82"/>
  <c r="BG117" i="82"/>
  <c r="BG118" i="82"/>
  <c r="BG119" i="82"/>
  <c r="BG120" i="82"/>
  <c r="BG121" i="82"/>
  <c r="BG122" i="82"/>
  <c r="BG123" i="82"/>
  <c r="BG124" i="82"/>
  <c r="BG125" i="82"/>
  <c r="BG126" i="82"/>
  <c r="BG127" i="82"/>
  <c r="BG128" i="82"/>
  <c r="BG129" i="82"/>
  <c r="BG130" i="82"/>
  <c r="BG131" i="82"/>
  <c r="BG132" i="82"/>
  <c r="BG133" i="82"/>
  <c r="BG134" i="82"/>
  <c r="BG135" i="82"/>
  <c r="BG136" i="82"/>
  <c r="BG137" i="82"/>
  <c r="BG138" i="82"/>
  <c r="BG139" i="82"/>
  <c r="BG140" i="82"/>
  <c r="BG141" i="82"/>
  <c r="BG142" i="82"/>
  <c r="BG143" i="82"/>
  <c r="BG144" i="82"/>
  <c r="BG145" i="82"/>
  <c r="BG146" i="82"/>
  <c r="BG147" i="82"/>
  <c r="BG148" i="82"/>
  <c r="BG149" i="82"/>
  <c r="BG150" i="82"/>
  <c r="BG151" i="82"/>
  <c r="BG152" i="82"/>
  <c r="BG153" i="82"/>
  <c r="BG154" i="82"/>
  <c r="BG155" i="82"/>
  <c r="BG156" i="82"/>
  <c r="BG157" i="82"/>
  <c r="BG158" i="82"/>
  <c r="BG159" i="82"/>
  <c r="BG160" i="82"/>
  <c r="BG161" i="82"/>
  <c r="BG162" i="82"/>
  <c r="BG163" i="82"/>
  <c r="BG164" i="82"/>
  <c r="BG165" i="82"/>
  <c r="BG166" i="82"/>
  <c r="BG167" i="82"/>
  <c r="BG168" i="82"/>
  <c r="BG169" i="82"/>
  <c r="BG170" i="82"/>
  <c r="BG171" i="82"/>
  <c r="BG172" i="82"/>
  <c r="BG173" i="82"/>
  <c r="BG174" i="82"/>
  <c r="BG175" i="82"/>
  <c r="BG176" i="82"/>
  <c r="BG177" i="82"/>
  <c r="BG178" i="82"/>
  <c r="BG179" i="82"/>
  <c r="BG180" i="82"/>
  <c r="BG181" i="82"/>
  <c r="BG182" i="82"/>
  <c r="BG183" i="82"/>
  <c r="BG184" i="82"/>
  <c r="BG185" i="82"/>
  <c r="BG186" i="82"/>
  <c r="BG187" i="82"/>
  <c r="BG188" i="82"/>
  <c r="BG189" i="82"/>
  <c r="BG190" i="82"/>
  <c r="BG191" i="82"/>
  <c r="BG192" i="82"/>
  <c r="BG193" i="82"/>
  <c r="BG194" i="82"/>
  <c r="BG195" i="82"/>
  <c r="BG196" i="82"/>
  <c r="BG197" i="82"/>
  <c r="BG198" i="82"/>
  <c r="BG199" i="82"/>
  <c r="BG200" i="82"/>
  <c r="BG201" i="82"/>
  <c r="BG202" i="82"/>
  <c r="BG203" i="82"/>
  <c r="BG204" i="82"/>
  <c r="BG205" i="82"/>
  <c r="BG206" i="82"/>
  <c r="BG207" i="82"/>
  <c r="BG208" i="82"/>
  <c r="BG209" i="82"/>
  <c r="BG210" i="82"/>
  <c r="BG211" i="82"/>
  <c r="BG212" i="82"/>
  <c r="BG213" i="82"/>
  <c r="BG214" i="82"/>
  <c r="BG215" i="82"/>
  <c r="BG216" i="82"/>
  <c r="BG217" i="82"/>
  <c r="BG218" i="82"/>
  <c r="BG219" i="82"/>
  <c r="BG220" i="82"/>
  <c r="BG221" i="82"/>
  <c r="BG222" i="82"/>
  <c r="BG223" i="82"/>
  <c r="BG224" i="82"/>
  <c r="BG225" i="82"/>
  <c r="BG226" i="82"/>
  <c r="BG227" i="82"/>
  <c r="BG228" i="82"/>
  <c r="BG229" i="82"/>
  <c r="BG230" i="82"/>
  <c r="BG231" i="82"/>
  <c r="BG232" i="82"/>
  <c r="BG233" i="82"/>
  <c r="BG234" i="82"/>
  <c r="BG235" i="82"/>
  <c r="BG236" i="82"/>
  <c r="BG237" i="82"/>
  <c r="BG238" i="82"/>
  <c r="BG239" i="82"/>
  <c r="BG240" i="82"/>
  <c r="BG241" i="82"/>
  <c r="BG242" i="82"/>
  <c r="BG243" i="82"/>
  <c r="BG244" i="82"/>
  <c r="BG245" i="82"/>
  <c r="BG246" i="82"/>
  <c r="BG247" i="82"/>
  <c r="BG248" i="82"/>
  <c r="BG249" i="82"/>
  <c r="BG250" i="82"/>
  <c r="BG251" i="82"/>
  <c r="BG252" i="82"/>
  <c r="BG253" i="82"/>
  <c r="BG254" i="82"/>
  <c r="BG255" i="82"/>
  <c r="BG256" i="82"/>
  <c r="BG257" i="82"/>
  <c r="BG258" i="82"/>
  <c r="BG259" i="82"/>
  <c r="BG260" i="82"/>
  <c r="BG261" i="82"/>
  <c r="BG262" i="82"/>
  <c r="BG263" i="82"/>
  <c r="BG264" i="82"/>
  <c r="BG265" i="82"/>
  <c r="BG266" i="82"/>
  <c r="BG267" i="82"/>
  <c r="BG268" i="82"/>
  <c r="BG269" i="82"/>
  <c r="BG270" i="82"/>
  <c r="BG271" i="82"/>
  <c r="BG272" i="82"/>
  <c r="BG273" i="82"/>
  <c r="BG274" i="82"/>
  <c r="BG275" i="82"/>
  <c r="BG276" i="82"/>
  <c r="BG277" i="82"/>
  <c r="BG278" i="82"/>
  <c r="BG279" i="82"/>
  <c r="BG280" i="82"/>
  <c r="BG281" i="82"/>
  <c r="BG282" i="82"/>
  <c r="BG283" i="82"/>
  <c r="BG284" i="82"/>
  <c r="BG285" i="82"/>
  <c r="BG286" i="82"/>
  <c r="BG287" i="82"/>
  <c r="BG288" i="82"/>
  <c r="BG289" i="82"/>
  <c r="BG290" i="82"/>
  <c r="BG291" i="82"/>
  <c r="BG292" i="82"/>
  <c r="BG293" i="82"/>
  <c r="BG294" i="82"/>
  <c r="BG295" i="82"/>
  <c r="BG296" i="82"/>
  <c r="BG297" i="82"/>
  <c r="BG298" i="82"/>
  <c r="BG299" i="82"/>
  <c r="BG300" i="82"/>
  <c r="BG301" i="82"/>
  <c r="BG302" i="82"/>
  <c r="BG303" i="82"/>
  <c r="BG304" i="82"/>
  <c r="BG5" i="82"/>
  <c r="BF37" i="82"/>
  <c r="BF41" i="82"/>
  <c r="BF75" i="82"/>
  <c r="BF77" i="82"/>
  <c r="BF79" i="82"/>
  <c r="BF81" i="82"/>
  <c r="BF83" i="82"/>
  <c r="BF85" i="82"/>
  <c r="BF101" i="82"/>
  <c r="BF115" i="82"/>
  <c r="BF117" i="82"/>
  <c r="BF119" i="82"/>
  <c r="BF121" i="82"/>
  <c r="BF123" i="82"/>
  <c r="BF133" i="82"/>
  <c r="BF137" i="82"/>
  <c r="BF155" i="82"/>
  <c r="BF157" i="82"/>
  <c r="BF159" i="82"/>
  <c r="BF161" i="82"/>
  <c r="BF163" i="82"/>
  <c r="BF169" i="82"/>
  <c r="BF173" i="82"/>
  <c r="BF195" i="82"/>
  <c r="BF197" i="82"/>
  <c r="BF198" i="82"/>
  <c r="BF199" i="82"/>
  <c r="BF201" i="82"/>
  <c r="BF202" i="82"/>
  <c r="BF203" i="82"/>
  <c r="BF205" i="82"/>
  <c r="BF207" i="82"/>
  <c r="BF213" i="82"/>
  <c r="BF215" i="82"/>
  <c r="BF223" i="82"/>
  <c r="BF235" i="82"/>
  <c r="BF237" i="82"/>
  <c r="BF238" i="82"/>
  <c r="BF239" i="82"/>
  <c r="BF241" i="82"/>
  <c r="BF242" i="82"/>
  <c r="BF243" i="82"/>
  <c r="BF249" i="82"/>
  <c r="BF251" i="82"/>
  <c r="BF259" i="82"/>
  <c r="BF275" i="82"/>
  <c r="BF277" i="82"/>
  <c r="BF278" i="82"/>
  <c r="BF279" i="82"/>
  <c r="BF281" i="82"/>
  <c r="BF282" i="82"/>
  <c r="BF283" i="82"/>
  <c r="BF285" i="82"/>
  <c r="BF286" i="82"/>
  <c r="BF287" i="82"/>
  <c r="BF288" i="82"/>
  <c r="BF289" i="82"/>
  <c r="BF290" i="82"/>
  <c r="BF291" i="82"/>
  <c r="BF292" i="82"/>
  <c r="BF293" i="82"/>
  <c r="BF294" i="82"/>
  <c r="BF295" i="82"/>
  <c r="BF296" i="82"/>
  <c r="BF297" i="82"/>
  <c r="BF298" i="82"/>
  <c r="BF299" i="82"/>
  <c r="BF300" i="82"/>
  <c r="BF301" i="82"/>
  <c r="BF302" i="82"/>
  <c r="BF303" i="82"/>
  <c r="BF304" i="82"/>
  <c r="AA7" i="82"/>
  <c r="AA8" i="82"/>
  <c r="AA9" i="82"/>
  <c r="BF38" i="82" s="1"/>
  <c r="AA10" i="82"/>
  <c r="AA11" i="82"/>
  <c r="AA12" i="82"/>
  <c r="AA13" i="82"/>
  <c r="BF78" i="82" s="1"/>
  <c r="AA14" i="82"/>
  <c r="BF93" i="82" s="1"/>
  <c r="AA15" i="82"/>
  <c r="BF97" i="82" s="1"/>
  <c r="AA16" i="82"/>
  <c r="AA17" i="82"/>
  <c r="BF118" i="82" s="1"/>
  <c r="AA18" i="82"/>
  <c r="BF129" i="82" s="1"/>
  <c r="AA19" i="82"/>
  <c r="AA20" i="82"/>
  <c r="BF145" i="82" s="1"/>
  <c r="AA21" i="82"/>
  <c r="BF158" i="82" s="1"/>
  <c r="AA22" i="82"/>
  <c r="AA23" i="82"/>
  <c r="BF181" i="82" s="1"/>
  <c r="AA24" i="82"/>
  <c r="AA25" i="82"/>
  <c r="BF196" i="82" s="1"/>
  <c r="AA26" i="82"/>
  <c r="BF211" i="82" s="1"/>
  <c r="AA27" i="82"/>
  <c r="AA28" i="82"/>
  <c r="BF227" i="82" s="1"/>
  <c r="AA29" i="82"/>
  <c r="BF236" i="82" s="1"/>
  <c r="AA30" i="82"/>
  <c r="AA31" i="82"/>
  <c r="BF255" i="82" s="1"/>
  <c r="AA32" i="82"/>
  <c r="AA33" i="82"/>
  <c r="BF276" i="82" s="1"/>
  <c r="AA6" i="82"/>
  <c r="BF5" i="82" s="1"/>
  <c r="BF268" i="82" l="1"/>
  <c r="BF272" i="82"/>
  <c r="BF186" i="82"/>
  <c r="BF190" i="82"/>
  <c r="BF194" i="82"/>
  <c r="BF188" i="82"/>
  <c r="BF192" i="82"/>
  <c r="BF106" i="82"/>
  <c r="BF110" i="82"/>
  <c r="BF114" i="82"/>
  <c r="BF107" i="82"/>
  <c r="BF111" i="82"/>
  <c r="BF108" i="82"/>
  <c r="BF112" i="82"/>
  <c r="BF26" i="82"/>
  <c r="BF30" i="82"/>
  <c r="BF34" i="82"/>
  <c r="BF27" i="82"/>
  <c r="BF31" i="82"/>
  <c r="BF28" i="82"/>
  <c r="BF32" i="82"/>
  <c r="BF25" i="82"/>
  <c r="BF29" i="82"/>
  <c r="BF33" i="82"/>
  <c r="BF271" i="82"/>
  <c r="BF153" i="82"/>
  <c r="BF218" i="82"/>
  <c r="BF222" i="82"/>
  <c r="BF216" i="82"/>
  <c r="BF220" i="82"/>
  <c r="BF224" i="82"/>
  <c r="BF138" i="82"/>
  <c r="BF142" i="82"/>
  <c r="BF135" i="82"/>
  <c r="BF139" i="82"/>
  <c r="BF143" i="82"/>
  <c r="BF136" i="82"/>
  <c r="BF140" i="82"/>
  <c r="BF144" i="82"/>
  <c r="BF58" i="82"/>
  <c r="BF62" i="82"/>
  <c r="BF55" i="82"/>
  <c r="BF59" i="82"/>
  <c r="BF63" i="82"/>
  <c r="BF56" i="82"/>
  <c r="BF60" i="82"/>
  <c r="BF64" i="82"/>
  <c r="BF57" i="82"/>
  <c r="BF61" i="82"/>
  <c r="BF265" i="82"/>
  <c r="BF229" i="82"/>
  <c r="BF185" i="82"/>
  <c r="BF149" i="82"/>
  <c r="BF246" i="82"/>
  <c r="BF250" i="82"/>
  <c r="BF254" i="82"/>
  <c r="BF248" i="82"/>
  <c r="BF252" i="82"/>
  <c r="BF166" i="82"/>
  <c r="BF170" i="82"/>
  <c r="BF174" i="82"/>
  <c r="BF167" i="82"/>
  <c r="BF171" i="82"/>
  <c r="BF168" i="82"/>
  <c r="BF172" i="82"/>
  <c r="BF46" i="82"/>
  <c r="BF50" i="82"/>
  <c r="BF54" i="82"/>
  <c r="BF47" i="82"/>
  <c r="BF51" i="82"/>
  <c r="BF48" i="82"/>
  <c r="BF52" i="82"/>
  <c r="BF45" i="82"/>
  <c r="BF49" i="82"/>
  <c r="BF53" i="82"/>
  <c r="BF274" i="82"/>
  <c r="BF269" i="82"/>
  <c r="BF263" i="82"/>
  <c r="BF247" i="82"/>
  <c r="BF219" i="82"/>
  <c r="BF191" i="82"/>
  <c r="BF165" i="82"/>
  <c r="BF109" i="82"/>
  <c r="BF226" i="82"/>
  <c r="BF230" i="82"/>
  <c r="BF234" i="82"/>
  <c r="BF228" i="82"/>
  <c r="BF232" i="82"/>
  <c r="BF146" i="82"/>
  <c r="BF150" i="82"/>
  <c r="BF154" i="82"/>
  <c r="BF147" i="82"/>
  <c r="BF151" i="82"/>
  <c r="BF148" i="82"/>
  <c r="BF152" i="82"/>
  <c r="BF66" i="82"/>
  <c r="BF70" i="82"/>
  <c r="BF74" i="82"/>
  <c r="BF67" i="82"/>
  <c r="BF71" i="82"/>
  <c r="BF68" i="82"/>
  <c r="BF72" i="82"/>
  <c r="BF65" i="82"/>
  <c r="BF69" i="82"/>
  <c r="BF73" i="82"/>
  <c r="BF266" i="82"/>
  <c r="BF231" i="82"/>
  <c r="BF187" i="82"/>
  <c r="BF258" i="82"/>
  <c r="BF262" i="82"/>
  <c r="BF256" i="82"/>
  <c r="BF260" i="82"/>
  <c r="BF264" i="82"/>
  <c r="BF178" i="82"/>
  <c r="BF182" i="82"/>
  <c r="BF175" i="82"/>
  <c r="BF179" i="82"/>
  <c r="BF183" i="82"/>
  <c r="BF176" i="82"/>
  <c r="BF180" i="82"/>
  <c r="BF184" i="82"/>
  <c r="BF98" i="82"/>
  <c r="BF102" i="82"/>
  <c r="BF95" i="82"/>
  <c r="BF99" i="82"/>
  <c r="BF103" i="82"/>
  <c r="BF96" i="82"/>
  <c r="BF100" i="82"/>
  <c r="BF104" i="82"/>
  <c r="BF18" i="82"/>
  <c r="BF22" i="82"/>
  <c r="BF15" i="82"/>
  <c r="BF19" i="82"/>
  <c r="BF23" i="82"/>
  <c r="BF16" i="82"/>
  <c r="BF20" i="82"/>
  <c r="BF24" i="82"/>
  <c r="BF17" i="82"/>
  <c r="BF21" i="82"/>
  <c r="BF270" i="82"/>
  <c r="BF257" i="82"/>
  <c r="BF221" i="82"/>
  <c r="BF193" i="82"/>
  <c r="BF113" i="82"/>
  <c r="BF6" i="82"/>
  <c r="BF10" i="82"/>
  <c r="BF14" i="82"/>
  <c r="BF7" i="82"/>
  <c r="BF11" i="82"/>
  <c r="BF8" i="82"/>
  <c r="BF12" i="82"/>
  <c r="BF9" i="82"/>
  <c r="BF13" i="82"/>
  <c r="BF206" i="82"/>
  <c r="BF210" i="82"/>
  <c r="BF214" i="82"/>
  <c r="BF208" i="82"/>
  <c r="BF212" i="82"/>
  <c r="BF126" i="82"/>
  <c r="BF130" i="82"/>
  <c r="BF134" i="82"/>
  <c r="BF127" i="82"/>
  <c r="BF131" i="82"/>
  <c r="BF128" i="82"/>
  <c r="BF132" i="82"/>
  <c r="BF86" i="82"/>
  <c r="BF90" i="82"/>
  <c r="BF94" i="82"/>
  <c r="BF87" i="82"/>
  <c r="BF91" i="82"/>
  <c r="BF88" i="82"/>
  <c r="BF92" i="82"/>
  <c r="BF273" i="82"/>
  <c r="BF267" i="82"/>
  <c r="BF261" i="82"/>
  <c r="BF253" i="82"/>
  <c r="BF245" i="82"/>
  <c r="BF233" i="82"/>
  <c r="BF225" i="82"/>
  <c r="BF217" i="82"/>
  <c r="BF209" i="82"/>
  <c r="BF189" i="82"/>
  <c r="BF177" i="82"/>
  <c r="BF141" i="82"/>
  <c r="BF125" i="82"/>
  <c r="BF105" i="82"/>
  <c r="BF89" i="82"/>
  <c r="BF284" i="82"/>
  <c r="BF280" i="82"/>
  <c r="BF244" i="82"/>
  <c r="BF240" i="82"/>
  <c r="BF204" i="82"/>
  <c r="BF200" i="82"/>
  <c r="BF164" i="82"/>
  <c r="BF160" i="82"/>
  <c r="BF156" i="82"/>
  <c r="BF124" i="82"/>
  <c r="BF120" i="82"/>
  <c r="BF116" i="82"/>
  <c r="BF84" i="82"/>
  <c r="BF80" i="82"/>
  <c r="BF76" i="82"/>
  <c r="BF44" i="82"/>
  <c r="BF40" i="82"/>
  <c r="BF36" i="82"/>
  <c r="BF43" i="82"/>
  <c r="BF39" i="82"/>
  <c r="BF35" i="82"/>
  <c r="BF162" i="82"/>
  <c r="BF122" i="82"/>
  <c r="BF82" i="82"/>
  <c r="BF42" i="82"/>
  <c r="GI8" i="100" l="1"/>
  <c r="GI9" i="100"/>
  <c r="GI10" i="100"/>
  <c r="GI11" i="100"/>
  <c r="GI12" i="100"/>
  <c r="GI13" i="100"/>
  <c r="GI14" i="100"/>
  <c r="GI15" i="100"/>
  <c r="GI16" i="100"/>
  <c r="GI17" i="100"/>
  <c r="GI18" i="100"/>
  <c r="GI19" i="100"/>
  <c r="GI20" i="100"/>
  <c r="GI21" i="100"/>
  <c r="GI22" i="100"/>
  <c r="GI23" i="100"/>
  <c r="GI24" i="100"/>
  <c r="GI25" i="100"/>
  <c r="GI26" i="100"/>
  <c r="GI27" i="100"/>
  <c r="GI28" i="100"/>
  <c r="GI29" i="100"/>
  <c r="GI30" i="100"/>
  <c r="GI31" i="100"/>
  <c r="GI32" i="100"/>
  <c r="GI33" i="100"/>
  <c r="GI34" i="100"/>
  <c r="GI35" i="100"/>
  <c r="GI36" i="100"/>
  <c r="GI37" i="100"/>
  <c r="GI38" i="100"/>
  <c r="GI39" i="100"/>
  <c r="GI40" i="100"/>
  <c r="GI41" i="100"/>
  <c r="GI42" i="100"/>
  <c r="GI43" i="100"/>
  <c r="GI44" i="100"/>
  <c r="GI45" i="100"/>
  <c r="GI46" i="100"/>
  <c r="GI47" i="100"/>
  <c r="GI48" i="100"/>
  <c r="GI49" i="100"/>
  <c r="GI50" i="100"/>
  <c r="GI51" i="100"/>
  <c r="GI52" i="100"/>
  <c r="GI53" i="100"/>
  <c r="GI54" i="100"/>
  <c r="GI55" i="100"/>
  <c r="GI56" i="100"/>
  <c r="GI57" i="100"/>
  <c r="GI58" i="100"/>
  <c r="GI59" i="100"/>
  <c r="GI60" i="100"/>
  <c r="GI61" i="100"/>
  <c r="GI62" i="100"/>
  <c r="GI63" i="100"/>
  <c r="GI64" i="100"/>
  <c r="GI65" i="100"/>
  <c r="GI66" i="100"/>
  <c r="GI7" i="100"/>
  <c r="BH8" i="100"/>
  <c r="BH9" i="100"/>
  <c r="BH10" i="100"/>
  <c r="BH11" i="100"/>
  <c r="BH12" i="100"/>
  <c r="BH13" i="100"/>
  <c r="BH14" i="100"/>
  <c r="BH15" i="100"/>
  <c r="BH16" i="100"/>
  <c r="BH17" i="100"/>
  <c r="BH18" i="100"/>
  <c r="BH19" i="100"/>
  <c r="BH20" i="100"/>
  <c r="BH21" i="100"/>
  <c r="BH22" i="100"/>
  <c r="BH23" i="100"/>
  <c r="BH24" i="100"/>
  <c r="BH25" i="100"/>
  <c r="BH26" i="100"/>
  <c r="BH27" i="100"/>
  <c r="BH28" i="100"/>
  <c r="BH29" i="100"/>
  <c r="BH30" i="100"/>
  <c r="BH31" i="100"/>
  <c r="BH32" i="100"/>
  <c r="BH33" i="100"/>
  <c r="BH34" i="100"/>
  <c r="BH35" i="100"/>
  <c r="BH36" i="100"/>
  <c r="BH37" i="100"/>
  <c r="BH38" i="100"/>
  <c r="BH39" i="100"/>
  <c r="BH40" i="100"/>
  <c r="BH41" i="100"/>
  <c r="BH42" i="100"/>
  <c r="BH43" i="100"/>
  <c r="BH44" i="100"/>
  <c r="BH45" i="100"/>
  <c r="BH46" i="100"/>
  <c r="BH47" i="100"/>
  <c r="BH48" i="100"/>
  <c r="BH49" i="100"/>
  <c r="BH50" i="100"/>
  <c r="BH51" i="100"/>
  <c r="BH52" i="100"/>
  <c r="BH53" i="100"/>
  <c r="BH54" i="100"/>
  <c r="BH55" i="100"/>
  <c r="BH56" i="100"/>
  <c r="BH57" i="100"/>
  <c r="BH58" i="100"/>
  <c r="BH59" i="100"/>
  <c r="BH60" i="100"/>
  <c r="BH61" i="100"/>
  <c r="BH62" i="100"/>
  <c r="BH63" i="100"/>
  <c r="BH64" i="100"/>
  <c r="BH65" i="100"/>
  <c r="BH66" i="100"/>
  <c r="BH7" i="100"/>
  <c r="EM6" i="82" l="1"/>
  <c r="EM7" i="82"/>
  <c r="EM5" i="82"/>
  <c r="EA5" i="82"/>
  <c r="CV7" i="98" l="1"/>
  <c r="CV8" i="98"/>
  <c r="CV9" i="98"/>
  <c r="CV10" i="98"/>
  <c r="CV11" i="98"/>
  <c r="CV12" i="98"/>
  <c r="CV13" i="98"/>
  <c r="CV14" i="98"/>
  <c r="CV15" i="98"/>
  <c r="CV16" i="98"/>
  <c r="CV17" i="98"/>
  <c r="CV18" i="98"/>
  <c r="CV19" i="98"/>
  <c r="CV20" i="98"/>
  <c r="CV21" i="98"/>
  <c r="CV22" i="98"/>
  <c r="CV23" i="98"/>
  <c r="CV24" i="98"/>
  <c r="CV25" i="98"/>
  <c r="CV26" i="98"/>
  <c r="CV27" i="98"/>
  <c r="CV28" i="98"/>
  <c r="CV29" i="98"/>
  <c r="CV30" i="98"/>
  <c r="CV31" i="98"/>
  <c r="CV32" i="98"/>
  <c r="CV33" i="98"/>
  <c r="CV34" i="98"/>
  <c r="CV35" i="98"/>
  <c r="CV36" i="98"/>
  <c r="CV37" i="98"/>
  <c r="CV38" i="98"/>
  <c r="CV39" i="98"/>
  <c r="CV40" i="98"/>
  <c r="CV41" i="98"/>
  <c r="CV42" i="98"/>
  <c r="CV43" i="98"/>
  <c r="CV44" i="98"/>
  <c r="CV45" i="98"/>
  <c r="CV46" i="98"/>
  <c r="CV47" i="98"/>
  <c r="CV48" i="98"/>
  <c r="CV49" i="98"/>
  <c r="CV50" i="98"/>
  <c r="CV51" i="98"/>
  <c r="CV52" i="98"/>
  <c r="CV53" i="98"/>
  <c r="CV54" i="98"/>
  <c r="CV55" i="98"/>
  <c r="CV56" i="98"/>
  <c r="CV57" i="98"/>
  <c r="CV58" i="98"/>
  <c r="CV59" i="98"/>
  <c r="CV60" i="98"/>
  <c r="CV61" i="98"/>
  <c r="CV62" i="98"/>
  <c r="CV63" i="98"/>
  <c r="CV64" i="98"/>
  <c r="CV65" i="98"/>
  <c r="CV66" i="98"/>
  <c r="CV67" i="98"/>
  <c r="CV68" i="98"/>
  <c r="CV69" i="98"/>
  <c r="CV70" i="98"/>
  <c r="CV71" i="98"/>
  <c r="CV72" i="98"/>
  <c r="CV73" i="98"/>
  <c r="CV74" i="98"/>
  <c r="CV75" i="98"/>
  <c r="CV76" i="98"/>
  <c r="CV6" i="98" l="1"/>
  <c r="CD7" i="98"/>
  <c r="CD8" i="98"/>
  <c r="CD9" i="98"/>
  <c r="CD10" i="98"/>
  <c r="CD11" i="98"/>
  <c r="CD12" i="98"/>
  <c r="CD13" i="98"/>
  <c r="CD14" i="98"/>
  <c r="CD15" i="98"/>
  <c r="CD16" i="98"/>
  <c r="CD17" i="98"/>
  <c r="CD18" i="98"/>
  <c r="CD19" i="98"/>
  <c r="CD20" i="98"/>
  <c r="CD21" i="98"/>
  <c r="CD22" i="98"/>
  <c r="CD23" i="98"/>
  <c r="CD24" i="98"/>
  <c r="CD25" i="98"/>
  <c r="CD26" i="98"/>
  <c r="CD27" i="98"/>
  <c r="CD28" i="98"/>
  <c r="CD29" i="98"/>
  <c r="CD30" i="98"/>
  <c r="CD31" i="98"/>
  <c r="CD32" i="98"/>
  <c r="CD33" i="98"/>
  <c r="CD34" i="98"/>
  <c r="CD35" i="98"/>
  <c r="CD36" i="98"/>
  <c r="CD37" i="98"/>
  <c r="CD38" i="98"/>
  <c r="CD39" i="98"/>
  <c r="CD40" i="98"/>
  <c r="CD41" i="98"/>
  <c r="CD42" i="98"/>
  <c r="CD43" i="98"/>
  <c r="CD44" i="98"/>
  <c r="CD45" i="98"/>
  <c r="CD46" i="98"/>
  <c r="CD47" i="98"/>
  <c r="CD48" i="98"/>
  <c r="CD49" i="98"/>
  <c r="CD50" i="98"/>
  <c r="CD51" i="98"/>
  <c r="CD52" i="98"/>
  <c r="CD53" i="98"/>
  <c r="CD54" i="98"/>
  <c r="CD55" i="98"/>
  <c r="CD56" i="98"/>
  <c r="CD57" i="98"/>
  <c r="CD58" i="98"/>
  <c r="CD59" i="98"/>
  <c r="CD60" i="98"/>
  <c r="CD61" i="98"/>
  <c r="CD62" i="98"/>
  <c r="CD63" i="98"/>
  <c r="CD64" i="98"/>
  <c r="CD65" i="98"/>
  <c r="CD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BZ151" i="90" l="1"/>
  <c r="BZ146" i="90"/>
  <c r="CC148" i="90" s="1"/>
  <c r="BZ141" i="90"/>
  <c r="CC140" i="90" s="1"/>
  <c r="BZ136" i="90"/>
  <c r="BZ131" i="90"/>
  <c r="CC132" i="90" s="1"/>
  <c r="BZ126" i="90"/>
  <c r="CC124" i="90" s="1"/>
  <c r="BZ121" i="90"/>
  <c r="BZ116" i="90"/>
  <c r="CC116" i="90" s="1"/>
  <c r="BZ111" i="90"/>
  <c r="CC112" i="90" s="1"/>
  <c r="BZ106" i="90"/>
  <c r="CC108" i="90" s="1"/>
  <c r="BZ101" i="90"/>
  <c r="CC100" i="90" s="1"/>
  <c r="BZ96" i="90"/>
  <c r="BZ91" i="90"/>
  <c r="CC92" i="90" s="1"/>
  <c r="BZ86" i="90"/>
  <c r="CC88" i="90" s="1"/>
  <c r="BZ81" i="90"/>
  <c r="CC80" i="90" s="1"/>
  <c r="BZ76" i="90"/>
  <c r="CC76" i="90" s="1"/>
  <c r="BZ71" i="90"/>
  <c r="CC72" i="90" s="1"/>
  <c r="BZ66" i="90"/>
  <c r="CC68" i="90" s="1"/>
  <c r="BZ61" i="90"/>
  <c r="CC60" i="90" s="1"/>
  <c r="BZ56" i="90"/>
  <c r="CC56" i="90" s="1"/>
  <c r="BZ51" i="90"/>
  <c r="CC52" i="90" s="1"/>
  <c r="BZ46" i="90"/>
  <c r="CC48" i="90" s="1"/>
  <c r="BZ41" i="90"/>
  <c r="CC40" i="90" s="1"/>
  <c r="BZ36" i="90"/>
  <c r="CC36" i="90" s="1"/>
  <c r="BZ31" i="90"/>
  <c r="CC32" i="90" s="1"/>
  <c r="BZ21" i="90"/>
  <c r="CC20" i="90" s="1"/>
  <c r="BZ13" i="90"/>
  <c r="CC14" i="90" s="1"/>
  <c r="BZ7" i="90"/>
  <c r="CC8" i="90" s="1"/>
  <c r="BL6" i="90"/>
  <c r="BR8" i="90"/>
  <c r="BR9" i="90"/>
  <c r="BR10" i="90"/>
  <c r="BR11" i="90"/>
  <c r="BR12" i="90"/>
  <c r="BR13" i="90"/>
  <c r="BR14" i="90"/>
  <c r="BR15" i="90"/>
  <c r="BR16" i="90"/>
  <c r="BR17" i="90"/>
  <c r="BR18" i="90"/>
  <c r="BR19" i="90"/>
  <c r="BR20" i="90"/>
  <c r="BR21" i="90"/>
  <c r="BR22" i="90"/>
  <c r="BR23" i="90"/>
  <c r="BR24" i="90"/>
  <c r="BR25" i="90"/>
  <c r="BR26" i="90"/>
  <c r="BR27" i="90"/>
  <c r="BR28" i="90"/>
  <c r="BR29" i="90"/>
  <c r="BR30" i="90"/>
  <c r="BR31" i="90"/>
  <c r="BR32" i="90"/>
  <c r="BR7" i="90"/>
  <c r="CC33" i="90" l="1"/>
  <c r="CC69" i="90"/>
  <c r="CC37" i="90"/>
  <c r="CC81" i="90"/>
  <c r="CC16" i="90"/>
  <c r="CC61" i="90"/>
  <c r="CC17" i="90"/>
  <c r="CC57" i="90"/>
  <c r="CC82" i="90"/>
  <c r="CC45" i="90"/>
  <c r="CC23" i="90"/>
  <c r="CC5" i="90"/>
  <c r="CC13" i="90"/>
  <c r="CC29" i="90"/>
  <c r="CC41" i="90"/>
  <c r="CC50" i="90"/>
  <c r="CC62" i="90"/>
  <c r="CC73" i="90"/>
  <c r="CC85" i="90"/>
  <c r="CC27" i="90"/>
  <c r="CC49" i="90"/>
  <c r="CC70" i="90"/>
  <c r="CC7" i="90"/>
  <c r="CC12" i="90"/>
  <c r="CC30" i="90"/>
  <c r="CC42" i="90"/>
  <c r="CC53" i="90"/>
  <c r="CC65" i="90"/>
  <c r="CC77" i="90"/>
  <c r="CC9" i="90"/>
  <c r="CC11" i="90"/>
  <c r="CC15" i="90"/>
  <c r="CC19" i="90"/>
  <c r="CC25" i="90"/>
  <c r="CC21" i="90"/>
  <c r="CC31" i="90"/>
  <c r="CC35" i="90"/>
  <c r="CC39" i="90"/>
  <c r="CC43" i="90"/>
  <c r="CC47" i="90"/>
  <c r="CC51" i="90"/>
  <c r="CC55" i="90"/>
  <c r="CC59" i="90"/>
  <c r="CC63" i="90"/>
  <c r="CC67" i="90"/>
  <c r="CC71" i="90"/>
  <c r="CC75" i="90"/>
  <c r="CC79" i="90"/>
  <c r="CC83" i="90"/>
  <c r="CC87" i="90"/>
  <c r="CC95" i="90"/>
  <c r="CC98" i="90"/>
  <c r="CC94" i="90"/>
  <c r="CC97" i="90"/>
  <c r="CC107" i="90"/>
  <c r="CC106" i="90"/>
  <c r="CC105" i="90"/>
  <c r="CC115" i="90"/>
  <c r="CC118" i="90"/>
  <c r="CC114" i="90"/>
  <c r="CC117" i="90"/>
  <c r="CC127" i="90"/>
  <c r="CC126" i="90"/>
  <c r="CC125" i="90"/>
  <c r="CC135" i="90"/>
  <c r="CC138" i="90"/>
  <c r="CC134" i="90"/>
  <c r="CC137" i="90"/>
  <c r="CC147" i="90"/>
  <c r="CC146" i="90"/>
  <c r="CC145" i="90"/>
  <c r="CC10" i="90"/>
  <c r="CC6" i="90"/>
  <c r="CC26" i="90"/>
  <c r="CC22" i="90"/>
  <c r="CC34" i="90"/>
  <c r="CC38" i="90"/>
  <c r="CC46" i="90"/>
  <c r="CC54" i="90"/>
  <c r="CC58" i="90"/>
  <c r="CC66" i="90"/>
  <c r="CC74" i="90"/>
  <c r="CC78" i="90"/>
  <c r="CC86" i="90"/>
  <c r="CC96" i="90"/>
  <c r="CC128" i="90"/>
  <c r="CC144" i="90"/>
  <c r="CC91" i="90"/>
  <c r="CC90" i="90"/>
  <c r="CC93" i="90"/>
  <c r="CC89" i="90"/>
  <c r="CC103" i="90"/>
  <c r="CC99" i="90"/>
  <c r="CC102" i="90"/>
  <c r="CC101" i="90"/>
  <c r="CC111" i="90"/>
  <c r="CC110" i="90"/>
  <c r="CC113" i="90"/>
  <c r="CC109" i="90"/>
  <c r="CC123" i="90"/>
  <c r="CC119" i="90"/>
  <c r="CC122" i="90"/>
  <c r="CC121" i="90"/>
  <c r="CC131" i="90"/>
  <c r="CC130" i="90"/>
  <c r="CC133" i="90"/>
  <c r="CC129" i="90"/>
  <c r="CC143" i="90"/>
  <c r="CC139" i="90"/>
  <c r="CC142" i="90"/>
  <c r="CC141" i="90"/>
  <c r="CC151" i="90"/>
  <c r="CC154" i="90"/>
  <c r="CC150" i="90"/>
  <c r="CC153" i="90"/>
  <c r="CC149" i="90"/>
  <c r="CC18" i="90"/>
  <c r="CC28" i="90"/>
  <c r="CC24" i="90"/>
  <c r="CC44" i="90"/>
  <c r="CC64" i="90"/>
  <c r="CC84" i="90"/>
  <c r="CC104" i="90"/>
  <c r="CC120" i="90"/>
  <c r="CC136" i="90"/>
  <c r="CC152" i="90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N6" i="90"/>
  <c r="BN7" i="90"/>
  <c r="BN8" i="90"/>
  <c r="BN9" i="90"/>
  <c r="BN10" i="90"/>
  <c r="BN11" i="90"/>
  <c r="BN12" i="90"/>
  <c r="BN13" i="90"/>
  <c r="BN14" i="90"/>
  <c r="BN15" i="90"/>
  <c r="BN16" i="90"/>
  <c r="BN17" i="90"/>
  <c r="BN18" i="90"/>
  <c r="BN19" i="90"/>
  <c r="BN20" i="90"/>
  <c r="BN21" i="90"/>
  <c r="BN22" i="90"/>
  <c r="BN23" i="90"/>
  <c r="BN24" i="90"/>
  <c r="BN25" i="90"/>
  <c r="BN26" i="90"/>
  <c r="BN27" i="90"/>
  <c r="BN28" i="90"/>
  <c r="BN29" i="90"/>
  <c r="BN30" i="90"/>
  <c r="BN31" i="90"/>
  <c r="BN32" i="90"/>
  <c r="BL7" i="90"/>
  <c r="BL8" i="90"/>
  <c r="BL9" i="90"/>
  <c r="BL10" i="90"/>
  <c r="BL11" i="90"/>
  <c r="BL12" i="90"/>
  <c r="BL13" i="90"/>
  <c r="BL14" i="90"/>
  <c r="BL15" i="90"/>
  <c r="BL16" i="90"/>
  <c r="BL17" i="90"/>
  <c r="BL18" i="90"/>
  <c r="BL19" i="90"/>
  <c r="BL20" i="90"/>
  <c r="BL21" i="90"/>
  <c r="BL22" i="90"/>
  <c r="BL23" i="90"/>
  <c r="BL24" i="90"/>
  <c r="BL25" i="90"/>
  <c r="BL26" i="90"/>
  <c r="BL27" i="90"/>
  <c r="BL28" i="90"/>
  <c r="BL29" i="90"/>
  <c r="BL30" i="90"/>
  <c r="BL31" i="90"/>
  <c r="BL32" i="90"/>
  <c r="BL5" i="90"/>
  <c r="EM8" i="82" l="1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Q5" i="82"/>
  <c r="CR5" i="82"/>
  <c r="CQ6" i="82"/>
  <c r="CR6" i="82"/>
  <c r="CQ7" i="82"/>
  <c r="CR7" i="82"/>
  <c r="CQ8" i="82"/>
  <c r="CR8" i="82"/>
  <c r="CQ9" i="82"/>
  <c r="CR9" i="82"/>
  <c r="CQ10" i="82"/>
  <c r="CR10" i="82"/>
  <c r="CQ11" i="82"/>
  <c r="CR11" i="82"/>
  <c r="CQ12" i="82"/>
  <c r="CR12" i="82"/>
  <c r="CQ13" i="82"/>
  <c r="CR13" i="82"/>
  <c r="CQ14" i="82"/>
  <c r="CR14" i="82"/>
  <c r="CQ15" i="82"/>
  <c r="CR15" i="82"/>
  <c r="CQ16" i="82"/>
  <c r="CR16" i="82"/>
  <c r="CQ17" i="82"/>
  <c r="CR17" i="82"/>
  <c r="CQ18" i="82"/>
  <c r="CR18" i="82"/>
  <c r="CQ19" i="82"/>
  <c r="CR19" i="82"/>
  <c r="CQ20" i="82"/>
  <c r="CR20" i="82"/>
  <c r="CQ21" i="82"/>
  <c r="CR21" i="82"/>
  <c r="CQ22" i="82"/>
  <c r="CR22" i="82"/>
  <c r="CQ23" i="82"/>
  <c r="CR23" i="82"/>
  <c r="CQ24" i="82"/>
  <c r="CR24" i="82"/>
  <c r="CQ25" i="82"/>
  <c r="CR25" i="82"/>
  <c r="CQ26" i="82"/>
  <c r="CR26" i="82"/>
  <c r="CQ27" i="82"/>
  <c r="CR27" i="82"/>
  <c r="CQ28" i="82"/>
  <c r="CR28" i="82"/>
  <c r="CQ29" i="82"/>
  <c r="CR29" i="82"/>
  <c r="CQ30" i="82"/>
  <c r="CR30" i="82"/>
  <c r="CQ31" i="82"/>
  <c r="CR31" i="82"/>
  <c r="CQ32" i="82"/>
  <c r="CR32" i="82"/>
  <c r="CQ33" i="82"/>
  <c r="CR33" i="82"/>
  <c r="CQ34" i="82"/>
  <c r="CR34" i="82"/>
  <c r="CQ35" i="82"/>
  <c r="CR35" i="82"/>
  <c r="CQ36" i="82"/>
  <c r="CR36" i="82"/>
  <c r="CQ37" i="82"/>
  <c r="CR37" i="82"/>
  <c r="CQ38" i="82"/>
  <c r="CR38" i="82"/>
  <c r="CQ39" i="82"/>
  <c r="CR39" i="82"/>
  <c r="CQ40" i="82"/>
  <c r="CR40" i="82"/>
  <c r="CQ41" i="82"/>
  <c r="CR41" i="82"/>
  <c r="CQ42" i="82"/>
  <c r="CR42" i="82"/>
  <c r="CQ43" i="82"/>
  <c r="CR43" i="82"/>
  <c r="CQ44" i="82"/>
  <c r="CR44" i="82"/>
  <c r="CQ45" i="82"/>
  <c r="CR45" i="82"/>
  <c r="CQ46" i="82"/>
  <c r="CR46" i="82"/>
  <c r="CQ47" i="82"/>
  <c r="CR47" i="82"/>
  <c r="CQ48" i="82"/>
  <c r="CR48" i="82"/>
  <c r="CQ49" i="82"/>
  <c r="CR49" i="82"/>
  <c r="CQ50" i="82"/>
  <c r="CR50" i="82"/>
  <c r="CQ51" i="82"/>
  <c r="CR51" i="82"/>
  <c r="CQ52" i="82"/>
  <c r="CR52" i="82"/>
  <c r="CQ53" i="82"/>
  <c r="CR53" i="82"/>
  <c r="CQ54" i="82"/>
  <c r="CR54" i="82"/>
  <c r="CQ55" i="82"/>
  <c r="CR55" i="82"/>
  <c r="CQ56" i="82"/>
  <c r="CR56" i="82"/>
  <c r="CQ57" i="82"/>
  <c r="CR57" i="82"/>
  <c r="CQ58" i="82"/>
  <c r="CR58" i="82"/>
  <c r="CQ59" i="82"/>
  <c r="CR59" i="82"/>
  <c r="CQ60" i="82"/>
  <c r="CR60" i="82"/>
  <c r="CQ61" i="82"/>
  <c r="CR61" i="82"/>
  <c r="CQ62" i="82"/>
  <c r="CR62" i="82"/>
  <c r="CQ63" i="82"/>
  <c r="CR63" i="82"/>
  <c r="CQ64" i="82"/>
  <c r="CR64" i="82"/>
  <c r="CQ65" i="82"/>
  <c r="CR65" i="82"/>
  <c r="CQ66" i="82"/>
  <c r="CR66" i="82"/>
  <c r="CQ67" i="82"/>
  <c r="CR67" i="82"/>
  <c r="CQ68" i="82"/>
  <c r="CR68" i="82"/>
  <c r="CQ69" i="82"/>
  <c r="CR69" i="82"/>
  <c r="CQ70" i="82"/>
  <c r="CR70" i="82"/>
  <c r="CQ71" i="82"/>
  <c r="CR71" i="82"/>
  <c r="CQ72" i="82"/>
  <c r="CR72" i="82"/>
  <c r="CQ73" i="82"/>
  <c r="CR73" i="82"/>
  <c r="CQ74" i="82"/>
  <c r="CR74" i="82"/>
  <c r="CQ75" i="82"/>
  <c r="CR75" i="82"/>
  <c r="CQ76" i="82"/>
  <c r="CR76" i="82"/>
  <c r="CQ77" i="82"/>
  <c r="CR77" i="82"/>
  <c r="CQ78" i="82"/>
  <c r="CR78" i="82"/>
  <c r="CQ79" i="82"/>
  <c r="CR79" i="82"/>
  <c r="CQ80" i="82"/>
  <c r="CR80" i="82"/>
  <c r="CQ81" i="82"/>
  <c r="CR81" i="82"/>
  <c r="CQ82" i="82"/>
  <c r="CR82" i="82"/>
  <c r="CQ83" i="82"/>
  <c r="CR83" i="82"/>
  <c r="CQ84" i="82"/>
  <c r="CR84" i="82"/>
  <c r="CQ85" i="82"/>
  <c r="CR85" i="82"/>
  <c r="CQ86" i="82"/>
  <c r="CR86" i="82"/>
  <c r="CQ87" i="82"/>
  <c r="CR87" i="82"/>
  <c r="CQ88" i="82"/>
  <c r="CR88" i="82"/>
  <c r="CQ89" i="82"/>
  <c r="CR89" i="82"/>
  <c r="CQ90" i="82"/>
  <c r="CR90" i="82"/>
  <c r="CQ91" i="82"/>
  <c r="CR91" i="82"/>
  <c r="CQ92" i="82"/>
  <c r="CR92" i="82"/>
  <c r="CQ93" i="82"/>
  <c r="CR93" i="82"/>
  <c r="CQ94" i="82"/>
  <c r="CR94" i="82"/>
  <c r="EY6" i="82" l="1"/>
  <c r="EY7" i="82"/>
  <c r="EY8" i="82"/>
  <c r="EY9" i="82"/>
  <c r="EY10" i="82"/>
  <c r="EY11" i="82"/>
  <c r="EY12" i="82"/>
  <c r="EY13" i="82"/>
  <c r="EY14" i="82"/>
  <c r="EY15" i="82"/>
  <c r="EY16" i="82"/>
  <c r="EY17" i="82"/>
  <c r="EY18" i="82"/>
  <c r="EY19" i="82"/>
  <c r="EY20" i="82"/>
  <c r="EY21" i="82"/>
  <c r="EY22" i="82"/>
  <c r="EY23" i="82"/>
  <c r="EY24" i="82"/>
  <c r="EY25" i="82"/>
  <c r="EY26" i="82"/>
  <c r="EY27" i="82"/>
  <c r="EY28" i="82"/>
  <c r="EY29" i="82"/>
  <c r="EY30" i="82"/>
  <c r="EY31" i="82"/>
  <c r="EY32" i="82"/>
  <c r="EY33" i="82"/>
  <c r="EY34" i="82"/>
  <c r="EY35" i="82"/>
  <c r="EY36" i="82"/>
  <c r="EY37" i="82"/>
  <c r="EY38" i="82"/>
  <c r="EY39" i="82"/>
  <c r="EY40" i="82"/>
  <c r="EY41" i="82"/>
  <c r="EY42" i="82"/>
  <c r="EY43" i="82"/>
  <c r="EY44" i="82"/>
  <c r="EY45" i="82"/>
  <c r="EY46" i="82"/>
  <c r="EY47" i="82"/>
  <c r="EY48" i="82"/>
  <c r="EY49" i="82"/>
  <c r="EY50" i="82"/>
  <c r="EY51" i="82"/>
  <c r="EY52" i="82"/>
  <c r="EY53" i="82"/>
  <c r="EY54" i="82"/>
  <c r="EY55" i="82"/>
  <c r="EY56" i="82"/>
  <c r="EY57" i="82"/>
  <c r="EY58" i="82"/>
  <c r="EY59" i="82"/>
  <c r="EY60" i="82"/>
  <c r="EY61" i="82"/>
  <c r="EY62" i="82"/>
  <c r="EY63" i="82"/>
  <c r="EY64" i="82"/>
  <c r="EY65" i="82"/>
  <c r="EY66" i="82"/>
  <c r="EY67" i="82"/>
  <c r="EY68" i="82"/>
  <c r="EY69" i="82"/>
  <c r="EY70" i="82"/>
  <c r="EY71" i="82"/>
  <c r="EY72" i="82"/>
  <c r="EY73" i="82"/>
  <c r="EY74" i="82"/>
  <c r="EY75" i="82"/>
  <c r="EY76" i="82"/>
  <c r="EY77" i="82"/>
  <c r="EY78" i="82"/>
  <c r="EY79" i="82"/>
  <c r="EY80" i="82"/>
  <c r="EY81" i="82"/>
  <c r="EY82" i="82"/>
  <c r="EY83" i="82"/>
  <c r="EY84" i="82"/>
  <c r="EY85" i="82"/>
  <c r="EY86" i="82"/>
  <c r="EY87" i="82"/>
  <c r="EY88" i="82"/>
  <c r="EY89" i="82"/>
  <c r="EY90" i="82"/>
  <c r="EY91" i="82"/>
  <c r="EY92" i="82"/>
  <c r="EY93" i="82"/>
  <c r="EY94" i="82"/>
  <c r="EY5" i="82"/>
  <c r="EO6" i="82" l="1"/>
  <c r="EO7" i="82"/>
  <c r="EO8" i="82"/>
  <c r="EO9" i="82"/>
  <c r="EO10" i="82"/>
  <c r="EO11" i="82"/>
  <c r="EO12" i="82"/>
  <c r="EO13" i="82"/>
  <c r="EO14" i="82"/>
  <c r="EO15" i="82"/>
  <c r="EO16" i="82"/>
  <c r="EO17" i="82"/>
  <c r="EO18" i="82"/>
  <c r="EO19" i="82"/>
  <c r="EO20" i="82"/>
  <c r="EO21" i="82"/>
  <c r="EO22" i="82"/>
  <c r="EO23" i="82"/>
  <c r="EO24" i="82"/>
  <c r="EO25" i="82"/>
  <c r="EO26" i="82"/>
  <c r="EO27" i="82"/>
  <c r="EO28" i="82"/>
  <c r="EO29" i="82"/>
  <c r="EO30" i="82"/>
  <c r="EO31" i="82"/>
  <c r="EO32" i="82"/>
  <c r="EO33" i="82"/>
  <c r="EO34" i="82"/>
  <c r="EO35" i="82"/>
  <c r="EO36" i="82"/>
  <c r="EO37" i="82"/>
  <c r="EO38" i="82"/>
  <c r="EO39" i="82"/>
  <c r="EO40" i="82"/>
  <c r="EO41" i="82"/>
  <c r="EO42" i="82"/>
  <c r="EO43" i="82"/>
  <c r="EO44" i="82"/>
  <c r="EO45" i="82"/>
  <c r="EO46" i="82"/>
  <c r="EO47" i="82"/>
  <c r="EO48" i="82"/>
  <c r="EO49" i="82"/>
  <c r="EO50" i="82"/>
  <c r="EO51" i="82"/>
  <c r="EO52" i="82"/>
  <c r="EO53" i="82"/>
  <c r="EO54" i="82"/>
  <c r="EO55" i="82"/>
  <c r="EO56" i="82"/>
  <c r="EO57" i="82"/>
  <c r="EO58" i="82"/>
  <c r="EO59" i="82"/>
  <c r="EO60" i="82"/>
  <c r="EO61" i="82"/>
  <c r="EO62" i="82"/>
  <c r="EO63" i="82"/>
  <c r="EO64" i="82"/>
  <c r="EO65" i="82"/>
  <c r="EO66" i="82"/>
  <c r="EO67" i="82"/>
  <c r="EO68" i="82"/>
  <c r="EO69" i="82"/>
  <c r="EO70" i="82"/>
  <c r="EO71" i="82"/>
  <c r="EO72" i="82"/>
  <c r="EO73" i="82"/>
  <c r="EO74" i="82"/>
  <c r="EO75" i="82"/>
  <c r="EO76" i="82"/>
  <c r="EO77" i="82"/>
  <c r="EO78" i="82"/>
  <c r="EO79" i="82"/>
  <c r="EO80" i="82"/>
  <c r="EO81" i="82"/>
  <c r="EO82" i="82"/>
  <c r="EO83" i="82"/>
  <c r="EO84" i="82"/>
  <c r="EO85" i="82"/>
  <c r="EO86" i="82"/>
  <c r="EO87" i="82"/>
  <c r="EO88" i="82"/>
  <c r="EO89" i="82"/>
  <c r="EO90" i="82"/>
  <c r="EO91" i="82"/>
  <c r="EO92" i="82"/>
  <c r="EO93" i="82"/>
  <c r="EO94" i="82"/>
  <c r="EO5" i="82"/>
  <c r="EL6" i="82"/>
  <c r="EL7" i="82"/>
  <c r="EL8" i="82"/>
  <c r="EL9" i="82"/>
  <c r="EL10" i="82"/>
  <c r="EL11" i="82"/>
  <c r="EL12" i="82"/>
  <c r="EL13" i="82"/>
  <c r="EL14" i="82"/>
  <c r="EL15" i="82"/>
  <c r="EL16" i="82"/>
  <c r="EL17" i="82"/>
  <c r="EL18" i="82"/>
  <c r="EL19" i="82"/>
  <c r="EL20" i="82"/>
  <c r="EL21" i="82"/>
  <c r="EL22" i="82"/>
  <c r="EL23" i="82"/>
  <c r="EL24" i="82"/>
  <c r="EL25" i="82"/>
  <c r="EL26" i="82"/>
  <c r="EL27" i="82"/>
  <c r="EL28" i="82"/>
  <c r="EL29" i="82"/>
  <c r="EL30" i="82"/>
  <c r="EL31" i="82"/>
  <c r="EL32" i="82"/>
  <c r="EL33" i="82"/>
  <c r="EL34" i="82"/>
  <c r="EL35" i="82"/>
  <c r="EL36" i="82"/>
  <c r="EL37" i="82"/>
  <c r="EL38" i="82"/>
  <c r="EL39" i="82"/>
  <c r="EL40" i="82"/>
  <c r="EL41" i="82"/>
  <c r="EL42" i="82"/>
  <c r="EL43" i="82"/>
  <c r="EL44" i="82"/>
  <c r="EL45" i="82"/>
  <c r="EL46" i="82"/>
  <c r="EL47" i="82"/>
  <c r="EL48" i="82"/>
  <c r="EL49" i="82"/>
  <c r="EL50" i="82"/>
  <c r="EL51" i="82"/>
  <c r="EL52" i="82"/>
  <c r="EL53" i="82"/>
  <c r="EL54" i="82"/>
  <c r="EL55" i="82"/>
  <c r="EL56" i="82"/>
  <c r="EL57" i="82"/>
  <c r="EL58" i="82"/>
  <c r="EL59" i="82"/>
  <c r="EL60" i="82"/>
  <c r="EL61" i="82"/>
  <c r="EL62" i="82"/>
  <c r="EL63" i="82"/>
  <c r="EL64" i="82"/>
  <c r="EL65" i="82"/>
  <c r="EL66" i="82"/>
  <c r="EL67" i="82"/>
  <c r="EL68" i="82"/>
  <c r="EL69" i="82"/>
  <c r="EL70" i="82"/>
  <c r="EL71" i="82"/>
  <c r="EL72" i="82"/>
  <c r="EL73" i="82"/>
  <c r="EL74" i="82"/>
  <c r="EL75" i="82"/>
  <c r="EL76" i="82"/>
  <c r="EL77" i="82"/>
  <c r="EL78" i="82"/>
  <c r="EL79" i="82"/>
  <c r="EL80" i="82"/>
  <c r="EL81" i="82"/>
  <c r="EL82" i="82"/>
  <c r="EL83" i="82"/>
  <c r="EL84" i="82"/>
  <c r="EL85" i="82"/>
  <c r="EL86" i="82"/>
  <c r="EL87" i="82"/>
  <c r="EL88" i="82"/>
  <c r="EL89" i="82"/>
  <c r="EL90" i="82"/>
  <c r="EL91" i="82"/>
  <c r="EL92" i="82"/>
  <c r="EL93" i="82"/>
  <c r="EL94" i="82"/>
  <c r="EL5" i="82"/>
  <c r="EK94" i="82"/>
  <c r="EK93" i="82"/>
  <c r="EK92" i="82"/>
  <c r="EK91" i="82"/>
  <c r="EK90" i="82"/>
  <c r="EK89" i="82"/>
  <c r="EK88" i="82"/>
  <c r="EK87" i="82"/>
  <c r="EK86" i="82"/>
  <c r="EK85" i="82"/>
  <c r="EK84" i="82"/>
  <c r="EK83" i="82"/>
  <c r="EK82" i="82"/>
  <c r="EK81" i="82"/>
  <c r="EK80" i="82"/>
  <c r="EK79" i="82"/>
  <c r="EK78" i="82"/>
  <c r="EK77" i="82"/>
  <c r="EK76" i="82"/>
  <c r="EK75" i="82"/>
  <c r="EK74" i="82"/>
  <c r="EK73" i="82"/>
  <c r="EK72" i="82"/>
  <c r="EK71" i="82"/>
  <c r="EK70" i="82"/>
  <c r="EK69" i="82"/>
  <c r="EK68" i="82"/>
  <c r="EK67" i="82"/>
  <c r="EK66" i="82"/>
  <c r="EK65" i="82"/>
  <c r="EK64" i="82"/>
  <c r="EK63" i="82"/>
  <c r="EK62" i="82"/>
  <c r="EK61" i="82"/>
  <c r="EK60" i="82"/>
  <c r="EK59" i="82"/>
  <c r="EK58" i="82"/>
  <c r="EK57" i="82"/>
  <c r="EK56" i="82"/>
  <c r="EK55" i="82"/>
  <c r="EK54" i="82"/>
  <c r="EK53" i="82"/>
  <c r="EK52" i="82"/>
  <c r="EK51" i="82"/>
  <c r="EK50" i="82"/>
  <c r="EK49" i="82"/>
  <c r="EK48" i="82"/>
  <c r="EK47" i="82"/>
  <c r="EK46" i="82"/>
  <c r="EK45" i="82"/>
  <c r="EK44" i="82"/>
  <c r="EK43" i="82"/>
  <c r="EK42" i="82"/>
  <c r="EK41" i="82"/>
  <c r="EK40" i="82"/>
  <c r="EK39" i="82"/>
  <c r="EK38" i="82"/>
  <c r="EK37" i="82"/>
  <c r="EK36" i="82"/>
  <c r="EK35" i="82"/>
  <c r="EK34" i="82"/>
  <c r="EK33" i="82"/>
  <c r="EK32" i="82"/>
  <c r="EK31" i="82"/>
  <c r="EK30" i="82"/>
  <c r="EK29" i="82"/>
  <c r="EK28" i="82"/>
  <c r="EK27" i="82"/>
  <c r="EK26" i="82"/>
  <c r="EK25" i="82"/>
  <c r="EK24" i="82"/>
  <c r="EK23" i="82"/>
  <c r="EK22" i="82"/>
  <c r="EK21" i="82"/>
  <c r="EK20" i="82"/>
  <c r="EK19" i="82"/>
  <c r="EK18" i="82"/>
  <c r="EK17" i="82"/>
  <c r="EK16" i="82"/>
  <c r="EK15" i="82"/>
  <c r="EK14" i="82"/>
  <c r="EK13" i="82"/>
  <c r="EK12" i="82"/>
  <c r="EK11" i="82"/>
  <c r="EK10" i="82"/>
  <c r="EK9" i="82"/>
  <c r="EK8" i="82"/>
  <c r="EK7" i="82"/>
  <c r="EK6" i="82"/>
  <c r="EK5" i="82"/>
  <c r="EI94" i="82"/>
  <c r="ER94" i="82" s="1"/>
  <c r="EI93" i="82"/>
  <c r="ER93" i="82" s="1"/>
  <c r="EI92" i="82"/>
  <c r="ER92" i="82" s="1"/>
  <c r="EI91" i="82"/>
  <c r="ER91" i="82" s="1"/>
  <c r="EI90" i="82"/>
  <c r="EI89" i="82"/>
  <c r="ER89" i="82" s="1"/>
  <c r="EI88" i="82"/>
  <c r="EI87" i="82"/>
  <c r="EZ87" i="82" s="1"/>
  <c r="EZ90" i="82" s="1"/>
  <c r="EZ93" i="82" s="1"/>
  <c r="EI86" i="82"/>
  <c r="EZ86" i="82" s="1"/>
  <c r="EZ89" i="82" s="1"/>
  <c r="EZ92" i="82" s="1"/>
  <c r="EI85" i="82"/>
  <c r="EI84" i="82"/>
  <c r="EI83" i="82"/>
  <c r="EZ83" i="82" s="1"/>
  <c r="EI82" i="82"/>
  <c r="EZ82" i="82" s="1"/>
  <c r="EI81" i="82"/>
  <c r="EI80" i="82"/>
  <c r="EI79" i="82"/>
  <c r="EZ79" i="82" s="1"/>
  <c r="EI78" i="82"/>
  <c r="EZ78" i="82" s="1"/>
  <c r="EI77" i="82"/>
  <c r="EI76" i="82"/>
  <c r="EI75" i="82"/>
  <c r="EZ75" i="82" s="1"/>
  <c r="EI74" i="82"/>
  <c r="EZ74" i="82" s="1"/>
  <c r="EI73" i="82"/>
  <c r="EI72" i="82"/>
  <c r="EI71" i="82"/>
  <c r="EZ71" i="82" s="1"/>
  <c r="EI70" i="82"/>
  <c r="EZ70" i="82" s="1"/>
  <c r="EI69" i="82"/>
  <c r="EI68" i="82"/>
  <c r="EI67" i="82"/>
  <c r="EZ67" i="82" s="1"/>
  <c r="EI66" i="82"/>
  <c r="EZ66" i="82" s="1"/>
  <c r="EI65" i="82"/>
  <c r="EI64" i="82"/>
  <c r="EI63" i="82"/>
  <c r="EZ63" i="82" s="1"/>
  <c r="EI62" i="82"/>
  <c r="EZ62" i="82" s="1"/>
  <c r="EI61" i="82"/>
  <c r="EI60" i="82"/>
  <c r="EI59" i="82"/>
  <c r="EZ59" i="82" s="1"/>
  <c r="EI58" i="82"/>
  <c r="EZ58" i="82" s="1"/>
  <c r="EI57" i="82"/>
  <c r="EI56" i="82"/>
  <c r="EI55" i="82"/>
  <c r="EZ55" i="82" s="1"/>
  <c r="EI54" i="82"/>
  <c r="EZ54" i="82" s="1"/>
  <c r="EI53" i="82"/>
  <c r="EI52" i="82"/>
  <c r="EI51" i="82"/>
  <c r="EZ51" i="82" s="1"/>
  <c r="EI50" i="82"/>
  <c r="EZ50" i="82" s="1"/>
  <c r="EI49" i="82"/>
  <c r="EI48" i="82"/>
  <c r="EI47" i="82"/>
  <c r="EZ47" i="82" s="1"/>
  <c r="EI46" i="82"/>
  <c r="EZ46" i="82" s="1"/>
  <c r="EI45" i="82"/>
  <c r="EI44" i="82"/>
  <c r="EI43" i="82"/>
  <c r="EZ43" i="82" s="1"/>
  <c r="EI42" i="82"/>
  <c r="EZ42" i="82" s="1"/>
  <c r="EI41" i="82"/>
  <c r="EI40" i="82"/>
  <c r="EI39" i="82"/>
  <c r="EZ39" i="82" s="1"/>
  <c r="EI38" i="82"/>
  <c r="EZ38" i="82" s="1"/>
  <c r="EI37" i="82"/>
  <c r="EI36" i="82"/>
  <c r="EI35" i="82"/>
  <c r="EZ35" i="82" s="1"/>
  <c r="EI34" i="82"/>
  <c r="EZ34" i="82" s="1"/>
  <c r="EI33" i="82"/>
  <c r="EI32" i="82"/>
  <c r="EI31" i="82"/>
  <c r="EZ31" i="82" s="1"/>
  <c r="EI30" i="82"/>
  <c r="EZ30" i="82" s="1"/>
  <c r="EI29" i="82"/>
  <c r="EI28" i="82"/>
  <c r="EI27" i="82"/>
  <c r="EZ27" i="82" s="1"/>
  <c r="EI26" i="82"/>
  <c r="EZ26" i="82" s="1"/>
  <c r="EI25" i="82"/>
  <c r="EI24" i="82"/>
  <c r="EI23" i="82"/>
  <c r="EZ23" i="82" s="1"/>
  <c r="EI22" i="82"/>
  <c r="EZ22" i="82" s="1"/>
  <c r="EI21" i="82"/>
  <c r="EI20" i="82"/>
  <c r="EI19" i="82"/>
  <c r="EZ19" i="82" s="1"/>
  <c r="EI18" i="82"/>
  <c r="EZ18" i="82" s="1"/>
  <c r="EI17" i="82"/>
  <c r="EI16" i="82"/>
  <c r="EI15" i="82"/>
  <c r="EZ15" i="82" s="1"/>
  <c r="EI14" i="82"/>
  <c r="EZ14" i="82" s="1"/>
  <c r="EI13" i="82"/>
  <c r="EI12" i="82"/>
  <c r="EI11" i="82"/>
  <c r="EZ11" i="82" s="1"/>
  <c r="EI10" i="82"/>
  <c r="EZ10" i="82" s="1"/>
  <c r="EI9" i="82"/>
  <c r="EI8" i="82"/>
  <c r="EI7" i="82"/>
  <c r="EI6" i="82"/>
  <c r="EI5" i="82"/>
  <c r="DZ6" i="82"/>
  <c r="DZ7" i="82"/>
  <c r="DZ8" i="82"/>
  <c r="DZ9" i="82"/>
  <c r="DZ10" i="82"/>
  <c r="DZ11" i="82"/>
  <c r="DZ12" i="82"/>
  <c r="DZ13" i="82"/>
  <c r="DZ14" i="82"/>
  <c r="DZ15" i="82"/>
  <c r="DZ16" i="82"/>
  <c r="DZ17" i="82"/>
  <c r="DZ18" i="82"/>
  <c r="DZ19" i="82"/>
  <c r="DZ20" i="82"/>
  <c r="DZ21" i="82"/>
  <c r="DZ22" i="82"/>
  <c r="DZ23" i="82"/>
  <c r="DZ24" i="82"/>
  <c r="DZ25" i="82"/>
  <c r="DZ26" i="82"/>
  <c r="DZ27" i="82"/>
  <c r="DZ28" i="82"/>
  <c r="DZ29" i="82"/>
  <c r="DZ30" i="82"/>
  <c r="DZ31" i="82"/>
  <c r="DZ32" i="82"/>
  <c r="DZ33" i="82"/>
  <c r="DZ34" i="82"/>
  <c r="DZ35" i="82"/>
  <c r="DZ36" i="82"/>
  <c r="DZ37" i="82"/>
  <c r="DZ38" i="82"/>
  <c r="DZ39" i="82"/>
  <c r="DZ40" i="82"/>
  <c r="DZ41" i="82"/>
  <c r="DZ42" i="82"/>
  <c r="DZ43" i="82"/>
  <c r="DZ44" i="82"/>
  <c r="DZ45" i="82"/>
  <c r="DZ46" i="82"/>
  <c r="DZ47" i="82"/>
  <c r="DZ48" i="82"/>
  <c r="DZ49" i="82"/>
  <c r="DZ50" i="82"/>
  <c r="DZ51" i="82"/>
  <c r="DZ52" i="82"/>
  <c r="DZ53" i="82"/>
  <c r="DZ54" i="82"/>
  <c r="DZ55" i="82"/>
  <c r="DZ56" i="82"/>
  <c r="DZ57" i="82"/>
  <c r="DZ58" i="82"/>
  <c r="DZ59" i="82"/>
  <c r="DZ60" i="82"/>
  <c r="DZ61" i="82"/>
  <c r="DZ62" i="82"/>
  <c r="DZ63" i="82"/>
  <c r="DZ64" i="82"/>
  <c r="DZ65" i="82"/>
  <c r="DZ66" i="82"/>
  <c r="DZ67" i="82"/>
  <c r="DZ68" i="82"/>
  <c r="DZ69" i="82"/>
  <c r="DZ70" i="82"/>
  <c r="DZ71" i="82"/>
  <c r="DZ72" i="82"/>
  <c r="DZ73" i="82"/>
  <c r="DZ74" i="82"/>
  <c r="DZ75" i="82"/>
  <c r="DZ76" i="82"/>
  <c r="DZ77" i="82"/>
  <c r="DZ78" i="82"/>
  <c r="DZ79" i="82"/>
  <c r="DZ80" i="82"/>
  <c r="DZ81" i="82"/>
  <c r="DZ82" i="82"/>
  <c r="DZ83" i="82"/>
  <c r="DZ84" i="82"/>
  <c r="DZ85" i="82"/>
  <c r="DZ86" i="82"/>
  <c r="DZ87" i="82"/>
  <c r="DZ88" i="82"/>
  <c r="DZ89" i="82"/>
  <c r="DZ90" i="82"/>
  <c r="DZ91" i="82"/>
  <c r="DZ92" i="82"/>
  <c r="DZ93" i="82"/>
  <c r="DZ94" i="82"/>
  <c r="DZ5" i="82"/>
  <c r="EJ5" i="82" l="1"/>
  <c r="EJ9" i="82"/>
  <c r="EZ9" i="82"/>
  <c r="EJ13" i="82"/>
  <c r="EZ13" i="82"/>
  <c r="EJ17" i="82"/>
  <c r="EZ17" i="82"/>
  <c r="EJ21" i="82"/>
  <c r="EZ21" i="82"/>
  <c r="EJ25" i="82"/>
  <c r="EZ25" i="82"/>
  <c r="EJ29" i="82"/>
  <c r="EZ29" i="82"/>
  <c r="EJ33" i="82"/>
  <c r="EZ33" i="82"/>
  <c r="EJ37" i="82"/>
  <c r="EZ37" i="82"/>
  <c r="EJ41" i="82"/>
  <c r="EZ41" i="82"/>
  <c r="EJ45" i="82"/>
  <c r="EZ45" i="82"/>
  <c r="EJ49" i="82"/>
  <c r="EZ49" i="82"/>
  <c r="EJ53" i="82"/>
  <c r="EZ53" i="82"/>
  <c r="EJ57" i="82"/>
  <c r="EZ57" i="82"/>
  <c r="EJ61" i="82"/>
  <c r="EZ61" i="82"/>
  <c r="EJ65" i="82"/>
  <c r="EZ65" i="82"/>
  <c r="EJ69" i="82"/>
  <c r="EZ69" i="82"/>
  <c r="EJ73" i="82"/>
  <c r="EZ73" i="82"/>
  <c r="EJ77" i="82"/>
  <c r="EZ77" i="82"/>
  <c r="EJ81" i="82"/>
  <c r="EZ81" i="82"/>
  <c r="EJ85" i="82"/>
  <c r="EZ85" i="82"/>
  <c r="EJ8" i="82"/>
  <c r="EZ8" i="82"/>
  <c r="EJ12" i="82"/>
  <c r="EZ12" i="82"/>
  <c r="EJ16" i="82"/>
  <c r="EZ16" i="82"/>
  <c r="EJ20" i="82"/>
  <c r="EZ20" i="82"/>
  <c r="EJ24" i="82"/>
  <c r="EZ24" i="82"/>
  <c r="EJ28" i="82"/>
  <c r="EZ28" i="82"/>
  <c r="EJ32" i="82"/>
  <c r="EZ32" i="82"/>
  <c r="EJ36" i="82"/>
  <c r="EZ36" i="82"/>
  <c r="EJ40" i="82"/>
  <c r="EZ40" i="82"/>
  <c r="EJ44" i="82"/>
  <c r="EZ44" i="82"/>
  <c r="EJ48" i="82"/>
  <c r="EZ48" i="82"/>
  <c r="EJ52" i="82"/>
  <c r="EZ52" i="82"/>
  <c r="EJ56" i="82"/>
  <c r="EZ56" i="82"/>
  <c r="EJ60" i="82"/>
  <c r="EZ60" i="82"/>
  <c r="EJ64" i="82"/>
  <c r="EZ64" i="82"/>
  <c r="EJ68" i="82"/>
  <c r="EZ68" i="82"/>
  <c r="EJ72" i="82"/>
  <c r="EZ72" i="82"/>
  <c r="EJ76" i="82"/>
  <c r="EZ76" i="82"/>
  <c r="EJ80" i="82"/>
  <c r="EZ80" i="82"/>
  <c r="EJ84" i="82"/>
  <c r="EZ84" i="82"/>
  <c r="EJ88" i="82"/>
  <c r="EZ88" i="82"/>
  <c r="EZ91" i="82" s="1"/>
  <c r="EZ94" i="82" s="1"/>
  <c r="EJ89" i="82"/>
  <c r="ER6" i="82"/>
  <c r="EJ6" i="82"/>
  <c r="ER10" i="82"/>
  <c r="EJ10" i="82"/>
  <c r="ER14" i="82"/>
  <c r="EJ14" i="82"/>
  <c r="ER18" i="82"/>
  <c r="EJ18" i="82"/>
  <c r="ER22" i="82"/>
  <c r="EJ22" i="82"/>
  <c r="ER26" i="82"/>
  <c r="EJ26" i="82"/>
  <c r="ER30" i="82"/>
  <c r="EJ30" i="82"/>
  <c r="ER34" i="82"/>
  <c r="EJ34" i="82"/>
  <c r="ER38" i="82"/>
  <c r="EJ38" i="82"/>
  <c r="ER42" i="82"/>
  <c r="EJ42" i="82"/>
  <c r="ER46" i="82"/>
  <c r="EJ46" i="82"/>
  <c r="ER50" i="82"/>
  <c r="EJ50" i="82"/>
  <c r="ER54" i="82"/>
  <c r="EJ54" i="82"/>
  <c r="ER58" i="82"/>
  <c r="EJ58" i="82"/>
  <c r="ER62" i="82"/>
  <c r="EJ62" i="82"/>
  <c r="ER66" i="82"/>
  <c r="EJ66" i="82"/>
  <c r="ER70" i="82"/>
  <c r="EJ70" i="82"/>
  <c r="ER74" i="82"/>
  <c r="EJ74" i="82"/>
  <c r="ER78" i="82"/>
  <c r="EJ78" i="82"/>
  <c r="ER82" i="82"/>
  <c r="EJ82" i="82"/>
  <c r="ER86" i="82"/>
  <c r="EJ86" i="82"/>
  <c r="ER90" i="82"/>
  <c r="EJ90" i="82"/>
  <c r="EV94" i="82"/>
  <c r="EP94" i="82"/>
  <c r="ER7" i="82"/>
  <c r="ER11" i="82"/>
  <c r="ER15" i="82"/>
  <c r="ER19" i="82"/>
  <c r="ER23" i="82"/>
  <c r="ER27" i="82"/>
  <c r="ER31" i="82"/>
  <c r="ER35" i="82"/>
  <c r="ER39" i="82"/>
  <c r="ER43" i="82"/>
  <c r="ER47" i="82"/>
  <c r="ER51" i="82"/>
  <c r="ER55" i="82"/>
  <c r="ER59" i="82"/>
  <c r="ER63" i="82"/>
  <c r="ER67" i="82"/>
  <c r="ER71" i="82"/>
  <c r="ER75" i="82"/>
  <c r="ER79" i="82"/>
  <c r="ER83" i="82"/>
  <c r="ER87" i="82"/>
  <c r="EV91" i="82"/>
  <c r="EP91" i="82"/>
  <c r="ER8" i="82"/>
  <c r="ER12" i="82"/>
  <c r="ER16" i="82"/>
  <c r="ER20" i="82"/>
  <c r="ER24" i="82"/>
  <c r="ER28" i="82"/>
  <c r="ER32" i="82"/>
  <c r="ER36" i="82"/>
  <c r="ER40" i="82"/>
  <c r="ER44" i="82"/>
  <c r="ER48" i="82"/>
  <c r="ER52" i="82"/>
  <c r="ER56" i="82"/>
  <c r="ER60" i="82"/>
  <c r="ER64" i="82"/>
  <c r="ER68" i="82"/>
  <c r="ER72" i="82"/>
  <c r="ER76" i="82"/>
  <c r="ER80" i="82"/>
  <c r="ER84" i="82"/>
  <c r="ER88" i="82"/>
  <c r="EV92" i="82"/>
  <c r="EP92" i="82"/>
  <c r="EJ91" i="82"/>
  <c r="EJ87" i="82"/>
  <c r="EJ83" i="82"/>
  <c r="EJ79" i="82"/>
  <c r="EJ75" i="82"/>
  <c r="EJ71" i="82"/>
  <c r="EJ67" i="82"/>
  <c r="EJ63" i="82"/>
  <c r="EJ59" i="82"/>
  <c r="EJ55" i="82"/>
  <c r="EJ51" i="82"/>
  <c r="EJ47" i="82"/>
  <c r="EJ43" i="82"/>
  <c r="EJ39" i="82"/>
  <c r="EJ35" i="82"/>
  <c r="EJ31" i="82"/>
  <c r="EJ27" i="82"/>
  <c r="EJ23" i="82"/>
  <c r="EJ19" i="82"/>
  <c r="EJ15" i="82"/>
  <c r="EJ11" i="82"/>
  <c r="EJ7" i="82"/>
  <c r="ER5" i="82"/>
  <c r="ER9" i="82"/>
  <c r="ER13" i="82"/>
  <c r="ER17" i="82"/>
  <c r="ER21" i="82"/>
  <c r="ER25" i="82"/>
  <c r="ER29" i="82"/>
  <c r="ER33" i="82"/>
  <c r="ER37" i="82"/>
  <c r="ER41" i="82"/>
  <c r="ER45" i="82"/>
  <c r="ER49" i="82"/>
  <c r="ER53" i="82"/>
  <c r="ER57" i="82"/>
  <c r="ER61" i="82"/>
  <c r="ER65" i="82"/>
  <c r="ER69" i="82"/>
  <c r="ER73" i="82"/>
  <c r="ER77" i="82"/>
  <c r="ER81" i="82"/>
  <c r="ER85" i="82"/>
  <c r="EV89" i="82"/>
  <c r="EP89" i="82"/>
  <c r="EV93" i="82"/>
  <c r="EP93" i="82"/>
  <c r="DL94" i="82"/>
  <c r="DL93" i="82"/>
  <c r="DL92" i="82"/>
  <c r="DL91" i="82"/>
  <c r="DL90" i="82"/>
  <c r="DL89" i="82"/>
  <c r="DL88" i="82"/>
  <c r="DL87" i="82"/>
  <c r="DL86" i="82"/>
  <c r="DL85" i="82"/>
  <c r="DL84" i="82"/>
  <c r="DL83" i="82"/>
  <c r="DL82" i="82"/>
  <c r="DL81" i="82"/>
  <c r="DL80" i="82"/>
  <c r="DL79" i="82"/>
  <c r="DL78" i="82"/>
  <c r="DL77" i="82"/>
  <c r="DL76" i="82"/>
  <c r="DL75" i="82"/>
  <c r="DL74" i="82"/>
  <c r="DL73" i="82"/>
  <c r="DL72" i="82"/>
  <c r="DL71" i="82"/>
  <c r="DL70" i="82"/>
  <c r="DL69" i="82"/>
  <c r="DL68" i="82"/>
  <c r="DL67" i="82"/>
  <c r="DL66" i="82"/>
  <c r="DL65" i="82"/>
  <c r="DL64" i="82"/>
  <c r="DL63" i="82"/>
  <c r="DL62" i="82"/>
  <c r="DL61" i="82"/>
  <c r="DL60" i="82"/>
  <c r="DL59" i="82"/>
  <c r="DL58" i="82"/>
  <c r="DL57" i="82"/>
  <c r="DL56" i="82"/>
  <c r="DL55" i="82"/>
  <c r="DL54" i="82"/>
  <c r="DL53" i="82"/>
  <c r="DL52" i="82"/>
  <c r="DL51" i="82"/>
  <c r="DL50" i="82"/>
  <c r="DL49" i="82"/>
  <c r="DL48" i="82"/>
  <c r="DL47" i="82"/>
  <c r="DL46" i="82"/>
  <c r="DL45" i="82"/>
  <c r="DL44" i="82"/>
  <c r="DL43" i="82"/>
  <c r="DL42" i="82"/>
  <c r="DL41" i="82"/>
  <c r="DL40" i="82"/>
  <c r="DL39" i="82"/>
  <c r="DL38" i="82"/>
  <c r="DL37" i="82"/>
  <c r="DL36" i="82"/>
  <c r="DL35" i="82"/>
  <c r="DL34" i="82"/>
  <c r="DL33" i="82"/>
  <c r="DL32" i="82"/>
  <c r="DL31" i="82"/>
  <c r="DL30" i="82"/>
  <c r="DL29" i="82"/>
  <c r="DL28" i="82"/>
  <c r="DL27" i="82"/>
  <c r="DL26" i="82"/>
  <c r="DL25" i="82"/>
  <c r="DL24" i="82"/>
  <c r="DL23" i="82"/>
  <c r="DL22" i="82"/>
  <c r="DL21" i="82"/>
  <c r="DL20" i="82"/>
  <c r="DL19" i="82"/>
  <c r="DL18" i="82"/>
  <c r="DL17" i="82"/>
  <c r="DL16" i="82"/>
  <c r="DL15" i="82"/>
  <c r="DL14" i="82"/>
  <c r="DL13" i="82"/>
  <c r="DL12" i="82"/>
  <c r="DL11" i="82"/>
  <c r="DL10" i="82"/>
  <c r="DL9" i="82"/>
  <c r="DL8" i="82"/>
  <c r="DL7" i="82"/>
  <c r="DL6" i="82"/>
  <c r="DL5" i="82"/>
  <c r="AP10" i="89" l="1"/>
  <c r="AQ10" i="89"/>
  <c r="AR10" i="89"/>
  <c r="AO10" i="89"/>
  <c r="AS10" i="89"/>
  <c r="EV72" i="82"/>
  <c r="EP72" i="82"/>
  <c r="EV56" i="82"/>
  <c r="EP56" i="82"/>
  <c r="EV40" i="82"/>
  <c r="EP40" i="82"/>
  <c r="EV24" i="82"/>
  <c r="EP24" i="82"/>
  <c r="EV35" i="82"/>
  <c r="EP35" i="82"/>
  <c r="EV19" i="82"/>
  <c r="EP19" i="82"/>
  <c r="EV85" i="82"/>
  <c r="EP85" i="82"/>
  <c r="EV69" i="82"/>
  <c r="EP69" i="82"/>
  <c r="EV53" i="82"/>
  <c r="EP53" i="82"/>
  <c r="EV37" i="82"/>
  <c r="EP37" i="82"/>
  <c r="EV21" i="82"/>
  <c r="EP21" i="82"/>
  <c r="EV5" i="82"/>
  <c r="EP5" i="82"/>
  <c r="EV76" i="82"/>
  <c r="EP76" i="82"/>
  <c r="EV60" i="82"/>
  <c r="EP60" i="82"/>
  <c r="EV44" i="82"/>
  <c r="EP44" i="82"/>
  <c r="EV28" i="82"/>
  <c r="EP28" i="82"/>
  <c r="EV12" i="82"/>
  <c r="EP12" i="82"/>
  <c r="EV87" i="82"/>
  <c r="EP87" i="82"/>
  <c r="EV71" i="82"/>
  <c r="EP71" i="82"/>
  <c r="EV55" i="82"/>
  <c r="EP55" i="82"/>
  <c r="EV39" i="82"/>
  <c r="EP39" i="82"/>
  <c r="EV23" i="82"/>
  <c r="EP23" i="82"/>
  <c r="EV7" i="82"/>
  <c r="EP7" i="82"/>
  <c r="EV86" i="82"/>
  <c r="EP86" i="82"/>
  <c r="EV82" i="82"/>
  <c r="EP82" i="82"/>
  <c r="EV78" i="82"/>
  <c r="EP78" i="82"/>
  <c r="EV74" i="82"/>
  <c r="EP74" i="82"/>
  <c r="EV70" i="82"/>
  <c r="EP70" i="82"/>
  <c r="EV66" i="82"/>
  <c r="EP66" i="82"/>
  <c r="EV62" i="82"/>
  <c r="EP62" i="82"/>
  <c r="EV58" i="82"/>
  <c r="EP58" i="82"/>
  <c r="EV54" i="82"/>
  <c r="EP54" i="82"/>
  <c r="EV50" i="82"/>
  <c r="EP50" i="82"/>
  <c r="EV46" i="82"/>
  <c r="EP46" i="82"/>
  <c r="EV42" i="82"/>
  <c r="EP42" i="82"/>
  <c r="EV38" i="82"/>
  <c r="EP38" i="82"/>
  <c r="EV34" i="82"/>
  <c r="EP34" i="82"/>
  <c r="EV30" i="82"/>
  <c r="EP30" i="82"/>
  <c r="EV26" i="82"/>
  <c r="EP26" i="82"/>
  <c r="EV22" i="82"/>
  <c r="EP22" i="82"/>
  <c r="EV18" i="82"/>
  <c r="EP18" i="82"/>
  <c r="EV14" i="82"/>
  <c r="EP14" i="82"/>
  <c r="EV10" i="82"/>
  <c r="EP10" i="82"/>
  <c r="EV6" i="82"/>
  <c r="EP6" i="82"/>
  <c r="EV81" i="82"/>
  <c r="EP81" i="82"/>
  <c r="EV49" i="82"/>
  <c r="EP49" i="82"/>
  <c r="EV33" i="82"/>
  <c r="EP33" i="82"/>
  <c r="EV8" i="82"/>
  <c r="EP8" i="82"/>
  <c r="EV51" i="82"/>
  <c r="EP51" i="82"/>
  <c r="EV57" i="82"/>
  <c r="EP57" i="82"/>
  <c r="EV41" i="82"/>
  <c r="EP41" i="82"/>
  <c r="EV25" i="82"/>
  <c r="EP25" i="82"/>
  <c r="EV9" i="82"/>
  <c r="EP9" i="82"/>
  <c r="EV80" i="82"/>
  <c r="EP80" i="82"/>
  <c r="EV64" i="82"/>
  <c r="EP64" i="82"/>
  <c r="EV48" i="82"/>
  <c r="EP48" i="82"/>
  <c r="EV32" i="82"/>
  <c r="EP32" i="82"/>
  <c r="EV16" i="82"/>
  <c r="EP16" i="82"/>
  <c r="EV75" i="82"/>
  <c r="EP75" i="82"/>
  <c r="EV59" i="82"/>
  <c r="EP59" i="82"/>
  <c r="EV43" i="82"/>
  <c r="EP43" i="82"/>
  <c r="EV27" i="82"/>
  <c r="EP27" i="82"/>
  <c r="EV11" i="82"/>
  <c r="EP11" i="82"/>
  <c r="EV65" i="82"/>
  <c r="EP65" i="82"/>
  <c r="EV17" i="82"/>
  <c r="EP17" i="82"/>
  <c r="EV88" i="82"/>
  <c r="EP88" i="82"/>
  <c r="EV83" i="82"/>
  <c r="EP83" i="82"/>
  <c r="EV67" i="82"/>
  <c r="EP67" i="82"/>
  <c r="EV73" i="82"/>
  <c r="EP73" i="82"/>
  <c r="EV77" i="82"/>
  <c r="EP77" i="82"/>
  <c r="EV61" i="82"/>
  <c r="EP61" i="82"/>
  <c r="EV45" i="82"/>
  <c r="EP45" i="82"/>
  <c r="EV29" i="82"/>
  <c r="EP29" i="82"/>
  <c r="EV13" i="82"/>
  <c r="EP13" i="82"/>
  <c r="EV84" i="82"/>
  <c r="EP84" i="82"/>
  <c r="EV68" i="82"/>
  <c r="EP68" i="82"/>
  <c r="EV52" i="82"/>
  <c r="EP52" i="82"/>
  <c r="EV36" i="82"/>
  <c r="EP36" i="82"/>
  <c r="EV20" i="82"/>
  <c r="EP20" i="82"/>
  <c r="EV79" i="82"/>
  <c r="EP79" i="82"/>
  <c r="EV63" i="82"/>
  <c r="EP63" i="82"/>
  <c r="EV47" i="82"/>
  <c r="EP47" i="82"/>
  <c r="EV31" i="82"/>
  <c r="EP31" i="82"/>
  <c r="EV15" i="82"/>
  <c r="EP15" i="82"/>
  <c r="EV90" i="82"/>
  <c r="EP90" i="82"/>
  <c r="V7" i="89"/>
  <c r="W7" i="89"/>
  <c r="X7" i="89"/>
  <c r="Y7" i="89"/>
  <c r="Z7" i="89"/>
  <c r="AA7" i="89"/>
  <c r="AB7" i="89"/>
  <c r="AC7" i="89"/>
  <c r="AD7" i="89"/>
  <c r="U7" i="89"/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K6" i="82"/>
  <c r="AF7" i="82"/>
  <c r="AG7" i="82" s="1"/>
  <c r="AF8" i="82"/>
  <c r="AG8" i="82" s="1"/>
  <c r="AF9" i="82"/>
  <c r="AG9" i="82" s="1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35" i="82"/>
  <c r="AF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O255" i="90" l="1"/>
  <c r="CP255" i="90" s="1"/>
  <c r="CO256" i="90"/>
  <c r="CP256" i="90" s="1"/>
  <c r="CO257" i="90"/>
  <c r="CP257" i="90" s="1"/>
  <c r="CO258" i="90"/>
  <c r="CP258" i="90" s="1"/>
  <c r="CO259" i="90"/>
  <c r="CP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S259" i="90" l="1"/>
  <c r="CS258" i="90"/>
  <c r="CS257" i="90"/>
  <c r="CS256" i="90"/>
  <c r="CS255" i="90"/>
  <c r="CW259" i="90"/>
  <c r="CQ259" i="90"/>
  <c r="CW258" i="90"/>
  <c r="CQ258" i="90"/>
  <c r="CW257" i="90"/>
  <c r="CQ257" i="90"/>
  <c r="CW256" i="90"/>
  <c r="CQ256" i="90"/>
  <c r="CW255" i="90"/>
  <c r="CQ255" i="90"/>
  <c r="CV256" i="90" l="1"/>
  <c r="CX256" i="90"/>
  <c r="CT256" i="90"/>
  <c r="CV257" i="90"/>
  <c r="CX257" i="90"/>
  <c r="CT257" i="90"/>
  <c r="CV258" i="90"/>
  <c r="CX258" i="90"/>
  <c r="CT258" i="90"/>
  <c r="CV255" i="90"/>
  <c r="CX255" i="90"/>
  <c r="CT255" i="90"/>
  <c r="CV259" i="90"/>
  <c r="CX259" i="90"/>
  <c r="CT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1649" i="98" l="1"/>
  <c r="FQ1617" i="98"/>
  <c r="FQ1349" i="98"/>
  <c r="FQ1672" i="98"/>
  <c r="FQ1317" i="98"/>
  <c r="FQ1397" i="98"/>
  <c r="FQ1681" i="98"/>
  <c r="FQ1665" i="98"/>
  <c r="FQ1637" i="98"/>
  <c r="FQ1445" i="98"/>
  <c r="FQ1381" i="98"/>
  <c r="FQ1345" i="98"/>
  <c r="FQ1313" i="98"/>
  <c r="FQ1680" i="98"/>
  <c r="FQ1664" i="98"/>
  <c r="FQ1633" i="98"/>
  <c r="FQ1429" i="98"/>
  <c r="FQ1365" i="98"/>
  <c r="FQ1333" i="98"/>
  <c r="FQ1301" i="98"/>
  <c r="FQ1673" i="98"/>
  <c r="FQ1653" i="98"/>
  <c r="FQ1621" i="98"/>
  <c r="FQ1413" i="98"/>
  <c r="FQ1361" i="98"/>
  <c r="FQ1329" i="98"/>
  <c r="FQ1297" i="98"/>
  <c r="FQ1509" i="98"/>
  <c r="FQ1477" i="98"/>
  <c r="FQ1505" i="98"/>
  <c r="FQ1473" i="98"/>
  <c r="FQ1441" i="98"/>
  <c r="FQ1393" i="98"/>
  <c r="FQ1685" i="98"/>
  <c r="FQ1677" i="98"/>
  <c r="FQ1669" i="98"/>
  <c r="FQ1661" i="98"/>
  <c r="FQ1645" i="98"/>
  <c r="FQ1629" i="98"/>
  <c r="FQ1613" i="98"/>
  <c r="FQ1517" i="98"/>
  <c r="FQ1501" i="98"/>
  <c r="FQ1485" i="98"/>
  <c r="FQ1469" i="98"/>
  <c r="FQ1453" i="98"/>
  <c r="FQ1437" i="98"/>
  <c r="FQ1421" i="98"/>
  <c r="FQ1405" i="98"/>
  <c r="FQ1389" i="98"/>
  <c r="FQ1373" i="98"/>
  <c r="FQ1357" i="98"/>
  <c r="FQ1341" i="98"/>
  <c r="FQ1325" i="98"/>
  <c r="FQ1309" i="98"/>
  <c r="FQ1293" i="98"/>
  <c r="FQ1525" i="98"/>
  <c r="FQ1493" i="98"/>
  <c r="FQ1461" i="98"/>
  <c r="FQ1521" i="98"/>
  <c r="FQ1489" i="98"/>
  <c r="FQ1457" i="98"/>
  <c r="FQ1425" i="98"/>
  <c r="FQ1409" i="98"/>
  <c r="FQ1377" i="98"/>
  <c r="FQ1684" i="98"/>
  <c r="FQ1676" i="98"/>
  <c r="FQ1668" i="98"/>
  <c r="FQ1657" i="98"/>
  <c r="FQ1641" i="98"/>
  <c r="FQ1625" i="98"/>
  <c r="FQ1609" i="98"/>
  <c r="FQ1513" i="98"/>
  <c r="FQ1497" i="98"/>
  <c r="FQ1481" i="98"/>
  <c r="FQ1465" i="98"/>
  <c r="FQ1449" i="98"/>
  <c r="FQ1433" i="98"/>
  <c r="FQ1417" i="98"/>
  <c r="FQ1401" i="98"/>
  <c r="FQ1385" i="98"/>
  <c r="FQ1369" i="98"/>
  <c r="FQ1353" i="98"/>
  <c r="FQ1337" i="98"/>
  <c r="FQ1321" i="98"/>
  <c r="FQ1305" i="98"/>
  <c r="FQ1289" i="98"/>
  <c r="FQ568" i="98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I6" i="82" l="1"/>
  <c r="CO6" i="90" l="1"/>
  <c r="CW6" i="90" s="1"/>
  <c r="CO7" i="90"/>
  <c r="CW7" i="90" s="1"/>
  <c r="CO8" i="90"/>
  <c r="CW8" i="90" s="1"/>
  <c r="CO9" i="90"/>
  <c r="CW9" i="90" s="1"/>
  <c r="CO10" i="90"/>
  <c r="CW10" i="90" s="1"/>
  <c r="CO11" i="90"/>
  <c r="CW11" i="90" s="1"/>
  <c r="CO12" i="90"/>
  <c r="CW12" i="90" s="1"/>
  <c r="CO13" i="90"/>
  <c r="CW13" i="90" s="1"/>
  <c r="CO14" i="90"/>
  <c r="CW14" i="90" s="1"/>
  <c r="CO15" i="90"/>
  <c r="CO16" i="90"/>
  <c r="CW16" i="90" s="1"/>
  <c r="CO17" i="90"/>
  <c r="CW17" i="90" s="1"/>
  <c r="CO18" i="90"/>
  <c r="CW18" i="90" s="1"/>
  <c r="CO19" i="90"/>
  <c r="CW19" i="90" s="1"/>
  <c r="CO20" i="90"/>
  <c r="CW20" i="90" s="1"/>
  <c r="CO21" i="90"/>
  <c r="CW21" i="90" s="1"/>
  <c r="CO22" i="90"/>
  <c r="CW22" i="90" s="1"/>
  <c r="CO23" i="90"/>
  <c r="CO24" i="90"/>
  <c r="CW24" i="90" s="1"/>
  <c r="CO25" i="90"/>
  <c r="CW25" i="90" s="1"/>
  <c r="CO26" i="90"/>
  <c r="CW26" i="90" s="1"/>
  <c r="CO27" i="90"/>
  <c r="CW27" i="90" s="1"/>
  <c r="CO28" i="90"/>
  <c r="CW28" i="90" s="1"/>
  <c r="CO29" i="90"/>
  <c r="CW29" i="90" s="1"/>
  <c r="CO30" i="90"/>
  <c r="CW30" i="90" s="1"/>
  <c r="CO31" i="90"/>
  <c r="CO32" i="90"/>
  <c r="CW32" i="90" s="1"/>
  <c r="CO33" i="90"/>
  <c r="CW33" i="90" s="1"/>
  <c r="CO34" i="90"/>
  <c r="CW34" i="90" s="1"/>
  <c r="CO35" i="90"/>
  <c r="CW35" i="90" s="1"/>
  <c r="CO36" i="90"/>
  <c r="CW36" i="90" s="1"/>
  <c r="CO37" i="90"/>
  <c r="CW37" i="90" s="1"/>
  <c r="CO38" i="90"/>
  <c r="CW38" i="90" s="1"/>
  <c r="CO39" i="90"/>
  <c r="CO40" i="90"/>
  <c r="CW40" i="90" s="1"/>
  <c r="CO41" i="90"/>
  <c r="CW41" i="90" s="1"/>
  <c r="CO42" i="90"/>
  <c r="CW42" i="90" s="1"/>
  <c r="CO43" i="90"/>
  <c r="CW43" i="90" s="1"/>
  <c r="CO44" i="90"/>
  <c r="CW44" i="90" s="1"/>
  <c r="CO45" i="90"/>
  <c r="CW45" i="90" s="1"/>
  <c r="CO46" i="90"/>
  <c r="CW46" i="90" s="1"/>
  <c r="CO47" i="90"/>
  <c r="CW47" i="90" s="1"/>
  <c r="CO48" i="90"/>
  <c r="CW48" i="90" s="1"/>
  <c r="CO49" i="90"/>
  <c r="CW49" i="90" s="1"/>
  <c r="CO50" i="90"/>
  <c r="CW50" i="90" s="1"/>
  <c r="CO51" i="90"/>
  <c r="CO52" i="90"/>
  <c r="CW52" i="90" s="1"/>
  <c r="CO53" i="90"/>
  <c r="CW53" i="90" s="1"/>
  <c r="CO54" i="90"/>
  <c r="CW54" i="90" s="1"/>
  <c r="CO55" i="90"/>
  <c r="CW55" i="90" s="1"/>
  <c r="CO56" i="90"/>
  <c r="CW56" i="90" s="1"/>
  <c r="CO57" i="90"/>
  <c r="CW57" i="90" s="1"/>
  <c r="CO58" i="90"/>
  <c r="CW58" i="90" s="1"/>
  <c r="CO59" i="90"/>
  <c r="CO60" i="90"/>
  <c r="CW60" i="90" s="1"/>
  <c r="CO61" i="90"/>
  <c r="CW61" i="90" s="1"/>
  <c r="CO62" i="90"/>
  <c r="CW62" i="90" s="1"/>
  <c r="CO63" i="90"/>
  <c r="CW63" i="90" s="1"/>
  <c r="CO64" i="90"/>
  <c r="CW64" i="90" s="1"/>
  <c r="CO65" i="90"/>
  <c r="CW65" i="90" s="1"/>
  <c r="CO66" i="90"/>
  <c r="CW66" i="90" s="1"/>
  <c r="CO67" i="90"/>
  <c r="CO68" i="90"/>
  <c r="CW68" i="90" s="1"/>
  <c r="CO69" i="90"/>
  <c r="CW69" i="90" s="1"/>
  <c r="CO70" i="90"/>
  <c r="CW70" i="90" s="1"/>
  <c r="CO71" i="90"/>
  <c r="CW71" i="90" s="1"/>
  <c r="CO72" i="90"/>
  <c r="CW72" i="90" s="1"/>
  <c r="CO73" i="90"/>
  <c r="CW73" i="90" s="1"/>
  <c r="CO74" i="90"/>
  <c r="CW74" i="90" s="1"/>
  <c r="CO75" i="90"/>
  <c r="CW75" i="90" s="1"/>
  <c r="CO76" i="90"/>
  <c r="CW76" i="90" s="1"/>
  <c r="CO77" i="90"/>
  <c r="CW77" i="90" s="1"/>
  <c r="CO78" i="90"/>
  <c r="CW78" i="90" s="1"/>
  <c r="CO79" i="90"/>
  <c r="CO80" i="90"/>
  <c r="CW80" i="90" s="1"/>
  <c r="CO81" i="90"/>
  <c r="CO82" i="90"/>
  <c r="CW82" i="90" s="1"/>
  <c r="CO83" i="90"/>
  <c r="CW83" i="90" s="1"/>
  <c r="CO84" i="90"/>
  <c r="CW84" i="90" s="1"/>
  <c r="CO85" i="90"/>
  <c r="CW85" i="90" s="1"/>
  <c r="CO86" i="90"/>
  <c r="CW86" i="90" s="1"/>
  <c r="CO87" i="90"/>
  <c r="CO88" i="90"/>
  <c r="CW88" i="90" s="1"/>
  <c r="CO89" i="90"/>
  <c r="CO90" i="90"/>
  <c r="CW90" i="90" s="1"/>
  <c r="CO91" i="90"/>
  <c r="CW91" i="90" s="1"/>
  <c r="CO92" i="90"/>
  <c r="CW92" i="90" s="1"/>
  <c r="CO93" i="90"/>
  <c r="CO94" i="90"/>
  <c r="CW94" i="90" s="1"/>
  <c r="CO95" i="90"/>
  <c r="CO96" i="90"/>
  <c r="CW96" i="90" s="1"/>
  <c r="CO97" i="90"/>
  <c r="CW97" i="90" s="1"/>
  <c r="CO98" i="90"/>
  <c r="CW98" i="90" s="1"/>
  <c r="CO99" i="90"/>
  <c r="CW99" i="90" s="1"/>
  <c r="CO100" i="90"/>
  <c r="CW100" i="90" s="1"/>
  <c r="CO101" i="90"/>
  <c r="CW101" i="90" s="1"/>
  <c r="CO102" i="90"/>
  <c r="CW102" i="90" s="1"/>
  <c r="CO103" i="90"/>
  <c r="CO104" i="90"/>
  <c r="CW104" i="90" s="1"/>
  <c r="CO105" i="90"/>
  <c r="CW105" i="90" s="1"/>
  <c r="CO106" i="90"/>
  <c r="CW106" i="90" s="1"/>
  <c r="CO107" i="90"/>
  <c r="CW107" i="90" s="1"/>
  <c r="CO108" i="90"/>
  <c r="CW108" i="90" s="1"/>
  <c r="CO109" i="90"/>
  <c r="CO110" i="90"/>
  <c r="CW110" i="90" s="1"/>
  <c r="CO111" i="90"/>
  <c r="CW111" i="90" s="1"/>
  <c r="CO112" i="90"/>
  <c r="CW112" i="90" s="1"/>
  <c r="CO113" i="90"/>
  <c r="CW113" i="90" s="1"/>
  <c r="CO114" i="90"/>
  <c r="CW114" i="90" s="1"/>
  <c r="CO115" i="90"/>
  <c r="CO116" i="90"/>
  <c r="CW116" i="90" s="1"/>
  <c r="CO117" i="90"/>
  <c r="CW117" i="90" s="1"/>
  <c r="CO118" i="90"/>
  <c r="CW118" i="90" s="1"/>
  <c r="CO119" i="90"/>
  <c r="CW119" i="90" s="1"/>
  <c r="CO120" i="90"/>
  <c r="CW120" i="90" s="1"/>
  <c r="CO121" i="90"/>
  <c r="CW121" i="90" s="1"/>
  <c r="CO122" i="90"/>
  <c r="CW122" i="90" s="1"/>
  <c r="CO123" i="90"/>
  <c r="CO124" i="90"/>
  <c r="CW124" i="90" s="1"/>
  <c r="CO125" i="90"/>
  <c r="CW125" i="90" s="1"/>
  <c r="CO126" i="90"/>
  <c r="CW126" i="90" s="1"/>
  <c r="CO127" i="90"/>
  <c r="CW127" i="90" s="1"/>
  <c r="CO128" i="90"/>
  <c r="CW128" i="90" s="1"/>
  <c r="CO129" i="90"/>
  <c r="CO130" i="90"/>
  <c r="CW130" i="90" s="1"/>
  <c r="CO131" i="90"/>
  <c r="CW131" i="90" s="1"/>
  <c r="CO132" i="90"/>
  <c r="CW132" i="90" s="1"/>
  <c r="CO133" i="90"/>
  <c r="CO134" i="90"/>
  <c r="CW134" i="90" s="1"/>
  <c r="CO135" i="90"/>
  <c r="CW135" i="90" s="1"/>
  <c r="CO136" i="90"/>
  <c r="CO137" i="90"/>
  <c r="CW137" i="90" s="1"/>
  <c r="CO138" i="90"/>
  <c r="CW138" i="90" s="1"/>
  <c r="CO139" i="90"/>
  <c r="CW139" i="90" s="1"/>
  <c r="CO140" i="90"/>
  <c r="CO141" i="90"/>
  <c r="CW141" i="90" s="1"/>
  <c r="CO142" i="90"/>
  <c r="CW142" i="90" s="1"/>
  <c r="CO143" i="90"/>
  <c r="CW143" i="90" s="1"/>
  <c r="CO144" i="90"/>
  <c r="CW144" i="90" s="1"/>
  <c r="CO145" i="90"/>
  <c r="CO146" i="90"/>
  <c r="CW146" i="90" s="1"/>
  <c r="CO147" i="90"/>
  <c r="CW147" i="90" s="1"/>
  <c r="CO148" i="90"/>
  <c r="CW148" i="90" s="1"/>
  <c r="CO149" i="90"/>
  <c r="CW149" i="90" s="1"/>
  <c r="CO150" i="90"/>
  <c r="CW150" i="90" s="1"/>
  <c r="CO151" i="90"/>
  <c r="CW151" i="90" s="1"/>
  <c r="CO152" i="90"/>
  <c r="CO153" i="90"/>
  <c r="CW153" i="90" s="1"/>
  <c r="CO154" i="90"/>
  <c r="CW154" i="90" s="1"/>
  <c r="CO155" i="90"/>
  <c r="CW155" i="90" s="1"/>
  <c r="CO156" i="90"/>
  <c r="CO157" i="90"/>
  <c r="CO158" i="90"/>
  <c r="CW158" i="90" s="1"/>
  <c r="CO159" i="90"/>
  <c r="CW159" i="90" s="1"/>
  <c r="CO160" i="90"/>
  <c r="CW160" i="90" s="1"/>
  <c r="CO161" i="90"/>
  <c r="CW161" i="90" s="1"/>
  <c r="CO162" i="90"/>
  <c r="CW162" i="90" s="1"/>
  <c r="CO163" i="90"/>
  <c r="CW163" i="90" s="1"/>
  <c r="CO164" i="90"/>
  <c r="CO165" i="90"/>
  <c r="CW165" i="90" s="1"/>
  <c r="CO166" i="90"/>
  <c r="CW166" i="90" s="1"/>
  <c r="CO167" i="90"/>
  <c r="CW167" i="90" s="1"/>
  <c r="CO168" i="90"/>
  <c r="CO169" i="90"/>
  <c r="CW169" i="90" s="1"/>
  <c r="CO170" i="90"/>
  <c r="CW170" i="90" s="1"/>
  <c r="CO171" i="90"/>
  <c r="CW171" i="90" s="1"/>
  <c r="CO172" i="90"/>
  <c r="CO173" i="90"/>
  <c r="CW173" i="90" s="1"/>
  <c r="CO174" i="90"/>
  <c r="CW174" i="90" s="1"/>
  <c r="CO175" i="90"/>
  <c r="CW175" i="90" s="1"/>
  <c r="CO176" i="90"/>
  <c r="CW176" i="90" s="1"/>
  <c r="CO177" i="90"/>
  <c r="CW177" i="90" s="1"/>
  <c r="CO178" i="90"/>
  <c r="CW178" i="90" s="1"/>
  <c r="CO179" i="90"/>
  <c r="CW179" i="90" s="1"/>
  <c r="CO180" i="90"/>
  <c r="CW180" i="90" s="1"/>
  <c r="CO181" i="90"/>
  <c r="CO182" i="90"/>
  <c r="CW182" i="90" s="1"/>
  <c r="CO183" i="90"/>
  <c r="CW183" i="90" s="1"/>
  <c r="CO184" i="90"/>
  <c r="CO185" i="90"/>
  <c r="CW185" i="90" s="1"/>
  <c r="CO186" i="90"/>
  <c r="CW186" i="90" s="1"/>
  <c r="CO187" i="90"/>
  <c r="CW187" i="90" s="1"/>
  <c r="CO188" i="90"/>
  <c r="CO189" i="90"/>
  <c r="CW189" i="90" s="1"/>
  <c r="CO190" i="90"/>
  <c r="CW190" i="90" s="1"/>
  <c r="CO191" i="90"/>
  <c r="CW191" i="90" s="1"/>
  <c r="CO192" i="90"/>
  <c r="CW192" i="90" s="1"/>
  <c r="CO193" i="90"/>
  <c r="CW193" i="90" s="1"/>
  <c r="CO194" i="90"/>
  <c r="CW194" i="90" s="1"/>
  <c r="CO195" i="90"/>
  <c r="CW195" i="90" s="1"/>
  <c r="CO196" i="90"/>
  <c r="CW196" i="90" s="1"/>
  <c r="CO197" i="90"/>
  <c r="CW197" i="90" s="1"/>
  <c r="CO198" i="90"/>
  <c r="CW198" i="90" s="1"/>
  <c r="CO199" i="90"/>
  <c r="CW199" i="90" s="1"/>
  <c r="CO200" i="90"/>
  <c r="CO201" i="90"/>
  <c r="CW201" i="90" s="1"/>
  <c r="CO202" i="90"/>
  <c r="CW202" i="90" s="1"/>
  <c r="CO203" i="90"/>
  <c r="CW203" i="90" s="1"/>
  <c r="CO204" i="90"/>
  <c r="CO205" i="90"/>
  <c r="CO206" i="90"/>
  <c r="CW206" i="90" s="1"/>
  <c r="CO207" i="90"/>
  <c r="CW207" i="90" s="1"/>
  <c r="CO208" i="90"/>
  <c r="CW208" i="90" s="1"/>
  <c r="CO209" i="90"/>
  <c r="CW209" i="90" s="1"/>
  <c r="CO210" i="90"/>
  <c r="CW210" i="90" s="1"/>
  <c r="CO211" i="90"/>
  <c r="CW211" i="90" s="1"/>
  <c r="CO212" i="90"/>
  <c r="CW212" i="90" s="1"/>
  <c r="CO213" i="90"/>
  <c r="CW213" i="90" s="1"/>
  <c r="CO214" i="90"/>
  <c r="CW214" i="90" s="1"/>
  <c r="CO215" i="90"/>
  <c r="CW215" i="90" s="1"/>
  <c r="CO216" i="90"/>
  <c r="CO217" i="90"/>
  <c r="CW217" i="90" s="1"/>
  <c r="CO218" i="90"/>
  <c r="CW218" i="90" s="1"/>
  <c r="CO219" i="90"/>
  <c r="CW219" i="90" s="1"/>
  <c r="CO220" i="90"/>
  <c r="CO221" i="90"/>
  <c r="CW221" i="90" s="1"/>
  <c r="CO222" i="90"/>
  <c r="CW222" i="90" s="1"/>
  <c r="CO223" i="90"/>
  <c r="CW223" i="90" s="1"/>
  <c r="CO224" i="90"/>
  <c r="CW224" i="90" s="1"/>
  <c r="CO225" i="90"/>
  <c r="CO226" i="90"/>
  <c r="CW226" i="90" s="1"/>
  <c r="CO227" i="90"/>
  <c r="CW227" i="90" s="1"/>
  <c r="CO228" i="90"/>
  <c r="CW228" i="90" s="1"/>
  <c r="CO229" i="90"/>
  <c r="CW229" i="90" s="1"/>
  <c r="CO230" i="90"/>
  <c r="CW230" i="90" s="1"/>
  <c r="CO231" i="90"/>
  <c r="CW231" i="90" s="1"/>
  <c r="CO232" i="90"/>
  <c r="CO233" i="90"/>
  <c r="CW233" i="90" s="1"/>
  <c r="CO234" i="90"/>
  <c r="CW234" i="90" s="1"/>
  <c r="CO235" i="90"/>
  <c r="CW235" i="90" s="1"/>
  <c r="CO236" i="90"/>
  <c r="CO237" i="90"/>
  <c r="CW237" i="90" s="1"/>
  <c r="CO238" i="90"/>
  <c r="CW238" i="90" s="1"/>
  <c r="CO239" i="90"/>
  <c r="CW239" i="90" s="1"/>
  <c r="CO240" i="90"/>
  <c r="CW240" i="90" s="1"/>
  <c r="CO241" i="90"/>
  <c r="CW241" i="90" s="1"/>
  <c r="CO242" i="90"/>
  <c r="CW242" i="90" s="1"/>
  <c r="CO243" i="90"/>
  <c r="CW243" i="90" s="1"/>
  <c r="CO244" i="90"/>
  <c r="CW244" i="90" s="1"/>
  <c r="CO245" i="90"/>
  <c r="CW245" i="90" s="1"/>
  <c r="CO246" i="90"/>
  <c r="CW246" i="90" s="1"/>
  <c r="CO247" i="90"/>
  <c r="CW247" i="90" s="1"/>
  <c r="CO248" i="90"/>
  <c r="CO249" i="90"/>
  <c r="CW249" i="90" s="1"/>
  <c r="CO250" i="90"/>
  <c r="CW250" i="90" s="1"/>
  <c r="CO251" i="90"/>
  <c r="CW251" i="90" s="1"/>
  <c r="CO252" i="90"/>
  <c r="CO253" i="90"/>
  <c r="CO254" i="90"/>
  <c r="CW254" i="90" s="1"/>
  <c r="CP6" i="90"/>
  <c r="CP7" i="90"/>
  <c r="CP8" i="90"/>
  <c r="CP10" i="90"/>
  <c r="CP11" i="90"/>
  <c r="CP12" i="90"/>
  <c r="CP14" i="90"/>
  <c r="CP18" i="90"/>
  <c r="CP19" i="90"/>
  <c r="CP22" i="90"/>
  <c r="CP26" i="90"/>
  <c r="CP27" i="90"/>
  <c r="CP30" i="90"/>
  <c r="CP34" i="90"/>
  <c r="CP35" i="90"/>
  <c r="CP38" i="90"/>
  <c r="CP40" i="90"/>
  <c r="CP42" i="90"/>
  <c r="CP43" i="90"/>
  <c r="CP44" i="90"/>
  <c r="CP46" i="90"/>
  <c r="CP47" i="90"/>
  <c r="CP50" i="90"/>
  <c r="CP54" i="90"/>
  <c r="CP55" i="90"/>
  <c r="CP58" i="90"/>
  <c r="CP62" i="90"/>
  <c r="CP63" i="90"/>
  <c r="CP66" i="90"/>
  <c r="CP70" i="90"/>
  <c r="CP71" i="90"/>
  <c r="CP72" i="90"/>
  <c r="CP74" i="90"/>
  <c r="CP75" i="90"/>
  <c r="CP76" i="90"/>
  <c r="CP78" i="90"/>
  <c r="CP82" i="90"/>
  <c r="CP83" i="90"/>
  <c r="CP86" i="90"/>
  <c r="CP90" i="90"/>
  <c r="CP91" i="90"/>
  <c r="CP94" i="90"/>
  <c r="CP98" i="90"/>
  <c r="CP99" i="90"/>
  <c r="CP102" i="90"/>
  <c r="CP104" i="90"/>
  <c r="CP106" i="90"/>
  <c r="CP107" i="90"/>
  <c r="CP108" i="90"/>
  <c r="CP110" i="90"/>
  <c r="CP111" i="90"/>
  <c r="CP114" i="90"/>
  <c r="CP118" i="90"/>
  <c r="CP122" i="90"/>
  <c r="CP126" i="90"/>
  <c r="CP127" i="90"/>
  <c r="CP130" i="90"/>
  <c r="CP131" i="90"/>
  <c r="CP134" i="90"/>
  <c r="CP135" i="90"/>
  <c r="CP136" i="90"/>
  <c r="CP138" i="90"/>
  <c r="CP139" i="90"/>
  <c r="CP140" i="90"/>
  <c r="CP142" i="90"/>
  <c r="CP143" i="90"/>
  <c r="CP146" i="90"/>
  <c r="CP147" i="90"/>
  <c r="CP150" i="90"/>
  <c r="CP151" i="90"/>
  <c r="CP154" i="90"/>
  <c r="CP155" i="90"/>
  <c r="CP158" i="90"/>
  <c r="CP159" i="90"/>
  <c r="CP162" i="90"/>
  <c r="CP163" i="90"/>
  <c r="CP166" i="90"/>
  <c r="CP167" i="90"/>
  <c r="CP168" i="90"/>
  <c r="CP170" i="90"/>
  <c r="CP172" i="90"/>
  <c r="CP174" i="90"/>
  <c r="CP175" i="90"/>
  <c r="CP178" i="90"/>
  <c r="CP179" i="90"/>
  <c r="CP182" i="90"/>
  <c r="CP183" i="90"/>
  <c r="CP186" i="90"/>
  <c r="CP187" i="90"/>
  <c r="CP190" i="90"/>
  <c r="CP191" i="90"/>
  <c r="CP194" i="90"/>
  <c r="CP195" i="90"/>
  <c r="CP198" i="90"/>
  <c r="CP199" i="90"/>
  <c r="CP200" i="90"/>
  <c r="CP202" i="90"/>
  <c r="CP204" i="90"/>
  <c r="CP206" i="90"/>
  <c r="CP207" i="90"/>
  <c r="CP210" i="90"/>
  <c r="CP211" i="90"/>
  <c r="CP214" i="90"/>
  <c r="CP215" i="90"/>
  <c r="CP218" i="90"/>
  <c r="CP219" i="90"/>
  <c r="CP222" i="90"/>
  <c r="CP223" i="90"/>
  <c r="CP226" i="90"/>
  <c r="CP230" i="90"/>
  <c r="CP232" i="90"/>
  <c r="CP234" i="90"/>
  <c r="CP236" i="90"/>
  <c r="CP238" i="90"/>
  <c r="CP239" i="90"/>
  <c r="CP242" i="90"/>
  <c r="CP246" i="90"/>
  <c r="CP247" i="90"/>
  <c r="CP250" i="90"/>
  <c r="CP254" i="90"/>
  <c r="CQ6" i="90"/>
  <c r="CQ7" i="90"/>
  <c r="CQ10" i="90"/>
  <c r="CQ11" i="90"/>
  <c r="CQ14" i="90"/>
  <c r="CQ15" i="90"/>
  <c r="CQ18" i="90"/>
  <c r="CQ19" i="90"/>
  <c r="CQ22" i="90"/>
  <c r="CQ23" i="90"/>
  <c r="CQ26" i="90"/>
  <c r="CQ27" i="90"/>
  <c r="CQ30" i="90"/>
  <c r="CQ31" i="90"/>
  <c r="CQ34" i="90"/>
  <c r="CQ35" i="90"/>
  <c r="CQ38" i="90"/>
  <c r="CQ39" i="90"/>
  <c r="CQ42" i="90"/>
  <c r="CQ43" i="90"/>
  <c r="CQ46" i="90"/>
  <c r="CQ47" i="90"/>
  <c r="CQ50" i="90"/>
  <c r="CQ51" i="90"/>
  <c r="CQ54" i="90"/>
  <c r="CQ55" i="90"/>
  <c r="CQ58" i="90"/>
  <c r="CQ59" i="90"/>
  <c r="CQ62" i="90"/>
  <c r="CQ63" i="90"/>
  <c r="CQ66" i="90"/>
  <c r="CQ67" i="90"/>
  <c r="CQ70" i="90"/>
  <c r="CQ71" i="90"/>
  <c r="CQ74" i="90"/>
  <c r="CQ75" i="90"/>
  <c r="CQ78" i="90"/>
  <c r="CQ79" i="90"/>
  <c r="CQ82" i="90"/>
  <c r="CQ83" i="90"/>
  <c r="CQ86" i="90"/>
  <c r="CQ87" i="90"/>
  <c r="CQ90" i="90"/>
  <c r="CQ91" i="90"/>
  <c r="CQ93" i="90"/>
  <c r="CQ94" i="90"/>
  <c r="CQ95" i="90"/>
  <c r="CQ98" i="90"/>
  <c r="CQ99" i="90"/>
  <c r="CQ102" i="90"/>
  <c r="CQ103" i="90"/>
  <c r="CQ106" i="90"/>
  <c r="CQ107" i="90"/>
  <c r="CQ110" i="90"/>
  <c r="CQ111" i="90"/>
  <c r="CQ114" i="90"/>
  <c r="CQ115" i="90"/>
  <c r="CQ118" i="90"/>
  <c r="CQ119" i="90"/>
  <c r="CQ122" i="90"/>
  <c r="CQ123" i="90"/>
  <c r="CQ126" i="90"/>
  <c r="CQ127" i="90"/>
  <c r="CQ130" i="90"/>
  <c r="CQ131" i="90"/>
  <c r="CQ134" i="90"/>
  <c r="CQ135" i="90"/>
  <c r="CQ138" i="90"/>
  <c r="CQ139" i="90"/>
  <c r="CQ142" i="90"/>
  <c r="CQ143" i="90"/>
  <c r="CQ146" i="90"/>
  <c r="CQ147" i="90"/>
  <c r="CQ150" i="90"/>
  <c r="CQ151" i="90"/>
  <c r="CQ154" i="90"/>
  <c r="CQ155" i="90"/>
  <c r="CQ158" i="90"/>
  <c r="CQ159" i="90"/>
  <c r="CQ162" i="90"/>
  <c r="CQ163" i="90"/>
  <c r="CQ166" i="90"/>
  <c r="CQ167" i="90"/>
  <c r="CQ170" i="90"/>
  <c r="CQ171" i="90"/>
  <c r="CQ174" i="90"/>
  <c r="CQ175" i="90"/>
  <c r="CQ178" i="90"/>
  <c r="CQ179" i="90"/>
  <c r="CQ182" i="90"/>
  <c r="CQ183" i="90"/>
  <c r="CQ186" i="90"/>
  <c r="CQ187" i="90"/>
  <c r="CQ190" i="90"/>
  <c r="CQ191" i="90"/>
  <c r="CQ194" i="90"/>
  <c r="CQ195" i="90"/>
  <c r="CQ198" i="90"/>
  <c r="CQ199" i="90"/>
  <c r="CQ202" i="90"/>
  <c r="CQ203" i="90"/>
  <c r="CQ206" i="90"/>
  <c r="CQ207" i="90"/>
  <c r="CQ210" i="90"/>
  <c r="CQ211" i="90"/>
  <c r="CQ214" i="90"/>
  <c r="CQ215" i="90"/>
  <c r="CQ218" i="90"/>
  <c r="CQ219" i="90"/>
  <c r="CQ222" i="90"/>
  <c r="CQ223" i="90"/>
  <c r="CQ226" i="90"/>
  <c r="CQ227" i="90"/>
  <c r="CQ230" i="90"/>
  <c r="CQ234" i="90"/>
  <c r="CQ235" i="90"/>
  <c r="CQ238" i="90"/>
  <c r="CQ242" i="90"/>
  <c r="CQ243" i="90"/>
  <c r="CQ246" i="90"/>
  <c r="CQ250" i="90"/>
  <c r="CQ251" i="90"/>
  <c r="CQ254" i="90"/>
  <c r="CS6" i="90"/>
  <c r="CS7" i="90"/>
  <c r="CT7" i="90" s="1"/>
  <c r="CS9" i="90"/>
  <c r="E48" i="90"/>
  <c r="CS18" i="90" s="1"/>
  <c r="E49" i="90"/>
  <c r="CS22" i="90" s="1"/>
  <c r="E50" i="90"/>
  <c r="CS27" i="90" s="1"/>
  <c r="E51" i="90"/>
  <c r="CS30" i="90" s="1"/>
  <c r="E52" i="90"/>
  <c r="CS35" i="90" s="1"/>
  <c r="E53" i="90"/>
  <c r="CS42" i="90" s="1"/>
  <c r="E54" i="90"/>
  <c r="CS46" i="90" s="1"/>
  <c r="E55" i="90"/>
  <c r="CS50" i="90" s="1"/>
  <c r="E56" i="90"/>
  <c r="CS57" i="90" s="1"/>
  <c r="E57" i="90"/>
  <c r="CS63" i="90" s="1"/>
  <c r="E58" i="90"/>
  <c r="CS67" i="90" s="1"/>
  <c r="E59" i="90"/>
  <c r="CS71" i="90" s="1"/>
  <c r="E60" i="90"/>
  <c r="CS78" i="90" s="1"/>
  <c r="E61" i="90"/>
  <c r="CS82" i="90" s="1"/>
  <c r="E62" i="90"/>
  <c r="CS86" i="90" s="1"/>
  <c r="E63" i="90"/>
  <c r="CS91" i="90" s="1"/>
  <c r="E64" i="90"/>
  <c r="CS99" i="90" s="1"/>
  <c r="E65" i="90"/>
  <c r="CS102" i="90" s="1"/>
  <c r="E66" i="90"/>
  <c r="CS106" i="90" s="1"/>
  <c r="E67" i="90"/>
  <c r="CS114" i="90" s="1"/>
  <c r="E68" i="90"/>
  <c r="CS118" i="90" s="1"/>
  <c r="CS121" i="90"/>
  <c r="CS127" i="90"/>
  <c r="CS130" i="90"/>
  <c r="CS143" i="90"/>
  <c r="CS147" i="90"/>
  <c r="CS151" i="90"/>
  <c r="CS167" i="90"/>
  <c r="CS170" i="90"/>
  <c r="CS183" i="90"/>
  <c r="CS187" i="90"/>
  <c r="CS191" i="90"/>
  <c r="CS202" i="90"/>
  <c r="CS207" i="90"/>
  <c r="CS210" i="90"/>
  <c r="CS223" i="90"/>
  <c r="CS227" i="90"/>
  <c r="CS231" i="90"/>
  <c r="CS242" i="90"/>
  <c r="CS247" i="90"/>
  <c r="CS250" i="90"/>
  <c r="E47" i="90"/>
  <c r="CS14" i="90" s="1"/>
  <c r="CS162" i="90" l="1"/>
  <c r="CS215" i="90"/>
  <c r="CS199" i="90"/>
  <c r="CS175" i="90"/>
  <c r="CS159" i="90"/>
  <c r="CS135" i="90"/>
  <c r="CS174" i="90"/>
  <c r="CS34" i="90"/>
  <c r="CS119" i="90"/>
  <c r="CS254" i="90"/>
  <c r="CS79" i="90"/>
  <c r="CS198" i="90"/>
  <c r="CS58" i="90"/>
  <c r="CS105" i="90"/>
  <c r="CS239" i="90"/>
  <c r="CS238" i="90"/>
  <c r="CS214" i="90"/>
  <c r="CT214" i="90" s="1"/>
  <c r="CS186" i="90"/>
  <c r="CT186" i="90" s="1"/>
  <c r="CS158" i="90"/>
  <c r="CS134" i="90"/>
  <c r="CV134" i="90" s="1"/>
  <c r="CS111" i="90"/>
  <c r="CX111" i="90" s="1"/>
  <c r="CS90" i="90"/>
  <c r="CS70" i="90"/>
  <c r="CX70" i="90" s="1"/>
  <c r="CS47" i="90"/>
  <c r="CS19" i="90"/>
  <c r="CX19" i="90" s="1"/>
  <c r="CQ247" i="90"/>
  <c r="CQ239" i="90"/>
  <c r="CQ231" i="90"/>
  <c r="CP251" i="90"/>
  <c r="CP243" i="90"/>
  <c r="CS226" i="90"/>
  <c r="CS146" i="90"/>
  <c r="CS230" i="90"/>
  <c r="CV230" i="90" s="1"/>
  <c r="CS206" i="90"/>
  <c r="CS178" i="90"/>
  <c r="CS150" i="90"/>
  <c r="CS126" i="90"/>
  <c r="CT126" i="90" s="1"/>
  <c r="CS107" i="90"/>
  <c r="CS87" i="90"/>
  <c r="CS66" i="90"/>
  <c r="CS38" i="90"/>
  <c r="CS15" i="90"/>
  <c r="CP227" i="90"/>
  <c r="CS246" i="90"/>
  <c r="CV246" i="90" s="1"/>
  <c r="CS218" i="90"/>
  <c r="CT218" i="90" s="1"/>
  <c r="CS190" i="90"/>
  <c r="CS166" i="90"/>
  <c r="CS138" i="90"/>
  <c r="CT138" i="90" s="1"/>
  <c r="CS115" i="90"/>
  <c r="CT115" i="90" s="1"/>
  <c r="CS98" i="90"/>
  <c r="CS75" i="90"/>
  <c r="CS55" i="90"/>
  <c r="CT55" i="90" s="1"/>
  <c r="CS26" i="90"/>
  <c r="CV26" i="90" s="1"/>
  <c r="CP231" i="90"/>
  <c r="CX199" i="90"/>
  <c r="CV199" i="90"/>
  <c r="CT199" i="90"/>
  <c r="CX159" i="90"/>
  <c r="CV159" i="90"/>
  <c r="CT159" i="90"/>
  <c r="CX118" i="90"/>
  <c r="CT118" i="90"/>
  <c r="CV118" i="90"/>
  <c r="CT78" i="90"/>
  <c r="CX78" i="90"/>
  <c r="CV78" i="90"/>
  <c r="CX35" i="90"/>
  <c r="CV35" i="90"/>
  <c r="CT35" i="90"/>
  <c r="CT18" i="90"/>
  <c r="CX18" i="90"/>
  <c r="CV18" i="90"/>
  <c r="CX231" i="90"/>
  <c r="CV231" i="90"/>
  <c r="CT231" i="90"/>
  <c r="CX170" i="90"/>
  <c r="CV170" i="90"/>
  <c r="CT170" i="90"/>
  <c r="CT130" i="90"/>
  <c r="CX130" i="90"/>
  <c r="CV130" i="90"/>
  <c r="CT114" i="90"/>
  <c r="CX114" i="90"/>
  <c r="CV114" i="90"/>
  <c r="CX91" i="90"/>
  <c r="CV91" i="90"/>
  <c r="CT91" i="90"/>
  <c r="CX71" i="90"/>
  <c r="CV71" i="90"/>
  <c r="CT71" i="90"/>
  <c r="CT50" i="90"/>
  <c r="CX50" i="90"/>
  <c r="CV50" i="90"/>
  <c r="CT30" i="90"/>
  <c r="CX30" i="90"/>
  <c r="CV30" i="90"/>
  <c r="CX239" i="90"/>
  <c r="CV239" i="90"/>
  <c r="CT239" i="90"/>
  <c r="CX175" i="90"/>
  <c r="CV175" i="90"/>
  <c r="CT175" i="90"/>
  <c r="CX135" i="90"/>
  <c r="CV135" i="90"/>
  <c r="CT135" i="90"/>
  <c r="CT99" i="90"/>
  <c r="CX99" i="90"/>
  <c r="CV99" i="90"/>
  <c r="CT57" i="90"/>
  <c r="CX250" i="90"/>
  <c r="CV250" i="90"/>
  <c r="CT250" i="90"/>
  <c r="CX191" i="90"/>
  <c r="CV191" i="90"/>
  <c r="CT191" i="90"/>
  <c r="CX247" i="90"/>
  <c r="CV247" i="90"/>
  <c r="CT247" i="90"/>
  <c r="CX207" i="90"/>
  <c r="CV207" i="90"/>
  <c r="CT207" i="90"/>
  <c r="CX187" i="90"/>
  <c r="CT187" i="90"/>
  <c r="CV187" i="90"/>
  <c r="CX167" i="90"/>
  <c r="CV167" i="90"/>
  <c r="CT167" i="90"/>
  <c r="CX147" i="90"/>
  <c r="CV147" i="90"/>
  <c r="CT147" i="90"/>
  <c r="CX127" i="90"/>
  <c r="CV127" i="90"/>
  <c r="CT127" i="90"/>
  <c r="CX106" i="90"/>
  <c r="CV106" i="90"/>
  <c r="CT106" i="90"/>
  <c r="CX86" i="90"/>
  <c r="CV86" i="90"/>
  <c r="CT86" i="90"/>
  <c r="CT67" i="90"/>
  <c r="CT46" i="90"/>
  <c r="CX46" i="90"/>
  <c r="CV46" i="90"/>
  <c r="CX27" i="90"/>
  <c r="CT27" i="90"/>
  <c r="CV27" i="90"/>
  <c r="CX215" i="90"/>
  <c r="CV215" i="90"/>
  <c r="CT215" i="90"/>
  <c r="CT210" i="90"/>
  <c r="CX210" i="90"/>
  <c r="CV210" i="90"/>
  <c r="CX151" i="90"/>
  <c r="CV151" i="90"/>
  <c r="CT151" i="90"/>
  <c r="CX227" i="90"/>
  <c r="CV227" i="90"/>
  <c r="CT227" i="90"/>
  <c r="CT14" i="90"/>
  <c r="CX14" i="90"/>
  <c r="CV14" i="90"/>
  <c r="CT242" i="90"/>
  <c r="CX242" i="90"/>
  <c r="CV242" i="90"/>
  <c r="CX223" i="90"/>
  <c r="CV223" i="90"/>
  <c r="CT223" i="90"/>
  <c r="CX202" i="90"/>
  <c r="CV202" i="90"/>
  <c r="CT202" i="90"/>
  <c r="CX183" i="90"/>
  <c r="CV183" i="90"/>
  <c r="CT183" i="90"/>
  <c r="CT162" i="90"/>
  <c r="CX162" i="90"/>
  <c r="CV162" i="90"/>
  <c r="CX143" i="90"/>
  <c r="CV143" i="90"/>
  <c r="CT143" i="90"/>
  <c r="CT121" i="90"/>
  <c r="CX102" i="90"/>
  <c r="CT102" i="90"/>
  <c r="CV102" i="90"/>
  <c r="CT82" i="90"/>
  <c r="CX82" i="90"/>
  <c r="CV82" i="90"/>
  <c r="CX63" i="90"/>
  <c r="CV63" i="90"/>
  <c r="CT63" i="90"/>
  <c r="CX42" i="90"/>
  <c r="CV42" i="90"/>
  <c r="CT42" i="90"/>
  <c r="CX22" i="90"/>
  <c r="CV22" i="90"/>
  <c r="CT22" i="90"/>
  <c r="CT238" i="90"/>
  <c r="CX238" i="90"/>
  <c r="CV238" i="90"/>
  <c r="CT190" i="90"/>
  <c r="CX190" i="90"/>
  <c r="CV190" i="90"/>
  <c r="CT166" i="90"/>
  <c r="CX166" i="90"/>
  <c r="CT150" i="90"/>
  <c r="CX150" i="90"/>
  <c r="CV126" i="90"/>
  <c r="CX90" i="90"/>
  <c r="CV90" i="90"/>
  <c r="CS83" i="90"/>
  <c r="CX55" i="90"/>
  <c r="CV55" i="90"/>
  <c r="CT34" i="90"/>
  <c r="CX34" i="90"/>
  <c r="CV34" i="90"/>
  <c r="CX6" i="90"/>
  <c r="CV6" i="90"/>
  <c r="CS253" i="90"/>
  <c r="CW253" i="90"/>
  <c r="CS225" i="90"/>
  <c r="CW225" i="90"/>
  <c r="CV166" i="90"/>
  <c r="CT90" i="90"/>
  <c r="CS251" i="90"/>
  <c r="CS243" i="90"/>
  <c r="CS235" i="90"/>
  <c r="CS219" i="90"/>
  <c r="CS211" i="90"/>
  <c r="CS203" i="90"/>
  <c r="CS195" i="90"/>
  <c r="CS179" i="90"/>
  <c r="CS171" i="90"/>
  <c r="CS163" i="90"/>
  <c r="CS155" i="90"/>
  <c r="CS139" i="90"/>
  <c r="CS131" i="90"/>
  <c r="CS123" i="90"/>
  <c r="CS110" i="90"/>
  <c r="CS103" i="90"/>
  <c r="CS95" i="90"/>
  <c r="CS89" i="90"/>
  <c r="CS74" i="90"/>
  <c r="CS59" i="90"/>
  <c r="CS54" i="90"/>
  <c r="CS39" i="90"/>
  <c r="CS31" i="90"/>
  <c r="CS25" i="90"/>
  <c r="CS10" i="90"/>
  <c r="CP235" i="90"/>
  <c r="CP171" i="90"/>
  <c r="CP119" i="90"/>
  <c r="CV119" i="90" s="1"/>
  <c r="CQ252" i="90"/>
  <c r="CW252" i="90"/>
  <c r="CQ248" i="90"/>
  <c r="CW248" i="90"/>
  <c r="CQ236" i="90"/>
  <c r="CW236" i="90"/>
  <c r="CQ232" i="90"/>
  <c r="CW232" i="90"/>
  <c r="CV75" i="90"/>
  <c r="CT246" i="90"/>
  <c r="CX246" i="90"/>
  <c r="CS222" i="90"/>
  <c r="CT198" i="90"/>
  <c r="CX198" i="90"/>
  <c r="CT174" i="90"/>
  <c r="CX174" i="90"/>
  <c r="CV174" i="90"/>
  <c r="CS142" i="90"/>
  <c r="CT119" i="90"/>
  <c r="CX119" i="90"/>
  <c r="CT98" i="90"/>
  <c r="CX98" i="90"/>
  <c r="CV98" i="90"/>
  <c r="CX47" i="90"/>
  <c r="CV47" i="90"/>
  <c r="CX26" i="90"/>
  <c r="CS11" i="90"/>
  <c r="CV218" i="90"/>
  <c r="CT178" i="90"/>
  <c r="CX178" i="90"/>
  <c r="CV178" i="90"/>
  <c r="CX138" i="90"/>
  <c r="CV138" i="90"/>
  <c r="CT87" i="90"/>
  <c r="CT66" i="90"/>
  <c r="CX66" i="90"/>
  <c r="CV66" i="90"/>
  <c r="CW123" i="90"/>
  <c r="CP123" i="90"/>
  <c r="CW115" i="90"/>
  <c r="CP115" i="90"/>
  <c r="CW103" i="90"/>
  <c r="CP103" i="90"/>
  <c r="CW95" i="90"/>
  <c r="CP95" i="90"/>
  <c r="CW87" i="90"/>
  <c r="CP87" i="90"/>
  <c r="CX87" i="90" s="1"/>
  <c r="CW79" i="90"/>
  <c r="CP79" i="90"/>
  <c r="CX79" i="90" s="1"/>
  <c r="CW67" i="90"/>
  <c r="CP67" i="90"/>
  <c r="CV67" i="90" s="1"/>
  <c r="CW59" i="90"/>
  <c r="CP59" i="90"/>
  <c r="CW51" i="90"/>
  <c r="CP51" i="90"/>
  <c r="CW39" i="90"/>
  <c r="CP39" i="90"/>
  <c r="CW31" i="90"/>
  <c r="CP31" i="90"/>
  <c r="CW23" i="90"/>
  <c r="CP23" i="90"/>
  <c r="CW15" i="90"/>
  <c r="CP15" i="90"/>
  <c r="CX15" i="90" s="1"/>
  <c r="CV198" i="90"/>
  <c r="CV70" i="90"/>
  <c r="CT254" i="90"/>
  <c r="CX254" i="90"/>
  <c r="CV254" i="90"/>
  <c r="CX230" i="90"/>
  <c r="CT206" i="90"/>
  <c r="CX206" i="90"/>
  <c r="CV206" i="90"/>
  <c r="CS182" i="90"/>
  <c r="CT158" i="90"/>
  <c r="CX158" i="90"/>
  <c r="CV158" i="90"/>
  <c r="CT134" i="90"/>
  <c r="CX134" i="90"/>
  <c r="CT105" i="90"/>
  <c r="CS62" i="90"/>
  <c r="CS41" i="90"/>
  <c r="CT19" i="90"/>
  <c r="CS234" i="90"/>
  <c r="CT226" i="90"/>
  <c r="CX226" i="90"/>
  <c r="CV226" i="90"/>
  <c r="CS194" i="90"/>
  <c r="CX186" i="90"/>
  <c r="CV186" i="90"/>
  <c r="CS154" i="90"/>
  <c r="CT146" i="90"/>
  <c r="CX146" i="90"/>
  <c r="CV146" i="90"/>
  <c r="CS122" i="90"/>
  <c r="CS94" i="90"/>
  <c r="CV79" i="90"/>
  <c r="CS73" i="90"/>
  <c r="CX58" i="90"/>
  <c r="CV58" i="90"/>
  <c r="CS51" i="90"/>
  <c r="CS43" i="90"/>
  <c r="CS23" i="90"/>
  <c r="CT9" i="90"/>
  <c r="CT79" i="90"/>
  <c r="CT70" i="90"/>
  <c r="CT58" i="90"/>
  <c r="CT47" i="90"/>
  <c r="CT26" i="90"/>
  <c r="CT15" i="90"/>
  <c r="CT6" i="90"/>
  <c r="CX7" i="90"/>
  <c r="CV7" i="90"/>
  <c r="CP203" i="90"/>
  <c r="CV150" i="90"/>
  <c r="CV107" i="90"/>
  <c r="CS205" i="90"/>
  <c r="CS193" i="90"/>
  <c r="CS181" i="90"/>
  <c r="CS177" i="90"/>
  <c r="CS169" i="90"/>
  <c r="CS157" i="90"/>
  <c r="CW157" i="90"/>
  <c r="CS145" i="90"/>
  <c r="CW145" i="90"/>
  <c r="CS133" i="90"/>
  <c r="CW133" i="90"/>
  <c r="CS129" i="90"/>
  <c r="CW129" i="90"/>
  <c r="CS109" i="90"/>
  <c r="CW109" i="90"/>
  <c r="CP93" i="90"/>
  <c r="CW93" i="90"/>
  <c r="CP89" i="90"/>
  <c r="CW89" i="90"/>
  <c r="CS81" i="90"/>
  <c r="CW81" i="90"/>
  <c r="CQ220" i="90"/>
  <c r="CW220" i="90"/>
  <c r="CQ216" i="90"/>
  <c r="CW216" i="90"/>
  <c r="CQ204" i="90"/>
  <c r="CW204" i="90"/>
  <c r="CQ200" i="90"/>
  <c r="CW200" i="90"/>
  <c r="CQ188" i="90"/>
  <c r="CW188" i="90"/>
  <c r="CQ184" i="90"/>
  <c r="CW184" i="90"/>
  <c r="CQ172" i="90"/>
  <c r="CW172" i="90"/>
  <c r="CQ168" i="90"/>
  <c r="CW168" i="90"/>
  <c r="CS164" i="90"/>
  <c r="CW164" i="90"/>
  <c r="CQ156" i="90"/>
  <c r="CW156" i="90"/>
  <c r="CQ152" i="90"/>
  <c r="CW152" i="90"/>
  <c r="CQ140" i="90"/>
  <c r="CW140" i="90"/>
  <c r="CQ136" i="90"/>
  <c r="CW136" i="90"/>
  <c r="CW205" i="90"/>
  <c r="CW181" i="90"/>
  <c r="CP241" i="90"/>
  <c r="CQ241" i="90"/>
  <c r="CP229" i="90"/>
  <c r="CQ229" i="90"/>
  <c r="CP217" i="90"/>
  <c r="CQ217" i="90"/>
  <c r="CP209" i="90"/>
  <c r="CQ209" i="90"/>
  <c r="CP197" i="90"/>
  <c r="CQ197" i="90"/>
  <c r="CP185" i="90"/>
  <c r="CQ185" i="90"/>
  <c r="CP173" i="90"/>
  <c r="CQ173" i="90"/>
  <c r="CP161" i="90"/>
  <c r="CQ161" i="90"/>
  <c r="CP149" i="90"/>
  <c r="CQ149" i="90"/>
  <c r="CP137" i="90"/>
  <c r="CQ137" i="90"/>
  <c r="CP125" i="90"/>
  <c r="CQ125" i="90"/>
  <c r="CP113" i="90"/>
  <c r="CQ113" i="90"/>
  <c r="CP101" i="90"/>
  <c r="CQ101" i="90"/>
  <c r="CP73" i="90"/>
  <c r="CQ73" i="90"/>
  <c r="CP61" i="90"/>
  <c r="CQ61" i="90"/>
  <c r="CP49" i="90"/>
  <c r="CQ49" i="90"/>
  <c r="CP37" i="90"/>
  <c r="CQ37" i="90"/>
  <c r="CP25" i="90"/>
  <c r="CQ25" i="90"/>
  <c r="CP17" i="90"/>
  <c r="CQ17" i="90"/>
  <c r="CS241" i="90"/>
  <c r="CS209" i="90"/>
  <c r="CS197" i="90"/>
  <c r="CQ240" i="90"/>
  <c r="CP240" i="90"/>
  <c r="CP228" i="90"/>
  <c r="CQ228" i="90"/>
  <c r="CQ192" i="90"/>
  <c r="CP192" i="90"/>
  <c r="CP180" i="90"/>
  <c r="CQ180" i="90"/>
  <c r="CP148" i="90"/>
  <c r="CQ148" i="90"/>
  <c r="CQ128" i="90"/>
  <c r="CP128" i="90"/>
  <c r="CQ120" i="90"/>
  <c r="CS120" i="90"/>
  <c r="CQ112" i="90"/>
  <c r="CP112" i="90"/>
  <c r="CS112" i="90"/>
  <c r="CQ104" i="90"/>
  <c r="CS104" i="90"/>
  <c r="CQ96" i="90"/>
  <c r="CP96" i="90"/>
  <c r="CS96" i="90"/>
  <c r="CT96" i="90" s="1"/>
  <c r="CQ88" i="90"/>
  <c r="CS88" i="90"/>
  <c r="CQ80" i="90"/>
  <c r="CP80" i="90"/>
  <c r="CS80" i="90"/>
  <c r="CQ72" i="90"/>
  <c r="CS72" i="90"/>
  <c r="CQ68" i="90"/>
  <c r="CP68" i="90"/>
  <c r="CS68" i="90"/>
  <c r="CQ56" i="90"/>
  <c r="CS56" i="90"/>
  <c r="CQ48" i="90"/>
  <c r="CP48" i="90"/>
  <c r="CS48" i="90"/>
  <c r="CQ40" i="90"/>
  <c r="CS40" i="90"/>
  <c r="CQ32" i="90"/>
  <c r="CP32" i="90"/>
  <c r="CS32" i="90"/>
  <c r="CQ24" i="90"/>
  <c r="CS24" i="90"/>
  <c r="CQ20" i="90"/>
  <c r="CP20" i="90"/>
  <c r="CS20" i="90"/>
  <c r="CQ16" i="90"/>
  <c r="CP16" i="90"/>
  <c r="CS16" i="90"/>
  <c r="CQ12" i="90"/>
  <c r="CS12" i="90"/>
  <c r="CP249" i="90"/>
  <c r="CQ249" i="90"/>
  <c r="CP237" i="90"/>
  <c r="CQ237" i="90"/>
  <c r="CP225" i="90"/>
  <c r="CQ225" i="90"/>
  <c r="CP213" i="90"/>
  <c r="CQ213" i="90"/>
  <c r="CP201" i="90"/>
  <c r="CQ201" i="90"/>
  <c r="CP189" i="90"/>
  <c r="CQ189" i="90"/>
  <c r="CP177" i="90"/>
  <c r="CQ177" i="90"/>
  <c r="CP165" i="90"/>
  <c r="CQ165" i="90"/>
  <c r="CP153" i="90"/>
  <c r="CQ153" i="90"/>
  <c r="CP141" i="90"/>
  <c r="CQ141" i="90"/>
  <c r="CP129" i="90"/>
  <c r="CQ129" i="90"/>
  <c r="CP117" i="90"/>
  <c r="CQ117" i="90"/>
  <c r="CP105" i="90"/>
  <c r="CX105" i="90" s="1"/>
  <c r="CQ105" i="90"/>
  <c r="CP97" i="90"/>
  <c r="CQ97" i="90"/>
  <c r="CP85" i="90"/>
  <c r="CQ85" i="90"/>
  <c r="CP77" i="90"/>
  <c r="CQ77" i="90"/>
  <c r="CP65" i="90"/>
  <c r="CQ65" i="90"/>
  <c r="CP53" i="90"/>
  <c r="CQ53" i="90"/>
  <c r="CP45" i="90"/>
  <c r="CQ45" i="90"/>
  <c r="CP33" i="90"/>
  <c r="CQ33" i="90"/>
  <c r="CP21" i="90"/>
  <c r="CQ21" i="90"/>
  <c r="CP9" i="90"/>
  <c r="CX9" i="90" s="1"/>
  <c r="CQ9" i="90"/>
  <c r="CS249" i="90"/>
  <c r="CS237" i="90"/>
  <c r="CS229" i="90"/>
  <c r="CS217" i="90"/>
  <c r="CS165" i="90"/>
  <c r="CS153" i="90"/>
  <c r="CS141" i="90"/>
  <c r="CS93" i="90"/>
  <c r="CS77" i="90"/>
  <c r="CS61" i="90"/>
  <c r="CS45" i="90"/>
  <c r="CP244" i="90"/>
  <c r="CQ244" i="90"/>
  <c r="CQ224" i="90"/>
  <c r="CP224" i="90"/>
  <c r="CP212" i="90"/>
  <c r="CQ212" i="90"/>
  <c r="CQ208" i="90"/>
  <c r="CP208" i="90"/>
  <c r="CP196" i="90"/>
  <c r="CQ196" i="90"/>
  <c r="CQ176" i="90"/>
  <c r="CP176" i="90"/>
  <c r="CQ160" i="90"/>
  <c r="CP160" i="90"/>
  <c r="CQ144" i="90"/>
  <c r="CP144" i="90"/>
  <c r="CP132" i="90"/>
  <c r="CQ132" i="90"/>
  <c r="CQ124" i="90"/>
  <c r="CS124" i="90"/>
  <c r="CP116" i="90"/>
  <c r="CQ116" i="90"/>
  <c r="CS116" i="90"/>
  <c r="CQ108" i="90"/>
  <c r="CS108" i="90"/>
  <c r="CP100" i="90"/>
  <c r="CQ100" i="90"/>
  <c r="CS100" i="90"/>
  <c r="CQ92" i="90"/>
  <c r="CS92" i="90"/>
  <c r="CQ84" i="90"/>
  <c r="CP84" i="90"/>
  <c r="CS84" i="90"/>
  <c r="CQ76" i="90"/>
  <c r="CS76" i="90"/>
  <c r="CQ64" i="90"/>
  <c r="CP64" i="90"/>
  <c r="CS64" i="90"/>
  <c r="CQ52" i="90"/>
  <c r="CP52" i="90"/>
  <c r="CS52" i="90"/>
  <c r="CQ44" i="90"/>
  <c r="CS44" i="90"/>
  <c r="CT44" i="90" s="1"/>
  <c r="CQ36" i="90"/>
  <c r="CP36" i="90"/>
  <c r="CS36" i="90"/>
  <c r="CQ28" i="90"/>
  <c r="CS28" i="90"/>
  <c r="CQ8" i="90"/>
  <c r="CS8" i="90"/>
  <c r="CS252" i="90"/>
  <c r="CS248" i="90"/>
  <c r="CS244" i="90"/>
  <c r="CS240" i="90"/>
  <c r="CT240" i="90" s="1"/>
  <c r="CS236" i="90"/>
  <c r="CS232" i="90"/>
  <c r="CS228" i="90"/>
  <c r="CS224" i="90"/>
  <c r="CS220" i="90"/>
  <c r="CS216" i="90"/>
  <c r="CS212" i="90"/>
  <c r="CS208" i="90"/>
  <c r="CS204" i="90"/>
  <c r="CS200" i="90"/>
  <c r="CS196" i="90"/>
  <c r="CS192" i="90"/>
  <c r="CS188" i="90"/>
  <c r="CT188" i="90" s="1"/>
  <c r="CS184" i="90"/>
  <c r="CS180" i="90"/>
  <c r="CS176" i="90"/>
  <c r="CS172" i="90"/>
  <c r="CS168" i="90"/>
  <c r="CS160" i="90"/>
  <c r="CT160" i="90" s="1"/>
  <c r="CS156" i="90"/>
  <c r="CS152" i="90"/>
  <c r="CS148" i="90"/>
  <c r="CS144" i="90"/>
  <c r="CS140" i="90"/>
  <c r="CT140" i="90" s="1"/>
  <c r="CS136" i="90"/>
  <c r="CS132" i="90"/>
  <c r="CS128" i="90"/>
  <c r="CS113" i="90"/>
  <c r="CS97" i="90"/>
  <c r="CS65" i="90"/>
  <c r="CS49" i="90"/>
  <c r="CS33" i="90"/>
  <c r="CS17" i="90"/>
  <c r="CP248" i="90"/>
  <c r="CP216" i="90"/>
  <c r="CP184" i="90"/>
  <c r="CP152" i="90"/>
  <c r="CP120" i="90"/>
  <c r="CP88" i="90"/>
  <c r="CP56" i="90"/>
  <c r="CP24" i="90"/>
  <c r="CP253" i="90"/>
  <c r="CQ253" i="90"/>
  <c r="CP245" i="90"/>
  <c r="CQ245" i="90"/>
  <c r="CP233" i="90"/>
  <c r="CQ233" i="90"/>
  <c r="CP221" i="90"/>
  <c r="CQ221" i="90"/>
  <c r="CP205" i="90"/>
  <c r="CQ205" i="90"/>
  <c r="CP193" i="90"/>
  <c r="CQ193" i="90"/>
  <c r="CP181" i="90"/>
  <c r="CQ181" i="90"/>
  <c r="CP169" i="90"/>
  <c r="CQ169" i="90"/>
  <c r="CP157" i="90"/>
  <c r="CQ157" i="90"/>
  <c r="CP145" i="90"/>
  <c r="CQ145" i="90"/>
  <c r="CP133" i="90"/>
  <c r="CQ133" i="90"/>
  <c r="CP121" i="90"/>
  <c r="CV121" i="90" s="1"/>
  <c r="CQ121" i="90"/>
  <c r="CP109" i="90"/>
  <c r="CQ109" i="90"/>
  <c r="CP81" i="90"/>
  <c r="CQ81" i="90"/>
  <c r="CP69" i="90"/>
  <c r="CQ69" i="90"/>
  <c r="CP57" i="90"/>
  <c r="CX57" i="90" s="1"/>
  <c r="CQ57" i="90"/>
  <c r="CP41" i="90"/>
  <c r="CQ41" i="90"/>
  <c r="CP29" i="90"/>
  <c r="CQ29" i="90"/>
  <c r="CP13" i="90"/>
  <c r="CQ13" i="90"/>
  <c r="CS245" i="90"/>
  <c r="CS233" i="90"/>
  <c r="CS221" i="90"/>
  <c r="CS213" i="90"/>
  <c r="CS201" i="90"/>
  <c r="CS189" i="90"/>
  <c r="CS185" i="90"/>
  <c r="CS173" i="90"/>
  <c r="CS161" i="90"/>
  <c r="CS149" i="90"/>
  <c r="CS137" i="90"/>
  <c r="CS125" i="90"/>
  <c r="CS29" i="90"/>
  <c r="CS13" i="90"/>
  <c r="CP164" i="90"/>
  <c r="CQ164" i="90"/>
  <c r="CQ60" i="90"/>
  <c r="CS60" i="90"/>
  <c r="CT60" i="90" s="1"/>
  <c r="CT208" i="90"/>
  <c r="CT192" i="90"/>
  <c r="CT176" i="90"/>
  <c r="CT112" i="90"/>
  <c r="CT64" i="90"/>
  <c r="CT48" i="90"/>
  <c r="CT32" i="90"/>
  <c r="CS117" i="90"/>
  <c r="CS101" i="90"/>
  <c r="CS85" i="90"/>
  <c r="CS69" i="90"/>
  <c r="CS53" i="90"/>
  <c r="CS37" i="90"/>
  <c r="CS21" i="90"/>
  <c r="CQ89" i="90"/>
  <c r="CP252" i="90"/>
  <c r="CP220" i="90"/>
  <c r="CP188" i="90"/>
  <c r="CP156" i="90"/>
  <c r="CP124" i="90"/>
  <c r="CP92" i="90"/>
  <c r="CP60" i="90"/>
  <c r="CP28" i="90"/>
  <c r="CV87" i="90" l="1"/>
  <c r="CV15" i="90"/>
  <c r="CV9" i="90"/>
  <c r="CX67" i="90"/>
  <c r="CX38" i="90"/>
  <c r="CV38" i="90"/>
  <c r="CT38" i="90"/>
  <c r="CV19" i="90"/>
  <c r="CV105" i="90"/>
  <c r="CT230" i="90"/>
  <c r="CV115" i="90"/>
  <c r="CX218" i="90"/>
  <c r="CX126" i="90"/>
  <c r="CV214" i="90"/>
  <c r="CT111" i="90"/>
  <c r="CX115" i="90"/>
  <c r="CV111" i="90"/>
  <c r="CX214" i="90"/>
  <c r="CX121" i="90"/>
  <c r="CX75" i="90"/>
  <c r="CT75" i="90"/>
  <c r="CV57" i="90"/>
  <c r="CX107" i="90"/>
  <c r="CT107" i="90"/>
  <c r="CT101" i="90"/>
  <c r="CV101" i="90"/>
  <c r="CX101" i="90"/>
  <c r="CT137" i="90"/>
  <c r="CV137" i="90"/>
  <c r="CX137" i="90"/>
  <c r="CT132" i="90"/>
  <c r="CX132" i="90"/>
  <c r="CV132" i="90"/>
  <c r="CT168" i="90"/>
  <c r="CX168" i="90"/>
  <c r="CV168" i="90"/>
  <c r="CT216" i="90"/>
  <c r="CX216" i="90"/>
  <c r="CV216" i="90"/>
  <c r="CT232" i="90"/>
  <c r="CX232" i="90"/>
  <c r="CV232" i="90"/>
  <c r="CT248" i="90"/>
  <c r="CX248" i="90"/>
  <c r="CV248" i="90"/>
  <c r="CX108" i="90"/>
  <c r="CV108" i="90"/>
  <c r="CT93" i="90"/>
  <c r="CV93" i="90"/>
  <c r="CX93" i="90"/>
  <c r="CX12" i="90"/>
  <c r="CV12" i="90"/>
  <c r="CT181" i="90"/>
  <c r="CV181" i="90"/>
  <c r="CX181" i="90"/>
  <c r="CT25" i="90"/>
  <c r="CV25" i="90"/>
  <c r="CX25" i="90"/>
  <c r="CX139" i="90"/>
  <c r="CT139" i="90"/>
  <c r="CV139" i="90"/>
  <c r="CX219" i="90"/>
  <c r="CV219" i="90"/>
  <c r="CT219" i="90"/>
  <c r="CT149" i="90"/>
  <c r="CV149" i="90"/>
  <c r="CX149" i="90"/>
  <c r="CT233" i="90"/>
  <c r="CV233" i="90"/>
  <c r="CX233" i="90"/>
  <c r="CT17" i="90"/>
  <c r="CV17" i="90"/>
  <c r="CX17" i="90"/>
  <c r="CT97" i="90"/>
  <c r="CV97" i="90"/>
  <c r="CX97" i="90"/>
  <c r="CT136" i="90"/>
  <c r="CX136" i="90"/>
  <c r="CV136" i="90"/>
  <c r="CT152" i="90"/>
  <c r="CX152" i="90"/>
  <c r="CV152" i="90"/>
  <c r="CX172" i="90"/>
  <c r="CV172" i="90"/>
  <c r="CX188" i="90"/>
  <c r="CV188" i="90"/>
  <c r="CT204" i="90"/>
  <c r="CX204" i="90"/>
  <c r="CV204" i="90"/>
  <c r="CT220" i="90"/>
  <c r="CX220" i="90"/>
  <c r="CV220" i="90"/>
  <c r="CX236" i="90"/>
  <c r="CV236" i="90"/>
  <c r="CX252" i="90"/>
  <c r="CV252" i="90"/>
  <c r="CT108" i="90"/>
  <c r="CT236" i="90"/>
  <c r="CX28" i="90"/>
  <c r="CV28" i="90"/>
  <c r="CT100" i="90"/>
  <c r="CX100" i="90"/>
  <c r="CV100" i="90"/>
  <c r="CT124" i="90"/>
  <c r="CX124" i="90"/>
  <c r="CV124" i="90"/>
  <c r="CT45" i="90"/>
  <c r="CV45" i="90"/>
  <c r="CX45" i="90"/>
  <c r="CT141" i="90"/>
  <c r="CV141" i="90"/>
  <c r="CX141" i="90"/>
  <c r="CT229" i="90"/>
  <c r="CV229" i="90"/>
  <c r="CX229" i="90"/>
  <c r="CT20" i="90"/>
  <c r="CX20" i="90"/>
  <c r="CV20" i="90"/>
  <c r="CT40" i="90"/>
  <c r="CX40" i="90"/>
  <c r="CV40" i="90"/>
  <c r="CT80" i="90"/>
  <c r="CX80" i="90"/>
  <c r="CV80" i="90"/>
  <c r="CT104" i="90"/>
  <c r="CX104" i="90"/>
  <c r="CV104" i="90"/>
  <c r="CT209" i="90"/>
  <c r="CV209" i="90"/>
  <c r="CX209" i="90"/>
  <c r="CT164" i="90"/>
  <c r="CX164" i="90"/>
  <c r="CV164" i="90"/>
  <c r="CT109" i="90"/>
  <c r="CV109" i="90"/>
  <c r="CX109" i="90"/>
  <c r="CT133" i="90"/>
  <c r="CV133" i="90"/>
  <c r="CX133" i="90"/>
  <c r="CT157" i="90"/>
  <c r="CV157" i="90"/>
  <c r="CX157" i="90"/>
  <c r="CT193" i="90"/>
  <c r="CV193" i="90"/>
  <c r="CX193" i="90"/>
  <c r="CT194" i="90"/>
  <c r="CX194" i="90"/>
  <c r="CV194" i="90"/>
  <c r="CX234" i="90"/>
  <c r="CV234" i="90"/>
  <c r="CT234" i="90"/>
  <c r="CT41" i="90"/>
  <c r="CV41" i="90"/>
  <c r="CX41" i="90"/>
  <c r="CX31" i="90"/>
  <c r="CV31" i="90"/>
  <c r="CT31" i="90"/>
  <c r="CX74" i="90"/>
  <c r="CV74" i="90"/>
  <c r="CT74" i="90"/>
  <c r="CT110" i="90"/>
  <c r="CX110" i="90"/>
  <c r="CV110" i="90"/>
  <c r="CX155" i="90"/>
  <c r="CT155" i="90"/>
  <c r="CV155" i="90"/>
  <c r="CX195" i="90"/>
  <c r="CV195" i="90"/>
  <c r="CT195" i="90"/>
  <c r="CX235" i="90"/>
  <c r="CV235" i="90"/>
  <c r="CT235" i="90"/>
  <c r="CT253" i="90"/>
  <c r="CV253" i="90"/>
  <c r="CX253" i="90"/>
  <c r="CT83" i="90"/>
  <c r="CX83" i="90"/>
  <c r="CV83" i="90"/>
  <c r="CT37" i="90"/>
  <c r="CV37" i="90"/>
  <c r="CX37" i="90"/>
  <c r="CT185" i="90"/>
  <c r="CV185" i="90"/>
  <c r="CX185" i="90"/>
  <c r="CT65" i="90"/>
  <c r="CV65" i="90"/>
  <c r="CX65" i="90"/>
  <c r="CT184" i="90"/>
  <c r="CX184" i="90"/>
  <c r="CV184" i="90"/>
  <c r="CT84" i="90"/>
  <c r="CX84" i="90"/>
  <c r="CV84" i="90"/>
  <c r="CT88" i="90"/>
  <c r="CX88" i="90"/>
  <c r="CV88" i="90"/>
  <c r="CT103" i="90"/>
  <c r="CX103" i="90"/>
  <c r="CV103" i="90"/>
  <c r="CT13" i="90"/>
  <c r="CV13" i="90"/>
  <c r="CX13" i="90"/>
  <c r="CT69" i="90"/>
  <c r="CV69" i="90"/>
  <c r="CX69" i="90"/>
  <c r="CT29" i="90"/>
  <c r="CV29" i="90"/>
  <c r="CX29" i="90"/>
  <c r="CT245" i="90"/>
  <c r="CV245" i="90"/>
  <c r="CX245" i="90"/>
  <c r="CT33" i="90"/>
  <c r="CV33" i="90"/>
  <c r="CX33" i="90"/>
  <c r="CT113" i="90"/>
  <c r="CV113" i="90"/>
  <c r="CX113" i="90"/>
  <c r="CT156" i="90"/>
  <c r="CX156" i="90"/>
  <c r="CV156" i="90"/>
  <c r="CX176" i="90"/>
  <c r="CV176" i="90"/>
  <c r="CX192" i="90"/>
  <c r="CV192" i="90"/>
  <c r="CX208" i="90"/>
  <c r="CV208" i="90"/>
  <c r="CX224" i="90"/>
  <c r="CV224" i="90"/>
  <c r="CX240" i="90"/>
  <c r="CV240" i="90"/>
  <c r="CT12" i="90"/>
  <c r="CT252" i="90"/>
  <c r="CX44" i="90"/>
  <c r="CV44" i="90"/>
  <c r="CT76" i="90"/>
  <c r="CX76" i="90"/>
  <c r="CV76" i="90"/>
  <c r="CT116" i="90"/>
  <c r="CX116" i="90"/>
  <c r="CV116" i="90"/>
  <c r="CT61" i="90"/>
  <c r="CV61" i="90"/>
  <c r="CX61" i="90"/>
  <c r="CT153" i="90"/>
  <c r="CV153" i="90"/>
  <c r="CX153" i="90"/>
  <c r="CT237" i="90"/>
  <c r="CV237" i="90"/>
  <c r="CX237" i="90"/>
  <c r="CT16" i="90"/>
  <c r="CX16" i="90"/>
  <c r="CV16" i="90"/>
  <c r="CX32" i="90"/>
  <c r="CV32" i="90"/>
  <c r="CT56" i="90"/>
  <c r="CX56" i="90"/>
  <c r="CV56" i="90"/>
  <c r="CX96" i="90"/>
  <c r="CV96" i="90"/>
  <c r="CT120" i="90"/>
  <c r="CX120" i="90"/>
  <c r="CV120" i="90"/>
  <c r="CT241" i="90"/>
  <c r="CV241" i="90"/>
  <c r="CX241" i="90"/>
  <c r="CT169" i="90"/>
  <c r="CV169" i="90"/>
  <c r="CX169" i="90"/>
  <c r="CT205" i="90"/>
  <c r="CV205" i="90"/>
  <c r="CX205" i="90"/>
  <c r="CX23" i="90"/>
  <c r="CV23" i="90"/>
  <c r="CT23" i="90"/>
  <c r="CT94" i="90"/>
  <c r="CX94" i="90"/>
  <c r="CV94" i="90"/>
  <c r="CX122" i="90"/>
  <c r="CV122" i="90"/>
  <c r="CT122" i="90"/>
  <c r="CX154" i="90"/>
  <c r="CV154" i="90"/>
  <c r="CT154" i="90"/>
  <c r="CT62" i="90"/>
  <c r="CX62" i="90"/>
  <c r="CV62" i="90"/>
  <c r="CT142" i="90"/>
  <c r="CX142" i="90"/>
  <c r="CV142" i="90"/>
  <c r="CX39" i="90"/>
  <c r="CV39" i="90"/>
  <c r="CT39" i="90"/>
  <c r="CT89" i="90"/>
  <c r="CV89" i="90"/>
  <c r="CX89" i="90"/>
  <c r="CX123" i="90"/>
  <c r="CT123" i="90"/>
  <c r="CV123" i="90"/>
  <c r="CX163" i="90"/>
  <c r="CV163" i="90"/>
  <c r="CT163" i="90"/>
  <c r="CX203" i="90"/>
  <c r="CT203" i="90"/>
  <c r="CV203" i="90"/>
  <c r="CX243" i="90"/>
  <c r="CV243" i="90"/>
  <c r="CT243" i="90"/>
  <c r="CT221" i="90"/>
  <c r="CV221" i="90"/>
  <c r="CX221" i="90"/>
  <c r="CT148" i="90"/>
  <c r="CX148" i="90"/>
  <c r="CV148" i="90"/>
  <c r="CT200" i="90"/>
  <c r="CX200" i="90"/>
  <c r="CV200" i="90"/>
  <c r="CT52" i="90"/>
  <c r="CX52" i="90"/>
  <c r="CV52" i="90"/>
  <c r="CT217" i="90"/>
  <c r="CV217" i="90"/>
  <c r="CX217" i="90"/>
  <c r="CT24" i="90"/>
  <c r="CX24" i="90"/>
  <c r="CV24" i="90"/>
  <c r="CT68" i="90"/>
  <c r="CX68" i="90"/>
  <c r="CV68" i="90"/>
  <c r="CT197" i="90"/>
  <c r="CV197" i="90"/>
  <c r="CX197" i="90"/>
  <c r="CX51" i="90"/>
  <c r="CV51" i="90"/>
  <c r="CT51" i="90"/>
  <c r="CT222" i="90"/>
  <c r="CX222" i="90"/>
  <c r="CV222" i="90"/>
  <c r="CX59" i="90"/>
  <c r="CT59" i="90"/>
  <c r="CV59" i="90"/>
  <c r="CX179" i="90"/>
  <c r="CV179" i="90"/>
  <c r="CT179" i="90"/>
  <c r="CT53" i="90"/>
  <c r="CV53" i="90"/>
  <c r="CX53" i="90"/>
  <c r="CT117" i="90"/>
  <c r="CV117" i="90"/>
  <c r="CX117" i="90"/>
  <c r="CX60" i="90"/>
  <c r="CV60" i="90"/>
  <c r="CT189" i="90"/>
  <c r="CV189" i="90"/>
  <c r="CX189" i="90"/>
  <c r="CT161" i="90"/>
  <c r="CV161" i="90"/>
  <c r="CX161" i="90"/>
  <c r="CT201" i="90"/>
  <c r="CV201" i="90"/>
  <c r="CX201" i="90"/>
  <c r="CX140" i="90"/>
  <c r="CV140" i="90"/>
  <c r="CT21" i="90"/>
  <c r="CV21" i="90"/>
  <c r="CX21" i="90"/>
  <c r="CT85" i="90"/>
  <c r="CV85" i="90"/>
  <c r="CX85" i="90"/>
  <c r="CT224" i="90"/>
  <c r="CT125" i="90"/>
  <c r="CV125" i="90"/>
  <c r="CX125" i="90"/>
  <c r="CT173" i="90"/>
  <c r="CV173" i="90"/>
  <c r="CX173" i="90"/>
  <c r="CT213" i="90"/>
  <c r="CV213" i="90"/>
  <c r="CX213" i="90"/>
  <c r="CT49" i="90"/>
  <c r="CV49" i="90"/>
  <c r="CX49" i="90"/>
  <c r="CT128" i="90"/>
  <c r="CX128" i="90"/>
  <c r="CV128" i="90"/>
  <c r="CT144" i="90"/>
  <c r="CX144" i="90"/>
  <c r="CV144" i="90"/>
  <c r="CX160" i="90"/>
  <c r="CV160" i="90"/>
  <c r="CT180" i="90"/>
  <c r="CX180" i="90"/>
  <c r="CV180" i="90"/>
  <c r="CT196" i="90"/>
  <c r="CX196" i="90"/>
  <c r="CV196" i="90"/>
  <c r="CT212" i="90"/>
  <c r="CX212" i="90"/>
  <c r="CV212" i="90"/>
  <c r="CT228" i="90"/>
  <c r="CX228" i="90"/>
  <c r="CV228" i="90"/>
  <c r="CT244" i="90"/>
  <c r="CX244" i="90"/>
  <c r="CV244" i="90"/>
  <c r="CT28" i="90"/>
  <c r="CT172" i="90"/>
  <c r="CT8" i="90"/>
  <c r="CX8" i="90"/>
  <c r="CV8" i="90"/>
  <c r="CT36" i="90"/>
  <c r="CX36" i="90"/>
  <c r="CV36" i="90"/>
  <c r="CX64" i="90"/>
  <c r="CV64" i="90"/>
  <c r="CT92" i="90"/>
  <c r="CX92" i="90"/>
  <c r="CV92" i="90"/>
  <c r="CT77" i="90"/>
  <c r="CV77" i="90"/>
  <c r="CX77" i="90"/>
  <c r="CT165" i="90"/>
  <c r="CV165" i="90"/>
  <c r="CX165" i="90"/>
  <c r="CT249" i="90"/>
  <c r="CV249" i="90"/>
  <c r="CX249" i="90"/>
  <c r="CX48" i="90"/>
  <c r="CV48" i="90"/>
  <c r="CT72" i="90"/>
  <c r="CX72" i="90"/>
  <c r="CV72" i="90"/>
  <c r="CX112" i="90"/>
  <c r="CV112" i="90"/>
  <c r="CT81" i="90"/>
  <c r="CV81" i="90"/>
  <c r="CX81" i="90"/>
  <c r="CT129" i="90"/>
  <c r="CV129" i="90"/>
  <c r="CX129" i="90"/>
  <c r="CT145" i="90"/>
  <c r="CV145" i="90"/>
  <c r="CX145" i="90"/>
  <c r="CT177" i="90"/>
  <c r="CV177" i="90"/>
  <c r="CX177" i="90"/>
  <c r="CX43" i="90"/>
  <c r="CV43" i="90"/>
  <c r="CT43" i="90"/>
  <c r="CT73" i="90"/>
  <c r="CV73" i="90"/>
  <c r="CX73" i="90"/>
  <c r="CT182" i="90"/>
  <c r="CX182" i="90"/>
  <c r="CV182" i="90"/>
  <c r="CX11" i="90"/>
  <c r="CV11" i="90"/>
  <c r="CT11" i="90"/>
  <c r="CX10" i="90"/>
  <c r="CV10" i="90"/>
  <c r="CT10" i="90"/>
  <c r="CX54" i="90"/>
  <c r="CV54" i="90"/>
  <c r="CT54" i="90"/>
  <c r="CX95" i="90"/>
  <c r="CV95" i="90"/>
  <c r="CT95" i="90"/>
  <c r="CX131" i="90"/>
  <c r="CV131" i="90"/>
  <c r="CT131" i="90"/>
  <c r="CX171" i="90"/>
  <c r="CV171" i="90"/>
  <c r="CT171" i="90"/>
  <c r="CX211" i="90"/>
  <c r="CV211" i="90"/>
  <c r="CT211" i="90"/>
  <c r="CX251" i="90"/>
  <c r="CT251" i="90"/>
  <c r="CV251" i="90"/>
  <c r="CT225" i="90"/>
  <c r="CV225" i="90"/>
  <c r="CX225" i="90"/>
  <c r="CO5" i="90"/>
  <c r="CW5" i="90" l="1"/>
  <c r="CQ5" i="90"/>
  <c r="CP5" i="90"/>
  <c r="CS5" i="90"/>
  <c r="AB6" i="88"/>
  <c r="AB7" i="88"/>
  <c r="AB8" i="88"/>
  <c r="AB9" i="88"/>
  <c r="AB10" i="88"/>
  <c r="AB11" i="88"/>
  <c r="AB12" i="88"/>
  <c r="AB5" i="88"/>
  <c r="CT5" i="90" l="1"/>
  <c r="CX5" i="90"/>
  <c r="CV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J6" i="82"/>
  <c r="EA6" i="82" s="1"/>
  <c r="DJ7" i="82"/>
  <c r="EA7" i="82" s="1"/>
  <c r="DJ8" i="82"/>
  <c r="EA8" i="82" s="1"/>
  <c r="DJ9" i="82"/>
  <c r="EA9" i="82" s="1"/>
  <c r="DJ10" i="82"/>
  <c r="EA10" i="82" s="1"/>
  <c r="DJ11" i="82"/>
  <c r="EA11" i="82" s="1"/>
  <c r="DJ12" i="82"/>
  <c r="EA12" i="82" s="1"/>
  <c r="DJ13" i="82"/>
  <c r="EA13" i="82" s="1"/>
  <c r="DJ14" i="82"/>
  <c r="EA14" i="82" s="1"/>
  <c r="DJ15" i="82"/>
  <c r="EA15" i="82" s="1"/>
  <c r="DJ16" i="82"/>
  <c r="EA16" i="82" s="1"/>
  <c r="DJ17" i="82"/>
  <c r="EA17" i="82" s="1"/>
  <c r="DJ18" i="82"/>
  <c r="EA18" i="82" s="1"/>
  <c r="DJ19" i="82"/>
  <c r="EA19" i="82" s="1"/>
  <c r="DJ20" i="82"/>
  <c r="EA20" i="82" s="1"/>
  <c r="DJ21" i="82"/>
  <c r="EA21" i="82" s="1"/>
  <c r="DJ22" i="82"/>
  <c r="EA22" i="82" s="1"/>
  <c r="DJ23" i="82"/>
  <c r="EA23" i="82" s="1"/>
  <c r="DJ24" i="82"/>
  <c r="EA24" i="82" s="1"/>
  <c r="DJ25" i="82"/>
  <c r="EA25" i="82" s="1"/>
  <c r="DJ26" i="82"/>
  <c r="EA26" i="82" s="1"/>
  <c r="DJ27" i="82"/>
  <c r="EA27" i="82" s="1"/>
  <c r="DJ28" i="82"/>
  <c r="EA28" i="82" s="1"/>
  <c r="DJ29" i="82"/>
  <c r="EA29" i="82" s="1"/>
  <c r="DJ30" i="82"/>
  <c r="EA30" i="82" s="1"/>
  <c r="DJ31" i="82"/>
  <c r="EA31" i="82" s="1"/>
  <c r="DJ32" i="82"/>
  <c r="EA32" i="82" s="1"/>
  <c r="DJ33" i="82"/>
  <c r="EA33" i="82" s="1"/>
  <c r="DJ34" i="82"/>
  <c r="EA34" i="82" s="1"/>
  <c r="DJ35" i="82"/>
  <c r="EA35" i="82" s="1"/>
  <c r="DJ36" i="82"/>
  <c r="EA36" i="82" s="1"/>
  <c r="DJ37" i="82"/>
  <c r="EA37" i="82" s="1"/>
  <c r="DJ38" i="82"/>
  <c r="EA38" i="82" s="1"/>
  <c r="DJ39" i="82"/>
  <c r="EA39" i="82" s="1"/>
  <c r="DJ40" i="82"/>
  <c r="EA40" i="82" s="1"/>
  <c r="DJ41" i="82"/>
  <c r="EA41" i="82" s="1"/>
  <c r="DJ42" i="82"/>
  <c r="EA42" i="82" s="1"/>
  <c r="DJ43" i="82"/>
  <c r="EA43" i="82" s="1"/>
  <c r="DJ44" i="82"/>
  <c r="EA44" i="82" s="1"/>
  <c r="DJ45" i="82"/>
  <c r="EA45" i="82" s="1"/>
  <c r="DJ46" i="82"/>
  <c r="EA46" i="82" s="1"/>
  <c r="DJ47" i="82"/>
  <c r="EA47" i="82" s="1"/>
  <c r="DJ48" i="82"/>
  <c r="EA48" i="82" s="1"/>
  <c r="DJ49" i="82"/>
  <c r="EA49" i="82" s="1"/>
  <c r="DJ50" i="82"/>
  <c r="EA50" i="82" s="1"/>
  <c r="DJ51" i="82"/>
  <c r="EA51" i="82" s="1"/>
  <c r="DJ52" i="82"/>
  <c r="EA52" i="82" s="1"/>
  <c r="DJ53" i="82"/>
  <c r="EA53" i="82" s="1"/>
  <c r="DJ54" i="82"/>
  <c r="EA54" i="82" s="1"/>
  <c r="DJ55" i="82"/>
  <c r="EA55" i="82" s="1"/>
  <c r="DJ56" i="82"/>
  <c r="EA56" i="82" s="1"/>
  <c r="DJ57" i="82"/>
  <c r="EA57" i="82" s="1"/>
  <c r="DJ58" i="82"/>
  <c r="EA58" i="82" s="1"/>
  <c r="DJ59" i="82"/>
  <c r="EA59" i="82" s="1"/>
  <c r="DJ60" i="82"/>
  <c r="EA60" i="82" s="1"/>
  <c r="DJ61" i="82"/>
  <c r="EA61" i="82" s="1"/>
  <c r="DJ62" i="82"/>
  <c r="EA62" i="82" s="1"/>
  <c r="DJ63" i="82"/>
  <c r="EA63" i="82" s="1"/>
  <c r="DJ64" i="82"/>
  <c r="EA64" i="82" s="1"/>
  <c r="DJ65" i="82"/>
  <c r="EA65" i="82" s="1"/>
  <c r="DJ66" i="82"/>
  <c r="EA66" i="82" s="1"/>
  <c r="DJ67" i="82"/>
  <c r="EA67" i="82" s="1"/>
  <c r="DJ68" i="82"/>
  <c r="EA68" i="82" s="1"/>
  <c r="DJ69" i="82"/>
  <c r="EA69" i="82" s="1"/>
  <c r="DJ70" i="82"/>
  <c r="EA70" i="82" s="1"/>
  <c r="DJ71" i="82"/>
  <c r="EA71" i="82" s="1"/>
  <c r="DJ72" i="82"/>
  <c r="EA72" i="82" s="1"/>
  <c r="DJ73" i="82"/>
  <c r="EA73" i="82" s="1"/>
  <c r="DJ74" i="82"/>
  <c r="EA74" i="82" s="1"/>
  <c r="DJ75" i="82"/>
  <c r="EA75" i="82" s="1"/>
  <c r="DJ76" i="82"/>
  <c r="EA76" i="82" s="1"/>
  <c r="DJ77" i="82"/>
  <c r="EA77" i="82" s="1"/>
  <c r="DJ78" i="82"/>
  <c r="EA78" i="82" s="1"/>
  <c r="DJ79" i="82"/>
  <c r="EA79" i="82" s="1"/>
  <c r="DJ80" i="82"/>
  <c r="EA80" i="82" s="1"/>
  <c r="DJ81" i="82"/>
  <c r="EA81" i="82" s="1"/>
  <c r="DJ82" i="82"/>
  <c r="EA82" i="82" s="1"/>
  <c r="DJ83" i="82"/>
  <c r="EA83" i="82" s="1"/>
  <c r="DJ84" i="82"/>
  <c r="EA84" i="82" s="1"/>
  <c r="DJ85" i="82"/>
  <c r="EA85" i="82" s="1"/>
  <c r="DJ86" i="82"/>
  <c r="EA86" i="82" s="1"/>
  <c r="EA89" i="82" s="1"/>
  <c r="EA92" i="82" s="1"/>
  <c r="DJ87" i="82"/>
  <c r="EA87" i="82" s="1"/>
  <c r="EA90" i="82" s="1"/>
  <c r="EA93" i="82" s="1"/>
  <c r="DJ88" i="82"/>
  <c r="EA88" i="82" s="1"/>
  <c r="EA91" i="82" s="1"/>
  <c r="EA94" i="82" s="1"/>
  <c r="DJ89" i="82"/>
  <c r="DJ90" i="82"/>
  <c r="DJ91" i="82"/>
  <c r="DJ92" i="82"/>
  <c r="DJ93" i="82"/>
  <c r="DJ94" i="82"/>
  <c r="DJ5" i="82"/>
  <c r="CX6" i="82"/>
  <c r="CZ6" i="82" s="1"/>
  <c r="CX7" i="82"/>
  <c r="CZ7" i="82" s="1"/>
  <c r="CX8" i="82"/>
  <c r="CZ8" i="82" s="1"/>
  <c r="CX9" i="82"/>
  <c r="CZ9" i="82" s="1"/>
  <c r="CX10" i="82"/>
  <c r="CZ10" i="82" s="1"/>
  <c r="CX11" i="82"/>
  <c r="CZ11" i="82" s="1"/>
  <c r="CX12" i="82"/>
  <c r="CZ12" i="82" s="1"/>
  <c r="CX13" i="82"/>
  <c r="CZ13" i="82" s="1"/>
  <c r="CX14" i="82"/>
  <c r="CZ14" i="82" s="1"/>
  <c r="CX15" i="82"/>
  <c r="CZ15" i="82" s="1"/>
  <c r="CX16" i="82"/>
  <c r="CZ16" i="82" s="1"/>
  <c r="CX17" i="82"/>
  <c r="CZ17" i="82" s="1"/>
  <c r="CX18" i="82"/>
  <c r="CZ18" i="82" s="1"/>
  <c r="CX19" i="82"/>
  <c r="CZ19" i="82" s="1"/>
  <c r="CX20" i="82"/>
  <c r="CZ20" i="82" s="1"/>
  <c r="CX21" i="82"/>
  <c r="CZ21" i="82" s="1"/>
  <c r="CX22" i="82"/>
  <c r="CZ22" i="82" s="1"/>
  <c r="CX23" i="82"/>
  <c r="CZ23" i="82" s="1"/>
  <c r="CX24" i="82"/>
  <c r="CZ24" i="82" s="1"/>
  <c r="CX25" i="82"/>
  <c r="CZ25" i="82" s="1"/>
  <c r="CX26" i="82"/>
  <c r="CZ26" i="82" s="1"/>
  <c r="CX27" i="82"/>
  <c r="CZ27" i="82" s="1"/>
  <c r="CX28" i="82"/>
  <c r="CZ28" i="82" s="1"/>
  <c r="CX29" i="82"/>
  <c r="CZ29" i="82" s="1"/>
  <c r="CX30" i="82"/>
  <c r="CZ30" i="82" s="1"/>
  <c r="CX31" i="82"/>
  <c r="CZ31" i="82" s="1"/>
  <c r="CX32" i="82"/>
  <c r="CZ32" i="82" s="1"/>
  <c r="CX33" i="82"/>
  <c r="CZ33" i="82" s="1"/>
  <c r="CX34" i="82"/>
  <c r="CZ34" i="82" s="1"/>
  <c r="CX35" i="82"/>
  <c r="CZ35" i="82" s="1"/>
  <c r="CX36" i="82"/>
  <c r="CZ36" i="82" s="1"/>
  <c r="CX37" i="82"/>
  <c r="CZ37" i="82" s="1"/>
  <c r="CX38" i="82"/>
  <c r="CZ38" i="82" s="1"/>
  <c r="CX39" i="82"/>
  <c r="CZ39" i="82" s="1"/>
  <c r="CX40" i="82"/>
  <c r="CZ40" i="82" s="1"/>
  <c r="CX41" i="82"/>
  <c r="CZ41" i="82" s="1"/>
  <c r="CX42" i="82"/>
  <c r="CZ42" i="82" s="1"/>
  <c r="CX43" i="82"/>
  <c r="CZ43" i="82" s="1"/>
  <c r="CX44" i="82"/>
  <c r="CZ44" i="82" s="1"/>
  <c r="CX45" i="82"/>
  <c r="CZ45" i="82" s="1"/>
  <c r="CX46" i="82"/>
  <c r="CZ46" i="82" s="1"/>
  <c r="CX47" i="82"/>
  <c r="CZ47" i="82" s="1"/>
  <c r="CX48" i="82"/>
  <c r="CZ48" i="82" s="1"/>
  <c r="CX49" i="82"/>
  <c r="CZ49" i="82" s="1"/>
  <c r="CX50" i="82"/>
  <c r="CZ50" i="82" s="1"/>
  <c r="CX51" i="82"/>
  <c r="CZ51" i="82" s="1"/>
  <c r="CX52" i="82"/>
  <c r="CZ52" i="82" s="1"/>
  <c r="CX53" i="82"/>
  <c r="CZ53" i="82" s="1"/>
  <c r="CX54" i="82"/>
  <c r="CZ54" i="82" s="1"/>
  <c r="CX55" i="82"/>
  <c r="CZ55" i="82" s="1"/>
  <c r="CX56" i="82"/>
  <c r="CZ56" i="82" s="1"/>
  <c r="CX57" i="82"/>
  <c r="CZ57" i="82" s="1"/>
  <c r="CX58" i="82"/>
  <c r="CZ58" i="82" s="1"/>
  <c r="CX59" i="82"/>
  <c r="CZ59" i="82" s="1"/>
  <c r="CX60" i="82"/>
  <c r="CZ60" i="82" s="1"/>
  <c r="CX61" i="82"/>
  <c r="CZ61" i="82" s="1"/>
  <c r="CX62" i="82"/>
  <c r="CZ62" i="82" s="1"/>
  <c r="CX63" i="82"/>
  <c r="CZ63" i="82" s="1"/>
  <c r="CX64" i="82"/>
  <c r="CZ64" i="82" s="1"/>
  <c r="CX65" i="82"/>
  <c r="CZ65" i="82" s="1"/>
  <c r="CX66" i="82"/>
  <c r="CZ66" i="82" s="1"/>
  <c r="CX67" i="82"/>
  <c r="CZ67" i="82" s="1"/>
  <c r="CX68" i="82"/>
  <c r="CZ68" i="82" s="1"/>
  <c r="CX69" i="82"/>
  <c r="CZ69" i="82" s="1"/>
  <c r="CX70" i="82"/>
  <c r="CZ70" i="82" s="1"/>
  <c r="CX71" i="82"/>
  <c r="CZ71" i="82" s="1"/>
  <c r="CX72" i="82"/>
  <c r="CZ72" i="82" s="1"/>
  <c r="CX73" i="82"/>
  <c r="CZ73" i="82" s="1"/>
  <c r="CX74" i="82"/>
  <c r="CZ74" i="82" s="1"/>
  <c r="CX75" i="82"/>
  <c r="CZ75" i="82" s="1"/>
  <c r="CX76" i="82"/>
  <c r="CZ76" i="82" s="1"/>
  <c r="CX77" i="82"/>
  <c r="CZ77" i="82" s="1"/>
  <c r="CX78" i="82"/>
  <c r="CZ78" i="82" s="1"/>
  <c r="CX79" i="82"/>
  <c r="CZ79" i="82" s="1"/>
  <c r="CX80" i="82"/>
  <c r="CZ80" i="82" s="1"/>
  <c r="CX81" i="82"/>
  <c r="CZ81" i="82" s="1"/>
  <c r="CX82" i="82"/>
  <c r="CZ82" i="82" s="1"/>
  <c r="CX83" i="82"/>
  <c r="CZ83" i="82" s="1"/>
  <c r="CX84" i="82"/>
  <c r="CZ84" i="82" s="1"/>
  <c r="CX85" i="82"/>
  <c r="CZ85" i="82" s="1"/>
  <c r="CX86" i="82"/>
  <c r="CZ86" i="82" s="1"/>
  <c r="CX87" i="82"/>
  <c r="CZ87" i="82" s="1"/>
  <c r="CX88" i="82"/>
  <c r="CZ88" i="82" s="1"/>
  <c r="CX89" i="82"/>
  <c r="CZ89" i="82" s="1"/>
  <c r="CX90" i="82"/>
  <c r="CZ90" i="82" s="1"/>
  <c r="CX91" i="82"/>
  <c r="CZ91" i="82" s="1"/>
  <c r="CX92" i="82"/>
  <c r="CZ92" i="82" s="1"/>
  <c r="CX93" i="82"/>
  <c r="CZ93" i="82" s="1"/>
  <c r="CX94" i="82"/>
  <c r="CZ94" i="82" s="1"/>
  <c r="CX5" i="82"/>
  <c r="AI7" i="82"/>
  <c r="AI8" i="82"/>
  <c r="AI9" i="82"/>
  <c r="AG10" i="82"/>
  <c r="AI10" i="82" s="1"/>
  <c r="AG11" i="82"/>
  <c r="AI11" i="82" s="1"/>
  <c r="AG12" i="82"/>
  <c r="AI12" i="82" s="1"/>
  <c r="AG13" i="82"/>
  <c r="AI13" i="82" s="1"/>
  <c r="AG14" i="82"/>
  <c r="AI14" i="82" s="1"/>
  <c r="AG15" i="82"/>
  <c r="AI15" i="82" s="1"/>
  <c r="AG16" i="82"/>
  <c r="AI16" i="82" s="1"/>
  <c r="AG17" i="82"/>
  <c r="AI17" i="82" s="1"/>
  <c r="AG18" i="82"/>
  <c r="AI18" i="82" s="1"/>
  <c r="AG19" i="82"/>
  <c r="AI19" i="82" s="1"/>
  <c r="AG20" i="82"/>
  <c r="AI20" i="82" s="1"/>
  <c r="AG21" i="82"/>
  <c r="AI21" i="82" s="1"/>
  <c r="AG22" i="82"/>
  <c r="AI22" i="82" s="1"/>
  <c r="AG23" i="82"/>
  <c r="AI23" i="82" s="1"/>
  <c r="AG24" i="82"/>
  <c r="AI24" i="82" s="1"/>
  <c r="AG25" i="82"/>
  <c r="AI25" i="82" s="1"/>
  <c r="AG26" i="82"/>
  <c r="AI26" i="82" s="1"/>
  <c r="AG27" i="82"/>
  <c r="AI27" i="82" s="1"/>
  <c r="AG28" i="82"/>
  <c r="AI28" i="82" s="1"/>
  <c r="AG29" i="82"/>
  <c r="AI29" i="82" s="1"/>
  <c r="AG30" i="82"/>
  <c r="AI30" i="82" s="1"/>
  <c r="AG31" i="82"/>
  <c r="AJ10" i="89" l="1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S61" i="82"/>
  <c r="DW61" i="82" s="1"/>
  <c r="DS49" i="82"/>
  <c r="DW49" i="82" s="1"/>
  <c r="DS41" i="82"/>
  <c r="DW41" i="82" s="1"/>
  <c r="DS29" i="82"/>
  <c r="DW29" i="82" s="1"/>
  <c r="DS68" i="82"/>
  <c r="DW68" i="82" s="1"/>
  <c r="DS64" i="82"/>
  <c r="DW64" i="82" s="1"/>
  <c r="DS60" i="82"/>
  <c r="DW60" i="82" s="1"/>
  <c r="DS56" i="82"/>
  <c r="DW56" i="82" s="1"/>
  <c r="DS52" i="82"/>
  <c r="DW52" i="82" s="1"/>
  <c r="DS48" i="82"/>
  <c r="DW48" i="82" s="1"/>
  <c r="DS44" i="82"/>
  <c r="DW44" i="82" s="1"/>
  <c r="DS40" i="82"/>
  <c r="DW40" i="82" s="1"/>
  <c r="DS36" i="82"/>
  <c r="DW36" i="82" s="1"/>
  <c r="DS32" i="82"/>
  <c r="DW32" i="82" s="1"/>
  <c r="DS28" i="82"/>
  <c r="DW28" i="82" s="1"/>
  <c r="DS24" i="82"/>
  <c r="DW24" i="82" s="1"/>
  <c r="DS20" i="82"/>
  <c r="DW20" i="82" s="1"/>
  <c r="DS16" i="82"/>
  <c r="DW16" i="82" s="1"/>
  <c r="DS12" i="82"/>
  <c r="DW12" i="82" s="1"/>
  <c r="DS8" i="82"/>
  <c r="DW8" i="82" s="1"/>
  <c r="DS65" i="82"/>
  <c r="DW65" i="82" s="1"/>
  <c r="DS57" i="82"/>
  <c r="DW57" i="82" s="1"/>
  <c r="DS45" i="82"/>
  <c r="DW45" i="82" s="1"/>
  <c r="DS33" i="82"/>
  <c r="DW33" i="82" s="1"/>
  <c r="DS21" i="82"/>
  <c r="DW21" i="82" s="1"/>
  <c r="DS17" i="82"/>
  <c r="DW17" i="82" s="1"/>
  <c r="DS13" i="82"/>
  <c r="DW13" i="82" s="1"/>
  <c r="DS9" i="82"/>
  <c r="DW9" i="82" s="1"/>
  <c r="DS69" i="82"/>
  <c r="DW69" i="82" s="1"/>
  <c r="DS53" i="82"/>
  <c r="DW53" i="82" s="1"/>
  <c r="DS37" i="82"/>
  <c r="DW37" i="82" s="1"/>
  <c r="DS25" i="82"/>
  <c r="DW25" i="82" s="1"/>
  <c r="DS34" i="82"/>
  <c r="DW34" i="82" s="1"/>
  <c r="DS30" i="82"/>
  <c r="DW30" i="82" s="1"/>
  <c r="DS26" i="82"/>
  <c r="DW26" i="82" s="1"/>
  <c r="DS22" i="82"/>
  <c r="DW22" i="82" s="1"/>
  <c r="DS18" i="82"/>
  <c r="DW18" i="82" s="1"/>
  <c r="DS14" i="82"/>
  <c r="DW14" i="82" s="1"/>
  <c r="DS10" i="82"/>
  <c r="DW10" i="82" s="1"/>
  <c r="AI31" i="82"/>
  <c r="AG32" i="82"/>
  <c r="DS93" i="82"/>
  <c r="DW93" i="82" s="1"/>
  <c r="DS89" i="82"/>
  <c r="DW89" i="82" s="1"/>
  <c r="DS85" i="82"/>
  <c r="DW85" i="82" s="1"/>
  <c r="DS81" i="82"/>
  <c r="DW81" i="82" s="1"/>
  <c r="DS77" i="82"/>
  <c r="DW77" i="82" s="1"/>
  <c r="DS73" i="82"/>
  <c r="DW73" i="82" s="1"/>
  <c r="DQ69" i="82"/>
  <c r="DQ65" i="82"/>
  <c r="DQ57" i="82"/>
  <c r="DQ45" i="82"/>
  <c r="DQ33" i="82"/>
  <c r="DQ21" i="82"/>
  <c r="DQ17" i="82"/>
  <c r="DS92" i="82"/>
  <c r="DW92" i="82" s="1"/>
  <c r="DS88" i="82"/>
  <c r="DW88" i="82" s="1"/>
  <c r="DS84" i="82"/>
  <c r="DW84" i="82" s="1"/>
  <c r="DS80" i="82"/>
  <c r="DW80" i="82" s="1"/>
  <c r="DS76" i="82"/>
  <c r="DW76" i="82" s="1"/>
  <c r="DS72" i="82"/>
  <c r="DW72" i="82" s="1"/>
  <c r="DQ68" i="82"/>
  <c r="DQ64" i="82"/>
  <c r="DQ56" i="82"/>
  <c r="DQ52" i="82"/>
  <c r="DQ40" i="82"/>
  <c r="DQ36" i="82"/>
  <c r="DQ24" i="82"/>
  <c r="DQ20" i="82"/>
  <c r="DQ16" i="82"/>
  <c r="DQ8" i="82"/>
  <c r="DS5" i="82"/>
  <c r="DS91" i="82"/>
  <c r="DW91" i="82" s="1"/>
  <c r="DS87" i="82"/>
  <c r="DW87" i="82" s="1"/>
  <c r="DS83" i="82"/>
  <c r="DW83" i="82" s="1"/>
  <c r="DS79" i="82"/>
  <c r="DW79" i="82" s="1"/>
  <c r="DS94" i="82"/>
  <c r="DW94" i="82" s="1"/>
  <c r="DS90" i="82"/>
  <c r="DW90" i="82" s="1"/>
  <c r="DS86" i="82"/>
  <c r="DW86" i="82" s="1"/>
  <c r="DS82" i="82"/>
  <c r="DW82" i="82" s="1"/>
  <c r="DS78" i="82"/>
  <c r="DW78" i="82" s="1"/>
  <c r="DS74" i="82"/>
  <c r="DW74" i="82" s="1"/>
  <c r="DS70" i="82"/>
  <c r="DW70" i="82" s="1"/>
  <c r="DS66" i="82"/>
  <c r="DW66" i="82" s="1"/>
  <c r="DS62" i="82"/>
  <c r="DW62" i="82" s="1"/>
  <c r="DS58" i="82"/>
  <c r="DW58" i="82" s="1"/>
  <c r="DS54" i="82"/>
  <c r="DW54" i="82" s="1"/>
  <c r="DS50" i="82"/>
  <c r="DW50" i="82" s="1"/>
  <c r="DS46" i="82"/>
  <c r="DW46" i="82" s="1"/>
  <c r="DS42" i="82"/>
  <c r="DW42" i="82" s="1"/>
  <c r="DS38" i="82"/>
  <c r="DW38" i="82" s="1"/>
  <c r="DQ22" i="82"/>
  <c r="DQ14" i="82"/>
  <c r="DS6" i="82"/>
  <c r="DS75" i="82"/>
  <c r="DW75" i="82" s="1"/>
  <c r="DS71" i="82"/>
  <c r="DW71" i="82" s="1"/>
  <c r="DS67" i="82"/>
  <c r="DW67" i="82" s="1"/>
  <c r="DS63" i="82"/>
  <c r="DW63" i="82" s="1"/>
  <c r="DS59" i="82"/>
  <c r="DW59" i="82" s="1"/>
  <c r="DS55" i="82"/>
  <c r="DW55" i="82" s="1"/>
  <c r="DS51" i="82"/>
  <c r="DW51" i="82" s="1"/>
  <c r="DS47" i="82"/>
  <c r="DW47" i="82" s="1"/>
  <c r="DS43" i="82"/>
  <c r="DW43" i="82" s="1"/>
  <c r="DS39" i="82"/>
  <c r="DW39" i="82" s="1"/>
  <c r="DS35" i="82"/>
  <c r="DW35" i="82" s="1"/>
  <c r="DS31" i="82"/>
  <c r="DW31" i="82" s="1"/>
  <c r="DS27" i="82"/>
  <c r="DW27" i="82" s="1"/>
  <c r="DS23" i="82"/>
  <c r="DW23" i="82" s="1"/>
  <c r="DS19" i="82"/>
  <c r="DW19" i="82" s="1"/>
  <c r="DS15" i="82"/>
  <c r="DW15" i="82" s="1"/>
  <c r="DS11" i="82"/>
  <c r="DW11" i="82" s="1"/>
  <c r="DS7" i="82"/>
  <c r="DQ30" i="82" l="1"/>
  <c r="DQ48" i="82"/>
  <c r="DQ32" i="82"/>
  <c r="DQ12" i="82"/>
  <c r="DQ28" i="82"/>
  <c r="DQ44" i="82"/>
  <c r="DQ60" i="82"/>
  <c r="DQ41" i="82"/>
  <c r="DQ13" i="82"/>
  <c r="DQ37" i="82"/>
  <c r="DQ29" i="82"/>
  <c r="DQ49" i="82"/>
  <c r="DQ10" i="82"/>
  <c r="DQ26" i="82"/>
  <c r="DQ53" i="82"/>
  <c r="DQ9" i="82"/>
  <c r="DQ25" i="82"/>
  <c r="DQ18" i="82"/>
  <c r="DQ34" i="82"/>
  <c r="DQ61" i="82"/>
  <c r="AG33" i="82"/>
  <c r="AI32" i="82"/>
  <c r="DW7" i="82"/>
  <c r="DQ7" i="82"/>
  <c r="DQ19" i="82"/>
  <c r="DQ35" i="82"/>
  <c r="DQ51" i="82"/>
  <c r="DQ67" i="82"/>
  <c r="DQ38" i="82"/>
  <c r="DQ46" i="82"/>
  <c r="DQ54" i="82"/>
  <c r="DQ62" i="82"/>
  <c r="DQ70" i="82"/>
  <c r="DQ78" i="82"/>
  <c r="DQ86" i="82"/>
  <c r="DQ94" i="82"/>
  <c r="DQ83" i="82"/>
  <c r="DQ91" i="82"/>
  <c r="DQ72" i="82"/>
  <c r="DQ80" i="82"/>
  <c r="DQ88" i="82"/>
  <c r="DQ73" i="82"/>
  <c r="DQ81" i="82"/>
  <c r="DQ89" i="82"/>
  <c r="DQ55" i="82"/>
  <c r="DQ23" i="82"/>
  <c r="DQ11" i="82"/>
  <c r="DQ43" i="82"/>
  <c r="DQ75" i="82"/>
  <c r="DQ42" i="82"/>
  <c r="DQ50" i="82"/>
  <c r="DQ58" i="82"/>
  <c r="DQ66" i="82"/>
  <c r="DQ74" i="82"/>
  <c r="DQ82" i="82"/>
  <c r="DQ90" i="82"/>
  <c r="DQ79" i="82"/>
  <c r="DQ87" i="82"/>
  <c r="DW5" i="82"/>
  <c r="DQ5" i="82"/>
  <c r="DQ76" i="82"/>
  <c r="DQ84" i="82"/>
  <c r="DQ92" i="82"/>
  <c r="DQ77" i="82"/>
  <c r="DQ85" i="82"/>
  <c r="DQ93" i="82"/>
  <c r="DQ39" i="82"/>
  <c r="DQ71" i="82"/>
  <c r="DQ27" i="82"/>
  <c r="DQ59" i="82"/>
  <c r="DQ15" i="82"/>
  <c r="DQ31" i="82"/>
  <c r="DQ47" i="82"/>
  <c r="DQ63" i="82"/>
  <c r="DW6" i="82"/>
  <c r="DQ6" i="82"/>
  <c r="Y6" i="95"/>
  <c r="AG34" i="82" l="1"/>
  <c r="AG35" i="82" s="1"/>
  <c r="AI33" i="82"/>
  <c r="AI34" i="82" s="1"/>
  <c r="AI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S6" i="82" l="1"/>
  <c r="BS7" i="82"/>
  <c r="BS8" i="82"/>
  <c r="CA8" i="82" s="1"/>
  <c r="BS9" i="82"/>
  <c r="CA9" i="82" s="1"/>
  <c r="BS10" i="82"/>
  <c r="CA10" i="82" s="1"/>
  <c r="BS11" i="82"/>
  <c r="CA11" i="82" s="1"/>
  <c r="BS12" i="82"/>
  <c r="CA12" i="82" s="1"/>
  <c r="BS13" i="82"/>
  <c r="CA13" i="82" s="1"/>
  <c r="BS14" i="82"/>
  <c r="CA14" i="82" s="1"/>
  <c r="BS15" i="82"/>
  <c r="CA15" i="82" s="1"/>
  <c r="BS16" i="82"/>
  <c r="CA16" i="82" s="1"/>
  <c r="BS17" i="82"/>
  <c r="CA17" i="82" s="1"/>
  <c r="BS18" i="82"/>
  <c r="CA18" i="82" s="1"/>
  <c r="BS19" i="82"/>
  <c r="CA19" i="82" s="1"/>
  <c r="BS20" i="82"/>
  <c r="CA20" i="82" s="1"/>
  <c r="BS21" i="82"/>
  <c r="CA21" i="82" s="1"/>
  <c r="BS22" i="82"/>
  <c r="CA22" i="82" s="1"/>
  <c r="BS23" i="82"/>
  <c r="CA23" i="82" s="1"/>
  <c r="BS24" i="82"/>
  <c r="CA24" i="82" s="1"/>
  <c r="BS25" i="82"/>
  <c r="CA25" i="82" s="1"/>
  <c r="BS26" i="82"/>
  <c r="CA26" i="82" s="1"/>
  <c r="BS27" i="82"/>
  <c r="CA27" i="82" s="1"/>
  <c r="BS28" i="82"/>
  <c r="CA28" i="82" s="1"/>
  <c r="BS29" i="82"/>
  <c r="CA29" i="82" s="1"/>
  <c r="BS30" i="82"/>
  <c r="CA30" i="82" s="1"/>
  <c r="BS31" i="82"/>
  <c r="CA31" i="82" s="1"/>
  <c r="BS32" i="82"/>
  <c r="CA32" i="82" s="1"/>
  <c r="BS33" i="82"/>
  <c r="CA33" i="82" s="1"/>
  <c r="BS34" i="82"/>
  <c r="CA34" i="82" s="1"/>
  <c r="BS35" i="82"/>
  <c r="CA35" i="82" s="1"/>
  <c r="BS36" i="82"/>
  <c r="CA36" i="82" s="1"/>
  <c r="BS37" i="82"/>
  <c r="CA37" i="82" s="1"/>
  <c r="BS38" i="82"/>
  <c r="CA38" i="82" s="1"/>
  <c r="BS39" i="82"/>
  <c r="CA39" i="82" s="1"/>
  <c r="BS40" i="82"/>
  <c r="CA40" i="82" s="1"/>
  <c r="BS41" i="82"/>
  <c r="CA41" i="82" s="1"/>
  <c r="BS42" i="82"/>
  <c r="CA42" i="82" s="1"/>
  <c r="BS43" i="82"/>
  <c r="CA43" i="82" s="1"/>
  <c r="BS44" i="82"/>
  <c r="CA44" i="82" s="1"/>
  <c r="BS45" i="82"/>
  <c r="CA45" i="82" s="1"/>
  <c r="BS46" i="82"/>
  <c r="CA46" i="82" s="1"/>
  <c r="BS47" i="82"/>
  <c r="CA47" i="82" s="1"/>
  <c r="BS48" i="82"/>
  <c r="CA48" i="82" s="1"/>
  <c r="BS49" i="82"/>
  <c r="CA49" i="82" s="1"/>
  <c r="BS50" i="82"/>
  <c r="CA50" i="82" s="1"/>
  <c r="BS51" i="82"/>
  <c r="CA51" i="82" s="1"/>
  <c r="BS52" i="82"/>
  <c r="CA52" i="82" s="1"/>
  <c r="BS53" i="82"/>
  <c r="CA53" i="82" s="1"/>
  <c r="BS54" i="82"/>
  <c r="CA54" i="82" s="1"/>
  <c r="BS55" i="82"/>
  <c r="CA55" i="82" s="1"/>
  <c r="BS56" i="82"/>
  <c r="CA56" i="82" s="1"/>
  <c r="BS57" i="82"/>
  <c r="CA57" i="82" s="1"/>
  <c r="BS58" i="82"/>
  <c r="CA58" i="82" s="1"/>
  <c r="BS59" i="82"/>
  <c r="CA59" i="82" s="1"/>
  <c r="BS60" i="82"/>
  <c r="CA60" i="82" s="1"/>
  <c r="BS61" i="82"/>
  <c r="CA61" i="82" s="1"/>
  <c r="BS62" i="82"/>
  <c r="CA62" i="82" s="1"/>
  <c r="BS63" i="82"/>
  <c r="CA63" i="82" s="1"/>
  <c r="BS64" i="82"/>
  <c r="CA64" i="82" s="1"/>
  <c r="BS65" i="82"/>
  <c r="CA65" i="82" s="1"/>
  <c r="BS66" i="82"/>
  <c r="CA66" i="82" s="1"/>
  <c r="BS67" i="82"/>
  <c r="CA67" i="82" s="1"/>
  <c r="BS68" i="82"/>
  <c r="CA68" i="82" s="1"/>
  <c r="BS69" i="82"/>
  <c r="CA69" i="82" s="1"/>
  <c r="BS70" i="82"/>
  <c r="CA70" i="82" s="1"/>
  <c r="BS71" i="82"/>
  <c r="CA71" i="82" s="1"/>
  <c r="BS72" i="82"/>
  <c r="CA72" i="82" s="1"/>
  <c r="BS73" i="82"/>
  <c r="CA73" i="82" s="1"/>
  <c r="BS74" i="82"/>
  <c r="CA74" i="82" s="1"/>
  <c r="BS75" i="82"/>
  <c r="CA75" i="82" s="1"/>
  <c r="BS76" i="82"/>
  <c r="CA76" i="82" s="1"/>
  <c r="BS77" i="82"/>
  <c r="CA77" i="82" s="1"/>
  <c r="BS78" i="82"/>
  <c r="CA78" i="82" s="1"/>
  <c r="BS79" i="82"/>
  <c r="CA79" i="82" s="1"/>
  <c r="BS80" i="82"/>
  <c r="CA80" i="82" s="1"/>
  <c r="BS81" i="82"/>
  <c r="CA81" i="82" s="1"/>
  <c r="BS82" i="82"/>
  <c r="CA82" i="82" s="1"/>
  <c r="BS83" i="82"/>
  <c r="CA83" i="82" s="1"/>
  <c r="BS84" i="82"/>
  <c r="CA84" i="82" s="1"/>
  <c r="BS85" i="82"/>
  <c r="CA85" i="82" s="1"/>
  <c r="BS86" i="82"/>
  <c r="CA86" i="82" s="1"/>
  <c r="BS87" i="82"/>
  <c r="CA87" i="82" s="1"/>
  <c r="BS88" i="82"/>
  <c r="CA88" i="82" s="1"/>
  <c r="BS89" i="82"/>
  <c r="CA89" i="82" s="1"/>
  <c r="BS90" i="82"/>
  <c r="CA90" i="82" s="1"/>
  <c r="BS91" i="82"/>
  <c r="CA91" i="82" s="1"/>
  <c r="BS92" i="82"/>
  <c r="CA92" i="82" s="1"/>
  <c r="BS93" i="82"/>
  <c r="CA93" i="82" s="1"/>
  <c r="BS94" i="82"/>
  <c r="CA94" i="82" s="1"/>
  <c r="BS5" i="82"/>
  <c r="BU65" i="82"/>
  <c r="CC65" i="82" s="1"/>
  <c r="CE65" i="82" s="1"/>
  <c r="BU66" i="82"/>
  <c r="CC66" i="82" s="1"/>
  <c r="CE66" i="82" s="1"/>
  <c r="BU67" i="82"/>
  <c r="CC67" i="82" s="1"/>
  <c r="CE67" i="82" s="1"/>
  <c r="BU68" i="82"/>
  <c r="CC68" i="82" s="1"/>
  <c r="CE68" i="82" s="1"/>
  <c r="BU69" i="82"/>
  <c r="CC69" i="82" s="1"/>
  <c r="CE69" i="82" s="1"/>
  <c r="BU70" i="82"/>
  <c r="CC70" i="82" s="1"/>
  <c r="CE70" i="82" s="1"/>
  <c r="BU71" i="82"/>
  <c r="CC71" i="82" s="1"/>
  <c r="CE71" i="82" s="1"/>
  <c r="BU72" i="82"/>
  <c r="CC72" i="82" s="1"/>
  <c r="CE72" i="82" s="1"/>
  <c r="BU73" i="82"/>
  <c r="CC73" i="82" s="1"/>
  <c r="CE73" i="82" s="1"/>
  <c r="BU74" i="82"/>
  <c r="CC74" i="82" s="1"/>
  <c r="CE74" i="82" s="1"/>
  <c r="BU75" i="82"/>
  <c r="CC75" i="82" s="1"/>
  <c r="CE75" i="82" s="1"/>
  <c r="BU76" i="82"/>
  <c r="CC76" i="82" s="1"/>
  <c r="CE76" i="82" s="1"/>
  <c r="BU77" i="82"/>
  <c r="CC77" i="82" s="1"/>
  <c r="CE77" i="82" s="1"/>
  <c r="BU78" i="82"/>
  <c r="CC78" i="82" s="1"/>
  <c r="CE78" i="82" s="1"/>
  <c r="BU79" i="82"/>
  <c r="CC79" i="82" s="1"/>
  <c r="CE79" i="82" s="1"/>
  <c r="BU80" i="82"/>
  <c r="CC80" i="82" s="1"/>
  <c r="CE80" i="82" s="1"/>
  <c r="BU81" i="82"/>
  <c r="CC81" i="82" s="1"/>
  <c r="CE81" i="82" s="1"/>
  <c r="BU82" i="82"/>
  <c r="CC82" i="82" s="1"/>
  <c r="CE82" i="82" s="1"/>
  <c r="BU83" i="82"/>
  <c r="CC83" i="82" s="1"/>
  <c r="CE83" i="82" s="1"/>
  <c r="BU84" i="82"/>
  <c r="CC84" i="82" s="1"/>
  <c r="CE84" i="82" s="1"/>
  <c r="BU85" i="82"/>
  <c r="CC85" i="82" s="1"/>
  <c r="CE85" i="82" s="1"/>
  <c r="BU86" i="82"/>
  <c r="CC86" i="82" s="1"/>
  <c r="CE86" i="82" s="1"/>
  <c r="BU87" i="82"/>
  <c r="CC87" i="82" s="1"/>
  <c r="CE87" i="82" s="1"/>
  <c r="BU88" i="82"/>
  <c r="CC88" i="82" s="1"/>
  <c r="CE88" i="82" s="1"/>
  <c r="BU89" i="82"/>
  <c r="CC89" i="82" s="1"/>
  <c r="CE89" i="82" s="1"/>
  <c r="BU90" i="82"/>
  <c r="CC90" i="82" s="1"/>
  <c r="CE90" i="82" s="1"/>
  <c r="BU91" i="82"/>
  <c r="CC91" i="82" s="1"/>
  <c r="CE91" i="82" s="1"/>
  <c r="BU92" i="82"/>
  <c r="CC92" i="82" s="1"/>
  <c r="CE92" i="82" s="1"/>
  <c r="BU93" i="82"/>
  <c r="CC93" i="82" s="1"/>
  <c r="CE93" i="82" s="1"/>
  <c r="BU94" i="82"/>
  <c r="CC94" i="82" s="1"/>
  <c r="CE94" i="82" s="1"/>
  <c r="E7" i="82"/>
  <c r="E8" i="82"/>
  <c r="E9" i="82"/>
  <c r="E10" i="82"/>
  <c r="E11" i="82"/>
  <c r="E12" i="82"/>
  <c r="E13" i="82"/>
  <c r="E14" i="82"/>
  <c r="AS37" i="82" s="1"/>
  <c r="E15" i="82"/>
  <c r="E16" i="82"/>
  <c r="E17" i="82"/>
  <c r="E18" i="82"/>
  <c r="AS53" i="82" s="1"/>
  <c r="E19" i="82"/>
  <c r="E20" i="82"/>
  <c r="E21" i="82"/>
  <c r="E22" i="82"/>
  <c r="AS69" i="82" s="1"/>
  <c r="E23" i="82"/>
  <c r="E24" i="82"/>
  <c r="E25" i="82"/>
  <c r="E26" i="82"/>
  <c r="AS85" i="82" s="1"/>
  <c r="E27" i="82"/>
  <c r="E28" i="82"/>
  <c r="E29" i="82"/>
  <c r="E30" i="82"/>
  <c r="AS101" i="82" s="1"/>
  <c r="E31" i="82"/>
  <c r="E32" i="82"/>
  <c r="E33" i="82"/>
  <c r="E34" i="82"/>
  <c r="AS117" i="82" s="1"/>
  <c r="E35" i="82"/>
  <c r="E6" i="82"/>
  <c r="AK7" i="82"/>
  <c r="AK8" i="82"/>
  <c r="AK9" i="82"/>
  <c r="AK10" i="82"/>
  <c r="AK11" i="82"/>
  <c r="AK12" i="82"/>
  <c r="AK13" i="82"/>
  <c r="AK14" i="82"/>
  <c r="AK15" i="82"/>
  <c r="AK16" i="82"/>
  <c r="AK17" i="82"/>
  <c r="AK18" i="82"/>
  <c r="AK19" i="82"/>
  <c r="AK20" i="82"/>
  <c r="AK21" i="82"/>
  <c r="AK22" i="82"/>
  <c r="AK23" i="82"/>
  <c r="AK24" i="82"/>
  <c r="AK25" i="82"/>
  <c r="AK26" i="82"/>
  <c r="AK27" i="82"/>
  <c r="AK28" i="82"/>
  <c r="AK29" i="82"/>
  <c r="AK30" i="82"/>
  <c r="AK31" i="82"/>
  <c r="AK32" i="82"/>
  <c r="AK33" i="82"/>
  <c r="AK34" i="82"/>
  <c r="AK35" i="82"/>
  <c r="AH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Y93" i="82" l="1"/>
  <c r="BY89" i="82"/>
  <c r="BY85" i="82"/>
  <c r="BY81" i="82"/>
  <c r="BY77" i="82"/>
  <c r="BY73" i="82"/>
  <c r="BY69" i="82"/>
  <c r="BY65" i="82"/>
  <c r="CA5" i="82"/>
  <c r="CI5" i="82"/>
  <c r="CD5" i="82" s="1"/>
  <c r="CA7" i="82"/>
  <c r="CI7" i="82"/>
  <c r="CD7" i="82" s="1"/>
  <c r="CA6" i="82"/>
  <c r="CI6" i="82"/>
  <c r="CD6" i="82" s="1"/>
  <c r="BY92" i="82"/>
  <c r="BY88" i="82"/>
  <c r="BY84" i="82"/>
  <c r="BY80" i="82"/>
  <c r="BY76" i="82"/>
  <c r="BY72" i="82"/>
  <c r="BY68" i="82"/>
  <c r="BY91" i="82"/>
  <c r="BY87" i="82"/>
  <c r="BY83" i="82"/>
  <c r="BY79" i="82"/>
  <c r="BY75" i="82"/>
  <c r="BY71" i="82"/>
  <c r="BY67" i="82"/>
  <c r="BY94" i="82"/>
  <c r="BY90" i="82"/>
  <c r="BY86" i="82"/>
  <c r="BY82" i="82"/>
  <c r="BY78" i="82"/>
  <c r="BY74" i="82"/>
  <c r="BY70" i="82"/>
  <c r="BY66" i="82"/>
  <c r="CK85" i="82"/>
  <c r="CD85" i="82" s="1"/>
  <c r="DF85" i="82"/>
  <c r="CN85" i="82"/>
  <c r="BT85" i="82"/>
  <c r="CK73" i="82"/>
  <c r="CD73" i="82" s="1"/>
  <c r="DF73" i="82"/>
  <c r="CN73" i="82"/>
  <c r="BT73" i="82"/>
  <c r="DF57" i="82"/>
  <c r="CN57" i="82"/>
  <c r="CV57" i="82" s="1"/>
  <c r="CT57" i="82" s="1"/>
  <c r="BT57" i="82"/>
  <c r="CN45" i="82"/>
  <c r="CV45" i="82" s="1"/>
  <c r="CT45" i="82" s="1"/>
  <c r="DF45" i="82"/>
  <c r="BT45" i="82"/>
  <c r="CN33" i="82"/>
  <c r="CV33" i="82" s="1"/>
  <c r="CT33" i="82" s="1"/>
  <c r="DF33" i="82"/>
  <c r="BT33" i="82"/>
  <c r="CN9" i="82"/>
  <c r="CV9" i="82" s="1"/>
  <c r="CT9" i="82" s="1"/>
  <c r="DF9" i="82"/>
  <c r="BT9" i="82"/>
  <c r="CK92" i="82"/>
  <c r="CD92" i="82" s="1"/>
  <c r="DF92" i="82"/>
  <c r="CN92" i="82"/>
  <c r="CV92" i="82" s="1"/>
  <c r="CT92" i="82" s="1"/>
  <c r="BT92" i="82"/>
  <c r="CK88" i="82"/>
  <c r="CD88" i="82" s="1"/>
  <c r="DF88" i="82"/>
  <c r="CN88" i="82"/>
  <c r="BT88" i="82"/>
  <c r="CK84" i="82"/>
  <c r="CD84" i="82" s="1"/>
  <c r="DF84" i="82"/>
  <c r="CN84" i="82"/>
  <c r="BT84" i="82"/>
  <c r="CK80" i="82"/>
  <c r="CD80" i="82" s="1"/>
  <c r="DF80" i="82"/>
  <c r="CN80" i="82"/>
  <c r="BT80" i="82"/>
  <c r="CK76" i="82"/>
  <c r="CD76" i="82" s="1"/>
  <c r="DF76" i="82"/>
  <c r="CN76" i="82"/>
  <c r="BT76" i="82"/>
  <c r="CK72" i="82"/>
  <c r="CD72" i="82" s="1"/>
  <c r="DF72" i="82"/>
  <c r="CN72" i="82"/>
  <c r="BT72" i="82"/>
  <c r="CK68" i="82"/>
  <c r="CD68" i="82" s="1"/>
  <c r="DF68" i="82"/>
  <c r="CN68" i="82"/>
  <c r="BT68" i="82"/>
  <c r="CN64" i="82"/>
  <c r="BT64" i="82"/>
  <c r="DF64" i="82"/>
  <c r="CN60" i="82"/>
  <c r="DF60" i="82"/>
  <c r="BT60" i="82"/>
  <c r="CN56" i="82"/>
  <c r="CV56" i="82" s="1"/>
  <c r="CT56" i="82" s="1"/>
  <c r="DF56" i="82"/>
  <c r="BT56" i="82"/>
  <c r="CN52" i="82"/>
  <c r="CV52" i="82" s="1"/>
  <c r="CT52" i="82" s="1"/>
  <c r="DF52" i="82"/>
  <c r="BT52" i="82"/>
  <c r="DF48" i="82"/>
  <c r="CN48" i="82"/>
  <c r="CV48" i="82" s="1"/>
  <c r="CT48" i="82" s="1"/>
  <c r="BT48" i="82"/>
  <c r="CN44" i="82"/>
  <c r="CV44" i="82" s="1"/>
  <c r="CT44" i="82" s="1"/>
  <c r="BT44" i="82"/>
  <c r="DF44" i="82"/>
  <c r="CN40" i="82"/>
  <c r="CV40" i="82" s="1"/>
  <c r="CT40" i="82" s="1"/>
  <c r="BT40" i="82"/>
  <c r="DF40" i="82"/>
  <c r="CN36" i="82"/>
  <c r="CV36" i="82" s="1"/>
  <c r="CT36" i="82" s="1"/>
  <c r="DF36" i="82"/>
  <c r="BT36" i="82"/>
  <c r="CN32" i="82"/>
  <c r="CV32" i="82" s="1"/>
  <c r="CT32" i="82" s="1"/>
  <c r="BT32" i="82"/>
  <c r="DF32" i="82"/>
  <c r="CN28" i="82"/>
  <c r="CV28" i="82" s="1"/>
  <c r="CT28" i="82" s="1"/>
  <c r="DF28" i="82"/>
  <c r="BT28" i="82"/>
  <c r="CN24" i="82"/>
  <c r="CV24" i="82" s="1"/>
  <c r="CT24" i="82" s="1"/>
  <c r="DF24" i="82"/>
  <c r="BT24" i="82"/>
  <c r="CN20" i="82"/>
  <c r="CV20" i="82" s="1"/>
  <c r="CT20" i="82" s="1"/>
  <c r="DF20" i="82"/>
  <c r="BT20" i="82"/>
  <c r="CN16" i="82"/>
  <c r="CV16" i="82" s="1"/>
  <c r="CT16" i="82" s="1"/>
  <c r="DF16" i="82"/>
  <c r="BT16" i="82"/>
  <c r="CN12" i="82"/>
  <c r="CV12" i="82" s="1"/>
  <c r="CT12" i="82" s="1"/>
  <c r="DF12" i="82"/>
  <c r="BT12" i="82"/>
  <c r="CN8" i="82"/>
  <c r="CV8" i="82" s="1"/>
  <c r="CT8" i="82" s="1"/>
  <c r="DF8" i="82"/>
  <c r="BT8" i="82"/>
  <c r="CK93" i="82"/>
  <c r="CD93" i="82" s="1"/>
  <c r="DF93" i="82"/>
  <c r="CN93" i="82"/>
  <c r="CV93" i="82" s="1"/>
  <c r="CT93" i="82" s="1"/>
  <c r="BT93" i="82"/>
  <c r="CK81" i="82"/>
  <c r="CD81" i="82" s="1"/>
  <c r="DF81" i="82"/>
  <c r="CN81" i="82"/>
  <c r="BT81" i="82"/>
  <c r="CK69" i="82"/>
  <c r="CD69" i="82" s="1"/>
  <c r="DF69" i="82"/>
  <c r="CN69" i="82"/>
  <c r="BT69" i="82"/>
  <c r="DF61" i="82"/>
  <c r="CN61" i="82"/>
  <c r="BT61" i="82"/>
  <c r="CN49" i="82"/>
  <c r="CV49" i="82" s="1"/>
  <c r="CT49" i="82" s="1"/>
  <c r="BT49" i="82"/>
  <c r="DF49" i="82"/>
  <c r="CN37" i="82"/>
  <c r="CV37" i="82" s="1"/>
  <c r="CT37" i="82" s="1"/>
  <c r="DF37" i="82"/>
  <c r="BT37" i="82"/>
  <c r="CN25" i="82"/>
  <c r="CV25" i="82" s="1"/>
  <c r="CT25" i="82" s="1"/>
  <c r="DF25" i="82"/>
  <c r="BT25" i="82"/>
  <c r="CN17" i="82"/>
  <c r="CV17" i="82" s="1"/>
  <c r="CT17" i="82" s="1"/>
  <c r="DF17" i="82"/>
  <c r="BT17" i="82"/>
  <c r="AS13" i="82"/>
  <c r="CK91" i="82"/>
  <c r="CD91" i="82" s="1"/>
  <c r="DF91" i="82"/>
  <c r="CN91" i="82"/>
  <c r="BT91" i="82"/>
  <c r="CK87" i="82"/>
  <c r="CD87" i="82" s="1"/>
  <c r="DF87" i="82"/>
  <c r="CN87" i="82"/>
  <c r="BT87" i="82"/>
  <c r="CK83" i="82"/>
  <c r="CD83" i="82" s="1"/>
  <c r="DF83" i="82"/>
  <c r="CN83" i="82"/>
  <c r="BT83" i="82"/>
  <c r="CK79" i="82"/>
  <c r="CD79" i="82" s="1"/>
  <c r="DF79" i="82"/>
  <c r="CN79" i="82"/>
  <c r="BT79" i="82"/>
  <c r="CK75" i="82"/>
  <c r="CD75" i="82" s="1"/>
  <c r="CN75" i="82"/>
  <c r="DF75" i="82"/>
  <c r="BT75" i="82"/>
  <c r="CK71" i="82"/>
  <c r="CD71" i="82" s="1"/>
  <c r="CN71" i="82"/>
  <c r="DF71" i="82"/>
  <c r="BT71" i="82"/>
  <c r="CK67" i="82"/>
  <c r="CD67" i="82" s="1"/>
  <c r="DF67" i="82"/>
  <c r="CN67" i="82"/>
  <c r="BT67" i="82"/>
  <c r="CN63" i="82"/>
  <c r="DF63" i="82"/>
  <c r="BT63" i="82"/>
  <c r="CN59" i="82"/>
  <c r="CV59" i="82" s="1"/>
  <c r="CT59" i="82" s="1"/>
  <c r="DF59" i="82"/>
  <c r="BT59" i="82"/>
  <c r="DF55" i="82"/>
  <c r="CN55" i="82"/>
  <c r="CV55" i="82" s="1"/>
  <c r="CT55" i="82" s="1"/>
  <c r="BT55" i="82"/>
  <c r="CN51" i="82"/>
  <c r="CV51" i="82" s="1"/>
  <c r="CT51" i="82" s="1"/>
  <c r="DF51" i="82"/>
  <c r="BT51" i="82"/>
  <c r="CN47" i="82"/>
  <c r="CV47" i="82" s="1"/>
  <c r="CT47" i="82" s="1"/>
  <c r="DF47" i="82"/>
  <c r="BT47" i="82"/>
  <c r="DF43" i="82"/>
  <c r="CN43" i="82"/>
  <c r="CV43" i="82" s="1"/>
  <c r="CT43" i="82" s="1"/>
  <c r="BT43" i="82"/>
  <c r="DF39" i="82"/>
  <c r="CN39" i="82"/>
  <c r="CV39" i="82" s="1"/>
  <c r="CT39" i="82" s="1"/>
  <c r="BT39" i="82"/>
  <c r="CN35" i="82"/>
  <c r="CV35" i="82" s="1"/>
  <c r="CT35" i="82" s="1"/>
  <c r="DF35" i="82"/>
  <c r="BT35" i="82"/>
  <c r="DF31" i="82"/>
  <c r="CN31" i="82"/>
  <c r="CV31" i="82" s="1"/>
  <c r="CT31" i="82" s="1"/>
  <c r="BT31" i="82"/>
  <c r="CN27" i="82"/>
  <c r="CV27" i="82" s="1"/>
  <c r="CT27" i="82" s="1"/>
  <c r="DF27" i="82"/>
  <c r="BT27" i="82"/>
  <c r="DF23" i="82"/>
  <c r="CN23" i="82"/>
  <c r="CV23" i="82" s="1"/>
  <c r="CT23" i="82" s="1"/>
  <c r="BT23" i="82"/>
  <c r="CN19" i="82"/>
  <c r="CV19" i="82" s="1"/>
  <c r="CT19" i="82" s="1"/>
  <c r="DF19" i="82"/>
  <c r="BT19" i="82"/>
  <c r="DF15" i="82"/>
  <c r="CN15" i="82"/>
  <c r="CV15" i="82" s="1"/>
  <c r="CT15" i="82" s="1"/>
  <c r="BT15" i="82"/>
  <c r="CN11" i="82"/>
  <c r="CV11" i="82" s="1"/>
  <c r="CT11" i="82" s="1"/>
  <c r="DF11" i="82"/>
  <c r="BT11" i="82"/>
  <c r="DF7" i="82"/>
  <c r="CN7" i="82"/>
  <c r="CV7" i="82" s="1"/>
  <c r="CT7" i="82" s="1"/>
  <c r="BT7" i="82"/>
  <c r="CK89" i="82"/>
  <c r="CD89" i="82" s="1"/>
  <c r="DF89" i="82"/>
  <c r="CN89" i="82"/>
  <c r="BT89" i="82"/>
  <c r="CK77" i="82"/>
  <c r="CD77" i="82" s="1"/>
  <c r="DF77" i="82"/>
  <c r="CN77" i="82"/>
  <c r="BT77" i="82"/>
  <c r="CK65" i="82"/>
  <c r="CD65" i="82" s="1"/>
  <c r="DF65" i="82"/>
  <c r="CN65" i="82"/>
  <c r="BT65" i="82"/>
  <c r="CN53" i="82"/>
  <c r="CV53" i="82" s="1"/>
  <c r="CT53" i="82" s="1"/>
  <c r="DF53" i="82"/>
  <c r="BT53" i="82"/>
  <c r="CN41" i="82"/>
  <c r="CV41" i="82" s="1"/>
  <c r="CT41" i="82" s="1"/>
  <c r="DF41" i="82"/>
  <c r="BT41" i="82"/>
  <c r="CN29" i="82"/>
  <c r="CV29" i="82" s="1"/>
  <c r="CT29" i="82" s="1"/>
  <c r="DF29" i="82"/>
  <c r="BT29" i="82"/>
  <c r="CN21" i="82"/>
  <c r="CV21" i="82" s="1"/>
  <c r="CT21" i="82" s="1"/>
  <c r="DF21" i="82"/>
  <c r="BT21" i="82"/>
  <c r="CN13" i="82"/>
  <c r="CV13" i="82" s="1"/>
  <c r="CT13" i="82" s="1"/>
  <c r="DF13" i="82"/>
  <c r="BT13" i="82"/>
  <c r="CK94" i="82"/>
  <c r="CD94" i="82" s="1"/>
  <c r="DF94" i="82"/>
  <c r="CN94" i="82"/>
  <c r="CV94" i="82" s="1"/>
  <c r="CT94" i="82" s="1"/>
  <c r="BT94" i="82"/>
  <c r="CK90" i="82"/>
  <c r="CD90" i="82" s="1"/>
  <c r="DF90" i="82"/>
  <c r="CN90" i="82"/>
  <c r="BT90" i="82"/>
  <c r="CK86" i="82"/>
  <c r="CD86" i="82" s="1"/>
  <c r="DF86" i="82"/>
  <c r="CN86" i="82"/>
  <c r="BT86" i="82"/>
  <c r="CK82" i="82"/>
  <c r="CD82" i="82" s="1"/>
  <c r="DF82" i="82"/>
  <c r="CN82" i="82"/>
  <c r="BT82" i="82"/>
  <c r="CK78" i="82"/>
  <c r="CD78" i="82" s="1"/>
  <c r="DF78" i="82"/>
  <c r="CN78" i="82"/>
  <c r="BT78" i="82"/>
  <c r="CK74" i="82"/>
  <c r="CD74" i="82" s="1"/>
  <c r="DF74" i="82"/>
  <c r="CN74" i="82"/>
  <c r="BT74" i="82"/>
  <c r="CK70" i="82"/>
  <c r="CD70" i="82" s="1"/>
  <c r="DF70" i="82"/>
  <c r="CN70" i="82"/>
  <c r="BT70" i="82"/>
  <c r="CK66" i="82"/>
  <c r="CD66" i="82" s="1"/>
  <c r="DF66" i="82"/>
  <c r="CN66" i="82"/>
  <c r="BT66" i="82"/>
  <c r="DF62" i="82"/>
  <c r="CN62" i="82"/>
  <c r="BT62" i="82"/>
  <c r="CN58" i="82"/>
  <c r="CV58" i="82" s="1"/>
  <c r="CT58" i="82" s="1"/>
  <c r="BT58" i="82"/>
  <c r="DF58" i="82"/>
  <c r="CN54" i="82"/>
  <c r="CV54" i="82" s="1"/>
  <c r="CT54" i="82" s="1"/>
  <c r="BT54" i="82"/>
  <c r="DF54" i="82"/>
  <c r="CN50" i="82"/>
  <c r="CV50" i="82" s="1"/>
  <c r="CT50" i="82" s="1"/>
  <c r="DF50" i="82"/>
  <c r="BT50" i="82"/>
  <c r="CN46" i="82"/>
  <c r="CV46" i="82" s="1"/>
  <c r="CT46" i="82" s="1"/>
  <c r="DF46" i="82"/>
  <c r="BT46" i="82"/>
  <c r="CN42" i="82"/>
  <c r="CV42" i="82" s="1"/>
  <c r="CT42" i="82" s="1"/>
  <c r="BT42" i="82"/>
  <c r="DF42" i="82"/>
  <c r="CN38" i="82"/>
  <c r="CV38" i="82" s="1"/>
  <c r="CT38" i="82" s="1"/>
  <c r="BT38" i="82"/>
  <c r="DF38" i="82"/>
  <c r="CN34" i="82"/>
  <c r="CV34" i="82" s="1"/>
  <c r="CT34" i="82" s="1"/>
  <c r="DF34" i="82"/>
  <c r="BT34" i="82"/>
  <c r="CN30" i="82"/>
  <c r="CV30" i="82" s="1"/>
  <c r="CT30" i="82" s="1"/>
  <c r="DF30" i="82"/>
  <c r="BT30" i="82"/>
  <c r="CN26" i="82"/>
  <c r="CV26" i="82" s="1"/>
  <c r="CT26" i="82" s="1"/>
  <c r="BT26" i="82"/>
  <c r="DF26" i="82"/>
  <c r="CN22" i="82"/>
  <c r="CV22" i="82" s="1"/>
  <c r="CT22" i="82" s="1"/>
  <c r="DF22" i="82"/>
  <c r="BT22" i="82"/>
  <c r="CN18" i="82"/>
  <c r="CV18" i="82" s="1"/>
  <c r="CT18" i="82" s="1"/>
  <c r="DF18" i="82"/>
  <c r="BT18" i="82"/>
  <c r="CN14" i="82"/>
  <c r="CV14" i="82" s="1"/>
  <c r="CT14" i="82" s="1"/>
  <c r="DF14" i="82"/>
  <c r="BT14" i="82"/>
  <c r="CN10" i="82"/>
  <c r="CV10" i="82" s="1"/>
  <c r="CT10" i="82" s="1"/>
  <c r="BT10" i="82"/>
  <c r="DF10" i="82"/>
  <c r="CN6" i="82"/>
  <c r="CV6" i="82" s="1"/>
  <c r="CT6" i="82" s="1"/>
  <c r="BT6" i="82"/>
  <c r="DF6" i="82"/>
  <c r="CN5" i="82"/>
  <c r="CV5" i="82" s="1"/>
  <c r="CT5" i="82" s="1"/>
  <c r="DF5" i="82"/>
  <c r="BT5" i="82"/>
  <c r="AS21" i="82"/>
  <c r="AS5" i="82"/>
  <c r="AT5" i="82" s="1"/>
  <c r="AS65" i="82"/>
  <c r="AU65" i="82" s="1"/>
  <c r="AS17" i="82"/>
  <c r="AU17" i="82" s="1"/>
  <c r="CK61" i="82"/>
  <c r="CD61" i="82" s="1"/>
  <c r="CK57" i="82"/>
  <c r="CD57" i="82" s="1"/>
  <c r="CK53" i="82"/>
  <c r="CD53" i="82" s="1"/>
  <c r="CK49" i="82"/>
  <c r="CD49" i="82" s="1"/>
  <c r="CK45" i="82"/>
  <c r="CD45" i="82" s="1"/>
  <c r="CK41" i="82"/>
  <c r="CD41" i="82" s="1"/>
  <c r="CK37" i="82"/>
  <c r="CD37" i="82" s="1"/>
  <c r="CK33" i="82"/>
  <c r="CD33" i="82" s="1"/>
  <c r="CK29" i="82"/>
  <c r="CD29" i="82" s="1"/>
  <c r="CK25" i="82"/>
  <c r="CD25" i="82" s="1"/>
  <c r="CK21" i="82"/>
  <c r="CD21" i="82" s="1"/>
  <c r="CK17" i="82"/>
  <c r="CD17" i="82" s="1"/>
  <c r="CK13" i="82"/>
  <c r="CD13" i="82" s="1"/>
  <c r="CK9" i="82"/>
  <c r="CD9" i="82" s="1"/>
  <c r="AS113" i="82"/>
  <c r="AU113" i="82" s="1"/>
  <c r="AS49" i="82"/>
  <c r="AU49" i="82" s="1"/>
  <c r="CK64" i="82"/>
  <c r="CD64" i="82" s="1"/>
  <c r="CK60" i="82"/>
  <c r="CD60" i="82" s="1"/>
  <c r="CK56" i="82"/>
  <c r="CD56" i="82" s="1"/>
  <c r="CK52" i="82"/>
  <c r="CD52" i="82" s="1"/>
  <c r="CK48" i="82"/>
  <c r="CD48" i="82" s="1"/>
  <c r="CK44" i="82"/>
  <c r="CD44" i="82" s="1"/>
  <c r="CK40" i="82"/>
  <c r="CD40" i="82" s="1"/>
  <c r="CK36" i="82"/>
  <c r="CD36" i="82" s="1"/>
  <c r="CK32" i="82"/>
  <c r="CD32" i="82" s="1"/>
  <c r="CK28" i="82"/>
  <c r="CD28" i="82" s="1"/>
  <c r="CK24" i="82"/>
  <c r="CD24" i="82" s="1"/>
  <c r="CK20" i="82"/>
  <c r="CD20" i="82" s="1"/>
  <c r="CK16" i="82"/>
  <c r="CD16" i="82" s="1"/>
  <c r="CK12" i="82"/>
  <c r="CD12" i="82" s="1"/>
  <c r="CK8" i="82"/>
  <c r="CD8" i="82" s="1"/>
  <c r="AS6" i="82"/>
  <c r="AS97" i="82"/>
  <c r="AU97" i="82" s="1"/>
  <c r="AS45" i="82"/>
  <c r="AU45" i="82" s="1"/>
  <c r="AS9" i="82"/>
  <c r="AU9" i="82" s="1"/>
  <c r="CK63" i="82"/>
  <c r="CD63" i="82" s="1"/>
  <c r="CK59" i="82"/>
  <c r="CD59" i="82" s="1"/>
  <c r="CK55" i="82"/>
  <c r="CD55" i="82" s="1"/>
  <c r="CK51" i="82"/>
  <c r="CD51" i="82" s="1"/>
  <c r="CK47" i="82"/>
  <c r="CD47" i="82" s="1"/>
  <c r="CK43" i="82"/>
  <c r="CD43" i="82" s="1"/>
  <c r="CK39" i="82"/>
  <c r="CD39" i="82" s="1"/>
  <c r="CK35" i="82"/>
  <c r="CD35" i="82" s="1"/>
  <c r="CK31" i="82"/>
  <c r="CD31" i="82" s="1"/>
  <c r="CK27" i="82"/>
  <c r="CD27" i="82" s="1"/>
  <c r="CK23" i="82"/>
  <c r="CD23" i="82" s="1"/>
  <c r="CK19" i="82"/>
  <c r="CD19" i="82" s="1"/>
  <c r="CK15" i="82"/>
  <c r="CD15" i="82" s="1"/>
  <c r="CK11" i="82"/>
  <c r="CD11" i="82" s="1"/>
  <c r="AS81" i="82"/>
  <c r="AU81" i="82" s="1"/>
  <c r="AS33" i="82"/>
  <c r="AU33" i="82" s="1"/>
  <c r="CK62" i="82"/>
  <c r="CD62" i="82" s="1"/>
  <c r="CK58" i="82"/>
  <c r="CD58" i="82" s="1"/>
  <c r="CK54" i="82"/>
  <c r="CD54" i="82" s="1"/>
  <c r="CK50" i="82"/>
  <c r="CD50" i="82" s="1"/>
  <c r="CK46" i="82"/>
  <c r="CD46" i="82" s="1"/>
  <c r="CK42" i="82"/>
  <c r="CD42" i="82" s="1"/>
  <c r="CK38" i="82"/>
  <c r="CD38" i="82" s="1"/>
  <c r="CK34" i="82"/>
  <c r="CD34" i="82" s="1"/>
  <c r="CK30" i="82"/>
  <c r="CD30" i="82" s="1"/>
  <c r="CK26" i="82"/>
  <c r="CD26" i="82" s="1"/>
  <c r="CK22" i="82"/>
  <c r="CD22" i="82" s="1"/>
  <c r="CK18" i="82"/>
  <c r="CD18" i="82" s="1"/>
  <c r="CK14" i="82"/>
  <c r="CD14" i="82" s="1"/>
  <c r="CK10" i="82"/>
  <c r="CD10" i="82" s="1"/>
  <c r="AT117" i="82"/>
  <c r="AU117" i="82"/>
  <c r="AT101" i="82"/>
  <c r="AU101" i="82"/>
  <c r="AT85" i="82"/>
  <c r="AU85" i="82"/>
  <c r="AT69" i="82"/>
  <c r="AU69" i="82"/>
  <c r="AT53" i="82"/>
  <c r="AU53" i="82"/>
  <c r="AT37" i="82"/>
  <c r="AU37" i="82"/>
  <c r="AT21" i="82"/>
  <c r="AU21" i="82"/>
  <c r="AS109" i="82"/>
  <c r="AS93" i="82"/>
  <c r="AS77" i="82"/>
  <c r="AS61" i="82"/>
  <c r="AS29" i="82"/>
  <c r="AU13" i="82"/>
  <c r="AT13" i="82"/>
  <c r="AS121" i="82"/>
  <c r="AS105" i="82"/>
  <c r="AS89" i="82"/>
  <c r="AS73" i="82"/>
  <c r="AS57" i="82"/>
  <c r="AS41" i="82"/>
  <c r="AS25" i="82"/>
  <c r="AU6" i="82"/>
  <c r="AT6" i="82"/>
  <c r="AS124" i="82"/>
  <c r="AS120" i="82"/>
  <c r="AS116" i="82"/>
  <c r="AS112" i="82"/>
  <c r="AS108" i="82"/>
  <c r="AS104" i="82"/>
  <c r="AS100" i="82"/>
  <c r="AS96" i="82"/>
  <c r="AS92" i="82"/>
  <c r="AS88" i="82"/>
  <c r="AS84" i="82"/>
  <c r="AS80" i="82"/>
  <c r="AS76" i="82"/>
  <c r="AS72" i="82"/>
  <c r="AS68" i="82"/>
  <c r="AS64" i="82"/>
  <c r="AS60" i="82"/>
  <c r="AS56" i="82"/>
  <c r="AS52" i="82"/>
  <c r="AS48" i="82"/>
  <c r="AS44" i="82"/>
  <c r="AS40" i="82"/>
  <c r="AS36" i="82"/>
  <c r="AS32" i="82"/>
  <c r="AS28" i="82"/>
  <c r="AS24" i="82"/>
  <c r="AS20" i="82"/>
  <c r="AS16" i="82"/>
  <c r="AS12" i="82"/>
  <c r="AS8" i="82"/>
  <c r="AS123" i="82"/>
  <c r="AS119" i="82"/>
  <c r="AS115" i="82"/>
  <c r="AS111" i="82"/>
  <c r="AS107" i="82"/>
  <c r="AS103" i="82"/>
  <c r="AS99" i="82"/>
  <c r="AS95" i="82"/>
  <c r="AS91" i="82"/>
  <c r="AS87" i="82"/>
  <c r="AS83" i="82"/>
  <c r="AS79" i="82"/>
  <c r="AS75" i="82"/>
  <c r="AS71" i="82"/>
  <c r="AS67" i="82"/>
  <c r="AS63" i="82"/>
  <c r="AS59" i="82"/>
  <c r="AS55" i="82"/>
  <c r="AS51" i="82"/>
  <c r="AS47" i="82"/>
  <c r="AS43" i="82"/>
  <c r="AS39" i="82"/>
  <c r="AS35" i="82"/>
  <c r="AS31" i="82"/>
  <c r="AS27" i="82"/>
  <c r="AS23" i="82"/>
  <c r="AS19" i="82"/>
  <c r="AS15" i="82"/>
  <c r="AS11" i="82"/>
  <c r="AS7" i="82"/>
  <c r="AS122" i="82"/>
  <c r="AS118" i="82"/>
  <c r="AS114" i="82"/>
  <c r="AS110" i="82"/>
  <c r="AS106" i="82"/>
  <c r="AS102" i="82"/>
  <c r="AS98" i="82"/>
  <c r="AS94" i="82"/>
  <c r="AS90" i="82"/>
  <c r="AS86" i="82"/>
  <c r="AS82" i="82"/>
  <c r="AS78" i="82"/>
  <c r="AS74" i="82"/>
  <c r="AS70" i="82"/>
  <c r="AS66" i="82"/>
  <c r="AS62" i="82"/>
  <c r="AS58" i="82"/>
  <c r="AS54" i="82"/>
  <c r="AS50" i="82"/>
  <c r="AS46" i="82"/>
  <c r="AS42" i="82"/>
  <c r="AS38" i="82"/>
  <c r="AS34" i="82"/>
  <c r="AS30" i="82"/>
  <c r="AS26" i="82"/>
  <c r="AS22" i="82"/>
  <c r="AS18" i="82"/>
  <c r="AS14" i="82"/>
  <c r="AS10" i="82"/>
  <c r="R35" i="82"/>
  <c r="J35" i="82"/>
  <c r="L35" i="82"/>
  <c r="FB86" i="82" l="1"/>
  <c r="FB89" i="82" s="1"/>
  <c r="FB92" i="82" s="1"/>
  <c r="FB87" i="82"/>
  <c r="FB90" i="82" s="1"/>
  <c r="FB93" i="82" s="1"/>
  <c r="FB88" i="82"/>
  <c r="FB91" i="82" s="1"/>
  <c r="FB94" i="82" s="1"/>
  <c r="EC93" i="82"/>
  <c r="DV93" i="82" s="1"/>
  <c r="EC94" i="82"/>
  <c r="DV94" i="82" s="1"/>
  <c r="EC92" i="82"/>
  <c r="AT33" i="82"/>
  <c r="AT113" i="82"/>
  <c r="CY70" i="82"/>
  <c r="CV70" i="82"/>
  <c r="CT70" i="82" s="1"/>
  <c r="CO74" i="82"/>
  <c r="DK74" i="82"/>
  <c r="CY86" i="82"/>
  <c r="CV86" i="82"/>
  <c r="CT86" i="82" s="1"/>
  <c r="CO90" i="82"/>
  <c r="DK90" i="82"/>
  <c r="CY92" i="82"/>
  <c r="CV89" i="82"/>
  <c r="CT89" i="82" s="1"/>
  <c r="CO7" i="82"/>
  <c r="DK7" i="82"/>
  <c r="CO11" i="82"/>
  <c r="DK11" i="82"/>
  <c r="CO15" i="82"/>
  <c r="DK15" i="82"/>
  <c r="CO19" i="82"/>
  <c r="DK19" i="82"/>
  <c r="CO23" i="82"/>
  <c r="DK23" i="82"/>
  <c r="CO27" i="82"/>
  <c r="DK27" i="82"/>
  <c r="CO31" i="82"/>
  <c r="DK31" i="82"/>
  <c r="CO35" i="82"/>
  <c r="DK35" i="82"/>
  <c r="CO39" i="82"/>
  <c r="DK39" i="82"/>
  <c r="CO43" i="82"/>
  <c r="DK43" i="82"/>
  <c r="CO47" i="82"/>
  <c r="DK47" i="82"/>
  <c r="CO51" i="82"/>
  <c r="DK51" i="82"/>
  <c r="CO55" i="82"/>
  <c r="DK55" i="82"/>
  <c r="CO59" i="82"/>
  <c r="DK59" i="82"/>
  <c r="CO63" i="82"/>
  <c r="DK63" i="82"/>
  <c r="CO67" i="82"/>
  <c r="DK67" i="82"/>
  <c r="CY75" i="82"/>
  <c r="CV75" i="82"/>
  <c r="CT75" i="82" s="1"/>
  <c r="CY79" i="82"/>
  <c r="CV79" i="82"/>
  <c r="CT79" i="82" s="1"/>
  <c r="CO83" i="82"/>
  <c r="DK83" i="82"/>
  <c r="CO17" i="82"/>
  <c r="DK17" i="82"/>
  <c r="CO25" i="82"/>
  <c r="DK25" i="82"/>
  <c r="CO37" i="82"/>
  <c r="DK37" i="82"/>
  <c r="CO61" i="82"/>
  <c r="DK61" i="82"/>
  <c r="CO69" i="82"/>
  <c r="DK69" i="82"/>
  <c r="CO76" i="82"/>
  <c r="DK76" i="82"/>
  <c r="CO92" i="82"/>
  <c r="DK92" i="82"/>
  <c r="CO9" i="82"/>
  <c r="DK9" i="82"/>
  <c r="CO33" i="82"/>
  <c r="DK33" i="82"/>
  <c r="CO45" i="82"/>
  <c r="DK45" i="82"/>
  <c r="CO57" i="82"/>
  <c r="DK57" i="82"/>
  <c r="CO73" i="82"/>
  <c r="DK73" i="82"/>
  <c r="DV92" i="82"/>
  <c r="CY74" i="82"/>
  <c r="CV74" i="82"/>
  <c r="CT74" i="82" s="1"/>
  <c r="CO78" i="82"/>
  <c r="DK78" i="82"/>
  <c r="CY93" i="82"/>
  <c r="CV90" i="82"/>
  <c r="CT90" i="82" s="1"/>
  <c r="CO94" i="82"/>
  <c r="DK94" i="82"/>
  <c r="CO13" i="82"/>
  <c r="DK13" i="82"/>
  <c r="CO21" i="82"/>
  <c r="DK21" i="82"/>
  <c r="CO29" i="82"/>
  <c r="DK29" i="82"/>
  <c r="CO41" i="82"/>
  <c r="DK41" i="82"/>
  <c r="CO53" i="82"/>
  <c r="DK53" i="82"/>
  <c r="CO65" i="82"/>
  <c r="DK65" i="82"/>
  <c r="CY67" i="82"/>
  <c r="CV67" i="82"/>
  <c r="CT67" i="82" s="1"/>
  <c r="CO71" i="82"/>
  <c r="DK71" i="82"/>
  <c r="CY83" i="82"/>
  <c r="CV83" i="82"/>
  <c r="CT83" i="82" s="1"/>
  <c r="CO87" i="82"/>
  <c r="DK87" i="82"/>
  <c r="CO49" i="82"/>
  <c r="DK49" i="82"/>
  <c r="CY61" i="82"/>
  <c r="CV61" i="82"/>
  <c r="CT61" i="82" s="1"/>
  <c r="CY69" i="82"/>
  <c r="CV69" i="82"/>
  <c r="CT69" i="82" s="1"/>
  <c r="CO81" i="82"/>
  <c r="DK81" i="82"/>
  <c r="CY60" i="82"/>
  <c r="CV60" i="82"/>
  <c r="CT60" i="82" s="1"/>
  <c r="CY64" i="82"/>
  <c r="CV64" i="82"/>
  <c r="CT64" i="82" s="1"/>
  <c r="CY72" i="82"/>
  <c r="CV72" i="82"/>
  <c r="CT72" i="82" s="1"/>
  <c r="CO80" i="82"/>
  <c r="DK80" i="82"/>
  <c r="CY88" i="82"/>
  <c r="CV88" i="82"/>
  <c r="CT88" i="82" s="1"/>
  <c r="CY73" i="82"/>
  <c r="CV73" i="82"/>
  <c r="CT73" i="82" s="1"/>
  <c r="CO85" i="82"/>
  <c r="DK85" i="82"/>
  <c r="CO14" i="82"/>
  <c r="DK14" i="82"/>
  <c r="CO18" i="82"/>
  <c r="DK18" i="82"/>
  <c r="CO22" i="82"/>
  <c r="DK22" i="82"/>
  <c r="CO30" i="82"/>
  <c r="DK30" i="82"/>
  <c r="CO34" i="82"/>
  <c r="DK34" i="82"/>
  <c r="CO46" i="82"/>
  <c r="DK46" i="82"/>
  <c r="CO50" i="82"/>
  <c r="DK50" i="82"/>
  <c r="CO62" i="82"/>
  <c r="DK62" i="82"/>
  <c r="CO66" i="82"/>
  <c r="DK66" i="82"/>
  <c r="CY78" i="82"/>
  <c r="CV78" i="82"/>
  <c r="CT78" i="82" s="1"/>
  <c r="CO82" i="82"/>
  <c r="DK82" i="82"/>
  <c r="CY65" i="82"/>
  <c r="CV65" i="82"/>
  <c r="CT65" i="82" s="1"/>
  <c r="CO77" i="82"/>
  <c r="DK77" i="82"/>
  <c r="CY63" i="82"/>
  <c r="CV63" i="82"/>
  <c r="CT63" i="82" s="1"/>
  <c r="CO75" i="82"/>
  <c r="DK75" i="82"/>
  <c r="CY87" i="82"/>
  <c r="CV87" i="82"/>
  <c r="CT87" i="82" s="1"/>
  <c r="CO91" i="82"/>
  <c r="DK91" i="82"/>
  <c r="CY81" i="82"/>
  <c r="CV81" i="82"/>
  <c r="CT81" i="82" s="1"/>
  <c r="CO93" i="82"/>
  <c r="DK93" i="82"/>
  <c r="CO8" i="82"/>
  <c r="DK8" i="82"/>
  <c r="CO12" i="82"/>
  <c r="DK12" i="82"/>
  <c r="CO16" i="82"/>
  <c r="DK16" i="82"/>
  <c r="CO20" i="82"/>
  <c r="DK20" i="82"/>
  <c r="CO24" i="82"/>
  <c r="DK24" i="82"/>
  <c r="CO28" i="82"/>
  <c r="DK28" i="82"/>
  <c r="CO36" i="82"/>
  <c r="DK36" i="82"/>
  <c r="CO48" i="82"/>
  <c r="DK48" i="82"/>
  <c r="CO52" i="82"/>
  <c r="DK52" i="82"/>
  <c r="CO56" i="82"/>
  <c r="DK56" i="82"/>
  <c r="CO60" i="82"/>
  <c r="DK60" i="82"/>
  <c r="CO68" i="82"/>
  <c r="DK68" i="82"/>
  <c r="CY76" i="82"/>
  <c r="CV76" i="82"/>
  <c r="CT76" i="82" s="1"/>
  <c r="CO84" i="82"/>
  <c r="DK84" i="82"/>
  <c r="CY85" i="82"/>
  <c r="CV85" i="82"/>
  <c r="CT85" i="82" s="1"/>
  <c r="CO6" i="82"/>
  <c r="DK6" i="82"/>
  <c r="CO10" i="82"/>
  <c r="DK10" i="82"/>
  <c r="CO26" i="82"/>
  <c r="DK26" i="82"/>
  <c r="CO38" i="82"/>
  <c r="DK38" i="82"/>
  <c r="CO42" i="82"/>
  <c r="DK42" i="82"/>
  <c r="CO54" i="82"/>
  <c r="DK54" i="82"/>
  <c r="CO58" i="82"/>
  <c r="DK58" i="82"/>
  <c r="CY62" i="82"/>
  <c r="CV62" i="82"/>
  <c r="CT62" i="82" s="1"/>
  <c r="CY66" i="82"/>
  <c r="CV66" i="82"/>
  <c r="CT66" i="82" s="1"/>
  <c r="CO70" i="82"/>
  <c r="DK70" i="82"/>
  <c r="CY82" i="82"/>
  <c r="CV82" i="82"/>
  <c r="CT82" i="82" s="1"/>
  <c r="CO86" i="82"/>
  <c r="DK86" i="82"/>
  <c r="CY77" i="82"/>
  <c r="CV77" i="82"/>
  <c r="CT77" i="82" s="1"/>
  <c r="CO89" i="82"/>
  <c r="DK89" i="82"/>
  <c r="CY71" i="82"/>
  <c r="CV71" i="82"/>
  <c r="CT71" i="82" s="1"/>
  <c r="CO79" i="82"/>
  <c r="DK79" i="82"/>
  <c r="CY94" i="82"/>
  <c r="CV91" i="82"/>
  <c r="CT91" i="82" s="1"/>
  <c r="CO32" i="82"/>
  <c r="DK32" i="82"/>
  <c r="CO40" i="82"/>
  <c r="DK40" i="82"/>
  <c r="CO44" i="82"/>
  <c r="DK44" i="82"/>
  <c r="CO64" i="82"/>
  <c r="DK64" i="82"/>
  <c r="CY68" i="82"/>
  <c r="CV68" i="82"/>
  <c r="CT68" i="82" s="1"/>
  <c r="CO72" i="82"/>
  <c r="DK72" i="82"/>
  <c r="CY80" i="82"/>
  <c r="CV80" i="82"/>
  <c r="CT80" i="82" s="1"/>
  <c r="CY84" i="82"/>
  <c r="CV84" i="82"/>
  <c r="CT84" i="82" s="1"/>
  <c r="CO88" i="82"/>
  <c r="DK88" i="82"/>
  <c r="CO5" i="82"/>
  <c r="CZ5" i="82" s="1"/>
  <c r="DK5" i="82"/>
  <c r="AU5" i="82"/>
  <c r="AT97" i="82"/>
  <c r="AT45" i="82"/>
  <c r="AT65" i="82"/>
  <c r="AT49" i="82"/>
  <c r="AT17" i="82"/>
  <c r="AT9" i="82"/>
  <c r="AT81" i="82"/>
  <c r="X35" i="82"/>
  <c r="Q37" i="89"/>
  <c r="AE37" i="89" s="1"/>
  <c r="AU30" i="82"/>
  <c r="AT30" i="82"/>
  <c r="AU78" i="82"/>
  <c r="AT78" i="82"/>
  <c r="AU94" i="82"/>
  <c r="AT94" i="82"/>
  <c r="AU23" i="82"/>
  <c r="AT23" i="82"/>
  <c r="AU71" i="82"/>
  <c r="AT71" i="82"/>
  <c r="AU103" i="82"/>
  <c r="AT103" i="82"/>
  <c r="AU119" i="82"/>
  <c r="AT119" i="82"/>
  <c r="AT16" i="82"/>
  <c r="AU16" i="82"/>
  <c r="AT32" i="82"/>
  <c r="AU32" i="82"/>
  <c r="AT48" i="82"/>
  <c r="AU48" i="82"/>
  <c r="AT64" i="82"/>
  <c r="AU64" i="82"/>
  <c r="AT80" i="82"/>
  <c r="AU80" i="82"/>
  <c r="AT96" i="82"/>
  <c r="AU96" i="82"/>
  <c r="AT112" i="82"/>
  <c r="AU112" i="82"/>
  <c r="AU73" i="82"/>
  <c r="AT73" i="82"/>
  <c r="AU29" i="82"/>
  <c r="AT29" i="82"/>
  <c r="AU109" i="82"/>
  <c r="AT109" i="82"/>
  <c r="AU18" i="82"/>
  <c r="AT18" i="82"/>
  <c r="AU34" i="82"/>
  <c r="AT34" i="82"/>
  <c r="AU50" i="82"/>
  <c r="AT50" i="82"/>
  <c r="AU66" i="82"/>
  <c r="AT66" i="82"/>
  <c r="AU82" i="82"/>
  <c r="AT82" i="82"/>
  <c r="AU98" i="82"/>
  <c r="AT98" i="82"/>
  <c r="AU114" i="82"/>
  <c r="AT114" i="82"/>
  <c r="AU11" i="82"/>
  <c r="AT11" i="82"/>
  <c r="AU27" i="82"/>
  <c r="AT27" i="82"/>
  <c r="AU43" i="82"/>
  <c r="AT43" i="82"/>
  <c r="AU59" i="82"/>
  <c r="AT59" i="82"/>
  <c r="AU75" i="82"/>
  <c r="AT75" i="82"/>
  <c r="AU91" i="82"/>
  <c r="AT91" i="82"/>
  <c r="AU107" i="82"/>
  <c r="AT107" i="82"/>
  <c r="AU123" i="82"/>
  <c r="AT123" i="82"/>
  <c r="AV123" i="82" s="1"/>
  <c r="AT20" i="82"/>
  <c r="AU20" i="82"/>
  <c r="AT36" i="82"/>
  <c r="AU36" i="82"/>
  <c r="AT52" i="82"/>
  <c r="AU52" i="82"/>
  <c r="AT68" i="82"/>
  <c r="AU68" i="82"/>
  <c r="AT84" i="82"/>
  <c r="AU84" i="82"/>
  <c r="AT100" i="82"/>
  <c r="AU100" i="82"/>
  <c r="AT116" i="82"/>
  <c r="AU116" i="82"/>
  <c r="AU25" i="82"/>
  <c r="AT25" i="82"/>
  <c r="AU89" i="82"/>
  <c r="AT89" i="82"/>
  <c r="AU61" i="82"/>
  <c r="AT61" i="82"/>
  <c r="AU14" i="82"/>
  <c r="AT14" i="82"/>
  <c r="AU62" i="82"/>
  <c r="AT62" i="82"/>
  <c r="AU110" i="82"/>
  <c r="AT110" i="82"/>
  <c r="AU39" i="82"/>
  <c r="AT39" i="82"/>
  <c r="AU87" i="82"/>
  <c r="AT87" i="82"/>
  <c r="AU22" i="82"/>
  <c r="AT22" i="82"/>
  <c r="AU38" i="82"/>
  <c r="AT38" i="82"/>
  <c r="AU54" i="82"/>
  <c r="AT54" i="82"/>
  <c r="AU70" i="82"/>
  <c r="AT70" i="82"/>
  <c r="AU86" i="82"/>
  <c r="AT86" i="82"/>
  <c r="AU102" i="82"/>
  <c r="AT102" i="82"/>
  <c r="AU118" i="82"/>
  <c r="AT118" i="82"/>
  <c r="AU15" i="82"/>
  <c r="AT15" i="82"/>
  <c r="AU31" i="82"/>
  <c r="AT31" i="82"/>
  <c r="AU47" i="82"/>
  <c r="AT47" i="82"/>
  <c r="AU63" i="82"/>
  <c r="AT63" i="82"/>
  <c r="AU79" i="82"/>
  <c r="AT79" i="82"/>
  <c r="AU95" i="82"/>
  <c r="AT95" i="82"/>
  <c r="AU111" i="82"/>
  <c r="AT111" i="82"/>
  <c r="AT8" i="82"/>
  <c r="AU8" i="82"/>
  <c r="AT24" i="82"/>
  <c r="AU24" i="82"/>
  <c r="AT40" i="82"/>
  <c r="AU40" i="82"/>
  <c r="AU56" i="82"/>
  <c r="AT56" i="82"/>
  <c r="AU72" i="82"/>
  <c r="AT72" i="82"/>
  <c r="AU88" i="82"/>
  <c r="AT88" i="82"/>
  <c r="AU104" i="82"/>
  <c r="AT104" i="82"/>
  <c r="AU120" i="82"/>
  <c r="AT120" i="82"/>
  <c r="AU41" i="82"/>
  <c r="AT41" i="82"/>
  <c r="AU105" i="82"/>
  <c r="AT105" i="82"/>
  <c r="AU77" i="82"/>
  <c r="AT77" i="82"/>
  <c r="AU46" i="82"/>
  <c r="AT46" i="82"/>
  <c r="AU7" i="82"/>
  <c r="AT7" i="82"/>
  <c r="AU55" i="82"/>
  <c r="AT55" i="82"/>
  <c r="AM35" i="82"/>
  <c r="AO35" i="82"/>
  <c r="Z35" i="82"/>
  <c r="G33" i="88" s="1"/>
  <c r="AT10" i="82"/>
  <c r="AU10" i="82"/>
  <c r="AT26" i="82"/>
  <c r="AU26" i="82"/>
  <c r="AT42" i="82"/>
  <c r="AU42" i="82"/>
  <c r="AU58" i="82"/>
  <c r="AT58" i="82"/>
  <c r="AU74" i="82"/>
  <c r="AT74" i="82"/>
  <c r="AU90" i="82"/>
  <c r="AT90" i="82"/>
  <c r="AU106" i="82"/>
  <c r="AT106" i="82"/>
  <c r="AU122" i="82"/>
  <c r="AT122" i="82"/>
  <c r="AV122" i="82" s="1"/>
  <c r="AU19" i="82"/>
  <c r="AT19" i="82"/>
  <c r="AU35" i="82"/>
  <c r="AT35" i="82"/>
  <c r="AU51" i="82"/>
  <c r="AT51" i="82"/>
  <c r="AU67" i="82"/>
  <c r="AT67" i="82"/>
  <c r="AU83" i="82"/>
  <c r="AT83" i="82"/>
  <c r="AU99" i="82"/>
  <c r="AT99" i="82"/>
  <c r="AU115" i="82"/>
  <c r="AT115" i="82"/>
  <c r="AT12" i="82"/>
  <c r="AU12" i="82"/>
  <c r="AT28" i="82"/>
  <c r="AU28" i="82"/>
  <c r="AT44" i="82"/>
  <c r="AU44" i="82"/>
  <c r="AU60" i="82"/>
  <c r="AT60" i="82"/>
  <c r="AU76" i="82"/>
  <c r="AT76" i="82"/>
  <c r="AU92" i="82"/>
  <c r="AT92" i="82"/>
  <c r="AU108" i="82"/>
  <c r="AT108" i="82"/>
  <c r="AU124" i="82"/>
  <c r="AT124" i="82"/>
  <c r="AV124" i="82" s="1"/>
  <c r="AU57" i="82"/>
  <c r="AT57" i="82"/>
  <c r="AU121" i="82"/>
  <c r="AT121" i="82"/>
  <c r="AV121" i="82" s="1"/>
  <c r="AU93" i="82"/>
  <c r="AT93" i="82"/>
  <c r="CY89" i="82" l="1"/>
  <c r="CY91" i="82"/>
  <c r="CY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T6" i="90" s="1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Y144" i="90" l="1"/>
  <c r="AL761" i="90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N1177" i="90" l="1"/>
  <c r="AL1173" i="90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H163" i="89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U766" i="100" s="1"/>
  <c r="GV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U767" i="100"/>
  <c r="GY767" i="100" s="1"/>
  <c r="HA767" i="100" s="1"/>
  <c r="GU768" i="100"/>
  <c r="GV768" i="100" s="1"/>
  <c r="GU769" i="100"/>
  <c r="GY769" i="100" s="1"/>
  <c r="HA769" i="100" s="1"/>
  <c r="GW769" i="100"/>
  <c r="GU770" i="100"/>
  <c r="GV770" i="100" s="1"/>
  <c r="GU771" i="100"/>
  <c r="GY771" i="100" s="1"/>
  <c r="HA771" i="100" s="1"/>
  <c r="GV771" i="100"/>
  <c r="GU772" i="100"/>
  <c r="GV772" i="100" s="1"/>
  <c r="GU773" i="100"/>
  <c r="GY773" i="100" s="1"/>
  <c r="HA773" i="100" s="1"/>
  <c r="GV773" i="100"/>
  <c r="GU775" i="100"/>
  <c r="GY775" i="100" s="1"/>
  <c r="HA775" i="100" s="1"/>
  <c r="GU776" i="100"/>
  <c r="GZ776" i="100" s="1"/>
  <c r="GU777" i="100"/>
  <c r="GY777" i="100" s="1"/>
  <c r="HA777" i="100" s="1"/>
  <c r="GU778" i="100"/>
  <c r="GZ778" i="100" s="1"/>
  <c r="GU780" i="100"/>
  <c r="GV780" i="100" s="1"/>
  <c r="GU782" i="100"/>
  <c r="GV782" i="100" s="1"/>
  <c r="GU783" i="100"/>
  <c r="GY783" i="100" s="1"/>
  <c r="HA783" i="100" s="1"/>
  <c r="GU784" i="100"/>
  <c r="GV784" i="100" s="1"/>
  <c r="GZ784" i="100"/>
  <c r="GU785" i="100"/>
  <c r="GY785" i="100" s="1"/>
  <c r="HA785" i="100" s="1"/>
  <c r="GW777" i="100" l="1"/>
  <c r="GU786" i="100"/>
  <c r="GV786" i="100" s="1"/>
  <c r="GV783" i="100"/>
  <c r="GU781" i="100"/>
  <c r="GU779" i="100"/>
  <c r="GV777" i="100"/>
  <c r="GU774" i="100"/>
  <c r="GV774" i="100" s="1"/>
  <c r="GW771" i="100"/>
  <c r="GZ769" i="100"/>
  <c r="GZ768" i="100"/>
  <c r="GZ777" i="100"/>
  <c r="GV769" i="100"/>
  <c r="GV767" i="100"/>
  <c r="GZ785" i="100"/>
  <c r="GZ775" i="100"/>
  <c r="GW785" i="100"/>
  <c r="GW775" i="100"/>
  <c r="GZ773" i="100"/>
  <c r="GZ767" i="100"/>
  <c r="GZ766" i="100"/>
  <c r="GZ786" i="100"/>
  <c r="GV785" i="100"/>
  <c r="GW783" i="100"/>
  <c r="GW781" i="100"/>
  <c r="GZ779" i="100"/>
  <c r="GV775" i="100"/>
  <c r="GW773" i="100"/>
  <c r="GZ771" i="100"/>
  <c r="GW767" i="100"/>
  <c r="GY766" i="100"/>
  <c r="HA766" i="100" s="1"/>
  <c r="GZ782" i="100"/>
  <c r="GZ774" i="100"/>
  <c r="GZ770" i="100"/>
  <c r="GY786" i="100"/>
  <c r="HA786" i="100" s="1"/>
  <c r="GY780" i="100"/>
  <c r="HA780" i="100" s="1"/>
  <c r="GY778" i="100"/>
  <c r="HA778" i="100" s="1"/>
  <c r="GY776" i="100"/>
  <c r="HA776" i="100" s="1"/>
  <c r="GY772" i="100"/>
  <c r="HA772" i="100" s="1"/>
  <c r="GY768" i="100"/>
  <c r="HA768" i="100" s="1"/>
  <c r="GW786" i="100"/>
  <c r="GW784" i="100"/>
  <c r="GZ783" i="100"/>
  <c r="GW780" i="100"/>
  <c r="GW778" i="100"/>
  <c r="GW776" i="100"/>
  <c r="GW774" i="100"/>
  <c r="GW772" i="100"/>
  <c r="GW770" i="100"/>
  <c r="GW768" i="100"/>
  <c r="GW766" i="100"/>
  <c r="GZ780" i="100"/>
  <c r="GZ772" i="100"/>
  <c r="GY784" i="100"/>
  <c r="HA784" i="100" s="1"/>
  <c r="GY782" i="100"/>
  <c r="HA782" i="100" s="1"/>
  <c r="GY770" i="100"/>
  <c r="HA770" i="100" s="1"/>
  <c r="GW782" i="100"/>
  <c r="GV778" i="100"/>
  <c r="GV776" i="100"/>
  <c r="GY781" i="100" l="1"/>
  <c r="HA781" i="100" s="1"/>
  <c r="GV781" i="100"/>
  <c r="GY774" i="100"/>
  <c r="HA774" i="100" s="1"/>
  <c r="GZ781" i="100"/>
  <c r="GY779" i="100"/>
  <c r="HA779" i="100" s="1"/>
  <c r="GV779" i="100"/>
  <c r="GW779" i="100"/>
  <c r="GZ224" i="100"/>
  <c r="GZ234" i="100"/>
  <c r="HA266" i="100"/>
  <c r="GZ287" i="100"/>
  <c r="HA348" i="100"/>
  <c r="GZ349" i="100"/>
  <c r="GZ392" i="100"/>
  <c r="GZ434" i="100"/>
  <c r="GZ444" i="100"/>
  <c r="GZ562" i="100"/>
  <c r="GZ572" i="100"/>
  <c r="GZ660" i="100"/>
  <c r="GZ668" i="100"/>
  <c r="GY187" i="100"/>
  <c r="HA187" i="100" s="1"/>
  <c r="GY222" i="100"/>
  <c r="HA222" i="100" s="1"/>
  <c r="GY228" i="100"/>
  <c r="HA228" i="100" s="1"/>
  <c r="GY230" i="100"/>
  <c r="HA230" i="100" s="1"/>
  <c r="GY238" i="100"/>
  <c r="HA238" i="100" s="1"/>
  <c r="GY244" i="100"/>
  <c r="HA244" i="100" s="1"/>
  <c r="GY246" i="100"/>
  <c r="HA246" i="100" s="1"/>
  <c r="GY254" i="100"/>
  <c r="HA254" i="100" s="1"/>
  <c r="GY260" i="100"/>
  <c r="HA260" i="100" s="1"/>
  <c r="GY262" i="100"/>
  <c r="HA262" i="100" s="1"/>
  <c r="GY270" i="100"/>
  <c r="HA270" i="100" s="1"/>
  <c r="GY276" i="100"/>
  <c r="HA276" i="100" s="1"/>
  <c r="GY278" i="100"/>
  <c r="HA278" i="100" s="1"/>
  <c r="GY286" i="100"/>
  <c r="HA286" i="100" s="1"/>
  <c r="GY292" i="100"/>
  <c r="HA292" i="100" s="1"/>
  <c r="GY294" i="100"/>
  <c r="HA294" i="100" s="1"/>
  <c r="GY307" i="100"/>
  <c r="HA307" i="100" s="1"/>
  <c r="GY315" i="100"/>
  <c r="HA315" i="100" s="1"/>
  <c r="GY316" i="100"/>
  <c r="HA316" i="100" s="1"/>
  <c r="GY328" i="100"/>
  <c r="HA328" i="100" s="1"/>
  <c r="GY336" i="100"/>
  <c r="HA336" i="100" s="1"/>
  <c r="GY339" i="100"/>
  <c r="HA339" i="100" s="1"/>
  <c r="GY348" i="100"/>
  <c r="GY356" i="100"/>
  <c r="HA356" i="100" s="1"/>
  <c r="GY360" i="100"/>
  <c r="HA360" i="100" s="1"/>
  <c r="GY371" i="100"/>
  <c r="HA371" i="100" s="1"/>
  <c r="GY379" i="100"/>
  <c r="HA379" i="100" s="1"/>
  <c r="GY380" i="100"/>
  <c r="HA380" i="100" s="1"/>
  <c r="GY392" i="100"/>
  <c r="HA392" i="100" s="1"/>
  <c r="GY416" i="100"/>
  <c r="HA416" i="100" s="1"/>
  <c r="GY428" i="100"/>
  <c r="HA428" i="100" s="1"/>
  <c r="GY444" i="100"/>
  <c r="HA444" i="100" s="1"/>
  <c r="GY476" i="100"/>
  <c r="HA476" i="100" s="1"/>
  <c r="GY524" i="100"/>
  <c r="HA524" i="100" s="1"/>
  <c r="GY572" i="100"/>
  <c r="HA572" i="100" s="1"/>
  <c r="GY608" i="100"/>
  <c r="HA608" i="100" s="1"/>
  <c r="GY615" i="100"/>
  <c r="HA615" i="100" s="1"/>
  <c r="GY651" i="100"/>
  <c r="HA651" i="100" s="1"/>
  <c r="GY683" i="100"/>
  <c r="HA683" i="100" s="1"/>
  <c r="GY684" i="100"/>
  <c r="HA684" i="100" s="1"/>
  <c r="GU216" i="100"/>
  <c r="GU217" i="100"/>
  <c r="GU218" i="100"/>
  <c r="GZ218" i="100" s="1"/>
  <c r="GU219" i="100"/>
  <c r="GU220" i="100"/>
  <c r="GZ220" i="100" s="1"/>
  <c r="GU221" i="100"/>
  <c r="GU222" i="100"/>
  <c r="GZ222" i="100" s="1"/>
  <c r="GU223" i="100"/>
  <c r="GZ223" i="100" s="1"/>
  <c r="GU224" i="100"/>
  <c r="GY224" i="100" s="1"/>
  <c r="HA224" i="100" s="1"/>
  <c r="GU225" i="100"/>
  <c r="GU226" i="100"/>
  <c r="GZ226" i="100" s="1"/>
  <c r="GU227" i="100"/>
  <c r="GZ227" i="100" s="1"/>
  <c r="GU228" i="100"/>
  <c r="GZ228" i="100" s="1"/>
  <c r="GU229" i="100"/>
  <c r="GU230" i="100"/>
  <c r="GZ230" i="100" s="1"/>
  <c r="GU231" i="100"/>
  <c r="GZ231" i="100" s="1"/>
  <c r="GU232" i="100"/>
  <c r="GZ232" i="100" s="1"/>
  <c r="GU233" i="100"/>
  <c r="GU234" i="100"/>
  <c r="GY234" i="100" s="1"/>
  <c r="HA234" i="100" s="1"/>
  <c r="GU235" i="100"/>
  <c r="GU236" i="100"/>
  <c r="GZ236" i="100" s="1"/>
  <c r="GU237" i="100"/>
  <c r="GU238" i="100"/>
  <c r="GZ238" i="100" s="1"/>
  <c r="GU239" i="100"/>
  <c r="GZ239" i="100" s="1"/>
  <c r="GU240" i="100"/>
  <c r="GU241" i="100"/>
  <c r="GU242" i="100"/>
  <c r="GZ242" i="100" s="1"/>
  <c r="GU243" i="100"/>
  <c r="GZ243" i="100" s="1"/>
  <c r="GU244" i="100"/>
  <c r="GZ244" i="100" s="1"/>
  <c r="GU245" i="100"/>
  <c r="GY245" i="100" s="1"/>
  <c r="HA245" i="100" s="1"/>
  <c r="GU246" i="100"/>
  <c r="GZ246" i="100" s="1"/>
  <c r="GU247" i="100"/>
  <c r="GZ247" i="100" s="1"/>
  <c r="GU248" i="100"/>
  <c r="GZ248" i="100" s="1"/>
  <c r="GU249" i="100"/>
  <c r="GU250" i="100"/>
  <c r="GZ250" i="100" s="1"/>
  <c r="GU251" i="100"/>
  <c r="GU252" i="100"/>
  <c r="GZ252" i="100" s="1"/>
  <c r="GU253" i="100"/>
  <c r="GU254" i="100"/>
  <c r="GZ254" i="100" s="1"/>
  <c r="GU255" i="100"/>
  <c r="GZ255" i="100" s="1"/>
  <c r="GU256" i="100"/>
  <c r="GU257" i="100"/>
  <c r="GU258" i="100"/>
  <c r="GZ258" i="100" s="1"/>
  <c r="GU259" i="100"/>
  <c r="GZ259" i="100" s="1"/>
  <c r="GU260" i="100"/>
  <c r="GZ260" i="100" s="1"/>
  <c r="GU261" i="100"/>
  <c r="GU262" i="100"/>
  <c r="GZ262" i="100" s="1"/>
  <c r="GU263" i="100"/>
  <c r="GZ263" i="100" s="1"/>
  <c r="GU264" i="100"/>
  <c r="GZ264" i="100" s="1"/>
  <c r="GU265" i="100"/>
  <c r="GU266" i="100"/>
  <c r="GY266" i="100" s="1"/>
  <c r="GU267" i="100"/>
  <c r="GU268" i="100"/>
  <c r="GZ268" i="100" s="1"/>
  <c r="GU269" i="100"/>
  <c r="GU270" i="100"/>
  <c r="GZ270" i="100" s="1"/>
  <c r="GU271" i="100"/>
  <c r="GZ271" i="100" s="1"/>
  <c r="GU272" i="100"/>
  <c r="GU273" i="100"/>
  <c r="GU274" i="100"/>
  <c r="GZ274" i="100" s="1"/>
  <c r="GU275" i="100"/>
  <c r="GZ275" i="100" s="1"/>
  <c r="GU276" i="100"/>
  <c r="GZ276" i="100" s="1"/>
  <c r="GU277" i="100"/>
  <c r="GU278" i="100"/>
  <c r="GZ278" i="100" s="1"/>
  <c r="GU279" i="100"/>
  <c r="GZ279" i="100" s="1"/>
  <c r="GU280" i="100"/>
  <c r="GZ280" i="100" s="1"/>
  <c r="GU281" i="100"/>
  <c r="GU282" i="100"/>
  <c r="GZ282" i="100" s="1"/>
  <c r="GU283" i="100"/>
  <c r="GU284" i="100"/>
  <c r="GZ284" i="100" s="1"/>
  <c r="GU285" i="100"/>
  <c r="GU286" i="100"/>
  <c r="GZ286" i="100" s="1"/>
  <c r="GU287" i="100"/>
  <c r="GY287" i="100" s="1"/>
  <c r="HA287" i="100" s="1"/>
  <c r="GU288" i="100"/>
  <c r="GU289" i="100"/>
  <c r="GU290" i="100"/>
  <c r="GZ290" i="100" s="1"/>
  <c r="GU291" i="100"/>
  <c r="GZ291" i="100" s="1"/>
  <c r="GU292" i="100"/>
  <c r="GZ292" i="100" s="1"/>
  <c r="GU293" i="100"/>
  <c r="GU294" i="100"/>
  <c r="GZ294" i="100" s="1"/>
  <c r="GU295" i="100"/>
  <c r="GZ295" i="100" s="1"/>
  <c r="GU296" i="100"/>
  <c r="GZ296" i="100" s="1"/>
  <c r="GU297" i="100"/>
  <c r="GU298" i="100"/>
  <c r="GY298" i="100" s="1"/>
  <c r="HA298" i="100" s="1"/>
  <c r="GU299" i="100"/>
  <c r="GU300" i="100"/>
  <c r="GZ300" i="100" s="1"/>
  <c r="GU301" i="100"/>
  <c r="GW301" i="100" s="1"/>
  <c r="GU302" i="100"/>
  <c r="GV302" i="100" s="1"/>
  <c r="GU303" i="100"/>
  <c r="GU304" i="100"/>
  <c r="GU305" i="100"/>
  <c r="GW305" i="100" s="1"/>
  <c r="GU306" i="100"/>
  <c r="GV306" i="100" s="1"/>
  <c r="GU307" i="100"/>
  <c r="GZ307" i="100" s="1"/>
  <c r="GW307" i="100"/>
  <c r="GU308" i="100"/>
  <c r="GU309" i="100"/>
  <c r="GZ309" i="100" s="1"/>
  <c r="GU310" i="100"/>
  <c r="GV310" i="100" s="1"/>
  <c r="GU311" i="100"/>
  <c r="GU312" i="100"/>
  <c r="GZ312" i="100" s="1"/>
  <c r="GV312" i="100"/>
  <c r="GW312" i="100"/>
  <c r="GU313" i="100"/>
  <c r="GW313" i="100" s="1"/>
  <c r="GU314" i="100"/>
  <c r="GV314" i="100"/>
  <c r="GU315" i="100"/>
  <c r="GU316" i="100"/>
  <c r="GZ316" i="100" s="1"/>
  <c r="GV316" i="100"/>
  <c r="GW316" i="100"/>
  <c r="GU317" i="100"/>
  <c r="GW317" i="100" s="1"/>
  <c r="GU318" i="100"/>
  <c r="GV318" i="100" s="1"/>
  <c r="GU319" i="100"/>
  <c r="GU320" i="100"/>
  <c r="GU321" i="100"/>
  <c r="GW321" i="100" s="1"/>
  <c r="GU322" i="100"/>
  <c r="GV322" i="100" s="1"/>
  <c r="GU323" i="100"/>
  <c r="GZ323" i="100" s="1"/>
  <c r="GW323" i="100"/>
  <c r="GU324" i="100"/>
  <c r="GU325" i="100"/>
  <c r="GW325" i="100" s="1"/>
  <c r="GU326" i="100"/>
  <c r="GV326" i="100" s="1"/>
  <c r="GU327" i="100"/>
  <c r="GU328" i="100"/>
  <c r="GZ328" i="100" s="1"/>
  <c r="GV328" i="100"/>
  <c r="GW328" i="100"/>
  <c r="GU329" i="100"/>
  <c r="GW329" i="100" s="1"/>
  <c r="GU330" i="100"/>
  <c r="GZ330" i="100" s="1"/>
  <c r="GV330" i="100"/>
  <c r="GU331" i="100"/>
  <c r="GU332" i="100"/>
  <c r="GZ332" i="100" s="1"/>
  <c r="GV332" i="100"/>
  <c r="GW332" i="100"/>
  <c r="GU333" i="100"/>
  <c r="GW333" i="100" s="1"/>
  <c r="GU334" i="100"/>
  <c r="GV334" i="100" s="1"/>
  <c r="GU335" i="100"/>
  <c r="GU336" i="100"/>
  <c r="GU337" i="100"/>
  <c r="GW337" i="100" s="1"/>
  <c r="GU338" i="100"/>
  <c r="GV338" i="100" s="1"/>
  <c r="GU339" i="100"/>
  <c r="GZ339" i="100" s="1"/>
  <c r="GW339" i="100"/>
  <c r="GU340" i="100"/>
  <c r="GU341" i="100"/>
  <c r="GW341" i="100" s="1"/>
  <c r="GU342" i="100"/>
  <c r="GV342" i="100" s="1"/>
  <c r="GU343" i="100"/>
  <c r="GU344" i="100"/>
  <c r="GZ344" i="100" s="1"/>
  <c r="GV344" i="100"/>
  <c r="GW344" i="100"/>
  <c r="GU345" i="100"/>
  <c r="GW345" i="100" s="1"/>
  <c r="GU346" i="100"/>
  <c r="GV346" i="100"/>
  <c r="GU347" i="100"/>
  <c r="GU348" i="100"/>
  <c r="GZ348" i="100" s="1"/>
  <c r="GV348" i="100"/>
  <c r="GW348" i="100"/>
  <c r="GU349" i="100"/>
  <c r="GW349" i="100" s="1"/>
  <c r="GU350" i="100"/>
  <c r="GV350" i="100" s="1"/>
  <c r="GU351" i="100"/>
  <c r="GU352" i="100"/>
  <c r="GU353" i="100"/>
  <c r="GW353" i="100" s="1"/>
  <c r="GU354" i="100"/>
  <c r="GV354" i="100" s="1"/>
  <c r="GU355" i="100"/>
  <c r="GZ355" i="100" s="1"/>
  <c r="GW355" i="100"/>
  <c r="GU356" i="100"/>
  <c r="GU357" i="100"/>
  <c r="GW357" i="100" s="1"/>
  <c r="GU358" i="100"/>
  <c r="GV358" i="100" s="1"/>
  <c r="GU359" i="100"/>
  <c r="GU360" i="100"/>
  <c r="GZ360" i="100" s="1"/>
  <c r="GV360" i="100"/>
  <c r="GW360" i="100"/>
  <c r="GU361" i="100"/>
  <c r="GW361" i="100" s="1"/>
  <c r="GU362" i="100"/>
  <c r="GV362" i="100"/>
  <c r="GU363" i="100"/>
  <c r="GU364" i="100"/>
  <c r="GZ364" i="100" s="1"/>
  <c r="GV364" i="100"/>
  <c r="GW364" i="100"/>
  <c r="GU365" i="100"/>
  <c r="GW365" i="100" s="1"/>
  <c r="GU366" i="100"/>
  <c r="GV366" i="100" s="1"/>
  <c r="GU367" i="100"/>
  <c r="GU368" i="100"/>
  <c r="GU369" i="100"/>
  <c r="GW369" i="100" s="1"/>
  <c r="GU370" i="100"/>
  <c r="GV370" i="100" s="1"/>
  <c r="GU371" i="100"/>
  <c r="GZ371" i="100" s="1"/>
  <c r="GW371" i="100"/>
  <c r="GU372" i="100"/>
  <c r="GU373" i="100"/>
  <c r="GW373" i="100" s="1"/>
  <c r="GU374" i="100"/>
  <c r="GV374" i="100" s="1"/>
  <c r="GU375" i="100"/>
  <c r="GU376" i="100"/>
  <c r="GZ376" i="100" s="1"/>
  <c r="GV376" i="100"/>
  <c r="GW376" i="100"/>
  <c r="GU377" i="100"/>
  <c r="GW377" i="100" s="1"/>
  <c r="GU378" i="100"/>
  <c r="GZ378" i="100" s="1"/>
  <c r="GV378" i="100"/>
  <c r="GU379" i="100"/>
  <c r="GU380" i="100"/>
  <c r="GZ380" i="100" s="1"/>
  <c r="GV380" i="100"/>
  <c r="GW380" i="100"/>
  <c r="GU381" i="100"/>
  <c r="GW381" i="100" s="1"/>
  <c r="GU382" i="100"/>
  <c r="GV382" i="100" s="1"/>
  <c r="GU383" i="100"/>
  <c r="GU384" i="100"/>
  <c r="GU385" i="100"/>
  <c r="GW385" i="100" s="1"/>
  <c r="GU386" i="100"/>
  <c r="GV386" i="100" s="1"/>
  <c r="GU387" i="100"/>
  <c r="GZ387" i="100" s="1"/>
  <c r="GW387" i="100"/>
  <c r="GU388" i="100"/>
  <c r="GU389" i="100"/>
  <c r="GW389" i="100" s="1"/>
  <c r="GU390" i="100"/>
  <c r="GV390" i="100" s="1"/>
  <c r="GU391" i="100"/>
  <c r="GU392" i="100"/>
  <c r="GV392" i="100"/>
  <c r="GW392" i="100"/>
  <c r="GU393" i="100"/>
  <c r="GV393" i="100" s="1"/>
  <c r="GW393" i="100"/>
  <c r="GU394" i="100"/>
  <c r="GU395" i="100"/>
  <c r="GU396" i="100"/>
  <c r="GZ396" i="100" s="1"/>
  <c r="GV396" i="100"/>
  <c r="GW396" i="100"/>
  <c r="GU397" i="100"/>
  <c r="GU398" i="100"/>
  <c r="GU399" i="100"/>
  <c r="GU400" i="100"/>
  <c r="GU401" i="100"/>
  <c r="GV401" i="100" s="1"/>
  <c r="GU402" i="100"/>
  <c r="GU403" i="100"/>
  <c r="GU404" i="100"/>
  <c r="GU405" i="100"/>
  <c r="GY405" i="100" s="1"/>
  <c r="HA405" i="100" s="1"/>
  <c r="GW405" i="100"/>
  <c r="GU406" i="100"/>
  <c r="GZ406" i="100" s="1"/>
  <c r="GU407" i="100"/>
  <c r="GU408" i="100"/>
  <c r="GZ408" i="100" s="1"/>
  <c r="GV408" i="100"/>
  <c r="GW408" i="100"/>
  <c r="GU409" i="100"/>
  <c r="GV409" i="100" s="1"/>
  <c r="GW409" i="100"/>
  <c r="GU410" i="100"/>
  <c r="GU411" i="100"/>
  <c r="GU412" i="100"/>
  <c r="GZ412" i="100" s="1"/>
  <c r="GV412" i="100"/>
  <c r="GW412" i="100"/>
  <c r="GU413" i="100"/>
  <c r="GU414" i="100"/>
  <c r="GU415" i="100"/>
  <c r="GU416" i="100"/>
  <c r="GU417" i="100"/>
  <c r="GV417" i="100" s="1"/>
  <c r="GU418" i="100"/>
  <c r="GU419" i="100"/>
  <c r="GU420" i="100"/>
  <c r="GU421" i="100"/>
  <c r="GV421" i="100" s="1"/>
  <c r="GW421" i="100"/>
  <c r="GU422" i="100"/>
  <c r="GY422" i="100" s="1"/>
  <c r="HA422" i="100" s="1"/>
  <c r="GU423" i="100"/>
  <c r="GU424" i="100"/>
  <c r="GZ424" i="100" s="1"/>
  <c r="GV424" i="100"/>
  <c r="GW424" i="100"/>
  <c r="GU425" i="100"/>
  <c r="GV425" i="100" s="1"/>
  <c r="GW425" i="100"/>
  <c r="GU426" i="100"/>
  <c r="GU427" i="100"/>
  <c r="GU428" i="100"/>
  <c r="GZ428" i="100" s="1"/>
  <c r="GV428" i="100"/>
  <c r="GW428" i="100"/>
  <c r="GU429" i="100"/>
  <c r="GU430" i="100"/>
  <c r="GU431" i="100"/>
  <c r="GU432" i="100"/>
  <c r="GW432" i="100"/>
  <c r="GU433" i="100"/>
  <c r="GU434" i="100"/>
  <c r="GU435" i="100"/>
  <c r="GU436" i="100"/>
  <c r="GU437" i="100"/>
  <c r="GV437" i="100" s="1"/>
  <c r="GW437" i="100"/>
  <c r="GU438" i="100"/>
  <c r="GY438" i="100" s="1"/>
  <c r="HA438" i="100" s="1"/>
  <c r="GU439" i="100"/>
  <c r="GU440" i="100"/>
  <c r="GZ440" i="100" s="1"/>
  <c r="GV440" i="100"/>
  <c r="GW440" i="100"/>
  <c r="GU441" i="100"/>
  <c r="GV441" i="100" s="1"/>
  <c r="GW441" i="100"/>
  <c r="GU442" i="100"/>
  <c r="GU443" i="100"/>
  <c r="GY443" i="100" s="1"/>
  <c r="HA443" i="100" s="1"/>
  <c r="GU444" i="100"/>
  <c r="GV444" i="100"/>
  <c r="GW444" i="100"/>
  <c r="GU445" i="100"/>
  <c r="GU446" i="100"/>
  <c r="GU447" i="100"/>
  <c r="GU448" i="100"/>
  <c r="GW448" i="100"/>
  <c r="GU449" i="100"/>
  <c r="GV449" i="100" s="1"/>
  <c r="GU450" i="100"/>
  <c r="GU451" i="100"/>
  <c r="GU452" i="100"/>
  <c r="GV452" i="100" s="1"/>
  <c r="GU453" i="100"/>
  <c r="GV453" i="100" s="1"/>
  <c r="GU454" i="100"/>
  <c r="GY454" i="100" s="1"/>
  <c r="HA454" i="100" s="1"/>
  <c r="GU455" i="100"/>
  <c r="GU456" i="100"/>
  <c r="GU457" i="100"/>
  <c r="GV457" i="100" s="1"/>
  <c r="GW457" i="100"/>
  <c r="GU458" i="100"/>
  <c r="GU459" i="100"/>
  <c r="GU460" i="100"/>
  <c r="GZ460" i="100" s="1"/>
  <c r="GV460" i="100"/>
  <c r="GW460" i="100"/>
  <c r="GU461" i="100"/>
  <c r="GU462" i="100"/>
  <c r="GU463" i="100"/>
  <c r="GU464" i="100"/>
  <c r="GU465" i="100"/>
  <c r="GV465" i="100" s="1"/>
  <c r="GU466" i="100"/>
  <c r="GZ466" i="100" s="1"/>
  <c r="GU467" i="100"/>
  <c r="GU468" i="100"/>
  <c r="GV468" i="100" s="1"/>
  <c r="GU469" i="100"/>
  <c r="GV469" i="100" s="1"/>
  <c r="GW469" i="100"/>
  <c r="GU470" i="100"/>
  <c r="GY470" i="100" s="1"/>
  <c r="HA470" i="100" s="1"/>
  <c r="GU471" i="100"/>
  <c r="GU472" i="100"/>
  <c r="GZ472" i="100" s="1"/>
  <c r="GV472" i="100"/>
  <c r="GW472" i="100"/>
  <c r="GU473" i="100"/>
  <c r="GV473" i="100" s="1"/>
  <c r="GU474" i="100"/>
  <c r="GU475" i="100"/>
  <c r="GY475" i="100" s="1"/>
  <c r="HA475" i="100" s="1"/>
  <c r="GU476" i="100"/>
  <c r="GZ476" i="100" s="1"/>
  <c r="GW476" i="100"/>
  <c r="GU477" i="100"/>
  <c r="GU478" i="100"/>
  <c r="GU479" i="100"/>
  <c r="GU480" i="100"/>
  <c r="GU481" i="100"/>
  <c r="GV481" i="100" s="1"/>
  <c r="GW481" i="100"/>
  <c r="GU482" i="100"/>
  <c r="GU483" i="100"/>
  <c r="GU484" i="100"/>
  <c r="GV484" i="100"/>
  <c r="GU485" i="100"/>
  <c r="GV485" i="100" s="1"/>
  <c r="GW485" i="100"/>
  <c r="GU486" i="100"/>
  <c r="GY486" i="100" s="1"/>
  <c r="HA486" i="100" s="1"/>
  <c r="GU487" i="100"/>
  <c r="GU488" i="100"/>
  <c r="GZ488" i="100" s="1"/>
  <c r="GV488" i="100"/>
  <c r="GW488" i="100"/>
  <c r="GU489" i="100"/>
  <c r="GV489" i="100" s="1"/>
  <c r="GU490" i="100"/>
  <c r="GU491" i="100"/>
  <c r="GU492" i="100"/>
  <c r="GV492" i="100" s="1"/>
  <c r="GW492" i="100"/>
  <c r="GU493" i="100"/>
  <c r="GU494" i="100"/>
  <c r="GU495" i="100"/>
  <c r="GU496" i="100"/>
  <c r="GU497" i="100"/>
  <c r="GV497" i="100" s="1"/>
  <c r="GU498" i="100"/>
  <c r="GZ498" i="100" s="1"/>
  <c r="GU499" i="100"/>
  <c r="GU500" i="100"/>
  <c r="GV500" i="100" s="1"/>
  <c r="GU501" i="100"/>
  <c r="GV501" i="100" s="1"/>
  <c r="GW501" i="100"/>
  <c r="GU502" i="100"/>
  <c r="GY502" i="100" s="1"/>
  <c r="HA502" i="100" s="1"/>
  <c r="GU503" i="100"/>
  <c r="GU504" i="100"/>
  <c r="GZ504" i="100" s="1"/>
  <c r="GV504" i="100"/>
  <c r="GW504" i="100"/>
  <c r="GU505" i="100"/>
  <c r="GV505" i="100" s="1"/>
  <c r="GU506" i="100"/>
  <c r="GU507" i="100"/>
  <c r="GY507" i="100" s="1"/>
  <c r="HA507" i="100" s="1"/>
  <c r="GU508" i="100"/>
  <c r="GY508" i="100" s="1"/>
  <c r="HA508" i="100" s="1"/>
  <c r="GW508" i="100"/>
  <c r="GU509" i="100"/>
  <c r="GU510" i="100"/>
  <c r="GU511" i="100"/>
  <c r="GU512" i="100"/>
  <c r="GU513" i="100"/>
  <c r="GV513" i="100" s="1"/>
  <c r="GW513" i="100"/>
  <c r="GU514" i="100"/>
  <c r="GU515" i="100"/>
  <c r="GU516" i="100"/>
  <c r="GV516" i="100"/>
  <c r="GU517" i="100"/>
  <c r="GV517" i="100" s="1"/>
  <c r="GW517" i="100"/>
  <c r="GU518" i="100"/>
  <c r="GY518" i="100" s="1"/>
  <c r="HA518" i="100" s="1"/>
  <c r="GU519" i="100"/>
  <c r="GU520" i="100"/>
  <c r="GZ520" i="100" s="1"/>
  <c r="GV520" i="100"/>
  <c r="GW520" i="100"/>
  <c r="GU521" i="100"/>
  <c r="GV521" i="100" s="1"/>
  <c r="GU522" i="100"/>
  <c r="GU523" i="100"/>
  <c r="GU524" i="100"/>
  <c r="GZ524" i="100" s="1"/>
  <c r="GW524" i="100"/>
  <c r="GU525" i="100"/>
  <c r="GU526" i="100"/>
  <c r="GU527" i="100"/>
  <c r="GU528" i="100"/>
  <c r="GY528" i="100" s="1"/>
  <c r="HA528" i="100" s="1"/>
  <c r="GU529" i="100"/>
  <c r="GV529" i="100" s="1"/>
  <c r="GU530" i="100"/>
  <c r="GZ530" i="100" s="1"/>
  <c r="GU531" i="100"/>
  <c r="GU532" i="100"/>
  <c r="GV532" i="100" s="1"/>
  <c r="GU533" i="100"/>
  <c r="GV533" i="100" s="1"/>
  <c r="GW533" i="100"/>
  <c r="GU534" i="100"/>
  <c r="GY534" i="100" s="1"/>
  <c r="HA534" i="100" s="1"/>
  <c r="GU535" i="100"/>
  <c r="GU536" i="100"/>
  <c r="GZ536" i="100" s="1"/>
  <c r="GV536" i="100"/>
  <c r="GW536" i="100"/>
  <c r="GU537" i="100"/>
  <c r="GV537" i="100" s="1"/>
  <c r="GU538" i="100"/>
  <c r="GU539" i="100"/>
  <c r="GY539" i="100" s="1"/>
  <c r="HA539" i="100" s="1"/>
  <c r="GU540" i="100"/>
  <c r="GV540" i="100" s="1"/>
  <c r="GW540" i="100"/>
  <c r="GU541" i="100"/>
  <c r="GU542" i="100"/>
  <c r="GU543" i="100"/>
  <c r="GU544" i="100"/>
  <c r="GU545" i="100"/>
  <c r="GV545" i="100" s="1"/>
  <c r="GW545" i="100"/>
  <c r="GU546" i="100"/>
  <c r="GU547" i="100"/>
  <c r="GU548" i="100"/>
  <c r="GV548" i="100"/>
  <c r="GU549" i="100"/>
  <c r="GV549" i="100" s="1"/>
  <c r="GW549" i="100"/>
  <c r="GU550" i="100"/>
  <c r="GY550" i="100" s="1"/>
  <c r="HA550" i="100" s="1"/>
  <c r="GU551" i="100"/>
  <c r="GU552" i="100"/>
  <c r="GZ552" i="100" s="1"/>
  <c r="GV552" i="100"/>
  <c r="GW552" i="100"/>
  <c r="GU553" i="100"/>
  <c r="GV553" i="100" s="1"/>
  <c r="GU554" i="100"/>
  <c r="GU555" i="100"/>
  <c r="GU556" i="100"/>
  <c r="GZ556" i="100" s="1"/>
  <c r="GW556" i="100"/>
  <c r="GU557" i="100"/>
  <c r="GU558" i="100"/>
  <c r="GU559" i="100"/>
  <c r="GU560" i="100"/>
  <c r="GU561" i="100"/>
  <c r="GV561" i="100" s="1"/>
  <c r="GU562" i="100"/>
  <c r="GU563" i="100"/>
  <c r="GU564" i="100"/>
  <c r="GV564" i="100" s="1"/>
  <c r="GU565" i="100"/>
  <c r="GV565" i="100" s="1"/>
  <c r="GW565" i="100"/>
  <c r="GU566" i="100"/>
  <c r="GY566" i="100" s="1"/>
  <c r="HA566" i="100" s="1"/>
  <c r="GU567" i="100"/>
  <c r="GU568" i="100"/>
  <c r="GZ568" i="100" s="1"/>
  <c r="GV568" i="100"/>
  <c r="GW568" i="100"/>
  <c r="GU569" i="100"/>
  <c r="GV569" i="100" s="1"/>
  <c r="GU570" i="100"/>
  <c r="GU571" i="100"/>
  <c r="GY571" i="100" s="1"/>
  <c r="HA571" i="100" s="1"/>
  <c r="GU572" i="100"/>
  <c r="GV572" i="100" s="1"/>
  <c r="GW572" i="100"/>
  <c r="GU573" i="100"/>
  <c r="GU574" i="100"/>
  <c r="GU575" i="100"/>
  <c r="GU576" i="100"/>
  <c r="GU577" i="100"/>
  <c r="GW577" i="100" s="1"/>
  <c r="GV577" i="100"/>
  <c r="GU578" i="100"/>
  <c r="GU579" i="100"/>
  <c r="GV579" i="100"/>
  <c r="GU580" i="100"/>
  <c r="GZ580" i="100" s="1"/>
  <c r="GW580" i="100"/>
  <c r="GU581" i="100"/>
  <c r="GU582" i="100"/>
  <c r="GY582" i="100" s="1"/>
  <c r="HA582" i="100" s="1"/>
  <c r="GU583" i="100"/>
  <c r="GU584" i="100"/>
  <c r="GZ584" i="100" s="1"/>
  <c r="GV584" i="100"/>
  <c r="GW584" i="100"/>
  <c r="GU585" i="100"/>
  <c r="GV585" i="100" s="1"/>
  <c r="GW585" i="100"/>
  <c r="GU586" i="100"/>
  <c r="GU587" i="100"/>
  <c r="GY587" i="100" s="1"/>
  <c r="HA587" i="100" s="1"/>
  <c r="GU588" i="100"/>
  <c r="GU589" i="100"/>
  <c r="GV589" i="100"/>
  <c r="GW589" i="100"/>
  <c r="GU590" i="100"/>
  <c r="GU591" i="100"/>
  <c r="GU592" i="100"/>
  <c r="GV592" i="100"/>
  <c r="GU593" i="100"/>
  <c r="GV593" i="100"/>
  <c r="GW593" i="100"/>
  <c r="GU594" i="100"/>
  <c r="GZ594" i="100" s="1"/>
  <c r="GU595" i="100"/>
  <c r="GV595" i="100"/>
  <c r="GU596" i="100"/>
  <c r="GU597" i="100"/>
  <c r="GW597" i="100" s="1"/>
  <c r="GU598" i="100"/>
  <c r="GY598" i="100" s="1"/>
  <c r="HA598" i="100" s="1"/>
  <c r="GU599" i="100"/>
  <c r="GV599" i="100"/>
  <c r="GU600" i="100"/>
  <c r="GZ600" i="100" s="1"/>
  <c r="GW600" i="100"/>
  <c r="GU601" i="100"/>
  <c r="GU602" i="100"/>
  <c r="GU603" i="100"/>
  <c r="GU604" i="100"/>
  <c r="GV604" i="100"/>
  <c r="GW604" i="100"/>
  <c r="GU605" i="100"/>
  <c r="GV605" i="100" s="1"/>
  <c r="GW605" i="100"/>
  <c r="GU606" i="100"/>
  <c r="GU607" i="100"/>
  <c r="GU608" i="100"/>
  <c r="GZ608" i="100" s="1"/>
  <c r="GV608" i="100"/>
  <c r="GW608" i="100"/>
  <c r="GU609" i="100"/>
  <c r="GV609" i="100" s="1"/>
  <c r="GW609" i="100"/>
  <c r="GU610" i="100"/>
  <c r="GU611" i="100"/>
  <c r="GV611" i="100" s="1"/>
  <c r="GU612" i="100"/>
  <c r="GU613" i="100"/>
  <c r="GV613" i="100"/>
  <c r="GW613" i="100"/>
  <c r="GU614" i="100"/>
  <c r="GY614" i="100" s="1"/>
  <c r="HA614" i="100" s="1"/>
  <c r="GU615" i="100"/>
  <c r="GV615" i="100"/>
  <c r="GU616" i="100"/>
  <c r="GU617" i="100"/>
  <c r="GW617" i="100" s="1"/>
  <c r="GU618" i="100"/>
  <c r="GU619" i="100"/>
  <c r="GY619" i="100" s="1"/>
  <c r="HA619" i="100" s="1"/>
  <c r="GU620" i="100"/>
  <c r="GV620" i="100" s="1"/>
  <c r="GW620" i="100"/>
  <c r="GU621" i="100"/>
  <c r="GU622" i="100"/>
  <c r="GU623" i="100"/>
  <c r="GU624" i="100"/>
  <c r="GZ624" i="100" s="1"/>
  <c r="GW624" i="100"/>
  <c r="GU625" i="100"/>
  <c r="GU626" i="100"/>
  <c r="GU627" i="100"/>
  <c r="GV627" i="100" s="1"/>
  <c r="GU628" i="100"/>
  <c r="GZ628" i="100" s="1"/>
  <c r="GV628" i="100"/>
  <c r="GW628" i="100"/>
  <c r="GU629" i="100"/>
  <c r="GV629" i="100" s="1"/>
  <c r="GW629" i="100"/>
  <c r="GU630" i="100"/>
  <c r="GY630" i="100" s="1"/>
  <c r="HA630" i="100" s="1"/>
  <c r="GU631" i="100"/>
  <c r="GV631" i="100" s="1"/>
  <c r="GU632" i="100"/>
  <c r="GV632" i="100"/>
  <c r="GU633" i="100"/>
  <c r="GV633" i="100"/>
  <c r="GW633" i="100"/>
  <c r="GU634" i="100"/>
  <c r="GU635" i="100"/>
  <c r="GY635" i="100" s="1"/>
  <c r="HA635" i="100" s="1"/>
  <c r="GV635" i="100"/>
  <c r="GU636" i="100"/>
  <c r="GU637" i="100"/>
  <c r="GW637" i="100" s="1"/>
  <c r="GU638" i="100"/>
  <c r="GU639" i="100"/>
  <c r="GU640" i="100"/>
  <c r="GU641" i="100"/>
  <c r="GW641" i="100" s="1"/>
  <c r="GU642" i="100"/>
  <c r="GU643" i="100"/>
  <c r="GV643" i="100" s="1"/>
  <c r="GU644" i="100"/>
  <c r="GV644" i="100" s="1"/>
  <c r="GW644" i="100"/>
  <c r="GU645" i="100"/>
  <c r="GU646" i="100"/>
  <c r="GY646" i="100" s="1"/>
  <c r="HA646" i="100" s="1"/>
  <c r="GU647" i="100"/>
  <c r="GV647" i="100" s="1"/>
  <c r="GU648" i="100"/>
  <c r="GY648" i="100" s="1"/>
  <c r="HA648" i="100" s="1"/>
  <c r="GV648" i="100"/>
  <c r="GW648" i="100"/>
  <c r="GU649" i="100"/>
  <c r="GV649" i="100" s="1"/>
  <c r="GW649" i="100"/>
  <c r="GU650" i="100"/>
  <c r="GU651" i="100"/>
  <c r="GV651" i="100" s="1"/>
  <c r="GU652" i="100"/>
  <c r="GV652" i="100"/>
  <c r="GU653" i="100"/>
  <c r="GV653" i="100"/>
  <c r="GW653" i="100"/>
  <c r="GU654" i="100"/>
  <c r="GU655" i="100"/>
  <c r="GU656" i="100"/>
  <c r="GV656" i="100" s="1"/>
  <c r="GU657" i="100"/>
  <c r="GV657" i="100"/>
  <c r="GW657" i="100"/>
  <c r="GU658" i="100"/>
  <c r="GU659" i="100"/>
  <c r="GV659" i="100"/>
  <c r="GU660" i="100"/>
  <c r="GU661" i="100"/>
  <c r="GW661" i="100" s="1"/>
  <c r="GV661" i="100"/>
  <c r="GU662" i="100"/>
  <c r="GY662" i="100" s="1"/>
  <c r="HA662" i="100" s="1"/>
  <c r="GU663" i="100"/>
  <c r="GV663" i="100" s="1"/>
  <c r="GU664" i="100"/>
  <c r="GY664" i="100" s="1"/>
  <c r="HA664" i="100" s="1"/>
  <c r="GW664" i="100"/>
  <c r="GU665" i="100"/>
  <c r="GU666" i="100"/>
  <c r="GU667" i="100"/>
  <c r="GU668" i="100"/>
  <c r="GY668" i="100" s="1"/>
  <c r="HA668" i="100" s="1"/>
  <c r="GV668" i="100"/>
  <c r="GW668" i="100"/>
  <c r="GU669" i="100"/>
  <c r="GV669" i="100" s="1"/>
  <c r="GW669" i="100"/>
  <c r="GU670" i="100"/>
  <c r="GU671" i="100"/>
  <c r="GU672" i="100"/>
  <c r="GV672" i="100"/>
  <c r="GW672" i="100"/>
  <c r="GU673" i="100"/>
  <c r="GV673" i="100" s="1"/>
  <c r="GW673" i="100"/>
  <c r="GU674" i="100"/>
  <c r="GU675" i="100"/>
  <c r="GV675" i="100" s="1"/>
  <c r="GU676" i="100"/>
  <c r="GV676" i="100"/>
  <c r="GU677" i="100"/>
  <c r="GV677" i="100"/>
  <c r="GW677" i="100"/>
  <c r="GU678" i="100"/>
  <c r="GY678" i="100" s="1"/>
  <c r="HA678" i="100" s="1"/>
  <c r="GU679" i="100"/>
  <c r="GY679" i="100" s="1"/>
  <c r="HA679" i="100" s="1"/>
  <c r="GV679" i="100"/>
  <c r="GU680" i="100"/>
  <c r="GU681" i="100"/>
  <c r="GW681" i="100" s="1"/>
  <c r="GV681" i="100"/>
  <c r="GU682" i="100"/>
  <c r="GU683" i="100"/>
  <c r="GV683" i="100"/>
  <c r="GU684" i="100"/>
  <c r="GZ684" i="100" s="1"/>
  <c r="GW684" i="100"/>
  <c r="GU685" i="100"/>
  <c r="GW685" i="100" s="1"/>
  <c r="GV685" i="100"/>
  <c r="GU686" i="100"/>
  <c r="GU687" i="100"/>
  <c r="GU688" i="100"/>
  <c r="GW688" i="100"/>
  <c r="GU689" i="100"/>
  <c r="GW689" i="100" s="1"/>
  <c r="GU690" i="100"/>
  <c r="GU691" i="100"/>
  <c r="GV691" i="100"/>
  <c r="GU692" i="100"/>
  <c r="GZ692" i="100" s="1"/>
  <c r="GV692" i="100"/>
  <c r="GW692" i="100"/>
  <c r="GU693" i="100"/>
  <c r="GV693" i="100" s="1"/>
  <c r="GU694" i="100"/>
  <c r="GY694" i="100" s="1"/>
  <c r="HA694" i="100" s="1"/>
  <c r="GU695" i="100"/>
  <c r="GZ695" i="100" s="1"/>
  <c r="GU696" i="100"/>
  <c r="GY696" i="100" s="1"/>
  <c r="HA696" i="100" s="1"/>
  <c r="GU697" i="100"/>
  <c r="GV697" i="100" s="1"/>
  <c r="GW697" i="100"/>
  <c r="GU698" i="100"/>
  <c r="GU699" i="100"/>
  <c r="GZ699" i="100" s="1"/>
  <c r="GU700" i="100"/>
  <c r="GU701" i="100"/>
  <c r="GV701" i="100" s="1"/>
  <c r="GW701" i="100"/>
  <c r="GU702" i="100"/>
  <c r="GU703" i="100"/>
  <c r="GU704" i="100"/>
  <c r="GZ704" i="100" s="1"/>
  <c r="GU705" i="100"/>
  <c r="GV705" i="100" s="1"/>
  <c r="GU706" i="100"/>
  <c r="GU707" i="100"/>
  <c r="GU708" i="100"/>
  <c r="GU709" i="100"/>
  <c r="GV709" i="100" s="1"/>
  <c r="GW709" i="100"/>
  <c r="GU710" i="100"/>
  <c r="GY710" i="100" s="1"/>
  <c r="HA710" i="100" s="1"/>
  <c r="GU711" i="100"/>
  <c r="GU712" i="100"/>
  <c r="GY712" i="100" s="1"/>
  <c r="HA712" i="100" s="1"/>
  <c r="GU713" i="100"/>
  <c r="GW713" i="100" s="1"/>
  <c r="GV713" i="100"/>
  <c r="GU714" i="100"/>
  <c r="GU715" i="100"/>
  <c r="GZ715" i="100" s="1"/>
  <c r="GU716" i="100"/>
  <c r="GZ716" i="100" s="1"/>
  <c r="GU717" i="100"/>
  <c r="GV717" i="100" s="1"/>
  <c r="GU718" i="100"/>
  <c r="GU719" i="100"/>
  <c r="GU720" i="100"/>
  <c r="GZ720" i="100" s="1"/>
  <c r="GU721" i="100"/>
  <c r="GV721" i="100"/>
  <c r="GW721" i="100"/>
  <c r="GU722" i="100"/>
  <c r="GU723" i="100"/>
  <c r="GU724" i="100"/>
  <c r="GU725" i="100"/>
  <c r="GV725" i="100" s="1"/>
  <c r="GU726" i="100"/>
  <c r="GY726" i="100" s="1"/>
  <c r="HA726" i="100" s="1"/>
  <c r="GU727" i="100"/>
  <c r="GZ727" i="100" s="1"/>
  <c r="GU728" i="100"/>
  <c r="GY728" i="100" s="1"/>
  <c r="HA728" i="100" s="1"/>
  <c r="GU729" i="100"/>
  <c r="GV729" i="100" s="1"/>
  <c r="GW729" i="100"/>
  <c r="GU730" i="100"/>
  <c r="GU731" i="100"/>
  <c r="GZ731" i="100" s="1"/>
  <c r="GU732" i="100"/>
  <c r="GZ732" i="100" s="1"/>
  <c r="GU733" i="100"/>
  <c r="GV733" i="100" s="1"/>
  <c r="GW733" i="100"/>
  <c r="GU734" i="100"/>
  <c r="GU735" i="100"/>
  <c r="GU736" i="100"/>
  <c r="GZ736" i="100" s="1"/>
  <c r="GU737" i="100"/>
  <c r="GV737" i="100" s="1"/>
  <c r="GU738" i="100"/>
  <c r="GU739" i="100"/>
  <c r="GU740" i="100"/>
  <c r="GU741" i="100"/>
  <c r="GV741" i="100"/>
  <c r="GW741" i="100"/>
  <c r="GU742" i="100"/>
  <c r="GY742" i="100" s="1"/>
  <c r="HA742" i="100" s="1"/>
  <c r="GU743" i="100"/>
  <c r="GU744" i="100"/>
  <c r="GU745" i="100"/>
  <c r="GV745" i="100" s="1"/>
  <c r="GU746" i="100"/>
  <c r="GU747" i="100"/>
  <c r="GZ747" i="100" s="1"/>
  <c r="GU748" i="100"/>
  <c r="GZ748" i="100" s="1"/>
  <c r="GU749" i="100"/>
  <c r="GV749" i="100"/>
  <c r="GW749" i="100"/>
  <c r="GU750" i="100"/>
  <c r="GU751" i="100"/>
  <c r="GU752" i="100"/>
  <c r="GZ752" i="100" s="1"/>
  <c r="GU753" i="100"/>
  <c r="GV753" i="100" s="1"/>
  <c r="GU754" i="100"/>
  <c r="GU755" i="100"/>
  <c r="GU756" i="100"/>
  <c r="GU757" i="100"/>
  <c r="GV757" i="100"/>
  <c r="GW757" i="100"/>
  <c r="GU758" i="100"/>
  <c r="GY758" i="100" s="1"/>
  <c r="HA758" i="100" s="1"/>
  <c r="GU759" i="100"/>
  <c r="GZ759" i="100" s="1"/>
  <c r="GU760" i="100"/>
  <c r="GY760" i="100" s="1"/>
  <c r="HA760" i="100" s="1"/>
  <c r="GU761" i="100"/>
  <c r="GV761" i="100" s="1"/>
  <c r="GU762" i="100"/>
  <c r="GU763" i="100"/>
  <c r="GZ763" i="100" s="1"/>
  <c r="GU764" i="100"/>
  <c r="GU765" i="100"/>
  <c r="GV765" i="100"/>
  <c r="GW765" i="100"/>
  <c r="GU8" i="100"/>
  <c r="GU9" i="100"/>
  <c r="GY9" i="100" s="1"/>
  <c r="HA9" i="100" s="1"/>
  <c r="GU10" i="100"/>
  <c r="GV10" i="100"/>
  <c r="GU11" i="100"/>
  <c r="GU12" i="100"/>
  <c r="GU13" i="100"/>
  <c r="GY13" i="100" s="1"/>
  <c r="HA13" i="100" s="1"/>
  <c r="GU14" i="100"/>
  <c r="GY14" i="100" s="1"/>
  <c r="HA14" i="100" s="1"/>
  <c r="GU15" i="100"/>
  <c r="GU16" i="100"/>
  <c r="GU17" i="100"/>
  <c r="GU18" i="100"/>
  <c r="GU19" i="100"/>
  <c r="GU20" i="100"/>
  <c r="GU21" i="100"/>
  <c r="GU22" i="100"/>
  <c r="GV22" i="100" s="1"/>
  <c r="GU23" i="100"/>
  <c r="GU24" i="100"/>
  <c r="GU25" i="100"/>
  <c r="GU26" i="100"/>
  <c r="GV26" i="100" s="1"/>
  <c r="GU27" i="100"/>
  <c r="GU28" i="100"/>
  <c r="GU29" i="100"/>
  <c r="GU30" i="100"/>
  <c r="GV30" i="100"/>
  <c r="GU31" i="100"/>
  <c r="GU32" i="100"/>
  <c r="GU33" i="100"/>
  <c r="GU34" i="100"/>
  <c r="GU35" i="100"/>
  <c r="GU36" i="100"/>
  <c r="GY36" i="100" s="1"/>
  <c r="HA36" i="100" s="1"/>
  <c r="GU37" i="100"/>
  <c r="GU38" i="100"/>
  <c r="GV38" i="100"/>
  <c r="GU39" i="100"/>
  <c r="GU40" i="100"/>
  <c r="GU41" i="100"/>
  <c r="GU42" i="100"/>
  <c r="GV42" i="100" s="1"/>
  <c r="GU43" i="100"/>
  <c r="GU44" i="100"/>
  <c r="GU45" i="100"/>
  <c r="GZ45" i="100" s="1"/>
  <c r="GU46" i="100"/>
  <c r="GV46" i="100" s="1"/>
  <c r="GU47" i="100"/>
  <c r="GU48" i="100"/>
  <c r="GU49" i="100"/>
  <c r="GU50" i="100"/>
  <c r="GU51" i="100"/>
  <c r="GU52" i="100"/>
  <c r="GU53" i="100"/>
  <c r="GU54" i="100"/>
  <c r="GV54" i="100"/>
  <c r="GU55" i="100"/>
  <c r="GU56" i="100"/>
  <c r="GU57" i="100"/>
  <c r="GZ57" i="100" s="1"/>
  <c r="GU58" i="100"/>
  <c r="GV58" i="100"/>
  <c r="GU59" i="100"/>
  <c r="GU60" i="100"/>
  <c r="GU61" i="100"/>
  <c r="GU62" i="100"/>
  <c r="GV62" i="100" s="1"/>
  <c r="GU63" i="100"/>
  <c r="GU64" i="100"/>
  <c r="GU65" i="100"/>
  <c r="GU66" i="100"/>
  <c r="GU67" i="100"/>
  <c r="GU68" i="100"/>
  <c r="GY68" i="100" s="1"/>
  <c r="HA68" i="100" s="1"/>
  <c r="GU69" i="100"/>
  <c r="GU70" i="100"/>
  <c r="GV70" i="100" s="1"/>
  <c r="GU71" i="100"/>
  <c r="GU72" i="100"/>
  <c r="GU73" i="100"/>
  <c r="GU74" i="100"/>
  <c r="GV74" i="100"/>
  <c r="GU75" i="100"/>
  <c r="GU76" i="100"/>
  <c r="GU77" i="100"/>
  <c r="GZ77" i="100" s="1"/>
  <c r="GU78" i="100"/>
  <c r="GY78" i="100" s="1"/>
  <c r="HA78" i="100" s="1"/>
  <c r="GV78" i="100"/>
  <c r="GU79" i="100"/>
  <c r="GU80" i="100"/>
  <c r="GU81" i="100"/>
  <c r="GU82" i="100"/>
  <c r="GU83" i="100"/>
  <c r="GU84" i="100"/>
  <c r="GU85" i="100"/>
  <c r="GU86" i="100"/>
  <c r="GV86" i="100" s="1"/>
  <c r="GU87" i="100"/>
  <c r="GU88" i="100"/>
  <c r="GU89" i="100"/>
  <c r="GU90" i="100"/>
  <c r="GV90" i="100" s="1"/>
  <c r="GU91" i="100"/>
  <c r="GU92" i="100"/>
  <c r="GU93" i="100"/>
  <c r="GU94" i="100"/>
  <c r="GU95" i="100"/>
  <c r="GU96" i="100"/>
  <c r="GU97" i="100"/>
  <c r="GU98" i="100"/>
  <c r="GZ98" i="100" s="1"/>
  <c r="GU99" i="100"/>
  <c r="GU100" i="100"/>
  <c r="GZ100" i="100" s="1"/>
  <c r="GU101" i="100"/>
  <c r="GU102" i="100"/>
  <c r="GU103" i="100"/>
  <c r="GU104" i="100"/>
  <c r="GU105" i="100"/>
  <c r="GU106" i="100"/>
  <c r="GU107" i="100"/>
  <c r="GU108" i="100"/>
  <c r="GV108" i="100" s="1"/>
  <c r="GU109" i="100"/>
  <c r="GZ109" i="100" s="1"/>
  <c r="GU110" i="100"/>
  <c r="GV110" i="100"/>
  <c r="GU111" i="100"/>
  <c r="GU112" i="100"/>
  <c r="GV112" i="100"/>
  <c r="GU113" i="100"/>
  <c r="GU114" i="100"/>
  <c r="GV114" i="100" s="1"/>
  <c r="GU115" i="100"/>
  <c r="GU116" i="100"/>
  <c r="GV116" i="100" s="1"/>
  <c r="GU117" i="100"/>
  <c r="GU118" i="100"/>
  <c r="GV118" i="100"/>
  <c r="GU119" i="100"/>
  <c r="GU120" i="100"/>
  <c r="GZ120" i="100" s="1"/>
  <c r="GV120" i="100"/>
  <c r="GU121" i="100"/>
  <c r="GZ121" i="100" s="1"/>
  <c r="GU122" i="100"/>
  <c r="GV122" i="100" s="1"/>
  <c r="GU123" i="100"/>
  <c r="GU124" i="100"/>
  <c r="GV124" i="100" s="1"/>
  <c r="GU125" i="100"/>
  <c r="GU126" i="100"/>
  <c r="GV126" i="100"/>
  <c r="GU127" i="100"/>
  <c r="GU128" i="100"/>
  <c r="GV128" i="100"/>
  <c r="GU129" i="100"/>
  <c r="GU130" i="100"/>
  <c r="GV130" i="100" s="1"/>
  <c r="GU131" i="100"/>
  <c r="GU132" i="100"/>
  <c r="GU133" i="100"/>
  <c r="GU134" i="100"/>
  <c r="GV134" i="100"/>
  <c r="GU135" i="100"/>
  <c r="GY135" i="100" s="1"/>
  <c r="HA135" i="100" s="1"/>
  <c r="GU136" i="100"/>
  <c r="GU137" i="100"/>
  <c r="GU138" i="100"/>
  <c r="GV138" i="100" s="1"/>
  <c r="GU139" i="100"/>
  <c r="GW139" i="100" s="1"/>
  <c r="GV139" i="100"/>
  <c r="GU140" i="100"/>
  <c r="GU141" i="100"/>
  <c r="GZ141" i="100" s="1"/>
  <c r="GV141" i="100"/>
  <c r="GU142" i="100"/>
  <c r="GZ142" i="100" s="1"/>
  <c r="GU143" i="100"/>
  <c r="GW143" i="100" s="1"/>
  <c r="GV143" i="100"/>
  <c r="GU144" i="100"/>
  <c r="GU145" i="100"/>
  <c r="GV145" i="100"/>
  <c r="GU146" i="100"/>
  <c r="GU147" i="100"/>
  <c r="GV147" i="100"/>
  <c r="GU148" i="100"/>
  <c r="GU149" i="100"/>
  <c r="GV149" i="100" s="1"/>
  <c r="GU150" i="100"/>
  <c r="GW150" i="100" s="1"/>
  <c r="GV150" i="100"/>
  <c r="GU151" i="100"/>
  <c r="GU152" i="100"/>
  <c r="GZ152" i="100" s="1"/>
  <c r="GU153" i="100"/>
  <c r="GZ153" i="100" s="1"/>
  <c r="GU154" i="100"/>
  <c r="GV154" i="100" s="1"/>
  <c r="GW154" i="100"/>
  <c r="GU155" i="100"/>
  <c r="GV155" i="100" s="1"/>
  <c r="GU156" i="100"/>
  <c r="GU157" i="100"/>
  <c r="GV157" i="100" s="1"/>
  <c r="GU158" i="100"/>
  <c r="GV158" i="100"/>
  <c r="GU159" i="100"/>
  <c r="GV159" i="100" s="1"/>
  <c r="GU160" i="100"/>
  <c r="GU161" i="100"/>
  <c r="GV161" i="100" s="1"/>
  <c r="GU162" i="100"/>
  <c r="GZ162" i="100" s="1"/>
  <c r="GU163" i="100"/>
  <c r="GV163" i="100"/>
  <c r="GU164" i="100"/>
  <c r="GZ164" i="100" s="1"/>
  <c r="GU165" i="100"/>
  <c r="GV165" i="100"/>
  <c r="GU166" i="100"/>
  <c r="GV166" i="100" s="1"/>
  <c r="GU167" i="100"/>
  <c r="GU168" i="100"/>
  <c r="GU169" i="100"/>
  <c r="GU170" i="100"/>
  <c r="GV170" i="100"/>
  <c r="GW170" i="100"/>
  <c r="GU171" i="100"/>
  <c r="GV171" i="100" s="1"/>
  <c r="GW171" i="100"/>
  <c r="GU172" i="100"/>
  <c r="GZ172" i="100" s="1"/>
  <c r="GU173" i="100"/>
  <c r="GV173" i="100" s="1"/>
  <c r="GU174" i="100"/>
  <c r="GV174" i="100"/>
  <c r="GU175" i="100"/>
  <c r="GV175" i="100" s="1"/>
  <c r="GW175" i="100"/>
  <c r="GU176" i="100"/>
  <c r="GU177" i="100"/>
  <c r="GV177" i="100" s="1"/>
  <c r="GU178" i="100"/>
  <c r="GU179" i="100"/>
  <c r="GZ179" i="100" s="1"/>
  <c r="GU180" i="100"/>
  <c r="GZ180" i="100" s="1"/>
  <c r="GU181" i="100"/>
  <c r="GY181" i="100" s="1"/>
  <c r="HA181" i="100" s="1"/>
  <c r="GV181" i="100"/>
  <c r="GU182" i="100"/>
  <c r="GV182" i="100" s="1"/>
  <c r="GW182" i="100"/>
  <c r="GU183" i="100"/>
  <c r="GU184" i="100"/>
  <c r="GU185" i="100"/>
  <c r="GU186" i="100"/>
  <c r="GW186" i="100" s="1"/>
  <c r="GV186" i="100"/>
  <c r="GU187" i="100"/>
  <c r="GZ187" i="100" s="1"/>
  <c r="GV187" i="100"/>
  <c r="GW187" i="100"/>
  <c r="GU188" i="100"/>
  <c r="GZ188" i="100" s="1"/>
  <c r="GU189" i="100"/>
  <c r="GV189" i="100"/>
  <c r="GU190" i="100"/>
  <c r="GV190" i="100" s="1"/>
  <c r="GU191" i="100"/>
  <c r="GV191" i="100"/>
  <c r="GW191" i="100"/>
  <c r="GU192" i="100"/>
  <c r="GU193" i="100"/>
  <c r="GV193" i="100"/>
  <c r="GU194" i="100"/>
  <c r="GU195" i="100"/>
  <c r="GZ195" i="100" s="1"/>
  <c r="GU196" i="100"/>
  <c r="GZ196" i="100" s="1"/>
  <c r="GU197" i="100"/>
  <c r="GV197" i="100" s="1"/>
  <c r="GU198" i="100"/>
  <c r="GV198" i="100"/>
  <c r="GW198" i="100"/>
  <c r="GU199" i="100"/>
  <c r="GU200" i="100"/>
  <c r="GU201" i="100"/>
  <c r="GU202" i="100"/>
  <c r="GY202" i="100" s="1"/>
  <c r="HA202" i="100" s="1"/>
  <c r="GU203" i="100"/>
  <c r="GZ203" i="100" s="1"/>
  <c r="GV203" i="100"/>
  <c r="GU204" i="100"/>
  <c r="GZ204" i="100" s="1"/>
  <c r="GU205" i="100"/>
  <c r="GV205" i="100"/>
  <c r="GU206" i="100"/>
  <c r="GV206" i="100" s="1"/>
  <c r="GU207" i="100"/>
  <c r="GW207" i="100" s="1"/>
  <c r="GV207" i="100"/>
  <c r="GU208" i="100"/>
  <c r="GU209" i="100"/>
  <c r="GV209" i="100"/>
  <c r="GU210" i="100"/>
  <c r="GU211" i="100"/>
  <c r="GZ211" i="100" s="1"/>
  <c r="GV211" i="100"/>
  <c r="GU212" i="100"/>
  <c r="GZ212" i="100" s="1"/>
  <c r="GU213" i="100"/>
  <c r="GV213" i="100" s="1"/>
  <c r="GU214" i="100"/>
  <c r="GW214" i="100" s="1"/>
  <c r="GV214" i="100"/>
  <c r="GU215" i="100"/>
  <c r="GU7" i="100"/>
  <c r="GZ616" i="100" l="1"/>
  <c r="GV616" i="100"/>
  <c r="GW616" i="100"/>
  <c r="GZ496" i="100"/>
  <c r="GY496" i="100"/>
  <c r="HA496" i="100" s="1"/>
  <c r="GV496" i="100"/>
  <c r="GW496" i="100"/>
  <c r="GZ464" i="100"/>
  <c r="GY464" i="100"/>
  <c r="HA464" i="100" s="1"/>
  <c r="GV464" i="100"/>
  <c r="GW464" i="100"/>
  <c r="GZ456" i="100"/>
  <c r="GW456" i="100"/>
  <c r="GZ436" i="100"/>
  <c r="GW436" i="100"/>
  <c r="GV436" i="100"/>
  <c r="GZ404" i="100"/>
  <c r="GW404" i="100"/>
  <c r="GZ308" i="100"/>
  <c r="GY308" i="100"/>
  <c r="HA308" i="100" s="1"/>
  <c r="GV308" i="100"/>
  <c r="GW308" i="100"/>
  <c r="GZ202" i="100"/>
  <c r="GZ110" i="100"/>
  <c r="GY110" i="100"/>
  <c r="HA110" i="100" s="1"/>
  <c r="GY744" i="100"/>
  <c r="HA744" i="100" s="1"/>
  <c r="GZ744" i="100"/>
  <c r="GY667" i="100"/>
  <c r="HA667" i="100" s="1"/>
  <c r="GV667" i="100"/>
  <c r="GY636" i="100"/>
  <c r="HA636" i="100" s="1"/>
  <c r="GV636" i="100"/>
  <c r="GZ636" i="100"/>
  <c r="GW636" i="100"/>
  <c r="GZ632" i="100"/>
  <c r="GW632" i="100"/>
  <c r="GV601" i="100"/>
  <c r="GW601" i="100"/>
  <c r="GZ596" i="100"/>
  <c r="GV596" i="100"/>
  <c r="GW596" i="100"/>
  <c r="GZ592" i="100"/>
  <c r="GW592" i="100"/>
  <c r="GY592" i="100"/>
  <c r="HA592" i="100" s="1"/>
  <c r="GV573" i="100"/>
  <c r="GW573" i="100"/>
  <c r="GZ548" i="100"/>
  <c r="GW548" i="100"/>
  <c r="GV541" i="100"/>
  <c r="GW541" i="100"/>
  <c r="GZ516" i="100"/>
  <c r="GW516" i="100"/>
  <c r="GV509" i="100"/>
  <c r="GW509" i="100"/>
  <c r="GZ484" i="100"/>
  <c r="GW484" i="100"/>
  <c r="GV477" i="100"/>
  <c r="GW477" i="100"/>
  <c r="GV445" i="100"/>
  <c r="GW445" i="100"/>
  <c r="GY46" i="100"/>
  <c r="HA46" i="100" s="1"/>
  <c r="GZ132" i="100"/>
  <c r="GY132" i="100"/>
  <c r="HA132" i="100" s="1"/>
  <c r="GZ89" i="100"/>
  <c r="GY89" i="100"/>
  <c r="HA89" i="100" s="1"/>
  <c r="GV645" i="100"/>
  <c r="GW645" i="100"/>
  <c r="GZ640" i="100"/>
  <c r="GY640" i="100"/>
  <c r="HA640" i="100" s="1"/>
  <c r="GV640" i="100"/>
  <c r="GW640" i="100"/>
  <c r="GV621" i="100"/>
  <c r="GW621" i="100"/>
  <c r="GZ588" i="100"/>
  <c r="GY588" i="100"/>
  <c r="HA588" i="100" s="1"/>
  <c r="GW588" i="100"/>
  <c r="GZ560" i="100"/>
  <c r="GY560" i="100"/>
  <c r="HA560" i="100" s="1"/>
  <c r="GV560" i="100"/>
  <c r="GW560" i="100"/>
  <c r="GZ528" i="100"/>
  <c r="GV528" i="100"/>
  <c r="GW528" i="100"/>
  <c r="GY413" i="100"/>
  <c r="HA413" i="100" s="1"/>
  <c r="GW413" i="100"/>
  <c r="GV397" i="100"/>
  <c r="GW397" i="100"/>
  <c r="GZ372" i="100"/>
  <c r="GY372" i="100"/>
  <c r="HA372" i="100" s="1"/>
  <c r="GV372" i="100"/>
  <c r="GW372" i="100"/>
  <c r="GV363" i="100"/>
  <c r="GZ363" i="100"/>
  <c r="GY363" i="100"/>
  <c r="HA363" i="100" s="1"/>
  <c r="GW363" i="100"/>
  <c r="GZ331" i="100"/>
  <c r="GY331" i="100"/>
  <c r="HA331" i="100" s="1"/>
  <c r="GW331" i="100"/>
  <c r="GW202" i="100"/>
  <c r="GV195" i="100"/>
  <c r="GW166" i="100"/>
  <c r="GW159" i="100"/>
  <c r="GW155" i="100"/>
  <c r="GV142" i="100"/>
  <c r="GW138" i="100"/>
  <c r="GW761" i="100"/>
  <c r="GW753" i="100"/>
  <c r="GW745" i="100"/>
  <c r="GZ743" i="100"/>
  <c r="GY743" i="100"/>
  <c r="HA743" i="100" s="1"/>
  <c r="GW737" i="100"/>
  <c r="GW717" i="100"/>
  <c r="GW705" i="100"/>
  <c r="GZ700" i="100"/>
  <c r="GY700" i="100"/>
  <c r="HA700" i="100" s="1"/>
  <c r="GZ688" i="100"/>
  <c r="GY688" i="100"/>
  <c r="HA688" i="100" s="1"/>
  <c r="GV688" i="100"/>
  <c r="GY680" i="100"/>
  <c r="HA680" i="100" s="1"/>
  <c r="GV680" i="100"/>
  <c r="GW680" i="100"/>
  <c r="GY676" i="100"/>
  <c r="HA676" i="100" s="1"/>
  <c r="GZ676" i="100"/>
  <c r="GW676" i="100"/>
  <c r="GY652" i="100"/>
  <c r="HA652" i="100" s="1"/>
  <c r="GZ652" i="100"/>
  <c r="GW652" i="100"/>
  <c r="GV641" i="100"/>
  <c r="GV617" i="100"/>
  <c r="GV581" i="100"/>
  <c r="GW581" i="100"/>
  <c r="GZ576" i="100"/>
  <c r="GV576" i="100"/>
  <c r="GW576" i="100"/>
  <c r="GW561" i="100"/>
  <c r="GZ544" i="100"/>
  <c r="GY544" i="100"/>
  <c r="HA544" i="100" s="1"/>
  <c r="GV544" i="100"/>
  <c r="GW544" i="100"/>
  <c r="GW529" i="100"/>
  <c r="GZ512" i="100"/>
  <c r="GY512" i="100"/>
  <c r="HA512" i="100" s="1"/>
  <c r="GV512" i="100"/>
  <c r="GW512" i="100"/>
  <c r="GW497" i="100"/>
  <c r="GZ480" i="100"/>
  <c r="GY480" i="100"/>
  <c r="HA480" i="100" s="1"/>
  <c r="GV480" i="100"/>
  <c r="GW480" i="100"/>
  <c r="GW465" i="100"/>
  <c r="GZ448" i="100"/>
  <c r="GV448" i="100"/>
  <c r="GY448" i="100"/>
  <c r="HA448" i="100" s="1"/>
  <c r="GY736" i="100"/>
  <c r="HA736" i="100" s="1"/>
  <c r="GY576" i="100"/>
  <c r="HA576" i="100" s="1"/>
  <c r="GY45" i="100"/>
  <c r="HA45" i="100" s="1"/>
  <c r="GZ25" i="100"/>
  <c r="GY25" i="100"/>
  <c r="HA25" i="100" s="1"/>
  <c r="GZ612" i="100"/>
  <c r="GW612" i="100"/>
  <c r="GY583" i="100"/>
  <c r="HA583" i="100" s="1"/>
  <c r="GV583" i="100"/>
  <c r="GV429" i="100"/>
  <c r="GW429" i="100"/>
  <c r="GZ420" i="100"/>
  <c r="GW420" i="100"/>
  <c r="GZ340" i="100"/>
  <c r="GY340" i="100"/>
  <c r="HA340" i="100" s="1"/>
  <c r="GV340" i="100"/>
  <c r="GW340" i="100"/>
  <c r="GW203" i="100"/>
  <c r="GV202" i="100"/>
  <c r="GV179" i="100"/>
  <c r="GZ171" i="100"/>
  <c r="GY171" i="100"/>
  <c r="HA171" i="100" s="1"/>
  <c r="GV132" i="100"/>
  <c r="GZ130" i="100"/>
  <c r="GY130" i="100"/>
  <c r="HA130" i="100" s="1"/>
  <c r="GZ764" i="100"/>
  <c r="GY764" i="100"/>
  <c r="HA764" i="100" s="1"/>
  <c r="GW725" i="100"/>
  <c r="GZ711" i="100"/>
  <c r="GY711" i="100"/>
  <c r="HA711" i="100" s="1"/>
  <c r="GW693" i="100"/>
  <c r="GV689" i="100"/>
  <c r="GV665" i="100"/>
  <c r="GW665" i="100"/>
  <c r="GY660" i="100"/>
  <c r="HA660" i="100" s="1"/>
  <c r="GV660" i="100"/>
  <c r="GW660" i="100"/>
  <c r="GZ656" i="100"/>
  <c r="GY656" i="100"/>
  <c r="HA656" i="100" s="1"/>
  <c r="GW656" i="100"/>
  <c r="GV637" i="100"/>
  <c r="GV625" i="100"/>
  <c r="GW625" i="100"/>
  <c r="GV619" i="100"/>
  <c r="GV612" i="100"/>
  <c r="GY603" i="100"/>
  <c r="HA603" i="100" s="1"/>
  <c r="GV603" i="100"/>
  <c r="GV597" i="100"/>
  <c r="GV588" i="100"/>
  <c r="GZ564" i="100"/>
  <c r="GW564" i="100"/>
  <c r="GV557" i="100"/>
  <c r="GW557" i="100"/>
  <c r="GZ532" i="100"/>
  <c r="GW532" i="100"/>
  <c r="GV525" i="100"/>
  <c r="GW525" i="100"/>
  <c r="GZ500" i="100"/>
  <c r="GW500" i="100"/>
  <c r="GV493" i="100"/>
  <c r="GW493" i="100"/>
  <c r="GZ468" i="100"/>
  <c r="GW468" i="100"/>
  <c r="GV456" i="100"/>
  <c r="GW453" i="100"/>
  <c r="GV433" i="100"/>
  <c r="GW433" i="100"/>
  <c r="GV420" i="100"/>
  <c r="GW417" i="100"/>
  <c r="GV404" i="100"/>
  <c r="GW401" i="100"/>
  <c r="GY384" i="100"/>
  <c r="HA384" i="100" s="1"/>
  <c r="GV384" i="100"/>
  <c r="GW384" i="100"/>
  <c r="GZ384" i="100"/>
  <c r="GZ352" i="100"/>
  <c r="GY352" i="100"/>
  <c r="HA352" i="100" s="1"/>
  <c r="GV352" i="100"/>
  <c r="GW352" i="100"/>
  <c r="GZ320" i="100"/>
  <c r="GY320" i="100"/>
  <c r="HA320" i="100" s="1"/>
  <c r="GV320" i="100"/>
  <c r="GW320" i="100"/>
  <c r="GY732" i="100"/>
  <c r="HA732" i="100" s="1"/>
  <c r="GY647" i="100"/>
  <c r="HA647" i="100" s="1"/>
  <c r="GY203" i="100"/>
  <c r="HA203" i="100" s="1"/>
  <c r="GV684" i="100"/>
  <c r="GZ672" i="100"/>
  <c r="GY672" i="100"/>
  <c r="HA672" i="100" s="1"/>
  <c r="GV664" i="100"/>
  <c r="GV624" i="100"/>
  <c r="GZ604" i="100"/>
  <c r="GY604" i="100"/>
  <c r="HA604" i="100" s="1"/>
  <c r="GV600" i="100"/>
  <c r="GV587" i="100"/>
  <c r="GV580" i="100"/>
  <c r="GW569" i="100"/>
  <c r="GV556" i="100"/>
  <c r="GW553" i="100"/>
  <c r="GW537" i="100"/>
  <c r="GV524" i="100"/>
  <c r="GW521" i="100"/>
  <c r="GV508" i="100"/>
  <c r="GW505" i="100"/>
  <c r="GW489" i="100"/>
  <c r="GV476" i="100"/>
  <c r="GW473" i="100"/>
  <c r="GW449" i="100"/>
  <c r="GZ432" i="100"/>
  <c r="GY432" i="100"/>
  <c r="HA432" i="100" s="1"/>
  <c r="GV432" i="100"/>
  <c r="GZ416" i="100"/>
  <c r="GV416" i="100"/>
  <c r="GW416" i="100"/>
  <c r="GZ400" i="100"/>
  <c r="GY400" i="100"/>
  <c r="HA400" i="100" s="1"/>
  <c r="GV400" i="100"/>
  <c r="GW400" i="100"/>
  <c r="GZ368" i="100"/>
  <c r="GV368" i="100"/>
  <c r="GW368" i="100"/>
  <c r="GZ336" i="100"/>
  <c r="GV336" i="100"/>
  <c r="GW336" i="100"/>
  <c r="GZ304" i="100"/>
  <c r="GV304" i="100"/>
  <c r="GW304" i="100"/>
  <c r="GZ288" i="100"/>
  <c r="GY288" i="100"/>
  <c r="HA288" i="100" s="1"/>
  <c r="GZ272" i="100"/>
  <c r="GY272" i="100"/>
  <c r="HA272" i="100" s="1"/>
  <c r="GZ256" i="100"/>
  <c r="GY256" i="100"/>
  <c r="HA256" i="100" s="1"/>
  <c r="GZ240" i="100"/>
  <c r="GY240" i="100"/>
  <c r="HA240" i="100" s="1"/>
  <c r="GY704" i="100"/>
  <c r="HA704" i="100" s="1"/>
  <c r="GY556" i="100"/>
  <c r="HA556" i="100" s="1"/>
  <c r="GY271" i="100"/>
  <c r="HA271" i="100" s="1"/>
  <c r="GY255" i="100"/>
  <c r="HA255" i="100" s="1"/>
  <c r="GY239" i="100"/>
  <c r="HA239" i="100" s="1"/>
  <c r="GY223" i="100"/>
  <c r="HA223" i="100" s="1"/>
  <c r="GZ508" i="100"/>
  <c r="GY644" i="100"/>
  <c r="HA644" i="100" s="1"/>
  <c r="GZ644" i="100"/>
  <c r="GZ620" i="100"/>
  <c r="GY620" i="100"/>
  <c r="HA620" i="100" s="1"/>
  <c r="GZ540" i="100"/>
  <c r="GY540" i="100"/>
  <c r="HA540" i="100" s="1"/>
  <c r="GZ492" i="100"/>
  <c r="GY492" i="100"/>
  <c r="HA492" i="100" s="1"/>
  <c r="GV461" i="100"/>
  <c r="GW461" i="100"/>
  <c r="GZ452" i="100"/>
  <c r="GW452" i="100"/>
  <c r="GZ388" i="100"/>
  <c r="GV388" i="100"/>
  <c r="GW388" i="100"/>
  <c r="GZ379" i="100"/>
  <c r="GW379" i="100"/>
  <c r="GZ356" i="100"/>
  <c r="GV356" i="100"/>
  <c r="GW356" i="100"/>
  <c r="GZ347" i="100"/>
  <c r="GW347" i="100"/>
  <c r="GZ324" i="100"/>
  <c r="GV324" i="100"/>
  <c r="GW324" i="100"/>
  <c r="GZ315" i="100"/>
  <c r="GW315" i="100"/>
  <c r="GZ299" i="100"/>
  <c r="GY299" i="100"/>
  <c r="HA299" i="100" s="1"/>
  <c r="GZ283" i="100"/>
  <c r="GY283" i="100"/>
  <c r="HA283" i="100" s="1"/>
  <c r="GZ267" i="100"/>
  <c r="GY267" i="100"/>
  <c r="HA267" i="100" s="1"/>
  <c r="GZ251" i="100"/>
  <c r="GY251" i="100"/>
  <c r="HA251" i="100" s="1"/>
  <c r="GZ235" i="100"/>
  <c r="GY235" i="100"/>
  <c r="HA235" i="100" s="1"/>
  <c r="GZ219" i="100"/>
  <c r="GY219" i="100"/>
  <c r="HA219" i="100" s="1"/>
  <c r="GY624" i="100"/>
  <c r="HA624" i="100" s="1"/>
  <c r="GY388" i="100"/>
  <c r="HA388" i="100" s="1"/>
  <c r="GY368" i="100"/>
  <c r="HA368" i="100" s="1"/>
  <c r="GY347" i="100"/>
  <c r="HA347" i="100" s="1"/>
  <c r="GY324" i="100"/>
  <c r="HA324" i="100" s="1"/>
  <c r="GY304" i="100"/>
  <c r="HA304" i="100" s="1"/>
  <c r="GZ712" i="100"/>
  <c r="GY408" i="100"/>
  <c r="HA408" i="100" s="1"/>
  <c r="GY387" i="100"/>
  <c r="HA387" i="100" s="1"/>
  <c r="GY376" i="100"/>
  <c r="HA376" i="100" s="1"/>
  <c r="GY364" i="100"/>
  <c r="HA364" i="100" s="1"/>
  <c r="GY355" i="100"/>
  <c r="HA355" i="100" s="1"/>
  <c r="GY344" i="100"/>
  <c r="HA344" i="100" s="1"/>
  <c r="GY332" i="100"/>
  <c r="HA332" i="100" s="1"/>
  <c r="GY323" i="100"/>
  <c r="HA323" i="100" s="1"/>
  <c r="GY312" i="100"/>
  <c r="HA312" i="100" s="1"/>
  <c r="GY290" i="100"/>
  <c r="HA290" i="100" s="1"/>
  <c r="GY274" i="100"/>
  <c r="HA274" i="100" s="1"/>
  <c r="GY258" i="100"/>
  <c r="HA258" i="100" s="1"/>
  <c r="GY242" i="100"/>
  <c r="HA242" i="100" s="1"/>
  <c r="GY226" i="100"/>
  <c r="HA226" i="100" s="1"/>
  <c r="GZ298" i="100"/>
  <c r="GZ266" i="100"/>
  <c r="GY460" i="100"/>
  <c r="HA460" i="100" s="1"/>
  <c r="GY282" i="100"/>
  <c r="HA282" i="100" s="1"/>
  <c r="GY250" i="100"/>
  <c r="HA250" i="100" s="1"/>
  <c r="GY218" i="100"/>
  <c r="HA218" i="100" s="1"/>
  <c r="GZ405" i="100"/>
  <c r="GZ7" i="100"/>
  <c r="GY7" i="100"/>
  <c r="HA7" i="100" s="1"/>
  <c r="GZ215" i="100"/>
  <c r="GY215" i="100"/>
  <c r="HA215" i="100" s="1"/>
  <c r="GZ210" i="100"/>
  <c r="GY210" i="100"/>
  <c r="HA210" i="100" s="1"/>
  <c r="GZ201" i="100"/>
  <c r="GY201" i="100"/>
  <c r="HA201" i="100" s="1"/>
  <c r="GZ199" i="100"/>
  <c r="GY199" i="100"/>
  <c r="HA199" i="100" s="1"/>
  <c r="GZ194" i="100"/>
  <c r="GY194" i="100"/>
  <c r="HA194" i="100" s="1"/>
  <c r="GZ185" i="100"/>
  <c r="GY185" i="100"/>
  <c r="HA185" i="100" s="1"/>
  <c r="GZ183" i="100"/>
  <c r="GY183" i="100"/>
  <c r="HA183" i="100" s="1"/>
  <c r="GZ178" i="100"/>
  <c r="GY178" i="100"/>
  <c r="HA178" i="100" s="1"/>
  <c r="GZ169" i="100"/>
  <c r="GY169" i="100"/>
  <c r="HA169" i="100" s="1"/>
  <c r="GZ167" i="100"/>
  <c r="GY167" i="100"/>
  <c r="HA167" i="100" s="1"/>
  <c r="GZ156" i="100"/>
  <c r="GY156" i="100"/>
  <c r="HA156" i="100" s="1"/>
  <c r="GY151" i="100"/>
  <c r="HA151" i="100" s="1"/>
  <c r="GZ151" i="100"/>
  <c r="GZ146" i="100"/>
  <c r="GY146" i="100"/>
  <c r="HA146" i="100" s="1"/>
  <c r="GZ140" i="100"/>
  <c r="GY140" i="100"/>
  <c r="HA140" i="100" s="1"/>
  <c r="GZ137" i="100"/>
  <c r="GY137" i="100"/>
  <c r="HA137" i="100" s="1"/>
  <c r="GZ133" i="100"/>
  <c r="GY133" i="100"/>
  <c r="HA133" i="100" s="1"/>
  <c r="GZ131" i="100"/>
  <c r="GY131" i="100"/>
  <c r="HA131" i="100" s="1"/>
  <c r="GZ129" i="100"/>
  <c r="GY129" i="100"/>
  <c r="HA129" i="100" s="1"/>
  <c r="GZ127" i="100"/>
  <c r="GY127" i="100"/>
  <c r="HA127" i="100" s="1"/>
  <c r="GZ125" i="100"/>
  <c r="GY125" i="100"/>
  <c r="HA125" i="100" s="1"/>
  <c r="GZ123" i="100"/>
  <c r="GY123" i="100"/>
  <c r="HA123" i="100" s="1"/>
  <c r="GZ386" i="100"/>
  <c r="GW386" i="100"/>
  <c r="GY386" i="100"/>
  <c r="HA386" i="100" s="1"/>
  <c r="GW378" i="100"/>
  <c r="GY378" i="100"/>
  <c r="HA378" i="100" s="1"/>
  <c r="GW370" i="100"/>
  <c r="GY370" i="100"/>
  <c r="HA370" i="100" s="1"/>
  <c r="GZ370" i="100"/>
  <c r="GZ362" i="100"/>
  <c r="GW362" i="100"/>
  <c r="GY362" i="100"/>
  <c r="HA362" i="100" s="1"/>
  <c r="GZ354" i="100"/>
  <c r="GW354" i="100"/>
  <c r="GY354" i="100"/>
  <c r="HA354" i="100" s="1"/>
  <c r="GW346" i="100"/>
  <c r="GZ346" i="100"/>
  <c r="GY346" i="100"/>
  <c r="HA346" i="100" s="1"/>
  <c r="GZ338" i="100"/>
  <c r="GW338" i="100"/>
  <c r="GY338" i="100"/>
  <c r="HA338" i="100" s="1"/>
  <c r="GW330" i="100"/>
  <c r="GY330" i="100"/>
  <c r="HA330" i="100" s="1"/>
  <c r="GZ322" i="100"/>
  <c r="GW322" i="100"/>
  <c r="GY322" i="100"/>
  <c r="HA322" i="100" s="1"/>
  <c r="GZ314" i="100"/>
  <c r="GW314" i="100"/>
  <c r="GY314" i="100"/>
  <c r="HA314" i="100" s="1"/>
  <c r="GW309" i="100"/>
  <c r="GZ306" i="100"/>
  <c r="GW306" i="100"/>
  <c r="GY306" i="100"/>
  <c r="HA306" i="100" s="1"/>
  <c r="GY763" i="100"/>
  <c r="HA763" i="100" s="1"/>
  <c r="GY752" i="100"/>
  <c r="HA752" i="100" s="1"/>
  <c r="GY731" i="100"/>
  <c r="HA731" i="100" s="1"/>
  <c r="GY720" i="100"/>
  <c r="HA720" i="100" s="1"/>
  <c r="GY699" i="100"/>
  <c r="HA699" i="100" s="1"/>
  <c r="GY212" i="100"/>
  <c r="HA212" i="100" s="1"/>
  <c r="GY196" i="100"/>
  <c r="HA196" i="100" s="1"/>
  <c r="GY180" i="100"/>
  <c r="HA180" i="100" s="1"/>
  <c r="GY164" i="100"/>
  <c r="HA164" i="100" s="1"/>
  <c r="GY142" i="100"/>
  <c r="HA142" i="100" s="1"/>
  <c r="GY121" i="100"/>
  <c r="HA121" i="100" s="1"/>
  <c r="GY100" i="100"/>
  <c r="HA100" i="100" s="1"/>
  <c r="GY57" i="100"/>
  <c r="HA57" i="100" s="1"/>
  <c r="GZ760" i="100"/>
  <c r="GZ728" i="100"/>
  <c r="GZ696" i="100"/>
  <c r="GZ245" i="100"/>
  <c r="GZ181" i="100"/>
  <c r="GY119" i="100"/>
  <c r="HA119" i="100" s="1"/>
  <c r="GZ119" i="100"/>
  <c r="GZ117" i="100"/>
  <c r="GY117" i="100"/>
  <c r="HA117" i="100" s="1"/>
  <c r="GZ115" i="100"/>
  <c r="GY115" i="100"/>
  <c r="HA115" i="100" s="1"/>
  <c r="GZ113" i="100"/>
  <c r="GY113" i="100"/>
  <c r="HA113" i="100" s="1"/>
  <c r="GZ111" i="100"/>
  <c r="GY111" i="100"/>
  <c r="HA111" i="100" s="1"/>
  <c r="GZ107" i="100"/>
  <c r="GY107" i="100"/>
  <c r="HA107" i="100" s="1"/>
  <c r="GY103" i="100"/>
  <c r="HA103" i="100" s="1"/>
  <c r="GZ103" i="100"/>
  <c r="GZ99" i="100"/>
  <c r="GY99" i="100"/>
  <c r="HA99" i="100" s="1"/>
  <c r="GZ95" i="100"/>
  <c r="GY95" i="100"/>
  <c r="HA95" i="100" s="1"/>
  <c r="GW91" i="100"/>
  <c r="GZ91" i="100"/>
  <c r="GY91" i="100"/>
  <c r="HA91" i="100" s="1"/>
  <c r="GW88" i="100"/>
  <c r="GZ88" i="100"/>
  <c r="GZ85" i="100"/>
  <c r="GY85" i="100"/>
  <c r="HA85" i="100" s="1"/>
  <c r="GW82" i="100"/>
  <c r="GZ82" i="100"/>
  <c r="GY82" i="100"/>
  <c r="HA82" i="100" s="1"/>
  <c r="GW75" i="100"/>
  <c r="GZ75" i="100"/>
  <c r="GY75" i="100"/>
  <c r="HA75" i="100" s="1"/>
  <c r="GW72" i="100"/>
  <c r="GZ72" i="100"/>
  <c r="GY72" i="100"/>
  <c r="HA72" i="100" s="1"/>
  <c r="GZ69" i="100"/>
  <c r="GY69" i="100"/>
  <c r="HA69" i="100" s="1"/>
  <c r="GW66" i="100"/>
  <c r="GZ66" i="100"/>
  <c r="GW59" i="100"/>
  <c r="GZ59" i="100"/>
  <c r="GY59" i="100"/>
  <c r="HA59" i="100" s="1"/>
  <c r="GW56" i="100"/>
  <c r="GZ56" i="100"/>
  <c r="GZ53" i="100"/>
  <c r="GY53" i="100"/>
  <c r="HA53" i="100" s="1"/>
  <c r="GW50" i="100"/>
  <c r="GZ50" i="100"/>
  <c r="GY50" i="100"/>
  <c r="HA50" i="100" s="1"/>
  <c r="GW43" i="100"/>
  <c r="GZ43" i="100"/>
  <c r="GY43" i="100"/>
  <c r="HA43" i="100" s="1"/>
  <c r="GW40" i="100"/>
  <c r="GZ40" i="100"/>
  <c r="GY40" i="100"/>
  <c r="HA40" i="100" s="1"/>
  <c r="GZ37" i="100"/>
  <c r="GY37" i="100"/>
  <c r="HA37" i="100" s="1"/>
  <c r="GW34" i="100"/>
  <c r="GZ34" i="100"/>
  <c r="GW27" i="100"/>
  <c r="GZ27" i="100"/>
  <c r="GY27" i="100"/>
  <c r="HA27" i="100" s="1"/>
  <c r="GW24" i="100"/>
  <c r="GZ24" i="100"/>
  <c r="GZ21" i="100"/>
  <c r="GY21" i="100"/>
  <c r="HA21" i="100" s="1"/>
  <c r="GW17" i="100"/>
  <c r="GZ17" i="100"/>
  <c r="GY17" i="100"/>
  <c r="HA17" i="100" s="1"/>
  <c r="GW14" i="100"/>
  <c r="GZ14" i="100"/>
  <c r="GZ755" i="100"/>
  <c r="GY755" i="100"/>
  <c r="HA755" i="100" s="1"/>
  <c r="GZ739" i="100"/>
  <c r="GY739" i="100"/>
  <c r="HA739" i="100" s="1"/>
  <c r="GZ723" i="100"/>
  <c r="GY723" i="100"/>
  <c r="HA723" i="100" s="1"/>
  <c r="GZ707" i="100"/>
  <c r="GY707" i="100"/>
  <c r="HA707" i="100" s="1"/>
  <c r="GV690" i="100"/>
  <c r="GW690" i="100"/>
  <c r="GZ687" i="100"/>
  <c r="GW687" i="100"/>
  <c r="GY687" i="100"/>
  <c r="HA687" i="100" s="1"/>
  <c r="GZ674" i="100"/>
  <c r="GV674" i="100"/>
  <c r="GW674" i="100"/>
  <c r="GZ671" i="100"/>
  <c r="GW671" i="100"/>
  <c r="GY671" i="100"/>
  <c r="HA671" i="100" s="1"/>
  <c r="GZ658" i="100"/>
  <c r="GV658" i="100"/>
  <c r="GW658" i="100"/>
  <c r="GZ655" i="100"/>
  <c r="GW655" i="100"/>
  <c r="GY655" i="100"/>
  <c r="HA655" i="100" s="1"/>
  <c r="GZ642" i="100"/>
  <c r="GV642" i="100"/>
  <c r="GW642" i="100"/>
  <c r="GZ639" i="100"/>
  <c r="GW639" i="100"/>
  <c r="GY639" i="100"/>
  <c r="HA639" i="100" s="1"/>
  <c r="GV626" i="100"/>
  <c r="GW626" i="100"/>
  <c r="GZ623" i="100"/>
  <c r="GW623" i="100"/>
  <c r="GY623" i="100"/>
  <c r="HA623" i="100" s="1"/>
  <c r="GV610" i="100"/>
  <c r="GZ610" i="100"/>
  <c r="GW610" i="100"/>
  <c r="GZ607" i="100"/>
  <c r="GW607" i="100"/>
  <c r="GY607" i="100"/>
  <c r="HA607" i="100" s="1"/>
  <c r="GV594" i="100"/>
  <c r="GW594" i="100"/>
  <c r="GZ591" i="100"/>
  <c r="GW591" i="100"/>
  <c r="GY591" i="100"/>
  <c r="HA591" i="100" s="1"/>
  <c r="GV578" i="100"/>
  <c r="GZ578" i="100"/>
  <c r="GW578" i="100"/>
  <c r="GZ575" i="100"/>
  <c r="GW575" i="100"/>
  <c r="GY575" i="100"/>
  <c r="HA575" i="100" s="1"/>
  <c r="GZ571" i="100"/>
  <c r="GW571" i="100"/>
  <c r="GZ567" i="100"/>
  <c r="GW567" i="100"/>
  <c r="GZ563" i="100"/>
  <c r="GY563" i="100"/>
  <c r="HA563" i="100" s="1"/>
  <c r="GW563" i="100"/>
  <c r="GZ559" i="100"/>
  <c r="GW559" i="100"/>
  <c r="GY559" i="100"/>
  <c r="HA559" i="100" s="1"/>
  <c r="GZ555" i="100"/>
  <c r="GW555" i="100"/>
  <c r="GZ551" i="100"/>
  <c r="GW551" i="100"/>
  <c r="GZ547" i="100"/>
  <c r="GY547" i="100"/>
  <c r="HA547" i="100" s="1"/>
  <c r="GW547" i="100"/>
  <c r="GZ543" i="100"/>
  <c r="GW543" i="100"/>
  <c r="GY543" i="100"/>
  <c r="HA543" i="100" s="1"/>
  <c r="GZ539" i="100"/>
  <c r="GW539" i="100"/>
  <c r="GZ535" i="100"/>
  <c r="GW535" i="100"/>
  <c r="GZ531" i="100"/>
  <c r="GY531" i="100"/>
  <c r="HA531" i="100" s="1"/>
  <c r="GW531" i="100"/>
  <c r="GZ527" i="100"/>
  <c r="GW527" i="100"/>
  <c r="GY527" i="100"/>
  <c r="HA527" i="100" s="1"/>
  <c r="GZ523" i="100"/>
  <c r="GW523" i="100"/>
  <c r="GZ519" i="100"/>
  <c r="GW519" i="100"/>
  <c r="GZ515" i="100"/>
  <c r="GY515" i="100"/>
  <c r="HA515" i="100" s="1"/>
  <c r="GW515" i="100"/>
  <c r="GZ511" i="100"/>
  <c r="GW511" i="100"/>
  <c r="GY511" i="100"/>
  <c r="HA511" i="100" s="1"/>
  <c r="GZ507" i="100"/>
  <c r="GW507" i="100"/>
  <c r="GZ503" i="100"/>
  <c r="GW503" i="100"/>
  <c r="GZ499" i="100"/>
  <c r="GY499" i="100"/>
  <c r="HA499" i="100" s="1"/>
  <c r="GW499" i="100"/>
  <c r="GZ495" i="100"/>
  <c r="GW495" i="100"/>
  <c r="GY495" i="100"/>
  <c r="HA495" i="100" s="1"/>
  <c r="GZ491" i="100"/>
  <c r="GW491" i="100"/>
  <c r="GZ487" i="100"/>
  <c r="GW487" i="100"/>
  <c r="GZ483" i="100"/>
  <c r="GY483" i="100"/>
  <c r="HA483" i="100" s="1"/>
  <c r="GW483" i="100"/>
  <c r="GZ479" i="100"/>
  <c r="GW479" i="100"/>
  <c r="GY479" i="100"/>
  <c r="HA479" i="100" s="1"/>
  <c r="GZ475" i="100"/>
  <c r="GW475" i="100"/>
  <c r="GZ471" i="100"/>
  <c r="GW471" i="100"/>
  <c r="GZ467" i="100"/>
  <c r="GY467" i="100"/>
  <c r="HA467" i="100" s="1"/>
  <c r="GW467" i="100"/>
  <c r="GZ463" i="100"/>
  <c r="GW463" i="100"/>
  <c r="GY463" i="100"/>
  <c r="HA463" i="100" s="1"/>
  <c r="GZ459" i="100"/>
  <c r="GW459" i="100"/>
  <c r="GZ455" i="100"/>
  <c r="GW455" i="100"/>
  <c r="GZ451" i="100"/>
  <c r="GY451" i="100"/>
  <c r="HA451" i="100" s="1"/>
  <c r="GW451" i="100"/>
  <c r="GZ447" i="100"/>
  <c r="GW447" i="100"/>
  <c r="GY447" i="100"/>
  <c r="HA447" i="100" s="1"/>
  <c r="GZ443" i="100"/>
  <c r="GW443" i="100"/>
  <c r="GZ439" i="100"/>
  <c r="GW439" i="100"/>
  <c r="GZ435" i="100"/>
  <c r="GY435" i="100"/>
  <c r="HA435" i="100" s="1"/>
  <c r="GW435" i="100"/>
  <c r="GZ431" i="100"/>
  <c r="GW431" i="100"/>
  <c r="GY431" i="100"/>
  <c r="HA431" i="100" s="1"/>
  <c r="GW427" i="100"/>
  <c r="GZ427" i="100"/>
  <c r="GZ423" i="100"/>
  <c r="GW423" i="100"/>
  <c r="GY419" i="100"/>
  <c r="HA419" i="100" s="1"/>
  <c r="GW419" i="100"/>
  <c r="GZ415" i="100"/>
  <c r="GW415" i="100"/>
  <c r="GY415" i="100"/>
  <c r="HA415" i="100" s="1"/>
  <c r="GZ411" i="100"/>
  <c r="GW411" i="100"/>
  <c r="GZ407" i="100"/>
  <c r="GW407" i="100"/>
  <c r="GY407" i="100"/>
  <c r="HA407" i="100" s="1"/>
  <c r="GZ403" i="100"/>
  <c r="GW403" i="100"/>
  <c r="GW399" i="100"/>
  <c r="GZ399" i="100"/>
  <c r="GY399" i="100"/>
  <c r="HA399" i="100" s="1"/>
  <c r="GZ395" i="100"/>
  <c r="GW395" i="100"/>
  <c r="GW391" i="100"/>
  <c r="GY391" i="100"/>
  <c r="HA391" i="100" s="1"/>
  <c r="GZ383" i="100"/>
  <c r="GW383" i="100"/>
  <c r="GY383" i="100"/>
  <c r="HA383" i="100" s="1"/>
  <c r="GZ375" i="100"/>
  <c r="GW375" i="100"/>
  <c r="GY375" i="100"/>
  <c r="HA375" i="100" s="1"/>
  <c r="GZ367" i="100"/>
  <c r="GW367" i="100"/>
  <c r="GY367" i="100"/>
  <c r="HA367" i="100" s="1"/>
  <c r="GZ359" i="100"/>
  <c r="GW359" i="100"/>
  <c r="GY359" i="100"/>
  <c r="HA359" i="100" s="1"/>
  <c r="GZ351" i="100"/>
  <c r="GW351" i="100"/>
  <c r="GY351" i="100"/>
  <c r="HA351" i="100" s="1"/>
  <c r="GZ343" i="100"/>
  <c r="GW343" i="100"/>
  <c r="GY343" i="100"/>
  <c r="HA343" i="100" s="1"/>
  <c r="GZ335" i="100"/>
  <c r="GW335" i="100"/>
  <c r="GY335" i="100"/>
  <c r="HA335" i="100" s="1"/>
  <c r="GZ327" i="100"/>
  <c r="GW327" i="100"/>
  <c r="GY327" i="100"/>
  <c r="HA327" i="100" s="1"/>
  <c r="GZ319" i="100"/>
  <c r="GW319" i="100"/>
  <c r="GY319" i="100"/>
  <c r="HA319" i="100" s="1"/>
  <c r="GZ311" i="100"/>
  <c r="GW311" i="100"/>
  <c r="GY311" i="100"/>
  <c r="HA311" i="100" s="1"/>
  <c r="GZ303" i="100"/>
  <c r="GW303" i="100"/>
  <c r="GY303" i="100"/>
  <c r="HA303" i="100" s="1"/>
  <c r="GY747" i="100"/>
  <c r="HA747" i="100" s="1"/>
  <c r="GY715" i="100"/>
  <c r="HA715" i="100" s="1"/>
  <c r="GY555" i="100"/>
  <c r="HA555" i="100" s="1"/>
  <c r="GY523" i="100"/>
  <c r="HA523" i="100" s="1"/>
  <c r="GY491" i="100"/>
  <c r="HA491" i="100" s="1"/>
  <c r="GY459" i="100"/>
  <c r="HA459" i="100" s="1"/>
  <c r="GY427" i="100"/>
  <c r="HA427" i="100" s="1"/>
  <c r="GY204" i="100"/>
  <c r="HA204" i="100" s="1"/>
  <c r="GY188" i="100"/>
  <c r="HA188" i="100" s="1"/>
  <c r="GY172" i="100"/>
  <c r="HA172" i="100" s="1"/>
  <c r="GY153" i="100"/>
  <c r="HA153" i="100" s="1"/>
  <c r="GZ626" i="100"/>
  <c r="GV7" i="100"/>
  <c r="GY213" i="100"/>
  <c r="HA213" i="100" s="1"/>
  <c r="GZ213" i="100"/>
  <c r="GZ206" i="100"/>
  <c r="GY206" i="100"/>
  <c r="HA206" i="100" s="1"/>
  <c r="GZ200" i="100"/>
  <c r="GY200" i="100"/>
  <c r="HA200" i="100" s="1"/>
  <c r="GY197" i="100"/>
  <c r="HA197" i="100" s="1"/>
  <c r="GZ197" i="100"/>
  <c r="GZ190" i="100"/>
  <c r="GY190" i="100"/>
  <c r="HA190" i="100" s="1"/>
  <c r="GZ184" i="100"/>
  <c r="GY184" i="100"/>
  <c r="HA184" i="100" s="1"/>
  <c r="GZ174" i="100"/>
  <c r="GY174" i="100"/>
  <c r="HA174" i="100" s="1"/>
  <c r="GZ168" i="100"/>
  <c r="GY168" i="100"/>
  <c r="HA168" i="100" s="1"/>
  <c r="GZ165" i="100"/>
  <c r="GY165" i="100"/>
  <c r="HA165" i="100" s="1"/>
  <c r="GY163" i="100"/>
  <c r="HA163" i="100" s="1"/>
  <c r="GZ163" i="100"/>
  <c r="GZ158" i="100"/>
  <c r="GY158" i="100"/>
  <c r="HA158" i="100" s="1"/>
  <c r="GZ149" i="100"/>
  <c r="GY149" i="100"/>
  <c r="HA149" i="100" s="1"/>
  <c r="GZ147" i="100"/>
  <c r="GY147" i="100"/>
  <c r="HA147" i="100" s="1"/>
  <c r="GZ136" i="100"/>
  <c r="GY136" i="100"/>
  <c r="HA136" i="100" s="1"/>
  <c r="GZ106" i="100"/>
  <c r="GY106" i="100"/>
  <c r="HA106" i="100" s="1"/>
  <c r="GZ102" i="100"/>
  <c r="GY102" i="100"/>
  <c r="HA102" i="100" s="1"/>
  <c r="GZ94" i="100"/>
  <c r="GY94" i="100"/>
  <c r="HA94" i="100" s="1"/>
  <c r="GW87" i="100"/>
  <c r="GY87" i="100"/>
  <c r="HA87" i="100" s="1"/>
  <c r="GZ87" i="100"/>
  <c r="GW84" i="100"/>
  <c r="GZ84" i="100"/>
  <c r="GY84" i="100"/>
  <c r="HA84" i="100" s="1"/>
  <c r="GZ81" i="100"/>
  <c r="GY81" i="100"/>
  <c r="HA81" i="100" s="1"/>
  <c r="GW78" i="100"/>
  <c r="GZ78" i="100"/>
  <c r="GW71" i="100"/>
  <c r="GY71" i="100"/>
  <c r="HA71" i="100" s="1"/>
  <c r="GW68" i="100"/>
  <c r="GZ68" i="100"/>
  <c r="GZ65" i="100"/>
  <c r="GY65" i="100"/>
  <c r="HA65" i="100" s="1"/>
  <c r="GW62" i="100"/>
  <c r="GZ62" i="100"/>
  <c r="GY62" i="100"/>
  <c r="HA62" i="100" s="1"/>
  <c r="GW55" i="100"/>
  <c r="GY55" i="100"/>
  <c r="HA55" i="100" s="1"/>
  <c r="GZ55" i="100"/>
  <c r="GW52" i="100"/>
  <c r="GZ52" i="100"/>
  <c r="GY52" i="100"/>
  <c r="HA52" i="100" s="1"/>
  <c r="GZ49" i="100"/>
  <c r="GY49" i="100"/>
  <c r="HA49" i="100" s="1"/>
  <c r="GW46" i="100"/>
  <c r="GZ46" i="100"/>
  <c r="GW39" i="100"/>
  <c r="GY39" i="100"/>
  <c r="HA39" i="100" s="1"/>
  <c r="GZ39" i="100"/>
  <c r="GW36" i="100"/>
  <c r="GZ36" i="100"/>
  <c r="GZ33" i="100"/>
  <c r="GY33" i="100"/>
  <c r="HA33" i="100" s="1"/>
  <c r="GW30" i="100"/>
  <c r="GZ30" i="100"/>
  <c r="GY30" i="100"/>
  <c r="HA30" i="100" s="1"/>
  <c r="GW23" i="100"/>
  <c r="GY23" i="100"/>
  <c r="HA23" i="100" s="1"/>
  <c r="GZ23" i="100"/>
  <c r="GW20" i="100"/>
  <c r="GZ20" i="100"/>
  <c r="GY20" i="100"/>
  <c r="HA20" i="100" s="1"/>
  <c r="GZ762" i="100"/>
  <c r="GV762" i="100"/>
  <c r="GY762" i="100"/>
  <c r="HA762" i="100" s="1"/>
  <c r="GW762" i="100"/>
  <c r="GV754" i="100"/>
  <c r="GW754" i="100"/>
  <c r="GZ746" i="100"/>
  <c r="GV746" i="100"/>
  <c r="GY746" i="100"/>
  <c r="HA746" i="100" s="1"/>
  <c r="GW746" i="100"/>
  <c r="GV738" i="100"/>
  <c r="GW738" i="100"/>
  <c r="GZ730" i="100"/>
  <c r="GV730" i="100"/>
  <c r="GY730" i="100"/>
  <c r="HA730" i="100" s="1"/>
  <c r="GW730" i="100"/>
  <c r="GV722" i="100"/>
  <c r="GW722" i="100"/>
  <c r="GZ714" i="100"/>
  <c r="GV714" i="100"/>
  <c r="GY714" i="100"/>
  <c r="HA714" i="100" s="1"/>
  <c r="GW714" i="100"/>
  <c r="GV706" i="100"/>
  <c r="GW706" i="100"/>
  <c r="GZ698" i="100"/>
  <c r="GV698" i="100"/>
  <c r="GY698" i="100"/>
  <c r="HA698" i="100" s="1"/>
  <c r="GW698" i="100"/>
  <c r="GZ686" i="100"/>
  <c r="GY686" i="100"/>
  <c r="HA686" i="100" s="1"/>
  <c r="GV686" i="100"/>
  <c r="GW686" i="100"/>
  <c r="GZ683" i="100"/>
  <c r="GW683" i="100"/>
  <c r="GZ670" i="100"/>
  <c r="GY670" i="100"/>
  <c r="HA670" i="100" s="1"/>
  <c r="GV670" i="100"/>
  <c r="GW670" i="100"/>
  <c r="GZ667" i="100"/>
  <c r="GW667" i="100"/>
  <c r="GZ654" i="100"/>
  <c r="GY654" i="100"/>
  <c r="HA654" i="100" s="1"/>
  <c r="GV654" i="100"/>
  <c r="GW654" i="100"/>
  <c r="GZ651" i="100"/>
  <c r="GW651" i="100"/>
  <c r="GZ638" i="100"/>
  <c r="GY638" i="100"/>
  <c r="HA638" i="100" s="1"/>
  <c r="GV638" i="100"/>
  <c r="GW638" i="100"/>
  <c r="GZ635" i="100"/>
  <c r="GW635" i="100"/>
  <c r="GZ622" i="100"/>
  <c r="GY622" i="100"/>
  <c r="HA622" i="100" s="1"/>
  <c r="GV622" i="100"/>
  <c r="GW622" i="100"/>
  <c r="GZ619" i="100"/>
  <c r="GW619" i="100"/>
  <c r="GZ606" i="100"/>
  <c r="GY606" i="100"/>
  <c r="HA606" i="100" s="1"/>
  <c r="GV606" i="100"/>
  <c r="GW606" i="100"/>
  <c r="GZ603" i="100"/>
  <c r="GW603" i="100"/>
  <c r="GZ590" i="100"/>
  <c r="GY590" i="100"/>
  <c r="HA590" i="100" s="1"/>
  <c r="GV590" i="100"/>
  <c r="GW590" i="100"/>
  <c r="GZ587" i="100"/>
  <c r="GW587" i="100"/>
  <c r="GZ574" i="100"/>
  <c r="GY574" i="100"/>
  <c r="HA574" i="100" s="1"/>
  <c r="GV574" i="100"/>
  <c r="GW574" i="100"/>
  <c r="GZ570" i="100"/>
  <c r="GV570" i="100"/>
  <c r="GY570" i="100"/>
  <c r="HA570" i="100" s="1"/>
  <c r="GW570" i="100"/>
  <c r="GZ566" i="100"/>
  <c r="GV566" i="100"/>
  <c r="GW566" i="100"/>
  <c r="GV562" i="100"/>
  <c r="GW562" i="100"/>
  <c r="GZ558" i="100"/>
  <c r="GY558" i="100"/>
  <c r="HA558" i="100" s="1"/>
  <c r="GV558" i="100"/>
  <c r="GW558" i="100"/>
  <c r="GZ554" i="100"/>
  <c r="GV554" i="100"/>
  <c r="GY554" i="100"/>
  <c r="HA554" i="100" s="1"/>
  <c r="GW554" i="100"/>
  <c r="GZ550" i="100"/>
  <c r="GV550" i="100"/>
  <c r="GW550" i="100"/>
  <c r="GV546" i="100"/>
  <c r="GZ546" i="100"/>
  <c r="GW546" i="100"/>
  <c r="GZ542" i="100"/>
  <c r="GY542" i="100"/>
  <c r="HA542" i="100" s="1"/>
  <c r="GV542" i="100"/>
  <c r="GW542" i="100"/>
  <c r="GZ538" i="100"/>
  <c r="GV538" i="100"/>
  <c r="GY538" i="100"/>
  <c r="HA538" i="100" s="1"/>
  <c r="GW538" i="100"/>
  <c r="GZ534" i="100"/>
  <c r="GV534" i="100"/>
  <c r="GW534" i="100"/>
  <c r="GV530" i="100"/>
  <c r="GW530" i="100"/>
  <c r="GZ526" i="100"/>
  <c r="GY526" i="100"/>
  <c r="HA526" i="100" s="1"/>
  <c r="GV526" i="100"/>
  <c r="GW526" i="100"/>
  <c r="GZ522" i="100"/>
  <c r="GV522" i="100"/>
  <c r="GY522" i="100"/>
  <c r="HA522" i="100" s="1"/>
  <c r="GW522" i="100"/>
  <c r="GZ518" i="100"/>
  <c r="GV518" i="100"/>
  <c r="GW518" i="100"/>
  <c r="GV514" i="100"/>
  <c r="GZ514" i="100"/>
  <c r="GW514" i="100"/>
  <c r="GZ510" i="100"/>
  <c r="GY510" i="100"/>
  <c r="HA510" i="100" s="1"/>
  <c r="GV510" i="100"/>
  <c r="GW510" i="100"/>
  <c r="GZ506" i="100"/>
  <c r="GV506" i="100"/>
  <c r="GY506" i="100"/>
  <c r="HA506" i="100" s="1"/>
  <c r="GW506" i="100"/>
  <c r="GZ502" i="100"/>
  <c r="GV502" i="100"/>
  <c r="GW502" i="100"/>
  <c r="GV498" i="100"/>
  <c r="GW498" i="100"/>
  <c r="GZ494" i="100"/>
  <c r="GY494" i="100"/>
  <c r="HA494" i="100" s="1"/>
  <c r="GV494" i="100"/>
  <c r="GW494" i="100"/>
  <c r="GZ490" i="100"/>
  <c r="GV490" i="100"/>
  <c r="GY490" i="100"/>
  <c r="HA490" i="100" s="1"/>
  <c r="GW490" i="100"/>
  <c r="GZ486" i="100"/>
  <c r="GV486" i="100"/>
  <c r="GW486" i="100"/>
  <c r="GV482" i="100"/>
  <c r="GZ482" i="100"/>
  <c r="GW482" i="100"/>
  <c r="GZ478" i="100"/>
  <c r="GY478" i="100"/>
  <c r="HA478" i="100" s="1"/>
  <c r="GV478" i="100"/>
  <c r="GW478" i="100"/>
  <c r="GZ474" i="100"/>
  <c r="GV474" i="100"/>
  <c r="GY474" i="100"/>
  <c r="HA474" i="100" s="1"/>
  <c r="GW474" i="100"/>
  <c r="GZ470" i="100"/>
  <c r="GV470" i="100"/>
  <c r="GW470" i="100"/>
  <c r="GV466" i="100"/>
  <c r="GW466" i="100"/>
  <c r="GZ462" i="100"/>
  <c r="GY462" i="100"/>
  <c r="HA462" i="100" s="1"/>
  <c r="GV462" i="100"/>
  <c r="GW462" i="100"/>
  <c r="GZ458" i="100"/>
  <c r="GV458" i="100"/>
  <c r="GY458" i="100"/>
  <c r="HA458" i="100" s="1"/>
  <c r="GW458" i="100"/>
  <c r="GZ454" i="100"/>
  <c r="GV454" i="100"/>
  <c r="GW454" i="100"/>
  <c r="GV450" i="100"/>
  <c r="GZ450" i="100"/>
  <c r="GW450" i="100"/>
  <c r="GZ446" i="100"/>
  <c r="GY446" i="100"/>
  <c r="HA446" i="100" s="1"/>
  <c r="GV446" i="100"/>
  <c r="GW446" i="100"/>
  <c r="GZ442" i="100"/>
  <c r="GV442" i="100"/>
  <c r="GY442" i="100"/>
  <c r="HA442" i="100" s="1"/>
  <c r="GW442" i="100"/>
  <c r="GZ438" i="100"/>
  <c r="GV438" i="100"/>
  <c r="GW438" i="100"/>
  <c r="GV434" i="100"/>
  <c r="GW434" i="100"/>
  <c r="GZ430" i="100"/>
  <c r="GY430" i="100"/>
  <c r="HA430" i="100" s="1"/>
  <c r="GV430" i="100"/>
  <c r="GW430" i="100"/>
  <c r="GZ426" i="100"/>
  <c r="GV426" i="100"/>
  <c r="GY426" i="100"/>
  <c r="HA426" i="100" s="1"/>
  <c r="GW426" i="100"/>
  <c r="GZ422" i="100"/>
  <c r="GV422" i="100"/>
  <c r="GW422" i="100"/>
  <c r="GZ418" i="100"/>
  <c r="GV418" i="100"/>
  <c r="GW418" i="100"/>
  <c r="GZ414" i="100"/>
  <c r="GY414" i="100"/>
  <c r="HA414" i="100" s="1"/>
  <c r="GV414" i="100"/>
  <c r="GW414" i="100"/>
  <c r="GZ410" i="100"/>
  <c r="GY410" i="100"/>
  <c r="HA410" i="100" s="1"/>
  <c r="GV410" i="100"/>
  <c r="GW410" i="100"/>
  <c r="GY406" i="100"/>
  <c r="HA406" i="100" s="1"/>
  <c r="GV406" i="100"/>
  <c r="GW406" i="100"/>
  <c r="GZ402" i="100"/>
  <c r="GY402" i="100"/>
  <c r="HA402" i="100" s="1"/>
  <c r="GV402" i="100"/>
  <c r="GW402" i="100"/>
  <c r="GY398" i="100"/>
  <c r="HA398" i="100" s="1"/>
  <c r="GZ398" i="100"/>
  <c r="GV398" i="100"/>
  <c r="GW398" i="100"/>
  <c r="GZ394" i="100"/>
  <c r="GY394" i="100"/>
  <c r="HA394" i="100" s="1"/>
  <c r="GV394" i="100"/>
  <c r="GW394" i="100"/>
  <c r="GY754" i="100"/>
  <c r="HA754" i="100" s="1"/>
  <c r="GY722" i="100"/>
  <c r="HA722" i="100" s="1"/>
  <c r="GY690" i="100"/>
  <c r="HA690" i="100" s="1"/>
  <c r="GY658" i="100"/>
  <c r="HA658" i="100" s="1"/>
  <c r="GY626" i="100"/>
  <c r="HA626" i="100" s="1"/>
  <c r="GY594" i="100"/>
  <c r="HA594" i="100" s="1"/>
  <c r="GY562" i="100"/>
  <c r="HA562" i="100" s="1"/>
  <c r="GY551" i="100"/>
  <c r="HA551" i="100" s="1"/>
  <c r="GY530" i="100"/>
  <c r="HA530" i="100" s="1"/>
  <c r="GY519" i="100"/>
  <c r="HA519" i="100" s="1"/>
  <c r="GY498" i="100"/>
  <c r="HA498" i="100" s="1"/>
  <c r="GY487" i="100"/>
  <c r="HA487" i="100" s="1"/>
  <c r="GY466" i="100"/>
  <c r="HA466" i="100" s="1"/>
  <c r="GY455" i="100"/>
  <c r="HA455" i="100" s="1"/>
  <c r="GY434" i="100"/>
  <c r="HA434" i="100" s="1"/>
  <c r="GY423" i="100"/>
  <c r="HA423" i="100" s="1"/>
  <c r="GY411" i="100"/>
  <c r="HA411" i="100" s="1"/>
  <c r="GY395" i="100"/>
  <c r="HA395" i="100" s="1"/>
  <c r="GY152" i="100"/>
  <c r="HA152" i="100" s="1"/>
  <c r="GY109" i="100"/>
  <c r="HA109" i="100" s="1"/>
  <c r="GY88" i="100"/>
  <c r="HA88" i="100" s="1"/>
  <c r="GY66" i="100"/>
  <c r="HA66" i="100" s="1"/>
  <c r="GY24" i="100"/>
  <c r="HA24" i="100" s="1"/>
  <c r="GZ754" i="100"/>
  <c r="GZ722" i="100"/>
  <c r="GZ690" i="100"/>
  <c r="GZ135" i="100"/>
  <c r="GW215" i="100"/>
  <c r="GW210" i="100"/>
  <c r="GZ209" i="100"/>
  <c r="GY209" i="100"/>
  <c r="HA209" i="100" s="1"/>
  <c r="GZ207" i="100"/>
  <c r="GY207" i="100"/>
  <c r="HA207" i="100" s="1"/>
  <c r="GW199" i="100"/>
  <c r="GW194" i="100"/>
  <c r="GZ193" i="100"/>
  <c r="GY193" i="100"/>
  <c r="HA193" i="100" s="1"/>
  <c r="GZ191" i="100"/>
  <c r="GY191" i="100"/>
  <c r="HA191" i="100" s="1"/>
  <c r="GZ186" i="100"/>
  <c r="GY186" i="100"/>
  <c r="HA186" i="100" s="1"/>
  <c r="GW183" i="100"/>
  <c r="GW178" i="100"/>
  <c r="GZ177" i="100"/>
  <c r="GY177" i="100"/>
  <c r="HA177" i="100" s="1"/>
  <c r="GZ175" i="100"/>
  <c r="GY175" i="100"/>
  <c r="HA175" i="100" s="1"/>
  <c r="GZ170" i="100"/>
  <c r="GY170" i="100"/>
  <c r="HA170" i="100" s="1"/>
  <c r="GW167" i="100"/>
  <c r="GW162" i="100"/>
  <c r="GZ161" i="100"/>
  <c r="GY161" i="100"/>
  <c r="HA161" i="100" s="1"/>
  <c r="GZ159" i="100"/>
  <c r="GY159" i="100"/>
  <c r="HA159" i="100" s="1"/>
  <c r="GZ154" i="100"/>
  <c r="GY154" i="100"/>
  <c r="HA154" i="100" s="1"/>
  <c r="GW151" i="100"/>
  <c r="GZ148" i="100"/>
  <c r="GY148" i="100"/>
  <c r="HA148" i="100" s="1"/>
  <c r="GW146" i="100"/>
  <c r="GZ145" i="100"/>
  <c r="GY145" i="100"/>
  <c r="HA145" i="100" s="1"/>
  <c r="GZ143" i="100"/>
  <c r="GY143" i="100"/>
  <c r="HA143" i="100" s="1"/>
  <c r="GZ138" i="100"/>
  <c r="GY138" i="100"/>
  <c r="HA138" i="100" s="1"/>
  <c r="GW135" i="100"/>
  <c r="GZ134" i="100"/>
  <c r="GY134" i="100"/>
  <c r="HA134" i="100" s="1"/>
  <c r="GZ128" i="100"/>
  <c r="GY128" i="100"/>
  <c r="HA128" i="100" s="1"/>
  <c r="GZ126" i="100"/>
  <c r="GY126" i="100"/>
  <c r="HA126" i="100" s="1"/>
  <c r="GZ124" i="100"/>
  <c r="GY124" i="100"/>
  <c r="HA124" i="100" s="1"/>
  <c r="GZ122" i="100"/>
  <c r="GY122" i="100"/>
  <c r="HA122" i="100" s="1"/>
  <c r="GZ118" i="100"/>
  <c r="GY118" i="100"/>
  <c r="HA118" i="100" s="1"/>
  <c r="GZ116" i="100"/>
  <c r="GY116" i="100"/>
  <c r="HA116" i="100" s="1"/>
  <c r="GZ114" i="100"/>
  <c r="GY114" i="100"/>
  <c r="HA114" i="100" s="1"/>
  <c r="GZ112" i="100"/>
  <c r="GY112" i="100"/>
  <c r="HA112" i="100" s="1"/>
  <c r="GZ108" i="100"/>
  <c r="GY108" i="100"/>
  <c r="HA108" i="100" s="1"/>
  <c r="GZ105" i="100"/>
  <c r="GY105" i="100"/>
  <c r="HA105" i="100" s="1"/>
  <c r="GZ101" i="100"/>
  <c r="GY101" i="100"/>
  <c r="HA101" i="100" s="1"/>
  <c r="GZ97" i="100"/>
  <c r="GY97" i="100"/>
  <c r="HA97" i="100" s="1"/>
  <c r="GZ93" i="100"/>
  <c r="GY93" i="100"/>
  <c r="HA93" i="100" s="1"/>
  <c r="GW90" i="100"/>
  <c r="GZ90" i="100"/>
  <c r="GY90" i="100"/>
  <c r="HA90" i="100" s="1"/>
  <c r="GW83" i="100"/>
  <c r="GZ83" i="100"/>
  <c r="GY83" i="100"/>
  <c r="HA83" i="100" s="1"/>
  <c r="GW80" i="100"/>
  <c r="GZ80" i="100"/>
  <c r="GY80" i="100"/>
  <c r="HA80" i="100" s="1"/>
  <c r="GW74" i="100"/>
  <c r="GZ74" i="100"/>
  <c r="GY74" i="100"/>
  <c r="HA74" i="100" s="1"/>
  <c r="GW67" i="100"/>
  <c r="GZ67" i="100"/>
  <c r="GY67" i="100"/>
  <c r="HA67" i="100" s="1"/>
  <c r="GW64" i="100"/>
  <c r="GZ64" i="100"/>
  <c r="GY64" i="100"/>
  <c r="HA64" i="100" s="1"/>
  <c r="GZ61" i="100"/>
  <c r="GY61" i="100"/>
  <c r="HA61" i="100" s="1"/>
  <c r="GW58" i="100"/>
  <c r="GZ58" i="100"/>
  <c r="GY58" i="100"/>
  <c r="HA58" i="100" s="1"/>
  <c r="GW51" i="100"/>
  <c r="GZ51" i="100"/>
  <c r="GY51" i="100"/>
  <c r="HA51" i="100" s="1"/>
  <c r="GW48" i="100"/>
  <c r="GZ48" i="100"/>
  <c r="GY48" i="100"/>
  <c r="HA48" i="100" s="1"/>
  <c r="GW42" i="100"/>
  <c r="GZ42" i="100"/>
  <c r="GY42" i="100"/>
  <c r="HA42" i="100" s="1"/>
  <c r="GW35" i="100"/>
  <c r="GZ35" i="100"/>
  <c r="GY35" i="100"/>
  <c r="HA35" i="100" s="1"/>
  <c r="GW32" i="100"/>
  <c r="GZ32" i="100"/>
  <c r="GY32" i="100"/>
  <c r="HA32" i="100" s="1"/>
  <c r="GZ29" i="100"/>
  <c r="GY29" i="100"/>
  <c r="HA29" i="100" s="1"/>
  <c r="GW26" i="100"/>
  <c r="GZ26" i="100"/>
  <c r="GY26" i="100"/>
  <c r="HA26" i="100" s="1"/>
  <c r="GZ751" i="100"/>
  <c r="GY751" i="100"/>
  <c r="HA751" i="100" s="1"/>
  <c r="GZ735" i="100"/>
  <c r="GY735" i="100"/>
  <c r="HA735" i="100" s="1"/>
  <c r="GZ719" i="100"/>
  <c r="GY719" i="100"/>
  <c r="HA719" i="100" s="1"/>
  <c r="GZ703" i="100"/>
  <c r="GY703" i="100"/>
  <c r="HA703" i="100" s="1"/>
  <c r="GZ682" i="100"/>
  <c r="GV682" i="100"/>
  <c r="GY682" i="100"/>
  <c r="HA682" i="100" s="1"/>
  <c r="GW682" i="100"/>
  <c r="GZ679" i="100"/>
  <c r="GW679" i="100"/>
  <c r="GZ666" i="100"/>
  <c r="GV666" i="100"/>
  <c r="GY666" i="100"/>
  <c r="HA666" i="100" s="1"/>
  <c r="GW666" i="100"/>
  <c r="GZ663" i="100"/>
  <c r="GW663" i="100"/>
  <c r="GZ650" i="100"/>
  <c r="GV650" i="100"/>
  <c r="GY650" i="100"/>
  <c r="HA650" i="100" s="1"/>
  <c r="GW650" i="100"/>
  <c r="GZ647" i="100"/>
  <c r="GW647" i="100"/>
  <c r="GZ634" i="100"/>
  <c r="GV634" i="100"/>
  <c r="GY634" i="100"/>
  <c r="HA634" i="100" s="1"/>
  <c r="GW634" i="100"/>
  <c r="GZ631" i="100"/>
  <c r="GW631" i="100"/>
  <c r="GZ618" i="100"/>
  <c r="GV618" i="100"/>
  <c r="GY618" i="100"/>
  <c r="HA618" i="100" s="1"/>
  <c r="GW618" i="100"/>
  <c r="GZ615" i="100"/>
  <c r="GW615" i="100"/>
  <c r="GZ602" i="100"/>
  <c r="GV602" i="100"/>
  <c r="GY602" i="100"/>
  <c r="HA602" i="100" s="1"/>
  <c r="GW602" i="100"/>
  <c r="GZ599" i="100"/>
  <c r="GW599" i="100"/>
  <c r="GZ586" i="100"/>
  <c r="GV586" i="100"/>
  <c r="GY586" i="100"/>
  <c r="HA586" i="100" s="1"/>
  <c r="GW586" i="100"/>
  <c r="GZ583" i="100"/>
  <c r="GW583" i="100"/>
  <c r="GV215" i="100"/>
  <c r="GZ214" i="100"/>
  <c r="GY214" i="100"/>
  <c r="HA214" i="100" s="1"/>
  <c r="GW211" i="100"/>
  <c r="GV210" i="100"/>
  <c r="GZ208" i="100"/>
  <c r="GY208" i="100"/>
  <c r="HA208" i="100" s="1"/>
  <c r="GW206" i="100"/>
  <c r="GZ205" i="100"/>
  <c r="GY205" i="100"/>
  <c r="HA205" i="100" s="1"/>
  <c r="GV201" i="100"/>
  <c r="GV199" i="100"/>
  <c r="GZ198" i="100"/>
  <c r="GY198" i="100"/>
  <c r="HA198" i="100" s="1"/>
  <c r="GW195" i="100"/>
  <c r="GV194" i="100"/>
  <c r="GZ192" i="100"/>
  <c r="GY192" i="100"/>
  <c r="HA192" i="100" s="1"/>
  <c r="GW190" i="100"/>
  <c r="GZ189" i="100"/>
  <c r="GY189" i="100"/>
  <c r="HA189" i="100" s="1"/>
  <c r="GV185" i="100"/>
  <c r="GV183" i="100"/>
  <c r="GZ182" i="100"/>
  <c r="GY182" i="100"/>
  <c r="HA182" i="100" s="1"/>
  <c r="GW179" i="100"/>
  <c r="GV178" i="100"/>
  <c r="GZ176" i="100"/>
  <c r="GY176" i="100"/>
  <c r="HA176" i="100" s="1"/>
  <c r="GW174" i="100"/>
  <c r="GZ173" i="100"/>
  <c r="GY173" i="100"/>
  <c r="HA173" i="100" s="1"/>
  <c r="GV169" i="100"/>
  <c r="GV167" i="100"/>
  <c r="GZ166" i="100"/>
  <c r="GY166" i="100"/>
  <c r="HA166" i="100" s="1"/>
  <c r="GW163" i="100"/>
  <c r="GV162" i="100"/>
  <c r="GZ160" i="100"/>
  <c r="GY160" i="100"/>
  <c r="HA160" i="100" s="1"/>
  <c r="GW158" i="100"/>
  <c r="GZ157" i="100"/>
  <c r="GY157" i="100"/>
  <c r="HA157" i="100" s="1"/>
  <c r="GZ155" i="100"/>
  <c r="GY155" i="100"/>
  <c r="HA155" i="100" s="1"/>
  <c r="GV153" i="100"/>
  <c r="GV151" i="100"/>
  <c r="GZ150" i="100"/>
  <c r="GY150" i="100"/>
  <c r="HA150" i="100" s="1"/>
  <c r="GW147" i="100"/>
  <c r="GV146" i="100"/>
  <c r="GZ144" i="100"/>
  <c r="GY144" i="100"/>
  <c r="HA144" i="100" s="1"/>
  <c r="GW142" i="100"/>
  <c r="GZ139" i="100"/>
  <c r="GY139" i="100"/>
  <c r="HA139" i="100" s="1"/>
  <c r="GV137" i="100"/>
  <c r="GV135" i="100"/>
  <c r="GV133" i="100"/>
  <c r="GV131" i="100"/>
  <c r="GV129" i="100"/>
  <c r="GV127" i="100"/>
  <c r="GV125" i="100"/>
  <c r="GV123" i="100"/>
  <c r="GV121" i="100"/>
  <c r="GV119" i="100"/>
  <c r="GV117" i="100"/>
  <c r="GV115" i="100"/>
  <c r="GV113" i="100"/>
  <c r="GV111" i="100"/>
  <c r="GV109" i="100"/>
  <c r="GV107" i="100"/>
  <c r="GZ104" i="100"/>
  <c r="GY104" i="100"/>
  <c r="HA104" i="100" s="1"/>
  <c r="GZ96" i="100"/>
  <c r="GY96" i="100"/>
  <c r="HA96" i="100" s="1"/>
  <c r="GW92" i="100"/>
  <c r="GZ92" i="100"/>
  <c r="GY92" i="100"/>
  <c r="HA92" i="100" s="1"/>
  <c r="GW86" i="100"/>
  <c r="GZ86" i="100"/>
  <c r="GY86" i="100"/>
  <c r="HA86" i="100" s="1"/>
  <c r="GV82" i="100"/>
  <c r="GW79" i="100"/>
  <c r="GZ79" i="100"/>
  <c r="GY79" i="100"/>
  <c r="HA79" i="100" s="1"/>
  <c r="GW76" i="100"/>
  <c r="GZ76" i="100"/>
  <c r="GY76" i="100"/>
  <c r="HA76" i="100" s="1"/>
  <c r="GZ73" i="100"/>
  <c r="GY73" i="100"/>
  <c r="HA73" i="100" s="1"/>
  <c r="GW70" i="100"/>
  <c r="GZ70" i="100"/>
  <c r="GY70" i="100"/>
  <c r="HA70" i="100" s="1"/>
  <c r="GV66" i="100"/>
  <c r="GW63" i="100"/>
  <c r="GZ63" i="100"/>
  <c r="GY63" i="100"/>
  <c r="HA63" i="100" s="1"/>
  <c r="GW60" i="100"/>
  <c r="GZ60" i="100"/>
  <c r="GY60" i="100"/>
  <c r="HA60" i="100" s="1"/>
  <c r="GW54" i="100"/>
  <c r="GZ54" i="100"/>
  <c r="GY54" i="100"/>
  <c r="HA54" i="100" s="1"/>
  <c r="GV50" i="100"/>
  <c r="GW47" i="100"/>
  <c r="GZ47" i="100"/>
  <c r="GY47" i="100"/>
  <c r="HA47" i="100" s="1"/>
  <c r="GW44" i="100"/>
  <c r="GZ44" i="100"/>
  <c r="GY44" i="100"/>
  <c r="HA44" i="100" s="1"/>
  <c r="GZ41" i="100"/>
  <c r="GY41" i="100"/>
  <c r="HA41" i="100" s="1"/>
  <c r="GW38" i="100"/>
  <c r="GZ38" i="100"/>
  <c r="GY38" i="100"/>
  <c r="HA38" i="100" s="1"/>
  <c r="GV34" i="100"/>
  <c r="GW31" i="100"/>
  <c r="GZ31" i="100"/>
  <c r="GY31" i="100"/>
  <c r="HA31" i="100" s="1"/>
  <c r="GW18" i="100"/>
  <c r="GZ18" i="100"/>
  <c r="GY18" i="100"/>
  <c r="HA18" i="100" s="1"/>
  <c r="GV18" i="100"/>
  <c r="GV14" i="100"/>
  <c r="GW11" i="100"/>
  <c r="GZ11" i="100"/>
  <c r="GY11" i="100"/>
  <c r="HA11" i="100" s="1"/>
  <c r="GW8" i="100"/>
  <c r="GZ8" i="100"/>
  <c r="GY8" i="100"/>
  <c r="HA8" i="100" s="1"/>
  <c r="GZ758" i="100"/>
  <c r="GV758" i="100"/>
  <c r="GW758" i="100"/>
  <c r="GZ756" i="100"/>
  <c r="GY756" i="100"/>
  <c r="HA756" i="100" s="1"/>
  <c r="GZ750" i="100"/>
  <c r="GY750" i="100"/>
  <c r="HA750" i="100" s="1"/>
  <c r="GV750" i="100"/>
  <c r="GW750" i="100"/>
  <c r="GZ742" i="100"/>
  <c r="GV742" i="100"/>
  <c r="GW742" i="100"/>
  <c r="GZ740" i="100"/>
  <c r="GY740" i="100"/>
  <c r="HA740" i="100" s="1"/>
  <c r="GZ734" i="100"/>
  <c r="GY734" i="100"/>
  <c r="HA734" i="100" s="1"/>
  <c r="GV734" i="100"/>
  <c r="GW734" i="100"/>
  <c r="GZ726" i="100"/>
  <c r="GV726" i="100"/>
  <c r="GW726" i="100"/>
  <c r="GZ724" i="100"/>
  <c r="GY724" i="100"/>
  <c r="HA724" i="100" s="1"/>
  <c r="GZ718" i="100"/>
  <c r="GY718" i="100"/>
  <c r="HA718" i="100" s="1"/>
  <c r="GV718" i="100"/>
  <c r="GW718" i="100"/>
  <c r="GZ710" i="100"/>
  <c r="GV710" i="100"/>
  <c r="GW710" i="100"/>
  <c r="GZ708" i="100"/>
  <c r="GY708" i="100"/>
  <c r="HA708" i="100" s="1"/>
  <c r="GZ702" i="100"/>
  <c r="GY702" i="100"/>
  <c r="HA702" i="100" s="1"/>
  <c r="GV702" i="100"/>
  <c r="GW702" i="100"/>
  <c r="GZ694" i="100"/>
  <c r="GV694" i="100"/>
  <c r="GW694" i="100"/>
  <c r="GZ691" i="100"/>
  <c r="GY691" i="100"/>
  <c r="HA691" i="100" s="1"/>
  <c r="GW691" i="100"/>
  <c r="GV687" i="100"/>
  <c r="GZ678" i="100"/>
  <c r="GV678" i="100"/>
  <c r="GW678" i="100"/>
  <c r="GZ675" i="100"/>
  <c r="GY675" i="100"/>
  <c r="HA675" i="100" s="1"/>
  <c r="GW675" i="100"/>
  <c r="GV671" i="100"/>
  <c r="GZ662" i="100"/>
  <c r="GV662" i="100"/>
  <c r="GW662" i="100"/>
  <c r="GZ659" i="100"/>
  <c r="GY659" i="100"/>
  <c r="HA659" i="100" s="1"/>
  <c r="GW659" i="100"/>
  <c r="GV655" i="100"/>
  <c r="GZ646" i="100"/>
  <c r="GV646" i="100"/>
  <c r="GW646" i="100"/>
  <c r="GZ643" i="100"/>
  <c r="GY643" i="100"/>
  <c r="HA643" i="100" s="1"/>
  <c r="GW643" i="100"/>
  <c r="GV639" i="100"/>
  <c r="GZ630" i="100"/>
  <c r="GV630" i="100"/>
  <c r="GW630" i="100"/>
  <c r="GZ627" i="100"/>
  <c r="GY627" i="100"/>
  <c r="HA627" i="100" s="1"/>
  <c r="GW627" i="100"/>
  <c r="GV623" i="100"/>
  <c r="GZ614" i="100"/>
  <c r="GV614" i="100"/>
  <c r="GW614" i="100"/>
  <c r="GZ611" i="100"/>
  <c r="GY611" i="100"/>
  <c r="HA611" i="100" s="1"/>
  <c r="GW611" i="100"/>
  <c r="GV607" i="100"/>
  <c r="GZ598" i="100"/>
  <c r="GV598" i="100"/>
  <c r="GW598" i="100"/>
  <c r="GZ595" i="100"/>
  <c r="GY595" i="100"/>
  <c r="HA595" i="100" s="1"/>
  <c r="GW595" i="100"/>
  <c r="GV591" i="100"/>
  <c r="GZ582" i="100"/>
  <c r="GV582" i="100"/>
  <c r="GW582" i="100"/>
  <c r="GZ579" i="100"/>
  <c r="GY579" i="100"/>
  <c r="HA579" i="100" s="1"/>
  <c r="GW579" i="100"/>
  <c r="GV575" i="100"/>
  <c r="GV571" i="100"/>
  <c r="GV567" i="100"/>
  <c r="GV563" i="100"/>
  <c r="GV559" i="100"/>
  <c r="GV555" i="100"/>
  <c r="GV551" i="100"/>
  <c r="GV547" i="100"/>
  <c r="GV543" i="100"/>
  <c r="GV539" i="100"/>
  <c r="GV535" i="100"/>
  <c r="GV531" i="100"/>
  <c r="GV527" i="100"/>
  <c r="GV523" i="100"/>
  <c r="GV519" i="100"/>
  <c r="GV515" i="100"/>
  <c r="GV511" i="100"/>
  <c r="GV507" i="100"/>
  <c r="GV503" i="100"/>
  <c r="GV499" i="100"/>
  <c r="GV495" i="100"/>
  <c r="GV491" i="100"/>
  <c r="GV487" i="100"/>
  <c r="GV483" i="100"/>
  <c r="GV479" i="100"/>
  <c r="GV475" i="100"/>
  <c r="GV471" i="100"/>
  <c r="GV467" i="100"/>
  <c r="GV463" i="100"/>
  <c r="GV459" i="100"/>
  <c r="GV455" i="100"/>
  <c r="GV451" i="100"/>
  <c r="GV447" i="100"/>
  <c r="GV443" i="100"/>
  <c r="GV439" i="100"/>
  <c r="GV435" i="100"/>
  <c r="GV431" i="100"/>
  <c r="GV427" i="100"/>
  <c r="GV423" i="100"/>
  <c r="GV419" i="100"/>
  <c r="GV415" i="100"/>
  <c r="GV411" i="100"/>
  <c r="GV407" i="100"/>
  <c r="GV403" i="100"/>
  <c r="GV399" i="100"/>
  <c r="GV395" i="100"/>
  <c r="GV391" i="100"/>
  <c r="GZ389" i="100"/>
  <c r="GY389" i="100"/>
  <c r="HA389" i="100" s="1"/>
  <c r="GV389" i="100"/>
  <c r="GV383" i="100"/>
  <c r="GY381" i="100"/>
  <c r="HA381" i="100" s="1"/>
  <c r="GV381" i="100"/>
  <c r="GZ381" i="100"/>
  <c r="GV375" i="100"/>
  <c r="GZ373" i="100"/>
  <c r="GY373" i="100"/>
  <c r="HA373" i="100" s="1"/>
  <c r="GV373" i="100"/>
  <c r="GV367" i="100"/>
  <c r="GZ365" i="100"/>
  <c r="GY365" i="100"/>
  <c r="HA365" i="100" s="1"/>
  <c r="GV365" i="100"/>
  <c r="GV359" i="100"/>
  <c r="GZ357" i="100"/>
  <c r="GY357" i="100"/>
  <c r="HA357" i="100" s="1"/>
  <c r="GV357" i="100"/>
  <c r="GV351" i="100"/>
  <c r="GY349" i="100"/>
  <c r="HA349" i="100" s="1"/>
  <c r="GV349" i="100"/>
  <c r="GV343" i="100"/>
  <c r="GY341" i="100"/>
  <c r="HA341" i="100" s="1"/>
  <c r="GV341" i="100"/>
  <c r="GZ341" i="100"/>
  <c r="GV335" i="100"/>
  <c r="GZ333" i="100"/>
  <c r="GY333" i="100"/>
  <c r="HA333" i="100" s="1"/>
  <c r="GV333" i="100"/>
  <c r="GV327" i="100"/>
  <c r="GY325" i="100"/>
  <c r="HA325" i="100" s="1"/>
  <c r="GV325" i="100"/>
  <c r="GZ325" i="100"/>
  <c r="GV319" i="100"/>
  <c r="GZ317" i="100"/>
  <c r="GY317" i="100"/>
  <c r="HA317" i="100" s="1"/>
  <c r="GV317" i="100"/>
  <c r="GV311" i="100"/>
  <c r="GY309" i="100"/>
  <c r="HA309" i="100" s="1"/>
  <c r="GV309" i="100"/>
  <c r="GV303" i="100"/>
  <c r="GZ301" i="100"/>
  <c r="GY301" i="100"/>
  <c r="HA301" i="100" s="1"/>
  <c r="GV301" i="100"/>
  <c r="GZ297" i="100"/>
  <c r="GY297" i="100"/>
  <c r="HA297" i="100" s="1"/>
  <c r="GY293" i="100"/>
  <c r="HA293" i="100" s="1"/>
  <c r="GZ293" i="100"/>
  <c r="GZ289" i="100"/>
  <c r="GY289" i="100"/>
  <c r="HA289" i="100" s="1"/>
  <c r="GZ285" i="100"/>
  <c r="GY285" i="100"/>
  <c r="HA285" i="100" s="1"/>
  <c r="GZ281" i="100"/>
  <c r="GY281" i="100"/>
  <c r="HA281" i="100" s="1"/>
  <c r="GY277" i="100"/>
  <c r="HA277" i="100" s="1"/>
  <c r="GZ277" i="100"/>
  <c r="GZ273" i="100"/>
  <c r="GY273" i="100"/>
  <c r="HA273" i="100" s="1"/>
  <c r="GZ269" i="100"/>
  <c r="GY269" i="100"/>
  <c r="HA269" i="100" s="1"/>
  <c r="GZ265" i="100"/>
  <c r="GY265" i="100"/>
  <c r="HA265" i="100" s="1"/>
  <c r="GY261" i="100"/>
  <c r="HA261" i="100" s="1"/>
  <c r="GZ261" i="100"/>
  <c r="GZ257" i="100"/>
  <c r="GY257" i="100"/>
  <c r="HA257" i="100" s="1"/>
  <c r="GZ253" i="100"/>
  <c r="GY253" i="100"/>
  <c r="HA253" i="100" s="1"/>
  <c r="GZ249" i="100"/>
  <c r="GY249" i="100"/>
  <c r="HA249" i="100" s="1"/>
  <c r="GZ241" i="100"/>
  <c r="GY241" i="100"/>
  <c r="HA241" i="100" s="1"/>
  <c r="GZ237" i="100"/>
  <c r="GY237" i="100"/>
  <c r="HA237" i="100" s="1"/>
  <c r="GZ233" i="100"/>
  <c r="GY233" i="100"/>
  <c r="HA233" i="100" s="1"/>
  <c r="GY229" i="100"/>
  <c r="HA229" i="100" s="1"/>
  <c r="GZ229" i="100"/>
  <c r="GZ225" i="100"/>
  <c r="GY225" i="100"/>
  <c r="HA225" i="100" s="1"/>
  <c r="GZ221" i="100"/>
  <c r="GY221" i="100"/>
  <c r="HA221" i="100" s="1"/>
  <c r="GZ217" i="100"/>
  <c r="GY217" i="100"/>
  <c r="HA217" i="100" s="1"/>
  <c r="GY759" i="100"/>
  <c r="HA759" i="100" s="1"/>
  <c r="GY748" i="100"/>
  <c r="HA748" i="100" s="1"/>
  <c r="GY738" i="100"/>
  <c r="HA738" i="100" s="1"/>
  <c r="GY727" i="100"/>
  <c r="HA727" i="100" s="1"/>
  <c r="GY716" i="100"/>
  <c r="HA716" i="100" s="1"/>
  <c r="GY706" i="100"/>
  <c r="HA706" i="100" s="1"/>
  <c r="GY695" i="100"/>
  <c r="HA695" i="100" s="1"/>
  <c r="GY674" i="100"/>
  <c r="HA674" i="100" s="1"/>
  <c r="GY663" i="100"/>
  <c r="HA663" i="100" s="1"/>
  <c r="GY642" i="100"/>
  <c r="HA642" i="100" s="1"/>
  <c r="GY631" i="100"/>
  <c r="HA631" i="100" s="1"/>
  <c r="GY610" i="100"/>
  <c r="HA610" i="100" s="1"/>
  <c r="GY599" i="100"/>
  <c r="HA599" i="100" s="1"/>
  <c r="GY578" i="100"/>
  <c r="HA578" i="100" s="1"/>
  <c r="GY567" i="100"/>
  <c r="HA567" i="100" s="1"/>
  <c r="GY546" i="100"/>
  <c r="HA546" i="100" s="1"/>
  <c r="GY535" i="100"/>
  <c r="HA535" i="100" s="1"/>
  <c r="GY514" i="100"/>
  <c r="HA514" i="100" s="1"/>
  <c r="GY503" i="100"/>
  <c r="HA503" i="100" s="1"/>
  <c r="GY482" i="100"/>
  <c r="HA482" i="100" s="1"/>
  <c r="GY471" i="100"/>
  <c r="HA471" i="100" s="1"/>
  <c r="GY450" i="100"/>
  <c r="HA450" i="100" s="1"/>
  <c r="GY439" i="100"/>
  <c r="HA439" i="100" s="1"/>
  <c r="GY418" i="100"/>
  <c r="HA418" i="100" s="1"/>
  <c r="GY403" i="100"/>
  <c r="HA403" i="100" s="1"/>
  <c r="GY211" i="100"/>
  <c r="HA211" i="100" s="1"/>
  <c r="GY195" i="100"/>
  <c r="HA195" i="100" s="1"/>
  <c r="GY179" i="100"/>
  <c r="HA179" i="100" s="1"/>
  <c r="GY162" i="100"/>
  <c r="HA162" i="100" s="1"/>
  <c r="GY141" i="100"/>
  <c r="HA141" i="100" s="1"/>
  <c r="GY120" i="100"/>
  <c r="HA120" i="100" s="1"/>
  <c r="GY98" i="100"/>
  <c r="HA98" i="100" s="1"/>
  <c r="GY77" i="100"/>
  <c r="HA77" i="100" s="1"/>
  <c r="GY56" i="100"/>
  <c r="HA56" i="100" s="1"/>
  <c r="GY34" i="100"/>
  <c r="HA34" i="100" s="1"/>
  <c r="GZ738" i="100"/>
  <c r="GZ706" i="100"/>
  <c r="GZ419" i="100"/>
  <c r="GZ391" i="100"/>
  <c r="GZ71" i="100"/>
  <c r="GW19" i="100"/>
  <c r="GZ19" i="100"/>
  <c r="GY19" i="100"/>
  <c r="HA19" i="100" s="1"/>
  <c r="GW16" i="100"/>
  <c r="GZ16" i="100"/>
  <c r="GY16" i="100"/>
  <c r="HA16" i="100" s="1"/>
  <c r="GW13" i="100"/>
  <c r="GZ13" i="100"/>
  <c r="GW10" i="100"/>
  <c r="GZ10" i="100"/>
  <c r="GY10" i="100"/>
  <c r="HA10" i="100" s="1"/>
  <c r="GV413" i="100"/>
  <c r="GV405" i="100"/>
  <c r="GV387" i="100"/>
  <c r="GV379" i="100"/>
  <c r="GV371" i="100"/>
  <c r="GV355" i="100"/>
  <c r="GV347" i="100"/>
  <c r="GV339" i="100"/>
  <c r="GV331" i="100"/>
  <c r="GV323" i="100"/>
  <c r="GV315" i="100"/>
  <c r="GV307" i="100"/>
  <c r="GV216" i="100"/>
  <c r="GZ216" i="100"/>
  <c r="GY692" i="100"/>
  <c r="HA692" i="100" s="1"/>
  <c r="GY628" i="100"/>
  <c r="HA628" i="100" s="1"/>
  <c r="GY612" i="100"/>
  <c r="HA612" i="100" s="1"/>
  <c r="GY596" i="100"/>
  <c r="HA596" i="100" s="1"/>
  <c r="GY580" i="100"/>
  <c r="HA580" i="100" s="1"/>
  <c r="GY564" i="100"/>
  <c r="HA564" i="100" s="1"/>
  <c r="GY548" i="100"/>
  <c r="HA548" i="100" s="1"/>
  <c r="GY532" i="100"/>
  <c r="HA532" i="100" s="1"/>
  <c r="GY516" i="100"/>
  <c r="HA516" i="100" s="1"/>
  <c r="GY500" i="100"/>
  <c r="HA500" i="100" s="1"/>
  <c r="GY484" i="100"/>
  <c r="HA484" i="100" s="1"/>
  <c r="GY468" i="100"/>
  <c r="HA468" i="100" s="1"/>
  <c r="GY452" i="100"/>
  <c r="HA452" i="100" s="1"/>
  <c r="GY436" i="100"/>
  <c r="HA436" i="100" s="1"/>
  <c r="GY420" i="100"/>
  <c r="HA420" i="100" s="1"/>
  <c r="GY296" i="100"/>
  <c r="HA296" i="100" s="1"/>
  <c r="GY291" i="100"/>
  <c r="HA291" i="100" s="1"/>
  <c r="GY280" i="100"/>
  <c r="HA280" i="100" s="1"/>
  <c r="GY275" i="100"/>
  <c r="HA275" i="100" s="1"/>
  <c r="GY264" i="100"/>
  <c r="HA264" i="100" s="1"/>
  <c r="GY259" i="100"/>
  <c r="HA259" i="100" s="1"/>
  <c r="GY248" i="100"/>
  <c r="HA248" i="100" s="1"/>
  <c r="GY243" i="100"/>
  <c r="HA243" i="100" s="1"/>
  <c r="GY232" i="100"/>
  <c r="HA232" i="100" s="1"/>
  <c r="GY227" i="100"/>
  <c r="HA227" i="100" s="1"/>
  <c r="GY216" i="100"/>
  <c r="HA216" i="100" s="1"/>
  <c r="GZ680" i="100"/>
  <c r="GZ664" i="100"/>
  <c r="GZ648" i="100"/>
  <c r="GZ413" i="100"/>
  <c r="GW28" i="100"/>
  <c r="GZ28" i="100"/>
  <c r="GY28" i="100"/>
  <c r="HA28" i="100" s="1"/>
  <c r="GW22" i="100"/>
  <c r="GZ22" i="100"/>
  <c r="GY22" i="100"/>
  <c r="HA22" i="100" s="1"/>
  <c r="GW15" i="100"/>
  <c r="GZ15" i="100"/>
  <c r="GY15" i="100"/>
  <c r="HA15" i="100" s="1"/>
  <c r="GW12" i="100"/>
  <c r="GZ12" i="100"/>
  <c r="GY12" i="100"/>
  <c r="HA12" i="100" s="1"/>
  <c r="GW9" i="100"/>
  <c r="GZ9" i="100"/>
  <c r="GZ765" i="100"/>
  <c r="GY765" i="100"/>
  <c r="HA765" i="100" s="1"/>
  <c r="GZ761" i="100"/>
  <c r="GY761" i="100"/>
  <c r="HA761" i="100" s="1"/>
  <c r="GZ757" i="100"/>
  <c r="GY757" i="100"/>
  <c r="HA757" i="100" s="1"/>
  <c r="GZ753" i="100"/>
  <c r="GY753" i="100"/>
  <c r="HA753" i="100" s="1"/>
  <c r="GZ749" i="100"/>
  <c r="GY749" i="100"/>
  <c r="HA749" i="100" s="1"/>
  <c r="GZ745" i="100"/>
  <c r="GY745" i="100"/>
  <c r="HA745" i="100" s="1"/>
  <c r="GZ741" i="100"/>
  <c r="GY741" i="100"/>
  <c r="HA741" i="100" s="1"/>
  <c r="GZ737" i="100"/>
  <c r="GY737" i="100"/>
  <c r="HA737" i="100" s="1"/>
  <c r="GZ733" i="100"/>
  <c r="GY733" i="100"/>
  <c r="HA733" i="100" s="1"/>
  <c r="GZ729" i="100"/>
  <c r="GY729" i="100"/>
  <c r="HA729" i="100" s="1"/>
  <c r="GZ725" i="100"/>
  <c r="GY725" i="100"/>
  <c r="HA725" i="100" s="1"/>
  <c r="GZ721" i="100"/>
  <c r="GY721" i="100"/>
  <c r="HA721" i="100" s="1"/>
  <c r="GZ717" i="100"/>
  <c r="GY717" i="100"/>
  <c r="HA717" i="100" s="1"/>
  <c r="GZ713" i="100"/>
  <c r="GY713" i="100"/>
  <c r="HA713" i="100" s="1"/>
  <c r="GZ709" i="100"/>
  <c r="GY709" i="100"/>
  <c r="HA709" i="100" s="1"/>
  <c r="GZ705" i="100"/>
  <c r="GY705" i="100"/>
  <c r="HA705" i="100" s="1"/>
  <c r="GZ701" i="100"/>
  <c r="GY701" i="100"/>
  <c r="HA701" i="100" s="1"/>
  <c r="GZ697" i="100"/>
  <c r="GY697" i="100"/>
  <c r="HA697" i="100" s="1"/>
  <c r="GZ693" i="100"/>
  <c r="GY693" i="100"/>
  <c r="HA693" i="100" s="1"/>
  <c r="GZ689" i="100"/>
  <c r="GY689" i="100"/>
  <c r="HA689" i="100" s="1"/>
  <c r="GZ685" i="100"/>
  <c r="GY685" i="100"/>
  <c r="HA685" i="100" s="1"/>
  <c r="GZ681" i="100"/>
  <c r="GY681" i="100"/>
  <c r="HA681" i="100" s="1"/>
  <c r="GZ677" i="100"/>
  <c r="GY677" i="100"/>
  <c r="HA677" i="100" s="1"/>
  <c r="GZ673" i="100"/>
  <c r="GY673" i="100"/>
  <c r="HA673" i="100" s="1"/>
  <c r="GZ669" i="100"/>
  <c r="GY669" i="100"/>
  <c r="HA669" i="100" s="1"/>
  <c r="GZ665" i="100"/>
  <c r="GY665" i="100"/>
  <c r="HA665" i="100" s="1"/>
  <c r="GZ661" i="100"/>
  <c r="GY661" i="100"/>
  <c r="HA661" i="100" s="1"/>
  <c r="GZ657" i="100"/>
  <c r="GY657" i="100"/>
  <c r="HA657" i="100" s="1"/>
  <c r="GZ653" i="100"/>
  <c r="GY653" i="100"/>
  <c r="HA653" i="100" s="1"/>
  <c r="GZ649" i="100"/>
  <c r="GY649" i="100"/>
  <c r="HA649" i="100" s="1"/>
  <c r="GZ645" i="100"/>
  <c r="GY645" i="100"/>
  <c r="HA645" i="100" s="1"/>
  <c r="GZ641" i="100"/>
  <c r="GY641" i="100"/>
  <c r="HA641" i="100" s="1"/>
  <c r="GZ637" i="100"/>
  <c r="GY637" i="100"/>
  <c r="HA637" i="100" s="1"/>
  <c r="GZ633" i="100"/>
  <c r="GY633" i="100"/>
  <c r="HA633" i="100" s="1"/>
  <c r="GZ629" i="100"/>
  <c r="GY629" i="100"/>
  <c r="HA629" i="100" s="1"/>
  <c r="GZ625" i="100"/>
  <c r="GY625" i="100"/>
  <c r="HA625" i="100" s="1"/>
  <c r="GZ621" i="100"/>
  <c r="GY621" i="100"/>
  <c r="HA621" i="100" s="1"/>
  <c r="GZ617" i="100"/>
  <c r="GY617" i="100"/>
  <c r="HA617" i="100" s="1"/>
  <c r="GZ613" i="100"/>
  <c r="GY613" i="100"/>
  <c r="HA613" i="100" s="1"/>
  <c r="GZ609" i="100"/>
  <c r="GY609" i="100"/>
  <c r="HA609" i="100" s="1"/>
  <c r="GZ605" i="100"/>
  <c r="GY605" i="100"/>
  <c r="HA605" i="100" s="1"/>
  <c r="GZ601" i="100"/>
  <c r="GY601" i="100"/>
  <c r="HA601" i="100" s="1"/>
  <c r="GZ597" i="100"/>
  <c r="GY597" i="100"/>
  <c r="HA597" i="100" s="1"/>
  <c r="GZ593" i="100"/>
  <c r="GY593" i="100"/>
  <c r="HA593" i="100" s="1"/>
  <c r="GZ589" i="100"/>
  <c r="GY589" i="100"/>
  <c r="HA589" i="100" s="1"/>
  <c r="GZ585" i="100"/>
  <c r="GY585" i="100"/>
  <c r="HA585" i="100" s="1"/>
  <c r="GZ581" i="100"/>
  <c r="GY581" i="100"/>
  <c r="HA581" i="100" s="1"/>
  <c r="GZ577" i="100"/>
  <c r="GY577" i="100"/>
  <c r="HA577" i="100" s="1"/>
  <c r="GZ573" i="100"/>
  <c r="GY573" i="100"/>
  <c r="HA573" i="100" s="1"/>
  <c r="GZ569" i="100"/>
  <c r="GY569" i="100"/>
  <c r="HA569" i="100" s="1"/>
  <c r="GZ565" i="100"/>
  <c r="GY565" i="100"/>
  <c r="HA565" i="100" s="1"/>
  <c r="GZ561" i="100"/>
  <c r="GY561" i="100"/>
  <c r="HA561" i="100" s="1"/>
  <c r="GZ557" i="100"/>
  <c r="GY557" i="100"/>
  <c r="HA557" i="100" s="1"/>
  <c r="GZ553" i="100"/>
  <c r="GY553" i="100"/>
  <c r="HA553" i="100" s="1"/>
  <c r="GZ549" i="100"/>
  <c r="GY549" i="100"/>
  <c r="HA549" i="100" s="1"/>
  <c r="GZ545" i="100"/>
  <c r="GY545" i="100"/>
  <c r="HA545" i="100" s="1"/>
  <c r="GZ541" i="100"/>
  <c r="GY541" i="100"/>
  <c r="HA541" i="100" s="1"/>
  <c r="GZ537" i="100"/>
  <c r="GY537" i="100"/>
  <c r="HA537" i="100" s="1"/>
  <c r="GZ533" i="100"/>
  <c r="GY533" i="100"/>
  <c r="HA533" i="100" s="1"/>
  <c r="GZ529" i="100"/>
  <c r="GY529" i="100"/>
  <c r="HA529" i="100" s="1"/>
  <c r="GZ525" i="100"/>
  <c r="GY525" i="100"/>
  <c r="HA525" i="100" s="1"/>
  <c r="GZ521" i="100"/>
  <c r="GY521" i="100"/>
  <c r="HA521" i="100" s="1"/>
  <c r="GZ517" i="100"/>
  <c r="GY517" i="100"/>
  <c r="HA517" i="100" s="1"/>
  <c r="GZ513" i="100"/>
  <c r="GY513" i="100"/>
  <c r="HA513" i="100" s="1"/>
  <c r="GZ509" i="100"/>
  <c r="GY509" i="100"/>
  <c r="HA509" i="100" s="1"/>
  <c r="GZ505" i="100"/>
  <c r="GY505" i="100"/>
  <c r="HA505" i="100" s="1"/>
  <c r="GZ501" i="100"/>
  <c r="GY501" i="100"/>
  <c r="HA501" i="100" s="1"/>
  <c r="GZ497" i="100"/>
  <c r="GY497" i="100"/>
  <c r="HA497" i="100" s="1"/>
  <c r="GZ493" i="100"/>
  <c r="GY493" i="100"/>
  <c r="HA493" i="100" s="1"/>
  <c r="GZ489" i="100"/>
  <c r="GY489" i="100"/>
  <c r="HA489" i="100" s="1"/>
  <c r="GZ485" i="100"/>
  <c r="GY485" i="100"/>
  <c r="HA485" i="100" s="1"/>
  <c r="GZ481" i="100"/>
  <c r="GY481" i="100"/>
  <c r="HA481" i="100" s="1"/>
  <c r="GZ477" i="100"/>
  <c r="GY477" i="100"/>
  <c r="HA477" i="100" s="1"/>
  <c r="GZ473" i="100"/>
  <c r="GY473" i="100"/>
  <c r="HA473" i="100" s="1"/>
  <c r="GZ469" i="100"/>
  <c r="GY469" i="100"/>
  <c r="HA469" i="100" s="1"/>
  <c r="GZ465" i="100"/>
  <c r="GY465" i="100"/>
  <c r="HA465" i="100" s="1"/>
  <c r="GZ461" i="100"/>
  <c r="GY461" i="100"/>
  <c r="HA461" i="100" s="1"/>
  <c r="GZ457" i="100"/>
  <c r="GY457" i="100"/>
  <c r="HA457" i="100" s="1"/>
  <c r="GZ453" i="100"/>
  <c r="GY453" i="100"/>
  <c r="HA453" i="100" s="1"/>
  <c r="GZ449" i="100"/>
  <c r="GY449" i="100"/>
  <c r="HA449" i="100" s="1"/>
  <c r="GZ445" i="100"/>
  <c r="GY445" i="100"/>
  <c r="HA445" i="100" s="1"/>
  <c r="GZ441" i="100"/>
  <c r="GY441" i="100"/>
  <c r="HA441" i="100" s="1"/>
  <c r="GZ437" i="100"/>
  <c r="GY437" i="100"/>
  <c r="HA437" i="100" s="1"/>
  <c r="GZ433" i="100"/>
  <c r="GY433" i="100"/>
  <c r="HA433" i="100" s="1"/>
  <c r="GZ429" i="100"/>
  <c r="GY429" i="100"/>
  <c r="HA429" i="100" s="1"/>
  <c r="GZ425" i="100"/>
  <c r="GY425" i="100"/>
  <c r="HA425" i="100" s="1"/>
  <c r="GZ421" i="100"/>
  <c r="GY421" i="100"/>
  <c r="HA421" i="100" s="1"/>
  <c r="GZ417" i="100"/>
  <c r="GY417" i="100"/>
  <c r="HA417" i="100" s="1"/>
  <c r="GZ409" i="100"/>
  <c r="GY409" i="100"/>
  <c r="HA409" i="100" s="1"/>
  <c r="GZ401" i="100"/>
  <c r="GY401" i="100"/>
  <c r="HA401" i="100" s="1"/>
  <c r="GZ397" i="100"/>
  <c r="GY397" i="100"/>
  <c r="HA397" i="100" s="1"/>
  <c r="GZ393" i="100"/>
  <c r="GY393" i="100"/>
  <c r="HA393" i="100" s="1"/>
  <c r="GZ390" i="100"/>
  <c r="GW390" i="100"/>
  <c r="GY390" i="100"/>
  <c r="HA390" i="100" s="1"/>
  <c r="GZ385" i="100"/>
  <c r="GY385" i="100"/>
  <c r="HA385" i="100" s="1"/>
  <c r="GV385" i="100"/>
  <c r="GZ382" i="100"/>
  <c r="GW382" i="100"/>
  <c r="GY382" i="100"/>
  <c r="HA382" i="100" s="1"/>
  <c r="GZ377" i="100"/>
  <c r="GY377" i="100"/>
  <c r="HA377" i="100" s="1"/>
  <c r="GV377" i="100"/>
  <c r="GW374" i="100"/>
  <c r="GZ374" i="100"/>
  <c r="GY374" i="100"/>
  <c r="HA374" i="100" s="1"/>
  <c r="GZ369" i="100"/>
  <c r="GY369" i="100"/>
  <c r="HA369" i="100" s="1"/>
  <c r="GV369" i="100"/>
  <c r="GZ366" i="100"/>
  <c r="GW366" i="100"/>
  <c r="GY366" i="100"/>
  <c r="HA366" i="100" s="1"/>
  <c r="GZ361" i="100"/>
  <c r="GY361" i="100"/>
  <c r="HA361" i="100" s="1"/>
  <c r="GV361" i="100"/>
  <c r="GZ358" i="100"/>
  <c r="GW358" i="100"/>
  <c r="GY358" i="100"/>
  <c r="HA358" i="100" s="1"/>
  <c r="GZ353" i="100"/>
  <c r="GY353" i="100"/>
  <c r="HA353" i="100" s="1"/>
  <c r="GV353" i="100"/>
  <c r="GZ350" i="100"/>
  <c r="GW350" i="100"/>
  <c r="GY350" i="100"/>
  <c r="HA350" i="100" s="1"/>
  <c r="GZ345" i="100"/>
  <c r="GY345" i="100"/>
  <c r="HA345" i="100" s="1"/>
  <c r="GV345" i="100"/>
  <c r="GZ342" i="100"/>
  <c r="GW342" i="100"/>
  <c r="GY342" i="100"/>
  <c r="HA342" i="100" s="1"/>
  <c r="GZ337" i="100"/>
  <c r="GY337" i="100"/>
  <c r="HA337" i="100" s="1"/>
  <c r="GV337" i="100"/>
  <c r="GZ334" i="100"/>
  <c r="GW334" i="100"/>
  <c r="GY334" i="100"/>
  <c r="HA334" i="100" s="1"/>
  <c r="GZ329" i="100"/>
  <c r="GY329" i="100"/>
  <c r="HA329" i="100" s="1"/>
  <c r="GV329" i="100"/>
  <c r="GZ326" i="100"/>
  <c r="GW326" i="100"/>
  <c r="GY326" i="100"/>
  <c r="HA326" i="100" s="1"/>
  <c r="GZ321" i="100"/>
  <c r="GY321" i="100"/>
  <c r="HA321" i="100" s="1"/>
  <c r="GV321" i="100"/>
  <c r="GZ318" i="100"/>
  <c r="GW318" i="100"/>
  <c r="GY318" i="100"/>
  <c r="HA318" i="100" s="1"/>
  <c r="GZ313" i="100"/>
  <c r="GY313" i="100"/>
  <c r="HA313" i="100" s="1"/>
  <c r="GV313" i="100"/>
  <c r="GZ310" i="100"/>
  <c r="GW310" i="100"/>
  <c r="GY310" i="100"/>
  <c r="HA310" i="100" s="1"/>
  <c r="GZ305" i="100"/>
  <c r="GY305" i="100"/>
  <c r="HA305" i="100" s="1"/>
  <c r="GV305" i="100"/>
  <c r="GZ302" i="100"/>
  <c r="GW302" i="100"/>
  <c r="GY302" i="100"/>
  <c r="HA302" i="100" s="1"/>
  <c r="GY632" i="100"/>
  <c r="HA632" i="100" s="1"/>
  <c r="GY616" i="100"/>
  <c r="HA616" i="100" s="1"/>
  <c r="GY600" i="100"/>
  <c r="HA600" i="100" s="1"/>
  <c r="GY584" i="100"/>
  <c r="HA584" i="100" s="1"/>
  <c r="GY568" i="100"/>
  <c r="HA568" i="100" s="1"/>
  <c r="GY552" i="100"/>
  <c r="HA552" i="100" s="1"/>
  <c r="GY536" i="100"/>
  <c r="HA536" i="100" s="1"/>
  <c r="GY520" i="100"/>
  <c r="HA520" i="100" s="1"/>
  <c r="GY504" i="100"/>
  <c r="HA504" i="100" s="1"/>
  <c r="GY488" i="100"/>
  <c r="HA488" i="100" s="1"/>
  <c r="GY472" i="100"/>
  <c r="HA472" i="100" s="1"/>
  <c r="GY456" i="100"/>
  <c r="HA456" i="100" s="1"/>
  <c r="GY440" i="100"/>
  <c r="HA440" i="100" s="1"/>
  <c r="GY424" i="100"/>
  <c r="HA424" i="100" s="1"/>
  <c r="GY412" i="100"/>
  <c r="HA412" i="100" s="1"/>
  <c r="GY404" i="100"/>
  <c r="HA404" i="100" s="1"/>
  <c r="GY396" i="100"/>
  <c r="HA396" i="100" s="1"/>
  <c r="GY300" i="100"/>
  <c r="HA300" i="100" s="1"/>
  <c r="GY295" i="100"/>
  <c r="HA295" i="100" s="1"/>
  <c r="GY284" i="100"/>
  <c r="HA284" i="100" s="1"/>
  <c r="GY279" i="100"/>
  <c r="HA279" i="100" s="1"/>
  <c r="GY268" i="100"/>
  <c r="HA268" i="100" s="1"/>
  <c r="GY263" i="100"/>
  <c r="HA263" i="100" s="1"/>
  <c r="GY252" i="100"/>
  <c r="HA252" i="100" s="1"/>
  <c r="GY247" i="100"/>
  <c r="HA247" i="100" s="1"/>
  <c r="GY236" i="100"/>
  <c r="HA236" i="100" s="1"/>
  <c r="GY231" i="100"/>
  <c r="HA231" i="100" s="1"/>
  <c r="GY220" i="100"/>
  <c r="HA220" i="100" s="1"/>
  <c r="GW747" i="100"/>
  <c r="GW727" i="100"/>
  <c r="GW723" i="100"/>
  <c r="GW707" i="100"/>
  <c r="GW763" i="100"/>
  <c r="GW759" i="100"/>
  <c r="GW755" i="100"/>
  <c r="GW751" i="100"/>
  <c r="GW743" i="100"/>
  <c r="GW739" i="100"/>
  <c r="GW735" i="100"/>
  <c r="GW731" i="100"/>
  <c r="GW719" i="100"/>
  <c r="GW715" i="100"/>
  <c r="GW711" i="100"/>
  <c r="GW703" i="100"/>
  <c r="GW699" i="100"/>
  <c r="GW695" i="100"/>
  <c r="GW764" i="100"/>
  <c r="GV763" i="100"/>
  <c r="GW760" i="100"/>
  <c r="GV759" i="100"/>
  <c r="GW756" i="100"/>
  <c r="GV755" i="100"/>
  <c r="GW752" i="100"/>
  <c r="GV751" i="100"/>
  <c r="GW748" i="100"/>
  <c r="GV747" i="100"/>
  <c r="GW744" i="100"/>
  <c r="GV743" i="100"/>
  <c r="GW740" i="100"/>
  <c r="GV739" i="100"/>
  <c r="GW736" i="100"/>
  <c r="GV735" i="100"/>
  <c r="GW732" i="100"/>
  <c r="GV731" i="100"/>
  <c r="GW728" i="100"/>
  <c r="GV727" i="100"/>
  <c r="GW724" i="100"/>
  <c r="GV723" i="100"/>
  <c r="GW720" i="100"/>
  <c r="GV719" i="100"/>
  <c r="GW716" i="100"/>
  <c r="GV715" i="100"/>
  <c r="GW712" i="100"/>
  <c r="GV711" i="100"/>
  <c r="GW708" i="100"/>
  <c r="GV707" i="100"/>
  <c r="GW704" i="100"/>
  <c r="GV703" i="100"/>
  <c r="GW700" i="100"/>
  <c r="GV699" i="100"/>
  <c r="GW696" i="100"/>
  <c r="GV695" i="100"/>
  <c r="GV764" i="100"/>
  <c r="GV760" i="100"/>
  <c r="GV756" i="100"/>
  <c r="GV752" i="100"/>
  <c r="GV748" i="100"/>
  <c r="GV744" i="100"/>
  <c r="GV740" i="100"/>
  <c r="GV736" i="100"/>
  <c r="GV732" i="100"/>
  <c r="GV728" i="100"/>
  <c r="GV724" i="100"/>
  <c r="GV720" i="100"/>
  <c r="GV716" i="100"/>
  <c r="GV712" i="100"/>
  <c r="GV708" i="100"/>
  <c r="GV704" i="100"/>
  <c r="GV700" i="100"/>
  <c r="GV696" i="100"/>
  <c r="GV299" i="100"/>
  <c r="GW299" i="100"/>
  <c r="GV297" i="100"/>
  <c r="GW297" i="100"/>
  <c r="GV295" i="100"/>
  <c r="GW295" i="100"/>
  <c r="GV293" i="100"/>
  <c r="GW293" i="100"/>
  <c r="GV291" i="100"/>
  <c r="GW291" i="100"/>
  <c r="GV289" i="100"/>
  <c r="GW289" i="100"/>
  <c r="GV287" i="100"/>
  <c r="GW287" i="100"/>
  <c r="GV285" i="100"/>
  <c r="GW285" i="100"/>
  <c r="GV283" i="100"/>
  <c r="GW283" i="100"/>
  <c r="GV281" i="100"/>
  <c r="GW281" i="100"/>
  <c r="GV279" i="100"/>
  <c r="GW279" i="100"/>
  <c r="GV277" i="100"/>
  <c r="GW277" i="100"/>
  <c r="GV275" i="100"/>
  <c r="GW275" i="100"/>
  <c r="GV273" i="100"/>
  <c r="GW273" i="100"/>
  <c r="GV271" i="100"/>
  <c r="GW271" i="100"/>
  <c r="GV269" i="100"/>
  <c r="GW269" i="100"/>
  <c r="GV267" i="100"/>
  <c r="GW267" i="100"/>
  <c r="GV265" i="100"/>
  <c r="GW265" i="100"/>
  <c r="GV263" i="100"/>
  <c r="GW263" i="100"/>
  <c r="GV261" i="100"/>
  <c r="GW261" i="100"/>
  <c r="GV259" i="100"/>
  <c r="GW259" i="100"/>
  <c r="GV257" i="100"/>
  <c r="GW257" i="100"/>
  <c r="GV255" i="100"/>
  <c r="GW255" i="100"/>
  <c r="GV253" i="100"/>
  <c r="GW253" i="100"/>
  <c r="GV251" i="100"/>
  <c r="GW251" i="100"/>
  <c r="GV249" i="100"/>
  <c r="GW249" i="100"/>
  <c r="GV247" i="100"/>
  <c r="GW247" i="100"/>
  <c r="GV245" i="100"/>
  <c r="GW245" i="100"/>
  <c r="GV243" i="100"/>
  <c r="GW243" i="100"/>
  <c r="GV241" i="100"/>
  <c r="GW241" i="100"/>
  <c r="GV239" i="100"/>
  <c r="GW239" i="100"/>
  <c r="GV237" i="100"/>
  <c r="GW237" i="100"/>
  <c r="GV235" i="100"/>
  <c r="GW235" i="100"/>
  <c r="GV233" i="100"/>
  <c r="GW233" i="100"/>
  <c r="GV231" i="100"/>
  <c r="GW231" i="100"/>
  <c r="GV229" i="100"/>
  <c r="GW229" i="100"/>
  <c r="GV227" i="100"/>
  <c r="GW227" i="100"/>
  <c r="GV225" i="100"/>
  <c r="GW225" i="100"/>
  <c r="GV223" i="100"/>
  <c r="GW223" i="100"/>
  <c r="GV221" i="100"/>
  <c r="GW221" i="100"/>
  <c r="GV219" i="100"/>
  <c r="GW219" i="100"/>
  <c r="GV217" i="100"/>
  <c r="GW217" i="100"/>
  <c r="GV300" i="100"/>
  <c r="GW300" i="100"/>
  <c r="GV298" i="100"/>
  <c r="GW298" i="100"/>
  <c r="GV296" i="100"/>
  <c r="GW296" i="100"/>
  <c r="GV294" i="100"/>
  <c r="GW294" i="100"/>
  <c r="GV292" i="100"/>
  <c r="GW292" i="100"/>
  <c r="GV290" i="100"/>
  <c r="GW290" i="100"/>
  <c r="GV288" i="100"/>
  <c r="GW288" i="100"/>
  <c r="GV286" i="100"/>
  <c r="GW286" i="100"/>
  <c r="GV284" i="100"/>
  <c r="GW284" i="100"/>
  <c r="GV282" i="100"/>
  <c r="GW282" i="100"/>
  <c r="GV280" i="100"/>
  <c r="GW280" i="100"/>
  <c r="GV278" i="100"/>
  <c r="GW278" i="100"/>
  <c r="GV276" i="100"/>
  <c r="GW276" i="100"/>
  <c r="GV274" i="100"/>
  <c r="GW274" i="100"/>
  <c r="GV272" i="100"/>
  <c r="GW272" i="100"/>
  <c r="GV270" i="100"/>
  <c r="GW270" i="100"/>
  <c r="GV268" i="100"/>
  <c r="GW268" i="100"/>
  <c r="GV266" i="100"/>
  <c r="GW266" i="100"/>
  <c r="GV264" i="100"/>
  <c r="GW264" i="100"/>
  <c r="GV262" i="100"/>
  <c r="GW262" i="100"/>
  <c r="GV260" i="100"/>
  <c r="GW260" i="100"/>
  <c r="GV258" i="100"/>
  <c r="GW258" i="100"/>
  <c r="GV256" i="100"/>
  <c r="GW256" i="100"/>
  <c r="GV254" i="100"/>
  <c r="GW254" i="100"/>
  <c r="GV252" i="100"/>
  <c r="GW252" i="100"/>
  <c r="GV250" i="100"/>
  <c r="GW250" i="100"/>
  <c r="GV248" i="100"/>
  <c r="GW248" i="100"/>
  <c r="GV246" i="100"/>
  <c r="GW246" i="100"/>
  <c r="GV244" i="100"/>
  <c r="GW244" i="100"/>
  <c r="GV242" i="100"/>
  <c r="GW242" i="100"/>
  <c r="GV240" i="100"/>
  <c r="GW240" i="100"/>
  <c r="GV238" i="100"/>
  <c r="GW238" i="100"/>
  <c r="GV236" i="100"/>
  <c r="GW236" i="100"/>
  <c r="GV234" i="100"/>
  <c r="GW234" i="100"/>
  <c r="GV232" i="100"/>
  <c r="GW232" i="100"/>
  <c r="GV230" i="100"/>
  <c r="GW230" i="100"/>
  <c r="GV228" i="100"/>
  <c r="GW228" i="100"/>
  <c r="GV226" i="100"/>
  <c r="GW226" i="100"/>
  <c r="GV224" i="100"/>
  <c r="GW224" i="100"/>
  <c r="GV222" i="100"/>
  <c r="GW222" i="100"/>
  <c r="GV220" i="100"/>
  <c r="GW220" i="100"/>
  <c r="GV218" i="100"/>
  <c r="GW218" i="100"/>
  <c r="GW216" i="100"/>
  <c r="GW212" i="100"/>
  <c r="GW208" i="100"/>
  <c r="GW204" i="100"/>
  <c r="GW200" i="100"/>
  <c r="GW196" i="100"/>
  <c r="GW192" i="100"/>
  <c r="GW188" i="100"/>
  <c r="GW184" i="100"/>
  <c r="GW180" i="100"/>
  <c r="GW176" i="100"/>
  <c r="GW172" i="100"/>
  <c r="GW168" i="100"/>
  <c r="GW164" i="100"/>
  <c r="GW160" i="100"/>
  <c r="GW156" i="100"/>
  <c r="GW152" i="100"/>
  <c r="GW148" i="100"/>
  <c r="GW144" i="100"/>
  <c r="GW140" i="100"/>
  <c r="GW136" i="100"/>
  <c r="GV104" i="100"/>
  <c r="GW104" i="100"/>
  <c r="GV100" i="100"/>
  <c r="GW100" i="100"/>
  <c r="GV96" i="100"/>
  <c r="GW96" i="100"/>
  <c r="GW81" i="100"/>
  <c r="GV81" i="100"/>
  <c r="GW65" i="100"/>
  <c r="GV65" i="100"/>
  <c r="GW49" i="100"/>
  <c r="GV49" i="100"/>
  <c r="GW33" i="100"/>
  <c r="GV33" i="100"/>
  <c r="GW213" i="100"/>
  <c r="GV212" i="100"/>
  <c r="GW209" i="100"/>
  <c r="GV208" i="100"/>
  <c r="GW205" i="100"/>
  <c r="GV204" i="100"/>
  <c r="GW201" i="100"/>
  <c r="GV200" i="100"/>
  <c r="GW197" i="100"/>
  <c r="GV196" i="100"/>
  <c r="GW193" i="100"/>
  <c r="GV192" i="100"/>
  <c r="GW189" i="100"/>
  <c r="GV188" i="100"/>
  <c r="GW185" i="100"/>
  <c r="GV184" i="100"/>
  <c r="GW181" i="100"/>
  <c r="GV180" i="100"/>
  <c r="GW177" i="100"/>
  <c r="GV176" i="100"/>
  <c r="GW173" i="100"/>
  <c r="GV172" i="100"/>
  <c r="GW169" i="100"/>
  <c r="GV168" i="100"/>
  <c r="GW165" i="100"/>
  <c r="GV164" i="100"/>
  <c r="GW161" i="100"/>
  <c r="GV160" i="100"/>
  <c r="GW157" i="100"/>
  <c r="GV156" i="100"/>
  <c r="GW153" i="100"/>
  <c r="GV152" i="100"/>
  <c r="GW149" i="100"/>
  <c r="GV148" i="100"/>
  <c r="GW145" i="100"/>
  <c r="GV144" i="100"/>
  <c r="GW141" i="100"/>
  <c r="GV140" i="100"/>
  <c r="GW137" i="100"/>
  <c r="GV136" i="100"/>
  <c r="GW133" i="100"/>
  <c r="GW131" i="100"/>
  <c r="GW129" i="100"/>
  <c r="GW127" i="100"/>
  <c r="GW125" i="100"/>
  <c r="GW123" i="100"/>
  <c r="GW121" i="100"/>
  <c r="GW119" i="100"/>
  <c r="GW117" i="100"/>
  <c r="GW115" i="100"/>
  <c r="GW113" i="100"/>
  <c r="GW111" i="100"/>
  <c r="GW109" i="100"/>
  <c r="GW107" i="100"/>
  <c r="GV103" i="100"/>
  <c r="GW103" i="100"/>
  <c r="GV99" i="100"/>
  <c r="GW99" i="100"/>
  <c r="GV95" i="100"/>
  <c r="GW95" i="100"/>
  <c r="GW85" i="100"/>
  <c r="GV85" i="100"/>
  <c r="GW69" i="100"/>
  <c r="GV69" i="100"/>
  <c r="GW53" i="100"/>
  <c r="GV53" i="100"/>
  <c r="GW37" i="100"/>
  <c r="GV37" i="100"/>
  <c r="GW21" i="100"/>
  <c r="GV21" i="100"/>
  <c r="GV106" i="100"/>
  <c r="GW106" i="100"/>
  <c r="GV102" i="100"/>
  <c r="GW102" i="100"/>
  <c r="GV98" i="100"/>
  <c r="GW98" i="100"/>
  <c r="GV94" i="100"/>
  <c r="GW94" i="100"/>
  <c r="GW89" i="100"/>
  <c r="GV89" i="100"/>
  <c r="GW73" i="100"/>
  <c r="GV73" i="100"/>
  <c r="GW57" i="100"/>
  <c r="GV57" i="100"/>
  <c r="GW41" i="100"/>
  <c r="GV41" i="100"/>
  <c r="GW25" i="100"/>
  <c r="GV25" i="100"/>
  <c r="GW134" i="100"/>
  <c r="GW132" i="100"/>
  <c r="GW130" i="100"/>
  <c r="GW128" i="100"/>
  <c r="GW126" i="100"/>
  <c r="GW124" i="100"/>
  <c r="GW122" i="100"/>
  <c r="GW120" i="100"/>
  <c r="GW118" i="100"/>
  <c r="GW116" i="100"/>
  <c r="GW114" i="100"/>
  <c r="GW112" i="100"/>
  <c r="GW110" i="100"/>
  <c r="GW108" i="100"/>
  <c r="GV105" i="100"/>
  <c r="GW105" i="100"/>
  <c r="GV101" i="100"/>
  <c r="GW101" i="100"/>
  <c r="GV97" i="100"/>
  <c r="GW97" i="100"/>
  <c r="GV93" i="100"/>
  <c r="GW93" i="100"/>
  <c r="GW77" i="100"/>
  <c r="GV77" i="100"/>
  <c r="GW61" i="100"/>
  <c r="GV61" i="100"/>
  <c r="GW45" i="100"/>
  <c r="GV45" i="100"/>
  <c r="GW29" i="100"/>
  <c r="GV29" i="100"/>
  <c r="GV91" i="100"/>
  <c r="GV87" i="100"/>
  <c r="GV83" i="100"/>
  <c r="GV79" i="100"/>
  <c r="GV75" i="100"/>
  <c r="GV71" i="100"/>
  <c r="GV67" i="100"/>
  <c r="GV63" i="100"/>
  <c r="GV59" i="100"/>
  <c r="GV55" i="100"/>
  <c r="GV51" i="100"/>
  <c r="GV47" i="100"/>
  <c r="GV43" i="100"/>
  <c r="GV39" i="100"/>
  <c r="GV35" i="100"/>
  <c r="GV31" i="100"/>
  <c r="GV27" i="100"/>
  <c r="GV23" i="100"/>
  <c r="GV19" i="100"/>
  <c r="GV15" i="100"/>
  <c r="GV11" i="100"/>
  <c r="GV92" i="100"/>
  <c r="GV88" i="100"/>
  <c r="GV84" i="100"/>
  <c r="GV80" i="100"/>
  <c r="GV76" i="100"/>
  <c r="GV72" i="100"/>
  <c r="GV68" i="100"/>
  <c r="GV64" i="100"/>
  <c r="GV60" i="100"/>
  <c r="GV56" i="100"/>
  <c r="GV52" i="100"/>
  <c r="GV48" i="100"/>
  <c r="GV44" i="100"/>
  <c r="GV40" i="100"/>
  <c r="GV36" i="100"/>
  <c r="GV32" i="100"/>
  <c r="GV28" i="100"/>
  <c r="GV24" i="100"/>
  <c r="GV20" i="100"/>
  <c r="GV16" i="100"/>
  <c r="GV12" i="100"/>
  <c r="GV8" i="100"/>
  <c r="GV17" i="100"/>
  <c r="GV13" i="100"/>
  <c r="GV9" i="100"/>
  <c r="GW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H26" i="82"/>
  <c r="AH27" i="82"/>
  <c r="AH28" i="82"/>
  <c r="AH29" i="82"/>
  <c r="AH30" i="82"/>
  <c r="AH31" i="82"/>
  <c r="AH32" i="82"/>
  <c r="AH33" i="82"/>
  <c r="AH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B78" i="82" l="1"/>
  <c r="FB79" i="82"/>
  <c r="FB77" i="82"/>
  <c r="EC84" i="82"/>
  <c r="DV84" i="82" s="1"/>
  <c r="EC85" i="82"/>
  <c r="EC83" i="82"/>
  <c r="FB74" i="82"/>
  <c r="FB75" i="82"/>
  <c r="FB76" i="82"/>
  <c r="EC80" i="82"/>
  <c r="EC81" i="82"/>
  <c r="EC82" i="82"/>
  <c r="DV82" i="82" s="1"/>
  <c r="FB62" i="82"/>
  <c r="FB63" i="82"/>
  <c r="FB64" i="82"/>
  <c r="EC70" i="82"/>
  <c r="DV70" i="82" s="1"/>
  <c r="EC69" i="82"/>
  <c r="EC68" i="82"/>
  <c r="AF20" i="103"/>
  <c r="N25" i="88" s="1"/>
  <c r="FB60" i="82"/>
  <c r="FB61" i="82"/>
  <c r="FB59" i="82"/>
  <c r="EC67" i="82"/>
  <c r="EC66" i="82"/>
  <c r="DV66" i="82" s="1"/>
  <c r="EC65" i="82"/>
  <c r="AF21" i="103"/>
  <c r="N27" i="88" s="1"/>
  <c r="FB66" i="82"/>
  <c r="FB67" i="82"/>
  <c r="FB65" i="82"/>
  <c r="EC72" i="82"/>
  <c r="EC73" i="82"/>
  <c r="DV73" i="82" s="1"/>
  <c r="EC71" i="82"/>
  <c r="DV71" i="82" s="1"/>
  <c r="FB85" i="82"/>
  <c r="FB83" i="82"/>
  <c r="FB84" i="82"/>
  <c r="EC91" i="82"/>
  <c r="DV91" i="82" s="1"/>
  <c r="EC89" i="82"/>
  <c r="EC90" i="82"/>
  <c r="DV90" i="82" s="1"/>
  <c r="AF22" i="103"/>
  <c r="N31" i="88" s="1"/>
  <c r="FB71" i="82"/>
  <c r="FB72" i="82"/>
  <c r="FB73" i="82"/>
  <c r="EC77" i="82"/>
  <c r="EC79" i="82"/>
  <c r="DV79" i="82" s="1"/>
  <c r="EC78" i="82"/>
  <c r="FB82" i="82"/>
  <c r="FB81" i="82"/>
  <c r="FB80" i="82"/>
  <c r="EC88" i="82"/>
  <c r="EC87" i="82"/>
  <c r="DV87" i="82" s="1"/>
  <c r="EC86" i="82"/>
  <c r="FB70" i="82"/>
  <c r="FB69" i="82"/>
  <c r="FB68" i="82"/>
  <c r="EC75" i="82"/>
  <c r="DV75" i="82" s="1"/>
  <c r="EC76" i="82"/>
  <c r="DV76" i="82" s="1"/>
  <c r="EC74" i="82"/>
  <c r="N33" i="88"/>
  <c r="N30" i="88"/>
  <c r="DV72" i="82"/>
  <c r="DV81" i="82"/>
  <c r="DV80" i="82"/>
  <c r="DV69" i="82"/>
  <c r="DV68" i="82"/>
  <c r="DV89" i="82"/>
  <c r="DV67" i="82"/>
  <c r="DV65" i="82"/>
  <c r="DV85" i="82"/>
  <c r="DV83" i="82"/>
  <c r="DV77" i="82"/>
  <c r="DV78" i="82"/>
  <c r="DV88" i="82"/>
  <c r="DV86" i="82"/>
  <c r="DV74" i="82"/>
  <c r="AV97" i="82"/>
  <c r="AV100" i="82"/>
  <c r="AV98" i="82"/>
  <c r="AV99" i="82"/>
  <c r="Q32" i="89"/>
  <c r="AE32" i="89" s="1"/>
  <c r="AO30" i="82"/>
  <c r="I29" i="88" s="1"/>
  <c r="Z30" i="82"/>
  <c r="G28" i="88" s="1"/>
  <c r="AM30" i="82"/>
  <c r="AO26" i="82"/>
  <c r="I25" i="88" s="1"/>
  <c r="Z26" i="82"/>
  <c r="G24" i="88" s="1"/>
  <c r="AM26" i="82"/>
  <c r="AV94" i="82"/>
  <c r="AV96" i="82"/>
  <c r="AV93" i="82"/>
  <c r="AV95" i="82"/>
  <c r="AO29" i="82"/>
  <c r="I28" i="88" s="1"/>
  <c r="Z29" i="82"/>
  <c r="G27" i="88" s="1"/>
  <c r="AM29" i="82"/>
  <c r="M31" i="82"/>
  <c r="AW107" i="82" s="1"/>
  <c r="AO34" i="82"/>
  <c r="I33" i="88" s="1"/>
  <c r="Z34" i="82"/>
  <c r="G32" i="88" s="1"/>
  <c r="AM34" i="82"/>
  <c r="M35" i="82"/>
  <c r="AW124" i="82" s="1"/>
  <c r="AV112" i="82"/>
  <c r="AV111" i="82"/>
  <c r="AV110" i="82"/>
  <c r="AV109" i="82"/>
  <c r="AO33" i="82"/>
  <c r="I32" i="88" s="1"/>
  <c r="Z33" i="82"/>
  <c r="G31" i="88" s="1"/>
  <c r="AM33" i="82"/>
  <c r="AV108" i="82"/>
  <c r="AV105" i="82"/>
  <c r="AV107" i="82"/>
  <c r="AV106" i="82"/>
  <c r="AV89" i="82"/>
  <c r="AV92" i="82"/>
  <c r="AV91" i="82"/>
  <c r="AV90" i="82"/>
  <c r="Q34" i="89"/>
  <c r="AE34" i="89" s="1"/>
  <c r="Z32" i="82"/>
  <c r="G30" i="88" s="1"/>
  <c r="AM32" i="82"/>
  <c r="AO32" i="82"/>
  <c r="I31" i="88" s="1"/>
  <c r="Z28" i="82"/>
  <c r="G26" i="88" s="1"/>
  <c r="AM28" i="82"/>
  <c r="AO28" i="82"/>
  <c r="I27" i="88" s="1"/>
  <c r="M30" i="82"/>
  <c r="AW104" i="82" s="1"/>
  <c r="AV116" i="82"/>
  <c r="AV113" i="82"/>
  <c r="AV115" i="82"/>
  <c r="AV114" i="82"/>
  <c r="AV117" i="82"/>
  <c r="AV120" i="82"/>
  <c r="AV118" i="82"/>
  <c r="AV119" i="82"/>
  <c r="AV101" i="82"/>
  <c r="AV104" i="82"/>
  <c r="AV103" i="82"/>
  <c r="AV102" i="82"/>
  <c r="AV85" i="82"/>
  <c r="AV87" i="82"/>
  <c r="AV88" i="82"/>
  <c r="AV86" i="82"/>
  <c r="Q33" i="89"/>
  <c r="AE33" i="89" s="1"/>
  <c r="AM31" i="82"/>
  <c r="AO31" i="82"/>
  <c r="I30" i="88" s="1"/>
  <c r="Z31" i="82"/>
  <c r="G29" i="88" s="1"/>
  <c r="AM27" i="82"/>
  <c r="AO27" i="82"/>
  <c r="I26" i="88" s="1"/>
  <c r="Z27" i="82"/>
  <c r="G25" i="88" s="1"/>
  <c r="X27" i="82"/>
  <c r="Q29" i="89"/>
  <c r="AE29" i="89" s="1"/>
  <c r="X31" i="82"/>
  <c r="M28" i="82"/>
  <c r="AW96" i="82" s="1"/>
  <c r="Q30" i="89"/>
  <c r="AE30" i="89" s="1"/>
  <c r="Q36" i="89"/>
  <c r="AE36" i="89" s="1"/>
  <c r="Q28" i="89"/>
  <c r="AE28" i="89" s="1"/>
  <c r="M29" i="82"/>
  <c r="AW97" i="82" s="1"/>
  <c r="Q35" i="89"/>
  <c r="AE35" i="89" s="1"/>
  <c r="Q31" i="89"/>
  <c r="AE31" i="89" s="1"/>
  <c r="M32" i="82"/>
  <c r="AW110" i="82" s="1"/>
  <c r="X33" i="82"/>
  <c r="X34" i="82"/>
  <c r="M27" i="82"/>
  <c r="AW89" i="82" s="1"/>
  <c r="X32" i="82"/>
  <c r="X30" i="82"/>
  <c r="X29" i="82"/>
  <c r="X28" i="82"/>
  <c r="M34" i="82"/>
  <c r="AW120" i="82" s="1"/>
  <c r="M33" i="82"/>
  <c r="AW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W111" i="82"/>
  <c r="AW118" i="82"/>
  <c r="AW102" i="82"/>
  <c r="AW90" i="82"/>
  <c r="AW106" i="82"/>
  <c r="AW93" i="82"/>
  <c r="AW115" i="82"/>
  <c r="AW95" i="82"/>
  <c r="AW112" i="82"/>
  <c r="AW100" i="82"/>
  <c r="AW114" i="82"/>
  <c r="AW119" i="82"/>
  <c r="AW123" i="82"/>
  <c r="AW103" i="82"/>
  <c r="AW91" i="82"/>
  <c r="AW105" i="82"/>
  <c r="AW99" i="82"/>
  <c r="AW94" i="82"/>
  <c r="AW109" i="82"/>
  <c r="AW98" i="82"/>
  <c r="AW113" i="82"/>
  <c r="AW117" i="82"/>
  <c r="AW122" i="82"/>
  <c r="AW121" i="82"/>
  <c r="AW101" i="82"/>
  <c r="AW92" i="82"/>
  <c r="AW108" i="82"/>
  <c r="AY5" i="85" l="1"/>
  <c r="CW7" i="89" s="1"/>
  <c r="AY6" i="85"/>
  <c r="AY7" i="85"/>
  <c r="CW9" i="89" s="1"/>
  <c r="AY8" i="85"/>
  <c r="AY9" i="85"/>
  <c r="CW11" i="89" s="1"/>
  <c r="AY10" i="85"/>
  <c r="AY11" i="85"/>
  <c r="CW13" i="89" s="1"/>
  <c r="AY12" i="85"/>
  <c r="AY13" i="85"/>
  <c r="CW15" i="89" s="1"/>
  <c r="AY14" i="85"/>
  <c r="AY15" i="85"/>
  <c r="CW17" i="89" s="1"/>
  <c r="AY16" i="85"/>
  <c r="AY17" i="85"/>
  <c r="CW19" i="89" s="1"/>
  <c r="AY18" i="85"/>
  <c r="AY19" i="85"/>
  <c r="CW21" i="89" s="1"/>
  <c r="AY20" i="85"/>
  <c r="CW22" i="89" s="1"/>
  <c r="AY21" i="85"/>
  <c r="AY22" i="85"/>
  <c r="CW24" i="89" s="1"/>
  <c r="AY23" i="85"/>
  <c r="CW25" i="89" s="1"/>
  <c r="AY24" i="85"/>
  <c r="AY25" i="85"/>
  <c r="CW27" i="89" s="1"/>
  <c r="AY26" i="85"/>
  <c r="CW28" i="89" s="1"/>
  <c r="AY27" i="85"/>
  <c r="AY28" i="85"/>
  <c r="CW30" i="89" s="1"/>
  <c r="AY29" i="85"/>
  <c r="CW31" i="89" s="1"/>
  <c r="AY30" i="85"/>
  <c r="AY31" i="85"/>
  <c r="CW33" i="89" s="1"/>
  <c r="AY32" i="85"/>
  <c r="CW34" i="89" s="1"/>
  <c r="AY33" i="85"/>
  <c r="AY34" i="85"/>
  <c r="CW36" i="89" s="1"/>
  <c r="AY35" i="85"/>
  <c r="CW37" i="89" s="1"/>
  <c r="AY36" i="85"/>
  <c r="AY37" i="85"/>
  <c r="CW39" i="89" s="1"/>
  <c r="AY38" i="85"/>
  <c r="CW40" i="89" s="1"/>
  <c r="AY39" i="85"/>
  <c r="AY40" i="85"/>
  <c r="CW42" i="89" s="1"/>
  <c r="AY41" i="85"/>
  <c r="CW43" i="89" s="1"/>
  <c r="AY42" i="85"/>
  <c r="AY43" i="85"/>
  <c r="CW45" i="89" s="1"/>
  <c r="AY44" i="85"/>
  <c r="CW46" i="89" s="1"/>
  <c r="AY45" i="85"/>
  <c r="AY46" i="85"/>
  <c r="CW48" i="89" s="1"/>
  <c r="AY47" i="85"/>
  <c r="CW49" i="89" s="1"/>
  <c r="AY48" i="85"/>
  <c r="AY49" i="85"/>
  <c r="CW51" i="89" s="1"/>
  <c r="AY50" i="85"/>
  <c r="CW52" i="89" s="1"/>
  <c r="AY51" i="85"/>
  <c r="AY52" i="85"/>
  <c r="CW54" i="89" s="1"/>
  <c r="AY53" i="85"/>
  <c r="CW55" i="89" s="1"/>
  <c r="AY54" i="85"/>
  <c r="CW56" i="89" s="1"/>
  <c r="AY55" i="85"/>
  <c r="AY4" i="85"/>
  <c r="AU11" i="85"/>
  <c r="AU8" i="85"/>
  <c r="AU9" i="85"/>
  <c r="AU10" i="85"/>
  <c r="AU5" i="85"/>
  <c r="AU6" i="85"/>
  <c r="AU7" i="85"/>
  <c r="AU4" i="85"/>
  <c r="CW6" i="89" l="1"/>
  <c r="BH4" i="85"/>
  <c r="CW50" i="89"/>
  <c r="DP50" i="89" s="1"/>
  <c r="BH21" i="85"/>
  <c r="CW38" i="89"/>
  <c r="BH17" i="85"/>
  <c r="CW26" i="89"/>
  <c r="DP26" i="89" s="1"/>
  <c r="BH13" i="85"/>
  <c r="CW18" i="89"/>
  <c r="BH10" i="85"/>
  <c r="CW14" i="89"/>
  <c r="DP14" i="89" s="1"/>
  <c r="BH8" i="85"/>
  <c r="CW10" i="89"/>
  <c r="DP10" i="89" s="1"/>
  <c r="BH6" i="85"/>
  <c r="CW57" i="89"/>
  <c r="DP57" i="89" s="1"/>
  <c r="BH23" i="85"/>
  <c r="CW53" i="89"/>
  <c r="DP53" i="89" s="1"/>
  <c r="BH22" i="85"/>
  <c r="CW41" i="89"/>
  <c r="DP41" i="89" s="1"/>
  <c r="BH18" i="85"/>
  <c r="CW29" i="89"/>
  <c r="DP29" i="89" s="1"/>
  <c r="BH14" i="85"/>
  <c r="CW44" i="89"/>
  <c r="DP44" i="89" s="1"/>
  <c r="BH19" i="85"/>
  <c r="CW32" i="89"/>
  <c r="DP32" i="89" s="1"/>
  <c r="BH15" i="85"/>
  <c r="CW20" i="89"/>
  <c r="DP20" i="89" s="1"/>
  <c r="BH11" i="85"/>
  <c r="CW16" i="89"/>
  <c r="DP16" i="89" s="1"/>
  <c r="BH9" i="85"/>
  <c r="CW12" i="89"/>
  <c r="DP12" i="89" s="1"/>
  <c r="BH7" i="85"/>
  <c r="CW8" i="89"/>
  <c r="DP8" i="89" s="1"/>
  <c r="BH5" i="85"/>
  <c r="CW47" i="89"/>
  <c r="DP47" i="89" s="1"/>
  <c r="BH20" i="85"/>
  <c r="CW35" i="89"/>
  <c r="DP35" i="89" s="1"/>
  <c r="BH16" i="85"/>
  <c r="CW23" i="89"/>
  <c r="DP23" i="89" s="1"/>
  <c r="BH12" i="85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H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A6" i="82" l="1"/>
  <c r="BB6" i="82" s="1"/>
  <c r="BA10" i="82"/>
  <c r="BB10" i="82" s="1"/>
  <c r="BA14" i="82"/>
  <c r="BB14" i="82" s="1"/>
  <c r="BA18" i="82"/>
  <c r="BB18" i="82" s="1"/>
  <c r="BA22" i="82"/>
  <c r="BB22" i="82" s="1"/>
  <c r="BA26" i="82"/>
  <c r="BB26" i="82" s="1"/>
  <c r="BA30" i="82"/>
  <c r="BB30" i="82" s="1"/>
  <c r="BA34" i="82"/>
  <c r="BB34" i="82" s="1"/>
  <c r="BA38" i="82"/>
  <c r="BB38" i="82" s="1"/>
  <c r="BA42" i="82"/>
  <c r="BB42" i="82" s="1"/>
  <c r="BA46" i="82"/>
  <c r="BB46" i="82" s="1"/>
  <c r="BA50" i="82"/>
  <c r="BB50" i="82" s="1"/>
  <c r="BA54" i="82"/>
  <c r="BB54" i="82" s="1"/>
  <c r="BA58" i="82"/>
  <c r="BB58" i="82" s="1"/>
  <c r="BA62" i="82"/>
  <c r="BB62" i="82" s="1"/>
  <c r="BA66" i="82"/>
  <c r="BB66" i="82" s="1"/>
  <c r="BA70" i="82"/>
  <c r="BB70" i="82" s="1"/>
  <c r="BA74" i="82"/>
  <c r="BB74" i="82" s="1"/>
  <c r="BA78" i="82"/>
  <c r="BB78" i="82" s="1"/>
  <c r="BA82" i="82"/>
  <c r="BB82" i="82" s="1"/>
  <c r="BA86" i="82"/>
  <c r="BB86" i="82" s="1"/>
  <c r="BA90" i="82"/>
  <c r="BB90" i="82" s="1"/>
  <c r="BA94" i="82"/>
  <c r="BB94" i="82" s="1"/>
  <c r="BA98" i="82"/>
  <c r="BB98" i="82" s="1"/>
  <c r="BA102" i="82"/>
  <c r="BB102" i="82" s="1"/>
  <c r="BA106" i="82"/>
  <c r="BB106" i="82" s="1"/>
  <c r="BA110" i="82"/>
  <c r="BB110" i="82" s="1"/>
  <c r="BA114" i="82"/>
  <c r="BB114" i="82" s="1"/>
  <c r="BA118" i="82"/>
  <c r="BB118" i="82" s="1"/>
  <c r="BA122" i="82"/>
  <c r="BB122" i="82" s="1"/>
  <c r="BA126" i="82"/>
  <c r="BB126" i="82" s="1"/>
  <c r="BA130" i="82"/>
  <c r="BB130" i="82" s="1"/>
  <c r="BA134" i="82"/>
  <c r="BB134" i="82" s="1"/>
  <c r="BA138" i="82"/>
  <c r="BB138" i="82" s="1"/>
  <c r="BA142" i="82"/>
  <c r="BB142" i="82" s="1"/>
  <c r="BA146" i="82"/>
  <c r="BB146" i="82" s="1"/>
  <c r="BA150" i="82"/>
  <c r="BB150" i="82" s="1"/>
  <c r="BA154" i="82"/>
  <c r="BB154" i="82" s="1"/>
  <c r="BA158" i="82"/>
  <c r="BB158" i="82" s="1"/>
  <c r="BA162" i="82"/>
  <c r="BB162" i="82" s="1"/>
  <c r="BA166" i="82"/>
  <c r="BB166" i="82" s="1"/>
  <c r="BA170" i="82"/>
  <c r="BB170" i="82" s="1"/>
  <c r="BA174" i="82"/>
  <c r="BB174" i="82" s="1"/>
  <c r="BA178" i="82"/>
  <c r="BB178" i="82" s="1"/>
  <c r="BA182" i="82"/>
  <c r="BB182" i="82" s="1"/>
  <c r="BA186" i="82"/>
  <c r="BB186" i="82" s="1"/>
  <c r="BA190" i="82"/>
  <c r="BB190" i="82" s="1"/>
  <c r="BA194" i="82"/>
  <c r="BB194" i="82" s="1"/>
  <c r="BA198" i="82"/>
  <c r="BB198" i="82" s="1"/>
  <c r="BA202" i="82"/>
  <c r="BB202" i="82" s="1"/>
  <c r="BA206" i="82"/>
  <c r="BB206" i="82" s="1"/>
  <c r="BA210" i="82"/>
  <c r="BB210" i="82" s="1"/>
  <c r="BA214" i="82"/>
  <c r="BB214" i="82" s="1"/>
  <c r="BA218" i="82"/>
  <c r="BB218" i="82" s="1"/>
  <c r="BA222" i="82"/>
  <c r="BB222" i="82" s="1"/>
  <c r="BA226" i="82"/>
  <c r="BB226" i="82" s="1"/>
  <c r="BA7" i="82"/>
  <c r="BB7" i="82" s="1"/>
  <c r="BA11" i="82"/>
  <c r="BB11" i="82" s="1"/>
  <c r="BA15" i="82"/>
  <c r="BB15" i="82" s="1"/>
  <c r="BA19" i="82"/>
  <c r="BB19" i="82" s="1"/>
  <c r="BA23" i="82"/>
  <c r="BB23" i="82" s="1"/>
  <c r="BA27" i="82"/>
  <c r="BB27" i="82" s="1"/>
  <c r="BA31" i="82"/>
  <c r="BB31" i="82" s="1"/>
  <c r="BA35" i="82"/>
  <c r="BB35" i="82" s="1"/>
  <c r="BA39" i="82"/>
  <c r="BB39" i="82" s="1"/>
  <c r="BA43" i="82"/>
  <c r="BB43" i="82" s="1"/>
  <c r="BA47" i="82"/>
  <c r="BB47" i="82" s="1"/>
  <c r="BA51" i="82"/>
  <c r="BB51" i="82" s="1"/>
  <c r="BA55" i="82"/>
  <c r="BB55" i="82" s="1"/>
  <c r="BA59" i="82"/>
  <c r="BB59" i="82" s="1"/>
  <c r="BA63" i="82"/>
  <c r="BB63" i="82" s="1"/>
  <c r="BA67" i="82"/>
  <c r="BB67" i="82" s="1"/>
  <c r="BA71" i="82"/>
  <c r="BB71" i="82" s="1"/>
  <c r="BA75" i="82"/>
  <c r="BB75" i="82" s="1"/>
  <c r="BA79" i="82"/>
  <c r="BB79" i="82" s="1"/>
  <c r="BA83" i="82"/>
  <c r="BB83" i="82" s="1"/>
  <c r="BA87" i="82"/>
  <c r="BB87" i="82" s="1"/>
  <c r="BA91" i="82"/>
  <c r="BB91" i="82" s="1"/>
  <c r="BA95" i="82"/>
  <c r="BB95" i="82" s="1"/>
  <c r="BA99" i="82"/>
  <c r="BB99" i="82" s="1"/>
  <c r="BA103" i="82"/>
  <c r="BB103" i="82" s="1"/>
  <c r="BA107" i="82"/>
  <c r="BB107" i="82" s="1"/>
  <c r="BA111" i="82"/>
  <c r="BB111" i="82" s="1"/>
  <c r="BA115" i="82"/>
  <c r="BB115" i="82" s="1"/>
  <c r="BA119" i="82"/>
  <c r="BB119" i="82" s="1"/>
  <c r="BA123" i="82"/>
  <c r="BB123" i="82" s="1"/>
  <c r="BA127" i="82"/>
  <c r="BB127" i="82" s="1"/>
  <c r="BA131" i="82"/>
  <c r="BB131" i="82" s="1"/>
  <c r="BA135" i="82"/>
  <c r="BB135" i="82" s="1"/>
  <c r="BA139" i="82"/>
  <c r="BB139" i="82" s="1"/>
  <c r="BA143" i="82"/>
  <c r="BB143" i="82" s="1"/>
  <c r="BA8" i="82"/>
  <c r="BB8" i="82" s="1"/>
  <c r="BA12" i="82"/>
  <c r="BB12" i="82" s="1"/>
  <c r="BA16" i="82"/>
  <c r="BB16" i="82" s="1"/>
  <c r="BA20" i="82"/>
  <c r="BB20" i="82" s="1"/>
  <c r="BA24" i="82"/>
  <c r="BB24" i="82" s="1"/>
  <c r="BA28" i="82"/>
  <c r="BB28" i="82" s="1"/>
  <c r="BA32" i="82"/>
  <c r="BB32" i="82" s="1"/>
  <c r="BA36" i="82"/>
  <c r="BB36" i="82" s="1"/>
  <c r="BA40" i="82"/>
  <c r="BB40" i="82" s="1"/>
  <c r="BA44" i="82"/>
  <c r="BB44" i="82" s="1"/>
  <c r="BA48" i="82"/>
  <c r="BB48" i="82" s="1"/>
  <c r="BA52" i="82"/>
  <c r="BB52" i="82" s="1"/>
  <c r="BA56" i="82"/>
  <c r="BB56" i="82" s="1"/>
  <c r="BA60" i="82"/>
  <c r="BB60" i="82" s="1"/>
  <c r="BA64" i="82"/>
  <c r="BB64" i="82" s="1"/>
  <c r="BA68" i="82"/>
  <c r="BB68" i="82" s="1"/>
  <c r="BA72" i="82"/>
  <c r="BB72" i="82" s="1"/>
  <c r="BA76" i="82"/>
  <c r="BB76" i="82" s="1"/>
  <c r="BA80" i="82"/>
  <c r="BB80" i="82" s="1"/>
  <c r="BA84" i="82"/>
  <c r="BB84" i="82" s="1"/>
  <c r="BA88" i="82"/>
  <c r="BB88" i="82" s="1"/>
  <c r="BA92" i="82"/>
  <c r="BB92" i="82" s="1"/>
  <c r="BA96" i="82"/>
  <c r="BB96" i="82" s="1"/>
  <c r="BA100" i="82"/>
  <c r="BB100" i="82" s="1"/>
  <c r="BA104" i="82"/>
  <c r="BB104" i="82" s="1"/>
  <c r="BA108" i="82"/>
  <c r="BB108" i="82" s="1"/>
  <c r="BA112" i="82"/>
  <c r="BB112" i="82" s="1"/>
  <c r="BA116" i="82"/>
  <c r="BB116" i="82" s="1"/>
  <c r="BA120" i="82"/>
  <c r="BB120" i="82" s="1"/>
  <c r="BA124" i="82"/>
  <c r="BB124" i="82" s="1"/>
  <c r="BA128" i="82"/>
  <c r="BB128" i="82" s="1"/>
  <c r="BA132" i="82"/>
  <c r="BB132" i="82" s="1"/>
  <c r="BA136" i="82"/>
  <c r="BB136" i="82" s="1"/>
  <c r="BA140" i="82"/>
  <c r="BB140" i="82" s="1"/>
  <c r="BA144" i="82"/>
  <c r="BB144" i="82" s="1"/>
  <c r="BA148" i="82"/>
  <c r="BB148" i="82" s="1"/>
  <c r="BA152" i="82"/>
  <c r="BB152" i="82" s="1"/>
  <c r="BA156" i="82"/>
  <c r="BB156" i="82" s="1"/>
  <c r="BA160" i="82"/>
  <c r="BB160" i="82" s="1"/>
  <c r="BA164" i="82"/>
  <c r="BB164" i="82" s="1"/>
  <c r="BA168" i="82"/>
  <c r="BB168" i="82" s="1"/>
  <c r="BA172" i="82"/>
  <c r="BB172" i="82" s="1"/>
  <c r="BA176" i="82"/>
  <c r="BB176" i="82" s="1"/>
  <c r="BA180" i="82"/>
  <c r="BB180" i="82" s="1"/>
  <c r="BA184" i="82"/>
  <c r="BB184" i="82" s="1"/>
  <c r="BA188" i="82"/>
  <c r="BB188" i="82" s="1"/>
  <c r="BA192" i="82"/>
  <c r="BB192" i="82" s="1"/>
  <c r="BA196" i="82"/>
  <c r="BB196" i="82" s="1"/>
  <c r="BA200" i="82"/>
  <c r="BB200" i="82" s="1"/>
  <c r="BA204" i="82"/>
  <c r="BB204" i="82" s="1"/>
  <c r="BA208" i="82"/>
  <c r="BB208" i="82" s="1"/>
  <c r="BA212" i="82"/>
  <c r="BB212" i="82" s="1"/>
  <c r="BA216" i="82"/>
  <c r="BB216" i="82" s="1"/>
  <c r="BA220" i="82"/>
  <c r="BB220" i="82" s="1"/>
  <c r="BA224" i="82"/>
  <c r="BB224" i="82" s="1"/>
  <c r="BA228" i="82"/>
  <c r="BB228" i="82" s="1"/>
  <c r="BA232" i="82"/>
  <c r="BB232" i="82" s="1"/>
  <c r="BA236" i="82"/>
  <c r="BB236" i="82" s="1"/>
  <c r="BA240" i="82"/>
  <c r="BB240" i="82" s="1"/>
  <c r="BA244" i="82"/>
  <c r="BB244" i="82" s="1"/>
  <c r="BA248" i="82"/>
  <c r="BB248" i="82" s="1"/>
  <c r="BA252" i="82"/>
  <c r="BB252" i="82" s="1"/>
  <c r="BA256" i="82"/>
  <c r="BB256" i="82" s="1"/>
  <c r="BA260" i="82"/>
  <c r="BB260" i="82" s="1"/>
  <c r="BA264" i="82"/>
  <c r="BB264" i="82" s="1"/>
  <c r="BA268" i="82"/>
  <c r="BB268" i="82" s="1"/>
  <c r="BA272" i="82"/>
  <c r="BB272" i="82" s="1"/>
  <c r="BA276" i="82"/>
  <c r="BB276" i="82" s="1"/>
  <c r="BA280" i="82"/>
  <c r="BB280" i="82" s="1"/>
  <c r="BA284" i="82"/>
  <c r="BB284" i="82" s="1"/>
  <c r="BA17" i="82"/>
  <c r="BB17" i="82" s="1"/>
  <c r="BA33" i="82"/>
  <c r="BB33" i="82" s="1"/>
  <c r="BA49" i="82"/>
  <c r="BB49" i="82" s="1"/>
  <c r="BA65" i="82"/>
  <c r="BB65" i="82" s="1"/>
  <c r="BA81" i="82"/>
  <c r="BB81" i="82" s="1"/>
  <c r="BA97" i="82"/>
  <c r="BB97" i="82" s="1"/>
  <c r="BA113" i="82"/>
  <c r="BB113" i="82" s="1"/>
  <c r="BA129" i="82"/>
  <c r="BB129" i="82" s="1"/>
  <c r="BA145" i="82"/>
  <c r="BB145" i="82" s="1"/>
  <c r="BA153" i="82"/>
  <c r="BB153" i="82" s="1"/>
  <c r="BA161" i="82"/>
  <c r="BB161" i="82" s="1"/>
  <c r="BA169" i="82"/>
  <c r="BB169" i="82" s="1"/>
  <c r="BA177" i="82"/>
  <c r="BB177" i="82" s="1"/>
  <c r="BA185" i="82"/>
  <c r="BB185" i="82" s="1"/>
  <c r="BA193" i="82"/>
  <c r="BB193" i="82" s="1"/>
  <c r="BA201" i="82"/>
  <c r="BB201" i="82" s="1"/>
  <c r="BA209" i="82"/>
  <c r="BB209" i="82" s="1"/>
  <c r="BA217" i="82"/>
  <c r="BB217" i="82" s="1"/>
  <c r="BA225" i="82"/>
  <c r="BB225" i="82" s="1"/>
  <c r="BA231" i="82"/>
  <c r="BB231" i="82" s="1"/>
  <c r="BA237" i="82"/>
  <c r="BB237" i="82" s="1"/>
  <c r="BA242" i="82"/>
  <c r="BB242" i="82" s="1"/>
  <c r="BA247" i="82"/>
  <c r="BB247" i="82" s="1"/>
  <c r="BA253" i="82"/>
  <c r="BB253" i="82" s="1"/>
  <c r="BA258" i="82"/>
  <c r="BB258" i="82" s="1"/>
  <c r="BA263" i="82"/>
  <c r="BB263" i="82" s="1"/>
  <c r="BA269" i="82"/>
  <c r="BB269" i="82" s="1"/>
  <c r="BA274" i="82"/>
  <c r="BB274" i="82" s="1"/>
  <c r="BA279" i="82"/>
  <c r="BB279" i="82" s="1"/>
  <c r="BA285" i="82"/>
  <c r="BB285" i="82" s="1"/>
  <c r="BA289" i="82"/>
  <c r="BB289" i="82" s="1"/>
  <c r="BA293" i="82"/>
  <c r="BB293" i="82" s="1"/>
  <c r="BA297" i="82"/>
  <c r="BB297" i="82" s="1"/>
  <c r="BA301" i="82"/>
  <c r="BB301" i="82" s="1"/>
  <c r="BA5" i="82"/>
  <c r="BA21" i="82"/>
  <c r="BB21" i="82" s="1"/>
  <c r="BA37" i="82"/>
  <c r="BB37" i="82" s="1"/>
  <c r="BA53" i="82"/>
  <c r="BB53" i="82" s="1"/>
  <c r="BA69" i="82"/>
  <c r="BB69" i="82" s="1"/>
  <c r="BA85" i="82"/>
  <c r="BB85" i="82" s="1"/>
  <c r="BA101" i="82"/>
  <c r="BB101" i="82" s="1"/>
  <c r="BA117" i="82"/>
  <c r="BB117" i="82" s="1"/>
  <c r="BA133" i="82"/>
  <c r="BB133" i="82" s="1"/>
  <c r="BA147" i="82"/>
  <c r="BB147" i="82" s="1"/>
  <c r="BA155" i="82"/>
  <c r="BB155" i="82" s="1"/>
  <c r="BA163" i="82"/>
  <c r="BB163" i="82" s="1"/>
  <c r="BA171" i="82"/>
  <c r="BB171" i="82" s="1"/>
  <c r="BA179" i="82"/>
  <c r="BB179" i="82" s="1"/>
  <c r="BA187" i="82"/>
  <c r="BB187" i="82" s="1"/>
  <c r="BA195" i="82"/>
  <c r="BB195" i="82" s="1"/>
  <c r="BA203" i="82"/>
  <c r="BB203" i="82" s="1"/>
  <c r="BA211" i="82"/>
  <c r="BB211" i="82" s="1"/>
  <c r="BA219" i="82"/>
  <c r="BB219" i="82" s="1"/>
  <c r="BA227" i="82"/>
  <c r="BB227" i="82" s="1"/>
  <c r="BA233" i="82"/>
  <c r="BB233" i="82" s="1"/>
  <c r="BA238" i="82"/>
  <c r="BB238" i="82" s="1"/>
  <c r="BA243" i="82"/>
  <c r="BB243" i="82" s="1"/>
  <c r="BA249" i="82"/>
  <c r="BB249" i="82" s="1"/>
  <c r="BA254" i="82"/>
  <c r="BB254" i="82" s="1"/>
  <c r="BA259" i="82"/>
  <c r="BB259" i="82" s="1"/>
  <c r="BA265" i="82"/>
  <c r="BB265" i="82" s="1"/>
  <c r="BA270" i="82"/>
  <c r="BB270" i="82" s="1"/>
  <c r="BA275" i="82"/>
  <c r="BB275" i="82" s="1"/>
  <c r="BA281" i="82"/>
  <c r="BB281" i="82" s="1"/>
  <c r="BA286" i="82"/>
  <c r="BB286" i="82" s="1"/>
  <c r="BA290" i="82"/>
  <c r="BB290" i="82" s="1"/>
  <c r="BA294" i="82"/>
  <c r="BB294" i="82" s="1"/>
  <c r="BA298" i="82"/>
  <c r="BB298" i="82" s="1"/>
  <c r="BA302" i="82"/>
  <c r="BB302" i="82" s="1"/>
  <c r="BA141" i="82"/>
  <c r="BB141" i="82" s="1"/>
  <c r="BA304" i="82"/>
  <c r="BB304" i="82" s="1"/>
  <c r="BA25" i="82"/>
  <c r="BB25" i="82" s="1"/>
  <c r="BA57" i="82"/>
  <c r="BB57" i="82" s="1"/>
  <c r="BA89" i="82"/>
  <c r="BB89" i="82" s="1"/>
  <c r="BA121" i="82"/>
  <c r="BB121" i="82" s="1"/>
  <c r="BA149" i="82"/>
  <c r="BB149" i="82" s="1"/>
  <c r="BA165" i="82"/>
  <c r="BB165" i="82" s="1"/>
  <c r="BA181" i="82"/>
  <c r="BB181" i="82" s="1"/>
  <c r="BA197" i="82"/>
  <c r="BB197" i="82" s="1"/>
  <c r="BA213" i="82"/>
  <c r="BB213" i="82" s="1"/>
  <c r="BA229" i="82"/>
  <c r="BB229" i="82" s="1"/>
  <c r="BA239" i="82"/>
  <c r="BB239" i="82" s="1"/>
  <c r="BA250" i="82"/>
  <c r="BB250" i="82" s="1"/>
  <c r="BA261" i="82"/>
  <c r="BB261" i="82" s="1"/>
  <c r="BA271" i="82"/>
  <c r="BB271" i="82" s="1"/>
  <c r="BA282" i="82"/>
  <c r="BB282" i="82" s="1"/>
  <c r="BA291" i="82"/>
  <c r="BB291" i="82" s="1"/>
  <c r="BA299" i="82"/>
  <c r="BB299" i="82" s="1"/>
  <c r="BA13" i="82"/>
  <c r="BB13" i="82" s="1"/>
  <c r="BA77" i="82"/>
  <c r="BB77" i="82" s="1"/>
  <c r="BA175" i="82"/>
  <c r="BB175" i="82" s="1"/>
  <c r="BA207" i="82"/>
  <c r="BB207" i="82" s="1"/>
  <c r="BA235" i="82"/>
  <c r="BB235" i="82" s="1"/>
  <c r="BA257" i="82"/>
  <c r="BB257" i="82" s="1"/>
  <c r="BA278" i="82"/>
  <c r="BB278" i="82" s="1"/>
  <c r="BA296" i="82"/>
  <c r="BB296" i="82" s="1"/>
  <c r="BA29" i="82"/>
  <c r="BB29" i="82" s="1"/>
  <c r="BA61" i="82"/>
  <c r="BB61" i="82" s="1"/>
  <c r="BA93" i="82"/>
  <c r="BB93" i="82" s="1"/>
  <c r="BA125" i="82"/>
  <c r="BB125" i="82" s="1"/>
  <c r="BA151" i="82"/>
  <c r="BB151" i="82" s="1"/>
  <c r="BA167" i="82"/>
  <c r="BB167" i="82" s="1"/>
  <c r="BA183" i="82"/>
  <c r="BB183" i="82" s="1"/>
  <c r="BA199" i="82"/>
  <c r="BB199" i="82" s="1"/>
  <c r="BA215" i="82"/>
  <c r="BB215" i="82" s="1"/>
  <c r="BA230" i="82"/>
  <c r="BB230" i="82" s="1"/>
  <c r="BA241" i="82"/>
  <c r="BB241" i="82" s="1"/>
  <c r="BA251" i="82"/>
  <c r="BB251" i="82" s="1"/>
  <c r="BA262" i="82"/>
  <c r="BB262" i="82" s="1"/>
  <c r="BA273" i="82"/>
  <c r="BB273" i="82" s="1"/>
  <c r="BA283" i="82"/>
  <c r="BB283" i="82" s="1"/>
  <c r="BA292" i="82"/>
  <c r="BB292" i="82" s="1"/>
  <c r="BA300" i="82"/>
  <c r="BB300" i="82" s="1"/>
  <c r="BA9" i="82"/>
  <c r="BB9" i="82" s="1"/>
  <c r="BA41" i="82"/>
  <c r="BB41" i="82" s="1"/>
  <c r="BA73" i="82"/>
  <c r="BB73" i="82" s="1"/>
  <c r="BA105" i="82"/>
  <c r="BB105" i="82" s="1"/>
  <c r="BA137" i="82"/>
  <c r="BB137" i="82" s="1"/>
  <c r="BA157" i="82"/>
  <c r="BB157" i="82" s="1"/>
  <c r="BA173" i="82"/>
  <c r="BB173" i="82" s="1"/>
  <c r="BA189" i="82"/>
  <c r="BB189" i="82" s="1"/>
  <c r="BA205" i="82"/>
  <c r="BB205" i="82" s="1"/>
  <c r="BA221" i="82"/>
  <c r="BB221" i="82" s="1"/>
  <c r="BA234" i="82"/>
  <c r="BB234" i="82" s="1"/>
  <c r="BA245" i="82"/>
  <c r="BB245" i="82" s="1"/>
  <c r="BA255" i="82"/>
  <c r="BB255" i="82" s="1"/>
  <c r="BA266" i="82"/>
  <c r="BB266" i="82" s="1"/>
  <c r="BA277" i="82"/>
  <c r="BB277" i="82" s="1"/>
  <c r="BA287" i="82"/>
  <c r="BB287" i="82" s="1"/>
  <c r="BA295" i="82"/>
  <c r="BB295" i="82" s="1"/>
  <c r="BA303" i="82"/>
  <c r="BB303" i="82" s="1"/>
  <c r="BA45" i="82"/>
  <c r="BB45" i="82" s="1"/>
  <c r="BA109" i="82"/>
  <c r="BB109" i="82" s="1"/>
  <c r="BA159" i="82"/>
  <c r="BB159" i="82" s="1"/>
  <c r="BA191" i="82"/>
  <c r="BB191" i="82" s="1"/>
  <c r="BA223" i="82"/>
  <c r="BB223" i="82" s="1"/>
  <c r="BA246" i="82"/>
  <c r="BB246" i="82" s="1"/>
  <c r="BA267" i="82"/>
  <c r="BB267" i="82" s="1"/>
  <c r="BA288" i="82"/>
  <c r="BB288" i="82" s="1"/>
  <c r="BK208" i="82"/>
  <c r="BK209" i="82"/>
  <c r="BK211" i="82"/>
  <c r="BK218" i="82"/>
  <c r="BK220" i="82"/>
  <c r="BK221" i="82"/>
  <c r="BK223" i="82"/>
  <c r="BK234" i="82"/>
  <c r="BK236" i="82"/>
  <c r="BK237" i="82"/>
  <c r="BK239" i="82"/>
  <c r="BK250" i="82"/>
  <c r="BK252" i="82"/>
  <c r="BK253" i="82"/>
  <c r="BK255" i="82"/>
  <c r="BK266" i="82"/>
  <c r="BK268" i="82"/>
  <c r="BK269" i="82"/>
  <c r="BK271" i="82"/>
  <c r="BK282" i="82"/>
  <c r="BK284" i="82"/>
  <c r="BK285" i="82"/>
  <c r="BK287" i="82"/>
  <c r="BK298" i="82"/>
  <c r="BK300" i="82"/>
  <c r="BK301" i="82"/>
  <c r="BK303" i="82"/>
  <c r="BK210" i="82"/>
  <c r="BK222" i="82"/>
  <c r="BK224" i="82"/>
  <c r="BK225" i="82"/>
  <c r="BK227" i="82"/>
  <c r="BK238" i="82"/>
  <c r="BK240" i="82"/>
  <c r="BK241" i="82"/>
  <c r="BK243" i="82"/>
  <c r="BK254" i="82"/>
  <c r="BK256" i="82"/>
  <c r="BK257" i="82"/>
  <c r="BK259" i="82"/>
  <c r="BK270" i="82"/>
  <c r="BK272" i="82"/>
  <c r="BK273" i="82"/>
  <c r="BK275" i="82"/>
  <c r="BK286" i="82"/>
  <c r="BK288" i="82"/>
  <c r="BK289" i="82"/>
  <c r="BK291" i="82"/>
  <c r="BK302" i="82"/>
  <c r="BK304" i="82"/>
  <c r="BK213" i="82"/>
  <c r="BK215" i="82"/>
  <c r="BK228" i="82"/>
  <c r="BK242" i="82"/>
  <c r="BK245" i="82"/>
  <c r="BK247" i="82"/>
  <c r="BK260" i="82"/>
  <c r="BK216" i="82"/>
  <c r="BK230" i="82"/>
  <c r="BK233" i="82"/>
  <c r="BK235" i="82"/>
  <c r="BK248" i="82"/>
  <c r="BK262" i="82"/>
  <c r="BK265" i="82"/>
  <c r="BK267" i="82"/>
  <c r="BK280" i="82"/>
  <c r="BK294" i="82"/>
  <c r="BK297" i="82"/>
  <c r="BK299" i="82"/>
  <c r="BK7" i="82"/>
  <c r="BK11" i="82"/>
  <c r="BK15" i="82"/>
  <c r="BK19" i="82"/>
  <c r="BK23" i="82"/>
  <c r="BK27" i="82"/>
  <c r="BK31" i="82"/>
  <c r="BK35" i="82"/>
  <c r="BK39" i="82"/>
  <c r="BK229" i="82"/>
  <c r="BK244" i="82"/>
  <c r="BK258" i="82"/>
  <c r="BK276" i="82"/>
  <c r="BK278" i="82"/>
  <c r="BK292" i="82"/>
  <c r="BK295" i="82"/>
  <c r="BK9" i="82"/>
  <c r="BK14" i="82"/>
  <c r="BK20" i="82"/>
  <c r="BK25" i="82"/>
  <c r="BK30" i="82"/>
  <c r="BK36" i="82"/>
  <c r="BK41" i="82"/>
  <c r="BK45" i="82"/>
  <c r="BK49" i="82"/>
  <c r="BK53" i="82"/>
  <c r="BK57" i="82"/>
  <c r="BK61" i="82"/>
  <c r="BK65" i="82"/>
  <c r="BK69" i="82"/>
  <c r="BK73" i="82"/>
  <c r="BK77" i="82"/>
  <c r="BK81" i="82"/>
  <c r="BK85" i="82"/>
  <c r="BK89" i="82"/>
  <c r="BK93" i="82"/>
  <c r="BK97" i="82"/>
  <c r="BK101" i="82"/>
  <c r="BK105" i="82"/>
  <c r="BK109" i="82"/>
  <c r="BK113" i="82"/>
  <c r="BK117" i="82"/>
  <c r="BK121" i="82"/>
  <c r="BK125" i="82"/>
  <c r="BK129" i="82"/>
  <c r="BK133" i="82"/>
  <c r="BK137" i="82"/>
  <c r="BK141" i="82"/>
  <c r="BK145" i="82"/>
  <c r="BK149" i="82"/>
  <c r="BK153" i="82"/>
  <c r="BK157" i="82"/>
  <c r="BK161" i="82"/>
  <c r="BK165" i="82"/>
  <c r="BK169" i="82"/>
  <c r="BK173" i="82"/>
  <c r="BK177" i="82"/>
  <c r="BK181" i="82"/>
  <c r="BK185" i="82"/>
  <c r="BK189" i="82"/>
  <c r="BK193" i="82"/>
  <c r="BK197" i="82"/>
  <c r="BK201" i="82"/>
  <c r="BK205" i="82"/>
  <c r="BK214" i="82"/>
  <c r="BK219" i="82"/>
  <c r="BK249" i="82"/>
  <c r="BK263" i="82"/>
  <c r="BK279" i="82"/>
  <c r="BK293" i="82"/>
  <c r="BK296" i="82"/>
  <c r="BK10" i="82"/>
  <c r="BK16" i="82"/>
  <c r="BK21" i="82"/>
  <c r="BK26" i="82"/>
  <c r="BK32" i="82"/>
  <c r="BK37" i="82"/>
  <c r="BK42" i="82"/>
  <c r="BK46" i="82"/>
  <c r="BK50" i="82"/>
  <c r="BK54" i="82"/>
  <c r="BK58" i="82"/>
  <c r="BK62" i="82"/>
  <c r="BK66" i="82"/>
  <c r="BK70" i="82"/>
  <c r="BK74" i="82"/>
  <c r="BK78" i="82"/>
  <c r="BK82" i="82"/>
  <c r="BK86" i="82"/>
  <c r="BK90" i="82"/>
  <c r="BK94" i="82"/>
  <c r="BK98" i="82"/>
  <c r="BK102" i="82"/>
  <c r="BK106" i="82"/>
  <c r="BK110" i="82"/>
  <c r="BK114" i="82"/>
  <c r="BK118" i="82"/>
  <c r="BK122" i="82"/>
  <c r="BK126" i="82"/>
  <c r="BK130" i="82"/>
  <c r="BK134" i="82"/>
  <c r="BK138" i="82"/>
  <c r="BK142" i="82"/>
  <c r="BK146" i="82"/>
  <c r="BK150" i="82"/>
  <c r="BK154" i="82"/>
  <c r="BK158" i="82"/>
  <c r="BK162" i="82"/>
  <c r="BK166" i="82"/>
  <c r="BK170" i="82"/>
  <c r="BK174" i="82"/>
  <c r="BK178" i="82"/>
  <c r="BK182" i="82"/>
  <c r="BK186" i="82"/>
  <c r="BK190" i="82"/>
  <c r="BK194" i="82"/>
  <c r="BK198" i="82"/>
  <c r="BK202" i="82"/>
  <c r="BK206" i="82"/>
  <c r="BK212" i="82"/>
  <c r="BK231" i="82"/>
  <c r="BK261" i="82"/>
  <c r="BK232" i="82"/>
  <c r="BK251" i="82"/>
  <c r="BK274" i="82"/>
  <c r="BK281" i="82"/>
  <c r="BK13" i="82"/>
  <c r="BK24" i="82"/>
  <c r="BK34" i="82"/>
  <c r="BK44" i="82"/>
  <c r="BK52" i="82"/>
  <c r="BK60" i="82"/>
  <c r="BK68" i="82"/>
  <c r="BK76" i="82"/>
  <c r="BK84" i="82"/>
  <c r="BK92" i="82"/>
  <c r="BK100" i="82"/>
  <c r="BK108" i="82"/>
  <c r="BK116" i="82"/>
  <c r="BK124" i="82"/>
  <c r="BK132" i="82"/>
  <c r="BK140" i="82"/>
  <c r="BK148" i="82"/>
  <c r="BK156" i="82"/>
  <c r="BK164" i="82"/>
  <c r="BK172" i="82"/>
  <c r="BK180" i="82"/>
  <c r="BK188" i="82"/>
  <c r="BK196" i="82"/>
  <c r="BK204" i="82"/>
  <c r="BK226" i="82"/>
  <c r="BK264" i="82"/>
  <c r="BK277" i="82"/>
  <c r="BK283" i="82"/>
  <c r="BK290" i="82"/>
  <c r="BK6" i="82"/>
  <c r="BK17" i="82"/>
  <c r="BK28" i="82"/>
  <c r="BK38" i="82"/>
  <c r="BK47" i="82"/>
  <c r="BK55" i="82"/>
  <c r="BK63" i="82"/>
  <c r="BK71" i="82"/>
  <c r="BK79" i="82"/>
  <c r="BK87" i="82"/>
  <c r="BK95" i="82"/>
  <c r="BK103" i="82"/>
  <c r="BK111" i="82"/>
  <c r="BK119" i="82"/>
  <c r="BK127" i="82"/>
  <c r="BK135" i="82"/>
  <c r="BK143" i="82"/>
  <c r="BK151" i="82"/>
  <c r="BK159" i="82"/>
  <c r="BK167" i="82"/>
  <c r="BK175" i="82"/>
  <c r="BK183" i="82"/>
  <c r="BK191" i="82"/>
  <c r="BK199" i="82"/>
  <c r="BK207" i="82"/>
  <c r="BK217" i="82"/>
  <c r="BK8" i="82"/>
  <c r="BK29" i="82"/>
  <c r="BK48" i="82"/>
  <c r="BK64" i="82"/>
  <c r="BK80" i="82"/>
  <c r="BK96" i="82"/>
  <c r="BK112" i="82"/>
  <c r="BK128" i="82"/>
  <c r="BK144" i="82"/>
  <c r="BK160" i="82"/>
  <c r="BK176" i="82"/>
  <c r="BK192" i="82"/>
  <c r="BK5" i="82"/>
  <c r="BK18" i="82"/>
  <c r="BK43" i="82"/>
  <c r="BK67" i="82"/>
  <c r="BK88" i="82"/>
  <c r="BK107" i="82"/>
  <c r="BK131" i="82"/>
  <c r="BK152" i="82"/>
  <c r="BK171" i="82"/>
  <c r="BK195" i="82"/>
  <c r="BK246" i="82"/>
  <c r="BK22" i="82"/>
  <c r="BK51" i="82"/>
  <c r="BK72" i="82"/>
  <c r="BK91" i="82"/>
  <c r="BK115" i="82"/>
  <c r="BK136" i="82"/>
  <c r="BK155" i="82"/>
  <c r="BK179" i="82"/>
  <c r="BK200" i="82"/>
  <c r="BK33" i="82"/>
  <c r="BK56" i="82"/>
  <c r="BK75" i="82"/>
  <c r="BK99" i="82"/>
  <c r="BK120" i="82"/>
  <c r="BK139" i="82"/>
  <c r="BK163" i="82"/>
  <c r="BK184" i="82"/>
  <c r="BK203" i="82"/>
  <c r="BK83" i="82"/>
  <c r="BK168" i="82"/>
  <c r="BK12" i="82"/>
  <c r="BK104" i="82"/>
  <c r="BK187" i="82"/>
  <c r="BK40" i="82"/>
  <c r="BK123" i="82"/>
  <c r="BK59" i="82"/>
  <c r="BK147" i="82"/>
  <c r="BM5" i="82" l="1"/>
  <c r="BP20" i="90"/>
  <c r="BS20" i="90" s="1"/>
  <c r="BU20" i="90" s="1"/>
  <c r="BZ90" i="90" s="1"/>
  <c r="BP24" i="90"/>
  <c r="BS24" i="90" s="1"/>
  <c r="BU24" i="90" s="1"/>
  <c r="BZ110" i="90" s="1"/>
  <c r="BP28" i="90"/>
  <c r="BS28" i="90" s="1"/>
  <c r="BU28" i="90" s="1"/>
  <c r="BZ130" i="90" s="1"/>
  <c r="BP32" i="90"/>
  <c r="BS32" i="90" s="1"/>
  <c r="BU32" i="90" s="1"/>
  <c r="BZ150" i="90" s="1"/>
  <c r="BP22" i="90"/>
  <c r="BS22" i="90" s="1"/>
  <c r="BU22" i="90" s="1"/>
  <c r="BZ100" i="90" s="1"/>
  <c r="BP21" i="90"/>
  <c r="BS21" i="90" s="1"/>
  <c r="BU21" i="90" s="1"/>
  <c r="BZ95" i="90" s="1"/>
  <c r="BP25" i="90"/>
  <c r="BS25" i="90" s="1"/>
  <c r="BU25" i="90" s="1"/>
  <c r="BZ115" i="90" s="1"/>
  <c r="BP29" i="90"/>
  <c r="BS29" i="90" s="1"/>
  <c r="BU29" i="90" s="1"/>
  <c r="BZ135" i="90" s="1"/>
  <c r="BP26" i="90"/>
  <c r="BS26" i="90" s="1"/>
  <c r="BU26" i="90" s="1"/>
  <c r="BZ120" i="90" s="1"/>
  <c r="BP30" i="90"/>
  <c r="BS30" i="90" s="1"/>
  <c r="BU30" i="90" s="1"/>
  <c r="BZ140" i="90" s="1"/>
  <c r="BP23" i="90"/>
  <c r="BS23" i="90" s="1"/>
  <c r="BU23" i="90" s="1"/>
  <c r="BZ105" i="90" s="1"/>
  <c r="BP27" i="90"/>
  <c r="BS27" i="90" s="1"/>
  <c r="BU27" i="90" s="1"/>
  <c r="BZ125" i="90" s="1"/>
  <c r="BP31" i="90"/>
  <c r="BS31" i="90" s="1"/>
  <c r="BU31" i="90" s="1"/>
  <c r="BZ145" i="90" s="1"/>
  <c r="N5" i="81"/>
  <c r="P5" i="81"/>
  <c r="BB5" i="82"/>
  <c r="BD12" i="82"/>
  <c r="BD165" i="82"/>
  <c r="BC165" i="82"/>
  <c r="BC113" i="82"/>
  <c r="BD113" i="82"/>
  <c r="BD27" i="82"/>
  <c r="BC27" i="82"/>
  <c r="BD107" i="82"/>
  <c r="BC107" i="82"/>
  <c r="BC24" i="82"/>
  <c r="BD24" i="82"/>
  <c r="BD82" i="82"/>
  <c r="BC82" i="82"/>
  <c r="BD69" i="82"/>
  <c r="BC69" i="82"/>
  <c r="BD127" i="82"/>
  <c r="BC127" i="82"/>
  <c r="BC138" i="82"/>
  <c r="BD138" i="82"/>
  <c r="BM40" i="82"/>
  <c r="BL40" i="82"/>
  <c r="BN40" i="82"/>
  <c r="BL168" i="82"/>
  <c r="BN168" i="82"/>
  <c r="BM168" i="82"/>
  <c r="BN163" i="82"/>
  <c r="BL163" i="82"/>
  <c r="BM163" i="82"/>
  <c r="BM75" i="82"/>
  <c r="BL75" i="82"/>
  <c r="BN75" i="82"/>
  <c r="BN131" i="82"/>
  <c r="BL131" i="82"/>
  <c r="BM131" i="82"/>
  <c r="BM43" i="82"/>
  <c r="BN43" i="82"/>
  <c r="BL43" i="82"/>
  <c r="BM176" i="82"/>
  <c r="BL176" i="82"/>
  <c r="BN176" i="82"/>
  <c r="BL112" i="82"/>
  <c r="BM112" i="82"/>
  <c r="BN112" i="82"/>
  <c r="BL48" i="82"/>
  <c r="BN48" i="82"/>
  <c r="BM48" i="82"/>
  <c r="BL207" i="82"/>
  <c r="BN207" i="82"/>
  <c r="BM207" i="82"/>
  <c r="BO207" i="82"/>
  <c r="BL175" i="82"/>
  <c r="BN175" i="82"/>
  <c r="BM175" i="82"/>
  <c r="BL143" i="82"/>
  <c r="BM143" i="82"/>
  <c r="BN143" i="82"/>
  <c r="BM111" i="82"/>
  <c r="BL111" i="82"/>
  <c r="BN111" i="82"/>
  <c r="BL79" i="82"/>
  <c r="BN79" i="82"/>
  <c r="BM79" i="82"/>
  <c r="BL47" i="82"/>
  <c r="BN47" i="82"/>
  <c r="BM47" i="82"/>
  <c r="BN6" i="82"/>
  <c r="BM6" i="82"/>
  <c r="BL6" i="82"/>
  <c r="BL264" i="82"/>
  <c r="BM264" i="82"/>
  <c r="BN264" i="82"/>
  <c r="BO264" i="82"/>
  <c r="BM188" i="82"/>
  <c r="BN188" i="82"/>
  <c r="BL188" i="82"/>
  <c r="BN156" i="82"/>
  <c r="BL156" i="82"/>
  <c r="BM156" i="82"/>
  <c r="BM124" i="82"/>
  <c r="BL124" i="82"/>
  <c r="BN124" i="82"/>
  <c r="BL92" i="82"/>
  <c r="BN92" i="82"/>
  <c r="BM92" i="82"/>
  <c r="BL60" i="82"/>
  <c r="BN60" i="82"/>
  <c r="BM60" i="82"/>
  <c r="BL24" i="82"/>
  <c r="BN24" i="82"/>
  <c r="BM24" i="82"/>
  <c r="BL251" i="82"/>
  <c r="BO251" i="82"/>
  <c r="BN251" i="82"/>
  <c r="BM251" i="82"/>
  <c r="BL212" i="82"/>
  <c r="BN212" i="82"/>
  <c r="BO212" i="82"/>
  <c r="BM212" i="82"/>
  <c r="BN194" i="82"/>
  <c r="BL194" i="82"/>
  <c r="BM194" i="82"/>
  <c r="BL178" i="82"/>
  <c r="BN178" i="82"/>
  <c r="BM178" i="82"/>
  <c r="BN162" i="82"/>
  <c r="BM162" i="82"/>
  <c r="BL162" i="82"/>
  <c r="BN146" i="82"/>
  <c r="BM146" i="82"/>
  <c r="BL146" i="82"/>
  <c r="BL130" i="82"/>
  <c r="BN130" i="82"/>
  <c r="BM130" i="82"/>
  <c r="BL114" i="82"/>
  <c r="BM114" i="82"/>
  <c r="BN114" i="82"/>
  <c r="BM98" i="82"/>
  <c r="BL98" i="82"/>
  <c r="BN98" i="82"/>
  <c r="BM82" i="82"/>
  <c r="BN82" i="82"/>
  <c r="BL82" i="82"/>
  <c r="BN66" i="82"/>
  <c r="BM66" i="82"/>
  <c r="BL66" i="82"/>
  <c r="BN50" i="82"/>
  <c r="BL50" i="82"/>
  <c r="BM50" i="82"/>
  <c r="BL32" i="82"/>
  <c r="BM32" i="82"/>
  <c r="BN32" i="82"/>
  <c r="BM10" i="82"/>
  <c r="BN10" i="82"/>
  <c r="BL10" i="82"/>
  <c r="BL263" i="82"/>
  <c r="BO263" i="82"/>
  <c r="BN263" i="82"/>
  <c r="BM263" i="82"/>
  <c r="BL205" i="82"/>
  <c r="BN205" i="82"/>
  <c r="BO205" i="82"/>
  <c r="BM205" i="82"/>
  <c r="BL189" i="82"/>
  <c r="BN189" i="82"/>
  <c r="BM189" i="82"/>
  <c r="BL173" i="82"/>
  <c r="BM173" i="82"/>
  <c r="BN173" i="82"/>
  <c r="BL157" i="82"/>
  <c r="BN157" i="82"/>
  <c r="BM157" i="82"/>
  <c r="BL141" i="82"/>
  <c r="BN141" i="82"/>
  <c r="BM141" i="82"/>
  <c r="BN125" i="82"/>
  <c r="BL125" i="82"/>
  <c r="BM125" i="82"/>
  <c r="BL109" i="82"/>
  <c r="BM109" i="82"/>
  <c r="BN109" i="82"/>
  <c r="BL93" i="82"/>
  <c r="BN93" i="82"/>
  <c r="BM93" i="82"/>
  <c r="BL77" i="82"/>
  <c r="BN77" i="82"/>
  <c r="BM77" i="82"/>
  <c r="BL61" i="82"/>
  <c r="BN61" i="82"/>
  <c r="BM61" i="82"/>
  <c r="BL45" i="82"/>
  <c r="BN45" i="82"/>
  <c r="BM45" i="82"/>
  <c r="BN25" i="82"/>
  <c r="BM25" i="82"/>
  <c r="BL25" i="82"/>
  <c r="BL295" i="82"/>
  <c r="BO295" i="82"/>
  <c r="BN295" i="82"/>
  <c r="BM295" i="82"/>
  <c r="BM258" i="82"/>
  <c r="BO258" i="82"/>
  <c r="BL258" i="82"/>
  <c r="BN258" i="82"/>
  <c r="BN35" i="82"/>
  <c r="BL35" i="82"/>
  <c r="BM35" i="82"/>
  <c r="BL19" i="82"/>
  <c r="BN19" i="82"/>
  <c r="BM19" i="82"/>
  <c r="BL299" i="82"/>
  <c r="BN299" i="82"/>
  <c r="BO299" i="82"/>
  <c r="BM299" i="82"/>
  <c r="BL267" i="82"/>
  <c r="BN267" i="82"/>
  <c r="BO267" i="82"/>
  <c r="BM267" i="82"/>
  <c r="BL235" i="82"/>
  <c r="BN235" i="82"/>
  <c r="BO235" i="82"/>
  <c r="BM235" i="82"/>
  <c r="BL260" i="82"/>
  <c r="BN260" i="82"/>
  <c r="BO260" i="82"/>
  <c r="BM260" i="82"/>
  <c r="BL228" i="82"/>
  <c r="BN228" i="82"/>
  <c r="BO228" i="82"/>
  <c r="BM228" i="82"/>
  <c r="BM302" i="82"/>
  <c r="BL302" i="82"/>
  <c r="BO302" i="82"/>
  <c r="BN302" i="82"/>
  <c r="BM286" i="82"/>
  <c r="BO286" i="82"/>
  <c r="BL286" i="82"/>
  <c r="BN286" i="82"/>
  <c r="BM270" i="82"/>
  <c r="BL270" i="82"/>
  <c r="BO270" i="82"/>
  <c r="BN270" i="82"/>
  <c r="BM254" i="82"/>
  <c r="BL254" i="82"/>
  <c r="BO254" i="82"/>
  <c r="BN254" i="82"/>
  <c r="BM238" i="82"/>
  <c r="BL238" i="82"/>
  <c r="BO238" i="82"/>
  <c r="BN238" i="82"/>
  <c r="BM222" i="82"/>
  <c r="BL222" i="82"/>
  <c r="BO222" i="82"/>
  <c r="BN222" i="82"/>
  <c r="BL300" i="82"/>
  <c r="BM300" i="82"/>
  <c r="BN300" i="82"/>
  <c r="BO300" i="82"/>
  <c r="BL284" i="82"/>
  <c r="BM284" i="82"/>
  <c r="BO284" i="82"/>
  <c r="BN284" i="82"/>
  <c r="BL268" i="82"/>
  <c r="BM268" i="82"/>
  <c r="BO268" i="82"/>
  <c r="BN268" i="82"/>
  <c r="BL252" i="82"/>
  <c r="BM252" i="82"/>
  <c r="BN252" i="82"/>
  <c r="BO252" i="82"/>
  <c r="BL236" i="82"/>
  <c r="BM236" i="82"/>
  <c r="BN236" i="82"/>
  <c r="BO236" i="82"/>
  <c r="BL220" i="82"/>
  <c r="BM220" i="82"/>
  <c r="BN220" i="82"/>
  <c r="BO220" i="82"/>
  <c r="BL208" i="82"/>
  <c r="BM208" i="82"/>
  <c r="BN208" i="82"/>
  <c r="BO208" i="82"/>
  <c r="BE282" i="82"/>
  <c r="BD282" i="82"/>
  <c r="BC282" i="82"/>
  <c r="BE265" i="82"/>
  <c r="BD265" i="82"/>
  <c r="BC265" i="82"/>
  <c r="BE206" i="82"/>
  <c r="BC206" i="82"/>
  <c r="BD206" i="82"/>
  <c r="BD287" i="82"/>
  <c r="BE287" i="82"/>
  <c r="BC287" i="82"/>
  <c r="BE264" i="82"/>
  <c r="BD264" i="82"/>
  <c r="BC264" i="82"/>
  <c r="BE296" i="82"/>
  <c r="BD296" i="82"/>
  <c r="BC296" i="82"/>
  <c r="BE270" i="82"/>
  <c r="BD270" i="82"/>
  <c r="BC270" i="82"/>
  <c r="BE257" i="82"/>
  <c r="BC257" i="82"/>
  <c r="BD257" i="82"/>
  <c r="BE222" i="82"/>
  <c r="BD222" i="82"/>
  <c r="BC222" i="82"/>
  <c r="BD292" i="82"/>
  <c r="BE292" i="82"/>
  <c r="BC292" i="82"/>
  <c r="BE272" i="82"/>
  <c r="BD272" i="82"/>
  <c r="BC272" i="82"/>
  <c r="BE231" i="82"/>
  <c r="BC231" i="82"/>
  <c r="BD231" i="82"/>
  <c r="BE291" i="82"/>
  <c r="BD291" i="82"/>
  <c r="BC291" i="82"/>
  <c r="BE276" i="82"/>
  <c r="BD276" i="82"/>
  <c r="BC276" i="82"/>
  <c r="BE259" i="82"/>
  <c r="BD259" i="82"/>
  <c r="BC259" i="82"/>
  <c r="BE246" i="82"/>
  <c r="BC246" i="82"/>
  <c r="BD246" i="82"/>
  <c r="BC230" i="82"/>
  <c r="BE230" i="82"/>
  <c r="BD230" i="82"/>
  <c r="BE219" i="82"/>
  <c r="BD219" i="82"/>
  <c r="BC219" i="82"/>
  <c r="BE208" i="82"/>
  <c r="BD208" i="82"/>
  <c r="BC208" i="82"/>
  <c r="BD197" i="82"/>
  <c r="BC197" i="82"/>
  <c r="BD248" i="82"/>
  <c r="BE248" i="82"/>
  <c r="BC248" i="82"/>
  <c r="BD232" i="82"/>
  <c r="BC232" i="82"/>
  <c r="BE232" i="82"/>
  <c r="BC210" i="82"/>
  <c r="BE210" i="82"/>
  <c r="BD210" i="82"/>
  <c r="BC241" i="82"/>
  <c r="BD241" i="82"/>
  <c r="BE241" i="82"/>
  <c r="BE225" i="82"/>
  <c r="BC225" i="82"/>
  <c r="BD225" i="82"/>
  <c r="BE215" i="82"/>
  <c r="BC215" i="82"/>
  <c r="BD215" i="82"/>
  <c r="BD204" i="82"/>
  <c r="BC204" i="82"/>
  <c r="BD87" i="82"/>
  <c r="BC87" i="82"/>
  <c r="BC151" i="82"/>
  <c r="BD151" i="82"/>
  <c r="BC161" i="82"/>
  <c r="BD161" i="82"/>
  <c r="BD97" i="82"/>
  <c r="BC97" i="82"/>
  <c r="BC189" i="82"/>
  <c r="BD189" i="82"/>
  <c r="BD123" i="82"/>
  <c r="BC123" i="82"/>
  <c r="BD62" i="82"/>
  <c r="BC62" i="82"/>
  <c r="BD14" i="82"/>
  <c r="BD49" i="82"/>
  <c r="BC49" i="82"/>
  <c r="BC178" i="82"/>
  <c r="BD178" i="82"/>
  <c r="BD60" i="82"/>
  <c r="BC60" i="82"/>
  <c r="BC95" i="82"/>
  <c r="BD95" i="82"/>
  <c r="BD74" i="82"/>
  <c r="BC74" i="82"/>
  <c r="BC15" i="82"/>
  <c r="BD15" i="82"/>
  <c r="BL91" i="82"/>
  <c r="BM91" i="82"/>
  <c r="BN91" i="82"/>
  <c r="BD64" i="82"/>
  <c r="BC64" i="82"/>
  <c r="BD92" i="82"/>
  <c r="BC92" i="82"/>
  <c r="BD124" i="82"/>
  <c r="BC124" i="82"/>
  <c r="BD156" i="82"/>
  <c r="BC156" i="82"/>
  <c r="BD188" i="82"/>
  <c r="BC188" i="82"/>
  <c r="BC190" i="82"/>
  <c r="BD190" i="82"/>
  <c r="BC174" i="82"/>
  <c r="BD174" i="82"/>
  <c r="BC158" i="82"/>
  <c r="BD158" i="82"/>
  <c r="BC142" i="82"/>
  <c r="BD142" i="82"/>
  <c r="BC126" i="82"/>
  <c r="BD126" i="82"/>
  <c r="BC110" i="82"/>
  <c r="BD110" i="82"/>
  <c r="BD94" i="82"/>
  <c r="BC94" i="82"/>
  <c r="BD78" i="82"/>
  <c r="BC78" i="82"/>
  <c r="BD59" i="82"/>
  <c r="BC59" i="82"/>
  <c r="BD43" i="82"/>
  <c r="BC43" i="82"/>
  <c r="BD19" i="82"/>
  <c r="BC19" i="82"/>
  <c r="BD184" i="82"/>
  <c r="BC184" i="82"/>
  <c r="BD168" i="82"/>
  <c r="BC168" i="82"/>
  <c r="BD152" i="82"/>
  <c r="BC152" i="82"/>
  <c r="BD136" i="82"/>
  <c r="BC136" i="82"/>
  <c r="BD120" i="82"/>
  <c r="BC120" i="82"/>
  <c r="BD104" i="82"/>
  <c r="BC104" i="82"/>
  <c r="BC88" i="82"/>
  <c r="BD88" i="82"/>
  <c r="BC72" i="82"/>
  <c r="BD72" i="82"/>
  <c r="BD58" i="82"/>
  <c r="BC58" i="82"/>
  <c r="BD42" i="82"/>
  <c r="BC42" i="82"/>
  <c r="BD16" i="82"/>
  <c r="BC16" i="82"/>
  <c r="BD26" i="82"/>
  <c r="BC26" i="82"/>
  <c r="BD10" i="82"/>
  <c r="BD25" i="82"/>
  <c r="BC25" i="82"/>
  <c r="BD9" i="82"/>
  <c r="BD57" i="82"/>
  <c r="BC57" i="82"/>
  <c r="BC93" i="82"/>
  <c r="BD93" i="82"/>
  <c r="BC125" i="82"/>
  <c r="BD125" i="82"/>
  <c r="BC157" i="82"/>
  <c r="BD157" i="82"/>
  <c r="BD23" i="82"/>
  <c r="BC23" i="82"/>
  <c r="BD90" i="82"/>
  <c r="BC90" i="82"/>
  <c r="BC154" i="82"/>
  <c r="BD154" i="82"/>
  <c r="BD36" i="82"/>
  <c r="BC36" i="82"/>
  <c r="BD68" i="82"/>
  <c r="BC68" i="82"/>
  <c r="BD100" i="82"/>
  <c r="BC100" i="82"/>
  <c r="BD132" i="82"/>
  <c r="BC132" i="82"/>
  <c r="BD164" i="82"/>
  <c r="BC164" i="82"/>
  <c r="BD7" i="82"/>
  <c r="BD85" i="82"/>
  <c r="BC85" i="82"/>
  <c r="BD149" i="82"/>
  <c r="BC149" i="82"/>
  <c r="BL147" i="82"/>
  <c r="BN147" i="82"/>
  <c r="BM147" i="82"/>
  <c r="BL187" i="82"/>
  <c r="BM187" i="82"/>
  <c r="BN187" i="82"/>
  <c r="BM83" i="82"/>
  <c r="BN83" i="82"/>
  <c r="BL83" i="82"/>
  <c r="BL139" i="82"/>
  <c r="BN139" i="82"/>
  <c r="BM139" i="82"/>
  <c r="BM56" i="82"/>
  <c r="BL56" i="82"/>
  <c r="BN56" i="82"/>
  <c r="BL155" i="82"/>
  <c r="BM155" i="82"/>
  <c r="BN155" i="82"/>
  <c r="BM72" i="82"/>
  <c r="BL72" i="82"/>
  <c r="BN72" i="82"/>
  <c r="BN195" i="82"/>
  <c r="BL195" i="82"/>
  <c r="BM195" i="82"/>
  <c r="BN107" i="82"/>
  <c r="BM107" i="82"/>
  <c r="BL107" i="82"/>
  <c r="BL18" i="82"/>
  <c r="BM18" i="82"/>
  <c r="BN18" i="82"/>
  <c r="BL160" i="82"/>
  <c r="BN160" i="82"/>
  <c r="BM160" i="82"/>
  <c r="BL96" i="82"/>
  <c r="BN96" i="82"/>
  <c r="BM96" i="82"/>
  <c r="BM29" i="82"/>
  <c r="BL29" i="82"/>
  <c r="BN29" i="82"/>
  <c r="BL199" i="82"/>
  <c r="BM199" i="82"/>
  <c r="BN199" i="82"/>
  <c r="BL167" i="82"/>
  <c r="BM167" i="82"/>
  <c r="BN167" i="82"/>
  <c r="BL135" i="82"/>
  <c r="BN135" i="82"/>
  <c r="BM135" i="82"/>
  <c r="BN103" i="82"/>
  <c r="BM103" i="82"/>
  <c r="BL103" i="82"/>
  <c r="BM71" i="82"/>
  <c r="BL71" i="82"/>
  <c r="BN71" i="82"/>
  <c r="BM38" i="82"/>
  <c r="BL38" i="82"/>
  <c r="BN38" i="82"/>
  <c r="BM290" i="82"/>
  <c r="BO290" i="82"/>
  <c r="BL290" i="82"/>
  <c r="BN290" i="82"/>
  <c r="BM226" i="82"/>
  <c r="BO226" i="82"/>
  <c r="BL226" i="82"/>
  <c r="BN226" i="82"/>
  <c r="BM180" i="82"/>
  <c r="BN180" i="82"/>
  <c r="BL180" i="82"/>
  <c r="BM148" i="82"/>
  <c r="BL148" i="82"/>
  <c r="BN148" i="82"/>
  <c r="BM116" i="82"/>
  <c r="BN116" i="82"/>
  <c r="BL116" i="82"/>
  <c r="BN84" i="82"/>
  <c r="BM84" i="82"/>
  <c r="BL84" i="82"/>
  <c r="BN52" i="82"/>
  <c r="BL52" i="82"/>
  <c r="BM52" i="82"/>
  <c r="BL13" i="82"/>
  <c r="BN13" i="82"/>
  <c r="BM13" i="82"/>
  <c r="BL232" i="82"/>
  <c r="BM232" i="82"/>
  <c r="BN232" i="82"/>
  <c r="BO232" i="82"/>
  <c r="BO206" i="82"/>
  <c r="BN206" i="82"/>
  <c r="BM206" i="82"/>
  <c r="BL206" i="82"/>
  <c r="BL190" i="82"/>
  <c r="BM190" i="82"/>
  <c r="BN190" i="82"/>
  <c r="BN174" i="82"/>
  <c r="BL174" i="82"/>
  <c r="BM174" i="82"/>
  <c r="BN158" i="82"/>
  <c r="BM158" i="82"/>
  <c r="BL158" i="82"/>
  <c r="BL142" i="82"/>
  <c r="BN142" i="82"/>
  <c r="BM142" i="82"/>
  <c r="BM126" i="82"/>
  <c r="BN126" i="82"/>
  <c r="BL126" i="82"/>
  <c r="BL110" i="82"/>
  <c r="BN110" i="82"/>
  <c r="BM110" i="82"/>
  <c r="BL94" i="82"/>
  <c r="BM94" i="82"/>
  <c r="BN94" i="82"/>
  <c r="BN78" i="82"/>
  <c r="BL78" i="82"/>
  <c r="BM78" i="82"/>
  <c r="BN62" i="82"/>
  <c r="BM62" i="82"/>
  <c r="BL62" i="82"/>
  <c r="BL46" i="82"/>
  <c r="BN46" i="82"/>
  <c r="BM46" i="82"/>
  <c r="BL26" i="82"/>
  <c r="BM26" i="82"/>
  <c r="BN26" i="82"/>
  <c r="BL296" i="82"/>
  <c r="BM296" i="82"/>
  <c r="BN296" i="82"/>
  <c r="BO296" i="82"/>
  <c r="BL249" i="82"/>
  <c r="BM249" i="82"/>
  <c r="BN249" i="82"/>
  <c r="BO249" i="82"/>
  <c r="BL201" i="82"/>
  <c r="BN201" i="82"/>
  <c r="BM201" i="82"/>
  <c r="BL185" i="82"/>
  <c r="BM185" i="82"/>
  <c r="BN185" i="82"/>
  <c r="BL169" i="82"/>
  <c r="BN169" i="82"/>
  <c r="BM169" i="82"/>
  <c r="BL153" i="82"/>
  <c r="BM153" i="82"/>
  <c r="BN153" i="82"/>
  <c r="BL137" i="82"/>
  <c r="BN137" i="82"/>
  <c r="BM137" i="82"/>
  <c r="BL121" i="82"/>
  <c r="BN121" i="82"/>
  <c r="BM121" i="82"/>
  <c r="BL105" i="82"/>
  <c r="BN105" i="82"/>
  <c r="BM105" i="82"/>
  <c r="BN89" i="82"/>
  <c r="BL89" i="82"/>
  <c r="BM89" i="82"/>
  <c r="BL73" i="82"/>
  <c r="BM73" i="82"/>
  <c r="BN73" i="82"/>
  <c r="BN57" i="82"/>
  <c r="BL57" i="82"/>
  <c r="BM57" i="82"/>
  <c r="BL41" i="82"/>
  <c r="BM41" i="82"/>
  <c r="BN41" i="82"/>
  <c r="BL20" i="82"/>
  <c r="BM20" i="82"/>
  <c r="BN20" i="82"/>
  <c r="BL292" i="82"/>
  <c r="BN292" i="82"/>
  <c r="BO292" i="82"/>
  <c r="BM292" i="82"/>
  <c r="BL244" i="82"/>
  <c r="BN244" i="82"/>
  <c r="BO244" i="82"/>
  <c r="BM244" i="82"/>
  <c r="BN31" i="82"/>
  <c r="BL31" i="82"/>
  <c r="BM31" i="82"/>
  <c r="BN15" i="82"/>
  <c r="BL15" i="82"/>
  <c r="BM15" i="82"/>
  <c r="BL297" i="82"/>
  <c r="BM297" i="82"/>
  <c r="BO297" i="82"/>
  <c r="BN297" i="82"/>
  <c r="BL265" i="82"/>
  <c r="BM265" i="82"/>
  <c r="BN265" i="82"/>
  <c r="BO265" i="82"/>
  <c r="BL233" i="82"/>
  <c r="BM233" i="82"/>
  <c r="BN233" i="82"/>
  <c r="BO233" i="82"/>
  <c r="BL247" i="82"/>
  <c r="BO247" i="82"/>
  <c r="BN247" i="82"/>
  <c r="BM247" i="82"/>
  <c r="BL215" i="82"/>
  <c r="BN215" i="82"/>
  <c r="BM215" i="82"/>
  <c r="BO215" i="82"/>
  <c r="BL291" i="82"/>
  <c r="BO291" i="82"/>
  <c r="BN291" i="82"/>
  <c r="BM291" i="82"/>
  <c r="BL275" i="82"/>
  <c r="BO275" i="82"/>
  <c r="BM275" i="82"/>
  <c r="BN275" i="82"/>
  <c r="BL259" i="82"/>
  <c r="BM259" i="82"/>
  <c r="BN259" i="82"/>
  <c r="BO259" i="82"/>
  <c r="BL243" i="82"/>
  <c r="BM243" i="82"/>
  <c r="BO243" i="82"/>
  <c r="BN243" i="82"/>
  <c r="BL227" i="82"/>
  <c r="BM227" i="82"/>
  <c r="BN227" i="82"/>
  <c r="BO227" i="82"/>
  <c r="BM210" i="82"/>
  <c r="BL210" i="82"/>
  <c r="BO210" i="82"/>
  <c r="BN210" i="82"/>
  <c r="BM298" i="82"/>
  <c r="BL298" i="82"/>
  <c r="BO298" i="82"/>
  <c r="BN298" i="82"/>
  <c r="BM282" i="82"/>
  <c r="BL282" i="82"/>
  <c r="BO282" i="82"/>
  <c r="BN282" i="82"/>
  <c r="BM266" i="82"/>
  <c r="BL266" i="82"/>
  <c r="BO266" i="82"/>
  <c r="BN266" i="82"/>
  <c r="BM250" i="82"/>
  <c r="BL250" i="82"/>
  <c r="BO250" i="82"/>
  <c r="BN250" i="82"/>
  <c r="BM234" i="82"/>
  <c r="BL234" i="82"/>
  <c r="BO234" i="82"/>
  <c r="BN234" i="82"/>
  <c r="BM218" i="82"/>
  <c r="BL218" i="82"/>
  <c r="BO218" i="82"/>
  <c r="BN218" i="82"/>
  <c r="BD304" i="82"/>
  <c r="BE304" i="82"/>
  <c r="BC304" i="82"/>
  <c r="BE278" i="82"/>
  <c r="BC278" i="82"/>
  <c r="BD278" i="82"/>
  <c r="BE262" i="82"/>
  <c r="BC262" i="82"/>
  <c r="BD262" i="82"/>
  <c r="BD300" i="82"/>
  <c r="BE300" i="82"/>
  <c r="BC300" i="82"/>
  <c r="BD284" i="82"/>
  <c r="BE284" i="82"/>
  <c r="BC284" i="82"/>
  <c r="BC258" i="82"/>
  <c r="BE258" i="82"/>
  <c r="BD258" i="82"/>
  <c r="BE290" i="82"/>
  <c r="BC290" i="82"/>
  <c r="BD290" i="82"/>
  <c r="BE267" i="82"/>
  <c r="BD267" i="82"/>
  <c r="BC267" i="82"/>
  <c r="BD252" i="82"/>
  <c r="BE252" i="82"/>
  <c r="BC252" i="82"/>
  <c r="BE302" i="82"/>
  <c r="BD302" i="82"/>
  <c r="BC302" i="82"/>
  <c r="BE289" i="82"/>
  <c r="BC289" i="82"/>
  <c r="BD289" i="82"/>
  <c r="BC269" i="82"/>
  <c r="BE269" i="82"/>
  <c r="BD269" i="82"/>
  <c r="BC198" i="82"/>
  <c r="BD198" i="82"/>
  <c r="BD288" i="82"/>
  <c r="BE288" i="82"/>
  <c r="BC288" i="82"/>
  <c r="BE274" i="82"/>
  <c r="BC274" i="82"/>
  <c r="BD274" i="82"/>
  <c r="BD256" i="82"/>
  <c r="BE256" i="82"/>
  <c r="BC256" i="82"/>
  <c r="BE243" i="82"/>
  <c r="BD243" i="82"/>
  <c r="BC243" i="82"/>
  <c r="BE227" i="82"/>
  <c r="BD227" i="82"/>
  <c r="BC227" i="82"/>
  <c r="BD216" i="82"/>
  <c r="BE216" i="82"/>
  <c r="BC216" i="82"/>
  <c r="BE205" i="82"/>
  <c r="BC205" i="82"/>
  <c r="BD205" i="82"/>
  <c r="BD195" i="82"/>
  <c r="BC195" i="82"/>
  <c r="BE245" i="82"/>
  <c r="BC245" i="82"/>
  <c r="BD245" i="82"/>
  <c r="BE229" i="82"/>
  <c r="BC229" i="82"/>
  <c r="BD229" i="82"/>
  <c r="BC202" i="82"/>
  <c r="BD202" i="82"/>
  <c r="BE238" i="82"/>
  <c r="BD238" i="82"/>
  <c r="BC238" i="82"/>
  <c r="BE223" i="82"/>
  <c r="BD223" i="82"/>
  <c r="BC223" i="82"/>
  <c r="BE212" i="82"/>
  <c r="BD212" i="82"/>
  <c r="BC212" i="82"/>
  <c r="BD201" i="82"/>
  <c r="BC201" i="82"/>
  <c r="BC119" i="82"/>
  <c r="BD119" i="82"/>
  <c r="BC177" i="82"/>
  <c r="BD177" i="82"/>
  <c r="BC129" i="82"/>
  <c r="BD129" i="82"/>
  <c r="BD63" i="82"/>
  <c r="BC63" i="82"/>
  <c r="BD171" i="82"/>
  <c r="BC171" i="82"/>
  <c r="BD139" i="82"/>
  <c r="BC139" i="82"/>
  <c r="BD75" i="82"/>
  <c r="BC75" i="82"/>
  <c r="BD30" i="82"/>
  <c r="BC30" i="82"/>
  <c r="BD13" i="82"/>
  <c r="BC146" i="82"/>
  <c r="BD146" i="82"/>
  <c r="BD133" i="82"/>
  <c r="BC133" i="82"/>
  <c r="BD159" i="82"/>
  <c r="BC159" i="82"/>
  <c r="BM246" i="82"/>
  <c r="BL246" i="82"/>
  <c r="BO246" i="82"/>
  <c r="BN246" i="82"/>
  <c r="BD28" i="82"/>
  <c r="BC28" i="82"/>
  <c r="BD40" i="82"/>
  <c r="BC40" i="82"/>
  <c r="BD71" i="82"/>
  <c r="BC71" i="82"/>
  <c r="BD103" i="82"/>
  <c r="BC103" i="82"/>
  <c r="BC135" i="82"/>
  <c r="BD135" i="82"/>
  <c r="BC167" i="82"/>
  <c r="BD167" i="82"/>
  <c r="BC193" i="82"/>
  <c r="BD193" i="82"/>
  <c r="BD187" i="82"/>
  <c r="BC187" i="82"/>
  <c r="BD169" i="82"/>
  <c r="BC169" i="82"/>
  <c r="BD153" i="82"/>
  <c r="BC153" i="82"/>
  <c r="BD137" i="82"/>
  <c r="BC137" i="82"/>
  <c r="BD121" i="82"/>
  <c r="BC121" i="82"/>
  <c r="BD105" i="82"/>
  <c r="BC105" i="82"/>
  <c r="BD89" i="82"/>
  <c r="BC89" i="82"/>
  <c r="BC73" i="82"/>
  <c r="BD73" i="82"/>
  <c r="BD55" i="82"/>
  <c r="BC55" i="82"/>
  <c r="BD39" i="82"/>
  <c r="BC39" i="82"/>
  <c r="BD11" i="82"/>
  <c r="BD179" i="82"/>
  <c r="BC179" i="82"/>
  <c r="BD163" i="82"/>
  <c r="BC163" i="82"/>
  <c r="BD147" i="82"/>
  <c r="BC147" i="82"/>
  <c r="BD131" i="82"/>
  <c r="BC131" i="82"/>
  <c r="BD115" i="82"/>
  <c r="BC115" i="82"/>
  <c r="BD99" i="82"/>
  <c r="BC99" i="82"/>
  <c r="BD83" i="82"/>
  <c r="BC83" i="82"/>
  <c r="BD70" i="82"/>
  <c r="BC70" i="82"/>
  <c r="BD54" i="82"/>
  <c r="BC54" i="82"/>
  <c r="BD38" i="82"/>
  <c r="BC38" i="82"/>
  <c r="BD8" i="82"/>
  <c r="BD22" i="82"/>
  <c r="BC22" i="82"/>
  <c r="BD6" i="82"/>
  <c r="BD21" i="82"/>
  <c r="BC21" i="82"/>
  <c r="BC31" i="82"/>
  <c r="BD31" i="82"/>
  <c r="BD65" i="82"/>
  <c r="BC65" i="82"/>
  <c r="BD98" i="82"/>
  <c r="BC98" i="82"/>
  <c r="BC130" i="82"/>
  <c r="BD130" i="82"/>
  <c r="BC162" i="82"/>
  <c r="BD162" i="82"/>
  <c r="BC37" i="82"/>
  <c r="BD37" i="82"/>
  <c r="BD101" i="82"/>
  <c r="BC101" i="82"/>
  <c r="BC170" i="82"/>
  <c r="BD170" i="82"/>
  <c r="BD44" i="82"/>
  <c r="BC44" i="82"/>
  <c r="BD79" i="82"/>
  <c r="BC79" i="82"/>
  <c r="BD111" i="82"/>
  <c r="BC111" i="82"/>
  <c r="BD143" i="82"/>
  <c r="BC143" i="82"/>
  <c r="BD175" i="82"/>
  <c r="BC175" i="82"/>
  <c r="BC45" i="82"/>
  <c r="BD45" i="82"/>
  <c r="BD106" i="82"/>
  <c r="BC106" i="82"/>
  <c r="BD181" i="82"/>
  <c r="BC181" i="82"/>
  <c r="BL59" i="82"/>
  <c r="BM59" i="82"/>
  <c r="BN59" i="82"/>
  <c r="BM104" i="82"/>
  <c r="BL104" i="82"/>
  <c r="BN104" i="82"/>
  <c r="BL203" i="82"/>
  <c r="BM203" i="82"/>
  <c r="BN203" i="82"/>
  <c r="BM120" i="82"/>
  <c r="BL120" i="82"/>
  <c r="BN120" i="82"/>
  <c r="BM33" i="82"/>
  <c r="BL33" i="82"/>
  <c r="BN33" i="82"/>
  <c r="BN136" i="82"/>
  <c r="BM136" i="82"/>
  <c r="BL136" i="82"/>
  <c r="BN51" i="82"/>
  <c r="BM51" i="82"/>
  <c r="BL51" i="82"/>
  <c r="BL171" i="82"/>
  <c r="BM171" i="82"/>
  <c r="BN171" i="82"/>
  <c r="BM88" i="82"/>
  <c r="BN88" i="82"/>
  <c r="BL88" i="82"/>
  <c r="BL5" i="82"/>
  <c r="BN5" i="82"/>
  <c r="BL144" i="82"/>
  <c r="BN144" i="82"/>
  <c r="BM144" i="82"/>
  <c r="BL80" i="82"/>
  <c r="BN80" i="82"/>
  <c r="BM80" i="82"/>
  <c r="BL8" i="82"/>
  <c r="BM8" i="82"/>
  <c r="BN8" i="82"/>
  <c r="BL191" i="82"/>
  <c r="BN191" i="82"/>
  <c r="BM191" i="82"/>
  <c r="BL159" i="82"/>
  <c r="BN159" i="82"/>
  <c r="BM159" i="82"/>
  <c r="BL127" i="82"/>
  <c r="BN127" i="82"/>
  <c r="BM127" i="82"/>
  <c r="BL95" i="82"/>
  <c r="BN95" i="82"/>
  <c r="BM95" i="82"/>
  <c r="BL63" i="82"/>
  <c r="BN63" i="82"/>
  <c r="BM63" i="82"/>
  <c r="BL28" i="82"/>
  <c r="BN28" i="82"/>
  <c r="BM28" i="82"/>
  <c r="BL283" i="82"/>
  <c r="BN283" i="82"/>
  <c r="BO283" i="82"/>
  <c r="BM283" i="82"/>
  <c r="BN204" i="82"/>
  <c r="BL204" i="82"/>
  <c r="BM204" i="82"/>
  <c r="BL172" i="82"/>
  <c r="BM172" i="82"/>
  <c r="BN172" i="82"/>
  <c r="BM140" i="82"/>
  <c r="BL140" i="82"/>
  <c r="BN140" i="82"/>
  <c r="BM108" i="82"/>
  <c r="BL108" i="82"/>
  <c r="BN108" i="82"/>
  <c r="BL76" i="82"/>
  <c r="BN76" i="82"/>
  <c r="BM76" i="82"/>
  <c r="BL44" i="82"/>
  <c r="BN44" i="82"/>
  <c r="BM44" i="82"/>
  <c r="BL281" i="82"/>
  <c r="BM281" i="82"/>
  <c r="BO281" i="82"/>
  <c r="BN281" i="82"/>
  <c r="BM261" i="82"/>
  <c r="BN261" i="82"/>
  <c r="BO261" i="82"/>
  <c r="BL261" i="82"/>
  <c r="BM202" i="82"/>
  <c r="BN202" i="82"/>
  <c r="BL202" i="82"/>
  <c r="BL186" i="82"/>
  <c r="BN186" i="82"/>
  <c r="BM186" i="82"/>
  <c r="BN170" i="82"/>
  <c r="BM170" i="82"/>
  <c r="BL170" i="82"/>
  <c r="BL154" i="82"/>
  <c r="BM154" i="82"/>
  <c r="BN154" i="82"/>
  <c r="BM138" i="82"/>
  <c r="BN138" i="82"/>
  <c r="BL138" i="82"/>
  <c r="BN122" i="82"/>
  <c r="BL122" i="82"/>
  <c r="BM122" i="82"/>
  <c r="BN106" i="82"/>
  <c r="BL106" i="82"/>
  <c r="BM106" i="82"/>
  <c r="BL90" i="82"/>
  <c r="BN90" i="82"/>
  <c r="BM90" i="82"/>
  <c r="BL74" i="82"/>
  <c r="BN74" i="82"/>
  <c r="BM74" i="82"/>
  <c r="BN58" i="82"/>
  <c r="BM58" i="82"/>
  <c r="BL58" i="82"/>
  <c r="BM42" i="82"/>
  <c r="BN42" i="82"/>
  <c r="BL42" i="82"/>
  <c r="BN21" i="82"/>
  <c r="BM21" i="82"/>
  <c r="BL21" i="82"/>
  <c r="BM293" i="82"/>
  <c r="BN293" i="82"/>
  <c r="BL293" i="82"/>
  <c r="BO293" i="82"/>
  <c r="BL219" i="82"/>
  <c r="BN219" i="82"/>
  <c r="BO219" i="82"/>
  <c r="BM219" i="82"/>
  <c r="BM197" i="82"/>
  <c r="BL197" i="82"/>
  <c r="BN197" i="82"/>
  <c r="BN181" i="82"/>
  <c r="BM181" i="82"/>
  <c r="BL181" i="82"/>
  <c r="BM165" i="82"/>
  <c r="BL165" i="82"/>
  <c r="BN165" i="82"/>
  <c r="BN149" i="82"/>
  <c r="BL149" i="82"/>
  <c r="BM149" i="82"/>
  <c r="BM133" i="82"/>
  <c r="BN133" i="82"/>
  <c r="BL133" i="82"/>
  <c r="BN117" i="82"/>
  <c r="BM117" i="82"/>
  <c r="BL117" i="82"/>
  <c r="BN101" i="82"/>
  <c r="BL101" i="82"/>
  <c r="BM101" i="82"/>
  <c r="BM85" i="82"/>
  <c r="BL85" i="82"/>
  <c r="BN85" i="82"/>
  <c r="BN69" i="82"/>
  <c r="BM69" i="82"/>
  <c r="BL69" i="82"/>
  <c r="BN53" i="82"/>
  <c r="BL53" i="82"/>
  <c r="BM53" i="82"/>
  <c r="BL36" i="82"/>
  <c r="BN36" i="82"/>
  <c r="BM36" i="82"/>
  <c r="BN14" i="82"/>
  <c r="BM14" i="82"/>
  <c r="BL14" i="82"/>
  <c r="BM278" i="82"/>
  <c r="BL278" i="82"/>
  <c r="BO278" i="82"/>
  <c r="BN278" i="82"/>
  <c r="BM229" i="82"/>
  <c r="BN229" i="82"/>
  <c r="BO229" i="82"/>
  <c r="BL229" i="82"/>
  <c r="BM27" i="82"/>
  <c r="BL27" i="82"/>
  <c r="BN27" i="82"/>
  <c r="BN11" i="82"/>
  <c r="BM11" i="82"/>
  <c r="BL11" i="82"/>
  <c r="BM294" i="82"/>
  <c r="BL294" i="82"/>
  <c r="BO294" i="82"/>
  <c r="BN294" i="82"/>
  <c r="BM262" i="82"/>
  <c r="BL262" i="82"/>
  <c r="BO262" i="82"/>
  <c r="BN262" i="82"/>
  <c r="BM230" i="82"/>
  <c r="BL230" i="82"/>
  <c r="BO230" i="82"/>
  <c r="BN230" i="82"/>
  <c r="BM245" i="82"/>
  <c r="BN245" i="82"/>
  <c r="BL245" i="82"/>
  <c r="BO245" i="82"/>
  <c r="BM213" i="82"/>
  <c r="BN213" i="82"/>
  <c r="BL213" i="82"/>
  <c r="BO213" i="82"/>
  <c r="BN289" i="82"/>
  <c r="BO289" i="82"/>
  <c r="BM289" i="82"/>
  <c r="BL289" i="82"/>
  <c r="BN273" i="82"/>
  <c r="BO273" i="82"/>
  <c r="BL273" i="82"/>
  <c r="BM273" i="82"/>
  <c r="BN257" i="82"/>
  <c r="BO257" i="82"/>
  <c r="BL257" i="82"/>
  <c r="BM257" i="82"/>
  <c r="BN241" i="82"/>
  <c r="BO241" i="82"/>
  <c r="BL241" i="82"/>
  <c r="BM241" i="82"/>
  <c r="BN225" i="82"/>
  <c r="BO225" i="82"/>
  <c r="BL225" i="82"/>
  <c r="BM225" i="82"/>
  <c r="BL303" i="82"/>
  <c r="BM303" i="82"/>
  <c r="BN303" i="82"/>
  <c r="BO303" i="82"/>
  <c r="BL287" i="82"/>
  <c r="BM287" i="82"/>
  <c r="BN287" i="82"/>
  <c r="BO287" i="82"/>
  <c r="BL271" i="82"/>
  <c r="BN271" i="82"/>
  <c r="BO271" i="82"/>
  <c r="BM271" i="82"/>
  <c r="BL255" i="82"/>
  <c r="BO255" i="82"/>
  <c r="BM255" i="82"/>
  <c r="BN255" i="82"/>
  <c r="BL239" i="82"/>
  <c r="BO239" i="82"/>
  <c r="BM239" i="82"/>
  <c r="BN239" i="82"/>
  <c r="BL223" i="82"/>
  <c r="BN223" i="82"/>
  <c r="BM223" i="82"/>
  <c r="BO223" i="82"/>
  <c r="BL211" i="82"/>
  <c r="BO211" i="82"/>
  <c r="BM211" i="82"/>
  <c r="BN211" i="82"/>
  <c r="BE301" i="82"/>
  <c r="BC301" i="82"/>
  <c r="BD301" i="82"/>
  <c r="BE275" i="82"/>
  <c r="BD275" i="82"/>
  <c r="BC275" i="82"/>
  <c r="BE250" i="82"/>
  <c r="BD250" i="82"/>
  <c r="BC250" i="82"/>
  <c r="BE297" i="82"/>
  <c r="BD297" i="82"/>
  <c r="BC297" i="82"/>
  <c r="BD280" i="82"/>
  <c r="BC280" i="82"/>
  <c r="BE280" i="82"/>
  <c r="BC237" i="82"/>
  <c r="BE237" i="82"/>
  <c r="BD237" i="82"/>
  <c r="BE283" i="82"/>
  <c r="BD283" i="82"/>
  <c r="BC283" i="82"/>
  <c r="BE263" i="82"/>
  <c r="BC263" i="82"/>
  <c r="BD263" i="82"/>
  <c r="BE247" i="82"/>
  <c r="BC247" i="82"/>
  <c r="BD247" i="82"/>
  <c r="BE299" i="82"/>
  <c r="BD299" i="82"/>
  <c r="BC299" i="82"/>
  <c r="BE285" i="82"/>
  <c r="BC285" i="82"/>
  <c r="BD285" i="82"/>
  <c r="BE266" i="82"/>
  <c r="BD266" i="82"/>
  <c r="BC266" i="82"/>
  <c r="BD303" i="82"/>
  <c r="BC303" i="82"/>
  <c r="BE303" i="82"/>
  <c r="BE286" i="82"/>
  <c r="BD286" i="82"/>
  <c r="BC286" i="82"/>
  <c r="BE271" i="82"/>
  <c r="BD271" i="82"/>
  <c r="BC271" i="82"/>
  <c r="BE254" i="82"/>
  <c r="BD254" i="82"/>
  <c r="BC254" i="82"/>
  <c r="BE236" i="82"/>
  <c r="BD236" i="82"/>
  <c r="BC236" i="82"/>
  <c r="BD224" i="82"/>
  <c r="BE224" i="82"/>
  <c r="BC224" i="82"/>
  <c r="BC213" i="82"/>
  <c r="BD213" i="82"/>
  <c r="BE213" i="82"/>
  <c r="BD203" i="82"/>
  <c r="BC203" i="82"/>
  <c r="BE253" i="82"/>
  <c r="BC253" i="82"/>
  <c r="BD253" i="82"/>
  <c r="BE242" i="82"/>
  <c r="BC242" i="82"/>
  <c r="BD242" i="82"/>
  <c r="BE226" i="82"/>
  <c r="BC226" i="82"/>
  <c r="BD226" i="82"/>
  <c r="BC194" i="82"/>
  <c r="BD194" i="82"/>
  <c r="BE235" i="82"/>
  <c r="BD235" i="82"/>
  <c r="BC235" i="82"/>
  <c r="BD220" i="82"/>
  <c r="BE220" i="82"/>
  <c r="BC220" i="82"/>
  <c r="BC209" i="82"/>
  <c r="BE209" i="82"/>
  <c r="BD209" i="82"/>
  <c r="BC199" i="82"/>
  <c r="BD199" i="82"/>
  <c r="BD56" i="82"/>
  <c r="BC56" i="82"/>
  <c r="BC183" i="82"/>
  <c r="BD183" i="82"/>
  <c r="BC145" i="82"/>
  <c r="BD145" i="82"/>
  <c r="BD81" i="82"/>
  <c r="BC81" i="82"/>
  <c r="BD47" i="82"/>
  <c r="BC47" i="82"/>
  <c r="BD155" i="82"/>
  <c r="BC155" i="82"/>
  <c r="BD91" i="82"/>
  <c r="BC91" i="82"/>
  <c r="BD46" i="82"/>
  <c r="BC46" i="82"/>
  <c r="BC29" i="82"/>
  <c r="BD29" i="82"/>
  <c r="BC114" i="82"/>
  <c r="BD114" i="82"/>
  <c r="BD20" i="82"/>
  <c r="BC20" i="82"/>
  <c r="BD185" i="82"/>
  <c r="BC185" i="82"/>
  <c r="BL179" i="82"/>
  <c r="BN179" i="82"/>
  <c r="BM179" i="82"/>
  <c r="BD48" i="82"/>
  <c r="BC48" i="82"/>
  <c r="BD76" i="82"/>
  <c r="BC76" i="82"/>
  <c r="BD108" i="82"/>
  <c r="BC108" i="82"/>
  <c r="BD140" i="82"/>
  <c r="BC140" i="82"/>
  <c r="BD172" i="82"/>
  <c r="BC172" i="82"/>
  <c r="BD5" i="82"/>
  <c r="BC182" i="82"/>
  <c r="BD182" i="82"/>
  <c r="BC166" i="82"/>
  <c r="BD166" i="82"/>
  <c r="BC150" i="82"/>
  <c r="BD150" i="82"/>
  <c r="BC134" i="82"/>
  <c r="BD134" i="82"/>
  <c r="BC118" i="82"/>
  <c r="BD118" i="82"/>
  <c r="BD102" i="82"/>
  <c r="BC102" i="82"/>
  <c r="BD86" i="82"/>
  <c r="BC86" i="82"/>
  <c r="BC67" i="82"/>
  <c r="BD67" i="82"/>
  <c r="BC51" i="82"/>
  <c r="BD51" i="82"/>
  <c r="BD35" i="82"/>
  <c r="BC35" i="82"/>
  <c r="BD192" i="82"/>
  <c r="BC192" i="82"/>
  <c r="BD176" i="82"/>
  <c r="BC176" i="82"/>
  <c r="BD160" i="82"/>
  <c r="BC160" i="82"/>
  <c r="BD144" i="82"/>
  <c r="BC144" i="82"/>
  <c r="BD128" i="82"/>
  <c r="BC128" i="82"/>
  <c r="BD112" i="82"/>
  <c r="BC112" i="82"/>
  <c r="BD96" i="82"/>
  <c r="BC96" i="82"/>
  <c r="BD80" i="82"/>
  <c r="BC80" i="82"/>
  <c r="BD66" i="82"/>
  <c r="BC66" i="82"/>
  <c r="BD50" i="82"/>
  <c r="BC50" i="82"/>
  <c r="BD32" i="82"/>
  <c r="BC32" i="82"/>
  <c r="BD34" i="82"/>
  <c r="BC34" i="82"/>
  <c r="BD18" i="82"/>
  <c r="BC18" i="82"/>
  <c r="BD33" i="82"/>
  <c r="BC33" i="82"/>
  <c r="BD17" i="82"/>
  <c r="BC17" i="82"/>
  <c r="BD41" i="82"/>
  <c r="BC41" i="82"/>
  <c r="BD77" i="82"/>
  <c r="BC77" i="82"/>
  <c r="BC109" i="82"/>
  <c r="BD109" i="82"/>
  <c r="BC141" i="82"/>
  <c r="BD141" i="82"/>
  <c r="BC173" i="82"/>
  <c r="BD173" i="82"/>
  <c r="BD53" i="82"/>
  <c r="BC53" i="82"/>
  <c r="BC122" i="82"/>
  <c r="BD122" i="82"/>
  <c r="BC186" i="82"/>
  <c r="BD186" i="82"/>
  <c r="BC52" i="82"/>
  <c r="BD52" i="82"/>
  <c r="BD84" i="82"/>
  <c r="BC84" i="82"/>
  <c r="BD116" i="82"/>
  <c r="BC116" i="82"/>
  <c r="BD148" i="82"/>
  <c r="BC148" i="82"/>
  <c r="BD180" i="82"/>
  <c r="BC180" i="82"/>
  <c r="BD61" i="82"/>
  <c r="BC61" i="82"/>
  <c r="BD117" i="82"/>
  <c r="BC117" i="82"/>
  <c r="BD191" i="82"/>
  <c r="BC191" i="82"/>
  <c r="BL123" i="82"/>
  <c r="BM123" i="82"/>
  <c r="BN123" i="82"/>
  <c r="BL12" i="82"/>
  <c r="BN12" i="82"/>
  <c r="BM12" i="82"/>
  <c r="BM184" i="82"/>
  <c r="BN184" i="82"/>
  <c r="BL184" i="82"/>
  <c r="BN99" i="82"/>
  <c r="BL99" i="82"/>
  <c r="BM99" i="82"/>
  <c r="BM200" i="82"/>
  <c r="BL200" i="82"/>
  <c r="BN200" i="82"/>
  <c r="BL115" i="82"/>
  <c r="BN115" i="82"/>
  <c r="BM115" i="82"/>
  <c r="BN22" i="82"/>
  <c r="BM22" i="82"/>
  <c r="BL22" i="82"/>
  <c r="BM152" i="82"/>
  <c r="BL152" i="82"/>
  <c r="BN152" i="82"/>
  <c r="BN67" i="82"/>
  <c r="BM67" i="82"/>
  <c r="BL67" i="82"/>
  <c r="BM192" i="82"/>
  <c r="BL192" i="82"/>
  <c r="BN192" i="82"/>
  <c r="BL128" i="82"/>
  <c r="BM128" i="82"/>
  <c r="BN128" i="82"/>
  <c r="BL64" i="82"/>
  <c r="BN64" i="82"/>
  <c r="BM64" i="82"/>
  <c r="BL217" i="82"/>
  <c r="BM217" i="82"/>
  <c r="BN217" i="82"/>
  <c r="BO217" i="82"/>
  <c r="BL183" i="82"/>
  <c r="BM183" i="82"/>
  <c r="BN183" i="82"/>
  <c r="BL151" i="82"/>
  <c r="BM151" i="82"/>
  <c r="BN151" i="82"/>
  <c r="BL119" i="82"/>
  <c r="BM119" i="82"/>
  <c r="BN119" i="82"/>
  <c r="BM87" i="82"/>
  <c r="BL87" i="82"/>
  <c r="BN87" i="82"/>
  <c r="BN55" i="82"/>
  <c r="BM55" i="82"/>
  <c r="BL55" i="82"/>
  <c r="BM17" i="82"/>
  <c r="BL17" i="82"/>
  <c r="BN17" i="82"/>
  <c r="BM277" i="82"/>
  <c r="BN277" i="82"/>
  <c r="BL277" i="82"/>
  <c r="BO277" i="82"/>
  <c r="BM196" i="82"/>
  <c r="BN196" i="82"/>
  <c r="BL196" i="82"/>
  <c r="BM164" i="82"/>
  <c r="BN164" i="82"/>
  <c r="BL164" i="82"/>
  <c r="BM132" i="82"/>
  <c r="BN132" i="82"/>
  <c r="BL132" i="82"/>
  <c r="BL100" i="82"/>
  <c r="BN100" i="82"/>
  <c r="BM100" i="82"/>
  <c r="BL68" i="82"/>
  <c r="BN68" i="82"/>
  <c r="BM68" i="82"/>
  <c r="BM34" i="82"/>
  <c r="BL34" i="82"/>
  <c r="BN34" i="82"/>
  <c r="BM274" i="82"/>
  <c r="BO274" i="82"/>
  <c r="BL274" i="82"/>
  <c r="BN274" i="82"/>
  <c r="BL231" i="82"/>
  <c r="BN231" i="82"/>
  <c r="BM231" i="82"/>
  <c r="BO231" i="82"/>
  <c r="BN198" i="82"/>
  <c r="BL198" i="82"/>
  <c r="BM198" i="82"/>
  <c r="BL182" i="82"/>
  <c r="BM182" i="82"/>
  <c r="BN182" i="82"/>
  <c r="BL166" i="82"/>
  <c r="BN166" i="82"/>
  <c r="BM166" i="82"/>
  <c r="BM150" i="82"/>
  <c r="BL150" i="82"/>
  <c r="BN150" i="82"/>
  <c r="BN134" i="82"/>
  <c r="BL134" i="82"/>
  <c r="BM134" i="82"/>
  <c r="BL118" i="82"/>
  <c r="BM118" i="82"/>
  <c r="BN118" i="82"/>
  <c r="BN102" i="82"/>
  <c r="BL102" i="82"/>
  <c r="BM102" i="82"/>
  <c r="BN86" i="82"/>
  <c r="BM86" i="82"/>
  <c r="BL86" i="82"/>
  <c r="BM70" i="82"/>
  <c r="BN70" i="82"/>
  <c r="BL70" i="82"/>
  <c r="BM54" i="82"/>
  <c r="BL54" i="82"/>
  <c r="BN54" i="82"/>
  <c r="BL37" i="82"/>
  <c r="BN37" i="82"/>
  <c r="BM37" i="82"/>
  <c r="BL16" i="82"/>
  <c r="BN16" i="82"/>
  <c r="BM16" i="82"/>
  <c r="BL279" i="82"/>
  <c r="BN279" i="82"/>
  <c r="BM279" i="82"/>
  <c r="BO279" i="82"/>
  <c r="BM214" i="82"/>
  <c r="BL214" i="82"/>
  <c r="BO214" i="82"/>
  <c r="BN214" i="82"/>
  <c r="BN193" i="82"/>
  <c r="BL193" i="82"/>
  <c r="BM193" i="82"/>
  <c r="BL177" i="82"/>
  <c r="BM177" i="82"/>
  <c r="BN177" i="82"/>
  <c r="BN161" i="82"/>
  <c r="BL161" i="82"/>
  <c r="BM161" i="82"/>
  <c r="BN145" i="82"/>
  <c r="BL145" i="82"/>
  <c r="BM145" i="82"/>
  <c r="BL129" i="82"/>
  <c r="BN129" i="82"/>
  <c r="BM129" i="82"/>
  <c r="BL113" i="82"/>
  <c r="BN113" i="82"/>
  <c r="BM113" i="82"/>
  <c r="BM97" i="82"/>
  <c r="BL97" i="82"/>
  <c r="BN97" i="82"/>
  <c r="BL81" i="82"/>
  <c r="BM81" i="82"/>
  <c r="BN81" i="82"/>
  <c r="BL65" i="82"/>
  <c r="BM65" i="82"/>
  <c r="BN65" i="82"/>
  <c r="BL49" i="82"/>
  <c r="BN49" i="82"/>
  <c r="BM49" i="82"/>
  <c r="BL30" i="82"/>
  <c r="BM30" i="82"/>
  <c r="BN30" i="82"/>
  <c r="BL9" i="82"/>
  <c r="BM9" i="82"/>
  <c r="BN9" i="82"/>
  <c r="BL276" i="82"/>
  <c r="BN276" i="82"/>
  <c r="BO276" i="82"/>
  <c r="BM276" i="82"/>
  <c r="BM39" i="82"/>
  <c r="BL39" i="82"/>
  <c r="BN39" i="82"/>
  <c r="BN23" i="82"/>
  <c r="BL23" i="82"/>
  <c r="BM23" i="82"/>
  <c r="BM7" i="82"/>
  <c r="BL7" i="82"/>
  <c r="BN7" i="82"/>
  <c r="BL280" i="82"/>
  <c r="BM280" i="82"/>
  <c r="BN280" i="82"/>
  <c r="BO280" i="82"/>
  <c r="BL248" i="82"/>
  <c r="BM248" i="82"/>
  <c r="BN248" i="82"/>
  <c r="BO248" i="82"/>
  <c r="BL216" i="82"/>
  <c r="BM216" i="82"/>
  <c r="BN216" i="82"/>
  <c r="BO216" i="82"/>
  <c r="BM242" i="82"/>
  <c r="BO242" i="82"/>
  <c r="BL242" i="82"/>
  <c r="BN242" i="82"/>
  <c r="BL304" i="82"/>
  <c r="BO304" i="82"/>
  <c r="BN304" i="82"/>
  <c r="BM304" i="82"/>
  <c r="BL288" i="82"/>
  <c r="BO288" i="82"/>
  <c r="BN288" i="82"/>
  <c r="BM288" i="82"/>
  <c r="BL272" i="82"/>
  <c r="BO272" i="82"/>
  <c r="BN272" i="82"/>
  <c r="BM272" i="82"/>
  <c r="BL256" i="82"/>
  <c r="BO256" i="82"/>
  <c r="BM256" i="82"/>
  <c r="BN256" i="82"/>
  <c r="BL240" i="82"/>
  <c r="BO240" i="82"/>
  <c r="BM240" i="82"/>
  <c r="BN240" i="82"/>
  <c r="BL224" i="82"/>
  <c r="BO224" i="82"/>
  <c r="BM224" i="82"/>
  <c r="BN224" i="82"/>
  <c r="BO301" i="82"/>
  <c r="BL301" i="82"/>
  <c r="BN301" i="82"/>
  <c r="BM301" i="82"/>
  <c r="BO285" i="82"/>
  <c r="BL285" i="82"/>
  <c r="BM285" i="82"/>
  <c r="BN285" i="82"/>
  <c r="BO269" i="82"/>
  <c r="BL269" i="82"/>
  <c r="BN269" i="82"/>
  <c r="BM269" i="82"/>
  <c r="BO253" i="82"/>
  <c r="BL253" i="82"/>
  <c r="BM253" i="82"/>
  <c r="BN253" i="82"/>
  <c r="BO237" i="82"/>
  <c r="BL237" i="82"/>
  <c r="BM237" i="82"/>
  <c r="BN237" i="82"/>
  <c r="BO221" i="82"/>
  <c r="BL221" i="82"/>
  <c r="BM221" i="82"/>
  <c r="BN221" i="82"/>
  <c r="BO209" i="82"/>
  <c r="BL209" i="82"/>
  <c r="BM209" i="82"/>
  <c r="BN209" i="82"/>
  <c r="BE298" i="82"/>
  <c r="BD298" i="82"/>
  <c r="BC298" i="82"/>
  <c r="BD268" i="82"/>
  <c r="BE268" i="82"/>
  <c r="BC268" i="82"/>
  <c r="BD240" i="82"/>
  <c r="BE240" i="82"/>
  <c r="BC240" i="82"/>
  <c r="BE294" i="82"/>
  <c r="BC294" i="82"/>
  <c r="BD294" i="82"/>
  <c r="BC277" i="82"/>
  <c r="BD277" i="82"/>
  <c r="BE277" i="82"/>
  <c r="BE214" i="82"/>
  <c r="BC214" i="82"/>
  <c r="BD214" i="82"/>
  <c r="BE273" i="82"/>
  <c r="BC273" i="82"/>
  <c r="BD273" i="82"/>
  <c r="BE260" i="82"/>
  <c r="BD260" i="82"/>
  <c r="BC260" i="82"/>
  <c r="BE234" i="82"/>
  <c r="BD234" i="82"/>
  <c r="BC234" i="82"/>
  <c r="BC295" i="82"/>
  <c r="BD295" i="82"/>
  <c r="BE295" i="82"/>
  <c r="BE279" i="82"/>
  <c r="BC279" i="82"/>
  <c r="BD279" i="82"/>
  <c r="BE255" i="82"/>
  <c r="BD255" i="82"/>
  <c r="BC255" i="82"/>
  <c r="BC293" i="82"/>
  <c r="BD293" i="82"/>
  <c r="BE293" i="82"/>
  <c r="BE281" i="82"/>
  <c r="BD281" i="82"/>
  <c r="BC281" i="82"/>
  <c r="BC261" i="82"/>
  <c r="BD261" i="82"/>
  <c r="BE261" i="82"/>
  <c r="BE249" i="82"/>
  <c r="BD249" i="82"/>
  <c r="BC249" i="82"/>
  <c r="BE233" i="82"/>
  <c r="BD233" i="82"/>
  <c r="BC233" i="82"/>
  <c r="BE221" i="82"/>
  <c r="BC221" i="82"/>
  <c r="BD221" i="82"/>
  <c r="BE211" i="82"/>
  <c r="BD211" i="82"/>
  <c r="BC211" i="82"/>
  <c r="BD200" i="82"/>
  <c r="BC200" i="82"/>
  <c r="BE251" i="82"/>
  <c r="BD251" i="82"/>
  <c r="BC251" i="82"/>
  <c r="BE239" i="82"/>
  <c r="BD239" i="82"/>
  <c r="BC239" i="82"/>
  <c r="BE218" i="82"/>
  <c r="BD218" i="82"/>
  <c r="BC218" i="82"/>
  <c r="BE244" i="82"/>
  <c r="BD244" i="82"/>
  <c r="BC244" i="82"/>
  <c r="BE228" i="82"/>
  <c r="BD228" i="82"/>
  <c r="BC228" i="82"/>
  <c r="BE217" i="82"/>
  <c r="BD217" i="82"/>
  <c r="BC217" i="82"/>
  <c r="BE207" i="82"/>
  <c r="BD207" i="82"/>
  <c r="BC207" i="82"/>
  <c r="BD196" i="82"/>
  <c r="BC196" i="82"/>
  <c r="CY50" i="82"/>
  <c r="CY51" i="82"/>
  <c r="CY52" i="82"/>
  <c r="CY53" i="82"/>
  <c r="CY54" i="82"/>
  <c r="CY55" i="82"/>
  <c r="CY56" i="82"/>
  <c r="CY57" i="82"/>
  <c r="CY58" i="82"/>
  <c r="CY59" i="82"/>
  <c r="CD130" i="90" l="1"/>
  <c r="CD131" i="90"/>
  <c r="CD133" i="90"/>
  <c r="CD129" i="90"/>
  <c r="CD132" i="90"/>
  <c r="CD104" i="90"/>
  <c r="CD106" i="90"/>
  <c r="CD107" i="90"/>
  <c r="CD105" i="90"/>
  <c r="CD108" i="90"/>
  <c r="CD97" i="90"/>
  <c r="CD95" i="90"/>
  <c r="CD94" i="90"/>
  <c r="CD98" i="90"/>
  <c r="CD96" i="90"/>
  <c r="CD110" i="90"/>
  <c r="CD111" i="90"/>
  <c r="CD113" i="90"/>
  <c r="CD109" i="90"/>
  <c r="CD112" i="90"/>
  <c r="CD139" i="90"/>
  <c r="CD140" i="90"/>
  <c r="CD141" i="90"/>
  <c r="CD143" i="90"/>
  <c r="CD142" i="90"/>
  <c r="CD148" i="90"/>
  <c r="CD144" i="90"/>
  <c r="CD146" i="90"/>
  <c r="CD147" i="90"/>
  <c r="CD145" i="90"/>
  <c r="CD121" i="90"/>
  <c r="CD119" i="90"/>
  <c r="CD123" i="90"/>
  <c r="CD120" i="90"/>
  <c r="CD122" i="90"/>
  <c r="CD101" i="90"/>
  <c r="CD103" i="90"/>
  <c r="CD100" i="90"/>
  <c r="CD99" i="90"/>
  <c r="CD102" i="90"/>
  <c r="CD93" i="90"/>
  <c r="CD89" i="90"/>
  <c r="CD92" i="90"/>
  <c r="CD90" i="90"/>
  <c r="CD91" i="90"/>
  <c r="CD117" i="90"/>
  <c r="CD115" i="90"/>
  <c r="CD116" i="90"/>
  <c r="CD118" i="90"/>
  <c r="CD114" i="90"/>
  <c r="CD124" i="90"/>
  <c r="CD126" i="90"/>
  <c r="CD127" i="90"/>
  <c r="CD125" i="90"/>
  <c r="CD128" i="90"/>
  <c r="CD138" i="90"/>
  <c r="CD136" i="90"/>
  <c r="CD137" i="90"/>
  <c r="CD135" i="90"/>
  <c r="CD134" i="90"/>
  <c r="CD153" i="90"/>
  <c r="CD149" i="90"/>
  <c r="CD154" i="90"/>
  <c r="CD152" i="90"/>
  <c r="CD150" i="90"/>
  <c r="CD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U64" i="82"/>
  <c r="BU63" i="82"/>
  <c r="BU62" i="82"/>
  <c r="BU61" i="82"/>
  <c r="BU60" i="82"/>
  <c r="BU59" i="82"/>
  <c r="BU58" i="82"/>
  <c r="BU57" i="82"/>
  <c r="BU56" i="82"/>
  <c r="BU55" i="82"/>
  <c r="BU54" i="82"/>
  <c r="BU53" i="82"/>
  <c r="BU52" i="82"/>
  <c r="BU51" i="82"/>
  <c r="BU50" i="82"/>
  <c r="E19" i="88"/>
  <c r="E20" i="88"/>
  <c r="E21" i="88"/>
  <c r="E22" i="88"/>
  <c r="E23" i="88"/>
  <c r="CG152" i="90" l="1"/>
  <c r="CH152" i="90"/>
  <c r="CI152" i="90"/>
  <c r="CJ152" i="90"/>
  <c r="CK152" i="90"/>
  <c r="CG134" i="90"/>
  <c r="CJ134" i="90"/>
  <c r="CH134" i="90"/>
  <c r="CI134" i="90"/>
  <c r="CK134" i="90"/>
  <c r="CH138" i="90"/>
  <c r="CG138" i="90"/>
  <c r="CI138" i="90"/>
  <c r="CJ138" i="90"/>
  <c r="CK138" i="90"/>
  <c r="CJ126" i="90"/>
  <c r="CH126" i="90"/>
  <c r="CG126" i="90"/>
  <c r="CK126" i="90"/>
  <c r="CI126" i="90"/>
  <c r="CJ116" i="90"/>
  <c r="CI116" i="90"/>
  <c r="CK116" i="90"/>
  <c r="CG116" i="90"/>
  <c r="CH116" i="90"/>
  <c r="CH90" i="90"/>
  <c r="CJ90" i="90"/>
  <c r="CI90" i="90"/>
  <c r="CG90" i="90"/>
  <c r="CK90" i="90"/>
  <c r="CJ102" i="90"/>
  <c r="CI102" i="90"/>
  <c r="CG102" i="90"/>
  <c r="CK102" i="90"/>
  <c r="CH102" i="90"/>
  <c r="CH101" i="90"/>
  <c r="CI101" i="90"/>
  <c r="CG101" i="90"/>
  <c r="CJ101" i="90"/>
  <c r="CK101" i="90"/>
  <c r="CI119" i="90"/>
  <c r="CG119" i="90"/>
  <c r="CJ119" i="90"/>
  <c r="CK119" i="90"/>
  <c r="CH119" i="90"/>
  <c r="CG146" i="90"/>
  <c r="CJ146" i="90"/>
  <c r="CK146" i="90"/>
  <c r="CH146" i="90"/>
  <c r="CI146" i="90"/>
  <c r="CJ143" i="90"/>
  <c r="CI143" i="90"/>
  <c r="CG143" i="90"/>
  <c r="CK143" i="90"/>
  <c r="CH143" i="90"/>
  <c r="CJ112" i="90"/>
  <c r="CI112" i="90"/>
  <c r="CG112" i="90"/>
  <c r="CK112" i="90"/>
  <c r="CH112" i="90"/>
  <c r="CJ110" i="90"/>
  <c r="CH110" i="90"/>
  <c r="CK110" i="90"/>
  <c r="CI110" i="90"/>
  <c r="CG110" i="90"/>
  <c r="CJ95" i="90"/>
  <c r="CH95" i="90"/>
  <c r="CI95" i="90"/>
  <c r="CK95" i="90"/>
  <c r="CG95" i="90"/>
  <c r="CI107" i="90"/>
  <c r="CG107" i="90"/>
  <c r="CJ107" i="90"/>
  <c r="CK107" i="90"/>
  <c r="CH107" i="90"/>
  <c r="CG129" i="90"/>
  <c r="CK129" i="90"/>
  <c r="CI129" i="90"/>
  <c r="CJ129" i="90"/>
  <c r="CH129" i="90"/>
  <c r="CG154" i="90"/>
  <c r="CJ154" i="90"/>
  <c r="CK154" i="90"/>
  <c r="CH154" i="90"/>
  <c r="CI154" i="90"/>
  <c r="CK135" i="90"/>
  <c r="CH135" i="90"/>
  <c r="CI135" i="90"/>
  <c r="CJ135" i="90"/>
  <c r="CG135" i="90"/>
  <c r="CG128" i="90"/>
  <c r="CK128" i="90"/>
  <c r="CJ128" i="90"/>
  <c r="CI128" i="90"/>
  <c r="CH128" i="90"/>
  <c r="CG124" i="90"/>
  <c r="CH124" i="90"/>
  <c r="CK124" i="90"/>
  <c r="CJ124" i="90"/>
  <c r="CI124" i="90"/>
  <c r="CK115" i="90"/>
  <c r="CG115" i="90"/>
  <c r="CJ115" i="90"/>
  <c r="CI115" i="90"/>
  <c r="CH115" i="90"/>
  <c r="CG92" i="90"/>
  <c r="CJ92" i="90"/>
  <c r="CH92" i="90"/>
  <c r="CK92" i="90"/>
  <c r="CI92" i="90"/>
  <c r="CI99" i="90"/>
  <c r="CH99" i="90"/>
  <c r="CJ99" i="90"/>
  <c r="CK99" i="90"/>
  <c r="CG99" i="90"/>
  <c r="CJ122" i="90"/>
  <c r="CG122" i="90"/>
  <c r="CK122" i="90"/>
  <c r="CH122" i="90"/>
  <c r="CI122" i="90"/>
  <c r="CJ121" i="90"/>
  <c r="CG121" i="90"/>
  <c r="CH121" i="90"/>
  <c r="CI121" i="90"/>
  <c r="CK121" i="90"/>
  <c r="CJ144" i="90"/>
  <c r="CI144" i="90"/>
  <c r="CK144" i="90"/>
  <c r="CG144" i="90"/>
  <c r="CH144" i="90"/>
  <c r="CG141" i="90"/>
  <c r="CI141" i="90"/>
  <c r="CK141" i="90"/>
  <c r="CH141" i="90"/>
  <c r="CJ141" i="90"/>
  <c r="CK109" i="90"/>
  <c r="CG109" i="90"/>
  <c r="CH109" i="90"/>
  <c r="CI109" i="90"/>
  <c r="CJ109" i="90"/>
  <c r="CK96" i="90"/>
  <c r="CH96" i="90"/>
  <c r="CG96" i="90"/>
  <c r="CI96" i="90"/>
  <c r="CJ96" i="90"/>
  <c r="CG97" i="90"/>
  <c r="CJ97" i="90"/>
  <c r="CK97" i="90"/>
  <c r="CH97" i="90"/>
  <c r="CI97" i="90"/>
  <c r="CG106" i="90"/>
  <c r="CH106" i="90"/>
  <c r="CK106" i="90"/>
  <c r="CI106" i="90"/>
  <c r="CJ106" i="90"/>
  <c r="CI133" i="90"/>
  <c r="CH133" i="90"/>
  <c r="CJ133" i="90"/>
  <c r="CK133" i="90"/>
  <c r="CG133" i="90"/>
  <c r="CH151" i="90"/>
  <c r="CJ151" i="90"/>
  <c r="CI151" i="90"/>
  <c r="CG151" i="90"/>
  <c r="CK151" i="90"/>
  <c r="CI149" i="90"/>
  <c r="CH149" i="90"/>
  <c r="CJ149" i="90"/>
  <c r="CK149" i="90"/>
  <c r="CG149" i="90"/>
  <c r="CJ137" i="90"/>
  <c r="CH137" i="90"/>
  <c r="CG137" i="90"/>
  <c r="CK137" i="90"/>
  <c r="CI137" i="90"/>
  <c r="CH125" i="90"/>
  <c r="CI125" i="90"/>
  <c r="CG125" i="90"/>
  <c r="CJ125" i="90"/>
  <c r="CK125" i="90"/>
  <c r="CH114" i="90"/>
  <c r="CK114" i="90"/>
  <c r="CJ114" i="90"/>
  <c r="CI114" i="90"/>
  <c r="CG114" i="90"/>
  <c r="CJ117" i="90"/>
  <c r="CK117" i="90"/>
  <c r="CG117" i="90"/>
  <c r="CI117" i="90"/>
  <c r="CH117" i="90"/>
  <c r="CG89" i="90"/>
  <c r="CJ89" i="90"/>
  <c r="CH89" i="90"/>
  <c r="CK89" i="90"/>
  <c r="CI89" i="90"/>
  <c r="CG100" i="90"/>
  <c r="CK100" i="90"/>
  <c r="CJ100" i="90"/>
  <c r="CH100" i="90"/>
  <c r="CI100" i="90"/>
  <c r="CJ120" i="90"/>
  <c r="CI120" i="90"/>
  <c r="CG120" i="90"/>
  <c r="CK120" i="90"/>
  <c r="CH120" i="90"/>
  <c r="CK145" i="90"/>
  <c r="CI145" i="90"/>
  <c r="CH145" i="90"/>
  <c r="CJ145" i="90"/>
  <c r="CG145" i="90"/>
  <c r="CJ148" i="90"/>
  <c r="CH148" i="90"/>
  <c r="CG148" i="90"/>
  <c r="CI148" i="90"/>
  <c r="CK148" i="90"/>
  <c r="CK140" i="90"/>
  <c r="CJ140" i="90"/>
  <c r="CG140" i="90"/>
  <c r="CI140" i="90"/>
  <c r="CH140" i="90"/>
  <c r="CG113" i="90"/>
  <c r="CH113" i="90"/>
  <c r="CK113" i="90"/>
  <c r="CI113" i="90"/>
  <c r="CJ113" i="90"/>
  <c r="CG98" i="90"/>
  <c r="CK98" i="90"/>
  <c r="CH98" i="90"/>
  <c r="CI98" i="90"/>
  <c r="CJ98" i="90"/>
  <c r="CG108" i="90"/>
  <c r="CK108" i="90"/>
  <c r="CH108" i="90"/>
  <c r="CJ108" i="90"/>
  <c r="CI108" i="90"/>
  <c r="CI104" i="90"/>
  <c r="CJ104" i="90"/>
  <c r="CK104" i="90"/>
  <c r="CG104" i="90"/>
  <c r="CH104" i="90"/>
  <c r="CG131" i="90"/>
  <c r="CJ131" i="90"/>
  <c r="CK131" i="90"/>
  <c r="CH131" i="90"/>
  <c r="CI131" i="90"/>
  <c r="CI150" i="90"/>
  <c r="CJ150" i="90"/>
  <c r="CH150" i="90"/>
  <c r="CK150" i="90"/>
  <c r="CG150" i="90"/>
  <c r="CK153" i="90"/>
  <c r="CH153" i="90"/>
  <c r="CI153" i="90"/>
  <c r="CG153" i="90"/>
  <c r="CJ153" i="90"/>
  <c r="CG136" i="90"/>
  <c r="CH136" i="90"/>
  <c r="CK136" i="90"/>
  <c r="CI136" i="90"/>
  <c r="CJ136" i="90"/>
  <c r="CK127" i="90"/>
  <c r="CH127" i="90"/>
  <c r="CI127" i="90"/>
  <c r="CJ127" i="90"/>
  <c r="CG127" i="90"/>
  <c r="CG118" i="90"/>
  <c r="CH118" i="90"/>
  <c r="CJ118" i="90"/>
  <c r="CI118" i="90"/>
  <c r="CK118" i="90"/>
  <c r="CI91" i="90"/>
  <c r="CH91" i="90"/>
  <c r="CJ91" i="90"/>
  <c r="CK91" i="90"/>
  <c r="CG91" i="90"/>
  <c r="CI93" i="90"/>
  <c r="CK93" i="90"/>
  <c r="CG93" i="90"/>
  <c r="CJ93" i="90"/>
  <c r="CH93" i="90"/>
  <c r="CJ103" i="90"/>
  <c r="CG103" i="90"/>
  <c r="CH103" i="90"/>
  <c r="CK103" i="90"/>
  <c r="CI103" i="90"/>
  <c r="CI123" i="90"/>
  <c r="CG123" i="90"/>
  <c r="CJ123" i="90"/>
  <c r="CK123" i="90"/>
  <c r="CH123" i="90"/>
  <c r="CH147" i="90"/>
  <c r="CI147" i="90"/>
  <c r="CG147" i="90"/>
  <c r="CJ147" i="90"/>
  <c r="CK147" i="90"/>
  <c r="CJ142" i="90"/>
  <c r="CG142" i="90"/>
  <c r="CH142" i="90"/>
  <c r="CK142" i="90"/>
  <c r="CI142" i="90"/>
  <c r="CG139" i="90"/>
  <c r="CK139" i="90"/>
  <c r="CJ139" i="90"/>
  <c r="CH139" i="90"/>
  <c r="CI139" i="90"/>
  <c r="CG111" i="90"/>
  <c r="CJ111" i="90"/>
  <c r="CH111" i="90"/>
  <c r="CK111" i="90"/>
  <c r="CI111" i="90"/>
  <c r="CG94" i="90"/>
  <c r="CK94" i="90"/>
  <c r="CH94" i="90"/>
  <c r="CI94" i="90"/>
  <c r="CJ94" i="90"/>
  <c r="CK105" i="90"/>
  <c r="CI105" i="90"/>
  <c r="CH105" i="90"/>
  <c r="CJ105" i="90"/>
  <c r="CG105" i="90"/>
  <c r="CJ132" i="90"/>
  <c r="CI132" i="90"/>
  <c r="CG132" i="90"/>
  <c r="CK132" i="90"/>
  <c r="CH132" i="90"/>
  <c r="CK130" i="90"/>
  <c r="CI130" i="90"/>
  <c r="CH130" i="90"/>
  <c r="CG130" i="90"/>
  <c r="CJ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C57" i="82"/>
  <c r="CE57" i="82" s="1"/>
  <c r="BY57" i="82"/>
  <c r="CC54" i="82"/>
  <c r="CE54" i="82" s="1"/>
  <c r="BY54" i="82"/>
  <c r="CC62" i="82"/>
  <c r="CE62" i="82" s="1"/>
  <c r="BY62" i="82"/>
  <c r="CC53" i="82"/>
  <c r="CE53" i="82" s="1"/>
  <c r="BY53" i="82"/>
  <c r="CC63" i="82"/>
  <c r="CE63" i="82" s="1"/>
  <c r="BY63" i="82"/>
  <c r="CC61" i="82"/>
  <c r="CE61" i="82" s="1"/>
  <c r="BY61" i="82"/>
  <c r="CC50" i="82"/>
  <c r="CE50" i="82" s="1"/>
  <c r="BY50" i="82"/>
  <c r="CC58" i="82"/>
  <c r="CE58" i="82" s="1"/>
  <c r="BY58" i="82"/>
  <c r="CC51" i="82"/>
  <c r="CE51" i="82" s="1"/>
  <c r="BY51" i="82"/>
  <c r="CC55" i="82"/>
  <c r="CE55" i="82" s="1"/>
  <c r="BY55" i="82"/>
  <c r="CC59" i="82"/>
  <c r="CE59" i="82" s="1"/>
  <c r="BY59" i="82"/>
  <c r="CC52" i="82"/>
  <c r="CE52" i="82" s="1"/>
  <c r="BY52" i="82"/>
  <c r="CC56" i="82"/>
  <c r="CE56" i="82" s="1"/>
  <c r="BY56" i="82"/>
  <c r="CC60" i="82"/>
  <c r="CE60" i="82" s="1"/>
  <c r="BY60" i="82"/>
  <c r="CC64" i="82"/>
  <c r="CE64" i="82" s="1"/>
  <c r="BY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B54" i="82"/>
  <c r="FB55" i="82"/>
  <c r="FB53" i="82"/>
  <c r="EC61" i="82"/>
  <c r="EC60" i="82"/>
  <c r="DV60" i="82" s="1"/>
  <c r="EC59" i="82"/>
  <c r="DV59" i="82" s="1"/>
  <c r="AF16" i="103"/>
  <c r="FB49" i="82"/>
  <c r="FB47" i="82"/>
  <c r="FB48" i="82"/>
  <c r="EC54" i="82"/>
  <c r="DV54" i="82" s="1"/>
  <c r="EC55" i="82"/>
  <c r="EC53" i="82"/>
  <c r="AF19" i="103"/>
  <c r="N24" i="88" s="1"/>
  <c r="FB58" i="82"/>
  <c r="FB57" i="82"/>
  <c r="FB56" i="82"/>
  <c r="EC63" i="82"/>
  <c r="DV63" i="82" s="1"/>
  <c r="EC62" i="82"/>
  <c r="DV62" i="82" s="1"/>
  <c r="EC64" i="82"/>
  <c r="AF17" i="103"/>
  <c r="FB50" i="82"/>
  <c r="FB51" i="82"/>
  <c r="FB52" i="82"/>
  <c r="EC56" i="82"/>
  <c r="DV56" i="82" s="1"/>
  <c r="EC58" i="82"/>
  <c r="EC57" i="82"/>
  <c r="FB46" i="82"/>
  <c r="FB44" i="82"/>
  <c r="FB45" i="82"/>
  <c r="EC52" i="82"/>
  <c r="DV52" i="82" s="1"/>
  <c r="EC51" i="82"/>
  <c r="EC50" i="82"/>
  <c r="DV50" i="82" s="1"/>
  <c r="N22" i="88"/>
  <c r="O38" i="81"/>
  <c r="T39" i="81"/>
  <c r="T37" i="81"/>
  <c r="T38" i="81"/>
  <c r="T40" i="81"/>
  <c r="T36" i="81"/>
  <c r="Z11" i="88"/>
  <c r="AI120" i="95" s="1"/>
  <c r="Z12" i="88"/>
  <c r="AI147" i="95" s="1"/>
  <c r="AN147" i="95" s="1"/>
  <c r="DV51" i="82"/>
  <c r="DV64" i="82"/>
  <c r="DV58" i="82"/>
  <c r="DV57" i="82"/>
  <c r="DV61" i="82"/>
  <c r="DV53" i="82"/>
  <c r="DV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O25" i="82"/>
  <c r="I24" i="88" s="1"/>
  <c r="Z25" i="82"/>
  <c r="G23" i="88" s="1"/>
  <c r="AM25" i="82"/>
  <c r="AM23" i="82"/>
  <c r="AO23" i="82"/>
  <c r="I22" i="88" s="1"/>
  <c r="Z23" i="82"/>
  <c r="G21" i="88" s="1"/>
  <c r="AO21" i="82"/>
  <c r="I20" i="88" s="1"/>
  <c r="Z21" i="82"/>
  <c r="G19" i="88" s="1"/>
  <c r="AM21" i="82"/>
  <c r="AV81" i="82"/>
  <c r="AV82" i="82"/>
  <c r="AV83" i="82"/>
  <c r="AV84" i="82"/>
  <c r="AV73" i="82"/>
  <c r="AV76" i="82"/>
  <c r="AV75" i="82"/>
  <c r="AV74" i="82"/>
  <c r="AV65" i="82"/>
  <c r="AV68" i="82"/>
  <c r="AV66" i="82"/>
  <c r="AV67" i="82"/>
  <c r="Z24" i="82"/>
  <c r="G22" i="88" s="1"/>
  <c r="AM24" i="82"/>
  <c r="AO24" i="82"/>
  <c r="I23" i="88" s="1"/>
  <c r="AO22" i="82"/>
  <c r="I21" i="88" s="1"/>
  <c r="Z22" i="82"/>
  <c r="G20" i="88" s="1"/>
  <c r="AM22" i="82"/>
  <c r="AV79" i="82"/>
  <c r="AV78" i="82"/>
  <c r="AV80" i="82"/>
  <c r="AV77" i="82"/>
  <c r="AV69" i="82"/>
  <c r="AV72" i="82"/>
  <c r="AV71" i="82"/>
  <c r="AV70" i="82"/>
  <c r="X22" i="82"/>
  <c r="Q23" i="89"/>
  <c r="AE23" i="89" s="1"/>
  <c r="X21" i="82"/>
  <c r="M26" i="82"/>
  <c r="AW87" i="82" s="1"/>
  <c r="X25" i="82"/>
  <c r="X24" i="82"/>
  <c r="X23" i="82"/>
  <c r="M25" i="82"/>
  <c r="AW81" i="82" s="1"/>
  <c r="M23" i="82"/>
  <c r="AW73" i="82" s="1"/>
  <c r="Q27" i="89"/>
  <c r="AE27" i="89" s="1"/>
  <c r="Q25" i="89"/>
  <c r="AE25" i="89" s="1"/>
  <c r="M24" i="82"/>
  <c r="AW77" i="82" s="1"/>
  <c r="M22" i="82"/>
  <c r="AW72" i="82" s="1"/>
  <c r="Q26" i="89"/>
  <c r="AE26" i="89" s="1"/>
  <c r="Q24" i="89"/>
  <c r="AE24" i="89" s="1"/>
  <c r="N13" i="81"/>
  <c r="Q24" i="88" l="1"/>
  <c r="N21" i="88"/>
  <c r="N23" i="88"/>
  <c r="AM11" i="88"/>
  <c r="AR11" i="88"/>
  <c r="AT11" i="88"/>
  <c r="EB11" i="98" s="1"/>
  <c r="EC11" i="98" s="1"/>
  <c r="AI130" i="95"/>
  <c r="AM130" i="95" s="1"/>
  <c r="AI139" i="95"/>
  <c r="AL139" i="95" s="1"/>
  <c r="AP11" i="88"/>
  <c r="O12" i="81"/>
  <c r="AS11" i="88"/>
  <c r="AI128" i="95"/>
  <c r="AM128" i="95" s="1"/>
  <c r="AO11" i="88"/>
  <c r="CP13" i="89" s="1"/>
  <c r="DJ47" i="89" s="1"/>
  <c r="AI129" i="95"/>
  <c r="AI116" i="95"/>
  <c r="AL116" i="95" s="1"/>
  <c r="AI140" i="95"/>
  <c r="AL140" i="95" s="1"/>
  <c r="AI138" i="95"/>
  <c r="AN138" i="95" s="1"/>
  <c r="AI136" i="95"/>
  <c r="AI122" i="95"/>
  <c r="AN122" i="95" s="1"/>
  <c r="AQ11" i="88"/>
  <c r="AI127" i="95"/>
  <c r="AN127" i="95" s="1"/>
  <c r="AI126" i="95"/>
  <c r="AN11" i="88"/>
  <c r="EV22" i="89" s="1"/>
  <c r="AI123" i="95"/>
  <c r="AM123" i="95" s="1"/>
  <c r="AI134" i="95"/>
  <c r="AL134" i="95" s="1"/>
  <c r="AI133" i="95"/>
  <c r="AI131" i="95"/>
  <c r="AM131" i="95" s="1"/>
  <c r="AU11" i="88"/>
  <c r="AR11" i="103" s="1"/>
  <c r="AT11" i="103" s="1"/>
  <c r="AI124" i="95"/>
  <c r="AL124" i="95" s="1"/>
  <c r="AV11" i="88"/>
  <c r="AI119" i="95"/>
  <c r="AK119" i="95" s="1"/>
  <c r="AI132" i="95"/>
  <c r="AL132" i="95" s="1"/>
  <c r="AI121" i="95"/>
  <c r="AL121" i="95" s="1"/>
  <c r="AI117" i="95"/>
  <c r="AI135" i="95"/>
  <c r="AN135" i="95" s="1"/>
  <c r="AI125" i="95"/>
  <c r="AM125" i="95" s="1"/>
  <c r="AI137" i="95"/>
  <c r="AL137" i="95" s="1"/>
  <c r="AI118" i="95"/>
  <c r="AL118" i="95" s="1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CP14" i="89" s="1"/>
  <c r="DJ56" i="89" s="1"/>
  <c r="V55" i="90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AN128" i="95"/>
  <c r="AK118" i="95"/>
  <c r="AM118" i="95"/>
  <c r="AK120" i="95"/>
  <c r="AM120" i="95"/>
  <c r="AL120" i="95"/>
  <c r="AN120" i="95"/>
  <c r="AM129" i="95"/>
  <c r="AL129" i="95"/>
  <c r="AN129" i="95"/>
  <c r="AK129" i="95"/>
  <c r="AM116" i="95"/>
  <c r="AM136" i="95"/>
  <c r="AK136" i="95"/>
  <c r="AN136" i="95"/>
  <c r="AL136" i="95"/>
  <c r="AL126" i="95"/>
  <c r="AM126" i="95"/>
  <c r="AK126" i="95"/>
  <c r="AN126" i="95"/>
  <c r="AN133" i="95"/>
  <c r="AL133" i="95"/>
  <c r="AK133" i="95"/>
  <c r="AM133" i="95"/>
  <c r="AM119" i="95"/>
  <c r="AK117" i="95"/>
  <c r="AM117" i="95"/>
  <c r="AN117" i="95"/>
  <c r="AL117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E178" i="82"/>
  <c r="BE177" i="82"/>
  <c r="BE175" i="82"/>
  <c r="BE181" i="82"/>
  <c r="BE184" i="82"/>
  <c r="BE179" i="82"/>
  <c r="BE176" i="82"/>
  <c r="BE180" i="82"/>
  <c r="BE183" i="82"/>
  <c r="BE182" i="82"/>
  <c r="BE164" i="82"/>
  <c r="BE162" i="82"/>
  <c r="BE161" i="82"/>
  <c r="BE157" i="82"/>
  <c r="BE163" i="82"/>
  <c r="BE156" i="82"/>
  <c r="BE158" i="82"/>
  <c r="BE159" i="82"/>
  <c r="BE160" i="82"/>
  <c r="BE155" i="82"/>
  <c r="AW75" i="82"/>
  <c r="AW83" i="82"/>
  <c r="AW70" i="82"/>
  <c r="AW79" i="82"/>
  <c r="BO175" i="82"/>
  <c r="BO178" i="82"/>
  <c r="BO180" i="82"/>
  <c r="BO176" i="82"/>
  <c r="BO179" i="82"/>
  <c r="BO184" i="82"/>
  <c r="BO183" i="82"/>
  <c r="BO181" i="82"/>
  <c r="BO177" i="82"/>
  <c r="BO182" i="82"/>
  <c r="AW85" i="82"/>
  <c r="BE189" i="82"/>
  <c r="BE188" i="82"/>
  <c r="BE190" i="82"/>
  <c r="BE193" i="82"/>
  <c r="BE187" i="82"/>
  <c r="BE192" i="82"/>
  <c r="BE186" i="82"/>
  <c r="BE191" i="82"/>
  <c r="BE185" i="82"/>
  <c r="BE194" i="82"/>
  <c r="AW74" i="82"/>
  <c r="BO167" i="82"/>
  <c r="BO174" i="82"/>
  <c r="BO169" i="82"/>
  <c r="BO171" i="82"/>
  <c r="BO173" i="82"/>
  <c r="BO170" i="82"/>
  <c r="BO168" i="82"/>
  <c r="BO172" i="82"/>
  <c r="BO166" i="82"/>
  <c r="BO165" i="82"/>
  <c r="AW82" i="82"/>
  <c r="BO194" i="82"/>
  <c r="BO189" i="82"/>
  <c r="BO187" i="82"/>
  <c r="BO190" i="82"/>
  <c r="BO191" i="82"/>
  <c r="BO188" i="82"/>
  <c r="BO185" i="82"/>
  <c r="BO186" i="82"/>
  <c r="BO192" i="82"/>
  <c r="BO193" i="82"/>
  <c r="AW71" i="82"/>
  <c r="AW78" i="82"/>
  <c r="AW88" i="82"/>
  <c r="BO199" i="82"/>
  <c r="BO201" i="82"/>
  <c r="BO197" i="82"/>
  <c r="BO203" i="82"/>
  <c r="BO195" i="82"/>
  <c r="BO204" i="82"/>
  <c r="BO202" i="82"/>
  <c r="BO200" i="82"/>
  <c r="BO196" i="82"/>
  <c r="BO198" i="82"/>
  <c r="BE198" i="82"/>
  <c r="BE202" i="82"/>
  <c r="BE204" i="82"/>
  <c r="BE197" i="82"/>
  <c r="BE195" i="82"/>
  <c r="BE201" i="82"/>
  <c r="BE203" i="82"/>
  <c r="BE199" i="82"/>
  <c r="BE200" i="82"/>
  <c r="BE196" i="82"/>
  <c r="BE165" i="82"/>
  <c r="BE168" i="82"/>
  <c r="BE171" i="82"/>
  <c r="BE170" i="82"/>
  <c r="BE174" i="82"/>
  <c r="BE167" i="82"/>
  <c r="BE169" i="82"/>
  <c r="BE166" i="82"/>
  <c r="BE173" i="82"/>
  <c r="BE172" i="82"/>
  <c r="AW76" i="82"/>
  <c r="AW84" i="82"/>
  <c r="AW69" i="82"/>
  <c r="AW80" i="82"/>
  <c r="AW86" i="82"/>
  <c r="BO160" i="82"/>
  <c r="BO155" i="82"/>
  <c r="BO159" i="82"/>
  <c r="BO157" i="82"/>
  <c r="BO158" i="82"/>
  <c r="BO163" i="82"/>
  <c r="BO156" i="82"/>
  <c r="BO162" i="82"/>
  <c r="BO161" i="82"/>
  <c r="BO164" i="82"/>
  <c r="AY7" i="89"/>
  <c r="AZ7" i="89"/>
  <c r="BA7" i="89"/>
  <c r="BC7" i="89"/>
  <c r="BD7" i="89"/>
  <c r="BE7" i="89"/>
  <c r="AX7" i="89"/>
  <c r="AN132" i="95" l="1"/>
  <c r="AM139" i="95"/>
  <c r="AN123" i="95"/>
  <c r="AL122" i="95"/>
  <c r="AN139" i="95"/>
  <c r="AK131" i="95"/>
  <c r="AM140" i="95"/>
  <c r="AK139" i="95"/>
  <c r="AL135" i="95"/>
  <c r="AL123" i="95"/>
  <c r="AK140" i="95"/>
  <c r="AK128" i="95"/>
  <c r="DJ52" i="89"/>
  <c r="V51" i="90" s="1"/>
  <c r="AN116" i="95"/>
  <c r="AK135" i="95"/>
  <c r="AN119" i="95"/>
  <c r="AN131" i="95"/>
  <c r="EV24" i="89"/>
  <c r="BA22" i="90" s="1"/>
  <c r="AM122" i="95"/>
  <c r="AM135" i="95"/>
  <c r="AL119" i="95"/>
  <c r="AL131" i="95"/>
  <c r="EV23" i="89"/>
  <c r="BA181" i="90" s="1"/>
  <c r="AK122" i="95"/>
  <c r="AK116" i="95"/>
  <c r="AN118" i="95"/>
  <c r="AN145" i="95"/>
  <c r="DJ54" i="89"/>
  <c r="AK365" i="90" s="1"/>
  <c r="AU11" i="103"/>
  <c r="BJ41" i="103" s="1"/>
  <c r="AV11" i="103"/>
  <c r="AK132" i="95"/>
  <c r="AW11" i="103"/>
  <c r="BJ11" i="103" s="1"/>
  <c r="AL125" i="95"/>
  <c r="AM132" i="95"/>
  <c r="AS11" i="103"/>
  <c r="AK123" i="95"/>
  <c r="AN140" i="95"/>
  <c r="AN125" i="95"/>
  <c r="AL128" i="95"/>
  <c r="AM150" i="95"/>
  <c r="DJ48" i="89"/>
  <c r="AK1035" i="90" s="1"/>
  <c r="AK125" i="95"/>
  <c r="AN134" i="95"/>
  <c r="AL127" i="95"/>
  <c r="DJ51" i="89"/>
  <c r="U50" i="90" s="1"/>
  <c r="AK121" i="95"/>
  <c r="AK138" i="95"/>
  <c r="AN130" i="95"/>
  <c r="AK151" i="95"/>
  <c r="AM124" i="95"/>
  <c r="DJ45" i="89"/>
  <c r="AK356" i="90" s="1"/>
  <c r="AK137" i="95"/>
  <c r="AN121" i="95"/>
  <c r="AN124" i="95"/>
  <c r="AK134" i="95"/>
  <c r="AM127" i="95"/>
  <c r="AL138" i="95"/>
  <c r="DJ43" i="89"/>
  <c r="AK302" i="90" s="1"/>
  <c r="DJ50" i="89"/>
  <c r="ED50" i="89" s="1"/>
  <c r="AK130" i="95"/>
  <c r="AM137" i="95"/>
  <c r="AM151" i="95"/>
  <c r="AK1459" i="90"/>
  <c r="AM121" i="95"/>
  <c r="AK124" i="95"/>
  <c r="AM134" i="95"/>
  <c r="AK127" i="95"/>
  <c r="AM138" i="95"/>
  <c r="DJ44" i="89"/>
  <c r="AK615" i="90" s="1"/>
  <c r="DJ46" i="89"/>
  <c r="ED46" i="89" s="1"/>
  <c r="AL130" i="95"/>
  <c r="AN137" i="95"/>
  <c r="AN148" i="95"/>
  <c r="AK1355" i="90"/>
  <c r="DJ49" i="89"/>
  <c r="ED49" i="89" s="1"/>
  <c r="AL151" i="95"/>
  <c r="AL154" i="95"/>
  <c r="AN154" i="95"/>
  <c r="AL142" i="95"/>
  <c r="AK627" i="90"/>
  <c r="AK523" i="90"/>
  <c r="AM141" i="95"/>
  <c r="AK1303" i="90"/>
  <c r="AK1407" i="90"/>
  <c r="ED56" i="89"/>
  <c r="AK471" i="90"/>
  <c r="AK575" i="90"/>
  <c r="AK935" i="90"/>
  <c r="AN146" i="95"/>
  <c r="AL149" i="95"/>
  <c r="AN149" i="95"/>
  <c r="AK152" i="95"/>
  <c r="AM152" i="95"/>
  <c r="AM149" i="95"/>
  <c r="AK149" i="95"/>
  <c r="AL152" i="95"/>
  <c r="AK150" i="95"/>
  <c r="AN150" i="95"/>
  <c r="AN153" i="95"/>
  <c r="AM153" i="95"/>
  <c r="AM148" i="95"/>
  <c r="AL148" i="95"/>
  <c r="AK145" i="95"/>
  <c r="AM145" i="95"/>
  <c r="DJ57" i="89"/>
  <c r="DJ55" i="89"/>
  <c r="AL144" i="95"/>
  <c r="AK144" i="95"/>
  <c r="DJ53" i="89"/>
  <c r="ED53" i="89" s="1"/>
  <c r="AK154" i="95"/>
  <c r="AK142" i="95"/>
  <c r="AN142" i="95"/>
  <c r="AM144" i="95"/>
  <c r="AN141" i="95"/>
  <c r="AK141" i="95"/>
  <c r="EB12" i="98"/>
  <c r="EC12" i="98" s="1"/>
  <c r="EB13" i="98"/>
  <c r="EC13" i="98" s="1"/>
  <c r="EV25" i="89"/>
  <c r="EV26" i="89"/>
  <c r="AK263" i="90"/>
  <c r="AK419" i="90"/>
  <c r="AK367" i="90"/>
  <c r="AK315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1095" i="90"/>
  <c r="AK1251" i="90"/>
  <c r="AK1199" i="90"/>
  <c r="AK1147" i="90"/>
  <c r="AK155" i="95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BJ77" i="103"/>
  <c r="BJ53" i="103"/>
  <c r="BJ95" i="103"/>
  <c r="BJ29" i="103"/>
  <c r="BJ125" i="103"/>
  <c r="BA41" i="90"/>
  <c r="BA161" i="90"/>
  <c r="BA221" i="90"/>
  <c r="BA501" i="90"/>
  <c r="BA141" i="90"/>
  <c r="BA121" i="90"/>
  <c r="BA541" i="90"/>
  <c r="BA461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ED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83" i="103"/>
  <c r="AK206" i="90"/>
  <c r="N273" i="81"/>
  <c r="N259" i="81"/>
  <c r="O258" i="81" s="1"/>
  <c r="U20" i="85"/>
  <c r="AN89" i="85" s="1"/>
  <c r="Y22" i="85"/>
  <c r="AD12" i="98" s="1"/>
  <c r="BJ35" i="103" l="1"/>
  <c r="X51" i="90"/>
  <c r="AK1039" i="90"/>
  <c r="AK1247" i="90"/>
  <c r="AK363" i="90"/>
  <c r="ED44" i="89"/>
  <c r="U51" i="90"/>
  <c r="AK519" i="90"/>
  <c r="AK623" i="90"/>
  <c r="AK779" i="90"/>
  <c r="AK675" i="90"/>
  <c r="AK155" i="90"/>
  <c r="AK51" i="90"/>
  <c r="AK1351" i="90"/>
  <c r="AK1455" i="90"/>
  <c r="AK259" i="90"/>
  <c r="AK931" i="90"/>
  <c r="AK359" i="90"/>
  <c r="BJ23" i="103"/>
  <c r="W51" i="90"/>
  <c r="AK987" i="90"/>
  <c r="AK883" i="90"/>
  <c r="AK571" i="90"/>
  <c r="AK467" i="90"/>
  <c r="AK311" i="90"/>
  <c r="AK727" i="90"/>
  <c r="AK831" i="90"/>
  <c r="AK103" i="90"/>
  <c r="AK207" i="90"/>
  <c r="ED52" i="89"/>
  <c r="AK1403" i="90"/>
  <c r="AK1299" i="90"/>
  <c r="AK415" i="90"/>
  <c r="AK1143" i="90"/>
  <c r="BJ71" i="103"/>
  <c r="BJ119" i="103"/>
  <c r="AK1195" i="90"/>
  <c r="BA521" i="90"/>
  <c r="BA241" i="90"/>
  <c r="BA301" i="90"/>
  <c r="BA261" i="90"/>
  <c r="BA561" i="90"/>
  <c r="BA101" i="90"/>
  <c r="AK824" i="90"/>
  <c r="BA201" i="90"/>
  <c r="BA281" i="90"/>
  <c r="BA21" i="90"/>
  <c r="BA381" i="90"/>
  <c r="BA341" i="90"/>
  <c r="BA321" i="90"/>
  <c r="BA81" i="90"/>
  <c r="BA361" i="90"/>
  <c r="BA481" i="90"/>
  <c r="BA441" i="90"/>
  <c r="BA421" i="90"/>
  <c r="BA401" i="90"/>
  <c r="BA61" i="90"/>
  <c r="AK1091" i="90"/>
  <c r="V53" i="90"/>
  <c r="AK1353" i="90"/>
  <c r="AK1457" i="90"/>
  <c r="W53" i="90"/>
  <c r="AK261" i="90"/>
  <c r="AK1197" i="90"/>
  <c r="AK149" i="90"/>
  <c r="AK105" i="90"/>
  <c r="AK937" i="90"/>
  <c r="AK1145" i="90"/>
  <c r="AK669" i="90"/>
  <c r="AK1446" i="90"/>
  <c r="AK573" i="90"/>
  <c r="AK469" i="90"/>
  <c r="AK989" i="90"/>
  <c r="AK729" i="90"/>
  <c r="AK833" i="90"/>
  <c r="AK157" i="90"/>
  <c r="AK1249" i="90"/>
  <c r="AK1093" i="90"/>
  <c r="V45" i="90"/>
  <c r="W42" i="90"/>
  <c r="AK1405" i="90"/>
  <c r="AK1301" i="90"/>
  <c r="AK209" i="90"/>
  <c r="X53" i="90"/>
  <c r="U53" i="90"/>
  <c r="AK1041" i="90"/>
  <c r="AK97" i="90"/>
  <c r="AK406" i="90"/>
  <c r="AK521" i="90"/>
  <c r="AK625" i="90"/>
  <c r="AK53" i="90"/>
  <c r="AK781" i="90"/>
  <c r="AK677" i="90"/>
  <c r="AK885" i="90"/>
  <c r="ED54" i="89"/>
  <c r="AK313" i="90"/>
  <c r="AK417" i="90"/>
  <c r="AK721" i="90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ED43" i="89"/>
  <c r="AK1139" i="90"/>
  <c r="U48" i="90"/>
  <c r="AK1194" i="90"/>
  <c r="AK99" i="90"/>
  <c r="ED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ED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ED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ED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ED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ED36" i="89"/>
  <c r="ED34" i="89"/>
  <c r="ED38" i="89"/>
  <c r="ED42" i="89"/>
  <c r="ED41" i="89"/>
  <c r="ED40" i="89"/>
  <c r="ED39" i="89"/>
  <c r="ED37" i="89"/>
  <c r="ED35" i="89"/>
  <c r="CY6" i="82" l="1"/>
  <c r="CY10" i="82"/>
  <c r="CY14" i="82"/>
  <c r="CY18" i="82"/>
  <c r="CY26" i="82"/>
  <c r="CY30" i="82"/>
  <c r="CY34" i="82"/>
  <c r="CY38" i="82"/>
  <c r="CY42" i="82"/>
  <c r="CY46" i="82"/>
  <c r="CY7" i="82"/>
  <c r="CY8" i="82"/>
  <c r="CY9" i="82"/>
  <c r="CY11" i="82"/>
  <c r="CY12" i="82"/>
  <c r="CY13" i="82"/>
  <c r="CY15" i="82"/>
  <c r="CY16" i="82"/>
  <c r="CY17" i="82"/>
  <c r="CY19" i="82"/>
  <c r="CY20" i="82"/>
  <c r="CY21" i="82"/>
  <c r="CY23" i="82"/>
  <c r="CY24" i="82"/>
  <c r="CY25" i="82"/>
  <c r="CY27" i="82"/>
  <c r="CY28" i="82"/>
  <c r="CY29" i="82"/>
  <c r="CY31" i="82"/>
  <c r="CY32" i="82"/>
  <c r="CY33" i="82"/>
  <c r="CY35" i="82"/>
  <c r="CY36" i="82"/>
  <c r="CY37" i="82"/>
  <c r="CY39" i="82"/>
  <c r="CY40" i="82"/>
  <c r="CY41" i="82"/>
  <c r="CY43" i="82"/>
  <c r="CY44" i="82"/>
  <c r="CY45" i="82"/>
  <c r="CY47" i="82"/>
  <c r="CY48" i="82"/>
  <c r="CY49" i="82"/>
  <c r="CY5" i="82"/>
  <c r="BU6" i="82"/>
  <c r="BU7" i="82"/>
  <c r="BU8" i="82"/>
  <c r="BU9" i="82"/>
  <c r="BU10" i="82"/>
  <c r="BU11" i="82"/>
  <c r="BU12" i="82"/>
  <c r="BU13" i="82"/>
  <c r="BU14" i="82"/>
  <c r="BU15" i="82"/>
  <c r="BU16" i="82"/>
  <c r="BU17" i="82"/>
  <c r="BU18" i="82"/>
  <c r="BU19" i="82"/>
  <c r="BU20" i="82"/>
  <c r="BU21" i="82"/>
  <c r="BU22" i="82"/>
  <c r="BU23" i="82"/>
  <c r="BU24" i="82"/>
  <c r="BU25" i="82"/>
  <c r="BU26" i="82"/>
  <c r="BU27" i="82"/>
  <c r="BU28" i="82"/>
  <c r="BU29" i="82"/>
  <c r="BU30" i="82"/>
  <c r="BU31" i="82"/>
  <c r="BU32" i="82"/>
  <c r="BU33" i="82"/>
  <c r="BU34" i="82"/>
  <c r="BU35" i="82"/>
  <c r="BU36" i="82"/>
  <c r="BU37" i="82"/>
  <c r="BU38" i="82"/>
  <c r="BU39" i="82"/>
  <c r="BU40" i="82"/>
  <c r="BU41" i="82"/>
  <c r="BU42" i="82"/>
  <c r="BU43" i="82"/>
  <c r="BU44" i="82"/>
  <c r="BU45" i="82"/>
  <c r="BU46" i="82"/>
  <c r="BU47" i="82"/>
  <c r="BU48" i="82"/>
  <c r="BU49" i="82"/>
  <c r="BU5" i="82"/>
  <c r="CC49" i="82" l="1"/>
  <c r="CE49" i="82" s="1"/>
  <c r="BY49" i="82"/>
  <c r="CC41" i="82"/>
  <c r="CE41" i="82" s="1"/>
  <c r="BY41" i="82"/>
  <c r="CC37" i="82"/>
  <c r="CE37" i="82" s="1"/>
  <c r="BY37" i="82"/>
  <c r="CC33" i="82"/>
  <c r="CE33" i="82" s="1"/>
  <c r="BY33" i="82"/>
  <c r="CC29" i="82"/>
  <c r="CE29" i="82" s="1"/>
  <c r="BY29" i="82"/>
  <c r="CC25" i="82"/>
  <c r="CE25" i="82" s="1"/>
  <c r="BY25" i="82"/>
  <c r="CC21" i="82"/>
  <c r="CE21" i="82" s="1"/>
  <c r="BY21" i="82"/>
  <c r="CC17" i="82"/>
  <c r="CE17" i="82" s="1"/>
  <c r="BY17" i="82"/>
  <c r="CC13" i="82"/>
  <c r="CE13" i="82" s="1"/>
  <c r="BY13" i="82"/>
  <c r="CC9" i="82"/>
  <c r="CE9" i="82" s="1"/>
  <c r="BY9" i="82"/>
  <c r="CC45" i="82"/>
  <c r="CE45" i="82" s="1"/>
  <c r="BY45" i="82"/>
  <c r="CC48" i="82"/>
  <c r="CE48" i="82" s="1"/>
  <c r="BY48" i="82"/>
  <c r="CC44" i="82"/>
  <c r="CE44" i="82" s="1"/>
  <c r="BY44" i="82"/>
  <c r="CC40" i="82"/>
  <c r="CE40" i="82" s="1"/>
  <c r="BY40" i="82"/>
  <c r="CC36" i="82"/>
  <c r="CE36" i="82" s="1"/>
  <c r="BY36" i="82"/>
  <c r="CC32" i="82"/>
  <c r="CE32" i="82" s="1"/>
  <c r="BY32" i="82"/>
  <c r="CC28" i="82"/>
  <c r="CE28" i="82" s="1"/>
  <c r="BY28" i="82"/>
  <c r="CC24" i="82"/>
  <c r="CE24" i="82" s="1"/>
  <c r="BY24" i="82"/>
  <c r="CC20" i="82"/>
  <c r="CE20" i="82" s="1"/>
  <c r="BY20" i="82"/>
  <c r="CC16" i="82"/>
  <c r="CE16" i="82" s="1"/>
  <c r="BY16" i="82"/>
  <c r="CC12" i="82"/>
  <c r="CE12" i="82" s="1"/>
  <c r="BY12" i="82"/>
  <c r="CC8" i="82"/>
  <c r="CE8" i="82" s="1"/>
  <c r="BY8" i="82"/>
  <c r="CC47" i="82"/>
  <c r="CE47" i="82" s="1"/>
  <c r="BY47" i="82"/>
  <c r="CC43" i="82"/>
  <c r="CE43" i="82" s="1"/>
  <c r="BY43" i="82"/>
  <c r="CC39" i="82"/>
  <c r="CE39" i="82" s="1"/>
  <c r="BY39" i="82"/>
  <c r="CC35" i="82"/>
  <c r="CE35" i="82" s="1"/>
  <c r="BY35" i="82"/>
  <c r="CC31" i="82"/>
  <c r="CE31" i="82" s="1"/>
  <c r="BY31" i="82"/>
  <c r="CC27" i="82"/>
  <c r="CE27" i="82" s="1"/>
  <c r="BY27" i="82"/>
  <c r="CC23" i="82"/>
  <c r="CE23" i="82" s="1"/>
  <c r="BY23" i="82"/>
  <c r="CC19" i="82"/>
  <c r="CE19" i="82" s="1"/>
  <c r="BY19" i="82"/>
  <c r="CC15" i="82"/>
  <c r="CE15" i="82" s="1"/>
  <c r="BY15" i="82"/>
  <c r="CC11" i="82"/>
  <c r="CE11" i="82" s="1"/>
  <c r="BY11" i="82"/>
  <c r="CC7" i="82"/>
  <c r="CE7" i="82" s="1"/>
  <c r="BY7" i="82"/>
  <c r="CC5" i="82"/>
  <c r="CE5" i="82" s="1"/>
  <c r="BY5" i="82"/>
  <c r="CC46" i="82"/>
  <c r="CE46" i="82" s="1"/>
  <c r="BY46" i="82"/>
  <c r="CC42" i="82"/>
  <c r="CE42" i="82" s="1"/>
  <c r="BY42" i="82"/>
  <c r="CC38" i="82"/>
  <c r="CE38" i="82" s="1"/>
  <c r="BY38" i="82"/>
  <c r="CC34" i="82"/>
  <c r="CE34" i="82" s="1"/>
  <c r="BY34" i="82"/>
  <c r="CC30" i="82"/>
  <c r="CE30" i="82" s="1"/>
  <c r="BY30" i="82"/>
  <c r="CC26" i="82"/>
  <c r="CE26" i="82" s="1"/>
  <c r="BY26" i="82"/>
  <c r="CC22" i="82"/>
  <c r="CE22" i="82" s="1"/>
  <c r="BY22" i="82"/>
  <c r="CC18" i="82"/>
  <c r="CE18" i="82" s="1"/>
  <c r="BY18" i="82"/>
  <c r="CC14" i="82"/>
  <c r="CE14" i="82" s="1"/>
  <c r="BY14" i="82"/>
  <c r="CC10" i="82"/>
  <c r="CE10" i="82" s="1"/>
  <c r="BY10" i="82"/>
  <c r="CC6" i="82"/>
  <c r="CE6" i="82" s="1"/>
  <c r="BY6" i="82"/>
  <c r="CY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C7" i="82" l="1"/>
  <c r="EC6" i="82"/>
  <c r="AF13" i="103"/>
  <c r="FB34" i="82"/>
  <c r="FB32" i="82"/>
  <c r="FB33" i="82"/>
  <c r="EC40" i="82"/>
  <c r="DV40" i="82" s="1"/>
  <c r="EC39" i="82"/>
  <c r="EC38" i="82"/>
  <c r="AF9" i="103"/>
  <c r="FB22" i="82"/>
  <c r="FB21" i="82"/>
  <c r="FB20" i="82"/>
  <c r="EC26" i="82"/>
  <c r="DV26" i="82" s="1"/>
  <c r="EC28" i="82"/>
  <c r="DV28" i="82" s="1"/>
  <c r="EC27" i="82"/>
  <c r="DV27" i="82" s="1"/>
  <c r="FB10" i="82"/>
  <c r="FB8" i="82"/>
  <c r="FB9" i="82"/>
  <c r="EC15" i="82"/>
  <c r="DV15" i="82" s="1"/>
  <c r="EC14" i="82"/>
  <c r="EC16" i="82"/>
  <c r="AF15" i="103"/>
  <c r="N18" i="88" s="1"/>
  <c r="FB42" i="82"/>
  <c r="FB43" i="82"/>
  <c r="FB41" i="82"/>
  <c r="EC47" i="82"/>
  <c r="DV47" i="82" s="1"/>
  <c r="EC48" i="82"/>
  <c r="EC49" i="82"/>
  <c r="AF12" i="103"/>
  <c r="FB30" i="82"/>
  <c r="FB31" i="82"/>
  <c r="FB29" i="82"/>
  <c r="EC37" i="82"/>
  <c r="DV37" i="82" s="1"/>
  <c r="EC35" i="82"/>
  <c r="DV35" i="82" s="1"/>
  <c r="EC36" i="82"/>
  <c r="DV36" i="82" s="1"/>
  <c r="AF8" i="103"/>
  <c r="FB18" i="82"/>
  <c r="FB19" i="82"/>
  <c r="FB17" i="82"/>
  <c r="EC24" i="82"/>
  <c r="EC25" i="82"/>
  <c r="DV25" i="82" s="1"/>
  <c r="EC23" i="82"/>
  <c r="FB6" i="82"/>
  <c r="FB7" i="82"/>
  <c r="FB5" i="82"/>
  <c r="EC12" i="82"/>
  <c r="DV12" i="82" s="1"/>
  <c r="EC13" i="82"/>
  <c r="EC11" i="82"/>
  <c r="FB38" i="82"/>
  <c r="FB39" i="82"/>
  <c r="FB40" i="82"/>
  <c r="EC44" i="82"/>
  <c r="EC45" i="82"/>
  <c r="EC46" i="82"/>
  <c r="DV46" i="82" s="1"/>
  <c r="AF11" i="103"/>
  <c r="FB26" i="82"/>
  <c r="FB27" i="82"/>
  <c r="FB28" i="82"/>
  <c r="EC33" i="82"/>
  <c r="DV33" i="82" s="1"/>
  <c r="EC34" i="82"/>
  <c r="EC32" i="82"/>
  <c r="AF7" i="103"/>
  <c r="N9" i="88" s="1"/>
  <c r="FB14" i="82"/>
  <c r="FB16" i="82"/>
  <c r="FB15" i="82"/>
  <c r="EC20" i="82"/>
  <c r="DV20" i="82" s="1"/>
  <c r="EC21" i="82"/>
  <c r="EC22" i="82"/>
  <c r="EC8" i="82"/>
  <c r="EC9" i="82"/>
  <c r="DV9" i="82" s="1"/>
  <c r="EC10" i="82"/>
  <c r="DV10" i="82" s="1"/>
  <c r="AF14" i="103"/>
  <c r="FB37" i="82"/>
  <c r="FB35" i="82"/>
  <c r="FB36" i="82"/>
  <c r="EC42" i="82"/>
  <c r="EC41" i="82"/>
  <c r="DV41" i="82" s="1"/>
  <c r="EC43" i="82"/>
  <c r="AF10" i="103"/>
  <c r="N13" i="88" s="1"/>
  <c r="FB23" i="82"/>
  <c r="FB24" i="82"/>
  <c r="FB25" i="82"/>
  <c r="EC31" i="82"/>
  <c r="EC30" i="82"/>
  <c r="EC29" i="82"/>
  <c r="DV29" i="82" s="1"/>
  <c r="FB12" i="82"/>
  <c r="FB13" i="82"/>
  <c r="FB11" i="82"/>
  <c r="EC18" i="82"/>
  <c r="DV18" i="82" s="1"/>
  <c r="EC17" i="82"/>
  <c r="EC19" i="82"/>
  <c r="DV19" i="82" s="1"/>
  <c r="N10" i="88"/>
  <c r="N20" i="88"/>
  <c r="Q20" i="88" s="1"/>
  <c r="N19" i="88"/>
  <c r="N17" i="88"/>
  <c r="EC5" i="82"/>
  <c r="DV7" i="82"/>
  <c r="DV6" i="82"/>
  <c r="DV24" i="82"/>
  <c r="DV23" i="82"/>
  <c r="DV45" i="82"/>
  <c r="DV44" i="82"/>
  <c r="DV34" i="82"/>
  <c r="DV32" i="82"/>
  <c r="DV21" i="82"/>
  <c r="DV22" i="82"/>
  <c r="DV8" i="82"/>
  <c r="DV38" i="82"/>
  <c r="DV39" i="82"/>
  <c r="DV14" i="82"/>
  <c r="DV16" i="82"/>
  <c r="DV48" i="82"/>
  <c r="DV49" i="82"/>
  <c r="DV11" i="82"/>
  <c r="DV13" i="82"/>
  <c r="DV42" i="82"/>
  <c r="DV43" i="82"/>
  <c r="DV31" i="82"/>
  <c r="DV30" i="82"/>
  <c r="DV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V45" i="82"/>
  <c r="AV47" i="82"/>
  <c r="AV48" i="82"/>
  <c r="AV46" i="82"/>
  <c r="AO18" i="82"/>
  <c r="I17" i="88" s="1"/>
  <c r="Z18" i="82"/>
  <c r="G16" i="88" s="1"/>
  <c r="AM18" i="82"/>
  <c r="Z6" i="82"/>
  <c r="AM6" i="82"/>
  <c r="AO6" i="82"/>
  <c r="I5" i="88" s="1"/>
  <c r="AO17" i="82"/>
  <c r="Z17" i="82"/>
  <c r="G15" i="88" s="1"/>
  <c r="AM17" i="82"/>
  <c r="AO13" i="82"/>
  <c r="I12" i="88" s="1"/>
  <c r="Z13" i="82"/>
  <c r="AM13" i="82"/>
  <c r="AO9" i="82"/>
  <c r="I8" i="88" s="1"/>
  <c r="Z9" i="82"/>
  <c r="G7" i="88" s="1"/>
  <c r="AM9" i="82"/>
  <c r="AO10" i="82"/>
  <c r="I9" i="88" s="1"/>
  <c r="Z10" i="82"/>
  <c r="G8" i="88" s="1"/>
  <c r="AM10" i="82"/>
  <c r="Z20" i="82"/>
  <c r="AM20" i="82"/>
  <c r="AO20" i="82"/>
  <c r="I19" i="88" s="1"/>
  <c r="Z16" i="82"/>
  <c r="G14" i="88" s="1"/>
  <c r="AM16" i="82"/>
  <c r="AO16" i="82"/>
  <c r="I15" i="88" s="1"/>
  <c r="Z12" i="82"/>
  <c r="G10" i="88" s="1"/>
  <c r="AM12" i="82"/>
  <c r="AO12" i="82"/>
  <c r="Z8" i="82"/>
  <c r="AM8" i="82"/>
  <c r="AO8" i="82"/>
  <c r="I7" i="88" s="1"/>
  <c r="AO14" i="82"/>
  <c r="Z14" i="82"/>
  <c r="G12" i="88" s="1"/>
  <c r="AM14" i="82"/>
  <c r="AM19" i="82"/>
  <c r="AO19" i="82"/>
  <c r="Z19" i="82"/>
  <c r="G17" i="88" s="1"/>
  <c r="AM15" i="82"/>
  <c r="AO15" i="82"/>
  <c r="Z15" i="82"/>
  <c r="AM11" i="82"/>
  <c r="AO11" i="82"/>
  <c r="Z11" i="82"/>
  <c r="G9" i="88" s="1"/>
  <c r="AM7" i="82"/>
  <c r="AO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W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W61" i="82" s="1"/>
  <c r="J18" i="82"/>
  <c r="J10" i="82"/>
  <c r="J12" i="82"/>
  <c r="M18" i="82"/>
  <c r="AW55" i="82" s="1"/>
  <c r="M14" i="82"/>
  <c r="AW37" i="82" s="1"/>
  <c r="M10" i="82"/>
  <c r="AW23" i="82" s="1"/>
  <c r="J17" i="82"/>
  <c r="J9" i="82"/>
  <c r="M16" i="82"/>
  <c r="AW48" i="82" s="1"/>
  <c r="M8" i="82"/>
  <c r="AW15" i="82" s="1"/>
  <c r="J14" i="82"/>
  <c r="J20" i="82"/>
  <c r="M19" i="82"/>
  <c r="AW59" i="82" s="1"/>
  <c r="M11" i="82"/>
  <c r="AW25" i="82" s="1"/>
  <c r="M6" i="82"/>
  <c r="M17" i="82"/>
  <c r="AW49" i="82" s="1"/>
  <c r="M13" i="82"/>
  <c r="AW34" i="82" s="1"/>
  <c r="M9" i="82"/>
  <c r="AW19" i="82" s="1"/>
  <c r="J8" i="82"/>
  <c r="M15" i="82"/>
  <c r="AW44" i="82" s="1"/>
  <c r="M7" i="82"/>
  <c r="AW12" i="82" s="1"/>
  <c r="J19" i="82"/>
  <c r="J15" i="82"/>
  <c r="J11" i="82"/>
  <c r="J7" i="82"/>
  <c r="J6" i="82"/>
  <c r="J13" i="82"/>
  <c r="M12" i="82"/>
  <c r="AW31" i="82" s="1"/>
  <c r="BQ6" i="90" l="1"/>
  <c r="BS6" i="90" s="1"/>
  <c r="DV5" i="82"/>
  <c r="BQ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V25" i="82"/>
  <c r="AV28" i="82"/>
  <c r="AV26" i="82"/>
  <c r="AV27" i="82"/>
  <c r="BE138" i="82"/>
  <c r="BE136" i="82"/>
  <c r="BE139" i="82"/>
  <c r="BE143" i="82"/>
  <c r="BE142" i="82"/>
  <c r="BE135" i="82"/>
  <c r="BE137" i="82"/>
  <c r="BE144" i="82"/>
  <c r="BE141" i="82"/>
  <c r="BE140" i="82"/>
  <c r="BE123" i="82"/>
  <c r="BE120" i="82"/>
  <c r="BE119" i="82"/>
  <c r="BE115" i="82"/>
  <c r="BE124" i="82"/>
  <c r="BE121" i="82"/>
  <c r="BE122" i="82"/>
  <c r="BE116" i="82"/>
  <c r="BE117" i="82"/>
  <c r="BE118" i="82"/>
  <c r="BE151" i="82"/>
  <c r="BE152" i="82"/>
  <c r="BE149" i="82"/>
  <c r="BE154" i="82"/>
  <c r="BE146" i="82"/>
  <c r="BE147" i="82"/>
  <c r="BE153" i="82"/>
  <c r="BE148" i="82"/>
  <c r="BE145" i="82"/>
  <c r="BE150" i="82"/>
  <c r="BE75" i="82"/>
  <c r="BE79" i="82"/>
  <c r="BE82" i="82"/>
  <c r="BE83" i="82"/>
  <c r="BE78" i="82"/>
  <c r="BE80" i="82"/>
  <c r="BE77" i="82"/>
  <c r="BE84" i="82"/>
  <c r="BE81" i="82"/>
  <c r="BE76" i="82"/>
  <c r="AW16" i="82"/>
  <c r="AW30" i="82"/>
  <c r="BO60" i="82"/>
  <c r="BO58" i="82"/>
  <c r="BO61" i="82"/>
  <c r="BO56" i="82"/>
  <c r="BO62" i="82"/>
  <c r="BO57" i="82"/>
  <c r="BO59" i="82"/>
  <c r="BO63" i="82"/>
  <c r="BO64" i="82"/>
  <c r="BO55" i="82"/>
  <c r="AW45" i="82"/>
  <c r="AW63" i="82"/>
  <c r="AW41" i="82"/>
  <c r="AW18" i="82"/>
  <c r="AW33" i="82"/>
  <c r="AW51" i="82"/>
  <c r="AW67" i="82"/>
  <c r="BO146" i="82"/>
  <c r="BO148" i="82"/>
  <c r="BO154" i="82"/>
  <c r="BO147" i="82"/>
  <c r="BO153" i="82"/>
  <c r="BO152" i="82"/>
  <c r="BO151" i="82"/>
  <c r="BO149" i="82"/>
  <c r="BO145" i="82"/>
  <c r="BO150" i="82"/>
  <c r="AW27" i="82"/>
  <c r="AW21" i="82"/>
  <c r="AW40" i="82"/>
  <c r="BO84" i="82"/>
  <c r="BO78" i="82"/>
  <c r="BO76" i="82"/>
  <c r="BO80" i="82"/>
  <c r="BO77" i="82"/>
  <c r="BO75" i="82"/>
  <c r="BO79" i="82"/>
  <c r="BO82" i="82"/>
  <c r="BO83" i="82"/>
  <c r="BO81" i="82"/>
  <c r="AW56" i="82"/>
  <c r="AW10" i="82"/>
  <c r="AW58" i="82"/>
  <c r="BE101" i="82"/>
  <c r="BE104" i="82"/>
  <c r="BE100" i="82"/>
  <c r="BE97" i="82"/>
  <c r="BE99" i="82"/>
  <c r="BE98" i="82"/>
  <c r="BE95" i="82"/>
  <c r="BE103" i="82"/>
  <c r="BE96" i="82"/>
  <c r="BE102" i="82"/>
  <c r="BE69" i="82"/>
  <c r="BE74" i="82"/>
  <c r="BE72" i="82"/>
  <c r="BE68" i="82"/>
  <c r="BE65" i="82"/>
  <c r="BE71" i="82"/>
  <c r="BE73" i="82"/>
  <c r="BE70" i="82"/>
  <c r="BE67" i="82"/>
  <c r="BE66" i="82"/>
  <c r="BE54" i="82"/>
  <c r="BE45" i="82"/>
  <c r="BE49" i="82"/>
  <c r="BE51" i="82"/>
  <c r="BE53" i="82"/>
  <c r="BE52" i="82"/>
  <c r="BE47" i="82"/>
  <c r="BE46" i="82"/>
  <c r="BE48" i="82"/>
  <c r="BE50" i="82"/>
  <c r="AW14" i="82"/>
  <c r="BO24" i="82"/>
  <c r="BO21" i="82"/>
  <c r="BO20" i="82"/>
  <c r="BO19" i="82"/>
  <c r="BO18" i="82"/>
  <c r="BO15" i="82"/>
  <c r="BO22" i="82"/>
  <c r="BO17" i="82"/>
  <c r="BO16" i="82"/>
  <c r="BO23" i="82"/>
  <c r="AW29" i="82"/>
  <c r="AW47" i="82"/>
  <c r="AW62" i="82"/>
  <c r="AW43" i="82"/>
  <c r="AW17" i="82"/>
  <c r="AW35" i="82"/>
  <c r="AW50" i="82"/>
  <c r="BO114" i="82"/>
  <c r="BO112" i="82"/>
  <c r="BO111" i="82"/>
  <c r="BO110" i="82"/>
  <c r="BO105" i="82"/>
  <c r="BO109" i="82"/>
  <c r="BO108" i="82"/>
  <c r="BO107" i="82"/>
  <c r="BO106" i="82"/>
  <c r="BO113" i="82"/>
  <c r="AW66" i="82"/>
  <c r="AW26" i="82"/>
  <c r="AW22" i="82"/>
  <c r="BO44" i="82"/>
  <c r="BO40" i="82"/>
  <c r="BO41" i="82"/>
  <c r="BO43" i="82"/>
  <c r="BO35" i="82"/>
  <c r="BO38" i="82"/>
  <c r="BO36" i="82"/>
  <c r="BO42" i="82"/>
  <c r="BO37" i="82"/>
  <c r="BO39" i="82"/>
  <c r="AW38" i="82"/>
  <c r="AW54" i="82"/>
  <c r="AW9" i="82"/>
  <c r="AW60" i="82"/>
  <c r="BO125" i="82"/>
  <c r="BO126" i="82"/>
  <c r="BO127" i="82"/>
  <c r="BO130" i="82"/>
  <c r="BO131" i="82"/>
  <c r="BO133" i="82"/>
  <c r="BO132" i="82"/>
  <c r="BO128" i="82"/>
  <c r="BO134" i="82"/>
  <c r="BO129" i="82"/>
  <c r="AV33" i="82"/>
  <c r="AV35" i="82"/>
  <c r="AV36" i="82"/>
  <c r="AV34" i="82"/>
  <c r="AV44" i="82"/>
  <c r="AV42" i="82"/>
  <c r="AV43" i="82"/>
  <c r="AV41" i="82"/>
  <c r="AV13" i="82"/>
  <c r="AV15" i="82"/>
  <c r="AV14" i="82"/>
  <c r="AV16" i="82"/>
  <c r="AW6" i="82"/>
  <c r="AW8" i="82"/>
  <c r="AW5" i="82"/>
  <c r="AW7" i="82"/>
  <c r="AV38" i="82"/>
  <c r="AV40" i="82"/>
  <c r="AV39" i="82"/>
  <c r="AV37" i="82"/>
  <c r="AV52" i="82"/>
  <c r="AV49" i="82"/>
  <c r="AV50" i="82"/>
  <c r="AV51" i="82"/>
  <c r="AV30" i="82"/>
  <c r="AV31" i="82"/>
  <c r="AV29" i="82"/>
  <c r="AV32" i="82"/>
  <c r="BE87" i="82"/>
  <c r="BE85" i="82"/>
  <c r="BE88" i="82"/>
  <c r="BE93" i="82"/>
  <c r="BE90" i="82"/>
  <c r="BE92" i="82"/>
  <c r="BE94" i="82"/>
  <c r="BE89" i="82"/>
  <c r="BE91" i="82"/>
  <c r="BE86" i="82"/>
  <c r="BE21" i="82"/>
  <c r="BE24" i="82"/>
  <c r="BE23" i="82"/>
  <c r="BE22" i="82"/>
  <c r="BE15" i="82"/>
  <c r="BE19" i="82"/>
  <c r="BE16" i="82"/>
  <c r="BE18" i="82"/>
  <c r="BE17" i="82"/>
  <c r="BE20" i="82"/>
  <c r="BE42" i="82"/>
  <c r="BE40" i="82"/>
  <c r="BE37" i="82"/>
  <c r="BE36" i="82"/>
  <c r="BE38" i="82"/>
  <c r="BE44" i="82"/>
  <c r="BE43" i="82"/>
  <c r="BE39" i="82"/>
  <c r="BE35" i="82"/>
  <c r="BE41" i="82"/>
  <c r="BE62" i="82"/>
  <c r="BE58" i="82"/>
  <c r="BE63" i="82"/>
  <c r="BE57" i="82"/>
  <c r="BE60" i="82"/>
  <c r="BE64" i="82"/>
  <c r="BE59" i="82"/>
  <c r="BE55" i="82"/>
  <c r="BE61" i="82"/>
  <c r="BE56" i="82"/>
  <c r="AW13" i="82"/>
  <c r="AW32" i="82"/>
  <c r="AW46" i="82"/>
  <c r="AW64" i="82"/>
  <c r="BO143" i="82"/>
  <c r="BO137" i="82"/>
  <c r="BO141" i="82"/>
  <c r="BO144" i="82"/>
  <c r="BO140" i="82"/>
  <c r="BO139" i="82"/>
  <c r="BO135" i="82"/>
  <c r="BO142" i="82"/>
  <c r="BO136" i="82"/>
  <c r="BO138" i="82"/>
  <c r="AW42" i="82"/>
  <c r="AW20" i="82"/>
  <c r="AW36" i="82"/>
  <c r="BO72" i="82"/>
  <c r="BO73" i="82"/>
  <c r="BO66" i="82"/>
  <c r="BO71" i="82"/>
  <c r="BO69" i="82"/>
  <c r="BO68" i="82"/>
  <c r="BO65" i="82"/>
  <c r="BO70" i="82"/>
  <c r="BO74" i="82"/>
  <c r="BO67" i="82"/>
  <c r="AW52" i="82"/>
  <c r="AW65" i="82"/>
  <c r="AW28" i="82"/>
  <c r="BO48" i="82"/>
  <c r="BO50" i="82"/>
  <c r="BO45" i="82"/>
  <c r="BO52" i="82"/>
  <c r="BO46" i="82"/>
  <c r="BO53" i="82"/>
  <c r="BO47" i="82"/>
  <c r="BO51" i="82"/>
  <c r="BO49" i="82"/>
  <c r="BO54" i="82"/>
  <c r="AW24" i="82"/>
  <c r="AW39" i="82"/>
  <c r="AW53" i="82"/>
  <c r="AW11" i="82"/>
  <c r="AW57" i="82"/>
  <c r="AV64" i="82"/>
  <c r="AV63" i="82"/>
  <c r="AV61" i="82"/>
  <c r="AV62" i="82"/>
  <c r="AV17" i="82"/>
  <c r="AV19" i="82"/>
  <c r="AV18" i="82"/>
  <c r="AV20" i="82"/>
  <c r="AV7" i="82"/>
  <c r="AV5" i="82"/>
  <c r="AV8" i="82"/>
  <c r="AV6" i="82"/>
  <c r="AV60" i="82"/>
  <c r="AV59" i="82"/>
  <c r="AV58" i="82"/>
  <c r="AV57" i="82"/>
  <c r="AV21" i="82"/>
  <c r="AV22" i="82"/>
  <c r="AV24" i="82"/>
  <c r="AV23" i="82"/>
  <c r="AV9" i="82"/>
  <c r="AV10" i="82"/>
  <c r="AV12" i="82"/>
  <c r="AV11" i="82"/>
  <c r="AV56" i="82"/>
  <c r="AV53" i="82"/>
  <c r="AV55" i="82"/>
  <c r="AV54" i="82"/>
  <c r="BE127" i="82"/>
  <c r="BE125" i="82"/>
  <c r="BE132" i="82"/>
  <c r="BE129" i="82"/>
  <c r="BE131" i="82"/>
  <c r="BE130" i="82"/>
  <c r="BE126" i="82"/>
  <c r="BE133" i="82"/>
  <c r="BE134" i="82"/>
  <c r="BE128" i="82"/>
  <c r="BE113" i="82"/>
  <c r="BE107" i="82"/>
  <c r="BE111" i="82"/>
  <c r="BE106" i="82"/>
  <c r="BE110" i="82"/>
  <c r="BE105" i="82"/>
  <c r="BE112" i="82"/>
  <c r="BE109" i="82"/>
  <c r="BE114" i="82"/>
  <c r="BE108" i="82"/>
  <c r="BE27" i="82"/>
  <c r="BE30" i="82"/>
  <c r="BE31" i="82"/>
  <c r="BE25" i="82"/>
  <c r="BE26" i="82"/>
  <c r="BE28" i="82"/>
  <c r="BE32" i="82"/>
  <c r="BE34" i="82"/>
  <c r="BE33" i="82"/>
  <c r="BE29" i="82"/>
  <c r="BE14" i="82"/>
  <c r="BE13" i="82"/>
  <c r="BE12" i="82"/>
  <c r="BE7" i="82"/>
  <c r="BE6" i="82"/>
  <c r="BE9" i="82"/>
  <c r="BE10" i="82"/>
  <c r="BE11" i="82"/>
  <c r="BE8" i="82"/>
  <c r="BE5" i="82"/>
  <c r="BN5" i="90" s="1"/>
  <c r="BS5" i="90" s="1"/>
  <c r="BO96" i="82"/>
  <c r="BO98" i="82"/>
  <c r="BO104" i="82"/>
  <c r="BO103" i="82"/>
  <c r="BO95" i="82"/>
  <c r="BO101" i="82"/>
  <c r="BO100" i="82"/>
  <c r="BO97" i="82"/>
  <c r="BO102" i="82"/>
  <c r="BO99" i="82"/>
  <c r="BO92" i="82"/>
  <c r="BO89" i="82"/>
  <c r="BO88" i="82"/>
  <c r="BO90" i="82"/>
  <c r="BO93" i="82"/>
  <c r="BO94" i="82"/>
  <c r="BO91" i="82"/>
  <c r="BO85" i="82"/>
  <c r="BO86" i="82"/>
  <c r="BO87" i="82"/>
  <c r="BO29" i="82"/>
  <c r="BO26" i="82"/>
  <c r="BO32" i="82"/>
  <c r="BO25" i="82"/>
  <c r="BO33" i="82"/>
  <c r="BO28" i="82"/>
  <c r="BO31" i="82"/>
  <c r="BO27" i="82"/>
  <c r="BO34" i="82"/>
  <c r="BO30" i="82"/>
  <c r="BO121" i="82"/>
  <c r="BO116" i="82"/>
  <c r="BO120" i="82"/>
  <c r="BO124" i="82"/>
  <c r="BO122" i="82"/>
  <c r="BO118" i="82"/>
  <c r="BO117" i="82"/>
  <c r="BO123" i="82"/>
  <c r="BO115" i="82"/>
  <c r="BO119" i="82"/>
  <c r="BO5" i="82"/>
  <c r="BO10" i="82"/>
  <c r="BO8" i="82"/>
  <c r="BO6" i="82"/>
  <c r="BO13" i="82"/>
  <c r="BO11" i="82"/>
  <c r="BO12" i="82"/>
  <c r="BO14" i="82"/>
  <c r="BO9" i="82"/>
  <c r="BO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BP8" i="90" l="1"/>
  <c r="BS8" i="90" s="1"/>
  <c r="BP17" i="90"/>
  <c r="BS17" i="90" s="1"/>
  <c r="BP12" i="90"/>
  <c r="BS12" i="90" s="1"/>
  <c r="BP16" i="90"/>
  <c r="BS16" i="90" s="1"/>
  <c r="BP7" i="90"/>
  <c r="BS7" i="90" s="1"/>
  <c r="BP13" i="90"/>
  <c r="BS13" i="90" s="1"/>
  <c r="BP10" i="90"/>
  <c r="BS10" i="90" s="1"/>
  <c r="BP9" i="90"/>
  <c r="BS9" i="90" s="1"/>
  <c r="BP14" i="90"/>
  <c r="BS14" i="90" s="1"/>
  <c r="BP19" i="90"/>
  <c r="BS19" i="90" s="1"/>
  <c r="BP18" i="90"/>
  <c r="BS18" i="90" s="1"/>
  <c r="BP15" i="90"/>
  <c r="BS15" i="90" s="1"/>
  <c r="BP11" i="90"/>
  <c r="BS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BU9" i="90" l="1"/>
  <c r="BZ35" i="90" s="1"/>
  <c r="BU16" i="90"/>
  <c r="BZ70" i="90" s="1"/>
  <c r="BU18" i="90"/>
  <c r="BZ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U5" i="90"/>
  <c r="BZ6" i="90" s="1"/>
  <c r="CD82" i="90" l="1"/>
  <c r="CD81" i="90"/>
  <c r="CD80" i="90"/>
  <c r="CD83" i="90"/>
  <c r="CD79" i="90"/>
  <c r="CD70" i="90"/>
  <c r="CD73" i="90"/>
  <c r="CD69" i="90"/>
  <c r="CD72" i="90"/>
  <c r="CD71" i="90"/>
  <c r="CD6" i="90"/>
  <c r="CD10" i="90"/>
  <c r="CD7" i="90"/>
  <c r="CD8" i="90"/>
  <c r="CD9" i="90"/>
  <c r="CD38" i="90"/>
  <c r="CD34" i="90"/>
  <c r="CD37" i="90"/>
  <c r="CD36" i="90"/>
  <c r="CD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D5" i="90"/>
  <c r="BU8" i="90"/>
  <c r="BZ30" i="90" s="1"/>
  <c r="BU11" i="90"/>
  <c r="BZ45" i="90" s="1"/>
  <c r="BU14" i="90"/>
  <c r="BZ60" i="90" s="1"/>
  <c r="BU7" i="90"/>
  <c r="BZ20" i="90" s="1"/>
  <c r="BU17" i="90"/>
  <c r="BZ75" i="90" s="1"/>
  <c r="BU19" i="90"/>
  <c r="BZ85" i="90" s="1"/>
  <c r="BU15" i="90"/>
  <c r="BZ65" i="90" s="1"/>
  <c r="BU13" i="90"/>
  <c r="BZ55" i="90" s="1"/>
  <c r="BU10" i="90"/>
  <c r="BZ40" i="90" s="1"/>
  <c r="BU12" i="90"/>
  <c r="BZ50" i="90" s="1"/>
  <c r="BU6" i="90"/>
  <c r="BZ12" i="90" s="1"/>
  <c r="P7" i="88"/>
  <c r="P14" i="88"/>
  <c r="P9" i="88"/>
  <c r="CJ35" i="90" l="1"/>
  <c r="CH35" i="90"/>
  <c r="CI35" i="90"/>
  <c r="CK35" i="90"/>
  <c r="CG35" i="90"/>
  <c r="CG38" i="90"/>
  <c r="CK38" i="90"/>
  <c r="CI38" i="90"/>
  <c r="CJ38" i="90"/>
  <c r="CH38" i="90"/>
  <c r="CG10" i="90"/>
  <c r="CK10" i="90"/>
  <c r="CI10" i="90"/>
  <c r="CH10" i="90"/>
  <c r="CJ10" i="90"/>
  <c r="CJ69" i="90"/>
  <c r="CI69" i="90"/>
  <c r="CK69" i="90"/>
  <c r="CG69" i="90"/>
  <c r="CH69" i="90"/>
  <c r="CI83" i="90"/>
  <c r="CJ83" i="90"/>
  <c r="CK83" i="90"/>
  <c r="CG83" i="90"/>
  <c r="CH83" i="90"/>
  <c r="CI36" i="90"/>
  <c r="CG36" i="90"/>
  <c r="CK36" i="90"/>
  <c r="CH36" i="90"/>
  <c r="CJ36" i="90"/>
  <c r="CH9" i="90"/>
  <c r="CJ9" i="90"/>
  <c r="CK9" i="90"/>
  <c r="CG9" i="90"/>
  <c r="CI9" i="90"/>
  <c r="CG6" i="90"/>
  <c r="CK6" i="90"/>
  <c r="CH6" i="90"/>
  <c r="CI6" i="90"/>
  <c r="CJ6" i="90"/>
  <c r="CJ73" i="90"/>
  <c r="CK73" i="90"/>
  <c r="CG73" i="90"/>
  <c r="CH73" i="90"/>
  <c r="CI73" i="90"/>
  <c r="CH80" i="90"/>
  <c r="CI80" i="90"/>
  <c r="CJ80" i="90"/>
  <c r="CK80" i="90"/>
  <c r="CG80" i="90"/>
  <c r="CH37" i="90"/>
  <c r="CJ37" i="90"/>
  <c r="CG37" i="90"/>
  <c r="CI37" i="90"/>
  <c r="CK37" i="90"/>
  <c r="CI8" i="90"/>
  <c r="CG8" i="90"/>
  <c r="CK8" i="90"/>
  <c r="CH8" i="90"/>
  <c r="CJ8" i="90"/>
  <c r="CH71" i="90"/>
  <c r="CJ71" i="90"/>
  <c r="CK71" i="90"/>
  <c r="CI71" i="90"/>
  <c r="CG71" i="90"/>
  <c r="CI70" i="90"/>
  <c r="CJ70" i="90"/>
  <c r="CK70" i="90"/>
  <c r="CG70" i="90"/>
  <c r="CH70" i="90"/>
  <c r="CG81" i="90"/>
  <c r="CK81" i="90"/>
  <c r="CH81" i="90"/>
  <c r="CI81" i="90"/>
  <c r="CJ81" i="90"/>
  <c r="CK5" i="90"/>
  <c r="CI5" i="90"/>
  <c r="CJ5" i="90"/>
  <c r="CH5" i="90"/>
  <c r="CG5" i="90"/>
  <c r="CG34" i="90"/>
  <c r="CK34" i="90"/>
  <c r="CI34" i="90"/>
  <c r="CH34" i="90"/>
  <c r="CJ34" i="90"/>
  <c r="CJ7" i="90"/>
  <c r="CH7" i="90"/>
  <c r="CG7" i="90"/>
  <c r="CI7" i="90"/>
  <c r="CK7" i="90"/>
  <c r="CG72" i="90"/>
  <c r="CK72" i="90"/>
  <c r="CJ72" i="90"/>
  <c r="CH72" i="90"/>
  <c r="CI72" i="90"/>
  <c r="CI79" i="90"/>
  <c r="CJ79" i="90"/>
  <c r="CG79" i="90"/>
  <c r="CH79" i="90"/>
  <c r="CK79" i="90"/>
  <c r="CJ82" i="90"/>
  <c r="CG82" i="90"/>
  <c r="CK82" i="90"/>
  <c r="CH82" i="90"/>
  <c r="CI82" i="90"/>
  <c r="CD86" i="90"/>
  <c r="CD85" i="90"/>
  <c r="CD88" i="90"/>
  <c r="CD84" i="90"/>
  <c r="CD87" i="90"/>
  <c r="CD46" i="90"/>
  <c r="CD45" i="90"/>
  <c r="CD48" i="90"/>
  <c r="CD44" i="90"/>
  <c r="CD47" i="90"/>
  <c r="CD78" i="90"/>
  <c r="CD74" i="90"/>
  <c r="CD77" i="90"/>
  <c r="CD76" i="90"/>
  <c r="CD75" i="90"/>
  <c r="CD30" i="90"/>
  <c r="CD33" i="90"/>
  <c r="CD29" i="90"/>
  <c r="CD32" i="90"/>
  <c r="CD31" i="90"/>
  <c r="CD42" i="90"/>
  <c r="CD41" i="90"/>
  <c r="CD40" i="90"/>
  <c r="CD43" i="90"/>
  <c r="CD39" i="90"/>
  <c r="CD58" i="90"/>
  <c r="CD54" i="90"/>
  <c r="CD57" i="90"/>
  <c r="CD56" i="90"/>
  <c r="CD55" i="90"/>
  <c r="CD22" i="90"/>
  <c r="CD26" i="90"/>
  <c r="CD23" i="90"/>
  <c r="CD27" i="90"/>
  <c r="CD20" i="90"/>
  <c r="CD24" i="90"/>
  <c r="CD28" i="90"/>
  <c r="CD19" i="90"/>
  <c r="CD21" i="90"/>
  <c r="CD25" i="90"/>
  <c r="CE5" i="90"/>
  <c r="CD50" i="90"/>
  <c r="CD53" i="90"/>
  <c r="CD49" i="90"/>
  <c r="CD52" i="90"/>
  <c r="CD51" i="90"/>
  <c r="CD12" i="90"/>
  <c r="CD16" i="90"/>
  <c r="CD13" i="90"/>
  <c r="CD17" i="90"/>
  <c r="CD14" i="90"/>
  <c r="CD18" i="90"/>
  <c r="CD11" i="90"/>
  <c r="CD15" i="90"/>
  <c r="CD66" i="90"/>
  <c r="CD65" i="90"/>
  <c r="CD68" i="90"/>
  <c r="CD64" i="90"/>
  <c r="CD67" i="90"/>
  <c r="CD62" i="90"/>
  <c r="CD61" i="90"/>
  <c r="CD60" i="90"/>
  <c r="CD59" i="90"/>
  <c r="CD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E6" i="90"/>
  <c r="CE9" i="90"/>
  <c r="CE7" i="90"/>
  <c r="CE8" i="90"/>
  <c r="CE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CJ59" i="90" l="1"/>
  <c r="CH59" i="90"/>
  <c r="CI59" i="90"/>
  <c r="CK59" i="90"/>
  <c r="CG59" i="90"/>
  <c r="CH67" i="90"/>
  <c r="CI67" i="90"/>
  <c r="CJ67" i="90"/>
  <c r="CK67" i="90"/>
  <c r="CG67" i="90"/>
  <c r="CI66" i="90"/>
  <c r="CH66" i="90"/>
  <c r="CJ66" i="90"/>
  <c r="CG66" i="90"/>
  <c r="CK66" i="90"/>
  <c r="CG14" i="90"/>
  <c r="CK14" i="90"/>
  <c r="CI14" i="90"/>
  <c r="CJ14" i="90"/>
  <c r="CH14" i="90"/>
  <c r="CI12" i="90"/>
  <c r="CG12" i="90"/>
  <c r="CK12" i="90"/>
  <c r="CH12" i="90"/>
  <c r="CJ12" i="90"/>
  <c r="CH53" i="90"/>
  <c r="CJ53" i="90"/>
  <c r="CG53" i="90"/>
  <c r="CI53" i="90"/>
  <c r="CK53" i="90"/>
  <c r="CH21" i="90"/>
  <c r="CJ21" i="90"/>
  <c r="CG21" i="90"/>
  <c r="CI21" i="90"/>
  <c r="CK21" i="90"/>
  <c r="CI20" i="90"/>
  <c r="CG20" i="90"/>
  <c r="CK20" i="90"/>
  <c r="CH20" i="90"/>
  <c r="CJ20" i="90"/>
  <c r="CG22" i="90"/>
  <c r="CK22" i="90"/>
  <c r="CI22" i="90"/>
  <c r="CJ22" i="90"/>
  <c r="CH22" i="90"/>
  <c r="CG54" i="90"/>
  <c r="CK54" i="90"/>
  <c r="CI54" i="90"/>
  <c r="CJ54" i="90"/>
  <c r="CH54" i="90"/>
  <c r="CI40" i="90"/>
  <c r="CG40" i="90"/>
  <c r="CK40" i="90"/>
  <c r="CH40" i="90"/>
  <c r="CJ40" i="90"/>
  <c r="CI32" i="90"/>
  <c r="CG32" i="90"/>
  <c r="CK32" i="90"/>
  <c r="CH32" i="90"/>
  <c r="CJ32" i="90"/>
  <c r="CI75" i="90"/>
  <c r="CJ75" i="90"/>
  <c r="CK75" i="90"/>
  <c r="CG75" i="90"/>
  <c r="CH75" i="90"/>
  <c r="CJ78" i="90"/>
  <c r="CG78" i="90"/>
  <c r="CK78" i="90"/>
  <c r="CI78" i="90"/>
  <c r="CH78" i="90"/>
  <c r="CH45" i="90"/>
  <c r="CJ45" i="90"/>
  <c r="CG45" i="90"/>
  <c r="CI45" i="90"/>
  <c r="CK45" i="90"/>
  <c r="CH88" i="90"/>
  <c r="CI88" i="90"/>
  <c r="CJ88" i="90"/>
  <c r="CK88" i="90"/>
  <c r="CG88" i="90"/>
  <c r="CI60" i="90"/>
  <c r="CG60" i="90"/>
  <c r="CK60" i="90"/>
  <c r="CH60" i="90"/>
  <c r="CJ60" i="90"/>
  <c r="CG64" i="90"/>
  <c r="CK64" i="90"/>
  <c r="CH64" i="90"/>
  <c r="CI64" i="90"/>
  <c r="CJ64" i="90"/>
  <c r="CJ15" i="90"/>
  <c r="CH15" i="90"/>
  <c r="CG15" i="90"/>
  <c r="CI15" i="90"/>
  <c r="CK15" i="90"/>
  <c r="CH17" i="90"/>
  <c r="CJ17" i="90"/>
  <c r="CK17" i="90"/>
  <c r="CG17" i="90"/>
  <c r="CI17" i="90"/>
  <c r="CJ51" i="90"/>
  <c r="CH51" i="90"/>
  <c r="CI51" i="90"/>
  <c r="CK51" i="90"/>
  <c r="CG51" i="90"/>
  <c r="CG50" i="90"/>
  <c r="CK50" i="90"/>
  <c r="CI50" i="90"/>
  <c r="CH50" i="90"/>
  <c r="CJ50" i="90"/>
  <c r="CJ19" i="90"/>
  <c r="CH19" i="90"/>
  <c r="CI19" i="90"/>
  <c r="CK19" i="90"/>
  <c r="CG19" i="90"/>
  <c r="CJ27" i="90"/>
  <c r="CH27" i="90"/>
  <c r="CI27" i="90"/>
  <c r="CK27" i="90"/>
  <c r="CG27" i="90"/>
  <c r="CJ55" i="90"/>
  <c r="CH55" i="90"/>
  <c r="CG55" i="90"/>
  <c r="CI55" i="90"/>
  <c r="CK55" i="90"/>
  <c r="CG58" i="90"/>
  <c r="CK58" i="90"/>
  <c r="CI58" i="90"/>
  <c r="CH58" i="90"/>
  <c r="CJ58" i="90"/>
  <c r="CH41" i="90"/>
  <c r="CJ41" i="90"/>
  <c r="CK41" i="90"/>
  <c r="CG41" i="90"/>
  <c r="CI41" i="90"/>
  <c r="CH29" i="90"/>
  <c r="CJ29" i="90"/>
  <c r="CG29" i="90"/>
  <c r="CI29" i="90"/>
  <c r="CK29" i="90"/>
  <c r="CH76" i="90"/>
  <c r="CI76" i="90"/>
  <c r="CG76" i="90"/>
  <c r="CJ76" i="90"/>
  <c r="CK76" i="90"/>
  <c r="CJ47" i="90"/>
  <c r="CH47" i="90"/>
  <c r="CG47" i="90"/>
  <c r="CI47" i="90"/>
  <c r="CK47" i="90"/>
  <c r="CG46" i="90"/>
  <c r="CK46" i="90"/>
  <c r="CI46" i="90"/>
  <c r="CJ46" i="90"/>
  <c r="CH46" i="90"/>
  <c r="CG85" i="90"/>
  <c r="CK85" i="90"/>
  <c r="CH85" i="90"/>
  <c r="CI85" i="90"/>
  <c r="CJ85" i="90"/>
  <c r="CJ61" i="90"/>
  <c r="CG61" i="90"/>
  <c r="CH61" i="90"/>
  <c r="CI61" i="90"/>
  <c r="CK61" i="90"/>
  <c r="CG68" i="90"/>
  <c r="CK68" i="90"/>
  <c r="CI68" i="90"/>
  <c r="CJ68" i="90"/>
  <c r="CH68" i="90"/>
  <c r="CJ11" i="90"/>
  <c r="CH11" i="90"/>
  <c r="CI11" i="90"/>
  <c r="CK11" i="90"/>
  <c r="CG11" i="90"/>
  <c r="CH13" i="90"/>
  <c r="CJ13" i="90"/>
  <c r="CG13" i="90"/>
  <c r="CI13" i="90"/>
  <c r="CK13" i="90"/>
  <c r="CI52" i="90"/>
  <c r="CG52" i="90"/>
  <c r="CK52" i="90"/>
  <c r="CH52" i="90"/>
  <c r="CJ52" i="90"/>
  <c r="CI28" i="90"/>
  <c r="CG28" i="90"/>
  <c r="CK28" i="90"/>
  <c r="CH28" i="90"/>
  <c r="CJ28" i="90"/>
  <c r="CJ23" i="90"/>
  <c r="CH23" i="90"/>
  <c r="CG23" i="90"/>
  <c r="CI23" i="90"/>
  <c r="CK23" i="90"/>
  <c r="CI56" i="90"/>
  <c r="CG56" i="90"/>
  <c r="CK56" i="90"/>
  <c r="CH56" i="90"/>
  <c r="CJ56" i="90"/>
  <c r="CJ39" i="90"/>
  <c r="CH39" i="90"/>
  <c r="CG39" i="90"/>
  <c r="CI39" i="90"/>
  <c r="CK39" i="90"/>
  <c r="CG42" i="90"/>
  <c r="CK42" i="90"/>
  <c r="CI42" i="90"/>
  <c r="CH42" i="90"/>
  <c r="CJ42" i="90"/>
  <c r="CH33" i="90"/>
  <c r="CJ33" i="90"/>
  <c r="CK33" i="90"/>
  <c r="CG33" i="90"/>
  <c r="CI33" i="90"/>
  <c r="CG77" i="90"/>
  <c r="CK77" i="90"/>
  <c r="CH77" i="90"/>
  <c r="CI77" i="90"/>
  <c r="CJ77" i="90"/>
  <c r="CI44" i="90"/>
  <c r="CG44" i="90"/>
  <c r="CK44" i="90"/>
  <c r="CH44" i="90"/>
  <c r="CJ44" i="90"/>
  <c r="CI87" i="90"/>
  <c r="CJ87" i="90"/>
  <c r="CG87" i="90"/>
  <c r="CH87" i="90"/>
  <c r="CK87" i="90"/>
  <c r="CJ86" i="90"/>
  <c r="CG86" i="90"/>
  <c r="CK86" i="90"/>
  <c r="CH86" i="90"/>
  <c r="CI86" i="90"/>
  <c r="CH63" i="90"/>
  <c r="CG63" i="90"/>
  <c r="CI63" i="90"/>
  <c r="CJ63" i="90"/>
  <c r="CK63" i="90"/>
  <c r="CI62" i="90"/>
  <c r="CG62" i="90"/>
  <c r="CH62" i="90"/>
  <c r="CK62" i="90"/>
  <c r="CJ62" i="90"/>
  <c r="CJ65" i="90"/>
  <c r="CH65" i="90"/>
  <c r="CI65" i="90"/>
  <c r="CK65" i="90"/>
  <c r="CG65" i="90"/>
  <c r="CG18" i="90"/>
  <c r="CK18" i="90"/>
  <c r="CI18" i="90"/>
  <c r="CH18" i="90"/>
  <c r="CJ18" i="90"/>
  <c r="CI16" i="90"/>
  <c r="CG16" i="90"/>
  <c r="CK16" i="90"/>
  <c r="CH16" i="90"/>
  <c r="CJ16" i="90"/>
  <c r="CH49" i="90"/>
  <c r="CJ49" i="90"/>
  <c r="CK49" i="90"/>
  <c r="CG49" i="90"/>
  <c r="CI49" i="90"/>
  <c r="CH25" i="90"/>
  <c r="CJ25" i="90"/>
  <c r="CK25" i="90"/>
  <c r="CG25" i="90"/>
  <c r="CI25" i="90"/>
  <c r="CI24" i="90"/>
  <c r="CG24" i="90"/>
  <c r="CK24" i="90"/>
  <c r="CH24" i="90"/>
  <c r="CJ24" i="90"/>
  <c r="CG26" i="90"/>
  <c r="CK26" i="90"/>
  <c r="CI26" i="90"/>
  <c r="CH26" i="90"/>
  <c r="CJ26" i="90"/>
  <c r="CH57" i="90"/>
  <c r="CJ57" i="90"/>
  <c r="CK57" i="90"/>
  <c r="CG57" i="90"/>
  <c r="CI57" i="90"/>
  <c r="CJ43" i="90"/>
  <c r="CH43" i="90"/>
  <c r="CI43" i="90"/>
  <c r="CK43" i="90"/>
  <c r="CG43" i="90"/>
  <c r="CJ31" i="90"/>
  <c r="CH31" i="90"/>
  <c r="CG31" i="90"/>
  <c r="CK31" i="90"/>
  <c r="CI31" i="90"/>
  <c r="CG30" i="90"/>
  <c r="CK30" i="90"/>
  <c r="CI30" i="90"/>
  <c r="CJ30" i="90"/>
  <c r="CH30" i="90"/>
  <c r="CJ74" i="90"/>
  <c r="CG74" i="90"/>
  <c r="CK74" i="90"/>
  <c r="CH74" i="90"/>
  <c r="CI74" i="90"/>
  <c r="CI48" i="90"/>
  <c r="CG48" i="90"/>
  <c r="CK48" i="90"/>
  <c r="CH48" i="90"/>
  <c r="CJ48" i="90"/>
  <c r="CH84" i="90"/>
  <c r="CI84" i="90"/>
  <c r="CG84" i="90"/>
  <c r="CK84" i="90"/>
  <c r="CJ84" i="90"/>
  <c r="CE14" i="90"/>
  <c r="CE15" i="90"/>
  <c r="CE13" i="90"/>
  <c r="CE12" i="90"/>
  <c r="CE11" i="90"/>
  <c r="CE46" i="90"/>
  <c r="CE133" i="90"/>
  <c r="CE69" i="90"/>
  <c r="CE125" i="90"/>
  <c r="CE61" i="90"/>
  <c r="CE121" i="90"/>
  <c r="CE57" i="90"/>
  <c r="CE113" i="90"/>
  <c r="CE49" i="90"/>
  <c r="CE144" i="90"/>
  <c r="CE128" i="90"/>
  <c r="CE112" i="90"/>
  <c r="CE96" i="90"/>
  <c r="CE80" i="90"/>
  <c r="CE64" i="90"/>
  <c r="CE48" i="90"/>
  <c r="CE32" i="90"/>
  <c r="CE139" i="90"/>
  <c r="CE123" i="90"/>
  <c r="CE107" i="90"/>
  <c r="CE91" i="90"/>
  <c r="CE75" i="90"/>
  <c r="CE59" i="90"/>
  <c r="CE43" i="90"/>
  <c r="CE154" i="90"/>
  <c r="CE138" i="90"/>
  <c r="CE122" i="90"/>
  <c r="CE106" i="90"/>
  <c r="CE90" i="90"/>
  <c r="CE74" i="90"/>
  <c r="CE58" i="90"/>
  <c r="CE42" i="90"/>
  <c r="CE117" i="90"/>
  <c r="CE53" i="90"/>
  <c r="CE109" i="90"/>
  <c r="CE45" i="90"/>
  <c r="CE105" i="90"/>
  <c r="CE41" i="90"/>
  <c r="CE97" i="90"/>
  <c r="CE33" i="90"/>
  <c r="CE140" i="90"/>
  <c r="CE124" i="90"/>
  <c r="CE108" i="90"/>
  <c r="CE92" i="90"/>
  <c r="CE76" i="90"/>
  <c r="CE60" i="90"/>
  <c r="CE44" i="90"/>
  <c r="CE151" i="90"/>
  <c r="CE135" i="90"/>
  <c r="CE119" i="90"/>
  <c r="CE103" i="90"/>
  <c r="CE87" i="90"/>
  <c r="CE71" i="90"/>
  <c r="CE55" i="90"/>
  <c r="CE39" i="90"/>
  <c r="CE150" i="90"/>
  <c r="CE134" i="90"/>
  <c r="CE118" i="90"/>
  <c r="CE102" i="90"/>
  <c r="CE86" i="90"/>
  <c r="CE70" i="90"/>
  <c r="CE54" i="90"/>
  <c r="CE38" i="90"/>
  <c r="CE101" i="90"/>
  <c r="CE37" i="90"/>
  <c r="CE93" i="90"/>
  <c r="CE153" i="90"/>
  <c r="CE89" i="90"/>
  <c r="CE145" i="90"/>
  <c r="CE81" i="90"/>
  <c r="CE152" i="90"/>
  <c r="CE136" i="90"/>
  <c r="CE120" i="90"/>
  <c r="CE104" i="90"/>
  <c r="CE88" i="90"/>
  <c r="CE72" i="90"/>
  <c r="CE56" i="90"/>
  <c r="CE40" i="90"/>
  <c r="CE147" i="90"/>
  <c r="CE131" i="90"/>
  <c r="CE115" i="90"/>
  <c r="CE99" i="90"/>
  <c r="CE83" i="90"/>
  <c r="CE67" i="90"/>
  <c r="CE51" i="90"/>
  <c r="CE35" i="90"/>
  <c r="CE146" i="90"/>
  <c r="CE130" i="90"/>
  <c r="CE114" i="90"/>
  <c r="CE98" i="90"/>
  <c r="CE82" i="90"/>
  <c r="CE66" i="90"/>
  <c r="CE50" i="90"/>
  <c r="CE34" i="90"/>
  <c r="CE149" i="90"/>
  <c r="CE85" i="90"/>
  <c r="CE141" i="90"/>
  <c r="CE77" i="90"/>
  <c r="CE137" i="90"/>
  <c r="CE73" i="90"/>
  <c r="CE129" i="90"/>
  <c r="CE65" i="90"/>
  <c r="CE148" i="90"/>
  <c r="CE132" i="90"/>
  <c r="CE116" i="90"/>
  <c r="CE100" i="90"/>
  <c r="CE84" i="90"/>
  <c r="CE68" i="90"/>
  <c r="CE52" i="90"/>
  <c r="CE36" i="90"/>
  <c r="CE143" i="90"/>
  <c r="CE127" i="90"/>
  <c r="CE111" i="90"/>
  <c r="CE95" i="90"/>
  <c r="CE79" i="90"/>
  <c r="CE63" i="90"/>
  <c r="CE47" i="90"/>
  <c r="CE31" i="90"/>
  <c r="CE142" i="90"/>
  <c r="CE126" i="90"/>
  <c r="CE110" i="90"/>
  <c r="CE94" i="90"/>
  <c r="CE78" i="90"/>
  <c r="CE62" i="90"/>
  <c r="Q11" i="88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E28" i="90"/>
  <c r="CE30" i="90"/>
  <c r="CE17" i="90"/>
  <c r="CE16" i="90"/>
  <c r="CE18" i="90"/>
  <c r="CE27" i="90"/>
  <c r="CE26" i="90"/>
  <c r="CE20" i="90"/>
  <c r="CE25" i="90"/>
  <c r="CE29" i="90"/>
  <c r="CE23" i="90"/>
  <c r="CE24" i="90"/>
  <c r="CE21" i="90"/>
  <c r="CE19" i="90"/>
  <c r="CE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DV10" i="89" l="1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CP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CP8" i="89" s="1"/>
  <c r="ED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F7" i="98"/>
  <c r="CF11" i="98"/>
  <c r="CF15" i="98"/>
  <c r="CF19" i="98"/>
  <c r="CF23" i="98"/>
  <c r="CF27" i="98"/>
  <c r="CF31" i="98"/>
  <c r="CF35" i="98"/>
  <c r="CF39" i="98"/>
  <c r="CF43" i="98"/>
  <c r="CF47" i="98"/>
  <c r="CF51" i="98"/>
  <c r="CF55" i="98"/>
  <c r="CF59" i="98"/>
  <c r="CF63" i="98"/>
  <c r="CF54" i="98"/>
  <c r="CF6" i="98"/>
  <c r="CF8" i="98"/>
  <c r="CF12" i="98"/>
  <c r="CF16" i="98"/>
  <c r="CF20" i="98"/>
  <c r="CF24" i="98"/>
  <c r="CF28" i="98"/>
  <c r="CF32" i="98"/>
  <c r="CF36" i="98"/>
  <c r="CF40" i="98"/>
  <c r="CF44" i="98"/>
  <c r="CF48" i="98"/>
  <c r="CF52" i="98"/>
  <c r="CF56" i="98"/>
  <c r="CF60" i="98"/>
  <c r="CF64" i="98"/>
  <c r="CF50" i="98"/>
  <c r="CF62" i="98"/>
  <c r="CF9" i="98"/>
  <c r="CF13" i="98"/>
  <c r="CF17" i="98"/>
  <c r="CF21" i="98"/>
  <c r="CF25" i="98"/>
  <c r="CF29" i="98"/>
  <c r="CF33" i="98"/>
  <c r="CF37" i="98"/>
  <c r="CF41" i="98"/>
  <c r="CF45" i="98"/>
  <c r="CF49" i="98"/>
  <c r="CF53" i="98"/>
  <c r="CF57" i="98"/>
  <c r="CF61" i="98"/>
  <c r="CF65" i="98"/>
  <c r="CF46" i="98"/>
  <c r="CF10" i="98"/>
  <c r="CF14" i="98"/>
  <c r="CF18" i="98"/>
  <c r="CF22" i="98"/>
  <c r="CF26" i="98"/>
  <c r="CF30" i="98"/>
  <c r="CF34" i="98"/>
  <c r="CF38" i="98"/>
  <c r="CF42" i="98"/>
  <c r="CF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AM1198" i="90" l="1"/>
  <c r="AM990" i="90"/>
  <c r="AM158" i="90"/>
  <c r="AM314" i="90"/>
  <c r="AM574" i="90"/>
  <c r="AM730" i="90"/>
  <c r="AM938" i="90"/>
  <c r="AM1042" i="90"/>
  <c r="AM210" i="90"/>
  <c r="AM1302" i="90"/>
  <c r="AM782" i="90"/>
  <c r="AM366" i="90"/>
  <c r="AM1354" i="90"/>
  <c r="AM522" i="90"/>
  <c r="AM106" i="90"/>
  <c r="AM886" i="90"/>
  <c r="AM262" i="90"/>
  <c r="AM1094" i="90"/>
  <c r="AM1146" i="90"/>
  <c r="AM1458" i="90"/>
  <c r="AM1250" i="90"/>
  <c r="AM834" i="90"/>
  <c r="AM1406" i="90"/>
  <c r="AM418" i="90"/>
  <c r="AM678" i="90"/>
  <c r="AM470" i="90"/>
  <c r="AM626" i="90"/>
  <c r="AM54" i="90"/>
  <c r="AM1296" i="90"/>
  <c r="AM1088" i="90"/>
  <c r="AM620" i="90"/>
  <c r="AM204" i="90"/>
  <c r="AM568" i="90"/>
  <c r="AM464" i="90"/>
  <c r="AM48" i="90"/>
  <c r="AM256" i="90"/>
  <c r="AM880" i="90"/>
  <c r="AM672" i="90"/>
  <c r="AM1400" i="90"/>
  <c r="AM1036" i="90"/>
  <c r="AM776" i="90"/>
  <c r="AM152" i="90"/>
  <c r="AM932" i="90"/>
  <c r="AM828" i="90"/>
  <c r="AM412" i="90"/>
  <c r="AM724" i="90"/>
  <c r="AM100" i="90"/>
  <c r="AM1244" i="90"/>
  <c r="AM1192" i="90"/>
  <c r="AM1348" i="90"/>
  <c r="AM516" i="90"/>
  <c r="AM360" i="90"/>
  <c r="AM984" i="90"/>
  <c r="AM1140" i="90"/>
  <c r="AM1452" i="90"/>
  <c r="AM308" i="90"/>
  <c r="AM831" i="90"/>
  <c r="AM1455" i="90"/>
  <c r="AM623" i="90"/>
  <c r="AM363" i="90"/>
  <c r="AM155" i="90"/>
  <c r="AM207" i="90"/>
  <c r="AM1247" i="90"/>
  <c r="AM1403" i="90"/>
  <c r="AM779" i="90"/>
  <c r="AM935" i="90"/>
  <c r="AM415" i="90"/>
  <c r="AM1299" i="90"/>
  <c r="AM259" i="90"/>
  <c r="AM1039" i="90"/>
  <c r="AM1195" i="90"/>
  <c r="AM987" i="90"/>
  <c r="AM675" i="90"/>
  <c r="AM1351" i="90"/>
  <c r="AM727" i="90"/>
  <c r="AM519" i="90"/>
  <c r="AM1091" i="90"/>
  <c r="AM571" i="90"/>
  <c r="AM1143" i="90"/>
  <c r="AM51" i="90"/>
  <c r="AM467" i="90"/>
  <c r="AM311" i="90"/>
  <c r="AM103" i="90"/>
  <c r="AM883" i="90"/>
  <c r="AM1097" i="90"/>
  <c r="AM473" i="90"/>
  <c r="AM681" i="90"/>
  <c r="AM1305" i="90"/>
  <c r="AM889" i="90"/>
  <c r="AM265" i="90"/>
  <c r="AM1201" i="90"/>
  <c r="AM1409" i="90"/>
  <c r="AM577" i="90"/>
  <c r="AM733" i="90"/>
  <c r="AM941" i="90"/>
  <c r="AM109" i="90"/>
  <c r="AM785" i="90"/>
  <c r="AM5" i="90"/>
  <c r="AM629" i="90"/>
  <c r="AM317" i="90"/>
  <c r="AM213" i="90"/>
  <c r="AM421" i="90"/>
  <c r="AM837" i="90"/>
  <c r="AM369" i="90"/>
  <c r="AM57" i="90"/>
  <c r="AM161" i="90"/>
  <c r="AM1149" i="90"/>
  <c r="AM993" i="90"/>
  <c r="AM525" i="90"/>
  <c r="AM1357" i="90"/>
  <c r="AM1253" i="90"/>
  <c r="AM1045" i="90"/>
  <c r="AM633" i="90"/>
  <c r="AM1257" i="90"/>
  <c r="AM1049" i="90"/>
  <c r="AM1361" i="90"/>
  <c r="AM529" i="90"/>
  <c r="AM945" i="90"/>
  <c r="AM1153" i="90"/>
  <c r="AM1309" i="90"/>
  <c r="AM477" i="90"/>
  <c r="AM113" i="90"/>
  <c r="AM269" i="90"/>
  <c r="AM165" i="90"/>
  <c r="AM1413" i="90"/>
  <c r="AM581" i="90"/>
  <c r="AM321" i="90"/>
  <c r="AM217" i="90"/>
  <c r="AM1205" i="90"/>
  <c r="AM9" i="90"/>
  <c r="AM997" i="90"/>
  <c r="AM373" i="90"/>
  <c r="AM425" i="90"/>
  <c r="AM61" i="90"/>
  <c r="AM685" i="90"/>
  <c r="AM1101" i="90"/>
  <c r="AM893" i="90"/>
  <c r="AM841" i="90"/>
  <c r="AM737" i="90"/>
  <c r="AM789" i="90"/>
  <c r="AM480" i="90"/>
  <c r="AM64" i="90"/>
  <c r="AM272" i="90"/>
  <c r="AM12" i="90"/>
  <c r="AM688" i="90"/>
  <c r="AM1416" i="90"/>
  <c r="AM1052" i="90"/>
  <c r="AM896" i="90"/>
  <c r="AM844" i="90"/>
  <c r="AM428" i="90"/>
  <c r="AM1260" i="90"/>
  <c r="AM636" i="90"/>
  <c r="AM220" i="90"/>
  <c r="AM324" i="90"/>
  <c r="AM1208" i="90"/>
  <c r="AM1156" i="90"/>
  <c r="AM1312" i="90"/>
  <c r="AM1104" i="90"/>
  <c r="AM1000" i="90"/>
  <c r="AM376" i="90"/>
  <c r="AM532" i="90"/>
  <c r="AM740" i="90"/>
  <c r="AM792" i="90"/>
  <c r="AM168" i="90"/>
  <c r="AM948" i="90"/>
  <c r="AM584" i="90"/>
  <c r="AM116" i="90"/>
  <c r="AM1364" i="90"/>
  <c r="AM639" i="90"/>
  <c r="AM379" i="90"/>
  <c r="AM171" i="90"/>
  <c r="AM223" i="90"/>
  <c r="AM1263" i="90"/>
  <c r="AM1419" i="90"/>
  <c r="AM795" i="90"/>
  <c r="AM1055" i="90"/>
  <c r="AM587" i="90"/>
  <c r="AM15" i="90"/>
  <c r="AM1315" i="90"/>
  <c r="AM743" i="90"/>
  <c r="AM847" i="90"/>
  <c r="AM1211" i="90"/>
  <c r="AM1159" i="90"/>
  <c r="AM1003" i="90"/>
  <c r="AM1367" i="90"/>
  <c r="AM431" i="90"/>
  <c r="AM691" i="90"/>
  <c r="AM1107" i="90"/>
  <c r="AM535" i="90"/>
  <c r="AM67" i="90"/>
  <c r="AM951" i="90"/>
  <c r="AM327" i="90"/>
  <c r="AM119" i="90"/>
  <c r="AM275" i="90"/>
  <c r="AM899" i="90"/>
  <c r="AM483" i="90"/>
  <c r="AM1023" i="90"/>
  <c r="AM555" i="90"/>
  <c r="AM815" i="90"/>
  <c r="AM1439" i="90"/>
  <c r="AM607" i="90"/>
  <c r="AM347" i="90"/>
  <c r="AM139" i="90"/>
  <c r="AM1231" i="90"/>
  <c r="AM763" i="90"/>
  <c r="AM1127" i="90"/>
  <c r="AM399" i="90"/>
  <c r="AM971" i="90"/>
  <c r="AM1335" i="90"/>
  <c r="AM1075" i="90"/>
  <c r="AM451" i="90"/>
  <c r="AM243" i="90"/>
  <c r="AM919" i="90"/>
  <c r="AM191" i="90"/>
  <c r="AM1387" i="90"/>
  <c r="AM659" i="90"/>
  <c r="AM35" i="90"/>
  <c r="AM1179" i="90"/>
  <c r="AM711" i="90"/>
  <c r="AM503" i="90"/>
  <c r="AM1283" i="90"/>
  <c r="AM867" i="90"/>
  <c r="AM295" i="90"/>
  <c r="AM87" i="90"/>
  <c r="AM703" i="90"/>
  <c r="AM1327" i="90"/>
  <c r="AM859" i="90"/>
  <c r="AM27" i="90"/>
  <c r="AM1119" i="90"/>
  <c r="AM1275" i="90"/>
  <c r="AM651" i="90"/>
  <c r="AM911" i="90"/>
  <c r="AM79" i="90"/>
  <c r="AM235" i="90"/>
  <c r="AM807" i="90"/>
  <c r="AM599" i="90"/>
  <c r="AM1067" i="90"/>
  <c r="AM443" i="90"/>
  <c r="AM1431" i="90"/>
  <c r="AM131" i="90"/>
  <c r="AM1015" i="90"/>
  <c r="AM963" i="90"/>
  <c r="AM339" i="90"/>
  <c r="AM391" i="90"/>
  <c r="AM287" i="90"/>
  <c r="AM1379" i="90"/>
  <c r="AM755" i="90"/>
  <c r="AM547" i="90"/>
  <c r="AM495" i="90"/>
  <c r="AM1223" i="90"/>
  <c r="AM183" i="90"/>
  <c r="AM1171" i="90"/>
  <c r="AM1017" i="90"/>
  <c r="AM1225" i="90"/>
  <c r="AM809" i="90"/>
  <c r="AM601" i="90"/>
  <c r="AM913" i="90"/>
  <c r="AM497" i="90"/>
  <c r="AM653" i="90"/>
  <c r="AM133" i="90"/>
  <c r="AM445" i="90"/>
  <c r="AM289" i="90"/>
  <c r="AM185" i="90"/>
  <c r="AM705" i="90"/>
  <c r="AM1329" i="90"/>
  <c r="AM861" i="90"/>
  <c r="AM341" i="90"/>
  <c r="AM1381" i="90"/>
  <c r="AM549" i="90"/>
  <c r="AM1277" i="90"/>
  <c r="AM965" i="90"/>
  <c r="AM81" i="90"/>
  <c r="AM1121" i="90"/>
  <c r="AM237" i="90"/>
  <c r="AM1069" i="90"/>
  <c r="AM29" i="90"/>
  <c r="AM757" i="90"/>
  <c r="AM1173" i="90"/>
  <c r="AM393" i="90"/>
  <c r="AM1433" i="90"/>
  <c r="AM1232" i="90"/>
  <c r="AM192" i="90"/>
  <c r="AM400" i="90"/>
  <c r="AM1024" i="90"/>
  <c r="AM816" i="90"/>
  <c r="AM1180" i="90"/>
  <c r="AM608" i="90"/>
  <c r="AM1336" i="90"/>
  <c r="AM972" i="90"/>
  <c r="AM1440" i="90"/>
  <c r="AM712" i="90"/>
  <c r="AM504" i="90"/>
  <c r="AM88" i="90"/>
  <c r="AM36" i="90"/>
  <c r="AM140" i="90"/>
  <c r="AM1388" i="90"/>
  <c r="AM764" i="90"/>
  <c r="AM348" i="90"/>
  <c r="AM1128" i="90"/>
  <c r="AM556" i="90"/>
  <c r="AM1284" i="90"/>
  <c r="AM1076" i="90"/>
  <c r="AM868" i="90"/>
  <c r="AM244" i="90"/>
  <c r="AM296" i="90"/>
  <c r="AM452" i="90"/>
  <c r="AM920" i="90"/>
  <c r="AM660" i="90"/>
  <c r="AM590" i="90"/>
  <c r="AM746" i="90"/>
  <c r="AM1422" i="90"/>
  <c r="AM798" i="90"/>
  <c r="AM382" i="90"/>
  <c r="AM434" i="90"/>
  <c r="AM1318" i="90"/>
  <c r="AM486" i="90"/>
  <c r="AM70" i="90"/>
  <c r="AM1370" i="90"/>
  <c r="AM538" i="90"/>
  <c r="AM122" i="90"/>
  <c r="AM1266" i="90"/>
  <c r="AM18" i="90"/>
  <c r="AM902" i="90"/>
  <c r="AM278" i="90"/>
  <c r="AM1058" i="90"/>
  <c r="AM1110" i="90"/>
  <c r="AM1214" i="90"/>
  <c r="AM1006" i="90"/>
  <c r="AM174" i="90"/>
  <c r="AM1162" i="90"/>
  <c r="AM694" i="90"/>
  <c r="AM954" i="90"/>
  <c r="AM330" i="90"/>
  <c r="AM850" i="90"/>
  <c r="AM642" i="90"/>
  <c r="AM226" i="90"/>
  <c r="AM1113" i="90"/>
  <c r="AM489" i="90"/>
  <c r="AM697" i="90"/>
  <c r="AM905" i="90"/>
  <c r="AM333" i="90"/>
  <c r="AM229" i="90"/>
  <c r="AM593" i="90"/>
  <c r="AM21" i="90"/>
  <c r="AM385" i="90"/>
  <c r="AM73" i="90"/>
  <c r="AM281" i="90"/>
  <c r="AM1269" i="90"/>
  <c r="AM645" i="90"/>
  <c r="AM1061" i="90"/>
  <c r="AM749" i="90"/>
  <c r="AM1165" i="90"/>
  <c r="AM125" i="90"/>
  <c r="AM1425" i="90"/>
  <c r="AM1009" i="90"/>
  <c r="AM541" i="90"/>
  <c r="AM437" i="90"/>
  <c r="AM1217" i="90"/>
  <c r="AM1373" i="90"/>
  <c r="AM957" i="90"/>
  <c r="AM801" i="90"/>
  <c r="AM1321" i="90"/>
  <c r="AM177" i="90"/>
  <c r="AM853" i="90"/>
  <c r="AM1134" i="90"/>
  <c r="AM94" i="90"/>
  <c r="AM874" i="90"/>
  <c r="AM510" i="90"/>
  <c r="AM666" i="90"/>
  <c r="AM926" i="90"/>
  <c r="AM1342" i="90"/>
  <c r="AM770" i="90"/>
  <c r="AM354" i="90"/>
  <c r="AM1446" i="90"/>
  <c r="AM198" i="90"/>
  <c r="AM406" i="90"/>
  <c r="AM1238" i="90"/>
  <c r="AM250" i="90"/>
  <c r="AM1290" i="90"/>
  <c r="AM458" i="90"/>
  <c r="AM42" i="90"/>
  <c r="AM1394" i="90"/>
  <c r="AM146" i="90"/>
  <c r="AM822" i="90"/>
  <c r="AM1186" i="90"/>
  <c r="AM1030" i="90"/>
  <c r="AM718" i="90"/>
  <c r="AM302" i="90"/>
  <c r="AM1082" i="90"/>
  <c r="AM978" i="90"/>
  <c r="AM562" i="90"/>
  <c r="AM614" i="90"/>
  <c r="AM1145" i="90"/>
  <c r="AM937" i="90"/>
  <c r="AM729" i="90"/>
  <c r="AM521" i="90"/>
  <c r="AM365" i="90"/>
  <c r="AM53" i="90"/>
  <c r="AM625" i="90"/>
  <c r="AM833" i="90"/>
  <c r="AM1457" i="90"/>
  <c r="AM1093" i="90"/>
  <c r="AM1197" i="90"/>
  <c r="AM417" i="90"/>
  <c r="AM885" i="90"/>
  <c r="AM1041" i="90"/>
  <c r="AM781" i="90"/>
  <c r="AM573" i="90"/>
  <c r="AM989" i="90"/>
  <c r="AM261" i="90"/>
  <c r="AM209" i="90"/>
  <c r="AM157" i="90"/>
  <c r="AM313" i="90"/>
  <c r="AM677" i="90"/>
  <c r="AM105" i="90"/>
  <c r="AM1405" i="90"/>
  <c r="AM1249" i="90"/>
  <c r="AM1301" i="90"/>
  <c r="AM469" i="90"/>
  <c r="AM1353" i="90"/>
  <c r="AM928" i="90"/>
  <c r="AM876" i="90"/>
  <c r="AM1240" i="90"/>
  <c r="AM1344" i="90"/>
  <c r="AM1136" i="90"/>
  <c r="AM668" i="90"/>
  <c r="AM252" i="90"/>
  <c r="AM460" i="90"/>
  <c r="AM512" i="90"/>
  <c r="AM96" i="90"/>
  <c r="AM304" i="90"/>
  <c r="AM44" i="90"/>
  <c r="AM1084" i="90"/>
  <c r="AM1292" i="90"/>
  <c r="AM1032" i="90"/>
  <c r="AM408" i="90"/>
  <c r="AM1188" i="90"/>
  <c r="AM148" i="90"/>
  <c r="AM824" i="90"/>
  <c r="AM200" i="90"/>
  <c r="AM564" i="90"/>
  <c r="AM616" i="90"/>
  <c r="AM980" i="90"/>
  <c r="AM720" i="90"/>
  <c r="AM1448" i="90"/>
  <c r="AM1396" i="90"/>
  <c r="AM356" i="90"/>
  <c r="AM772" i="90"/>
  <c r="AM1087" i="90"/>
  <c r="AM1243" i="90"/>
  <c r="AM619" i="90"/>
  <c r="AM879" i="90"/>
  <c r="AM671" i="90"/>
  <c r="AM411" i="90"/>
  <c r="AM1191" i="90"/>
  <c r="AM567" i="90"/>
  <c r="AM1035" i="90"/>
  <c r="AM1399" i="90"/>
  <c r="AM307" i="90"/>
  <c r="AM983" i="90"/>
  <c r="AM463" i="90"/>
  <c r="AM255" i="90"/>
  <c r="AM1451" i="90"/>
  <c r="AM47" i="90"/>
  <c r="AM203" i="90"/>
  <c r="AM723" i="90"/>
  <c r="AM99" i="90"/>
  <c r="AM827" i="90"/>
  <c r="AM1139" i="90"/>
  <c r="AM1347" i="90"/>
  <c r="AM515" i="90"/>
  <c r="AM1295" i="90"/>
  <c r="AM931" i="90"/>
  <c r="AM775" i="90"/>
  <c r="AM359" i="90"/>
  <c r="AM151" i="90"/>
  <c r="AM1360" i="90"/>
  <c r="AM684" i="90"/>
  <c r="AM268" i="90"/>
  <c r="AM476" i="90"/>
  <c r="AM528" i="90"/>
  <c r="AM112" i="90"/>
  <c r="AM320" i="90"/>
  <c r="AM60" i="90"/>
  <c r="AM736" i="90"/>
  <c r="AM1308" i="90"/>
  <c r="AM1100" i="90"/>
  <c r="AM944" i="90"/>
  <c r="AM892" i="90"/>
  <c r="AM840" i="90"/>
  <c r="AM216" i="90"/>
  <c r="AM1412" i="90"/>
  <c r="AM632" i="90"/>
  <c r="AM8" i="90"/>
  <c r="AM1152" i="90"/>
  <c r="AM1256" i="90"/>
  <c r="AM1204" i="90"/>
  <c r="AM424" i="90"/>
  <c r="AM372" i="90"/>
  <c r="AM1048" i="90"/>
  <c r="AM996" i="90"/>
  <c r="AM580" i="90"/>
  <c r="AM788" i="90"/>
  <c r="AM164" i="90"/>
  <c r="AM793" i="90"/>
  <c r="AM1417" i="90"/>
  <c r="AM1001" i="90"/>
  <c r="AM1209" i="90"/>
  <c r="AM429" i="90"/>
  <c r="AM1157" i="90"/>
  <c r="AM117" i="90"/>
  <c r="AM325" i="90"/>
  <c r="AM221" i="90"/>
  <c r="AM13" i="90"/>
  <c r="AM1105" i="90"/>
  <c r="AM65" i="90"/>
  <c r="AM949" i="90"/>
  <c r="AM1053" i="90"/>
  <c r="AM169" i="90"/>
  <c r="AM845" i="90"/>
  <c r="AM377" i="90"/>
  <c r="AM273" i="90"/>
  <c r="AM637" i="90"/>
  <c r="AM1261" i="90"/>
  <c r="AM689" i="90"/>
  <c r="AM897" i="90"/>
  <c r="AM741" i="90"/>
  <c r="AM481" i="90"/>
  <c r="AM1313" i="90"/>
  <c r="AM1365" i="90"/>
  <c r="AM533" i="90"/>
  <c r="AM585" i="90"/>
  <c r="AM895" i="90"/>
  <c r="AM687" i="90"/>
  <c r="AM427" i="90"/>
  <c r="AM1311" i="90"/>
  <c r="AM843" i="90"/>
  <c r="AM11" i="90"/>
  <c r="AM999" i="90"/>
  <c r="AM479" i="90"/>
  <c r="AM271" i="90"/>
  <c r="AM1103" i="90"/>
  <c r="AM1259" i="90"/>
  <c r="AM63" i="90"/>
  <c r="AM219" i="90"/>
  <c r="AM635" i="90"/>
  <c r="AM947" i="90"/>
  <c r="AM739" i="90"/>
  <c r="AM1415" i="90"/>
  <c r="AM531" i="90"/>
  <c r="AM323" i="90"/>
  <c r="AM1207" i="90"/>
  <c r="AM583" i="90"/>
  <c r="AM1363" i="90"/>
  <c r="AM791" i="90"/>
  <c r="AM375" i="90"/>
  <c r="AM167" i="90"/>
  <c r="AM1051" i="90"/>
  <c r="AM115" i="90"/>
  <c r="AM1155" i="90"/>
  <c r="AM1262" i="90"/>
  <c r="AM638" i="90"/>
  <c r="AM222" i="90"/>
  <c r="AM378" i="90"/>
  <c r="AM1054" i="90"/>
  <c r="AM14" i="90"/>
  <c r="AM794" i="90"/>
  <c r="AM1002" i="90"/>
  <c r="AM66" i="90"/>
  <c r="AM1314" i="90"/>
  <c r="AM1106" i="90"/>
  <c r="AM846" i="90"/>
  <c r="AM430" i="90"/>
  <c r="AM1366" i="90"/>
  <c r="AM534" i="90"/>
  <c r="AM1418" i="90"/>
  <c r="AM586" i="90"/>
  <c r="AM170" i="90"/>
  <c r="AM326" i="90"/>
  <c r="AM482" i="90"/>
  <c r="AM898" i="90"/>
  <c r="AM690" i="90"/>
  <c r="AM1158" i="90"/>
  <c r="AM1210" i="90"/>
  <c r="AM118" i="90"/>
  <c r="AM742" i="90"/>
  <c r="AM274" i="90"/>
  <c r="AM950" i="90"/>
  <c r="AM1390" i="90"/>
  <c r="AM766" i="90"/>
  <c r="AM350" i="90"/>
  <c r="AM1182" i="90"/>
  <c r="AM974" i="90"/>
  <c r="AM142" i="90"/>
  <c r="AM922" i="90"/>
  <c r="AM558" i="90"/>
  <c r="AM714" i="90"/>
  <c r="AM298" i="90"/>
  <c r="AM1130" i="90"/>
  <c r="AM662" i="90"/>
  <c r="AM610" i="90"/>
  <c r="AM1442" i="90"/>
  <c r="AM194" i="90"/>
  <c r="AM1234" i="90"/>
  <c r="AM402" i="90"/>
  <c r="AM1286" i="90"/>
  <c r="AM38" i="90"/>
  <c r="AM90" i="90"/>
  <c r="AM818" i="90"/>
  <c r="AM1078" i="90"/>
  <c r="AM1026" i="90"/>
  <c r="AM1338" i="90"/>
  <c r="AM506" i="90"/>
  <c r="AM246" i="90"/>
  <c r="AM870" i="90"/>
  <c r="AM454" i="90"/>
  <c r="AM665" i="90"/>
  <c r="AM1081" i="90"/>
  <c r="AM873" i="90"/>
  <c r="AM1289" i="90"/>
  <c r="AM301" i="90"/>
  <c r="AM197" i="90"/>
  <c r="AM925" i="90"/>
  <c r="AM717" i="90"/>
  <c r="AM561" i="90"/>
  <c r="AM769" i="90"/>
  <c r="AM457" i="90"/>
  <c r="AM145" i="90"/>
  <c r="AM1393" i="90"/>
  <c r="AM1029" i="90"/>
  <c r="AM1133" i="90"/>
  <c r="AM249" i="90"/>
  <c r="AM821" i="90"/>
  <c r="AM1445" i="90"/>
  <c r="AM613" i="90"/>
  <c r="AM1341" i="90"/>
  <c r="AM93" i="90"/>
  <c r="AM41" i="90"/>
  <c r="AM1185" i="90"/>
  <c r="AM509" i="90"/>
  <c r="AM353" i="90"/>
  <c r="AM1237" i="90"/>
  <c r="AM977" i="90"/>
  <c r="AM405" i="90"/>
  <c r="AM32" i="90"/>
  <c r="AM812" i="90"/>
  <c r="AM396" i="90"/>
  <c r="AM1228" i="90"/>
  <c r="AM1280" i="90"/>
  <c r="AM1072" i="90"/>
  <c r="AM604" i="90"/>
  <c r="AM552" i="90"/>
  <c r="AM448" i="90"/>
  <c r="AM240" i="90"/>
  <c r="AM1436" i="90"/>
  <c r="AM656" i="90"/>
  <c r="AM1384" i="90"/>
  <c r="AM968" i="90"/>
  <c r="AM344" i="90"/>
  <c r="AM864" i="90"/>
  <c r="AM1020" i="90"/>
  <c r="AM188" i="90"/>
  <c r="AM760" i="90"/>
  <c r="AM136" i="90"/>
  <c r="AM292" i="90"/>
  <c r="AM1124" i="90"/>
  <c r="AM84" i="90"/>
  <c r="AM1332" i="90"/>
  <c r="AM916" i="90"/>
  <c r="AM708" i="90"/>
  <c r="AM1176" i="90"/>
  <c r="AM500" i="90"/>
  <c r="AM544" i="90"/>
  <c r="AM128" i="90"/>
  <c r="AM1168" i="90"/>
  <c r="AM336" i="90"/>
  <c r="AM76" i="90"/>
  <c r="AM752" i="90"/>
  <c r="AM1116" i="90"/>
  <c r="AM960" i="90"/>
  <c r="AM908" i="90"/>
  <c r="AM1272" i="90"/>
  <c r="AM492" i="90"/>
  <c r="AM648" i="90"/>
  <c r="AM440" i="90"/>
  <c r="AM24" i="90"/>
  <c r="AM180" i="90"/>
  <c r="AM1376" i="90"/>
  <c r="AM1012" i="90"/>
  <c r="AM1064" i="90"/>
  <c r="AM388" i="90"/>
  <c r="AM1324" i="90"/>
  <c r="AM856" i="90"/>
  <c r="AM1428" i="90"/>
  <c r="AM700" i="90"/>
  <c r="AM1220" i="90"/>
  <c r="AM804" i="90"/>
  <c r="AM284" i="90"/>
  <c r="AM232" i="90"/>
  <c r="AM596" i="90"/>
  <c r="AM1424" i="90"/>
  <c r="AM1372" i="90"/>
  <c r="AM748" i="90"/>
  <c r="AM332" i="90"/>
  <c r="AM124" i="90"/>
  <c r="AM540" i="90"/>
  <c r="AM592" i="90"/>
  <c r="AM176" i="90"/>
  <c r="AM384" i="90"/>
  <c r="AM1216" i="90"/>
  <c r="AM800" i="90"/>
  <c r="AM1164" i="90"/>
  <c r="AM904" i="90"/>
  <c r="AM280" i="90"/>
  <c r="AM1060" i="90"/>
  <c r="AM1320" i="90"/>
  <c r="AM696" i="90"/>
  <c r="AM488" i="90"/>
  <c r="AM72" i="90"/>
  <c r="AM436" i="90"/>
  <c r="AM852" i="90"/>
  <c r="AM956" i="90"/>
  <c r="AM1268" i="90"/>
  <c r="AM1008" i="90"/>
  <c r="AM1112" i="90"/>
  <c r="AM20" i="90"/>
  <c r="AM228" i="90"/>
  <c r="AM644" i="90"/>
  <c r="AM777" i="90"/>
  <c r="AM1401" i="90"/>
  <c r="AM569" i="90"/>
  <c r="AM985" i="90"/>
  <c r="AM1193" i="90"/>
  <c r="AM1453" i="90"/>
  <c r="AM621" i="90"/>
  <c r="AM1037" i="90"/>
  <c r="AM153" i="90"/>
  <c r="AM881" i="90"/>
  <c r="AM413" i="90"/>
  <c r="AM1297" i="90"/>
  <c r="AM465" i="90"/>
  <c r="AM257" i="90"/>
  <c r="AM1089" i="90"/>
  <c r="AM1245" i="90"/>
  <c r="AM101" i="90"/>
  <c r="AM361" i="90"/>
  <c r="AM205" i="90"/>
  <c r="AM1349" i="90"/>
  <c r="AM673" i="90"/>
  <c r="AM1141" i="90"/>
  <c r="AM933" i="90"/>
  <c r="AM309" i="90"/>
  <c r="AM517" i="90"/>
  <c r="AM829" i="90"/>
  <c r="AM49" i="90"/>
  <c r="AM725" i="90"/>
  <c r="AM992" i="90"/>
  <c r="AM1304" i="90"/>
  <c r="AM940" i="90"/>
  <c r="AM1408" i="90"/>
  <c r="AM732" i="90"/>
  <c r="AM316" i="90"/>
  <c r="AM108" i="90"/>
  <c r="AM524" i="90"/>
  <c r="AM576" i="90"/>
  <c r="AM160" i="90"/>
  <c r="AM368" i="90"/>
  <c r="AM1096" i="90"/>
  <c r="AM628" i="90"/>
  <c r="AM212" i="90"/>
  <c r="AM1200" i="90"/>
  <c r="AM888" i="90"/>
  <c r="AM264" i="90"/>
  <c r="AM420" i="90"/>
  <c r="AM784" i="90"/>
  <c r="AM1356" i="90"/>
  <c r="AM680" i="90"/>
  <c r="AM472" i="90"/>
  <c r="AM56" i="90"/>
  <c r="AM1252" i="90"/>
  <c r="AM1044" i="90"/>
  <c r="AM1460" i="90"/>
  <c r="AM836" i="90"/>
  <c r="AM1148" i="90"/>
  <c r="AM1343" i="90"/>
  <c r="AM875" i="90"/>
  <c r="AM43" i="90"/>
  <c r="AM1135" i="90"/>
  <c r="AM1291" i="90"/>
  <c r="AM667" i="90"/>
  <c r="AM927" i="90"/>
  <c r="AM615" i="90"/>
  <c r="AM1083" i="90"/>
  <c r="AM459" i="90"/>
  <c r="AM1447" i="90"/>
  <c r="AM771" i="90"/>
  <c r="AM563" i="90"/>
  <c r="AM1031" i="90"/>
  <c r="AM511" i="90"/>
  <c r="AM303" i="90"/>
  <c r="AM1239" i="90"/>
  <c r="AM1187" i="90"/>
  <c r="AM199" i="90"/>
  <c r="AM719" i="90"/>
  <c r="AM95" i="90"/>
  <c r="AM407" i="90"/>
  <c r="AM1395" i="90"/>
  <c r="AM355" i="90"/>
  <c r="AM823" i="90"/>
  <c r="AM979" i="90"/>
  <c r="AM147" i="90"/>
  <c r="AM251" i="90"/>
  <c r="AM526" i="90"/>
  <c r="AM682" i="90"/>
  <c r="AM1358" i="90"/>
  <c r="AM734" i="90"/>
  <c r="AM318" i="90"/>
  <c r="AM578" i="90"/>
  <c r="AM422" i="90"/>
  <c r="AM1254" i="90"/>
  <c r="AM6" i="90"/>
  <c r="AM890" i="90"/>
  <c r="AM266" i="90"/>
  <c r="AM1306" i="90"/>
  <c r="AM474" i="90"/>
  <c r="AM58" i="90"/>
  <c r="AM838" i="90"/>
  <c r="AM214" i="90"/>
  <c r="AM1046" i="90"/>
  <c r="AM1098" i="90"/>
  <c r="AM1202" i="90"/>
  <c r="AM994" i="90"/>
  <c r="AM630" i="90"/>
  <c r="AM370" i="90"/>
  <c r="AM942" i="90"/>
  <c r="AM110" i="90"/>
  <c r="AM162" i="90"/>
  <c r="AM1410" i="90"/>
  <c r="AM786" i="90"/>
  <c r="AM1150" i="90"/>
  <c r="AM894" i="90"/>
  <c r="AM1310" i="90"/>
  <c r="AM686" i="90"/>
  <c r="AM270" i="90"/>
  <c r="AM426" i="90"/>
  <c r="AM1102" i="90"/>
  <c r="AM62" i="90"/>
  <c r="AM842" i="90"/>
  <c r="AM218" i="90"/>
  <c r="AM1258" i="90"/>
  <c r="AM10" i="90"/>
  <c r="AM790" i="90"/>
  <c r="AM998" i="90"/>
  <c r="AM478" i="90"/>
  <c r="AM634" i="90"/>
  <c r="AM1050" i="90"/>
  <c r="AM530" i="90"/>
  <c r="AM1414" i="90"/>
  <c r="AM582" i="90"/>
  <c r="AM1154" i="90"/>
  <c r="AM374" i="90"/>
  <c r="AM322" i="90"/>
  <c r="AM946" i="90"/>
  <c r="AM166" i="90"/>
  <c r="AM114" i="90"/>
  <c r="AM1362" i="90"/>
  <c r="AM1206" i="90"/>
  <c r="AM738" i="90"/>
  <c r="AM767" i="90"/>
  <c r="AM1391" i="90"/>
  <c r="AM299" i="90"/>
  <c r="AM91" i="90"/>
  <c r="AM1183" i="90"/>
  <c r="AM559" i="90"/>
  <c r="AM1339" i="90"/>
  <c r="AM715" i="90"/>
  <c r="AM143" i="90"/>
  <c r="AM819" i="90"/>
  <c r="AM611" i="90"/>
  <c r="AM871" i="90"/>
  <c r="AM1443" i="90"/>
  <c r="AM1131" i="90"/>
  <c r="AM507" i="90"/>
  <c r="AM1235" i="90"/>
  <c r="AM403" i="90"/>
  <c r="AM663" i="90"/>
  <c r="AM975" i="90"/>
  <c r="AM351" i="90"/>
  <c r="AM923" i="90"/>
  <c r="AM1027" i="90"/>
  <c r="AM455" i="90"/>
  <c r="AM1287" i="90"/>
  <c r="AM247" i="90"/>
  <c r="AM39" i="90"/>
  <c r="AM1079" i="90"/>
  <c r="AM195" i="90"/>
  <c r="AM1438" i="90"/>
  <c r="AM814" i="90"/>
  <c r="AM398" i="90"/>
  <c r="AM1230" i="90"/>
  <c r="AM606" i="90"/>
  <c r="AM1022" i="90"/>
  <c r="AM190" i="90"/>
  <c r="AM346" i="90"/>
  <c r="AM1386" i="90"/>
  <c r="AM554" i="90"/>
  <c r="AM138" i="90"/>
  <c r="AM918" i="90"/>
  <c r="AM294" i="90"/>
  <c r="AM1126" i="90"/>
  <c r="AM1282" i="90"/>
  <c r="AM1178" i="90"/>
  <c r="AM710" i="90"/>
  <c r="AM970" i="90"/>
  <c r="AM866" i="90"/>
  <c r="AM658" i="90"/>
  <c r="AM242" i="90"/>
  <c r="AM34" i="90"/>
  <c r="AM762" i="90"/>
  <c r="AM1074" i="90"/>
  <c r="AM450" i="90"/>
  <c r="AM1334" i="90"/>
  <c r="AM502" i="90"/>
  <c r="AM86" i="90"/>
  <c r="AM1337" i="90"/>
  <c r="AM713" i="90"/>
  <c r="AM921" i="90"/>
  <c r="AM505" i="90"/>
  <c r="AM1129" i="90"/>
  <c r="AM1285" i="90"/>
  <c r="AM1077" i="90"/>
  <c r="AM1181" i="90"/>
  <c r="AM141" i="90"/>
  <c r="AM1389" i="90"/>
  <c r="AM557" i="90"/>
  <c r="AM453" i="90"/>
  <c r="AM297" i="90"/>
  <c r="AM193" i="90"/>
  <c r="AM817" i="90"/>
  <c r="AM973" i="90"/>
  <c r="AM349" i="90"/>
  <c r="AM245" i="90"/>
  <c r="AM37" i="90"/>
  <c r="AM1233" i="90"/>
  <c r="AM1025" i="90"/>
  <c r="AM869" i="90"/>
  <c r="AM89" i="90"/>
  <c r="AM1441" i="90"/>
  <c r="AM401" i="90"/>
  <c r="AM609" i="90"/>
  <c r="AM661" i="90"/>
  <c r="AM765" i="90"/>
  <c r="AM704" i="90"/>
  <c r="AM1432" i="90"/>
  <c r="AM1068" i="90"/>
  <c r="AM912" i="90"/>
  <c r="AM860" i="90"/>
  <c r="AM1224" i="90"/>
  <c r="AM1276" i="90"/>
  <c r="AM1328" i="90"/>
  <c r="AM1120" i="90"/>
  <c r="AM652" i="90"/>
  <c r="AM236" i="90"/>
  <c r="AM600" i="90"/>
  <c r="AM444" i="90"/>
  <c r="AM80" i="90"/>
  <c r="AM756" i="90"/>
  <c r="AM1172" i="90"/>
  <c r="AM548" i="90"/>
  <c r="AM496" i="90"/>
  <c r="AM1016" i="90"/>
  <c r="AM392" i="90"/>
  <c r="AM1380" i="90"/>
  <c r="AM28" i="90"/>
  <c r="AM808" i="90"/>
  <c r="AM184" i="90"/>
  <c r="AM288" i="90"/>
  <c r="AM964" i="90"/>
  <c r="AM340" i="90"/>
  <c r="AM132" i="90"/>
  <c r="AM959" i="90"/>
  <c r="AM751" i="90"/>
  <c r="AM1375" i="90"/>
  <c r="AM907" i="90"/>
  <c r="AM283" i="90"/>
  <c r="AM75" i="90"/>
  <c r="AM1167" i="90"/>
  <c r="AM1323" i="90"/>
  <c r="AM1063" i="90"/>
  <c r="AM335" i="90"/>
  <c r="AM1271" i="90"/>
  <c r="AM231" i="90"/>
  <c r="AM543" i="90"/>
  <c r="AM699" i="90"/>
  <c r="AM127" i="90"/>
  <c r="AM1011" i="90"/>
  <c r="AM595" i="90"/>
  <c r="AM803" i="90"/>
  <c r="AM387" i="90"/>
  <c r="AM1427" i="90"/>
  <c r="AM647" i="90"/>
  <c r="AM1115" i="90"/>
  <c r="AM491" i="90"/>
  <c r="AM1219" i="90"/>
  <c r="AM439" i="90"/>
  <c r="AM179" i="90"/>
  <c r="AM855" i="90"/>
  <c r="AM23" i="90"/>
  <c r="AM1326" i="90"/>
  <c r="AM702" i="90"/>
  <c r="AM286" i="90"/>
  <c r="AM1118" i="90"/>
  <c r="AM78" i="90"/>
  <c r="AM858" i="90"/>
  <c r="AM494" i="90"/>
  <c r="AM650" i="90"/>
  <c r="AM910" i="90"/>
  <c r="AM1066" i="90"/>
  <c r="AM130" i="90"/>
  <c r="AM546" i="90"/>
  <c r="AM754" i="90"/>
  <c r="AM1430" i="90"/>
  <c r="AM598" i="90"/>
  <c r="AM390" i="90"/>
  <c r="AM1222" i="90"/>
  <c r="AM806" i="90"/>
  <c r="AM338" i="90"/>
  <c r="AM962" i="90"/>
  <c r="AM182" i="90"/>
  <c r="AM234" i="90"/>
  <c r="AM26" i="90"/>
  <c r="AM1014" i="90"/>
  <c r="AM1274" i="90"/>
  <c r="AM442" i="90"/>
  <c r="AM1378" i="90"/>
  <c r="AM1170" i="90"/>
  <c r="AM462" i="90"/>
  <c r="AM618" i="90"/>
  <c r="AM878" i="90"/>
  <c r="AM1294" i="90"/>
  <c r="AM670" i="90"/>
  <c r="AM254" i="90"/>
  <c r="AM410" i="90"/>
  <c r="AM1086" i="90"/>
  <c r="AM46" i="90"/>
  <c r="AM1450" i="90"/>
  <c r="AM202" i="90"/>
  <c r="AM358" i="90"/>
  <c r="AM1190" i="90"/>
  <c r="AM1242" i="90"/>
  <c r="AM722" i="90"/>
  <c r="AM774" i="90"/>
  <c r="AM982" i="90"/>
  <c r="AM826" i="90"/>
  <c r="AM1034" i="90"/>
  <c r="AM1138" i="90"/>
  <c r="AM1398" i="90"/>
  <c r="AM566" i="90"/>
  <c r="AM306" i="90"/>
  <c r="AM98" i="90"/>
  <c r="AM1346" i="90"/>
  <c r="AM150" i="90"/>
  <c r="AM930" i="90"/>
  <c r="AM514" i="90"/>
  <c r="AM1454" i="90"/>
  <c r="AM830" i="90"/>
  <c r="AM414" i="90"/>
  <c r="AM1246" i="90"/>
  <c r="AM622" i="90"/>
  <c r="AM206" i="90"/>
  <c r="AM1038" i="90"/>
  <c r="AM362" i="90"/>
  <c r="AM778" i="90"/>
  <c r="AM1194" i="90"/>
  <c r="AM1298" i="90"/>
  <c r="AM1090" i="90"/>
  <c r="AM726" i="90"/>
  <c r="AM258" i="90"/>
  <c r="AM934" i="90"/>
  <c r="AM986" i="90"/>
  <c r="AM1350" i="90"/>
  <c r="AM518" i="90"/>
  <c r="AM154" i="90"/>
  <c r="AM1142" i="90"/>
  <c r="AM882" i="90"/>
  <c r="AM1402" i="90"/>
  <c r="AM570" i="90"/>
  <c r="AM310" i="90"/>
  <c r="AM102" i="90"/>
  <c r="AM674" i="90"/>
  <c r="AM466" i="90"/>
  <c r="AM50" i="90"/>
  <c r="AM617" i="90"/>
  <c r="AM1033" i="90"/>
  <c r="AM825" i="90"/>
  <c r="AM1241" i="90"/>
  <c r="AM1449" i="90"/>
  <c r="AM253" i="90"/>
  <c r="AM149" i="90"/>
  <c r="AM877" i="90"/>
  <c r="AM305" i="90"/>
  <c r="AM201" i="90"/>
  <c r="AM1293" i="90"/>
  <c r="AM461" i="90"/>
  <c r="AM357" i="90"/>
  <c r="AM45" i="90"/>
  <c r="AM1137" i="90"/>
  <c r="AM1345" i="90"/>
  <c r="AM513" i="90"/>
  <c r="AM669" i="90"/>
  <c r="AM721" i="90"/>
  <c r="AM97" i="90"/>
  <c r="AM1397" i="90"/>
  <c r="AM565" i="90"/>
  <c r="AM1189" i="90"/>
  <c r="AM773" i="90"/>
  <c r="AM1085" i="90"/>
  <c r="AM929" i="90"/>
  <c r="AM409" i="90"/>
  <c r="AM981" i="90"/>
  <c r="AM832" i="90"/>
  <c r="AM208" i="90"/>
  <c r="AM1196" i="90"/>
  <c r="AM624" i="90"/>
  <c r="AM1352" i="90"/>
  <c r="AM988" i="90"/>
  <c r="AM1456" i="90"/>
  <c r="AM1040" i="90"/>
  <c r="AM780" i="90"/>
  <c r="AM364" i="90"/>
  <c r="AM156" i="90"/>
  <c r="AM572" i="90"/>
  <c r="AM468" i="90"/>
  <c r="AM884" i="90"/>
  <c r="AM416" i="90"/>
  <c r="AM1144" i="90"/>
  <c r="AM1404" i="90"/>
  <c r="AM936" i="90"/>
  <c r="AM312" i="90"/>
  <c r="AM260" i="90"/>
  <c r="AM520" i="90"/>
  <c r="AM1092" i="90"/>
  <c r="AM1300" i="90"/>
  <c r="AM1248" i="90"/>
  <c r="AM728" i="90"/>
  <c r="AM52" i="90"/>
  <c r="AM676" i="90"/>
  <c r="AM104" i="90"/>
  <c r="AM1407" i="90"/>
  <c r="AM315" i="90"/>
  <c r="AM107" i="90"/>
  <c r="AM1199" i="90"/>
  <c r="AM575" i="90"/>
  <c r="AM1355" i="90"/>
  <c r="AM731" i="90"/>
  <c r="AM991" i="90"/>
  <c r="AM1459" i="90"/>
  <c r="AM679" i="90"/>
  <c r="AM1147" i="90"/>
  <c r="AM523" i="90"/>
  <c r="AM887" i="90"/>
  <c r="AM783" i="90"/>
  <c r="AM1095" i="90"/>
  <c r="AM367" i="90"/>
  <c r="AM939" i="90"/>
  <c r="AM1303" i="90"/>
  <c r="AM1251" i="90"/>
  <c r="AM471" i="90"/>
  <c r="AM835" i="90"/>
  <c r="AM263" i="90"/>
  <c r="AM55" i="90"/>
  <c r="AM627" i="90"/>
  <c r="AM211" i="90"/>
  <c r="AM419" i="90"/>
  <c r="AM1043" i="90"/>
  <c r="AM159" i="90"/>
  <c r="AM1151" i="90"/>
  <c r="AM1307" i="90"/>
  <c r="AM683" i="90"/>
  <c r="AM943" i="90"/>
  <c r="AM735" i="90"/>
  <c r="AM59" i="90"/>
  <c r="AM1099" i="90"/>
  <c r="AM475" i="90"/>
  <c r="AM579" i="90"/>
  <c r="AM1047" i="90"/>
  <c r="AM527" i="90"/>
  <c r="AM319" i="90"/>
  <c r="AM1255" i="90"/>
  <c r="AM163" i="90"/>
  <c r="AM215" i="90"/>
  <c r="AM1359" i="90"/>
  <c r="AM891" i="90"/>
  <c r="AM267" i="90"/>
  <c r="AM111" i="90"/>
  <c r="AM1411" i="90"/>
  <c r="AM839" i="90"/>
  <c r="AM7" i="90"/>
  <c r="AM787" i="90"/>
  <c r="AM631" i="90"/>
  <c r="AM1203" i="90"/>
  <c r="AM423" i="90"/>
  <c r="AM371" i="90"/>
  <c r="AM995" i="90"/>
  <c r="AM1161" i="90"/>
  <c r="AM1369" i="90"/>
  <c r="AM537" i="90"/>
  <c r="AM953" i="90"/>
  <c r="AM745" i="90"/>
  <c r="AM1005" i="90"/>
  <c r="AM433" i="90"/>
  <c r="AM121" i="90"/>
  <c r="AM693" i="90"/>
  <c r="AM277" i="90"/>
  <c r="AM173" i="90"/>
  <c r="AM901" i="90"/>
  <c r="AM381" i="90"/>
  <c r="AM329" i="90"/>
  <c r="AM225" i="90"/>
  <c r="AM17" i="90"/>
  <c r="AM69" i="90"/>
  <c r="AM1421" i="90"/>
  <c r="AM589" i="90"/>
  <c r="AM641" i="90"/>
  <c r="AM1213" i="90"/>
  <c r="AM849" i="90"/>
  <c r="AM1265" i="90"/>
  <c r="AM1317" i="90"/>
  <c r="AM485" i="90"/>
  <c r="AM1109" i="90"/>
  <c r="AM1057" i="90"/>
  <c r="AM797" i="90"/>
  <c r="AM1056" i="90"/>
  <c r="AM640" i="90"/>
  <c r="AM1368" i="90"/>
  <c r="AM1004" i="90"/>
  <c r="AM16" i="90"/>
  <c r="AM796" i="90"/>
  <c r="AM380" i="90"/>
  <c r="AM172" i="90"/>
  <c r="AM588" i="90"/>
  <c r="AM1264" i="90"/>
  <c r="AM224" i="90"/>
  <c r="AM1420" i="90"/>
  <c r="AM1160" i="90"/>
  <c r="AM952" i="90"/>
  <c r="AM328" i="90"/>
  <c r="AM432" i="90"/>
  <c r="AM744" i="90"/>
  <c r="AM536" i="90"/>
  <c r="AM120" i="90"/>
  <c r="AM692" i="90"/>
  <c r="AM848" i="90"/>
  <c r="AM276" i="90"/>
  <c r="AM1212" i="90"/>
  <c r="AM1316" i="90"/>
  <c r="AM484" i="90"/>
  <c r="AM1108" i="90"/>
  <c r="AM68" i="90"/>
  <c r="AM900" i="90"/>
  <c r="AM239" i="90"/>
  <c r="AM1279" i="90"/>
  <c r="AM1435" i="90"/>
  <c r="AM811" i="90"/>
  <c r="AM1071" i="90"/>
  <c r="AM1227" i="90"/>
  <c r="AM603" i="90"/>
  <c r="AM863" i="90"/>
  <c r="AM655" i="90"/>
  <c r="AM395" i="90"/>
  <c r="AM1331" i="90"/>
  <c r="AM291" i="90"/>
  <c r="AM1175" i="90"/>
  <c r="AM1019" i="90"/>
  <c r="AM1383" i="90"/>
  <c r="AM967" i="90"/>
  <c r="AM447" i="90"/>
  <c r="AM187" i="90"/>
  <c r="AM759" i="90"/>
  <c r="AM343" i="90"/>
  <c r="AM135" i="90"/>
  <c r="AM1123" i="90"/>
  <c r="AM31" i="90"/>
  <c r="AM499" i="90"/>
  <c r="AM915" i="90"/>
  <c r="AM83" i="90"/>
  <c r="AM551" i="90"/>
  <c r="AM707" i="90"/>
  <c r="AM1070" i="90"/>
  <c r="AM30" i="90"/>
  <c r="AM810" i="90"/>
  <c r="AM446" i="90"/>
  <c r="AM862" i="90"/>
  <c r="AM654" i="90"/>
  <c r="AM238" i="90"/>
  <c r="AM1382" i="90"/>
  <c r="AM550" i="90"/>
  <c r="AM134" i="90"/>
  <c r="AM1122" i="90"/>
  <c r="AM1278" i="90"/>
  <c r="AM1434" i="90"/>
  <c r="AM602" i="90"/>
  <c r="AM186" i="90"/>
  <c r="AM914" i="90"/>
  <c r="AM290" i="90"/>
  <c r="AM342" i="90"/>
  <c r="AM82" i="90"/>
  <c r="AM1174" i="90"/>
  <c r="AM394" i="90"/>
  <c r="AM1226" i="90"/>
  <c r="AM498" i="90"/>
  <c r="AM758" i="90"/>
  <c r="AM966" i="90"/>
  <c r="AM1330" i="90"/>
  <c r="AM706" i="90"/>
  <c r="AM1018" i="90"/>
  <c r="AM1177" i="90"/>
  <c r="AM1385" i="90"/>
  <c r="AM969" i="90"/>
  <c r="AM761" i="90"/>
  <c r="AM85" i="90"/>
  <c r="AM709" i="90"/>
  <c r="AM33" i="90"/>
  <c r="AM1125" i="90"/>
  <c r="AM293" i="90"/>
  <c r="AM189" i="90"/>
  <c r="AM813" i="90"/>
  <c r="AM1229" i="90"/>
  <c r="AM397" i="90"/>
  <c r="AM1073" i="90"/>
  <c r="AM449" i="90"/>
  <c r="AM137" i="90"/>
  <c r="AM1281" i="90"/>
  <c r="AM1437" i="90"/>
  <c r="AM605" i="90"/>
  <c r="AM657" i="90"/>
  <c r="AM501" i="90"/>
  <c r="AM865" i="90"/>
  <c r="AM241" i="90"/>
  <c r="AM345" i="90"/>
  <c r="AM1021" i="90"/>
  <c r="AM1333" i="90"/>
  <c r="AM917" i="90"/>
  <c r="AM553" i="90"/>
  <c r="AM768" i="90"/>
  <c r="AM1132" i="90"/>
  <c r="AM976" i="90"/>
  <c r="AM1340" i="90"/>
  <c r="AM924" i="90"/>
  <c r="AM1288" i="90"/>
  <c r="AM1392" i="90"/>
  <c r="AM1184" i="90"/>
  <c r="AM716" i="90"/>
  <c r="AM300" i="90"/>
  <c r="AM92" i="90"/>
  <c r="AM508" i="90"/>
  <c r="AM560" i="90"/>
  <c r="AM1028" i="90"/>
  <c r="AM1080" i="90"/>
  <c r="AM352" i="90"/>
  <c r="AM872" i="90"/>
  <c r="AM248" i="90"/>
  <c r="AM196" i="90"/>
  <c r="AM820" i="90"/>
  <c r="AM40" i="90"/>
  <c r="AM1444" i="90"/>
  <c r="AM612" i="90"/>
  <c r="AM456" i="90"/>
  <c r="AM1236" i="90"/>
  <c r="AM404" i="90"/>
  <c r="AM144" i="90"/>
  <c r="AM664" i="90"/>
  <c r="AM1215" i="90"/>
  <c r="AM591" i="90"/>
  <c r="AM1371" i="90"/>
  <c r="AM747" i="90"/>
  <c r="AM1007" i="90"/>
  <c r="AM799" i="90"/>
  <c r="AM1163" i="90"/>
  <c r="AM539" i="90"/>
  <c r="AM903" i="90"/>
  <c r="AM643" i="90"/>
  <c r="AM851" i="90"/>
  <c r="AM1059" i="90"/>
  <c r="AM1423" i="90"/>
  <c r="AM331" i="90"/>
  <c r="AM1111" i="90"/>
  <c r="AM383" i="90"/>
  <c r="AM955" i="90"/>
  <c r="AM1319" i="90"/>
  <c r="AM227" i="90"/>
  <c r="AM1267" i="90"/>
  <c r="AM175" i="90"/>
  <c r="AM279" i="90"/>
  <c r="AM71" i="90"/>
  <c r="AM435" i="90"/>
  <c r="AM19" i="90"/>
  <c r="AM123" i="90"/>
  <c r="AM695" i="90"/>
  <c r="AM487" i="90"/>
  <c r="AM1374" i="90"/>
  <c r="AM750" i="90"/>
  <c r="AM334" i="90"/>
  <c r="AM1166" i="90"/>
  <c r="AM958" i="90"/>
  <c r="AM126" i="90"/>
  <c r="AM906" i="90"/>
  <c r="AM282" i="90"/>
  <c r="AM542" i="90"/>
  <c r="AM698" i="90"/>
  <c r="AM1322" i="90"/>
  <c r="AM490" i="90"/>
  <c r="AM74" i="90"/>
  <c r="AM854" i="90"/>
  <c r="AM230" i="90"/>
  <c r="AM594" i="90"/>
  <c r="AM802" i="90"/>
  <c r="AM1062" i="90"/>
  <c r="AM1114" i="90"/>
  <c r="AM646" i="90"/>
  <c r="AM1426" i="90"/>
  <c r="AM1010" i="90"/>
  <c r="AM438" i="90"/>
  <c r="AM22" i="90"/>
  <c r="AM178" i="90"/>
  <c r="AM1270" i="90"/>
  <c r="AM1218" i="90"/>
  <c r="AM386" i="90"/>
  <c r="AM857" i="90"/>
  <c r="AM1273" i="90"/>
  <c r="AM1065" i="90"/>
  <c r="AM285" i="90"/>
  <c r="AM1169" i="90"/>
  <c r="AM389" i="90"/>
  <c r="AM337" i="90"/>
  <c r="AM233" i="90"/>
  <c r="AM77" i="90"/>
  <c r="AM1013" i="90"/>
  <c r="AM1117" i="90"/>
  <c r="AM181" i="90"/>
  <c r="AM1325" i="90"/>
  <c r="AM493" i="90"/>
  <c r="AM753" i="90"/>
  <c r="AM909" i="90"/>
  <c r="AM1221" i="90"/>
  <c r="AM129" i="90"/>
  <c r="AM805" i="90"/>
  <c r="AM25" i="90"/>
  <c r="AM701" i="90"/>
  <c r="AM545" i="90"/>
  <c r="AM441" i="90"/>
  <c r="AM1377" i="90"/>
  <c r="AM1429" i="90"/>
  <c r="AM597" i="90"/>
  <c r="AM649" i="90"/>
  <c r="AM961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ED8" i="89" s="1"/>
  <c r="DJ10" i="89"/>
  <c r="ED10" i="89" s="1"/>
  <c r="DJ7" i="89"/>
  <c r="ED7" i="89" s="1"/>
  <c r="DJ9" i="89"/>
  <c r="ED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CP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EV18" i="89"/>
  <c r="EV16" i="89"/>
  <c r="EV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CP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DJ28" i="89"/>
  <c r="ED28" i="89" s="1"/>
  <c r="DJ32" i="89"/>
  <c r="ED32" i="89" s="1"/>
  <c r="DJ26" i="89"/>
  <c r="ED26" i="89" s="1"/>
  <c r="DJ31" i="89"/>
  <c r="ED31" i="89" s="1"/>
  <c r="DJ27" i="89"/>
  <c r="ED27" i="89" s="1"/>
  <c r="DJ33" i="89"/>
  <c r="ED33" i="89" s="1"/>
  <c r="DJ25" i="89"/>
  <c r="ED25" i="89" s="1"/>
  <c r="DJ30" i="89"/>
  <c r="ED30" i="89" s="1"/>
  <c r="DJ29" i="89"/>
  <c r="ED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I57" i="100"/>
  <c r="BB55" i="93"/>
  <c r="BC55" i="93" s="1"/>
  <c r="BI53" i="100"/>
  <c r="BB51" i="93"/>
  <c r="BC51" i="93" s="1"/>
  <c r="BI43" i="100"/>
  <c r="BB41" i="93"/>
  <c r="BC41" i="93" s="1"/>
  <c r="BI21" i="100"/>
  <c r="BB19" i="93"/>
  <c r="BC19" i="93" s="1"/>
  <c r="BI52" i="100"/>
  <c r="BB50" i="93"/>
  <c r="BC50" i="93" s="1"/>
  <c r="BI47" i="100"/>
  <c r="BB45" i="93"/>
  <c r="BC45" i="93" s="1"/>
  <c r="BI39" i="100"/>
  <c r="BB37" i="93"/>
  <c r="BC37" i="93" s="1"/>
  <c r="BI9" i="100"/>
  <c r="BB7" i="93"/>
  <c r="BC7" i="93" s="1"/>
  <c r="BI12" i="100"/>
  <c r="BB10" i="93"/>
  <c r="BC10" i="93" s="1"/>
  <c r="BI15" i="100"/>
  <c r="BB13" i="93"/>
  <c r="BC13" i="93" s="1"/>
  <c r="BI26" i="100"/>
  <c r="BB24" i="93"/>
  <c r="BC24" i="93" s="1"/>
  <c r="BI19" i="100"/>
  <c r="BB17" i="93"/>
  <c r="BC17" i="93" s="1"/>
  <c r="BI29" i="100"/>
  <c r="BB27" i="93"/>
  <c r="BC27" i="93" s="1"/>
  <c r="BI24" i="100"/>
  <c r="BB22" i="93"/>
  <c r="BC22" i="93" s="1"/>
  <c r="BI50" i="100"/>
  <c r="BB48" i="93"/>
  <c r="BC48" i="93" s="1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I36" i="100"/>
  <c r="BB34" i="93"/>
  <c r="BC34" i="93" s="1"/>
  <c r="BI31" i="100"/>
  <c r="BB29" i="93"/>
  <c r="BC29" i="93" s="1"/>
  <c r="BI58" i="100"/>
  <c r="BB56" i="93"/>
  <c r="BC56" i="93" s="1"/>
  <c r="BI38" i="100"/>
  <c r="BB36" i="93"/>
  <c r="BC36" i="93" s="1"/>
  <c r="BI54" i="100"/>
  <c r="BB52" i="93"/>
  <c r="BC52" i="93" s="1"/>
  <c r="BI42" i="100"/>
  <c r="BB40" i="93"/>
  <c r="BC40" i="93" s="1"/>
  <c r="BI34" i="100"/>
  <c r="BB32" i="93"/>
  <c r="BC32" i="93" s="1"/>
  <c r="BI49" i="100"/>
  <c r="BB47" i="93"/>
  <c r="BC47" i="93" s="1"/>
  <c r="BI35" i="100"/>
  <c r="BB33" i="93"/>
  <c r="BC33" i="93" s="1"/>
  <c r="BI25" i="100"/>
  <c r="BB23" i="93"/>
  <c r="BC23" i="93" s="1"/>
  <c r="BI14" i="100"/>
  <c r="BB12" i="93"/>
  <c r="BC12" i="93" s="1"/>
  <c r="BI33" i="100"/>
  <c r="BB31" i="93"/>
  <c r="BC31" i="93" s="1"/>
  <c r="BI51" i="100"/>
  <c r="BB49" i="93"/>
  <c r="BC49" i="93" s="1"/>
  <c r="BI45" i="100"/>
  <c r="BB43" i="93"/>
  <c r="BC43" i="93" s="1"/>
  <c r="BI13" i="100"/>
  <c r="BB11" i="93"/>
  <c r="BC11" i="93" s="1"/>
  <c r="BI10" i="100"/>
  <c r="BB8" i="93"/>
  <c r="BC8" i="93" s="1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I48" i="100"/>
  <c r="BB46" i="93"/>
  <c r="BC46" i="93" s="1"/>
  <c r="BI28" i="100"/>
  <c r="BB26" i="93"/>
  <c r="BC26" i="93" s="1"/>
  <c r="BI22" i="100"/>
  <c r="BB20" i="93"/>
  <c r="BC20" i="93" s="1"/>
  <c r="BI46" i="100"/>
  <c r="BB44" i="93"/>
  <c r="BC44" i="93" s="1"/>
  <c r="BI30" i="100"/>
  <c r="BB28" i="93"/>
  <c r="BC28" i="93" s="1"/>
  <c r="BI61" i="100"/>
  <c r="BB59" i="93"/>
  <c r="BC59" i="93" s="1"/>
  <c r="BI23" i="100"/>
  <c r="BB21" i="93"/>
  <c r="BC21" i="93" s="1"/>
  <c r="BI27" i="100"/>
  <c r="BB25" i="93"/>
  <c r="BC25" i="93" s="1"/>
  <c r="BI7" i="100"/>
  <c r="BB5" i="93"/>
  <c r="BC5" i="93" s="1"/>
  <c r="BI20" i="100"/>
  <c r="BB18" i="93"/>
  <c r="BC18" i="93" s="1"/>
  <c r="BI66" i="100"/>
  <c r="BB64" i="93"/>
  <c r="BC64" i="93" s="1"/>
  <c r="BI64" i="100"/>
  <c r="BB62" i="93"/>
  <c r="BC62" i="93" s="1"/>
  <c r="BI11" i="100"/>
  <c r="BB9" i="93"/>
  <c r="BC9" i="93" s="1"/>
  <c r="BI60" i="100"/>
  <c r="BB58" i="93"/>
  <c r="BC58" i="93" s="1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I44" i="100"/>
  <c r="BB42" i="93"/>
  <c r="BC42" i="93" s="1"/>
  <c r="BI55" i="100"/>
  <c r="BB53" i="93"/>
  <c r="BC53" i="93" s="1"/>
  <c r="BI16" i="100"/>
  <c r="BB14" i="93"/>
  <c r="BC14" i="93" s="1"/>
  <c r="BI65" i="100"/>
  <c r="BB63" i="93"/>
  <c r="BC63" i="93" s="1"/>
  <c r="BI17" i="100"/>
  <c r="BB15" i="93"/>
  <c r="BC15" i="93" s="1"/>
  <c r="BI63" i="100"/>
  <c r="BB61" i="93"/>
  <c r="BC61" i="93" s="1"/>
  <c r="BI59" i="100"/>
  <c r="BB57" i="93"/>
  <c r="BC57" i="93" s="1"/>
  <c r="BI56" i="100"/>
  <c r="BB54" i="93"/>
  <c r="BC54" i="93" s="1"/>
  <c r="BI32" i="100"/>
  <c r="BB30" i="93"/>
  <c r="BC30" i="93" s="1"/>
  <c r="BI18" i="100"/>
  <c r="BB16" i="93"/>
  <c r="BC16" i="93" s="1"/>
  <c r="BI41" i="100"/>
  <c r="BB39" i="93"/>
  <c r="BC39" i="93" s="1"/>
  <c r="BI8" i="100"/>
  <c r="BB6" i="93"/>
  <c r="BC6" i="93" s="1"/>
  <c r="BI40" i="100"/>
  <c r="BB38" i="93"/>
  <c r="BC38" i="93" s="1"/>
  <c r="BI62" i="100"/>
  <c r="BB60" i="93"/>
  <c r="BC60" i="93" s="1"/>
  <c r="BI37" i="100"/>
  <c r="BB35" i="93"/>
  <c r="BC35" i="93" s="1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C295" i="90" l="1"/>
  <c r="BC335" i="90"/>
  <c r="BC55" i="90"/>
  <c r="BC435" i="90"/>
  <c r="BC475" i="90"/>
  <c r="BC195" i="90"/>
  <c r="BC35" i="90"/>
  <c r="BC375" i="90"/>
  <c r="BC235" i="90"/>
  <c r="BC275" i="90"/>
  <c r="BC515" i="90"/>
  <c r="BC95" i="90"/>
  <c r="BC415" i="90"/>
  <c r="BC555" i="90"/>
  <c r="BC455" i="90"/>
  <c r="BC215" i="90"/>
  <c r="BC115" i="90"/>
  <c r="BC495" i="90"/>
  <c r="BC135" i="90"/>
  <c r="BC155" i="90"/>
  <c r="BC175" i="90"/>
  <c r="BC315" i="90"/>
  <c r="BC535" i="90"/>
  <c r="BC75" i="90"/>
  <c r="BC355" i="90"/>
  <c r="BC255" i="90"/>
  <c r="BC395" i="90"/>
  <c r="BC15" i="90"/>
  <c r="BC270" i="90"/>
  <c r="BC230" i="90"/>
  <c r="BC130" i="90"/>
  <c r="BC430" i="90"/>
  <c r="BC370" i="90"/>
  <c r="BC550" i="90"/>
  <c r="BC510" i="90"/>
  <c r="BC350" i="90"/>
  <c r="BC470" i="90"/>
  <c r="BC10" i="90"/>
  <c r="BC310" i="90"/>
  <c r="BC150" i="90"/>
  <c r="BC210" i="90"/>
  <c r="BC450" i="90"/>
  <c r="BC490" i="90"/>
  <c r="BC30" i="90"/>
  <c r="BC90" i="90"/>
  <c r="BC530" i="90"/>
  <c r="BC390" i="90"/>
  <c r="BC290" i="90"/>
  <c r="BC110" i="90"/>
  <c r="BC170" i="90"/>
  <c r="BC410" i="90"/>
  <c r="BC250" i="90"/>
  <c r="BC50" i="90"/>
  <c r="BC190" i="90"/>
  <c r="BC330" i="90"/>
  <c r="BC70" i="90"/>
  <c r="BC509" i="90"/>
  <c r="BC529" i="90"/>
  <c r="BC389" i="90"/>
  <c r="BC9" i="90"/>
  <c r="BC329" i="90"/>
  <c r="BC109" i="90"/>
  <c r="BC69" i="90"/>
  <c r="BC289" i="90"/>
  <c r="BC249" i="90"/>
  <c r="BC469" i="90"/>
  <c r="BC409" i="90"/>
  <c r="BC89" i="90"/>
  <c r="BC189" i="90"/>
  <c r="BC349" i="90"/>
  <c r="BC229" i="90"/>
  <c r="BC169" i="90"/>
  <c r="BC369" i="90"/>
  <c r="BC269" i="90"/>
  <c r="BC549" i="90"/>
  <c r="BC489" i="90"/>
  <c r="BC49" i="90"/>
  <c r="BC429" i="90"/>
  <c r="BC449" i="90"/>
  <c r="BC129" i="90"/>
  <c r="BC29" i="90"/>
  <c r="BC209" i="90"/>
  <c r="BC309" i="90"/>
  <c r="BC149" i="90"/>
  <c r="BC272" i="90"/>
  <c r="BC52" i="90"/>
  <c r="BC132" i="90"/>
  <c r="BC512" i="90"/>
  <c r="BC432" i="90"/>
  <c r="BC352" i="90"/>
  <c r="BC252" i="90"/>
  <c r="BC92" i="90"/>
  <c r="BC152" i="90"/>
  <c r="BC232" i="90"/>
  <c r="BC12" i="90"/>
  <c r="BC32" i="90"/>
  <c r="BC552" i="90"/>
  <c r="BC472" i="90"/>
  <c r="BC392" i="90"/>
  <c r="BC312" i="90"/>
  <c r="BC112" i="90"/>
  <c r="BC492" i="90"/>
  <c r="BC412" i="90"/>
  <c r="BC332" i="90"/>
  <c r="BC192" i="90"/>
  <c r="BC172" i="90"/>
  <c r="BC532" i="90"/>
  <c r="BC452" i="90"/>
  <c r="BC372" i="90"/>
  <c r="BC292" i="90"/>
  <c r="BC212" i="90"/>
  <c r="BC72" i="90"/>
  <c r="BC48" i="90"/>
  <c r="BC108" i="90"/>
  <c r="BC528" i="90"/>
  <c r="BC448" i="90"/>
  <c r="BC368" i="90"/>
  <c r="BC288" i="90"/>
  <c r="BC208" i="90"/>
  <c r="BC168" i="90"/>
  <c r="BC8" i="90"/>
  <c r="BC128" i="90"/>
  <c r="BC268" i="90"/>
  <c r="BC188" i="90"/>
  <c r="BC148" i="90"/>
  <c r="BC488" i="90"/>
  <c r="BC408" i="90"/>
  <c r="BC328" i="90"/>
  <c r="BC508" i="90"/>
  <c r="BC428" i="90"/>
  <c r="BC348" i="90"/>
  <c r="BC68" i="90"/>
  <c r="BC548" i="90"/>
  <c r="BC468" i="90"/>
  <c r="BC388" i="90"/>
  <c r="BC308" i="90"/>
  <c r="BC228" i="90"/>
  <c r="BC28" i="90"/>
  <c r="BC88" i="90"/>
  <c r="BC248" i="90"/>
  <c r="BC131" i="90"/>
  <c r="BC391" i="90"/>
  <c r="BC271" i="90"/>
  <c r="BC11" i="90"/>
  <c r="BC531" i="90"/>
  <c r="BC211" i="90"/>
  <c r="BC431" i="90"/>
  <c r="BC151" i="90"/>
  <c r="BC471" i="90"/>
  <c r="BC191" i="90"/>
  <c r="BC291" i="90"/>
  <c r="BC511" i="90"/>
  <c r="BC331" i="90"/>
  <c r="BC551" i="90"/>
  <c r="BC371" i="90"/>
  <c r="BC251" i="90"/>
  <c r="BC411" i="90"/>
  <c r="BC111" i="90"/>
  <c r="BC311" i="90"/>
  <c r="BC51" i="90"/>
  <c r="BC351" i="90"/>
  <c r="BC451" i="90"/>
  <c r="BC231" i="90"/>
  <c r="BC31" i="90"/>
  <c r="BC71" i="90"/>
  <c r="BC91" i="90"/>
  <c r="BC171" i="90"/>
  <c r="BC491" i="90"/>
  <c r="BC301" i="90"/>
  <c r="BC101" i="90"/>
  <c r="BC321" i="90"/>
  <c r="BC81" i="90"/>
  <c r="BC501" i="90"/>
  <c r="BC441" i="90"/>
  <c r="BC241" i="90"/>
  <c r="BC381" i="90"/>
  <c r="BC261" i="90"/>
  <c r="BC401" i="90"/>
  <c r="BC221" i="90"/>
  <c r="BC21" i="90"/>
  <c r="BC521" i="90"/>
  <c r="BC161" i="90"/>
  <c r="BC461" i="90"/>
  <c r="BC481" i="90"/>
  <c r="BC121" i="90"/>
  <c r="BC341" i="90"/>
  <c r="BC181" i="90"/>
  <c r="BC201" i="90"/>
  <c r="BC281" i="90"/>
  <c r="BC61" i="90"/>
  <c r="BC541" i="90"/>
  <c r="BC41" i="90"/>
  <c r="BC561" i="90"/>
  <c r="BC141" i="90"/>
  <c r="BC421" i="90"/>
  <c r="BC361" i="90"/>
  <c r="BC164" i="90"/>
  <c r="BC504" i="90"/>
  <c r="BC424" i="90"/>
  <c r="BC344" i="90"/>
  <c r="BC524" i="90"/>
  <c r="BC444" i="90"/>
  <c r="BC364" i="90"/>
  <c r="BC284" i="90"/>
  <c r="BC184" i="90"/>
  <c r="BC24" i="90"/>
  <c r="BC44" i="90"/>
  <c r="BC564" i="90"/>
  <c r="BC484" i="90"/>
  <c r="BC404" i="90"/>
  <c r="BC324" i="90"/>
  <c r="BC204" i="90"/>
  <c r="BC264" i="90"/>
  <c r="BC64" i="90"/>
  <c r="BC244" i="90"/>
  <c r="BC124" i="90"/>
  <c r="BC144" i="90"/>
  <c r="BC104" i="90"/>
  <c r="BC544" i="90"/>
  <c r="BC464" i="90"/>
  <c r="BC384" i="90"/>
  <c r="BC304" i="90"/>
  <c r="BC224" i="90"/>
  <c r="BC84" i="90"/>
  <c r="BC163" i="90"/>
  <c r="BC503" i="90"/>
  <c r="BC323" i="90"/>
  <c r="BC543" i="90"/>
  <c r="BC43" i="90"/>
  <c r="BC363" i="90"/>
  <c r="BC263" i="90"/>
  <c r="BC123" i="90"/>
  <c r="BC303" i="90"/>
  <c r="BC403" i="90"/>
  <c r="BC83" i="90"/>
  <c r="BC23" i="90"/>
  <c r="BC443" i="90"/>
  <c r="BC203" i="90"/>
  <c r="BC343" i="90"/>
  <c r="BC243" i="90"/>
  <c r="BC383" i="90"/>
  <c r="BC223" i="90"/>
  <c r="BC483" i="90"/>
  <c r="BC63" i="90"/>
  <c r="BC523" i="90"/>
  <c r="BC423" i="90"/>
  <c r="BC103" i="90"/>
  <c r="BC183" i="90"/>
  <c r="BC563" i="90"/>
  <c r="BC463" i="90"/>
  <c r="BC143" i="90"/>
  <c r="BC283" i="90"/>
  <c r="BC474" i="90"/>
  <c r="BC294" i="90"/>
  <c r="BC534" i="90"/>
  <c r="BC34" i="90"/>
  <c r="BC174" i="90"/>
  <c r="BC494" i="90"/>
  <c r="BC454" i="90"/>
  <c r="BC414" i="90"/>
  <c r="BC54" i="90"/>
  <c r="BC394" i="90"/>
  <c r="BC114" i="90"/>
  <c r="BC374" i="90"/>
  <c r="BC314" i="90"/>
  <c r="BC434" i="90"/>
  <c r="BC554" i="90"/>
  <c r="BC354" i="90"/>
  <c r="BC234" i="90"/>
  <c r="BC134" i="90"/>
  <c r="BC274" i="90"/>
  <c r="BC194" i="90"/>
  <c r="BC14" i="90"/>
  <c r="BC74" i="90"/>
  <c r="BC514" i="90"/>
  <c r="BC214" i="90"/>
  <c r="BC254" i="90"/>
  <c r="BC94" i="90"/>
  <c r="BC154" i="90"/>
  <c r="BC334" i="90"/>
  <c r="BC413" i="90"/>
  <c r="BC433" i="90"/>
  <c r="BC13" i="90"/>
  <c r="BC293" i="90"/>
  <c r="BC53" i="90"/>
  <c r="BC553" i="90"/>
  <c r="BC153" i="90"/>
  <c r="BC253" i="90"/>
  <c r="BC493" i="90"/>
  <c r="BC233" i="90"/>
  <c r="BC513" i="90"/>
  <c r="BC373" i="90"/>
  <c r="BC213" i="90"/>
  <c r="BC313" i="90"/>
  <c r="BC113" i="90"/>
  <c r="BC193" i="90"/>
  <c r="BC93" i="90"/>
  <c r="BC273" i="90"/>
  <c r="BC453" i="90"/>
  <c r="BC393" i="90"/>
  <c r="BC33" i="90"/>
  <c r="BC333" i="90"/>
  <c r="BC133" i="90"/>
  <c r="BC353" i="90"/>
  <c r="BC533" i="90"/>
  <c r="BC73" i="90"/>
  <c r="BC473" i="90"/>
  <c r="BC173" i="90"/>
  <c r="BC536" i="90"/>
  <c r="BC456" i="90"/>
  <c r="BC376" i="90"/>
  <c r="BC296" i="90"/>
  <c r="BC216" i="90"/>
  <c r="BC556" i="90"/>
  <c r="BC476" i="90"/>
  <c r="BC396" i="90"/>
  <c r="BC316" i="90"/>
  <c r="BC56" i="90"/>
  <c r="BC516" i="90"/>
  <c r="BC436" i="90"/>
  <c r="BC356" i="90"/>
  <c r="BC196" i="90"/>
  <c r="BC276" i="90"/>
  <c r="BC156" i="90"/>
  <c r="BC136" i="90"/>
  <c r="BC76" i="90"/>
  <c r="BC96" i="90"/>
  <c r="BC256" i="90"/>
  <c r="BC176" i="90"/>
  <c r="BC496" i="90"/>
  <c r="BC416" i="90"/>
  <c r="BC336" i="90"/>
  <c r="BC116" i="90"/>
  <c r="BC236" i="90"/>
  <c r="BC36" i="90"/>
  <c r="BC16" i="90"/>
  <c r="BC422" i="90"/>
  <c r="BC522" i="90"/>
  <c r="BC502" i="90"/>
  <c r="BC62" i="90"/>
  <c r="BC242" i="90"/>
  <c r="BC122" i="90"/>
  <c r="BC442" i="90"/>
  <c r="BC482" i="90"/>
  <c r="BC302" i="90"/>
  <c r="BC382" i="90"/>
  <c r="BC562" i="90"/>
  <c r="BC142" i="90"/>
  <c r="BC342" i="90"/>
  <c r="BC202" i="90"/>
  <c r="BC222" i="90"/>
  <c r="BC22" i="90"/>
  <c r="BC82" i="90"/>
  <c r="BC322" i="90"/>
  <c r="BC362" i="90"/>
  <c r="BC282" i="90"/>
  <c r="BC462" i="90"/>
  <c r="BC102" i="90"/>
  <c r="BC402" i="90"/>
  <c r="BC162" i="90"/>
  <c r="BC262" i="90"/>
  <c r="BC42" i="90"/>
  <c r="BC542" i="90"/>
  <c r="BC182" i="90"/>
  <c r="BC18" i="90"/>
  <c r="BC38" i="90"/>
  <c r="BC58" i="90"/>
  <c r="BC78" i="90"/>
  <c r="BC98" i="90"/>
  <c r="BC118" i="90"/>
  <c r="BC138" i="90"/>
  <c r="BC158" i="90"/>
  <c r="BC178" i="90"/>
  <c r="BC198" i="90"/>
  <c r="BC218" i="90"/>
  <c r="BC238" i="90"/>
  <c r="BC258" i="90"/>
  <c r="BC278" i="90"/>
  <c r="BC298" i="90"/>
  <c r="BC318" i="90"/>
  <c r="BC338" i="90"/>
  <c r="BC358" i="90"/>
  <c r="BC378" i="90"/>
  <c r="BC398" i="90"/>
  <c r="BC418" i="90"/>
  <c r="BC438" i="90"/>
  <c r="BC458" i="90"/>
  <c r="BC478" i="90"/>
  <c r="BC498" i="90"/>
  <c r="BC518" i="90"/>
  <c r="BC538" i="90"/>
  <c r="BC558" i="90"/>
  <c r="BC17" i="90"/>
  <c r="BC97" i="90"/>
  <c r="BC117" i="90"/>
  <c r="BC197" i="90"/>
  <c r="BC257" i="90"/>
  <c r="BC357" i="90"/>
  <c r="BC517" i="90"/>
  <c r="BC57" i="90"/>
  <c r="BC77" i="90"/>
  <c r="BC137" i="90"/>
  <c r="BC237" i="90"/>
  <c r="BC277" i="90"/>
  <c r="BC317" i="90"/>
  <c r="BC397" i="90"/>
  <c r="BC437" i="90"/>
  <c r="BC457" i="90"/>
  <c r="BC497" i="90"/>
  <c r="BC37" i="90"/>
  <c r="BC177" i="90"/>
  <c r="BC217" i="90"/>
  <c r="BC337" i="90"/>
  <c r="BC377" i="90"/>
  <c r="BC537" i="90"/>
  <c r="BC557" i="90"/>
  <c r="BC157" i="90"/>
  <c r="BC297" i="90"/>
  <c r="BC417" i="90"/>
  <c r="BC477" i="90"/>
  <c r="BC560" i="90"/>
  <c r="BC20" i="90"/>
  <c r="BC40" i="90"/>
  <c r="BC60" i="90"/>
  <c r="BC80" i="90"/>
  <c r="BC100" i="90"/>
  <c r="BC120" i="90"/>
  <c r="BC140" i="90"/>
  <c r="BC160" i="90"/>
  <c r="BC180" i="90"/>
  <c r="BC200" i="90"/>
  <c r="BC220" i="90"/>
  <c r="BC240" i="90"/>
  <c r="BC260" i="90"/>
  <c r="BC280" i="90"/>
  <c r="BC300" i="90"/>
  <c r="BC320" i="90"/>
  <c r="BC340" i="90"/>
  <c r="BC360" i="90"/>
  <c r="BC380" i="90"/>
  <c r="BC400" i="90"/>
  <c r="BC420" i="90"/>
  <c r="BC440" i="90"/>
  <c r="BC460" i="90"/>
  <c r="BC480" i="90"/>
  <c r="BC500" i="90"/>
  <c r="BC520" i="90"/>
  <c r="BC540" i="90"/>
  <c r="BC19" i="90"/>
  <c r="BC39" i="90"/>
  <c r="BC59" i="90"/>
  <c r="BC79" i="90"/>
  <c r="BC99" i="90"/>
  <c r="BC119" i="90"/>
  <c r="BC139" i="90"/>
  <c r="BC159" i="90"/>
  <c r="BC179" i="90"/>
  <c r="BC199" i="90"/>
  <c r="BC219" i="90"/>
  <c r="BC239" i="90"/>
  <c r="BC259" i="90"/>
  <c r="BC279" i="90"/>
  <c r="BC299" i="90"/>
  <c r="BC319" i="90"/>
  <c r="BC339" i="90"/>
  <c r="BC359" i="90"/>
  <c r="BC379" i="90"/>
  <c r="BC399" i="90"/>
  <c r="BC419" i="90"/>
  <c r="BC439" i="90"/>
  <c r="BC459" i="90"/>
  <c r="BC479" i="90"/>
  <c r="BC499" i="90"/>
  <c r="BC519" i="90"/>
  <c r="BC539" i="90"/>
  <c r="BC559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EV10" i="89"/>
  <c r="EV12" i="89"/>
  <c r="EV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DJ12" i="89"/>
  <c r="ED12" i="89" s="1"/>
  <c r="DJ16" i="89"/>
  <c r="ED16" i="89" s="1"/>
  <c r="DJ15" i="89"/>
  <c r="ED15" i="89" s="1"/>
  <c r="DJ11" i="89"/>
  <c r="ED11" i="89" s="1"/>
  <c r="DJ14" i="89"/>
  <c r="ED14" i="89" s="1"/>
  <c r="DJ13" i="89"/>
  <c r="ED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DJ20" i="89"/>
  <c r="DJ24" i="89"/>
  <c r="DJ21" i="89"/>
  <c r="DJ17" i="89"/>
  <c r="DJ22" i="89"/>
  <c r="DJ18" i="89"/>
  <c r="DJ23" i="89"/>
  <c r="DJ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M8" i="100" s="1"/>
  <c r="CC8" i="100"/>
  <c r="DT8" i="100" s="1"/>
  <c r="FP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D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ED21" i="89"/>
  <c r="ED17" i="89"/>
  <c r="ED23" i="89"/>
  <c r="ED20" i="89"/>
  <c r="ED18" i="89"/>
  <c r="ED19" i="89"/>
  <c r="ED24" i="89"/>
  <c r="ED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GE25" i="100" s="1"/>
  <c r="CW36" i="98"/>
  <c r="CW35" i="98"/>
  <c r="CW15" i="98"/>
  <c r="CW16" i="98"/>
  <c r="CW60" i="98"/>
  <c r="CW59" i="98"/>
  <c r="DH10" i="100"/>
  <c r="FB10" i="100" s="1"/>
  <c r="CX50" i="98"/>
  <c r="CX58" i="98"/>
  <c r="DF13" i="100"/>
  <c r="EZ13" i="100" s="1"/>
  <c r="CY51" i="98"/>
  <c r="CY60" i="98"/>
  <c r="CY59" i="98"/>
  <c r="CY47" i="98"/>
  <c r="CY55" i="98"/>
  <c r="EO8" i="100"/>
  <c r="GN8" i="100" s="1"/>
  <c r="EO22" i="100"/>
  <c r="GN22" i="100" s="1"/>
  <c r="EO20" i="100"/>
  <c r="GN20" i="100" s="1"/>
  <c r="EO18" i="100"/>
  <c r="GN18" i="100" s="1"/>
  <c r="EO24" i="100"/>
  <c r="GN24" i="100" s="1"/>
  <c r="EO19" i="100"/>
  <c r="GN19" i="100" s="1"/>
  <c r="EO14" i="100"/>
  <c r="GN14" i="100" s="1"/>
  <c r="EO34" i="100"/>
  <c r="GN34" i="100" s="1"/>
  <c r="EO38" i="100"/>
  <c r="GN38" i="100" s="1"/>
  <c r="EO27" i="100"/>
  <c r="GN27" i="100" s="1"/>
  <c r="EO23" i="100"/>
  <c r="GN23" i="100" s="1"/>
  <c r="EO13" i="100"/>
  <c r="GN13" i="100" s="1"/>
  <c r="EO16" i="100"/>
  <c r="GN16" i="100" s="1"/>
  <c r="EO11" i="100"/>
  <c r="GN11" i="100" s="1"/>
  <c r="EO37" i="100"/>
  <c r="GN37" i="100" s="1"/>
  <c r="EO12" i="100"/>
  <c r="GN12" i="100" s="1"/>
  <c r="EO17" i="100"/>
  <c r="GN17" i="100" s="1"/>
  <c r="EO33" i="100"/>
  <c r="GN33" i="100" s="1"/>
  <c r="EO61" i="100"/>
  <c r="GN61" i="100" s="1"/>
  <c r="EO40" i="100"/>
  <c r="GN40" i="100" s="1"/>
  <c r="EO66" i="100"/>
  <c r="GN66" i="100" s="1"/>
  <c r="EO46" i="100"/>
  <c r="GN46" i="100" s="1"/>
  <c r="EO64" i="100"/>
  <c r="GN64" i="100" s="1"/>
  <c r="EO44" i="100"/>
  <c r="GN44" i="100" s="1"/>
  <c r="EO58" i="100"/>
  <c r="GN58" i="100" s="1"/>
  <c r="EO52" i="100"/>
  <c r="GN52" i="100" s="1"/>
  <c r="EO59" i="100"/>
  <c r="GN59" i="100" s="1"/>
  <c r="EO28" i="100"/>
  <c r="GN28" i="100" s="1"/>
  <c r="EO7" i="100"/>
  <c r="GN7" i="100" s="1"/>
  <c r="EO9" i="100"/>
  <c r="GN9" i="100" s="1"/>
  <c r="EO31" i="100"/>
  <c r="GN31" i="100" s="1"/>
  <c r="EO36" i="100"/>
  <c r="GN36" i="100" s="1"/>
  <c r="EO35" i="100"/>
  <c r="GN35" i="100" s="1"/>
  <c r="EO32" i="100"/>
  <c r="GN32" i="100" s="1"/>
  <c r="EO26" i="100"/>
  <c r="GN26" i="100" s="1"/>
  <c r="EO56" i="100"/>
  <c r="GN56" i="100" s="1"/>
  <c r="EO49" i="100"/>
  <c r="GN49" i="100" s="1"/>
  <c r="EO57" i="100"/>
  <c r="GN57" i="100" s="1"/>
  <c r="EO47" i="100"/>
  <c r="GN47" i="100" s="1"/>
  <c r="EO60" i="100"/>
  <c r="GN60" i="100" s="1"/>
  <c r="EO45" i="100"/>
  <c r="GN45" i="100" s="1"/>
  <c r="EO65" i="100"/>
  <c r="GN65" i="100" s="1"/>
  <c r="EO50" i="100"/>
  <c r="GN50" i="100" s="1"/>
  <c r="EO42" i="100"/>
  <c r="GN42" i="100" s="1"/>
  <c r="EO10" i="100"/>
  <c r="GN10" i="100" s="1"/>
  <c r="EO21" i="100"/>
  <c r="GN21" i="100" s="1"/>
  <c r="EO30" i="100"/>
  <c r="GN30" i="100" s="1"/>
  <c r="EO29" i="100"/>
  <c r="GN29" i="100" s="1"/>
  <c r="EO15" i="100"/>
  <c r="GN15" i="100" s="1"/>
  <c r="EO25" i="100"/>
  <c r="GN25" i="100" s="1"/>
  <c r="EO39" i="100"/>
  <c r="GN39" i="100" s="1"/>
  <c r="EO41" i="100"/>
  <c r="GN41" i="100" s="1"/>
  <c r="EO54" i="100"/>
  <c r="GN54" i="100" s="1"/>
  <c r="EO48" i="100"/>
  <c r="GN48" i="100" s="1"/>
  <c r="EO53" i="100"/>
  <c r="GN53" i="100" s="1"/>
  <c r="EO43" i="100"/>
  <c r="GN43" i="100" s="1"/>
  <c r="EO63" i="100"/>
  <c r="GN63" i="100" s="1"/>
  <c r="EO51" i="100"/>
  <c r="GN51" i="100" s="1"/>
  <c r="EO62" i="100"/>
  <c r="GN62" i="100" s="1"/>
  <c r="EO55" i="100"/>
  <c r="GN55" i="100" s="1"/>
  <c r="EE7" i="100"/>
  <c r="GC7" i="100" s="1"/>
  <c r="EE8" i="100"/>
  <c r="GC8" i="100" s="1"/>
  <c r="EE9" i="100"/>
  <c r="GC9" i="100" s="1"/>
  <c r="EE11" i="100"/>
  <c r="GC11" i="100" s="1"/>
  <c r="EE15" i="100"/>
  <c r="GC15" i="100" s="1"/>
  <c r="EE23" i="100"/>
  <c r="GC23" i="100" s="1"/>
  <c r="EE30" i="100"/>
  <c r="GC30" i="100" s="1"/>
  <c r="EE12" i="100"/>
  <c r="GC12" i="100" s="1"/>
  <c r="EE10" i="100"/>
  <c r="GC10" i="100" s="1"/>
  <c r="EE24" i="100"/>
  <c r="GC24" i="100" s="1"/>
  <c r="EE26" i="100"/>
  <c r="GC26" i="100" s="1"/>
  <c r="EE20" i="100"/>
  <c r="GC20" i="100" s="1"/>
  <c r="EE27" i="100"/>
  <c r="GC27" i="100" s="1"/>
  <c r="EE45" i="100"/>
  <c r="GC45" i="100" s="1"/>
  <c r="EE63" i="100"/>
  <c r="GC63" i="100" s="1"/>
  <c r="EE38" i="100"/>
  <c r="GC38" i="100" s="1"/>
  <c r="EE58" i="100"/>
  <c r="GC58" i="100" s="1"/>
  <c r="EE41" i="100"/>
  <c r="GC41" i="100" s="1"/>
  <c r="EE56" i="100"/>
  <c r="GC56" i="100" s="1"/>
  <c r="EE43" i="100"/>
  <c r="GC43" i="100" s="1"/>
  <c r="EE32" i="100"/>
  <c r="GC32" i="100" s="1"/>
  <c r="EE42" i="100"/>
  <c r="GC42" i="100" s="1"/>
  <c r="EE39" i="100"/>
  <c r="GC39" i="100" s="1"/>
  <c r="EE33" i="100"/>
  <c r="GC33" i="100" s="1"/>
  <c r="EE40" i="100"/>
  <c r="GC40" i="100" s="1"/>
  <c r="EE14" i="100"/>
  <c r="GC14" i="100" s="1"/>
  <c r="EE17" i="100"/>
  <c r="GC17" i="100" s="1"/>
  <c r="EE25" i="100"/>
  <c r="GC25" i="100" s="1"/>
  <c r="EE22" i="100"/>
  <c r="GC22" i="100" s="1"/>
  <c r="EE31" i="100"/>
  <c r="GC31" i="100" s="1"/>
  <c r="EE28" i="100"/>
  <c r="GC28" i="100" s="1"/>
  <c r="EE37" i="100"/>
  <c r="GC37" i="100" s="1"/>
  <c r="EE50" i="100"/>
  <c r="GC50" i="100" s="1"/>
  <c r="EE62" i="100"/>
  <c r="GC62" i="100" s="1"/>
  <c r="EE47" i="100"/>
  <c r="GC47" i="100" s="1"/>
  <c r="EE65" i="100"/>
  <c r="GC65" i="100" s="1"/>
  <c r="EE49" i="100"/>
  <c r="GC49" i="100" s="1"/>
  <c r="EE35" i="100"/>
  <c r="GC35" i="100" s="1"/>
  <c r="EE36" i="100"/>
  <c r="GC36" i="100" s="1"/>
  <c r="EE60" i="100"/>
  <c r="GC60" i="100" s="1"/>
  <c r="EE55" i="100"/>
  <c r="GC55" i="100" s="1"/>
  <c r="EE52" i="100"/>
  <c r="GC52" i="100" s="1"/>
  <c r="EE51" i="100"/>
  <c r="GC51" i="100" s="1"/>
  <c r="EE53" i="100"/>
  <c r="GC53" i="100" s="1"/>
  <c r="EE13" i="100"/>
  <c r="GC13" i="100" s="1"/>
  <c r="EE19" i="100"/>
  <c r="GC19" i="100" s="1"/>
  <c r="EE18" i="100"/>
  <c r="GC18" i="100" s="1"/>
  <c r="EE21" i="100"/>
  <c r="GC21" i="100" s="1"/>
  <c r="EE29" i="100"/>
  <c r="GC29" i="100" s="1"/>
  <c r="EE64" i="100"/>
  <c r="GC64" i="100" s="1"/>
  <c r="EE66" i="100"/>
  <c r="GC66" i="100" s="1"/>
  <c r="EE44" i="100"/>
  <c r="GC44" i="100" s="1"/>
  <c r="EE48" i="100"/>
  <c r="GC48" i="100" s="1"/>
  <c r="EE57" i="100"/>
  <c r="GC57" i="100" s="1"/>
  <c r="EE59" i="100"/>
  <c r="GC59" i="100" s="1"/>
  <c r="EE61" i="100"/>
  <c r="GC61" i="100" s="1"/>
  <c r="EE34" i="100"/>
  <c r="GC34" i="100" s="1"/>
  <c r="EE46" i="100"/>
  <c r="GC46" i="100" s="1"/>
  <c r="EE54" i="100"/>
  <c r="GC54" i="100" s="1"/>
  <c r="DC8" i="100"/>
  <c r="EV8" i="100" s="1"/>
  <c r="DC14" i="100"/>
  <c r="EV14" i="100" s="1"/>
  <c r="DC9" i="100"/>
  <c r="EV9" i="100" s="1"/>
  <c r="DC50" i="100"/>
  <c r="EV50" i="100" s="1"/>
  <c r="DC18" i="100"/>
  <c r="EV18" i="100" s="1"/>
  <c r="DC31" i="100"/>
  <c r="EV31" i="100" s="1"/>
  <c r="DC45" i="100"/>
  <c r="EV45" i="100" s="1"/>
  <c r="DC66" i="100"/>
  <c r="EV66" i="100" s="1"/>
  <c r="DC7" i="100"/>
  <c r="EV7" i="100" s="1"/>
  <c r="DC42" i="100"/>
  <c r="EV42" i="100" s="1"/>
  <c r="DC11" i="100"/>
  <c r="EV11" i="100" s="1"/>
  <c r="DC62" i="100"/>
  <c r="EV62" i="100" s="1"/>
  <c r="DC41" i="100"/>
  <c r="EV41" i="100" s="1"/>
  <c r="DC16" i="100"/>
  <c r="EV16" i="100" s="1"/>
  <c r="DC49" i="100"/>
  <c r="EV49" i="100" s="1"/>
  <c r="DC27" i="100"/>
  <c r="EV27" i="100" s="1"/>
  <c r="DC13" i="100"/>
  <c r="EV13" i="100" s="1"/>
  <c r="DC59" i="100"/>
  <c r="EV59" i="100" s="1"/>
  <c r="DC38" i="100"/>
  <c r="EV38" i="100" s="1"/>
  <c r="DC28" i="100"/>
  <c r="EV28" i="100" s="1"/>
  <c r="DC10" i="100"/>
  <c r="EV10" i="100" s="1"/>
  <c r="DC60" i="100"/>
  <c r="EV60" i="100" s="1"/>
  <c r="DC44" i="100"/>
  <c r="EV44" i="100" s="1"/>
  <c r="DC37" i="100"/>
  <c r="EV37" i="100" s="1"/>
  <c r="DC34" i="100"/>
  <c r="EV34" i="100" s="1"/>
  <c r="DC64" i="100"/>
  <c r="EV64" i="100" s="1"/>
  <c r="DC47" i="100"/>
  <c r="EV47" i="100" s="1"/>
  <c r="DC24" i="100"/>
  <c r="EV24" i="100" s="1"/>
  <c r="DC21" i="100"/>
  <c r="EV21" i="100" s="1"/>
  <c r="DC19" i="100"/>
  <c r="EV19" i="100" s="1"/>
  <c r="DC15" i="100"/>
  <c r="EV15" i="100" s="1"/>
  <c r="DC53" i="100"/>
  <c r="EV53" i="100" s="1"/>
  <c r="DC54" i="100"/>
  <c r="EV54" i="100" s="1"/>
  <c r="DC61" i="100"/>
  <c r="EV61" i="100" s="1"/>
  <c r="DC22" i="100"/>
  <c r="EV22" i="100" s="1"/>
  <c r="DC58" i="100"/>
  <c r="EV58" i="100" s="1"/>
  <c r="DC51" i="100"/>
  <c r="EV51" i="100" s="1"/>
  <c r="DC25" i="100"/>
  <c r="EV25" i="100" s="1"/>
  <c r="DC55" i="100"/>
  <c r="EV55" i="100" s="1"/>
  <c r="DC33" i="100"/>
  <c r="EV33" i="100" s="1"/>
  <c r="DC23" i="100"/>
  <c r="EV23" i="100" s="1"/>
  <c r="DC46" i="100"/>
  <c r="EV46" i="100" s="1"/>
  <c r="DC57" i="100"/>
  <c r="EV57" i="100" s="1"/>
  <c r="DC63" i="100"/>
  <c r="EV63" i="100" s="1"/>
  <c r="DC26" i="100"/>
  <c r="EV26" i="100" s="1"/>
  <c r="DC12" i="100"/>
  <c r="EV12" i="100" s="1"/>
  <c r="DC48" i="100"/>
  <c r="EV48" i="100" s="1"/>
  <c r="DC35" i="100"/>
  <c r="EV35" i="100" s="1"/>
  <c r="DC36" i="100"/>
  <c r="EV36" i="100" s="1"/>
  <c r="DC39" i="100"/>
  <c r="EV39" i="100" s="1"/>
  <c r="DC43" i="100"/>
  <c r="EV43" i="100" s="1"/>
  <c r="DC17" i="100"/>
  <c r="EV17" i="100" s="1"/>
  <c r="DC20" i="100"/>
  <c r="EV20" i="100" s="1"/>
  <c r="DC52" i="100"/>
  <c r="EV52" i="100" s="1"/>
  <c r="DC32" i="100"/>
  <c r="EV32" i="100" s="1"/>
  <c r="DC30" i="100"/>
  <c r="EV30" i="100" s="1"/>
  <c r="DC40" i="100"/>
  <c r="EV40" i="100" s="1"/>
  <c r="DC56" i="100"/>
  <c r="EV56" i="100" s="1"/>
  <c r="DC29" i="100"/>
  <c r="EV29" i="100" s="1"/>
  <c r="DC65" i="100"/>
  <c r="EV65" i="100" s="1"/>
  <c r="EI27" i="100"/>
  <c r="GG27" i="100" s="1"/>
  <c r="EI7" i="100"/>
  <c r="GG7" i="100" s="1"/>
  <c r="EI8" i="100"/>
  <c r="GG8" i="100" s="1"/>
  <c r="EI9" i="100"/>
  <c r="GG9" i="100" s="1"/>
  <c r="EI11" i="100"/>
  <c r="GG11" i="100" s="1"/>
  <c r="EI26" i="100"/>
  <c r="GG26" i="100" s="1"/>
  <c r="EI28" i="100"/>
  <c r="GG28" i="100" s="1"/>
  <c r="EI18" i="100"/>
  <c r="GG18" i="100" s="1"/>
  <c r="EI31" i="100"/>
  <c r="GG31" i="100" s="1"/>
  <c r="EI21" i="100"/>
  <c r="GG21" i="100" s="1"/>
  <c r="EI19" i="100"/>
  <c r="GG19" i="100" s="1"/>
  <c r="EI13" i="100"/>
  <c r="GG13" i="100" s="1"/>
  <c r="EI24" i="100"/>
  <c r="GG24" i="100" s="1"/>
  <c r="EI23" i="100"/>
  <c r="GG23" i="100" s="1"/>
  <c r="EI32" i="100"/>
  <c r="GG32" i="100" s="1"/>
  <c r="EI54" i="100"/>
  <c r="GG54" i="100" s="1"/>
  <c r="EI45" i="100"/>
  <c r="GG45" i="100" s="1"/>
  <c r="EI38" i="100"/>
  <c r="GG38" i="100" s="1"/>
  <c r="EI47" i="100"/>
  <c r="GG47" i="100" s="1"/>
  <c r="EI63" i="100"/>
  <c r="GG63" i="100" s="1"/>
  <c r="EI48" i="100"/>
  <c r="GG48" i="100" s="1"/>
  <c r="EI57" i="100"/>
  <c r="GG57" i="100" s="1"/>
  <c r="EI66" i="100"/>
  <c r="GG66" i="100" s="1"/>
  <c r="EI16" i="100"/>
  <c r="GG16" i="100" s="1"/>
  <c r="EI12" i="100"/>
  <c r="GG12" i="100" s="1"/>
  <c r="EI14" i="100"/>
  <c r="GG14" i="100" s="1"/>
  <c r="EI17" i="100"/>
  <c r="GG17" i="100" s="1"/>
  <c r="EI30" i="100"/>
  <c r="GG30" i="100" s="1"/>
  <c r="EI43" i="100"/>
  <c r="GG43" i="100" s="1"/>
  <c r="EI37" i="100"/>
  <c r="GG37" i="100" s="1"/>
  <c r="EI50" i="100"/>
  <c r="GG50" i="100" s="1"/>
  <c r="EI58" i="100"/>
  <c r="GG58" i="100" s="1"/>
  <c r="EI52" i="100"/>
  <c r="GG52" i="100" s="1"/>
  <c r="EI62" i="100"/>
  <c r="GG62" i="100" s="1"/>
  <c r="EI41" i="100"/>
  <c r="GG41" i="100" s="1"/>
  <c r="EI60" i="100"/>
  <c r="GG60" i="100" s="1"/>
  <c r="EI10" i="100"/>
  <c r="GG10" i="100" s="1"/>
  <c r="EI15" i="100"/>
  <c r="GG15" i="100" s="1"/>
  <c r="EI20" i="100"/>
  <c r="GG20" i="100" s="1"/>
  <c r="EI25" i="100"/>
  <c r="GG25" i="100" s="1"/>
  <c r="EI29" i="100"/>
  <c r="GG29" i="100" s="1"/>
  <c r="EI22" i="100"/>
  <c r="GG22" i="100" s="1"/>
  <c r="EI35" i="100"/>
  <c r="GG35" i="100" s="1"/>
  <c r="EI51" i="100"/>
  <c r="GG51" i="100" s="1"/>
  <c r="EI44" i="100"/>
  <c r="GG44" i="100" s="1"/>
  <c r="EI53" i="100"/>
  <c r="GG53" i="100" s="1"/>
  <c r="EI39" i="100"/>
  <c r="GG39" i="100" s="1"/>
  <c r="EI55" i="100"/>
  <c r="GG55" i="100" s="1"/>
  <c r="EI33" i="100"/>
  <c r="GG33" i="100" s="1"/>
  <c r="EI49" i="100"/>
  <c r="GG49" i="100" s="1"/>
  <c r="EI65" i="100"/>
  <c r="GG65" i="100" s="1"/>
  <c r="EI64" i="100"/>
  <c r="GG64" i="100" s="1"/>
  <c r="EI42" i="100"/>
  <c r="GG42" i="100" s="1"/>
  <c r="EI46" i="100"/>
  <c r="GG46" i="100" s="1"/>
  <c r="EI61" i="100"/>
  <c r="GG61" i="100" s="1"/>
  <c r="EI59" i="100"/>
  <c r="GG59" i="100" s="1"/>
  <c r="EI56" i="100"/>
  <c r="GG56" i="100" s="1"/>
  <c r="EI36" i="100"/>
  <c r="GG36" i="100" s="1"/>
  <c r="EI40" i="100"/>
  <c r="GG40" i="100" s="1"/>
  <c r="EI34" i="100"/>
  <c r="GG34" i="100" s="1"/>
  <c r="DP9" i="100"/>
  <c r="FK9" i="100" s="1"/>
  <c r="DP7" i="100"/>
  <c r="FK7" i="100" s="1"/>
  <c r="DP8" i="100"/>
  <c r="FK8" i="100" s="1"/>
  <c r="DP25" i="100"/>
  <c r="FK25" i="100" s="1"/>
  <c r="DP11" i="100"/>
  <c r="FK11" i="100" s="1"/>
  <c r="DP17" i="100"/>
  <c r="FK17" i="100" s="1"/>
  <c r="DP29" i="100"/>
  <c r="FK29" i="100" s="1"/>
  <c r="DP36" i="100"/>
  <c r="FK36" i="100" s="1"/>
  <c r="DP34" i="100"/>
  <c r="FK34" i="100" s="1"/>
  <c r="DP18" i="100"/>
  <c r="FK18" i="100" s="1"/>
  <c r="DP14" i="100"/>
  <c r="FK14" i="100" s="1"/>
  <c r="DP20" i="100"/>
  <c r="FK20" i="100" s="1"/>
  <c r="DP24" i="100"/>
  <c r="FK24" i="100" s="1"/>
  <c r="DP13" i="100"/>
  <c r="FK13" i="100" s="1"/>
  <c r="DP28" i="100"/>
  <c r="FK28" i="100" s="1"/>
  <c r="DP33" i="100"/>
  <c r="FK33" i="100" s="1"/>
  <c r="DP52" i="100"/>
  <c r="FK52" i="100" s="1"/>
  <c r="DP63" i="100"/>
  <c r="FK63" i="100" s="1"/>
  <c r="DP50" i="100"/>
  <c r="FK50" i="100" s="1"/>
  <c r="DP51" i="100"/>
  <c r="FK51" i="100" s="1"/>
  <c r="DP45" i="100"/>
  <c r="FK45" i="100" s="1"/>
  <c r="DP43" i="100"/>
  <c r="FK43" i="100" s="1"/>
  <c r="DP41" i="100"/>
  <c r="FK41" i="100" s="1"/>
  <c r="DP40" i="100"/>
  <c r="FK40" i="100" s="1"/>
  <c r="DP38" i="100"/>
  <c r="FK38" i="100" s="1"/>
  <c r="DP65" i="100"/>
  <c r="FK65" i="100" s="1"/>
  <c r="DP47" i="100"/>
  <c r="FK47" i="100" s="1"/>
  <c r="DP15" i="100"/>
  <c r="FK15" i="100" s="1"/>
  <c r="DP22" i="100"/>
  <c r="FK22" i="100" s="1"/>
  <c r="DP26" i="100"/>
  <c r="FK26" i="100" s="1"/>
  <c r="DP32" i="100"/>
  <c r="FK32" i="100" s="1"/>
  <c r="DP23" i="100"/>
  <c r="FK23" i="100" s="1"/>
  <c r="DP31" i="100"/>
  <c r="FK31" i="100" s="1"/>
  <c r="DP30" i="100"/>
  <c r="FK30" i="100" s="1"/>
  <c r="DP60" i="100"/>
  <c r="FK60" i="100" s="1"/>
  <c r="DP61" i="100"/>
  <c r="FK61" i="100" s="1"/>
  <c r="DP39" i="100"/>
  <c r="FK39" i="100" s="1"/>
  <c r="DP55" i="100"/>
  <c r="FK55" i="100" s="1"/>
  <c r="DP56" i="100"/>
  <c r="FK56" i="100" s="1"/>
  <c r="DP46" i="100"/>
  <c r="FK46" i="100" s="1"/>
  <c r="DP66" i="100"/>
  <c r="FK66" i="100" s="1"/>
  <c r="DP49" i="100"/>
  <c r="FK49" i="100" s="1"/>
  <c r="DP54" i="100"/>
  <c r="FK54" i="100" s="1"/>
  <c r="DP64" i="100"/>
  <c r="FK64" i="100" s="1"/>
  <c r="DP57" i="100"/>
  <c r="FK57" i="100" s="1"/>
  <c r="DP19" i="100"/>
  <c r="FK19" i="100" s="1"/>
  <c r="DP21" i="100"/>
  <c r="FK21" i="100" s="1"/>
  <c r="DP10" i="100"/>
  <c r="FK10" i="100" s="1"/>
  <c r="DP12" i="100"/>
  <c r="FK12" i="100" s="1"/>
  <c r="DP16" i="100"/>
  <c r="FK16" i="100" s="1"/>
  <c r="DP27" i="100"/>
  <c r="FK27" i="100" s="1"/>
  <c r="DP37" i="100"/>
  <c r="FK37" i="100" s="1"/>
  <c r="DP35" i="100"/>
  <c r="FK35" i="100" s="1"/>
  <c r="DP42" i="100"/>
  <c r="FK42" i="100" s="1"/>
  <c r="DP58" i="100"/>
  <c r="FK58" i="100" s="1"/>
  <c r="DP62" i="100"/>
  <c r="FK62" i="100" s="1"/>
  <c r="DP59" i="100"/>
  <c r="FK59" i="100" s="1"/>
  <c r="DP53" i="100"/>
  <c r="FK53" i="100" s="1"/>
  <c r="DP48" i="100"/>
  <c r="FK48" i="100" s="1"/>
  <c r="DP44" i="100"/>
  <c r="FK44" i="100" s="1"/>
  <c r="DV7" i="100"/>
  <c r="FR7" i="100" s="1"/>
  <c r="DV13" i="100"/>
  <c r="FR13" i="100" s="1"/>
  <c r="DV8" i="100"/>
  <c r="FR8" i="100" s="1"/>
  <c r="DV10" i="100"/>
  <c r="FR10" i="100" s="1"/>
  <c r="DV9" i="100"/>
  <c r="FR9" i="100" s="1"/>
  <c r="DV29" i="100"/>
  <c r="FR29" i="100" s="1"/>
  <c r="DV16" i="100"/>
  <c r="FR16" i="100" s="1"/>
  <c r="DV27" i="100"/>
  <c r="FR27" i="100" s="1"/>
  <c r="DV20" i="100"/>
  <c r="FR20" i="100" s="1"/>
  <c r="DV30" i="100"/>
  <c r="FR30" i="100" s="1"/>
  <c r="DV25" i="100"/>
  <c r="FR25" i="100" s="1"/>
  <c r="DV28" i="100"/>
  <c r="FR28" i="100" s="1"/>
  <c r="DV21" i="100"/>
  <c r="FR21" i="100" s="1"/>
  <c r="DV15" i="100"/>
  <c r="FR15" i="100" s="1"/>
  <c r="DV17" i="100"/>
  <c r="FR17" i="100" s="1"/>
  <c r="DV33" i="100"/>
  <c r="FR33" i="100" s="1"/>
  <c r="DV36" i="100"/>
  <c r="FR36" i="100" s="1"/>
  <c r="DV37" i="100"/>
  <c r="FR37" i="100" s="1"/>
  <c r="DV35" i="100"/>
  <c r="FR35" i="100" s="1"/>
  <c r="DV44" i="100"/>
  <c r="FR44" i="100" s="1"/>
  <c r="DV46" i="100"/>
  <c r="FR46" i="100" s="1"/>
  <c r="DV63" i="100"/>
  <c r="FR63" i="100" s="1"/>
  <c r="DV52" i="100"/>
  <c r="FR52" i="100" s="1"/>
  <c r="DV62" i="100"/>
  <c r="FR62" i="100" s="1"/>
  <c r="DV55" i="100"/>
  <c r="FR55" i="100" s="1"/>
  <c r="DV48" i="100"/>
  <c r="FR48" i="100" s="1"/>
  <c r="DV54" i="100"/>
  <c r="FR54" i="100" s="1"/>
  <c r="DV43" i="100"/>
  <c r="FR43" i="100" s="1"/>
  <c r="DV26" i="100"/>
  <c r="FR26" i="100" s="1"/>
  <c r="DV22" i="100"/>
  <c r="FR22" i="100" s="1"/>
  <c r="DV12" i="100"/>
  <c r="FR12" i="100" s="1"/>
  <c r="DV23" i="100"/>
  <c r="FR23" i="100" s="1"/>
  <c r="DV14" i="100"/>
  <c r="FR14" i="100" s="1"/>
  <c r="DV31" i="100"/>
  <c r="FR31" i="100" s="1"/>
  <c r="DV34" i="100"/>
  <c r="FR34" i="100" s="1"/>
  <c r="DV65" i="100"/>
  <c r="FR65" i="100" s="1"/>
  <c r="DV49" i="100"/>
  <c r="FR49" i="100" s="1"/>
  <c r="DV59" i="100"/>
  <c r="FR59" i="100" s="1"/>
  <c r="DV57" i="100"/>
  <c r="FR57" i="100" s="1"/>
  <c r="DV64" i="100"/>
  <c r="FR64" i="100" s="1"/>
  <c r="DV40" i="100"/>
  <c r="FR40" i="100" s="1"/>
  <c r="DV66" i="100"/>
  <c r="FR66" i="100" s="1"/>
  <c r="DV11" i="100"/>
  <c r="FR11" i="100" s="1"/>
  <c r="DV19" i="100"/>
  <c r="FR19" i="100" s="1"/>
  <c r="DV18" i="100"/>
  <c r="FR18" i="100" s="1"/>
  <c r="DV24" i="100"/>
  <c r="FR24" i="100" s="1"/>
  <c r="DV32" i="100"/>
  <c r="FR32" i="100" s="1"/>
  <c r="DV39" i="100"/>
  <c r="FR39" i="100" s="1"/>
  <c r="DV61" i="100"/>
  <c r="FR61" i="100" s="1"/>
  <c r="DV41" i="100"/>
  <c r="FR41" i="100" s="1"/>
  <c r="DV50" i="100"/>
  <c r="FR50" i="100" s="1"/>
  <c r="DV51" i="100"/>
  <c r="FR51" i="100" s="1"/>
  <c r="DV60" i="100"/>
  <c r="FR60" i="100" s="1"/>
  <c r="DV45" i="100"/>
  <c r="FR45" i="100" s="1"/>
  <c r="DV42" i="100"/>
  <c r="FR42" i="100" s="1"/>
  <c r="DV58" i="100"/>
  <c r="FR58" i="100" s="1"/>
  <c r="DV47" i="100"/>
  <c r="FR47" i="100" s="1"/>
  <c r="DV38" i="100"/>
  <c r="FR38" i="100" s="1"/>
  <c r="DV56" i="100"/>
  <c r="FR56" i="100" s="1"/>
  <c r="DV53" i="100"/>
  <c r="FR53" i="100" s="1"/>
  <c r="EM7" i="100"/>
  <c r="GL7" i="100" s="1"/>
  <c r="EM13" i="100"/>
  <c r="GL13" i="100" s="1"/>
  <c r="EM14" i="100"/>
  <c r="GL14" i="100" s="1"/>
  <c r="EM8" i="100"/>
  <c r="GL8" i="100" s="1"/>
  <c r="EM11" i="100"/>
  <c r="GL11" i="100" s="1"/>
  <c r="EM33" i="100"/>
  <c r="GL33" i="100" s="1"/>
  <c r="EM26" i="100"/>
  <c r="GL26" i="100" s="1"/>
  <c r="EM32" i="100"/>
  <c r="GL32" i="100" s="1"/>
  <c r="EM9" i="100"/>
  <c r="GL9" i="100" s="1"/>
  <c r="EM18" i="100"/>
  <c r="GL18" i="100" s="1"/>
  <c r="EM19" i="100"/>
  <c r="GL19" i="100" s="1"/>
  <c r="EM17" i="100"/>
  <c r="GL17" i="100" s="1"/>
  <c r="EM20" i="100"/>
  <c r="GL20" i="100" s="1"/>
  <c r="EM24" i="100"/>
  <c r="GL24" i="100" s="1"/>
  <c r="EM31" i="100"/>
  <c r="GL31" i="100" s="1"/>
  <c r="EM37" i="100"/>
  <c r="GL37" i="100" s="1"/>
  <c r="EM44" i="100"/>
  <c r="GL44" i="100" s="1"/>
  <c r="EM61" i="100"/>
  <c r="GL61" i="100" s="1"/>
  <c r="EM39" i="100"/>
  <c r="GL39" i="100" s="1"/>
  <c r="EM52" i="100"/>
  <c r="GL52" i="100" s="1"/>
  <c r="EM40" i="100"/>
  <c r="GL40" i="100" s="1"/>
  <c r="EM57" i="100"/>
  <c r="GL57" i="100" s="1"/>
  <c r="EM43" i="100"/>
  <c r="GL43" i="100" s="1"/>
  <c r="EM64" i="100"/>
  <c r="GL64" i="100" s="1"/>
  <c r="EM50" i="100"/>
  <c r="GL50" i="100" s="1"/>
  <c r="EM62" i="100"/>
  <c r="GL62" i="100" s="1"/>
  <c r="EM38" i="100"/>
  <c r="GL38" i="100" s="1"/>
  <c r="EM54" i="100"/>
  <c r="GL54" i="100" s="1"/>
  <c r="EM41" i="100"/>
  <c r="GL41" i="100" s="1"/>
  <c r="EM56" i="100"/>
  <c r="GL56" i="100" s="1"/>
  <c r="EM59" i="100"/>
  <c r="GL59" i="100" s="1"/>
  <c r="EM36" i="100"/>
  <c r="GL36" i="100" s="1"/>
  <c r="EM15" i="100"/>
  <c r="GL15" i="100" s="1"/>
  <c r="EM12" i="100"/>
  <c r="GL12" i="100" s="1"/>
  <c r="EM30" i="100"/>
  <c r="GL30" i="100" s="1"/>
  <c r="EM16" i="100"/>
  <c r="GL16" i="100" s="1"/>
  <c r="EM27" i="100"/>
  <c r="GL27" i="100" s="1"/>
  <c r="EM21" i="100"/>
  <c r="GL21" i="100" s="1"/>
  <c r="EM23" i="100"/>
  <c r="GL23" i="100" s="1"/>
  <c r="EM29" i="100"/>
  <c r="GL29" i="100" s="1"/>
  <c r="EM45" i="100"/>
  <c r="GL45" i="100" s="1"/>
  <c r="EM63" i="100"/>
  <c r="GL63" i="100" s="1"/>
  <c r="EM46" i="100"/>
  <c r="GL46" i="100" s="1"/>
  <c r="EM55" i="100"/>
  <c r="GL55" i="100" s="1"/>
  <c r="EM48" i="100"/>
  <c r="GL48" i="100" s="1"/>
  <c r="EM58" i="100"/>
  <c r="GL58" i="100" s="1"/>
  <c r="EM51" i="100"/>
  <c r="GL51" i="100" s="1"/>
  <c r="EM35" i="100"/>
  <c r="GL35" i="100" s="1"/>
  <c r="EM10" i="100"/>
  <c r="GL10" i="100" s="1"/>
  <c r="EM34" i="100"/>
  <c r="GL34" i="100" s="1"/>
  <c r="EM22" i="100"/>
  <c r="GL22" i="100" s="1"/>
  <c r="EM25" i="100"/>
  <c r="GL25" i="100" s="1"/>
  <c r="EM28" i="100"/>
  <c r="GL28" i="100" s="1"/>
  <c r="EM53" i="100"/>
  <c r="GL53" i="100" s="1"/>
  <c r="EM49" i="100"/>
  <c r="GL49" i="100" s="1"/>
  <c r="EM66" i="100"/>
  <c r="GL66" i="100" s="1"/>
  <c r="EM42" i="100"/>
  <c r="GL42" i="100" s="1"/>
  <c r="EM47" i="100"/>
  <c r="GL47" i="100" s="1"/>
  <c r="EM60" i="100"/>
  <c r="GL60" i="100" s="1"/>
  <c r="EM65" i="100"/>
  <c r="GL65" i="100" s="1"/>
  <c r="EK7" i="100"/>
  <c r="GJ7" i="100" s="1"/>
  <c r="EK10" i="100"/>
  <c r="GJ10" i="100" s="1"/>
  <c r="EK13" i="100"/>
  <c r="GJ13" i="100" s="1"/>
  <c r="EK21" i="100"/>
  <c r="GJ21" i="100" s="1"/>
  <c r="EK9" i="100"/>
  <c r="GJ9" i="100" s="1"/>
  <c r="EK33" i="100"/>
  <c r="GJ33" i="100" s="1"/>
  <c r="EK14" i="100"/>
  <c r="GJ14" i="100" s="1"/>
  <c r="EK20" i="100"/>
  <c r="GJ20" i="100" s="1"/>
  <c r="EK29" i="100"/>
  <c r="GJ29" i="100" s="1"/>
  <c r="EK30" i="100"/>
  <c r="GJ30" i="100" s="1"/>
  <c r="EK27" i="100"/>
  <c r="GJ27" i="100" s="1"/>
  <c r="EK18" i="100"/>
  <c r="GJ18" i="100" s="1"/>
  <c r="EK22" i="100"/>
  <c r="GJ22" i="100" s="1"/>
  <c r="EK19" i="100"/>
  <c r="GJ19" i="100" s="1"/>
  <c r="EK28" i="100"/>
  <c r="GJ28" i="100" s="1"/>
  <c r="EK15" i="100"/>
  <c r="GJ15" i="100" s="1"/>
  <c r="EK35" i="100"/>
  <c r="GJ35" i="100" s="1"/>
  <c r="EK12" i="100"/>
  <c r="GJ12" i="100" s="1"/>
  <c r="EK34" i="100"/>
  <c r="GJ34" i="100" s="1"/>
  <c r="EK65" i="100"/>
  <c r="GJ65" i="100" s="1"/>
  <c r="EK61" i="100"/>
  <c r="GJ61" i="100" s="1"/>
  <c r="EK51" i="100"/>
  <c r="GJ51" i="100" s="1"/>
  <c r="EK57" i="100"/>
  <c r="GJ57" i="100" s="1"/>
  <c r="EK40" i="100"/>
  <c r="GJ40" i="100" s="1"/>
  <c r="EK54" i="100"/>
  <c r="GJ54" i="100" s="1"/>
  <c r="EK64" i="100"/>
  <c r="GJ64" i="100" s="1"/>
  <c r="EK44" i="100"/>
  <c r="GJ44" i="100" s="1"/>
  <c r="EK66" i="100"/>
  <c r="GJ66" i="100" s="1"/>
  <c r="EK36" i="100"/>
  <c r="GJ36" i="100" s="1"/>
  <c r="EK31" i="100"/>
  <c r="GJ31" i="100" s="1"/>
  <c r="EK37" i="100"/>
  <c r="GJ37" i="100" s="1"/>
  <c r="EK16" i="100"/>
  <c r="GJ16" i="100" s="1"/>
  <c r="EK26" i="100"/>
  <c r="GJ26" i="100" s="1"/>
  <c r="EK23" i="100"/>
  <c r="GJ23" i="100" s="1"/>
  <c r="EK62" i="100"/>
  <c r="GJ62" i="100" s="1"/>
  <c r="EK42" i="100"/>
  <c r="GJ42" i="100" s="1"/>
  <c r="EK59" i="100"/>
  <c r="GJ59" i="100" s="1"/>
  <c r="EK49" i="100"/>
  <c r="GJ49" i="100" s="1"/>
  <c r="EK63" i="100"/>
  <c r="GJ63" i="100" s="1"/>
  <c r="EK46" i="100"/>
  <c r="GJ46" i="100" s="1"/>
  <c r="EK60" i="100"/>
  <c r="GJ60" i="100" s="1"/>
  <c r="EK39" i="100"/>
  <c r="GJ39" i="100" s="1"/>
  <c r="EK47" i="100"/>
  <c r="GJ47" i="100" s="1"/>
  <c r="EK52" i="100"/>
  <c r="GJ52" i="100" s="1"/>
  <c r="EK11" i="100"/>
  <c r="GJ11" i="100" s="1"/>
  <c r="EK32" i="100"/>
  <c r="GJ32" i="100" s="1"/>
  <c r="EK8" i="100"/>
  <c r="GJ8" i="100" s="1"/>
  <c r="EK17" i="100"/>
  <c r="GJ17" i="100" s="1"/>
  <c r="EK24" i="100"/>
  <c r="GJ24" i="100" s="1"/>
  <c r="EK25" i="100"/>
  <c r="GJ25" i="100" s="1"/>
  <c r="EK58" i="100"/>
  <c r="GJ58" i="100" s="1"/>
  <c r="EK43" i="100"/>
  <c r="GJ43" i="100" s="1"/>
  <c r="EK56" i="100"/>
  <c r="GJ56" i="100" s="1"/>
  <c r="EK41" i="100"/>
  <c r="GJ41" i="100" s="1"/>
  <c r="EK55" i="100"/>
  <c r="GJ55" i="100" s="1"/>
  <c r="EK38" i="100"/>
  <c r="GJ38" i="100" s="1"/>
  <c r="EK53" i="100"/>
  <c r="GJ53" i="100" s="1"/>
  <c r="EK45" i="100"/>
  <c r="GJ45" i="100" s="1"/>
  <c r="EK48" i="100"/>
  <c r="GJ48" i="100" s="1"/>
  <c r="EK50" i="100"/>
  <c r="GJ50" i="100" s="1"/>
  <c r="DK8" i="100"/>
  <c r="FF8" i="100" s="1"/>
  <c r="DK9" i="100"/>
  <c r="FF9" i="100" s="1"/>
  <c r="DK17" i="100"/>
  <c r="FF17" i="100" s="1"/>
  <c r="DK10" i="100"/>
  <c r="FF10" i="100" s="1"/>
  <c r="DK14" i="100"/>
  <c r="FF14" i="100" s="1"/>
  <c r="DK11" i="100"/>
  <c r="FF11" i="100" s="1"/>
  <c r="DK21" i="100"/>
  <c r="FF21" i="100" s="1"/>
  <c r="DK35" i="100"/>
  <c r="FF35" i="100" s="1"/>
  <c r="DK25" i="100"/>
  <c r="FF25" i="100" s="1"/>
  <c r="DK33" i="100"/>
  <c r="FF33" i="100" s="1"/>
  <c r="DK28" i="100"/>
  <c r="FF28" i="100" s="1"/>
  <c r="DK18" i="100"/>
  <c r="FF18" i="100" s="1"/>
  <c r="DK22" i="100"/>
  <c r="FF22" i="100" s="1"/>
  <c r="DK45" i="100"/>
  <c r="FF45" i="100" s="1"/>
  <c r="DK62" i="100"/>
  <c r="FF62" i="100" s="1"/>
  <c r="DK54" i="100"/>
  <c r="FF54" i="100" s="1"/>
  <c r="DK42" i="100"/>
  <c r="FF42" i="100" s="1"/>
  <c r="DK55" i="100"/>
  <c r="FF55" i="100" s="1"/>
  <c r="DK44" i="100"/>
  <c r="FF44" i="100" s="1"/>
  <c r="DK7" i="100"/>
  <c r="FF7" i="100" s="1"/>
  <c r="DK16" i="100"/>
  <c r="FF16" i="100" s="1"/>
  <c r="DK13" i="100"/>
  <c r="FF13" i="100" s="1"/>
  <c r="DK23" i="100"/>
  <c r="FF23" i="100" s="1"/>
  <c r="DK30" i="100"/>
  <c r="FF30" i="100" s="1"/>
  <c r="DK26" i="100"/>
  <c r="FF26" i="100" s="1"/>
  <c r="DK37" i="100"/>
  <c r="FF37" i="100" s="1"/>
  <c r="DK52" i="100"/>
  <c r="FF52" i="100" s="1"/>
  <c r="DK48" i="100"/>
  <c r="FF48" i="100" s="1"/>
  <c r="DK53" i="100"/>
  <c r="FF53" i="100" s="1"/>
  <c r="DK50" i="100"/>
  <c r="FF50" i="100" s="1"/>
  <c r="DK56" i="100"/>
  <c r="FF56" i="100" s="1"/>
  <c r="DK58" i="100"/>
  <c r="FF58" i="100" s="1"/>
  <c r="DK60" i="100"/>
  <c r="FF60" i="100" s="1"/>
  <c r="DK15" i="100"/>
  <c r="FF15" i="100" s="1"/>
  <c r="DK12" i="100"/>
  <c r="FF12" i="100" s="1"/>
  <c r="DK24" i="100"/>
  <c r="FF24" i="100" s="1"/>
  <c r="DK36" i="100"/>
  <c r="FF36" i="100" s="1"/>
  <c r="DK20" i="100"/>
  <c r="FF20" i="100" s="1"/>
  <c r="DK31" i="100"/>
  <c r="FF31" i="100" s="1"/>
  <c r="DK29" i="100"/>
  <c r="FF29" i="100" s="1"/>
  <c r="DK43" i="100"/>
  <c r="FF43" i="100" s="1"/>
  <c r="DK57" i="100"/>
  <c r="FF57" i="100" s="1"/>
  <c r="DK39" i="100"/>
  <c r="FF39" i="100" s="1"/>
  <c r="DK51" i="100"/>
  <c r="FF51" i="100" s="1"/>
  <c r="DK40" i="100"/>
  <c r="FF40" i="100" s="1"/>
  <c r="DK61" i="100"/>
  <c r="FF61" i="100" s="1"/>
  <c r="DK41" i="100"/>
  <c r="FF41" i="100" s="1"/>
  <c r="DK65" i="100"/>
  <c r="FF65" i="100" s="1"/>
  <c r="DK59" i="100"/>
  <c r="FF59" i="100" s="1"/>
  <c r="DK64" i="100"/>
  <c r="FF64" i="100" s="1"/>
  <c r="DK66" i="100"/>
  <c r="FF66" i="100" s="1"/>
  <c r="DK49" i="100"/>
  <c r="FF49" i="100" s="1"/>
  <c r="DK47" i="100"/>
  <c r="FF47" i="100" s="1"/>
  <c r="DK32" i="100"/>
  <c r="FF32" i="100" s="1"/>
  <c r="DK27" i="100"/>
  <c r="FF27" i="100" s="1"/>
  <c r="DK63" i="100"/>
  <c r="FF63" i="100" s="1"/>
  <c r="DK34" i="100"/>
  <c r="FF34" i="100" s="1"/>
  <c r="DK19" i="100"/>
  <c r="FF19" i="100" s="1"/>
  <c r="DK46" i="100"/>
  <c r="FF46" i="100" s="1"/>
  <c r="DK38" i="100"/>
  <c r="FF38" i="100" s="1"/>
  <c r="EJ8" i="100"/>
  <c r="GH8" i="100" s="1"/>
  <c r="EJ9" i="100"/>
  <c r="GH9" i="100" s="1"/>
  <c r="EJ7" i="100"/>
  <c r="GH7" i="100" s="1"/>
  <c r="EJ10" i="100"/>
  <c r="GH10" i="100" s="1"/>
  <c r="EJ19" i="100"/>
  <c r="GH19" i="100" s="1"/>
  <c r="EJ14" i="100"/>
  <c r="GH14" i="100" s="1"/>
  <c r="EJ28" i="100"/>
  <c r="GH28" i="100" s="1"/>
  <c r="EJ26" i="100"/>
  <c r="GH26" i="100" s="1"/>
  <c r="EJ12" i="100"/>
  <c r="GH12" i="100" s="1"/>
  <c r="EJ21" i="100"/>
  <c r="GH21" i="100" s="1"/>
  <c r="EJ17" i="100"/>
  <c r="GH17" i="100" s="1"/>
  <c r="EJ22" i="100"/>
  <c r="GH22" i="100" s="1"/>
  <c r="EJ25" i="100"/>
  <c r="GH25" i="100" s="1"/>
  <c r="EJ24" i="100"/>
  <c r="GH24" i="100" s="1"/>
  <c r="EJ27" i="100"/>
  <c r="GH27" i="100" s="1"/>
  <c r="EJ48" i="100"/>
  <c r="GH48" i="100" s="1"/>
  <c r="EJ66" i="100"/>
  <c r="GH66" i="100" s="1"/>
  <c r="EJ33" i="100"/>
  <c r="GH33" i="100" s="1"/>
  <c r="EJ51" i="100"/>
  <c r="GH51" i="100" s="1"/>
  <c r="EJ35" i="100"/>
  <c r="GH35" i="100" s="1"/>
  <c r="EJ60" i="100"/>
  <c r="GH60" i="100" s="1"/>
  <c r="EJ59" i="100"/>
  <c r="GH59" i="100" s="1"/>
  <c r="EJ43" i="100"/>
  <c r="GH43" i="100" s="1"/>
  <c r="EJ65" i="100"/>
  <c r="GH65" i="100" s="1"/>
  <c r="EJ15" i="100"/>
  <c r="GH15" i="100" s="1"/>
  <c r="EJ18" i="100"/>
  <c r="GH18" i="100" s="1"/>
  <c r="EJ20" i="100"/>
  <c r="GH20" i="100" s="1"/>
  <c r="EJ30" i="100"/>
  <c r="GH30" i="100" s="1"/>
  <c r="EJ31" i="100"/>
  <c r="GH31" i="100" s="1"/>
  <c r="EJ45" i="100"/>
  <c r="GH45" i="100" s="1"/>
  <c r="EJ41" i="100"/>
  <c r="GH41" i="100" s="1"/>
  <c r="EJ50" i="100"/>
  <c r="GH50" i="100" s="1"/>
  <c r="EJ53" i="100"/>
  <c r="GH53" i="100" s="1"/>
  <c r="EJ44" i="100"/>
  <c r="GH44" i="100" s="1"/>
  <c r="EJ62" i="100"/>
  <c r="GH62" i="100" s="1"/>
  <c r="EJ32" i="100"/>
  <c r="GH32" i="100" s="1"/>
  <c r="EJ54" i="100"/>
  <c r="GH54" i="100" s="1"/>
  <c r="EJ11" i="100"/>
  <c r="GH11" i="100" s="1"/>
  <c r="EJ29" i="100"/>
  <c r="GH29" i="100" s="1"/>
  <c r="EJ16" i="100"/>
  <c r="GH16" i="100" s="1"/>
  <c r="EJ13" i="100"/>
  <c r="GH13" i="100" s="1"/>
  <c r="EJ23" i="100"/>
  <c r="GH23" i="100" s="1"/>
  <c r="EJ34" i="100"/>
  <c r="GH34" i="100" s="1"/>
  <c r="EJ56" i="100"/>
  <c r="GH56" i="100" s="1"/>
  <c r="EJ36" i="100"/>
  <c r="GH36" i="100" s="1"/>
  <c r="EJ58" i="100"/>
  <c r="GH58" i="100" s="1"/>
  <c r="EJ55" i="100"/>
  <c r="GH55" i="100" s="1"/>
  <c r="EJ37" i="100"/>
  <c r="GH37" i="100" s="1"/>
  <c r="EJ57" i="100"/>
  <c r="GH57" i="100" s="1"/>
  <c r="EJ39" i="100"/>
  <c r="GH39" i="100" s="1"/>
  <c r="EJ64" i="100"/>
  <c r="GH64" i="100" s="1"/>
  <c r="EJ42" i="100"/>
  <c r="GH42" i="100" s="1"/>
  <c r="EJ63" i="100"/>
  <c r="GH63" i="100" s="1"/>
  <c r="EJ49" i="100"/>
  <c r="GH49" i="100" s="1"/>
  <c r="EJ46" i="100"/>
  <c r="GH46" i="100" s="1"/>
  <c r="EJ52" i="100"/>
  <c r="GH52" i="100" s="1"/>
  <c r="EJ40" i="100"/>
  <c r="GH40" i="100" s="1"/>
  <c r="EJ38" i="100"/>
  <c r="GH38" i="100" s="1"/>
  <c r="EJ61" i="100"/>
  <c r="GH61" i="100" s="1"/>
  <c r="EJ47" i="100"/>
  <c r="GH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GB10" i="100" s="1"/>
  <c r="EE16" i="100"/>
  <c r="GC16" i="100" s="1"/>
  <c r="EB10" i="100"/>
  <c r="FY10" i="100" s="1"/>
  <c r="CX13" i="98"/>
  <c r="CX12" i="98"/>
  <c r="CX42" i="98"/>
  <c r="CX43" i="98"/>
  <c r="CY15" i="98"/>
  <c r="CY16" i="98"/>
  <c r="CY11" i="98"/>
  <c r="CY10" i="98"/>
  <c r="DN7" i="100"/>
  <c r="FI7" i="100" s="1"/>
  <c r="DN8" i="100"/>
  <c r="FI8" i="100" s="1"/>
  <c r="DN18" i="100"/>
  <c r="FI18" i="100" s="1"/>
  <c r="DN30" i="100"/>
  <c r="FI30" i="100" s="1"/>
  <c r="DN23" i="100"/>
  <c r="FI23" i="100" s="1"/>
  <c r="DN13" i="100"/>
  <c r="FI13" i="100" s="1"/>
  <c r="DN11" i="100"/>
  <c r="FI11" i="100" s="1"/>
  <c r="DN15" i="100"/>
  <c r="FI15" i="100" s="1"/>
  <c r="DN25" i="100"/>
  <c r="FI25" i="100" s="1"/>
  <c r="DN28" i="100"/>
  <c r="FI28" i="100" s="1"/>
  <c r="DN35" i="100"/>
  <c r="FI35" i="100" s="1"/>
  <c r="DN17" i="100"/>
  <c r="FI17" i="100" s="1"/>
  <c r="DN19" i="100"/>
  <c r="FI19" i="100" s="1"/>
  <c r="DN22" i="100"/>
  <c r="FI22" i="100" s="1"/>
  <c r="DN29" i="100"/>
  <c r="FI29" i="100" s="1"/>
  <c r="DN36" i="100"/>
  <c r="FI36" i="100" s="1"/>
  <c r="DN41" i="100"/>
  <c r="FI41" i="100" s="1"/>
  <c r="DN64" i="100"/>
  <c r="FI64" i="100" s="1"/>
  <c r="DN42" i="100"/>
  <c r="FI42" i="100" s="1"/>
  <c r="DN52" i="100"/>
  <c r="FI52" i="100" s="1"/>
  <c r="DN45" i="100"/>
  <c r="FI45" i="100" s="1"/>
  <c r="DN59" i="100"/>
  <c r="FI59" i="100" s="1"/>
  <c r="DN66" i="100"/>
  <c r="FI66" i="100" s="1"/>
  <c r="DN44" i="100"/>
  <c r="FI44" i="100" s="1"/>
  <c r="DN43" i="100"/>
  <c r="FI43" i="100" s="1"/>
  <c r="DN50" i="100"/>
  <c r="FI50" i="100" s="1"/>
  <c r="DN9" i="100"/>
  <c r="FI9" i="100" s="1"/>
  <c r="DN12" i="100"/>
  <c r="FI12" i="100" s="1"/>
  <c r="DN16" i="100"/>
  <c r="FI16" i="100" s="1"/>
  <c r="DN24" i="100"/>
  <c r="FI24" i="100" s="1"/>
  <c r="DN31" i="100"/>
  <c r="FI31" i="100" s="1"/>
  <c r="DN26" i="100"/>
  <c r="FI26" i="100" s="1"/>
  <c r="DN27" i="100"/>
  <c r="FI27" i="100" s="1"/>
  <c r="DN65" i="100"/>
  <c r="FI65" i="100" s="1"/>
  <c r="DN47" i="100"/>
  <c r="FI47" i="100" s="1"/>
  <c r="DN63" i="100"/>
  <c r="FI63" i="100" s="1"/>
  <c r="DN39" i="100"/>
  <c r="FI39" i="100" s="1"/>
  <c r="DN40" i="100"/>
  <c r="FI40" i="100" s="1"/>
  <c r="DN51" i="100"/>
  <c r="FI51" i="100" s="1"/>
  <c r="DN56" i="100"/>
  <c r="FI56" i="100" s="1"/>
  <c r="DN49" i="100"/>
  <c r="FI49" i="100" s="1"/>
  <c r="DN60" i="100"/>
  <c r="FI60" i="100" s="1"/>
  <c r="DN14" i="100"/>
  <c r="FI14" i="100" s="1"/>
  <c r="DN10" i="100"/>
  <c r="FI10" i="100" s="1"/>
  <c r="DN32" i="100"/>
  <c r="FI32" i="100" s="1"/>
  <c r="DN34" i="100"/>
  <c r="FI34" i="100" s="1"/>
  <c r="DN33" i="100"/>
  <c r="FI33" i="100" s="1"/>
  <c r="DN46" i="100"/>
  <c r="FI46" i="100" s="1"/>
  <c r="DN38" i="100"/>
  <c r="FI38" i="100" s="1"/>
  <c r="DN61" i="100"/>
  <c r="FI61" i="100" s="1"/>
  <c r="DN20" i="100"/>
  <c r="FI20" i="100" s="1"/>
  <c r="DN37" i="100"/>
  <c r="FI37" i="100" s="1"/>
  <c r="DN21" i="100"/>
  <c r="FI21" i="100" s="1"/>
  <c r="DN53" i="100"/>
  <c r="FI53" i="100" s="1"/>
  <c r="DN57" i="100"/>
  <c r="FI57" i="100" s="1"/>
  <c r="DN54" i="100"/>
  <c r="FI54" i="100" s="1"/>
  <c r="DN48" i="100"/>
  <c r="FI48" i="100" s="1"/>
  <c r="DN58" i="100"/>
  <c r="FI58" i="100" s="1"/>
  <c r="DN62" i="100"/>
  <c r="FI62" i="100" s="1"/>
  <c r="DN55" i="100"/>
  <c r="FI55" i="100" s="1"/>
  <c r="EB8" i="100"/>
  <c r="FY8" i="100" s="1"/>
  <c r="EB9" i="100"/>
  <c r="FY9" i="100" s="1"/>
  <c r="EB7" i="100"/>
  <c r="FY7" i="100" s="1"/>
  <c r="EB30" i="100"/>
  <c r="FY30" i="100" s="1"/>
  <c r="EB13" i="100"/>
  <c r="FY13" i="100" s="1"/>
  <c r="EB27" i="100"/>
  <c r="FY27" i="100" s="1"/>
  <c r="EB21" i="100"/>
  <c r="FY21" i="100" s="1"/>
  <c r="EB16" i="100"/>
  <c r="FY16" i="100" s="1"/>
  <c r="EB25" i="100"/>
  <c r="FY25" i="100" s="1"/>
  <c r="EB24" i="100"/>
  <c r="FY24" i="100" s="1"/>
  <c r="EB19" i="100"/>
  <c r="FY19" i="100" s="1"/>
  <c r="EB31" i="100"/>
  <c r="FY31" i="100" s="1"/>
  <c r="EB35" i="100"/>
  <c r="FY35" i="100" s="1"/>
  <c r="EB52" i="100"/>
  <c r="FY52" i="100" s="1"/>
  <c r="EB51" i="100"/>
  <c r="FY51" i="100" s="1"/>
  <c r="EB41" i="100"/>
  <c r="FY41" i="100" s="1"/>
  <c r="EB55" i="100"/>
  <c r="FY55" i="100" s="1"/>
  <c r="EB49" i="100"/>
  <c r="FY49" i="100" s="1"/>
  <c r="EB63" i="100"/>
  <c r="FY63" i="100" s="1"/>
  <c r="EB37" i="100"/>
  <c r="FY37" i="100" s="1"/>
  <c r="EB57" i="100"/>
  <c r="FY57" i="100" s="1"/>
  <c r="EB14" i="100"/>
  <c r="FY14" i="100" s="1"/>
  <c r="EB20" i="100"/>
  <c r="FY20" i="100" s="1"/>
  <c r="EB12" i="100"/>
  <c r="FY12" i="100" s="1"/>
  <c r="EB11" i="100"/>
  <c r="FY11" i="100" s="1"/>
  <c r="EB18" i="100"/>
  <c r="FY18" i="100" s="1"/>
  <c r="EB23" i="100"/>
  <c r="FY23" i="100" s="1"/>
  <c r="EB40" i="100"/>
  <c r="FY40" i="100" s="1"/>
  <c r="EB60" i="100"/>
  <c r="FY60" i="100" s="1"/>
  <c r="EB38" i="100"/>
  <c r="FY38" i="100" s="1"/>
  <c r="EB54" i="100"/>
  <c r="FY54" i="100" s="1"/>
  <c r="EB32" i="100"/>
  <c r="FY32" i="100" s="1"/>
  <c r="EB56" i="100"/>
  <c r="FY56" i="100" s="1"/>
  <c r="EB59" i="100"/>
  <c r="FY59" i="100" s="1"/>
  <c r="EB50" i="100"/>
  <c r="FY50" i="100" s="1"/>
  <c r="EB65" i="100"/>
  <c r="FY65" i="100" s="1"/>
  <c r="EB22" i="100"/>
  <c r="FY22" i="100" s="1"/>
  <c r="EB29" i="100"/>
  <c r="FY29" i="100" s="1"/>
  <c r="EB17" i="100"/>
  <c r="FY17" i="100" s="1"/>
  <c r="EB28" i="100"/>
  <c r="FY28" i="100" s="1"/>
  <c r="EB15" i="100"/>
  <c r="FY15" i="100" s="1"/>
  <c r="EB26" i="100"/>
  <c r="FY26" i="100" s="1"/>
  <c r="EB48" i="100"/>
  <c r="FY48" i="100" s="1"/>
  <c r="EB64" i="100"/>
  <c r="FY64" i="100" s="1"/>
  <c r="EB39" i="100"/>
  <c r="FY39" i="100" s="1"/>
  <c r="EB43" i="100"/>
  <c r="FY43" i="100" s="1"/>
  <c r="EB44" i="100"/>
  <c r="FY44" i="100" s="1"/>
  <c r="EB53" i="100"/>
  <c r="FY53" i="100" s="1"/>
  <c r="EB34" i="100"/>
  <c r="FY34" i="100" s="1"/>
  <c r="EB58" i="100"/>
  <c r="FY58" i="100" s="1"/>
  <c r="EB42" i="100"/>
  <c r="FY42" i="100" s="1"/>
  <c r="EB46" i="100"/>
  <c r="FY46" i="100" s="1"/>
  <c r="EB45" i="100"/>
  <c r="FY45" i="100" s="1"/>
  <c r="EB36" i="100"/>
  <c r="FY36" i="100" s="1"/>
  <c r="EB66" i="100"/>
  <c r="FY66" i="100" s="1"/>
  <c r="EB62" i="100"/>
  <c r="FY62" i="100" s="1"/>
  <c r="EB47" i="100"/>
  <c r="FY47" i="100" s="1"/>
  <c r="EB33" i="100"/>
  <c r="FY33" i="100" s="1"/>
  <c r="EB61" i="100"/>
  <c r="FY61" i="100" s="1"/>
  <c r="DR18" i="100"/>
  <c r="FN18" i="100" s="1"/>
  <c r="DR7" i="100"/>
  <c r="FN7" i="100" s="1"/>
  <c r="DR8" i="100"/>
  <c r="FN8" i="100" s="1"/>
  <c r="DR15" i="100"/>
  <c r="FN15" i="100" s="1"/>
  <c r="DR17" i="100"/>
  <c r="FN17" i="100" s="1"/>
  <c r="DR13" i="100"/>
  <c r="FN13" i="100" s="1"/>
  <c r="DR14" i="100"/>
  <c r="FN14" i="100" s="1"/>
  <c r="DR34" i="100"/>
  <c r="FN34" i="100" s="1"/>
  <c r="DR31" i="100"/>
  <c r="FN31" i="100" s="1"/>
  <c r="DR39" i="100"/>
  <c r="FN39" i="100" s="1"/>
  <c r="DR57" i="100"/>
  <c r="FN57" i="100" s="1"/>
  <c r="DR41" i="100"/>
  <c r="FN41" i="100" s="1"/>
  <c r="DR59" i="100"/>
  <c r="FN59" i="100" s="1"/>
  <c r="DR43" i="100"/>
  <c r="FN43" i="100" s="1"/>
  <c r="DR65" i="100"/>
  <c r="FN65" i="100" s="1"/>
  <c r="DR50" i="100"/>
  <c r="FN50" i="100" s="1"/>
  <c r="DR46" i="100"/>
  <c r="FN46" i="100" s="1"/>
  <c r="DR21" i="100"/>
  <c r="FN21" i="100" s="1"/>
  <c r="DR10" i="100"/>
  <c r="FN10" i="100" s="1"/>
  <c r="DR11" i="100"/>
  <c r="FN11" i="100" s="1"/>
  <c r="DR20" i="100"/>
  <c r="FN20" i="100" s="1"/>
  <c r="DR22" i="100"/>
  <c r="FN22" i="100" s="1"/>
  <c r="DR36" i="100"/>
  <c r="FN36" i="100" s="1"/>
  <c r="DR32" i="100"/>
  <c r="FN32" i="100" s="1"/>
  <c r="DR35" i="100"/>
  <c r="FN35" i="100" s="1"/>
  <c r="DR29" i="100"/>
  <c r="FN29" i="100" s="1"/>
  <c r="DR30" i="100"/>
  <c r="FN30" i="100" s="1"/>
  <c r="DR47" i="100"/>
  <c r="FN47" i="100" s="1"/>
  <c r="DR54" i="100"/>
  <c r="FN54" i="100" s="1"/>
  <c r="DR49" i="100"/>
  <c r="FN49" i="100" s="1"/>
  <c r="DR63" i="100"/>
  <c r="FN63" i="100" s="1"/>
  <c r="DR48" i="100"/>
  <c r="FN48" i="100" s="1"/>
  <c r="DR66" i="100"/>
  <c r="FN66" i="100" s="1"/>
  <c r="DR55" i="100"/>
  <c r="FN55" i="100" s="1"/>
  <c r="DR9" i="100"/>
  <c r="FN9" i="100" s="1"/>
  <c r="DR16" i="100"/>
  <c r="FN16" i="100" s="1"/>
  <c r="DR12" i="100"/>
  <c r="FN12" i="100" s="1"/>
  <c r="DR19" i="100"/>
  <c r="FN19" i="100" s="1"/>
  <c r="DR23" i="100"/>
  <c r="FN23" i="100" s="1"/>
  <c r="DR33" i="100"/>
  <c r="FN33" i="100" s="1"/>
  <c r="DR26" i="100"/>
  <c r="FN26" i="100" s="1"/>
  <c r="DR27" i="100"/>
  <c r="FN27" i="100" s="1"/>
  <c r="DR37" i="100"/>
  <c r="FN37" i="100" s="1"/>
  <c r="DR38" i="100"/>
  <c r="FN38" i="100" s="1"/>
  <c r="DR62" i="100"/>
  <c r="FN62" i="100" s="1"/>
  <c r="DR40" i="100"/>
  <c r="FN40" i="100" s="1"/>
  <c r="DR64" i="100"/>
  <c r="FN64" i="100" s="1"/>
  <c r="DR53" i="100"/>
  <c r="FN53" i="100" s="1"/>
  <c r="DR60" i="100"/>
  <c r="FN60" i="100" s="1"/>
  <c r="DR44" i="100"/>
  <c r="FN44" i="100" s="1"/>
  <c r="DR28" i="100"/>
  <c r="FN28" i="100" s="1"/>
  <c r="DR24" i="100"/>
  <c r="FN24" i="100" s="1"/>
  <c r="DR51" i="100"/>
  <c r="FN51" i="100" s="1"/>
  <c r="DR58" i="100"/>
  <c r="FN58" i="100" s="1"/>
  <c r="DR56" i="100"/>
  <c r="FN56" i="100" s="1"/>
  <c r="DR45" i="100"/>
  <c r="FN45" i="100" s="1"/>
  <c r="DR25" i="100"/>
  <c r="FN25" i="100" s="1"/>
  <c r="DR42" i="100"/>
  <c r="FN42" i="100" s="1"/>
  <c r="DR61" i="100"/>
  <c r="FN61" i="100" s="1"/>
  <c r="DR52" i="100"/>
  <c r="FN52" i="100" s="1"/>
  <c r="ER10" i="100"/>
  <c r="GQ10" i="100" s="1"/>
  <c r="ER11" i="100"/>
  <c r="GQ11" i="100" s="1"/>
  <c r="ER7" i="100"/>
  <c r="GQ7" i="100" s="1"/>
  <c r="ER12" i="100"/>
  <c r="GQ12" i="100" s="1"/>
  <c r="ER19" i="100"/>
  <c r="GQ19" i="100" s="1"/>
  <c r="ER14" i="100"/>
  <c r="GQ14" i="100" s="1"/>
  <c r="ER13" i="100"/>
  <c r="GQ13" i="100" s="1"/>
  <c r="ER8" i="100"/>
  <c r="GQ8" i="100" s="1"/>
  <c r="ER9" i="100"/>
  <c r="GQ9" i="100" s="1"/>
  <c r="ER15" i="100"/>
  <c r="GQ15" i="100" s="1"/>
  <c r="ER16" i="100"/>
  <c r="GQ16" i="100" s="1"/>
  <c r="ER26" i="100"/>
  <c r="GQ26" i="100" s="1"/>
  <c r="ER25" i="100"/>
  <c r="GQ25" i="100" s="1"/>
  <c r="ER21" i="100"/>
  <c r="GQ21" i="100" s="1"/>
  <c r="ER20" i="100"/>
  <c r="GQ20" i="100" s="1"/>
  <c r="ER34" i="100"/>
  <c r="GQ34" i="100" s="1"/>
  <c r="ER32" i="100"/>
  <c r="GQ32" i="100" s="1"/>
  <c r="ER33" i="100"/>
  <c r="GQ33" i="100" s="1"/>
  <c r="ER22" i="100"/>
  <c r="GQ22" i="100" s="1"/>
  <c r="ER47" i="100"/>
  <c r="GQ47" i="100" s="1"/>
  <c r="ER51" i="100"/>
  <c r="GQ51" i="100" s="1"/>
  <c r="ER43" i="100"/>
  <c r="GQ43" i="100" s="1"/>
  <c r="ER38" i="100"/>
  <c r="GQ38" i="100" s="1"/>
  <c r="ER56" i="100"/>
  <c r="GQ56" i="100" s="1"/>
  <c r="ER59" i="100"/>
  <c r="GQ59" i="100" s="1"/>
  <c r="ER62" i="100"/>
  <c r="GQ62" i="100" s="1"/>
  <c r="ER40" i="100"/>
  <c r="GQ40" i="100" s="1"/>
  <c r="ER60" i="100"/>
  <c r="GQ60" i="100" s="1"/>
  <c r="ER41" i="100"/>
  <c r="GQ41" i="100" s="1"/>
  <c r="ER44" i="100"/>
  <c r="GQ44" i="100" s="1"/>
  <c r="ER50" i="100"/>
  <c r="GQ50" i="100" s="1"/>
  <c r="ER23" i="100"/>
  <c r="GQ23" i="100" s="1"/>
  <c r="ER18" i="100"/>
  <c r="GQ18" i="100" s="1"/>
  <c r="ER35" i="100"/>
  <c r="GQ35" i="100" s="1"/>
  <c r="ER37" i="100"/>
  <c r="GQ37" i="100" s="1"/>
  <c r="ER28" i="100"/>
  <c r="GQ28" i="100" s="1"/>
  <c r="ER29" i="100"/>
  <c r="GQ29" i="100" s="1"/>
  <c r="ER30" i="100"/>
  <c r="GQ30" i="100" s="1"/>
  <c r="ER52" i="100"/>
  <c r="GQ52" i="100" s="1"/>
  <c r="ER42" i="100"/>
  <c r="GQ42" i="100" s="1"/>
  <c r="ER66" i="100"/>
  <c r="GQ66" i="100" s="1"/>
  <c r="ER39" i="100"/>
  <c r="GQ39" i="100" s="1"/>
  <c r="ER53" i="100"/>
  <c r="GQ53" i="100" s="1"/>
  <c r="ER46" i="100"/>
  <c r="GQ46" i="100" s="1"/>
  <c r="ER61" i="100"/>
  <c r="GQ61" i="100" s="1"/>
  <c r="ER45" i="100"/>
  <c r="GQ45" i="100" s="1"/>
  <c r="ER57" i="100"/>
  <c r="GQ57" i="100" s="1"/>
  <c r="ER65" i="100"/>
  <c r="GQ65" i="100" s="1"/>
  <c r="ER17" i="100"/>
  <c r="GQ17" i="100" s="1"/>
  <c r="ER24" i="100"/>
  <c r="GQ24" i="100" s="1"/>
  <c r="ER27" i="100"/>
  <c r="GQ27" i="100" s="1"/>
  <c r="ER36" i="100"/>
  <c r="GQ36" i="100" s="1"/>
  <c r="ER31" i="100"/>
  <c r="GQ31" i="100" s="1"/>
  <c r="ER54" i="100"/>
  <c r="GQ54" i="100" s="1"/>
  <c r="ER58" i="100"/>
  <c r="GQ58" i="100" s="1"/>
  <c r="ER63" i="100"/>
  <c r="GQ63" i="100" s="1"/>
  <c r="ER55" i="100"/>
  <c r="GQ55" i="100" s="1"/>
  <c r="ER48" i="100"/>
  <c r="GQ48" i="100" s="1"/>
  <c r="ER49" i="100"/>
  <c r="GQ49" i="100" s="1"/>
  <c r="ER64" i="100"/>
  <c r="GQ64" i="100" s="1"/>
  <c r="DQ11" i="100"/>
  <c r="FM11" i="100" s="1"/>
  <c r="DQ14" i="100"/>
  <c r="FM14" i="100" s="1"/>
  <c r="DQ16" i="100"/>
  <c r="FM16" i="100" s="1"/>
  <c r="DQ7" i="100"/>
  <c r="FM7" i="100" s="1"/>
  <c r="DQ18" i="100"/>
  <c r="FM18" i="100" s="1"/>
  <c r="DQ10" i="100"/>
  <c r="FM10" i="100" s="1"/>
  <c r="DQ13" i="100"/>
  <c r="FM13" i="100" s="1"/>
  <c r="DQ21" i="100"/>
  <c r="FM21" i="100" s="1"/>
  <c r="DQ15" i="100"/>
  <c r="FM15" i="100" s="1"/>
  <c r="DQ19" i="100"/>
  <c r="FM19" i="100" s="1"/>
  <c r="DQ34" i="100"/>
  <c r="FM34" i="100" s="1"/>
  <c r="DQ24" i="100"/>
  <c r="FM24" i="100" s="1"/>
  <c r="DQ53" i="100"/>
  <c r="FM53" i="100" s="1"/>
  <c r="DQ64" i="100"/>
  <c r="FM64" i="100" s="1"/>
  <c r="DQ42" i="100"/>
  <c r="FM42" i="100" s="1"/>
  <c r="DQ39" i="100"/>
  <c r="FM39" i="100" s="1"/>
  <c r="DQ65" i="100"/>
  <c r="FM65" i="100" s="1"/>
  <c r="DQ56" i="100"/>
  <c r="FM56" i="100" s="1"/>
  <c r="DQ40" i="100"/>
  <c r="FM40" i="100" s="1"/>
  <c r="DQ49" i="100"/>
  <c r="FM49" i="100" s="1"/>
  <c r="DQ31" i="100"/>
  <c r="FM31" i="100" s="1"/>
  <c r="DQ8" i="100"/>
  <c r="FM8" i="100" s="1"/>
  <c r="DQ9" i="100"/>
  <c r="FM9" i="100" s="1"/>
  <c r="DQ20" i="100"/>
  <c r="FM20" i="100" s="1"/>
  <c r="DQ23" i="100"/>
  <c r="FM23" i="100" s="1"/>
  <c r="DQ28" i="100"/>
  <c r="FM28" i="100" s="1"/>
  <c r="DQ33" i="100"/>
  <c r="FM33" i="100" s="1"/>
  <c r="DQ35" i="100"/>
  <c r="FM35" i="100" s="1"/>
  <c r="DQ43" i="100"/>
  <c r="FM43" i="100" s="1"/>
  <c r="DQ66" i="100"/>
  <c r="FM66" i="100" s="1"/>
  <c r="DQ44" i="100"/>
  <c r="FM44" i="100" s="1"/>
  <c r="DQ60" i="100"/>
  <c r="FM60" i="100" s="1"/>
  <c r="DQ45" i="100"/>
  <c r="FM45" i="100" s="1"/>
  <c r="DQ55" i="100"/>
  <c r="FM55" i="100" s="1"/>
  <c r="DQ48" i="100"/>
  <c r="FM48" i="100" s="1"/>
  <c r="DQ63" i="100"/>
  <c r="FM63" i="100" s="1"/>
  <c r="DQ46" i="100"/>
  <c r="FM46" i="100" s="1"/>
  <c r="DQ61" i="100"/>
  <c r="FM61" i="100" s="1"/>
  <c r="DQ50" i="100"/>
  <c r="FM50" i="100" s="1"/>
  <c r="DQ17" i="100"/>
  <c r="FM17" i="100" s="1"/>
  <c r="DQ12" i="100"/>
  <c r="FM12" i="100" s="1"/>
  <c r="DQ22" i="100"/>
  <c r="FM22" i="100" s="1"/>
  <c r="DQ26" i="100"/>
  <c r="FM26" i="100" s="1"/>
  <c r="DQ25" i="100"/>
  <c r="FM25" i="100" s="1"/>
  <c r="DQ32" i="100"/>
  <c r="FM32" i="100" s="1"/>
  <c r="DQ30" i="100"/>
  <c r="FM30" i="100" s="1"/>
  <c r="DQ27" i="100"/>
  <c r="FM27" i="100" s="1"/>
  <c r="DQ62" i="100"/>
  <c r="FM62" i="100" s="1"/>
  <c r="DQ47" i="100"/>
  <c r="FM47" i="100" s="1"/>
  <c r="DQ52" i="100"/>
  <c r="FM52" i="100" s="1"/>
  <c r="DQ37" i="100"/>
  <c r="FM37" i="100" s="1"/>
  <c r="DQ29" i="100"/>
  <c r="FM29" i="100" s="1"/>
  <c r="DQ54" i="100"/>
  <c r="FM54" i="100" s="1"/>
  <c r="DQ41" i="100"/>
  <c r="FM41" i="100" s="1"/>
  <c r="DQ36" i="100"/>
  <c r="FM36" i="100" s="1"/>
  <c r="DQ38" i="100"/>
  <c r="FM38" i="100" s="1"/>
  <c r="DQ51" i="100"/>
  <c r="FM51" i="100" s="1"/>
  <c r="DQ58" i="100"/>
  <c r="FM58" i="100" s="1"/>
  <c r="DQ57" i="100"/>
  <c r="FM57" i="100" s="1"/>
  <c r="DQ59" i="100"/>
  <c r="FM59" i="100" s="1"/>
  <c r="EL7" i="100"/>
  <c r="GK7" i="100" s="1"/>
  <c r="EL9" i="100"/>
  <c r="GK9" i="100" s="1"/>
  <c r="EL8" i="100"/>
  <c r="GK8" i="100" s="1"/>
  <c r="EL10" i="100"/>
  <c r="GK10" i="100" s="1"/>
  <c r="EL11" i="100"/>
  <c r="GK11" i="100" s="1"/>
  <c r="EL17" i="100"/>
  <c r="GK17" i="100" s="1"/>
  <c r="EL32" i="100"/>
  <c r="GK32" i="100" s="1"/>
  <c r="EL22" i="100"/>
  <c r="GK22" i="100" s="1"/>
  <c r="EL13" i="100"/>
  <c r="GK13" i="100" s="1"/>
  <c r="EL21" i="100"/>
  <c r="GK21" i="100" s="1"/>
  <c r="EL37" i="100"/>
  <c r="GK37" i="100" s="1"/>
  <c r="EL26" i="100"/>
  <c r="GK26" i="100" s="1"/>
  <c r="EL19" i="100"/>
  <c r="GK19" i="100" s="1"/>
  <c r="EL31" i="100"/>
  <c r="GK31" i="100" s="1"/>
  <c r="EL23" i="100"/>
  <c r="GK23" i="100" s="1"/>
  <c r="EL16" i="100"/>
  <c r="GK16" i="100" s="1"/>
  <c r="EL24" i="100"/>
  <c r="GK24" i="100" s="1"/>
  <c r="EL35" i="100"/>
  <c r="GK35" i="100" s="1"/>
  <c r="EL62" i="100"/>
  <c r="GK62" i="100" s="1"/>
  <c r="EL49" i="100"/>
  <c r="GK49" i="100" s="1"/>
  <c r="EL44" i="100"/>
  <c r="GK44" i="100" s="1"/>
  <c r="EL48" i="100"/>
  <c r="GK48" i="100" s="1"/>
  <c r="EL58" i="100"/>
  <c r="GK58" i="100" s="1"/>
  <c r="EL55" i="100"/>
  <c r="GK55" i="100" s="1"/>
  <c r="EL54" i="100"/>
  <c r="GK54" i="100" s="1"/>
  <c r="EL53" i="100"/>
  <c r="GK53" i="100" s="1"/>
  <c r="EL45" i="100"/>
  <c r="GK45" i="100" s="1"/>
  <c r="EL30" i="100"/>
  <c r="GK30" i="100" s="1"/>
  <c r="EL20" i="100"/>
  <c r="GK20" i="100" s="1"/>
  <c r="EL18" i="100"/>
  <c r="GK18" i="100" s="1"/>
  <c r="EL14" i="100"/>
  <c r="GK14" i="100" s="1"/>
  <c r="EL36" i="100"/>
  <c r="GK36" i="100" s="1"/>
  <c r="EL27" i="100"/>
  <c r="GK27" i="100" s="1"/>
  <c r="EL63" i="100"/>
  <c r="GK63" i="100" s="1"/>
  <c r="EL41" i="100"/>
  <c r="GK41" i="100" s="1"/>
  <c r="EL60" i="100"/>
  <c r="GK60" i="100" s="1"/>
  <c r="EL47" i="100"/>
  <c r="GK47" i="100" s="1"/>
  <c r="EL66" i="100"/>
  <c r="GK66" i="100" s="1"/>
  <c r="EL40" i="100"/>
  <c r="GK40" i="100" s="1"/>
  <c r="EL64" i="100"/>
  <c r="GK64" i="100" s="1"/>
  <c r="EL46" i="100"/>
  <c r="GK46" i="100" s="1"/>
  <c r="EL56" i="100"/>
  <c r="GK56" i="100" s="1"/>
  <c r="EL65" i="100"/>
  <c r="GK65" i="100" s="1"/>
  <c r="EL12" i="100"/>
  <c r="GK12" i="100" s="1"/>
  <c r="EL15" i="100"/>
  <c r="GK15" i="100" s="1"/>
  <c r="EL33" i="100"/>
  <c r="GK33" i="100" s="1"/>
  <c r="EL29" i="100"/>
  <c r="GK29" i="100" s="1"/>
  <c r="EL34" i="100"/>
  <c r="GK34" i="100" s="1"/>
  <c r="EL28" i="100"/>
  <c r="GK28" i="100" s="1"/>
  <c r="EL59" i="100"/>
  <c r="GK59" i="100" s="1"/>
  <c r="EL39" i="100"/>
  <c r="GK39" i="100" s="1"/>
  <c r="EL52" i="100"/>
  <c r="GK52" i="100" s="1"/>
  <c r="EL25" i="100"/>
  <c r="GK25" i="100" s="1"/>
  <c r="EL51" i="100"/>
  <c r="GK51" i="100" s="1"/>
  <c r="EL42" i="100"/>
  <c r="GK42" i="100" s="1"/>
  <c r="EL43" i="100"/>
  <c r="GK43" i="100" s="1"/>
  <c r="EL57" i="100"/>
  <c r="GK57" i="100" s="1"/>
  <c r="EL38" i="100"/>
  <c r="GK38" i="100" s="1"/>
  <c r="EL61" i="100"/>
  <c r="GK61" i="100" s="1"/>
  <c r="EL50" i="100"/>
  <c r="GK50" i="100" s="1"/>
  <c r="DT7" i="100"/>
  <c r="FP7" i="100" s="1"/>
  <c r="DT9" i="100"/>
  <c r="FP9" i="100" s="1"/>
  <c r="DT13" i="100"/>
  <c r="FP13" i="100" s="1"/>
  <c r="DT19" i="100"/>
  <c r="FP19" i="100" s="1"/>
  <c r="DT18" i="100"/>
  <c r="FP18" i="100" s="1"/>
  <c r="DT32" i="100"/>
  <c r="FP32" i="100" s="1"/>
  <c r="DT21" i="100"/>
  <c r="FP21" i="100" s="1"/>
  <c r="DT30" i="100"/>
  <c r="FP30" i="100" s="1"/>
  <c r="DT11" i="100"/>
  <c r="FP11" i="100" s="1"/>
  <c r="DT33" i="100"/>
  <c r="FP33" i="100" s="1"/>
  <c r="DT34" i="100"/>
  <c r="FP34" i="100" s="1"/>
  <c r="DT25" i="100"/>
  <c r="FP25" i="100" s="1"/>
  <c r="DT23" i="100"/>
  <c r="FP23" i="100" s="1"/>
  <c r="DT27" i="100"/>
  <c r="FP27" i="100" s="1"/>
  <c r="DT54" i="100"/>
  <c r="FP54" i="100" s="1"/>
  <c r="DT49" i="100"/>
  <c r="FP49" i="100" s="1"/>
  <c r="DT47" i="100"/>
  <c r="FP47" i="100" s="1"/>
  <c r="DT38" i="100"/>
  <c r="FP38" i="100" s="1"/>
  <c r="DT64" i="100"/>
  <c r="FP64" i="100" s="1"/>
  <c r="DT39" i="100"/>
  <c r="FP39" i="100" s="1"/>
  <c r="DT66" i="100"/>
  <c r="FP66" i="100" s="1"/>
  <c r="DT48" i="100"/>
  <c r="FP48" i="100" s="1"/>
  <c r="DT51" i="100"/>
  <c r="FP51" i="100" s="1"/>
  <c r="DT50" i="100"/>
  <c r="FP50" i="100" s="1"/>
  <c r="DT53" i="100"/>
  <c r="FP53" i="100" s="1"/>
  <c r="DT45" i="100"/>
  <c r="FP45" i="100" s="1"/>
  <c r="DT63" i="100"/>
  <c r="FP63" i="100" s="1"/>
  <c r="DT35" i="100"/>
  <c r="FP35" i="100" s="1"/>
  <c r="DT17" i="100"/>
  <c r="FP17" i="100" s="1"/>
  <c r="DT14" i="100"/>
  <c r="FP14" i="100" s="1"/>
  <c r="DT12" i="100"/>
  <c r="FP12" i="100" s="1"/>
  <c r="DT10" i="100"/>
  <c r="FP10" i="100" s="1"/>
  <c r="DT29" i="100"/>
  <c r="FP29" i="100" s="1"/>
  <c r="DT37" i="100"/>
  <c r="FP37" i="100" s="1"/>
  <c r="DT31" i="100"/>
  <c r="FP31" i="100" s="1"/>
  <c r="DT26" i="100"/>
  <c r="FP26" i="100" s="1"/>
  <c r="DT40" i="100"/>
  <c r="FP40" i="100" s="1"/>
  <c r="DT62" i="100"/>
  <c r="FP62" i="100" s="1"/>
  <c r="DT42" i="100"/>
  <c r="FP42" i="100" s="1"/>
  <c r="DT57" i="100"/>
  <c r="FP57" i="100" s="1"/>
  <c r="DT44" i="100"/>
  <c r="FP44" i="100" s="1"/>
  <c r="DT61" i="100"/>
  <c r="FP61" i="100" s="1"/>
  <c r="DT46" i="100"/>
  <c r="FP46" i="100" s="1"/>
  <c r="DT65" i="100"/>
  <c r="FP65" i="100" s="1"/>
  <c r="DT52" i="100"/>
  <c r="FP52" i="100" s="1"/>
  <c r="DT22" i="100"/>
  <c r="FP22" i="100" s="1"/>
  <c r="DT20" i="100"/>
  <c r="FP20" i="100" s="1"/>
  <c r="DT16" i="100"/>
  <c r="FP16" i="100" s="1"/>
  <c r="DT15" i="100"/>
  <c r="FP15" i="100" s="1"/>
  <c r="DT28" i="100"/>
  <c r="FP28" i="100" s="1"/>
  <c r="DT24" i="100"/>
  <c r="FP24" i="100" s="1"/>
  <c r="DT36" i="100"/>
  <c r="FP36" i="100" s="1"/>
  <c r="DT41" i="100"/>
  <c r="FP41" i="100" s="1"/>
  <c r="DT59" i="100"/>
  <c r="FP59" i="100" s="1"/>
  <c r="DT58" i="100"/>
  <c r="FP58" i="100" s="1"/>
  <c r="DT56" i="100"/>
  <c r="FP56" i="100" s="1"/>
  <c r="DT60" i="100"/>
  <c r="FP60" i="100" s="1"/>
  <c r="DT43" i="100"/>
  <c r="FP43" i="100" s="1"/>
  <c r="DT55" i="100"/>
  <c r="FP55" i="100" s="1"/>
  <c r="DJ36" i="100"/>
  <c r="FD36" i="100" s="1"/>
  <c r="DJ8" i="100"/>
  <c r="FD8" i="100" s="1"/>
  <c r="DJ30" i="100"/>
  <c r="FD30" i="100" s="1"/>
  <c r="DJ41" i="100"/>
  <c r="FD41" i="100" s="1"/>
  <c r="DJ19" i="100"/>
  <c r="FD19" i="100" s="1"/>
  <c r="DJ58" i="100"/>
  <c r="FD58" i="100" s="1"/>
  <c r="DJ39" i="100"/>
  <c r="FD39" i="100" s="1"/>
  <c r="DJ42" i="100"/>
  <c r="FD42" i="100" s="1"/>
  <c r="DJ21" i="100"/>
  <c r="FD21" i="100" s="1"/>
  <c r="DJ50" i="100"/>
  <c r="FD50" i="100" s="1"/>
  <c r="DJ29" i="100"/>
  <c r="FD29" i="100" s="1"/>
  <c r="DJ65" i="100"/>
  <c r="FD65" i="100" s="1"/>
  <c r="DJ47" i="100"/>
  <c r="FD47" i="100" s="1"/>
  <c r="DJ24" i="100"/>
  <c r="FD24" i="100" s="1"/>
  <c r="DJ20" i="100"/>
  <c r="FD20" i="100" s="1"/>
  <c r="DJ60" i="100"/>
  <c r="FD60" i="100" s="1"/>
  <c r="DJ38" i="100"/>
  <c r="FD38" i="100" s="1"/>
  <c r="DJ10" i="100"/>
  <c r="FD10" i="100" s="1"/>
  <c r="DJ7" i="100"/>
  <c r="FD7" i="100" s="1"/>
  <c r="DJ35" i="100"/>
  <c r="FD35" i="100" s="1"/>
  <c r="DJ15" i="100"/>
  <c r="FD15" i="100" s="1"/>
  <c r="DJ34" i="100"/>
  <c r="FD34" i="100" s="1"/>
  <c r="DJ51" i="100"/>
  <c r="FD51" i="100" s="1"/>
  <c r="DJ33" i="100"/>
  <c r="FD33" i="100" s="1"/>
  <c r="DJ57" i="100"/>
  <c r="FD57" i="100" s="1"/>
  <c r="DJ37" i="100"/>
  <c r="FD37" i="100" s="1"/>
  <c r="DJ61" i="100"/>
  <c r="FD61" i="100" s="1"/>
  <c r="DJ40" i="100"/>
  <c r="FD40" i="100" s="1"/>
  <c r="DJ11" i="100"/>
  <c r="FD11" i="100" s="1"/>
  <c r="DJ46" i="100"/>
  <c r="FD46" i="100" s="1"/>
  <c r="DJ17" i="100"/>
  <c r="FD17" i="100" s="1"/>
  <c r="DJ13" i="100"/>
  <c r="FD13" i="100" s="1"/>
  <c r="DJ43" i="100"/>
  <c r="FD43" i="100" s="1"/>
  <c r="DJ18" i="100"/>
  <c r="FD18" i="100" s="1"/>
  <c r="DJ59" i="100"/>
  <c r="FD59" i="100" s="1"/>
  <c r="DJ23" i="100"/>
  <c r="FD23" i="100" s="1"/>
  <c r="DJ49" i="100"/>
  <c r="FD49" i="100" s="1"/>
  <c r="DJ32" i="100"/>
  <c r="FD32" i="100" s="1"/>
  <c r="DJ63" i="100"/>
  <c r="FD63" i="100" s="1"/>
  <c r="DJ56" i="100"/>
  <c r="FD56" i="100" s="1"/>
  <c r="DJ53" i="100"/>
  <c r="FD53" i="100" s="1"/>
  <c r="DJ25" i="100"/>
  <c r="FD25" i="100" s="1"/>
  <c r="DJ48" i="100"/>
  <c r="FD48" i="100" s="1"/>
  <c r="DJ27" i="100"/>
  <c r="FD27" i="100" s="1"/>
  <c r="DJ14" i="100"/>
  <c r="FD14" i="100" s="1"/>
  <c r="DJ52" i="100"/>
  <c r="FD52" i="100" s="1"/>
  <c r="DJ16" i="100"/>
  <c r="FD16" i="100" s="1"/>
  <c r="DJ55" i="100"/>
  <c r="FD55" i="100" s="1"/>
  <c r="DJ12" i="100"/>
  <c r="FD12" i="100" s="1"/>
  <c r="DJ62" i="100"/>
  <c r="FD62" i="100" s="1"/>
  <c r="DJ66" i="100"/>
  <c r="FD66" i="100" s="1"/>
  <c r="DJ28" i="100"/>
  <c r="FD28" i="100" s="1"/>
  <c r="DJ22" i="100"/>
  <c r="FD22" i="100" s="1"/>
  <c r="DJ45" i="100"/>
  <c r="FD45" i="100" s="1"/>
  <c r="DJ64" i="100"/>
  <c r="FD64" i="100" s="1"/>
  <c r="DJ26" i="100"/>
  <c r="FD26" i="100" s="1"/>
  <c r="DJ54" i="100"/>
  <c r="FD54" i="100" s="1"/>
  <c r="DJ44" i="100"/>
  <c r="FD44" i="100" s="1"/>
  <c r="DJ31" i="100"/>
  <c r="FD31" i="100" s="1"/>
  <c r="EA14" i="100"/>
  <c r="FX14" i="100" s="1"/>
  <c r="EA17" i="100"/>
  <c r="FX17" i="100" s="1"/>
  <c r="EA26" i="100"/>
  <c r="FX26" i="100" s="1"/>
  <c r="EA25" i="100"/>
  <c r="FX25" i="100" s="1"/>
  <c r="EA18" i="100"/>
  <c r="FX18" i="100" s="1"/>
  <c r="EA20" i="100"/>
  <c r="FX20" i="100" s="1"/>
  <c r="EA21" i="100"/>
  <c r="FX21" i="100" s="1"/>
  <c r="EA31" i="100"/>
  <c r="FX31" i="100" s="1"/>
  <c r="EA28" i="100"/>
  <c r="FX28" i="100" s="1"/>
  <c r="EA19" i="100"/>
  <c r="FX19" i="100" s="1"/>
  <c r="EA10" i="100"/>
  <c r="FX10" i="100" s="1"/>
  <c r="EA24" i="100"/>
  <c r="FX24" i="100" s="1"/>
  <c r="EA29" i="100"/>
  <c r="FX29" i="100" s="1"/>
  <c r="EA23" i="100"/>
  <c r="FX23" i="100" s="1"/>
  <c r="EA27" i="100"/>
  <c r="FX27" i="100" s="1"/>
  <c r="EA35" i="100"/>
  <c r="FX35" i="100" s="1"/>
  <c r="EA34" i="100"/>
  <c r="FX34" i="100" s="1"/>
  <c r="EA37" i="100"/>
  <c r="FX37" i="100" s="1"/>
  <c r="EA50" i="100"/>
  <c r="FX50" i="100" s="1"/>
  <c r="EA58" i="100"/>
  <c r="FX58" i="100" s="1"/>
  <c r="EA45" i="100"/>
  <c r="FX45" i="100" s="1"/>
  <c r="EA62" i="100"/>
  <c r="FX62" i="100" s="1"/>
  <c r="EA47" i="100"/>
  <c r="FX47" i="100" s="1"/>
  <c r="EA63" i="100"/>
  <c r="FX63" i="100" s="1"/>
  <c r="EA8" i="100"/>
  <c r="FX8" i="100" s="1"/>
  <c r="EA12" i="100"/>
  <c r="FX12" i="100" s="1"/>
  <c r="EA30" i="100"/>
  <c r="FX30" i="100" s="1"/>
  <c r="EA16" i="100"/>
  <c r="FX16" i="100" s="1"/>
  <c r="EA42" i="100"/>
  <c r="FX42" i="100" s="1"/>
  <c r="EA55" i="100"/>
  <c r="FX55" i="100" s="1"/>
  <c r="EA44" i="100"/>
  <c r="FX44" i="100" s="1"/>
  <c r="EA38" i="100"/>
  <c r="FX38" i="100" s="1"/>
  <c r="EA39" i="100"/>
  <c r="FX39" i="100" s="1"/>
  <c r="EA52" i="100"/>
  <c r="FX52" i="100" s="1"/>
  <c r="EA33" i="100"/>
  <c r="FX33" i="100" s="1"/>
  <c r="EA54" i="100"/>
  <c r="FX54" i="100" s="1"/>
  <c r="EA64" i="100"/>
  <c r="FX64" i="100" s="1"/>
  <c r="EA7" i="100"/>
  <c r="FX7" i="100" s="1"/>
  <c r="EA9" i="100"/>
  <c r="FX9" i="100" s="1"/>
  <c r="EA15" i="100"/>
  <c r="FX15" i="100" s="1"/>
  <c r="EA13" i="100"/>
  <c r="FX13" i="100" s="1"/>
  <c r="EA22" i="100"/>
  <c r="FX22" i="100" s="1"/>
  <c r="EA11" i="100"/>
  <c r="FX11" i="100" s="1"/>
  <c r="EA41" i="100"/>
  <c r="FX41" i="100" s="1"/>
  <c r="EA56" i="100"/>
  <c r="FX56" i="100" s="1"/>
  <c r="EA32" i="100"/>
  <c r="FX32" i="100" s="1"/>
  <c r="EA57" i="100"/>
  <c r="FX57" i="100" s="1"/>
  <c r="EA46" i="100"/>
  <c r="FX46" i="100" s="1"/>
  <c r="EA51" i="100"/>
  <c r="FX51" i="100" s="1"/>
  <c r="EA40" i="100"/>
  <c r="FX40" i="100" s="1"/>
  <c r="EA53" i="100"/>
  <c r="FX53" i="100" s="1"/>
  <c r="EA49" i="100"/>
  <c r="FX49" i="100" s="1"/>
  <c r="EA36" i="100"/>
  <c r="FX36" i="100" s="1"/>
  <c r="EA60" i="100"/>
  <c r="FX60" i="100" s="1"/>
  <c r="EA65" i="100"/>
  <c r="FX65" i="100" s="1"/>
  <c r="EA59" i="100"/>
  <c r="FX59" i="100" s="1"/>
  <c r="EA66" i="100"/>
  <c r="FX66" i="100" s="1"/>
  <c r="EA61" i="100"/>
  <c r="FX61" i="100" s="1"/>
  <c r="EA43" i="100"/>
  <c r="FX43" i="100" s="1"/>
  <c r="EA48" i="100"/>
  <c r="FX48" i="100" s="1"/>
  <c r="EN18" i="100"/>
  <c r="GM18" i="100" s="1"/>
  <c r="EN7" i="100"/>
  <c r="GM7" i="100" s="1"/>
  <c r="EN10" i="100"/>
  <c r="GM10" i="100" s="1"/>
  <c r="EN13" i="100"/>
  <c r="GM13" i="100" s="1"/>
  <c r="EN24" i="100"/>
  <c r="GM24" i="100" s="1"/>
  <c r="EN36" i="100"/>
  <c r="GM36" i="100" s="1"/>
  <c r="EN20" i="100"/>
  <c r="GM20" i="100" s="1"/>
  <c r="EN27" i="100"/>
  <c r="GM27" i="100" s="1"/>
  <c r="EN37" i="100"/>
  <c r="GM37" i="100" s="1"/>
  <c r="EN21" i="100"/>
  <c r="GM21" i="100" s="1"/>
  <c r="EN26" i="100"/>
  <c r="GM26" i="100" s="1"/>
  <c r="EN9" i="100"/>
  <c r="GM9" i="100" s="1"/>
  <c r="EN31" i="100"/>
  <c r="GM31" i="100" s="1"/>
  <c r="EN22" i="100"/>
  <c r="GM22" i="100" s="1"/>
  <c r="EN33" i="100"/>
  <c r="GM33" i="100" s="1"/>
  <c r="EN30" i="100"/>
  <c r="GM30" i="100" s="1"/>
  <c r="EN43" i="100"/>
  <c r="GM43" i="100" s="1"/>
  <c r="EN65" i="100"/>
  <c r="GM65" i="100" s="1"/>
  <c r="EN50" i="100"/>
  <c r="GM50" i="100" s="1"/>
  <c r="EN38" i="100"/>
  <c r="GM38" i="100" s="1"/>
  <c r="EN60" i="100"/>
  <c r="GM60" i="100" s="1"/>
  <c r="EN40" i="100"/>
  <c r="GM40" i="100" s="1"/>
  <c r="EN45" i="100"/>
  <c r="GM45" i="100" s="1"/>
  <c r="EN62" i="100"/>
  <c r="GM62" i="100" s="1"/>
  <c r="EN41" i="100"/>
  <c r="GM41" i="100" s="1"/>
  <c r="EN63" i="100"/>
  <c r="GM63" i="100" s="1"/>
  <c r="EN14" i="100"/>
  <c r="GM14" i="100" s="1"/>
  <c r="EN11" i="100"/>
  <c r="GM11" i="100" s="1"/>
  <c r="EN32" i="100"/>
  <c r="GM32" i="100" s="1"/>
  <c r="EN28" i="100"/>
  <c r="GM28" i="100" s="1"/>
  <c r="EN29" i="100"/>
  <c r="GM29" i="100" s="1"/>
  <c r="EN56" i="100"/>
  <c r="GM56" i="100" s="1"/>
  <c r="EN61" i="100"/>
  <c r="GM61" i="100" s="1"/>
  <c r="EN58" i="100"/>
  <c r="GM58" i="100" s="1"/>
  <c r="EN46" i="100"/>
  <c r="GM46" i="100" s="1"/>
  <c r="EN66" i="100"/>
  <c r="GM66" i="100" s="1"/>
  <c r="EN48" i="100"/>
  <c r="GM48" i="100" s="1"/>
  <c r="EN55" i="100"/>
  <c r="GM55" i="100" s="1"/>
  <c r="EN44" i="100"/>
  <c r="GM44" i="100" s="1"/>
  <c r="EN51" i="100"/>
  <c r="GM51" i="100" s="1"/>
  <c r="EN49" i="100"/>
  <c r="GM49" i="100" s="1"/>
  <c r="EN25" i="100"/>
  <c r="GM25" i="100" s="1"/>
  <c r="EN17" i="100"/>
  <c r="GM17" i="100" s="1"/>
  <c r="EN34" i="100"/>
  <c r="GM34" i="100" s="1"/>
  <c r="EN12" i="100"/>
  <c r="GM12" i="100" s="1"/>
  <c r="EN15" i="100"/>
  <c r="GM15" i="100" s="1"/>
  <c r="EN16" i="100"/>
  <c r="GM16" i="100" s="1"/>
  <c r="EN19" i="100"/>
  <c r="GM19" i="100" s="1"/>
  <c r="EN23" i="100"/>
  <c r="GM23" i="100" s="1"/>
  <c r="EN35" i="100"/>
  <c r="GM35" i="100" s="1"/>
  <c r="EN64" i="100"/>
  <c r="GM64" i="100" s="1"/>
  <c r="EN47" i="100"/>
  <c r="GM47" i="100" s="1"/>
  <c r="EN57" i="100"/>
  <c r="GM57" i="100" s="1"/>
  <c r="EN42" i="100"/>
  <c r="GM42" i="100" s="1"/>
  <c r="EN52" i="100"/>
  <c r="GM52" i="100" s="1"/>
  <c r="EN54" i="100"/>
  <c r="GM54" i="100" s="1"/>
  <c r="EN59" i="100"/>
  <c r="GM59" i="100" s="1"/>
  <c r="EN53" i="100"/>
  <c r="GM53" i="100" s="1"/>
  <c r="EN39" i="100"/>
  <c r="GM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J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C8" i="100" s="1"/>
  <c r="DI9" i="100"/>
  <c r="FC9" i="100" s="1"/>
  <c r="DI14" i="100"/>
  <c r="FC14" i="100" s="1"/>
  <c r="DI37" i="100"/>
  <c r="FC37" i="100" s="1"/>
  <c r="DI47" i="100"/>
  <c r="FC47" i="100" s="1"/>
  <c r="DI39" i="100"/>
  <c r="FC39" i="100" s="1"/>
  <c r="DI66" i="100"/>
  <c r="FC66" i="100" s="1"/>
  <c r="DI46" i="100"/>
  <c r="FC46" i="100" s="1"/>
  <c r="DI32" i="100"/>
  <c r="FC32" i="100" s="1"/>
  <c r="DI12" i="100"/>
  <c r="FC12" i="100" s="1"/>
  <c r="DI54" i="100"/>
  <c r="FC54" i="100" s="1"/>
  <c r="DI43" i="100"/>
  <c r="FC43" i="100" s="1"/>
  <c r="DI21" i="100"/>
  <c r="FC21" i="100" s="1"/>
  <c r="DI60" i="100"/>
  <c r="FC60" i="100" s="1"/>
  <c r="DI49" i="100"/>
  <c r="FC49" i="100" s="1"/>
  <c r="DI28" i="100"/>
  <c r="FC28" i="100" s="1"/>
  <c r="DI7" i="100"/>
  <c r="FC7" i="100" s="1"/>
  <c r="DI10" i="100"/>
  <c r="FC10" i="100" s="1"/>
  <c r="DI11" i="100"/>
  <c r="FC11" i="100" s="1"/>
  <c r="DI31" i="100"/>
  <c r="FC31" i="100" s="1"/>
  <c r="DI26" i="100"/>
  <c r="FC26" i="100" s="1"/>
  <c r="DI23" i="100"/>
  <c r="FC23" i="100" s="1"/>
  <c r="DI57" i="100"/>
  <c r="FC57" i="100" s="1"/>
  <c r="DI33" i="100"/>
  <c r="FC33" i="100" s="1"/>
  <c r="DI29" i="100"/>
  <c r="FC29" i="100" s="1"/>
  <c r="DI13" i="100"/>
  <c r="FC13" i="100" s="1"/>
  <c r="DI51" i="100"/>
  <c r="FC51" i="100" s="1"/>
  <c r="DI38" i="100"/>
  <c r="FC38" i="100" s="1"/>
  <c r="DI18" i="100"/>
  <c r="FC18" i="100" s="1"/>
  <c r="DI65" i="100"/>
  <c r="FC65" i="100" s="1"/>
  <c r="DI52" i="100"/>
  <c r="FC52" i="100" s="1"/>
  <c r="DI41" i="100"/>
  <c r="FC41" i="100" s="1"/>
  <c r="DI19" i="100"/>
  <c r="FC19" i="100" s="1"/>
  <c r="DI55" i="100"/>
  <c r="FC55" i="100" s="1"/>
  <c r="DI17" i="100"/>
  <c r="FC17" i="100" s="1"/>
  <c r="DI16" i="100"/>
  <c r="FC16" i="100" s="1"/>
  <c r="DI56" i="100"/>
  <c r="FC56" i="100" s="1"/>
  <c r="DI45" i="100"/>
  <c r="FC45" i="100" s="1"/>
  <c r="DI24" i="100"/>
  <c r="FC24" i="100" s="1"/>
  <c r="DI64" i="100"/>
  <c r="FC64" i="100" s="1"/>
  <c r="DI44" i="100"/>
  <c r="FC44" i="100" s="1"/>
  <c r="DI30" i="100"/>
  <c r="FC30" i="100" s="1"/>
  <c r="DI59" i="100"/>
  <c r="FC59" i="100" s="1"/>
  <c r="DI35" i="100"/>
  <c r="FC35" i="100" s="1"/>
  <c r="DI36" i="100"/>
  <c r="FC36" i="100" s="1"/>
  <c r="DI40" i="100"/>
  <c r="FC40" i="100" s="1"/>
  <c r="DI62" i="100"/>
  <c r="FC62" i="100" s="1"/>
  <c r="DI34" i="100"/>
  <c r="FC34" i="100" s="1"/>
  <c r="DI48" i="100"/>
  <c r="FC48" i="100" s="1"/>
  <c r="DI15" i="100"/>
  <c r="FC15" i="100" s="1"/>
  <c r="DI20" i="100"/>
  <c r="FC20" i="100" s="1"/>
  <c r="DI27" i="100"/>
  <c r="FC27" i="100" s="1"/>
  <c r="DI50" i="100"/>
  <c r="FC50" i="100" s="1"/>
  <c r="DI61" i="100"/>
  <c r="FC61" i="100" s="1"/>
  <c r="DI63" i="100"/>
  <c r="FC63" i="100" s="1"/>
  <c r="DI22" i="100"/>
  <c r="FC22" i="100" s="1"/>
  <c r="DI42" i="100"/>
  <c r="FC42" i="100" s="1"/>
  <c r="DI58" i="100"/>
  <c r="FC58" i="100" s="1"/>
  <c r="DI53" i="100"/>
  <c r="FC53" i="100" s="1"/>
  <c r="DI25" i="100"/>
  <c r="FC25" i="100" s="1"/>
  <c r="ED7" i="100"/>
  <c r="GB7" i="100" s="1"/>
  <c r="ED9" i="100"/>
  <c r="GB9" i="100" s="1"/>
  <c r="ED31" i="100"/>
  <c r="GB31" i="100" s="1"/>
  <c r="ED19" i="100"/>
  <c r="GB19" i="100" s="1"/>
  <c r="ED21" i="100"/>
  <c r="GB21" i="100" s="1"/>
  <c r="ED17" i="100"/>
  <c r="GB17" i="100" s="1"/>
  <c r="ED28" i="100"/>
  <c r="GB28" i="100" s="1"/>
  <c r="ED25" i="100"/>
  <c r="GB25" i="100" s="1"/>
  <c r="ED16" i="100"/>
  <c r="GB16" i="100" s="1"/>
  <c r="ED41" i="100"/>
  <c r="GB41" i="100" s="1"/>
  <c r="ED48" i="100"/>
  <c r="GB48" i="100" s="1"/>
  <c r="ED43" i="100"/>
  <c r="GB43" i="100" s="1"/>
  <c r="ED65" i="100"/>
  <c r="GB65" i="100" s="1"/>
  <c r="ED39" i="100"/>
  <c r="GB39" i="100" s="1"/>
  <c r="ED62" i="100"/>
  <c r="GB62" i="100" s="1"/>
  <c r="ED51" i="100"/>
  <c r="GB51" i="100" s="1"/>
  <c r="ED50" i="100"/>
  <c r="GB50" i="100" s="1"/>
  <c r="ED47" i="100"/>
  <c r="GB47" i="100" s="1"/>
  <c r="ED38" i="100"/>
  <c r="GB38" i="100" s="1"/>
  <c r="ED57" i="100"/>
  <c r="GB57" i="100" s="1"/>
  <c r="ED8" i="100"/>
  <c r="GB8" i="100" s="1"/>
  <c r="ED26" i="100"/>
  <c r="GB26" i="100" s="1"/>
  <c r="ED15" i="100"/>
  <c r="GB15" i="100" s="1"/>
  <c r="ED18" i="100"/>
  <c r="GB18" i="100" s="1"/>
  <c r="ED24" i="100"/>
  <c r="GB24" i="100" s="1"/>
  <c r="ED23" i="100"/>
  <c r="GB23" i="100" s="1"/>
  <c r="ED46" i="100"/>
  <c r="GB46" i="100" s="1"/>
  <c r="ED33" i="100"/>
  <c r="GB33" i="100" s="1"/>
  <c r="ED61" i="100"/>
  <c r="GB61" i="100" s="1"/>
  <c r="ED34" i="100"/>
  <c r="GB34" i="100" s="1"/>
  <c r="ED56" i="100"/>
  <c r="GB56" i="100" s="1"/>
  <c r="ED49" i="100"/>
  <c r="GB49" i="100" s="1"/>
  <c r="ED40" i="100"/>
  <c r="GB40" i="100" s="1"/>
  <c r="ED35" i="100"/>
  <c r="GB35" i="100" s="1"/>
  <c r="ED45" i="100"/>
  <c r="GB45" i="100" s="1"/>
  <c r="ED63" i="100"/>
  <c r="GB63" i="100" s="1"/>
  <c r="ED54" i="100"/>
  <c r="GB54" i="100" s="1"/>
  <c r="ED13" i="100"/>
  <c r="GB13" i="100" s="1"/>
  <c r="ED11" i="100"/>
  <c r="GB11" i="100" s="1"/>
  <c r="ED14" i="100"/>
  <c r="GB14" i="100" s="1"/>
  <c r="ED12" i="100"/>
  <c r="GB12" i="100" s="1"/>
  <c r="ED29" i="100"/>
  <c r="GB29" i="100" s="1"/>
  <c r="ED22" i="100"/>
  <c r="GB22" i="100" s="1"/>
  <c r="ED27" i="100"/>
  <c r="GB27" i="100" s="1"/>
  <c r="ED20" i="100"/>
  <c r="GB20" i="100" s="1"/>
  <c r="ED30" i="100"/>
  <c r="GB30" i="100" s="1"/>
  <c r="ED55" i="100"/>
  <c r="GB55" i="100" s="1"/>
  <c r="ED64" i="100"/>
  <c r="GB64" i="100" s="1"/>
  <c r="ED53" i="100"/>
  <c r="GB53" i="100" s="1"/>
  <c r="ED42" i="100"/>
  <c r="GB42" i="100" s="1"/>
  <c r="ED58" i="100"/>
  <c r="GB58" i="100" s="1"/>
  <c r="ED59" i="100"/>
  <c r="GB59" i="100" s="1"/>
  <c r="ED52" i="100"/>
  <c r="GB52" i="100" s="1"/>
  <c r="ED36" i="100"/>
  <c r="GB36" i="100" s="1"/>
  <c r="ED60" i="100"/>
  <c r="GB60" i="100" s="1"/>
  <c r="ED66" i="100"/>
  <c r="GB66" i="100" s="1"/>
  <c r="ED32" i="100"/>
  <c r="GB32" i="100" s="1"/>
  <c r="ED37" i="100"/>
  <c r="GB37" i="100" s="1"/>
  <c r="ED44" i="100"/>
  <c r="GB44" i="100" s="1"/>
  <c r="DM9" i="100"/>
  <c r="FH9" i="100" s="1"/>
  <c r="DM8" i="100"/>
  <c r="FH8" i="100" s="1"/>
  <c r="DM7" i="100"/>
  <c r="FH7" i="100" s="1"/>
  <c r="DM16" i="100"/>
  <c r="FH16" i="100" s="1"/>
  <c r="DM11" i="100"/>
  <c r="FH11" i="100" s="1"/>
  <c r="DM19" i="100"/>
  <c r="FH19" i="100" s="1"/>
  <c r="DM12" i="100"/>
  <c r="FH12" i="100" s="1"/>
  <c r="DM18" i="100"/>
  <c r="FH18" i="100" s="1"/>
  <c r="DM10" i="100"/>
  <c r="FH10" i="100" s="1"/>
  <c r="DM15" i="100"/>
  <c r="FH15" i="100" s="1"/>
  <c r="DM24" i="100"/>
  <c r="FH24" i="100" s="1"/>
  <c r="DM25" i="100"/>
  <c r="FH25" i="100" s="1"/>
  <c r="DM32" i="100"/>
  <c r="FH32" i="100" s="1"/>
  <c r="DM35" i="100"/>
  <c r="FH35" i="100" s="1"/>
  <c r="DM20" i="100"/>
  <c r="FH20" i="100" s="1"/>
  <c r="DM28" i="100"/>
  <c r="FH28" i="100" s="1"/>
  <c r="DM56" i="100"/>
  <c r="FH56" i="100" s="1"/>
  <c r="DM38" i="100"/>
  <c r="FH38" i="100" s="1"/>
  <c r="DM66" i="100"/>
  <c r="FH66" i="100" s="1"/>
  <c r="DM46" i="100"/>
  <c r="FH46" i="100" s="1"/>
  <c r="DM64" i="100"/>
  <c r="FH64" i="100" s="1"/>
  <c r="DM44" i="100"/>
  <c r="FH44" i="100" s="1"/>
  <c r="DM58" i="100"/>
  <c r="FH58" i="100" s="1"/>
  <c r="DM41" i="100"/>
  <c r="FH41" i="100" s="1"/>
  <c r="DM52" i="100"/>
  <c r="FH52" i="100" s="1"/>
  <c r="DM42" i="100"/>
  <c r="FH42" i="100" s="1"/>
  <c r="DM31" i="100"/>
  <c r="FH31" i="100" s="1"/>
  <c r="DM13" i="100"/>
  <c r="FH13" i="100" s="1"/>
  <c r="DM30" i="100"/>
  <c r="FH30" i="100" s="1"/>
  <c r="DM21" i="100"/>
  <c r="FH21" i="100" s="1"/>
  <c r="DM33" i="100"/>
  <c r="FH33" i="100" s="1"/>
  <c r="DM63" i="100"/>
  <c r="FH63" i="100" s="1"/>
  <c r="DM48" i="100"/>
  <c r="FH48" i="100" s="1"/>
  <c r="DM62" i="100"/>
  <c r="FH62" i="100" s="1"/>
  <c r="DM39" i="100"/>
  <c r="FH39" i="100" s="1"/>
  <c r="DM60" i="100"/>
  <c r="FH60" i="100" s="1"/>
  <c r="DM65" i="100"/>
  <c r="FH65" i="100" s="1"/>
  <c r="DM51" i="100"/>
  <c r="FH51" i="100" s="1"/>
  <c r="DM61" i="100"/>
  <c r="FH61" i="100" s="1"/>
  <c r="DM14" i="100"/>
  <c r="FH14" i="100" s="1"/>
  <c r="DM17" i="100"/>
  <c r="FH17" i="100" s="1"/>
  <c r="DM26" i="100"/>
  <c r="FH26" i="100" s="1"/>
  <c r="DM29" i="100"/>
  <c r="FH29" i="100" s="1"/>
  <c r="DM36" i="100"/>
  <c r="FH36" i="100" s="1"/>
  <c r="DM34" i="100"/>
  <c r="FH34" i="100" s="1"/>
  <c r="DM43" i="100"/>
  <c r="FH43" i="100" s="1"/>
  <c r="DM57" i="100"/>
  <c r="FH57" i="100" s="1"/>
  <c r="DM40" i="100"/>
  <c r="FH40" i="100" s="1"/>
  <c r="DM54" i="100"/>
  <c r="FH54" i="100" s="1"/>
  <c r="DM45" i="100"/>
  <c r="FH45" i="100" s="1"/>
  <c r="DM37" i="100"/>
  <c r="FH37" i="100" s="1"/>
  <c r="DM23" i="100"/>
  <c r="FH23" i="100" s="1"/>
  <c r="DM22" i="100"/>
  <c r="FH22" i="100" s="1"/>
  <c r="DM50" i="100"/>
  <c r="FH50" i="100" s="1"/>
  <c r="DM59" i="100"/>
  <c r="FH59" i="100" s="1"/>
  <c r="DM27" i="100"/>
  <c r="FH27" i="100" s="1"/>
  <c r="DM55" i="100"/>
  <c r="FH55" i="100" s="1"/>
  <c r="DM53" i="100"/>
  <c r="FH53" i="100" s="1"/>
  <c r="DM49" i="100"/>
  <c r="FH49" i="100" s="1"/>
  <c r="DM47" i="100"/>
  <c r="FH47" i="100" s="1"/>
  <c r="EH8" i="100"/>
  <c r="GF8" i="100" s="1"/>
  <c r="EH7" i="100"/>
  <c r="GF7" i="100" s="1"/>
  <c r="EH9" i="100"/>
  <c r="GF9" i="100" s="1"/>
  <c r="EH13" i="100"/>
  <c r="GF13" i="100" s="1"/>
  <c r="EH12" i="100"/>
  <c r="GF12" i="100" s="1"/>
  <c r="EH15" i="100"/>
  <c r="GF15" i="100" s="1"/>
  <c r="EH14" i="100"/>
  <c r="GF14" i="100" s="1"/>
  <c r="EH29" i="100"/>
  <c r="GF29" i="100" s="1"/>
  <c r="EH27" i="100"/>
  <c r="GF27" i="100" s="1"/>
  <c r="EH17" i="100"/>
  <c r="GF17" i="100" s="1"/>
  <c r="EH11" i="100"/>
  <c r="GF11" i="100" s="1"/>
  <c r="EH18" i="100"/>
  <c r="GF18" i="100" s="1"/>
  <c r="EH28" i="100"/>
  <c r="GF28" i="100" s="1"/>
  <c r="EH21" i="100"/>
  <c r="GF21" i="100" s="1"/>
  <c r="EH37" i="100"/>
  <c r="GF37" i="100" s="1"/>
  <c r="EH42" i="100"/>
  <c r="GF42" i="100" s="1"/>
  <c r="EH66" i="100"/>
  <c r="GF66" i="100" s="1"/>
  <c r="EH38" i="100"/>
  <c r="GF38" i="100" s="1"/>
  <c r="EH50" i="100"/>
  <c r="GF50" i="100" s="1"/>
  <c r="EH40" i="100"/>
  <c r="GF40" i="100" s="1"/>
  <c r="EH62" i="100"/>
  <c r="GF62" i="100" s="1"/>
  <c r="EH49" i="100"/>
  <c r="GF49" i="100" s="1"/>
  <c r="EH54" i="100"/>
  <c r="GF54" i="100" s="1"/>
  <c r="EH23" i="100"/>
  <c r="GF23" i="100" s="1"/>
  <c r="EH16" i="100"/>
  <c r="GF16" i="100" s="1"/>
  <c r="EH22" i="100"/>
  <c r="GF22" i="100" s="1"/>
  <c r="EH25" i="100"/>
  <c r="GF25" i="100" s="1"/>
  <c r="EH19" i="100"/>
  <c r="GF19" i="100" s="1"/>
  <c r="EH20" i="100"/>
  <c r="GF20" i="100" s="1"/>
  <c r="EH32" i="100"/>
  <c r="GF32" i="100" s="1"/>
  <c r="EH57" i="100"/>
  <c r="GF57" i="100" s="1"/>
  <c r="EH39" i="100"/>
  <c r="GF39" i="100" s="1"/>
  <c r="EH51" i="100"/>
  <c r="GF51" i="100" s="1"/>
  <c r="EH52" i="100"/>
  <c r="GF52" i="100" s="1"/>
  <c r="EH53" i="100"/>
  <c r="GF53" i="100" s="1"/>
  <c r="EH56" i="100"/>
  <c r="GF56" i="100" s="1"/>
  <c r="EH48" i="100"/>
  <c r="GF48" i="100" s="1"/>
  <c r="EH64" i="100"/>
  <c r="GF64" i="100" s="1"/>
  <c r="EH10" i="100"/>
  <c r="GF10" i="100" s="1"/>
  <c r="EH26" i="100"/>
  <c r="GF26" i="100" s="1"/>
  <c r="EH24" i="100"/>
  <c r="GF24" i="100" s="1"/>
  <c r="EH30" i="100"/>
  <c r="GF30" i="100" s="1"/>
  <c r="EH31" i="100"/>
  <c r="GF31" i="100" s="1"/>
  <c r="EH43" i="100"/>
  <c r="GF43" i="100" s="1"/>
  <c r="EH46" i="100"/>
  <c r="GF46" i="100" s="1"/>
  <c r="EH36" i="100"/>
  <c r="GF36" i="100" s="1"/>
  <c r="EH59" i="100"/>
  <c r="GF59" i="100" s="1"/>
  <c r="EH33" i="100"/>
  <c r="GF33" i="100" s="1"/>
  <c r="EH61" i="100"/>
  <c r="GF61" i="100" s="1"/>
  <c r="EH35" i="100"/>
  <c r="GF35" i="100" s="1"/>
  <c r="EH55" i="100"/>
  <c r="GF55" i="100" s="1"/>
  <c r="EH60" i="100"/>
  <c r="GF60" i="100" s="1"/>
  <c r="EH45" i="100"/>
  <c r="GF45" i="100" s="1"/>
  <c r="EH41" i="100"/>
  <c r="GF41" i="100" s="1"/>
  <c r="EH63" i="100"/>
  <c r="GF63" i="100" s="1"/>
  <c r="EH44" i="100"/>
  <c r="GF44" i="100" s="1"/>
  <c r="EH34" i="100"/>
  <c r="GF34" i="100" s="1"/>
  <c r="EH47" i="100"/>
  <c r="GF47" i="100" s="1"/>
  <c r="EH58" i="100"/>
  <c r="GF58" i="100" s="1"/>
  <c r="EH65" i="100"/>
  <c r="GF65" i="100" s="1"/>
  <c r="DD14" i="100"/>
  <c r="EW14" i="100" s="1"/>
  <c r="DD46" i="100"/>
  <c r="EW46" i="100" s="1"/>
  <c r="DD16" i="100"/>
  <c r="EW16" i="100" s="1"/>
  <c r="DD7" i="100"/>
  <c r="EW7" i="100" s="1"/>
  <c r="DD9" i="100"/>
  <c r="EW9" i="100" s="1"/>
  <c r="DD8" i="100"/>
  <c r="EW8" i="100" s="1"/>
  <c r="DD11" i="100"/>
  <c r="EW11" i="100" s="1"/>
  <c r="DD24" i="100"/>
  <c r="EW24" i="100" s="1"/>
  <c r="DD55" i="100"/>
  <c r="EW55" i="100" s="1"/>
  <c r="DD18" i="100"/>
  <c r="EW18" i="100" s="1"/>
  <c r="DD61" i="100"/>
  <c r="EW61" i="100" s="1"/>
  <c r="DD15" i="100"/>
  <c r="EW15" i="100" s="1"/>
  <c r="DD33" i="100"/>
  <c r="EW33" i="100" s="1"/>
  <c r="DD19" i="100"/>
  <c r="EW19" i="100" s="1"/>
  <c r="DD37" i="100"/>
  <c r="EW37" i="100" s="1"/>
  <c r="DD10" i="100"/>
  <c r="EW10" i="100" s="1"/>
  <c r="DD22" i="100"/>
  <c r="EW22" i="100" s="1"/>
  <c r="DD48" i="100"/>
  <c r="EW48" i="100" s="1"/>
  <c r="DD41" i="100"/>
  <c r="EW41" i="100" s="1"/>
  <c r="DD49" i="100"/>
  <c r="EW49" i="100" s="1"/>
  <c r="DD50" i="100"/>
  <c r="EW50" i="100" s="1"/>
  <c r="DD20" i="100"/>
  <c r="EW20" i="100" s="1"/>
  <c r="DD64" i="100"/>
  <c r="EW64" i="100" s="1"/>
  <c r="DD47" i="100"/>
  <c r="EW47" i="100" s="1"/>
  <c r="DD43" i="100"/>
  <c r="EW43" i="100" s="1"/>
  <c r="DD25" i="100"/>
  <c r="EW25" i="100" s="1"/>
  <c r="DD56" i="100"/>
  <c r="EW56" i="100" s="1"/>
  <c r="DD27" i="100"/>
  <c r="EW27" i="100" s="1"/>
  <c r="DD58" i="100"/>
  <c r="EW58" i="100" s="1"/>
  <c r="DD13" i="100"/>
  <c r="EW13" i="100" s="1"/>
  <c r="DD36" i="100"/>
  <c r="EW36" i="100" s="1"/>
  <c r="DD29" i="100"/>
  <c r="EW29" i="100" s="1"/>
  <c r="DD65" i="100"/>
  <c r="EW65" i="100" s="1"/>
  <c r="DD51" i="100"/>
  <c r="EW51" i="100" s="1"/>
  <c r="DD35" i="100"/>
  <c r="EW35" i="100" s="1"/>
  <c r="DD17" i="100"/>
  <c r="EW17" i="100" s="1"/>
  <c r="DD44" i="100"/>
  <c r="EW44" i="100" s="1"/>
  <c r="DD34" i="100"/>
  <c r="EW34" i="100" s="1"/>
  <c r="DD66" i="100"/>
  <c r="EW66" i="100" s="1"/>
  <c r="DD38" i="100"/>
  <c r="EW38" i="100" s="1"/>
  <c r="DD57" i="100"/>
  <c r="EW57" i="100" s="1"/>
  <c r="DD21" i="100"/>
  <c r="EW21" i="100" s="1"/>
  <c r="DD28" i="100"/>
  <c r="EW28" i="100" s="1"/>
  <c r="DD54" i="100"/>
  <c r="EW54" i="100" s="1"/>
  <c r="DD60" i="100"/>
  <c r="EW60" i="100" s="1"/>
  <c r="DD40" i="100"/>
  <c r="EW40" i="100" s="1"/>
  <c r="DD12" i="100"/>
  <c r="EW12" i="100" s="1"/>
  <c r="DD32" i="100"/>
  <c r="EW32" i="100" s="1"/>
  <c r="DD26" i="100"/>
  <c r="EW26" i="100" s="1"/>
  <c r="DD52" i="100"/>
  <c r="EW52" i="100" s="1"/>
  <c r="DD31" i="100"/>
  <c r="EW31" i="100" s="1"/>
  <c r="DD53" i="100"/>
  <c r="EW53" i="100" s="1"/>
  <c r="DD42" i="100"/>
  <c r="EW42" i="100" s="1"/>
  <c r="DD63" i="100"/>
  <c r="EW63" i="100" s="1"/>
  <c r="DD23" i="100"/>
  <c r="EW23" i="100" s="1"/>
  <c r="DD39" i="100"/>
  <c r="EW39" i="100" s="1"/>
  <c r="DD62" i="100"/>
  <c r="EW62" i="100" s="1"/>
  <c r="DD59" i="100"/>
  <c r="EW59" i="100" s="1"/>
  <c r="DD45" i="100"/>
  <c r="EW45" i="100" s="1"/>
  <c r="DD30" i="100"/>
  <c r="EW30" i="100" s="1"/>
  <c r="EG9" i="100"/>
  <c r="GE9" i="100" s="1"/>
  <c r="EG16" i="100"/>
  <c r="GE16" i="100" s="1"/>
  <c r="EG11" i="100"/>
  <c r="GE11" i="100" s="1"/>
  <c r="EG17" i="100"/>
  <c r="GE17" i="100" s="1"/>
  <c r="EG13" i="100"/>
  <c r="GE13" i="100" s="1"/>
  <c r="EG21" i="100"/>
  <c r="GE21" i="100" s="1"/>
  <c r="EG8" i="100"/>
  <c r="GE8" i="100" s="1"/>
  <c r="EG12" i="100"/>
  <c r="GE12" i="100" s="1"/>
  <c r="EG29" i="100"/>
  <c r="GE29" i="100" s="1"/>
  <c r="EG23" i="100"/>
  <c r="GE23" i="100" s="1"/>
  <c r="EG15" i="100"/>
  <c r="GE15" i="100" s="1"/>
  <c r="EG19" i="100"/>
  <c r="GE19" i="100" s="1"/>
  <c r="EG20" i="100"/>
  <c r="GE20" i="100" s="1"/>
  <c r="EG27" i="100"/>
  <c r="GE27" i="100" s="1"/>
  <c r="EG30" i="100"/>
  <c r="GE30" i="100" s="1"/>
  <c r="EG65" i="100"/>
  <c r="GE65" i="100" s="1"/>
  <c r="EG64" i="100"/>
  <c r="GE64" i="100" s="1"/>
  <c r="EG46" i="100"/>
  <c r="GE46" i="100" s="1"/>
  <c r="EG62" i="100"/>
  <c r="GE62" i="100" s="1"/>
  <c r="EG44" i="100"/>
  <c r="GE44" i="100" s="1"/>
  <c r="EG50" i="100"/>
  <c r="GE50" i="100" s="1"/>
  <c r="EG34" i="100"/>
  <c r="GE34" i="100" s="1"/>
  <c r="EG66" i="100"/>
  <c r="GE66" i="100" s="1"/>
  <c r="EG48" i="100"/>
  <c r="GE48" i="100" s="1"/>
  <c r="EG35" i="100"/>
  <c r="GE35" i="100" s="1"/>
  <c r="EG47" i="100"/>
  <c r="GE47" i="100" s="1"/>
  <c r="EG31" i="100"/>
  <c r="GE31" i="100" s="1"/>
  <c r="EG10" i="100"/>
  <c r="GE10" i="100" s="1"/>
  <c r="EG24" i="100"/>
  <c r="GE24" i="100" s="1"/>
  <c r="EG28" i="100"/>
  <c r="GE28" i="100" s="1"/>
  <c r="EG18" i="100"/>
  <c r="GE18" i="100" s="1"/>
  <c r="EG57" i="100"/>
  <c r="GE57" i="100" s="1"/>
  <c r="EG37" i="100"/>
  <c r="GE37" i="100" s="1"/>
  <c r="EG60" i="100"/>
  <c r="GE60" i="100" s="1"/>
  <c r="EG33" i="100"/>
  <c r="GE33" i="100" s="1"/>
  <c r="EG55" i="100"/>
  <c r="GE55" i="100" s="1"/>
  <c r="EG42" i="100"/>
  <c r="GE42" i="100" s="1"/>
  <c r="EG61" i="100"/>
  <c r="GE61" i="100" s="1"/>
  <c r="EG40" i="100"/>
  <c r="GE40" i="100" s="1"/>
  <c r="EG49" i="100"/>
  <c r="GE49" i="100" s="1"/>
  <c r="EG7" i="100"/>
  <c r="GE7" i="100" s="1"/>
  <c r="EG14" i="100"/>
  <c r="GE14" i="100" s="1"/>
  <c r="EG26" i="100"/>
  <c r="GE26" i="100" s="1"/>
  <c r="EG22" i="100"/>
  <c r="GE22" i="100" s="1"/>
  <c r="EG54" i="100"/>
  <c r="GE54" i="100" s="1"/>
  <c r="EG45" i="100"/>
  <c r="GE45" i="100" s="1"/>
  <c r="EG52" i="100"/>
  <c r="GE52" i="100" s="1"/>
  <c r="EG43" i="100"/>
  <c r="GE43" i="100" s="1"/>
  <c r="EG56" i="100"/>
  <c r="GE56" i="100" s="1"/>
  <c r="EG51" i="100"/>
  <c r="GE51" i="100" s="1"/>
  <c r="EG36" i="100"/>
  <c r="GE36" i="100" s="1"/>
  <c r="EG32" i="100"/>
  <c r="GE32" i="100" s="1"/>
  <c r="EG38" i="100"/>
  <c r="GE38" i="100" s="1"/>
  <c r="EG59" i="100"/>
  <c r="GE59" i="100" s="1"/>
  <c r="EG58" i="100"/>
  <c r="GE58" i="100" s="1"/>
  <c r="EG63" i="100"/>
  <c r="GE63" i="100" s="1"/>
  <c r="EG39" i="100"/>
  <c r="GE39" i="100" s="1"/>
  <c r="EG41" i="100"/>
  <c r="GE41" i="100" s="1"/>
  <c r="EG53" i="100"/>
  <c r="GE53" i="100" s="1"/>
  <c r="DG8" i="100"/>
  <c r="FA8" i="100" s="1"/>
  <c r="DG9" i="100"/>
  <c r="FA9" i="100" s="1"/>
  <c r="DG7" i="100"/>
  <c r="FA7" i="100" s="1"/>
  <c r="DG42" i="100"/>
  <c r="FA42" i="100" s="1"/>
  <c r="DG40" i="100"/>
  <c r="FA40" i="100" s="1"/>
  <c r="DG57" i="100"/>
  <c r="FA57" i="100" s="1"/>
  <c r="DG36" i="100"/>
  <c r="FA36" i="100" s="1"/>
  <c r="DG39" i="100"/>
  <c r="FA39" i="100" s="1"/>
  <c r="DG16" i="100"/>
  <c r="FA16" i="100" s="1"/>
  <c r="DG63" i="100"/>
  <c r="FA63" i="100" s="1"/>
  <c r="DG45" i="100"/>
  <c r="FA45" i="100" s="1"/>
  <c r="DG29" i="100"/>
  <c r="FA29" i="100" s="1"/>
  <c r="DG13" i="100"/>
  <c r="FA13" i="100" s="1"/>
  <c r="DG59" i="100"/>
  <c r="FA59" i="100" s="1"/>
  <c r="DG24" i="100"/>
  <c r="FA24" i="100" s="1"/>
  <c r="DG28" i="100"/>
  <c r="FA28" i="100" s="1"/>
  <c r="DG56" i="100"/>
  <c r="FA56" i="100" s="1"/>
  <c r="DG49" i="100"/>
  <c r="FA49" i="100" s="1"/>
  <c r="DG62" i="100"/>
  <c r="FA62" i="100" s="1"/>
  <c r="DG50" i="100"/>
  <c r="FA50" i="100" s="1"/>
  <c r="DG65" i="100"/>
  <c r="FA65" i="100" s="1"/>
  <c r="DG47" i="100"/>
  <c r="FA47" i="100" s="1"/>
  <c r="DG31" i="100"/>
  <c r="FA31" i="100" s="1"/>
  <c r="DG15" i="100"/>
  <c r="FA15" i="100" s="1"/>
  <c r="DG61" i="100"/>
  <c r="FA61" i="100" s="1"/>
  <c r="DG34" i="100"/>
  <c r="FA34" i="100" s="1"/>
  <c r="DG30" i="100"/>
  <c r="FA30" i="100" s="1"/>
  <c r="DG12" i="100"/>
  <c r="FA12" i="100" s="1"/>
  <c r="DG51" i="100"/>
  <c r="FA51" i="100" s="1"/>
  <c r="DG44" i="100"/>
  <c r="FA44" i="100" s="1"/>
  <c r="DG20" i="100"/>
  <c r="FA20" i="100" s="1"/>
  <c r="DG11" i="100"/>
  <c r="FA11" i="100" s="1"/>
  <c r="DG10" i="100"/>
  <c r="FA10" i="100" s="1"/>
  <c r="DG18" i="100"/>
  <c r="FA18" i="100" s="1"/>
  <c r="DG33" i="100"/>
  <c r="FA33" i="100" s="1"/>
  <c r="DG41" i="100"/>
  <c r="FA41" i="100" s="1"/>
  <c r="DG27" i="100"/>
  <c r="FA27" i="100" s="1"/>
  <c r="DG58" i="100"/>
  <c r="FA58" i="100" s="1"/>
  <c r="DG38" i="100"/>
  <c r="FA38" i="100" s="1"/>
  <c r="DG32" i="100"/>
  <c r="FA32" i="100" s="1"/>
  <c r="DG14" i="100"/>
  <c r="FA14" i="100" s="1"/>
  <c r="DG53" i="100"/>
  <c r="FA53" i="100" s="1"/>
  <c r="DG46" i="100"/>
  <c r="FA46" i="100" s="1"/>
  <c r="DG23" i="100"/>
  <c r="FA23" i="100" s="1"/>
  <c r="DG52" i="100"/>
  <c r="FA52" i="100" s="1"/>
  <c r="DG35" i="100"/>
  <c r="FA35" i="100" s="1"/>
  <c r="DG19" i="100"/>
  <c r="FA19" i="100" s="1"/>
  <c r="DG55" i="100"/>
  <c r="FA55" i="100" s="1"/>
  <c r="DG54" i="100"/>
  <c r="FA54" i="100" s="1"/>
  <c r="DG43" i="100"/>
  <c r="FA43" i="100" s="1"/>
  <c r="DG26" i="100"/>
  <c r="FA26" i="100" s="1"/>
  <c r="DG48" i="100"/>
  <c r="FA48" i="100" s="1"/>
  <c r="DG37" i="100"/>
  <c r="FA37" i="100" s="1"/>
  <c r="DG22" i="100"/>
  <c r="FA22" i="100" s="1"/>
  <c r="DG66" i="100"/>
  <c r="FA66" i="100" s="1"/>
  <c r="DG17" i="100"/>
  <c r="FA17" i="100" s="1"/>
  <c r="DG25" i="100"/>
  <c r="FA25" i="100" s="1"/>
  <c r="DG21" i="100"/>
  <c r="FA21" i="100" s="1"/>
  <c r="DG64" i="100"/>
  <c r="FA64" i="100" s="1"/>
  <c r="DG60" i="100"/>
  <c r="FA60" i="100" s="1"/>
  <c r="DX10" i="100"/>
  <c r="FU10" i="100" s="1"/>
  <c r="DX9" i="100"/>
  <c r="FU9" i="100" s="1"/>
  <c r="DX14" i="100"/>
  <c r="FU14" i="100" s="1"/>
  <c r="DX7" i="100"/>
  <c r="FU7" i="100" s="1"/>
  <c r="DX11" i="100"/>
  <c r="FU11" i="100" s="1"/>
  <c r="DX8" i="100"/>
  <c r="FU8" i="100" s="1"/>
  <c r="DX16" i="100"/>
  <c r="FU16" i="100" s="1"/>
  <c r="DX15" i="100"/>
  <c r="FU15" i="100" s="1"/>
  <c r="DX18" i="100"/>
  <c r="FU18" i="100" s="1"/>
  <c r="DX19" i="100"/>
  <c r="FU19" i="100" s="1"/>
  <c r="DX24" i="100"/>
  <c r="FU24" i="100" s="1"/>
  <c r="DX30" i="100"/>
  <c r="FU30" i="100" s="1"/>
  <c r="DX27" i="100"/>
  <c r="FU27" i="100" s="1"/>
  <c r="DX31" i="100"/>
  <c r="FU31" i="100" s="1"/>
  <c r="DX26" i="100"/>
  <c r="FU26" i="100" s="1"/>
  <c r="DX42" i="100"/>
  <c r="FU42" i="100" s="1"/>
  <c r="DX45" i="100"/>
  <c r="FU45" i="100" s="1"/>
  <c r="DX32" i="100"/>
  <c r="FU32" i="100" s="1"/>
  <c r="DX50" i="100"/>
  <c r="FU50" i="100" s="1"/>
  <c r="DX34" i="100"/>
  <c r="FU34" i="100" s="1"/>
  <c r="DX60" i="100"/>
  <c r="FU60" i="100" s="1"/>
  <c r="DX36" i="100"/>
  <c r="FU36" i="100" s="1"/>
  <c r="DX54" i="100"/>
  <c r="FU54" i="100" s="1"/>
  <c r="DX57" i="100"/>
  <c r="FU57" i="100" s="1"/>
  <c r="DX43" i="100"/>
  <c r="FU43" i="100" s="1"/>
  <c r="DX44" i="100"/>
  <c r="FU44" i="100" s="1"/>
  <c r="DX41" i="100"/>
  <c r="FU41" i="100" s="1"/>
  <c r="DX48" i="100"/>
  <c r="FU48" i="100" s="1"/>
  <c r="DX20" i="100"/>
  <c r="FU20" i="100" s="1"/>
  <c r="DX22" i="100"/>
  <c r="FU22" i="100" s="1"/>
  <c r="DX12" i="100"/>
  <c r="FU12" i="100" s="1"/>
  <c r="DX13" i="100"/>
  <c r="FU13" i="100" s="1"/>
  <c r="DX21" i="100"/>
  <c r="FU21" i="100" s="1"/>
  <c r="DX28" i="100"/>
  <c r="FU28" i="100" s="1"/>
  <c r="DX35" i="100"/>
  <c r="FU35" i="100" s="1"/>
  <c r="DX59" i="100"/>
  <c r="FU59" i="100" s="1"/>
  <c r="DX37" i="100"/>
  <c r="FU37" i="100" s="1"/>
  <c r="DX58" i="100"/>
  <c r="FU58" i="100" s="1"/>
  <c r="DX46" i="100"/>
  <c r="FU46" i="100" s="1"/>
  <c r="DX66" i="100"/>
  <c r="FU66" i="100" s="1"/>
  <c r="DX40" i="100"/>
  <c r="FU40" i="100" s="1"/>
  <c r="DX62" i="100"/>
  <c r="FU62" i="100" s="1"/>
  <c r="DX38" i="100"/>
  <c r="FU38" i="100" s="1"/>
  <c r="DX63" i="100"/>
  <c r="FU63" i="100" s="1"/>
  <c r="DX64" i="100"/>
  <c r="FU64" i="100" s="1"/>
  <c r="DX47" i="100"/>
  <c r="FU47" i="100" s="1"/>
  <c r="DX55" i="100"/>
  <c r="FU55" i="100" s="1"/>
  <c r="DX17" i="100"/>
  <c r="FU17" i="100" s="1"/>
  <c r="DX29" i="100"/>
  <c r="FU29" i="100" s="1"/>
  <c r="DX23" i="100"/>
  <c r="FU23" i="100" s="1"/>
  <c r="DX25" i="100"/>
  <c r="FU25" i="100" s="1"/>
  <c r="DX56" i="100"/>
  <c r="FU56" i="100" s="1"/>
  <c r="DX52" i="100"/>
  <c r="FU52" i="100" s="1"/>
  <c r="DX53" i="100"/>
  <c r="FU53" i="100" s="1"/>
  <c r="DX51" i="100"/>
  <c r="FU51" i="100" s="1"/>
  <c r="DX61" i="100"/>
  <c r="FU61" i="100" s="1"/>
  <c r="DX33" i="100"/>
  <c r="FU33" i="100" s="1"/>
  <c r="DX39" i="100"/>
  <c r="FU39" i="100" s="1"/>
  <c r="DX49" i="100"/>
  <c r="FU49" i="100" s="1"/>
  <c r="DX65" i="100"/>
  <c r="FU65" i="100" s="1"/>
  <c r="DZ7" i="100"/>
  <c r="FW7" i="100" s="1"/>
  <c r="DZ16" i="100"/>
  <c r="FW16" i="100" s="1"/>
  <c r="DZ13" i="100"/>
  <c r="FW13" i="100" s="1"/>
  <c r="DZ21" i="100"/>
  <c r="FW21" i="100" s="1"/>
  <c r="DZ27" i="100"/>
  <c r="FW27" i="100" s="1"/>
  <c r="DZ15" i="100"/>
  <c r="FW15" i="100" s="1"/>
  <c r="DZ31" i="100"/>
  <c r="FW31" i="100" s="1"/>
  <c r="DZ22" i="100"/>
  <c r="FW22" i="100" s="1"/>
  <c r="DZ11" i="100"/>
  <c r="FW11" i="100" s="1"/>
  <c r="DZ12" i="100"/>
  <c r="FW12" i="100" s="1"/>
  <c r="DZ34" i="100"/>
  <c r="FW34" i="100" s="1"/>
  <c r="DZ42" i="100"/>
  <c r="FW42" i="100" s="1"/>
  <c r="DZ36" i="100"/>
  <c r="FW36" i="100" s="1"/>
  <c r="DZ59" i="100"/>
  <c r="FW59" i="100" s="1"/>
  <c r="DZ33" i="100"/>
  <c r="FW33" i="100" s="1"/>
  <c r="DZ61" i="100"/>
  <c r="FW61" i="100" s="1"/>
  <c r="DZ35" i="100"/>
  <c r="FW35" i="100" s="1"/>
  <c r="DZ40" i="100"/>
  <c r="FW40" i="100" s="1"/>
  <c r="DZ29" i="100"/>
  <c r="FW29" i="100" s="1"/>
  <c r="DZ14" i="100"/>
  <c r="FW14" i="100" s="1"/>
  <c r="DZ28" i="100"/>
  <c r="FW28" i="100" s="1"/>
  <c r="DZ18" i="100"/>
  <c r="FW18" i="100" s="1"/>
  <c r="DZ19" i="100"/>
  <c r="FW19" i="100" s="1"/>
  <c r="DZ26" i="100"/>
  <c r="FW26" i="100" s="1"/>
  <c r="DZ8" i="100"/>
  <c r="FW8" i="100" s="1"/>
  <c r="DZ25" i="100"/>
  <c r="FW25" i="100" s="1"/>
  <c r="DZ37" i="100"/>
  <c r="FW37" i="100" s="1"/>
  <c r="DZ46" i="100"/>
  <c r="FW46" i="100" s="1"/>
  <c r="DZ62" i="100"/>
  <c r="FW62" i="100" s="1"/>
  <c r="DZ47" i="100"/>
  <c r="FW47" i="100" s="1"/>
  <c r="DZ50" i="100"/>
  <c r="FW50" i="100" s="1"/>
  <c r="DZ41" i="100"/>
  <c r="FW41" i="100" s="1"/>
  <c r="DZ63" i="100"/>
  <c r="FW63" i="100" s="1"/>
  <c r="DZ43" i="100"/>
  <c r="FW43" i="100" s="1"/>
  <c r="DZ65" i="100"/>
  <c r="FW65" i="100" s="1"/>
  <c r="DZ9" i="100"/>
  <c r="FW9" i="100" s="1"/>
  <c r="DZ17" i="100"/>
  <c r="FW17" i="100" s="1"/>
  <c r="DZ23" i="100"/>
  <c r="FW23" i="100" s="1"/>
  <c r="DZ20" i="100"/>
  <c r="FW20" i="100" s="1"/>
  <c r="DZ30" i="100"/>
  <c r="FW30" i="100" s="1"/>
  <c r="DZ10" i="100"/>
  <c r="FW10" i="100" s="1"/>
  <c r="DZ32" i="100"/>
  <c r="FW32" i="100" s="1"/>
  <c r="DZ57" i="100"/>
  <c r="FW57" i="100" s="1"/>
  <c r="DZ60" i="100"/>
  <c r="FW60" i="100" s="1"/>
  <c r="DZ38" i="100"/>
  <c r="FW38" i="100" s="1"/>
  <c r="DZ52" i="100"/>
  <c r="FW52" i="100" s="1"/>
  <c r="DZ49" i="100"/>
  <c r="FW49" i="100" s="1"/>
  <c r="DZ58" i="100"/>
  <c r="FW58" i="100" s="1"/>
  <c r="DZ44" i="100"/>
  <c r="FW44" i="100" s="1"/>
  <c r="DZ54" i="100"/>
  <c r="FW54" i="100" s="1"/>
  <c r="DZ24" i="100"/>
  <c r="FW24" i="100" s="1"/>
  <c r="DZ51" i="100"/>
  <c r="FW51" i="100" s="1"/>
  <c r="DZ55" i="100"/>
  <c r="FW55" i="100" s="1"/>
  <c r="DZ45" i="100"/>
  <c r="FW45" i="100" s="1"/>
  <c r="DZ64" i="100"/>
  <c r="FW64" i="100" s="1"/>
  <c r="DZ56" i="100"/>
  <c r="FW56" i="100" s="1"/>
  <c r="DZ48" i="100"/>
  <c r="FW48" i="100" s="1"/>
  <c r="DZ53" i="100"/>
  <c r="FW53" i="100" s="1"/>
  <c r="DZ39" i="100"/>
  <c r="FW39" i="100" s="1"/>
  <c r="DZ66" i="100"/>
  <c r="FW66" i="100" s="1"/>
  <c r="EQ7" i="100"/>
  <c r="GP7" i="100" s="1"/>
  <c r="EQ8" i="100"/>
  <c r="GP8" i="100" s="1"/>
  <c r="EQ18" i="100"/>
  <c r="GP18" i="100" s="1"/>
  <c r="EQ16" i="100"/>
  <c r="GP16" i="100" s="1"/>
  <c r="EQ23" i="100"/>
  <c r="GP23" i="100" s="1"/>
  <c r="EQ27" i="100"/>
  <c r="GP27" i="100" s="1"/>
  <c r="EQ19" i="100"/>
  <c r="GP19" i="100" s="1"/>
  <c r="EQ26" i="100"/>
  <c r="GP26" i="100" s="1"/>
  <c r="EQ29" i="100"/>
  <c r="GP29" i="100" s="1"/>
  <c r="EQ9" i="100"/>
  <c r="GP9" i="100" s="1"/>
  <c r="EQ24" i="100"/>
  <c r="GP24" i="100" s="1"/>
  <c r="EQ33" i="100"/>
  <c r="GP33" i="100" s="1"/>
  <c r="EQ36" i="100"/>
  <c r="GP36" i="100" s="1"/>
  <c r="EQ37" i="100"/>
  <c r="GP37" i="100" s="1"/>
  <c r="EQ35" i="100"/>
  <c r="GP35" i="100" s="1"/>
  <c r="EQ20" i="100"/>
  <c r="GP20" i="100" s="1"/>
  <c r="EQ34" i="100"/>
  <c r="GP34" i="100" s="1"/>
  <c r="EQ25" i="100"/>
  <c r="GP25" i="100" s="1"/>
  <c r="EQ43" i="100"/>
  <c r="GP43" i="100" s="1"/>
  <c r="EQ60" i="100"/>
  <c r="GP60" i="100" s="1"/>
  <c r="EQ50" i="100"/>
  <c r="GP50" i="100" s="1"/>
  <c r="EQ44" i="100"/>
  <c r="GP44" i="100" s="1"/>
  <c r="EQ63" i="100"/>
  <c r="GP63" i="100" s="1"/>
  <c r="EQ49" i="100"/>
  <c r="GP49" i="100" s="1"/>
  <c r="EQ65" i="100"/>
  <c r="GP65" i="100" s="1"/>
  <c r="EQ40" i="100"/>
  <c r="GP40" i="100" s="1"/>
  <c r="EQ42" i="100"/>
  <c r="GP42" i="100" s="1"/>
  <c r="EQ52" i="100"/>
  <c r="GP52" i="100" s="1"/>
  <c r="EQ59" i="100"/>
  <c r="GP59" i="100" s="1"/>
  <c r="EQ13" i="100"/>
  <c r="GP13" i="100" s="1"/>
  <c r="EQ12" i="100"/>
  <c r="GP12" i="100" s="1"/>
  <c r="EQ14" i="100"/>
  <c r="GP14" i="100" s="1"/>
  <c r="EQ10" i="100"/>
  <c r="GP10" i="100" s="1"/>
  <c r="EQ28" i="100"/>
  <c r="GP28" i="100" s="1"/>
  <c r="EQ21" i="100"/>
  <c r="GP21" i="100" s="1"/>
  <c r="EQ64" i="100"/>
  <c r="GP64" i="100" s="1"/>
  <c r="EQ38" i="100"/>
  <c r="GP38" i="100" s="1"/>
  <c r="EQ54" i="100"/>
  <c r="GP54" i="100" s="1"/>
  <c r="EQ55" i="100"/>
  <c r="GP55" i="100" s="1"/>
  <c r="EQ47" i="100"/>
  <c r="GP47" i="100" s="1"/>
  <c r="EQ62" i="100"/>
  <c r="GP62" i="100" s="1"/>
  <c r="EQ51" i="100"/>
  <c r="GP51" i="100" s="1"/>
  <c r="EQ66" i="100"/>
  <c r="GP66" i="100" s="1"/>
  <c r="EQ53" i="100"/>
  <c r="GP53" i="100" s="1"/>
  <c r="EQ58" i="100"/>
  <c r="GP58" i="100" s="1"/>
  <c r="EQ46" i="100"/>
  <c r="GP46" i="100" s="1"/>
  <c r="EQ22" i="100"/>
  <c r="GP22" i="100" s="1"/>
  <c r="EQ30" i="100"/>
  <c r="GP30" i="100" s="1"/>
  <c r="EQ15" i="100"/>
  <c r="GP15" i="100" s="1"/>
  <c r="EQ17" i="100"/>
  <c r="GP17" i="100" s="1"/>
  <c r="EQ11" i="100"/>
  <c r="GP11" i="100" s="1"/>
  <c r="EQ31" i="100"/>
  <c r="GP31" i="100" s="1"/>
  <c r="EQ32" i="100"/>
  <c r="GP32" i="100" s="1"/>
  <c r="EQ61" i="100"/>
  <c r="GP61" i="100" s="1"/>
  <c r="EQ41" i="100"/>
  <c r="GP41" i="100" s="1"/>
  <c r="EQ56" i="100"/>
  <c r="GP56" i="100" s="1"/>
  <c r="EQ48" i="100"/>
  <c r="GP48" i="100" s="1"/>
  <c r="EQ45" i="100"/>
  <c r="GP45" i="100" s="1"/>
  <c r="EQ57" i="100"/>
  <c r="GP57" i="100" s="1"/>
  <c r="EQ39" i="100"/>
  <c r="GP39" i="100" s="1"/>
  <c r="EF8" i="100"/>
  <c r="GD8" i="100" s="1"/>
  <c r="EF9" i="100"/>
  <c r="GD9" i="100" s="1"/>
  <c r="EF7" i="100"/>
  <c r="GD7" i="100" s="1"/>
  <c r="EF20" i="100"/>
  <c r="GD20" i="100" s="1"/>
  <c r="EF23" i="100"/>
  <c r="GD23" i="100" s="1"/>
  <c r="EF12" i="100"/>
  <c r="GD12" i="100" s="1"/>
  <c r="EF28" i="100"/>
  <c r="GD28" i="100" s="1"/>
  <c r="EF21" i="100"/>
  <c r="GD21" i="100" s="1"/>
  <c r="EF25" i="100"/>
  <c r="GD25" i="100" s="1"/>
  <c r="EF19" i="100"/>
  <c r="GD19" i="100" s="1"/>
  <c r="EF31" i="100"/>
  <c r="GD31" i="100" s="1"/>
  <c r="EF27" i="100"/>
  <c r="GD27" i="100" s="1"/>
  <c r="EF16" i="100"/>
  <c r="GD16" i="100" s="1"/>
  <c r="EF13" i="100"/>
  <c r="GD13" i="100" s="1"/>
  <c r="EF11" i="100"/>
  <c r="GD11" i="100" s="1"/>
  <c r="EF39" i="100"/>
  <c r="GD39" i="100" s="1"/>
  <c r="EF66" i="100"/>
  <c r="GD66" i="100" s="1"/>
  <c r="EF48" i="100"/>
  <c r="GD48" i="100" s="1"/>
  <c r="EF51" i="100"/>
  <c r="GD51" i="100" s="1"/>
  <c r="EF42" i="100"/>
  <c r="GD42" i="100" s="1"/>
  <c r="EF62" i="100"/>
  <c r="GD62" i="100" s="1"/>
  <c r="EF33" i="100"/>
  <c r="GD33" i="100" s="1"/>
  <c r="EF58" i="100"/>
  <c r="GD58" i="100" s="1"/>
  <c r="EF37" i="100"/>
  <c r="GD37" i="100" s="1"/>
  <c r="EF32" i="100"/>
  <c r="GD32" i="100" s="1"/>
  <c r="EF63" i="100"/>
  <c r="GD63" i="100" s="1"/>
  <c r="EF65" i="100"/>
  <c r="GD65" i="100" s="1"/>
  <c r="EF59" i="100"/>
  <c r="GD59" i="100" s="1"/>
  <c r="EF10" i="100"/>
  <c r="GD10" i="100" s="1"/>
  <c r="EF17" i="100"/>
  <c r="GD17" i="100" s="1"/>
  <c r="EF26" i="100"/>
  <c r="GD26" i="100" s="1"/>
  <c r="EF18" i="100"/>
  <c r="GD18" i="100" s="1"/>
  <c r="EF15" i="100"/>
  <c r="GD15" i="100" s="1"/>
  <c r="EF38" i="100"/>
  <c r="GD38" i="100" s="1"/>
  <c r="EF52" i="100"/>
  <c r="GD52" i="100" s="1"/>
  <c r="EF61" i="100"/>
  <c r="GD61" i="100" s="1"/>
  <c r="EF45" i="100"/>
  <c r="GD45" i="100" s="1"/>
  <c r="EF53" i="100"/>
  <c r="GD53" i="100" s="1"/>
  <c r="EF47" i="100"/>
  <c r="GD47" i="100" s="1"/>
  <c r="EF55" i="100"/>
  <c r="GD55" i="100" s="1"/>
  <c r="EF44" i="100"/>
  <c r="GD44" i="100" s="1"/>
  <c r="EF64" i="100"/>
  <c r="GD64" i="100" s="1"/>
  <c r="EF60" i="100"/>
  <c r="GD60" i="100" s="1"/>
  <c r="EF54" i="100"/>
  <c r="GD54" i="100" s="1"/>
  <c r="EF56" i="100"/>
  <c r="GD56" i="100" s="1"/>
  <c r="EF35" i="100"/>
  <c r="GD35" i="100" s="1"/>
  <c r="EF29" i="100"/>
  <c r="GD29" i="100" s="1"/>
  <c r="EF24" i="100"/>
  <c r="GD24" i="100" s="1"/>
  <c r="EF14" i="100"/>
  <c r="GD14" i="100" s="1"/>
  <c r="EF30" i="100"/>
  <c r="GD30" i="100" s="1"/>
  <c r="EF22" i="100"/>
  <c r="GD22" i="100" s="1"/>
  <c r="EF46" i="100"/>
  <c r="GD46" i="100" s="1"/>
  <c r="EF34" i="100"/>
  <c r="GD34" i="100" s="1"/>
  <c r="EF57" i="100"/>
  <c r="GD57" i="100" s="1"/>
  <c r="EF49" i="100"/>
  <c r="GD49" i="100" s="1"/>
  <c r="EF43" i="100"/>
  <c r="GD43" i="100" s="1"/>
  <c r="EF41" i="100"/>
  <c r="GD41" i="100" s="1"/>
  <c r="EF50" i="100"/>
  <c r="GD50" i="100" s="1"/>
  <c r="EF40" i="100"/>
  <c r="GD40" i="100" s="1"/>
  <c r="EF36" i="100"/>
  <c r="GD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GA14" i="100" s="1"/>
  <c r="FZ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V8" i="100" s="1"/>
  <c r="DY25" i="100"/>
  <c r="FV25" i="100" s="1"/>
  <c r="DY19" i="100"/>
  <c r="FV19" i="100" s="1"/>
  <c r="DY12" i="100"/>
  <c r="FV12" i="100" s="1"/>
  <c r="DY21" i="100"/>
  <c r="FV21" i="100" s="1"/>
  <c r="DY16" i="100"/>
  <c r="FV16" i="100" s="1"/>
  <c r="DY23" i="100"/>
  <c r="FV23" i="100" s="1"/>
  <c r="DY11" i="100"/>
  <c r="FV11" i="100" s="1"/>
  <c r="DY9" i="100"/>
  <c r="FV9" i="100" s="1"/>
  <c r="DY7" i="100"/>
  <c r="FV7" i="100" s="1"/>
  <c r="DY13" i="100"/>
  <c r="FV13" i="100" s="1"/>
  <c r="DY20" i="100"/>
  <c r="FV20" i="100" s="1"/>
  <c r="DY27" i="100"/>
  <c r="FV27" i="100" s="1"/>
  <c r="DY26" i="100"/>
  <c r="FV26" i="100" s="1"/>
  <c r="DY62" i="100"/>
  <c r="FV62" i="100" s="1"/>
  <c r="DY42" i="100"/>
  <c r="FV42" i="100" s="1"/>
  <c r="DY56" i="100"/>
  <c r="FV56" i="100" s="1"/>
  <c r="DY49" i="100"/>
  <c r="FV49" i="100" s="1"/>
  <c r="DY57" i="100"/>
  <c r="FV57" i="100" s="1"/>
  <c r="DY38" i="100"/>
  <c r="FV38" i="100" s="1"/>
  <c r="DY52" i="100"/>
  <c r="FV52" i="100" s="1"/>
  <c r="DY45" i="100"/>
  <c r="FV45" i="100" s="1"/>
  <c r="DY64" i="100"/>
  <c r="FV64" i="100" s="1"/>
  <c r="DY10" i="100"/>
  <c r="FV10" i="100" s="1"/>
  <c r="DY24" i="100"/>
  <c r="FV24" i="100" s="1"/>
  <c r="DY28" i="100"/>
  <c r="FV28" i="100" s="1"/>
  <c r="DY29" i="100"/>
  <c r="FV29" i="100" s="1"/>
  <c r="DY17" i="100"/>
  <c r="FV17" i="100" s="1"/>
  <c r="DY58" i="100"/>
  <c r="FV58" i="100" s="1"/>
  <c r="DY33" i="100"/>
  <c r="FV33" i="100" s="1"/>
  <c r="DY63" i="100"/>
  <c r="FV63" i="100" s="1"/>
  <c r="DY35" i="100"/>
  <c r="FV35" i="100" s="1"/>
  <c r="DY41" i="100"/>
  <c r="FV41" i="100" s="1"/>
  <c r="DY54" i="100"/>
  <c r="FV54" i="100" s="1"/>
  <c r="DY59" i="100"/>
  <c r="FV59" i="100" s="1"/>
  <c r="DY53" i="100"/>
  <c r="FV53" i="100" s="1"/>
  <c r="DY36" i="100"/>
  <c r="FV36" i="100" s="1"/>
  <c r="DY46" i="100"/>
  <c r="FV46" i="100" s="1"/>
  <c r="DY44" i="100"/>
  <c r="FV44" i="100" s="1"/>
  <c r="DY18" i="100"/>
  <c r="FV18" i="100" s="1"/>
  <c r="DY22" i="100"/>
  <c r="FV22" i="100" s="1"/>
  <c r="DY31" i="100"/>
  <c r="FV31" i="100" s="1"/>
  <c r="DY15" i="100"/>
  <c r="FV15" i="100" s="1"/>
  <c r="DY14" i="100"/>
  <c r="FV14" i="100" s="1"/>
  <c r="DY30" i="100"/>
  <c r="FV30" i="100" s="1"/>
  <c r="DY50" i="100"/>
  <c r="FV50" i="100" s="1"/>
  <c r="DY43" i="100"/>
  <c r="FV43" i="100" s="1"/>
  <c r="DY39" i="100"/>
  <c r="FV39" i="100" s="1"/>
  <c r="DY48" i="100"/>
  <c r="FV48" i="100" s="1"/>
  <c r="DY32" i="100"/>
  <c r="FV32" i="100" s="1"/>
  <c r="DY51" i="100"/>
  <c r="FV51" i="100" s="1"/>
  <c r="DY40" i="100"/>
  <c r="FV40" i="100" s="1"/>
  <c r="DY47" i="100"/>
  <c r="FV47" i="100" s="1"/>
  <c r="DY37" i="100"/>
  <c r="FV37" i="100" s="1"/>
  <c r="DY65" i="100"/>
  <c r="FV65" i="100" s="1"/>
  <c r="DY34" i="100"/>
  <c r="FV34" i="100" s="1"/>
  <c r="DY61" i="100"/>
  <c r="FV61" i="100" s="1"/>
  <c r="DY66" i="100"/>
  <c r="FV66" i="100" s="1"/>
  <c r="DY60" i="100"/>
  <c r="FV60" i="100" s="1"/>
  <c r="DY55" i="100"/>
  <c r="FV55" i="100" s="1"/>
  <c r="DO8" i="100"/>
  <c r="FJ8" i="100" s="1"/>
  <c r="DO9" i="100"/>
  <c r="FJ9" i="100" s="1"/>
  <c r="DO11" i="100"/>
  <c r="FJ11" i="100" s="1"/>
  <c r="DO7" i="100"/>
  <c r="FJ7" i="100" s="1"/>
  <c r="DO19" i="100"/>
  <c r="FJ19" i="100" s="1"/>
  <c r="DO22" i="100"/>
  <c r="FJ22" i="100" s="1"/>
  <c r="DO14" i="100"/>
  <c r="FJ14" i="100" s="1"/>
  <c r="DO23" i="100"/>
  <c r="FJ23" i="100" s="1"/>
  <c r="DO24" i="100"/>
  <c r="FJ24" i="100" s="1"/>
  <c r="DO32" i="100"/>
  <c r="FJ32" i="100" s="1"/>
  <c r="DO36" i="100"/>
  <c r="FJ36" i="100" s="1"/>
  <c r="DO20" i="100"/>
  <c r="FJ20" i="100" s="1"/>
  <c r="DO18" i="100"/>
  <c r="FJ18" i="100" s="1"/>
  <c r="DO25" i="100"/>
  <c r="FJ25" i="100" s="1"/>
  <c r="DO21" i="100"/>
  <c r="FJ21" i="100" s="1"/>
  <c r="DO26" i="100"/>
  <c r="FJ26" i="100" s="1"/>
  <c r="DO27" i="100"/>
  <c r="FJ27" i="100" s="1"/>
  <c r="DO30" i="100"/>
  <c r="FJ30" i="100" s="1"/>
  <c r="DO66" i="100"/>
  <c r="FJ66" i="100" s="1"/>
  <c r="DO38" i="100"/>
  <c r="FJ38" i="100" s="1"/>
  <c r="DO61" i="100"/>
  <c r="FJ61" i="100" s="1"/>
  <c r="DO55" i="100"/>
  <c r="FJ55" i="100" s="1"/>
  <c r="DO50" i="100"/>
  <c r="FJ50" i="100" s="1"/>
  <c r="DO62" i="100"/>
  <c r="FJ62" i="100" s="1"/>
  <c r="DO52" i="100"/>
  <c r="FJ52" i="100" s="1"/>
  <c r="DO48" i="100"/>
  <c r="FJ48" i="100" s="1"/>
  <c r="DO49" i="100"/>
  <c r="FJ49" i="100" s="1"/>
  <c r="DO59" i="100"/>
  <c r="FJ59" i="100" s="1"/>
  <c r="DO33" i="100"/>
  <c r="FJ33" i="100" s="1"/>
  <c r="DO10" i="100"/>
  <c r="FJ10" i="100" s="1"/>
  <c r="DO17" i="100"/>
  <c r="FJ17" i="100" s="1"/>
  <c r="DO16" i="100"/>
  <c r="FJ16" i="100" s="1"/>
  <c r="DO13" i="100"/>
  <c r="FJ13" i="100" s="1"/>
  <c r="DO31" i="100"/>
  <c r="FJ31" i="100" s="1"/>
  <c r="DO28" i="100"/>
  <c r="FJ28" i="100" s="1"/>
  <c r="DO29" i="100"/>
  <c r="FJ29" i="100" s="1"/>
  <c r="DO63" i="100"/>
  <c r="FJ63" i="100" s="1"/>
  <c r="DO45" i="100"/>
  <c r="FJ45" i="100" s="1"/>
  <c r="DO40" i="100"/>
  <c r="FJ40" i="100" s="1"/>
  <c r="DO58" i="100"/>
  <c r="FJ58" i="100" s="1"/>
  <c r="DO41" i="100"/>
  <c r="FJ41" i="100" s="1"/>
  <c r="DO56" i="100"/>
  <c r="FJ56" i="100" s="1"/>
  <c r="DO51" i="100"/>
  <c r="FJ51" i="100" s="1"/>
  <c r="DO39" i="100"/>
  <c r="FJ39" i="100" s="1"/>
  <c r="DO65" i="100"/>
  <c r="FJ65" i="100" s="1"/>
  <c r="DO44" i="100"/>
  <c r="FJ44" i="100" s="1"/>
  <c r="DO15" i="100"/>
  <c r="FJ15" i="100" s="1"/>
  <c r="DO34" i="100"/>
  <c r="FJ34" i="100" s="1"/>
  <c r="DO35" i="100"/>
  <c r="FJ35" i="100" s="1"/>
  <c r="DO37" i="100"/>
  <c r="FJ37" i="100" s="1"/>
  <c r="DO64" i="100"/>
  <c r="FJ64" i="100" s="1"/>
  <c r="DO54" i="100"/>
  <c r="FJ54" i="100" s="1"/>
  <c r="DO42" i="100"/>
  <c r="FJ42" i="100" s="1"/>
  <c r="DO46" i="100"/>
  <c r="FJ46" i="100" s="1"/>
  <c r="DO47" i="100"/>
  <c r="FJ47" i="100" s="1"/>
  <c r="DO57" i="100"/>
  <c r="FJ57" i="100" s="1"/>
  <c r="DO53" i="100"/>
  <c r="FJ53" i="100" s="1"/>
  <c r="DO43" i="100"/>
  <c r="FJ43" i="100" s="1"/>
  <c r="DO60" i="100"/>
  <c r="FJ60" i="100" s="1"/>
  <c r="EC9" i="100"/>
  <c r="GA9" i="100" s="1"/>
  <c r="FZ9" i="100" s="1"/>
  <c r="EC12" i="100"/>
  <c r="GA12" i="100" s="1"/>
  <c r="FZ12" i="100" s="1"/>
  <c r="EC30" i="100"/>
  <c r="GA30" i="100" s="1"/>
  <c r="FZ30" i="100" s="1"/>
  <c r="EC10" i="100"/>
  <c r="GA10" i="100" s="1"/>
  <c r="FZ10" i="100" s="1"/>
  <c r="EC22" i="100"/>
  <c r="GA22" i="100" s="1"/>
  <c r="FZ22" i="100" s="1"/>
  <c r="EC18" i="100"/>
  <c r="GA18" i="100" s="1"/>
  <c r="FZ18" i="100" s="1"/>
  <c r="EC7" i="100"/>
  <c r="GA7" i="100" s="1"/>
  <c r="FZ7" i="100" s="1"/>
  <c r="EC16" i="100"/>
  <c r="GA16" i="100" s="1"/>
  <c r="FZ16" i="100" s="1"/>
  <c r="EC13" i="100"/>
  <c r="GA13" i="100" s="1"/>
  <c r="FZ13" i="100" s="1"/>
  <c r="EC11" i="100"/>
  <c r="GA11" i="100" s="1"/>
  <c r="FZ11" i="100" s="1"/>
  <c r="EC31" i="100"/>
  <c r="GA31" i="100" s="1"/>
  <c r="FZ31" i="100" s="1"/>
  <c r="EC27" i="100"/>
  <c r="GA27" i="100" s="1"/>
  <c r="FZ27" i="100" s="1"/>
  <c r="EC8" i="100"/>
  <c r="GA8" i="100" s="1"/>
  <c r="FZ8" i="100" s="1"/>
  <c r="EC63" i="100"/>
  <c r="GA63" i="100" s="1"/>
  <c r="FZ63" i="100" s="1"/>
  <c r="EC53" i="100"/>
  <c r="GA53" i="100" s="1"/>
  <c r="FZ53" i="100" s="1"/>
  <c r="EC60" i="100"/>
  <c r="GA60" i="100" s="1"/>
  <c r="FZ60" i="100" s="1"/>
  <c r="EC35" i="100"/>
  <c r="GA35" i="100" s="1"/>
  <c r="FZ35" i="100" s="1"/>
  <c r="EC50" i="100"/>
  <c r="GA50" i="100" s="1"/>
  <c r="FZ50" i="100" s="1"/>
  <c r="EC34" i="100"/>
  <c r="GA34" i="100" s="1"/>
  <c r="FZ34" i="100" s="1"/>
  <c r="EC56" i="100"/>
  <c r="GA56" i="100" s="1"/>
  <c r="FZ56" i="100" s="1"/>
  <c r="EC49" i="100"/>
  <c r="GA49" i="100" s="1"/>
  <c r="FZ49" i="100" s="1"/>
  <c r="EC62" i="100"/>
  <c r="GA62" i="100" s="1"/>
  <c r="FZ62" i="100" s="1"/>
  <c r="EC57" i="100"/>
  <c r="GA57" i="100" s="1"/>
  <c r="FZ57" i="100" s="1"/>
  <c r="EC32" i="100"/>
  <c r="GA32" i="100" s="1"/>
  <c r="FZ32" i="100" s="1"/>
  <c r="EC28" i="100"/>
  <c r="GA28" i="100" s="1"/>
  <c r="FZ28" i="100" s="1"/>
  <c r="EC29" i="100"/>
  <c r="GA29" i="100" s="1"/>
  <c r="FZ29" i="100" s="1"/>
  <c r="EC25" i="100"/>
  <c r="GA25" i="100" s="1"/>
  <c r="FZ25" i="100" s="1"/>
  <c r="EC21" i="100"/>
  <c r="GA21" i="100" s="1"/>
  <c r="FZ21" i="100" s="1"/>
  <c r="EC38" i="100"/>
  <c r="GA38" i="100" s="1"/>
  <c r="FZ38" i="100" s="1"/>
  <c r="EC66" i="100"/>
  <c r="GA66" i="100" s="1"/>
  <c r="FZ66" i="100" s="1"/>
  <c r="EC46" i="100"/>
  <c r="GA46" i="100" s="1"/>
  <c r="FZ46" i="100" s="1"/>
  <c r="EC65" i="100"/>
  <c r="GA65" i="100" s="1"/>
  <c r="FZ65" i="100" s="1"/>
  <c r="EC52" i="100"/>
  <c r="GA52" i="100" s="1"/>
  <c r="FZ52" i="100" s="1"/>
  <c r="EC45" i="100"/>
  <c r="GA45" i="100" s="1"/>
  <c r="FZ45" i="100" s="1"/>
  <c r="EC61" i="100"/>
  <c r="GA61" i="100" s="1"/>
  <c r="FZ61" i="100" s="1"/>
  <c r="EC33" i="100"/>
  <c r="GA33" i="100" s="1"/>
  <c r="FZ33" i="100" s="1"/>
  <c r="EC37" i="100"/>
  <c r="GA37" i="100" s="1"/>
  <c r="FZ37" i="100" s="1"/>
  <c r="EC41" i="100"/>
  <c r="GA41" i="100" s="1"/>
  <c r="FZ41" i="100" s="1"/>
  <c r="EC42" i="100"/>
  <c r="GA42" i="100" s="1"/>
  <c r="FZ42" i="100" s="1"/>
  <c r="EC48" i="100"/>
  <c r="GA48" i="100" s="1"/>
  <c r="FZ48" i="100" s="1"/>
  <c r="EC24" i="100"/>
  <c r="GA24" i="100" s="1"/>
  <c r="FZ24" i="100" s="1"/>
  <c r="EC15" i="100"/>
  <c r="GA15" i="100" s="1"/>
  <c r="FZ15" i="100" s="1"/>
  <c r="EC17" i="100"/>
  <c r="GA17" i="100" s="1"/>
  <c r="FZ17" i="100" s="1"/>
  <c r="EC20" i="100"/>
  <c r="GA20" i="100" s="1"/>
  <c r="FZ20" i="100" s="1"/>
  <c r="EC26" i="100"/>
  <c r="GA26" i="100" s="1"/>
  <c r="FZ26" i="100" s="1"/>
  <c r="EC23" i="100"/>
  <c r="GA23" i="100" s="1"/>
  <c r="FZ23" i="100" s="1"/>
  <c r="EC19" i="100"/>
  <c r="GA19" i="100" s="1"/>
  <c r="FZ19" i="100" s="1"/>
  <c r="EC55" i="100"/>
  <c r="GA55" i="100" s="1"/>
  <c r="FZ55" i="100" s="1"/>
  <c r="EC39" i="100"/>
  <c r="GA39" i="100" s="1"/>
  <c r="FZ39" i="100" s="1"/>
  <c r="EC51" i="100"/>
  <c r="GA51" i="100" s="1"/>
  <c r="FZ51" i="100" s="1"/>
  <c r="EC36" i="100"/>
  <c r="GA36" i="100" s="1"/>
  <c r="FZ36" i="100" s="1"/>
  <c r="EC64" i="100"/>
  <c r="GA64" i="100" s="1"/>
  <c r="FZ64" i="100" s="1"/>
  <c r="EC58" i="100"/>
  <c r="GA58" i="100" s="1"/>
  <c r="FZ58" i="100" s="1"/>
  <c r="EC59" i="100"/>
  <c r="GA59" i="100" s="1"/>
  <c r="FZ59" i="100" s="1"/>
  <c r="EC44" i="100"/>
  <c r="GA44" i="100" s="1"/>
  <c r="FZ44" i="100" s="1"/>
  <c r="EC43" i="100"/>
  <c r="GA43" i="100" s="1"/>
  <c r="FZ43" i="100" s="1"/>
  <c r="EC40" i="100"/>
  <c r="GA40" i="100" s="1"/>
  <c r="FZ40" i="100" s="1"/>
  <c r="EC54" i="100"/>
  <c r="GA54" i="100" s="1"/>
  <c r="FZ54" i="100" s="1"/>
  <c r="EC47" i="100"/>
  <c r="GA47" i="100" s="1"/>
  <c r="FZ47" i="100" s="1"/>
  <c r="DS10" i="100"/>
  <c r="FO10" i="100" s="1"/>
  <c r="DS9" i="100"/>
  <c r="FO9" i="100" s="1"/>
  <c r="DS13" i="100"/>
  <c r="FO13" i="100" s="1"/>
  <c r="DS8" i="100"/>
  <c r="FO8" i="100" s="1"/>
  <c r="DS7" i="100"/>
  <c r="FO7" i="100" s="1"/>
  <c r="DS12" i="100"/>
  <c r="FO12" i="100" s="1"/>
  <c r="DS11" i="100"/>
  <c r="FO11" i="100" s="1"/>
  <c r="DS17" i="100"/>
  <c r="FO17" i="100" s="1"/>
  <c r="DS14" i="100"/>
  <c r="FO14" i="100" s="1"/>
  <c r="DS18" i="100"/>
  <c r="FO18" i="100" s="1"/>
  <c r="DS34" i="100"/>
  <c r="FO34" i="100" s="1"/>
  <c r="DS26" i="100"/>
  <c r="FO26" i="100" s="1"/>
  <c r="DS22" i="100"/>
  <c r="FO22" i="100" s="1"/>
  <c r="DS36" i="100"/>
  <c r="FO36" i="100" s="1"/>
  <c r="DS30" i="100"/>
  <c r="FO30" i="100" s="1"/>
  <c r="DS39" i="100"/>
  <c r="FO39" i="100" s="1"/>
  <c r="DS51" i="100"/>
  <c r="FO51" i="100" s="1"/>
  <c r="DS47" i="100"/>
  <c r="FO47" i="100" s="1"/>
  <c r="DS63" i="100"/>
  <c r="FO63" i="100" s="1"/>
  <c r="DS41" i="100"/>
  <c r="FO41" i="100" s="1"/>
  <c r="DS56" i="100"/>
  <c r="FO56" i="100" s="1"/>
  <c r="DS50" i="100"/>
  <c r="FO50" i="100" s="1"/>
  <c r="DS66" i="100"/>
  <c r="FO66" i="100" s="1"/>
  <c r="DS33" i="100"/>
  <c r="FO33" i="100" s="1"/>
  <c r="DS21" i="100"/>
  <c r="FO21" i="100" s="1"/>
  <c r="DS19" i="100"/>
  <c r="FO19" i="100" s="1"/>
  <c r="DS15" i="100"/>
  <c r="FO15" i="100" s="1"/>
  <c r="DS35" i="100"/>
  <c r="FO35" i="100" s="1"/>
  <c r="DS23" i="100"/>
  <c r="FO23" i="100" s="1"/>
  <c r="DS31" i="100"/>
  <c r="FO31" i="100" s="1"/>
  <c r="DS28" i="100"/>
  <c r="FO28" i="100" s="1"/>
  <c r="DS27" i="100"/>
  <c r="FO27" i="100" s="1"/>
  <c r="DS44" i="100"/>
  <c r="FO44" i="100" s="1"/>
  <c r="DS59" i="100"/>
  <c r="FO59" i="100" s="1"/>
  <c r="DS54" i="100"/>
  <c r="FO54" i="100" s="1"/>
  <c r="DS64" i="100"/>
  <c r="FO64" i="100" s="1"/>
  <c r="DS49" i="100"/>
  <c r="FO49" i="100" s="1"/>
  <c r="DS65" i="100"/>
  <c r="FO65" i="100" s="1"/>
  <c r="DS57" i="100"/>
  <c r="FO57" i="100" s="1"/>
  <c r="DS37" i="100"/>
  <c r="FO37" i="100" s="1"/>
  <c r="DS20" i="100"/>
  <c r="FO20" i="100" s="1"/>
  <c r="DS16" i="100"/>
  <c r="FO16" i="100" s="1"/>
  <c r="DS24" i="100"/>
  <c r="FO24" i="100" s="1"/>
  <c r="DS25" i="100"/>
  <c r="FO25" i="100" s="1"/>
  <c r="DS29" i="100"/>
  <c r="FO29" i="100" s="1"/>
  <c r="DS32" i="100"/>
  <c r="FO32" i="100" s="1"/>
  <c r="DS45" i="100"/>
  <c r="FO45" i="100" s="1"/>
  <c r="DS62" i="100"/>
  <c r="FO62" i="100" s="1"/>
  <c r="DS53" i="100"/>
  <c r="FO53" i="100" s="1"/>
  <c r="DS40" i="100"/>
  <c r="FO40" i="100" s="1"/>
  <c r="DS38" i="100"/>
  <c r="FO38" i="100" s="1"/>
  <c r="DS42" i="100"/>
  <c r="FO42" i="100" s="1"/>
  <c r="DS60" i="100"/>
  <c r="FO60" i="100" s="1"/>
  <c r="DS48" i="100"/>
  <c r="FO48" i="100" s="1"/>
  <c r="DS52" i="100"/>
  <c r="FO52" i="100" s="1"/>
  <c r="DS55" i="100"/>
  <c r="FO55" i="100" s="1"/>
  <c r="DS61" i="100"/>
  <c r="FO61" i="100" s="1"/>
  <c r="DS46" i="100"/>
  <c r="FO46" i="100" s="1"/>
  <c r="DS43" i="100"/>
  <c r="FO43" i="100" s="1"/>
  <c r="DS58" i="100"/>
  <c r="FO58" i="100" s="1"/>
  <c r="DH8" i="100"/>
  <c r="FB8" i="100" s="1"/>
  <c r="DH9" i="100"/>
  <c r="FB9" i="100" s="1"/>
  <c r="DH7" i="100"/>
  <c r="FB7" i="100" s="1"/>
  <c r="DH12" i="100"/>
  <c r="FB12" i="100" s="1"/>
  <c r="DH36" i="100"/>
  <c r="FB36" i="100" s="1"/>
  <c r="DH17" i="100"/>
  <c r="FB17" i="100" s="1"/>
  <c r="DH53" i="100"/>
  <c r="FB53" i="100" s="1"/>
  <c r="DH41" i="100"/>
  <c r="FB41" i="100" s="1"/>
  <c r="DH34" i="100"/>
  <c r="FB34" i="100" s="1"/>
  <c r="DH13" i="100"/>
  <c r="FB13" i="100" s="1"/>
  <c r="DH65" i="100"/>
  <c r="FB65" i="100" s="1"/>
  <c r="DH43" i="100"/>
  <c r="FB43" i="100" s="1"/>
  <c r="DH40" i="100"/>
  <c r="FB40" i="100" s="1"/>
  <c r="DH63" i="100"/>
  <c r="FB63" i="100" s="1"/>
  <c r="DH20" i="100"/>
  <c r="FB20" i="100" s="1"/>
  <c r="DH38" i="100"/>
  <c r="FB38" i="100" s="1"/>
  <c r="DH19" i="100"/>
  <c r="FB19" i="100" s="1"/>
  <c r="DH29" i="100"/>
  <c r="FB29" i="100" s="1"/>
  <c r="DH23" i="100"/>
  <c r="FB23" i="100" s="1"/>
  <c r="DH16" i="100"/>
  <c r="FB16" i="100" s="1"/>
  <c r="DH47" i="100"/>
  <c r="FB47" i="100" s="1"/>
  <c r="DH57" i="100"/>
  <c r="FB57" i="100" s="1"/>
  <c r="DH14" i="100"/>
  <c r="FB14" i="100" s="1"/>
  <c r="DH66" i="100"/>
  <c r="FB66" i="100" s="1"/>
  <c r="DH48" i="100"/>
  <c r="FB48" i="100" s="1"/>
  <c r="DH24" i="100"/>
  <c r="FB24" i="100" s="1"/>
  <c r="DH59" i="100"/>
  <c r="FB59" i="100" s="1"/>
  <c r="DH39" i="100"/>
  <c r="FB39" i="100" s="1"/>
  <c r="DH32" i="100"/>
  <c r="FB32" i="100" s="1"/>
  <c r="DH55" i="100"/>
  <c r="FB55" i="100" s="1"/>
  <c r="DH35" i="100"/>
  <c r="FB35" i="100" s="1"/>
  <c r="DH30" i="100"/>
  <c r="FB30" i="100" s="1"/>
  <c r="DH11" i="100"/>
  <c r="FB11" i="100" s="1"/>
  <c r="DH51" i="100"/>
  <c r="FB51" i="100" s="1"/>
  <c r="DH50" i="100"/>
  <c r="FB50" i="100" s="1"/>
  <c r="DH62" i="100"/>
  <c r="FB62" i="100" s="1"/>
  <c r="DH60" i="100"/>
  <c r="FB60" i="100" s="1"/>
  <c r="DH31" i="100"/>
  <c r="FB31" i="100" s="1"/>
  <c r="DH18" i="100"/>
  <c r="FB18" i="100" s="1"/>
  <c r="DH64" i="100"/>
  <c r="FB64" i="100" s="1"/>
  <c r="DH46" i="100"/>
  <c r="FB46" i="100" s="1"/>
  <c r="DH27" i="100"/>
  <c r="FB27" i="100" s="1"/>
  <c r="DH45" i="100"/>
  <c r="FB45" i="100" s="1"/>
  <c r="DH44" i="100"/>
  <c r="FB44" i="100" s="1"/>
  <c r="DH25" i="100"/>
  <c r="FB25" i="100" s="1"/>
  <c r="DH54" i="100"/>
  <c r="FB54" i="100" s="1"/>
  <c r="DH28" i="100"/>
  <c r="FB28" i="100" s="1"/>
  <c r="DH26" i="100"/>
  <c r="FB26" i="100" s="1"/>
  <c r="DH21" i="100"/>
  <c r="FB21" i="100" s="1"/>
  <c r="DH61" i="100"/>
  <c r="FB61" i="100" s="1"/>
  <c r="DH42" i="100"/>
  <c r="FB42" i="100" s="1"/>
  <c r="DH15" i="100"/>
  <c r="FB15" i="100" s="1"/>
  <c r="DH56" i="100"/>
  <c r="FB56" i="100" s="1"/>
  <c r="DH58" i="100"/>
  <c r="FB58" i="100" s="1"/>
  <c r="DH33" i="100"/>
  <c r="FB33" i="100" s="1"/>
  <c r="DH49" i="100"/>
  <c r="FB49" i="100" s="1"/>
  <c r="DH52" i="100"/>
  <c r="FB52" i="100" s="1"/>
  <c r="DH37" i="100"/>
  <c r="FB37" i="100" s="1"/>
  <c r="DH22" i="100"/>
  <c r="FB22" i="100" s="1"/>
  <c r="DF9" i="100"/>
  <c r="EZ9" i="100" s="1"/>
  <c r="DF8" i="100"/>
  <c r="EZ8" i="100" s="1"/>
  <c r="EY8" i="100" s="1"/>
  <c r="DF7" i="100"/>
  <c r="EZ7" i="100" s="1"/>
  <c r="DF24" i="100"/>
  <c r="EZ24" i="100" s="1"/>
  <c r="DF34" i="100"/>
  <c r="EZ34" i="100" s="1"/>
  <c r="DF39" i="100"/>
  <c r="EZ39" i="100" s="1"/>
  <c r="EY39" i="100" s="1"/>
  <c r="DF16" i="100"/>
  <c r="EZ16" i="100" s="1"/>
  <c r="DF64" i="100"/>
  <c r="EZ64" i="100" s="1"/>
  <c r="DF48" i="100"/>
  <c r="EZ48" i="100" s="1"/>
  <c r="DF27" i="100"/>
  <c r="EZ27" i="100" s="1"/>
  <c r="DF18" i="100"/>
  <c r="EZ18" i="100" s="1"/>
  <c r="DF42" i="100"/>
  <c r="EZ42" i="100" s="1"/>
  <c r="EY42" i="100" s="1"/>
  <c r="DF47" i="100"/>
  <c r="EZ47" i="100" s="1"/>
  <c r="DF25" i="100"/>
  <c r="EZ25" i="100" s="1"/>
  <c r="EY25" i="100" s="1"/>
  <c r="DF58" i="100"/>
  <c r="EZ58" i="100" s="1"/>
  <c r="DF53" i="100"/>
  <c r="EZ53" i="100" s="1"/>
  <c r="DF38" i="100"/>
  <c r="EZ38" i="100" s="1"/>
  <c r="DF12" i="100"/>
  <c r="EZ12" i="100" s="1"/>
  <c r="EY12" i="100" s="1"/>
  <c r="DF11" i="100"/>
  <c r="EZ11" i="100" s="1"/>
  <c r="DF44" i="100"/>
  <c r="EZ44" i="100" s="1"/>
  <c r="DF40" i="100"/>
  <c r="EZ40" i="100" s="1"/>
  <c r="DF37" i="100"/>
  <c r="EZ37" i="100" s="1"/>
  <c r="DF62" i="100"/>
  <c r="EZ62" i="100" s="1"/>
  <c r="DF55" i="100"/>
  <c r="EZ55" i="100" s="1"/>
  <c r="DF14" i="100"/>
  <c r="EZ14" i="100" s="1"/>
  <c r="DF56" i="100"/>
  <c r="EZ56" i="100" s="1"/>
  <c r="EY56" i="100" s="1"/>
  <c r="DF32" i="100"/>
  <c r="EZ32" i="100" s="1"/>
  <c r="DF19" i="100"/>
  <c r="EZ19" i="100" s="1"/>
  <c r="DF10" i="100"/>
  <c r="EZ10" i="100" s="1"/>
  <c r="EY10" i="100" s="1"/>
  <c r="DF15" i="100"/>
  <c r="EZ15" i="100" s="1"/>
  <c r="EY15" i="100" s="1"/>
  <c r="DF52" i="100"/>
  <c r="EZ52" i="100" s="1"/>
  <c r="DF28" i="100"/>
  <c r="EZ28" i="100" s="1"/>
  <c r="DF31" i="100"/>
  <c r="EZ31" i="100" s="1"/>
  <c r="DF59" i="100"/>
  <c r="EZ59" i="100" s="1"/>
  <c r="DF66" i="100"/>
  <c r="EZ66" i="100" s="1"/>
  <c r="DF54" i="100"/>
  <c r="EZ54" i="100" s="1"/>
  <c r="DF22" i="100"/>
  <c r="EZ22" i="100" s="1"/>
  <c r="DF50" i="100"/>
  <c r="EZ50" i="100" s="1"/>
  <c r="DF49" i="100"/>
  <c r="EZ49" i="100" s="1"/>
  <c r="DF29" i="100"/>
  <c r="EZ29" i="100" s="1"/>
  <c r="DF60" i="100"/>
  <c r="EZ60" i="100" s="1"/>
  <c r="DF46" i="100"/>
  <c r="EZ46" i="100" s="1"/>
  <c r="EY46" i="100" s="1"/>
  <c r="DF23" i="100"/>
  <c r="EZ23" i="100" s="1"/>
  <c r="DF63" i="100"/>
  <c r="EZ63" i="100" s="1"/>
  <c r="DF30" i="100"/>
  <c r="EZ30" i="100" s="1"/>
  <c r="EY30" i="100" s="1"/>
  <c r="DF33" i="100"/>
  <c r="EZ33" i="100" s="1"/>
  <c r="DF17" i="100"/>
  <c r="EZ17" i="100" s="1"/>
  <c r="EY17" i="100" s="1"/>
  <c r="DF41" i="100"/>
  <c r="EZ41" i="100" s="1"/>
  <c r="DF35" i="100"/>
  <c r="EZ35" i="100" s="1"/>
  <c r="DF20" i="100"/>
  <c r="EZ20" i="100" s="1"/>
  <c r="DF21" i="100"/>
  <c r="EZ21" i="100" s="1"/>
  <c r="DF61" i="100"/>
  <c r="EZ61" i="100" s="1"/>
  <c r="DF43" i="100"/>
  <c r="EZ43" i="100" s="1"/>
  <c r="DF65" i="100"/>
  <c r="EZ65" i="100" s="1"/>
  <c r="DF45" i="100"/>
  <c r="EZ45" i="100" s="1"/>
  <c r="DF51" i="100"/>
  <c r="EZ51" i="100" s="1"/>
  <c r="DF57" i="100"/>
  <c r="EZ57" i="100" s="1"/>
  <c r="DF36" i="100"/>
  <c r="EZ36" i="100" s="1"/>
  <c r="EY36" i="100" s="1"/>
  <c r="DF26" i="100"/>
  <c r="EZ26" i="100" s="1"/>
  <c r="DW13" i="100"/>
  <c r="FT13" i="100" s="1"/>
  <c r="FS13" i="100" s="1"/>
  <c r="DW18" i="100"/>
  <c r="FT18" i="100" s="1"/>
  <c r="FS18" i="100" s="1"/>
  <c r="DW7" i="100"/>
  <c r="FT7" i="100" s="1"/>
  <c r="FS7" i="100" s="1"/>
  <c r="DW12" i="100"/>
  <c r="FT12" i="100" s="1"/>
  <c r="FS12" i="100" s="1"/>
  <c r="DW10" i="100"/>
  <c r="FT10" i="100" s="1"/>
  <c r="FS10" i="100" s="1"/>
  <c r="DW36" i="100"/>
  <c r="FT36" i="100" s="1"/>
  <c r="DW21" i="100"/>
  <c r="FT21" i="100" s="1"/>
  <c r="DW30" i="100"/>
  <c r="FT30" i="100" s="1"/>
  <c r="DW16" i="100"/>
  <c r="FT16" i="100" s="1"/>
  <c r="FS16" i="100" s="1"/>
  <c r="DW17" i="100"/>
  <c r="FT17" i="100" s="1"/>
  <c r="FS17" i="100" s="1"/>
  <c r="DW11" i="100"/>
  <c r="FT11" i="100" s="1"/>
  <c r="FS11" i="100" s="1"/>
  <c r="DW20" i="100"/>
  <c r="FT20" i="100" s="1"/>
  <c r="FS20" i="100" s="1"/>
  <c r="DW37" i="100"/>
  <c r="FT37" i="100" s="1"/>
  <c r="FS37" i="100" s="1"/>
  <c r="DW22" i="100"/>
  <c r="FT22" i="100" s="1"/>
  <c r="DW42" i="100"/>
  <c r="FT42" i="100" s="1"/>
  <c r="FS42" i="100" s="1"/>
  <c r="DW59" i="100"/>
  <c r="FT59" i="100" s="1"/>
  <c r="FS59" i="100" s="1"/>
  <c r="DW47" i="100"/>
  <c r="FT47" i="100" s="1"/>
  <c r="FS47" i="100" s="1"/>
  <c r="DW63" i="100"/>
  <c r="FT63" i="100" s="1"/>
  <c r="FS63" i="100" s="1"/>
  <c r="DW46" i="100"/>
  <c r="FT46" i="100" s="1"/>
  <c r="FS46" i="100" s="1"/>
  <c r="DW58" i="100"/>
  <c r="FT58" i="100" s="1"/>
  <c r="DW48" i="100"/>
  <c r="FT48" i="100" s="1"/>
  <c r="FS48" i="100" s="1"/>
  <c r="DW62" i="100"/>
  <c r="FT62" i="100" s="1"/>
  <c r="FS62" i="100" s="1"/>
  <c r="DW44" i="100"/>
  <c r="FT44" i="100" s="1"/>
  <c r="FS44" i="100" s="1"/>
  <c r="DW66" i="100"/>
  <c r="FT66" i="100" s="1"/>
  <c r="FS66" i="100" s="1"/>
  <c r="DW64" i="100"/>
  <c r="FT64" i="100" s="1"/>
  <c r="FS64" i="100" s="1"/>
  <c r="DW8" i="100"/>
  <c r="FT8" i="100" s="1"/>
  <c r="DW14" i="100"/>
  <c r="FT14" i="100" s="1"/>
  <c r="FS14" i="100" s="1"/>
  <c r="DW19" i="100"/>
  <c r="FT19" i="100" s="1"/>
  <c r="FS19" i="100" s="1"/>
  <c r="DW34" i="100"/>
  <c r="FT34" i="100" s="1"/>
  <c r="FS34" i="100" s="1"/>
  <c r="DW28" i="100"/>
  <c r="FT28" i="100" s="1"/>
  <c r="FS28" i="100" s="1"/>
  <c r="DW26" i="100"/>
  <c r="FT26" i="100" s="1"/>
  <c r="FS26" i="100" s="1"/>
  <c r="DW33" i="100"/>
  <c r="FT33" i="100" s="1"/>
  <c r="FS33" i="100" s="1"/>
  <c r="DW45" i="100"/>
  <c r="FT45" i="100" s="1"/>
  <c r="FS45" i="100" s="1"/>
  <c r="DW56" i="100"/>
  <c r="FT56" i="100" s="1"/>
  <c r="DW54" i="100"/>
  <c r="FT54" i="100" s="1"/>
  <c r="FS54" i="100" s="1"/>
  <c r="DW60" i="100"/>
  <c r="FT60" i="100" s="1"/>
  <c r="FS60" i="100" s="1"/>
  <c r="DW41" i="100"/>
  <c r="FT41" i="100" s="1"/>
  <c r="FS41" i="100" s="1"/>
  <c r="DW65" i="100"/>
  <c r="FT65" i="100" s="1"/>
  <c r="FS65" i="100" s="1"/>
  <c r="DW43" i="100"/>
  <c r="FT43" i="100" s="1"/>
  <c r="FS43" i="100" s="1"/>
  <c r="DW52" i="100"/>
  <c r="FT52" i="100" s="1"/>
  <c r="DW53" i="100"/>
  <c r="FT53" i="100" s="1"/>
  <c r="FS53" i="100" s="1"/>
  <c r="DW49" i="100"/>
  <c r="FT49" i="100" s="1"/>
  <c r="FS49" i="100" s="1"/>
  <c r="DW50" i="100"/>
  <c r="FT50" i="100" s="1"/>
  <c r="FS50" i="100" s="1"/>
  <c r="DW27" i="100"/>
  <c r="FT27" i="100" s="1"/>
  <c r="DW9" i="100"/>
  <c r="FT9" i="100" s="1"/>
  <c r="FS9" i="100" s="1"/>
  <c r="DW15" i="100"/>
  <c r="FT15" i="100" s="1"/>
  <c r="FS15" i="100" s="1"/>
  <c r="DW31" i="100"/>
  <c r="FT31" i="100" s="1"/>
  <c r="FS31" i="100" s="1"/>
  <c r="DW32" i="100"/>
  <c r="FT32" i="100" s="1"/>
  <c r="FS32" i="100" s="1"/>
  <c r="DW29" i="100"/>
  <c r="FT29" i="100" s="1"/>
  <c r="FS29" i="100" s="1"/>
  <c r="DW23" i="100"/>
  <c r="FT23" i="100" s="1"/>
  <c r="FS23" i="100" s="1"/>
  <c r="DW35" i="100"/>
  <c r="FT35" i="100" s="1"/>
  <c r="FS35" i="100" s="1"/>
  <c r="DW24" i="100"/>
  <c r="FT24" i="100" s="1"/>
  <c r="DW25" i="100"/>
  <c r="FT25" i="100" s="1"/>
  <c r="FS25" i="100" s="1"/>
  <c r="DW51" i="100"/>
  <c r="FT51" i="100" s="1"/>
  <c r="FS51" i="100" s="1"/>
  <c r="DW55" i="100"/>
  <c r="FT55" i="100" s="1"/>
  <c r="FS55" i="100" s="1"/>
  <c r="DW38" i="100"/>
  <c r="FT38" i="100" s="1"/>
  <c r="FS38" i="100" s="1"/>
  <c r="DW40" i="100"/>
  <c r="FT40" i="100" s="1"/>
  <c r="FS40" i="100" s="1"/>
  <c r="DW39" i="100"/>
  <c r="FT39" i="100" s="1"/>
  <c r="FS39" i="100" s="1"/>
  <c r="DW61" i="100"/>
  <c r="FT61" i="100" s="1"/>
  <c r="DW57" i="100"/>
  <c r="FT57" i="100" s="1"/>
  <c r="FS57" i="100" s="1"/>
  <c r="DU20" i="100"/>
  <c r="FQ20" i="100" s="1"/>
  <c r="DU9" i="100"/>
  <c r="FQ9" i="100" s="1"/>
  <c r="DU23" i="100"/>
  <c r="FQ23" i="100" s="1"/>
  <c r="DU34" i="100"/>
  <c r="FQ34" i="100" s="1"/>
  <c r="DU13" i="100"/>
  <c r="FQ13" i="100" s="1"/>
  <c r="DU19" i="100"/>
  <c r="FQ19" i="100" s="1"/>
  <c r="DU15" i="100"/>
  <c r="FQ15" i="100" s="1"/>
  <c r="DU26" i="100"/>
  <c r="FQ26" i="100" s="1"/>
  <c r="DU10" i="100"/>
  <c r="FQ10" i="100" s="1"/>
  <c r="DU24" i="100"/>
  <c r="FQ24" i="100" s="1"/>
  <c r="DU29" i="100"/>
  <c r="FQ29" i="100" s="1"/>
  <c r="DU37" i="100"/>
  <c r="FQ37" i="100" s="1"/>
  <c r="DU12" i="100"/>
  <c r="FQ12" i="100" s="1"/>
  <c r="DU35" i="100"/>
  <c r="FQ35" i="100" s="1"/>
  <c r="DU17" i="100"/>
  <c r="FQ17" i="100" s="1"/>
  <c r="DU61" i="100"/>
  <c r="FQ61" i="100" s="1"/>
  <c r="DU42" i="100"/>
  <c r="FQ42" i="100" s="1"/>
  <c r="DU58" i="100"/>
  <c r="FQ58" i="100" s="1"/>
  <c r="DU47" i="100"/>
  <c r="FQ47" i="100" s="1"/>
  <c r="DU55" i="100"/>
  <c r="FQ55" i="100" s="1"/>
  <c r="DU39" i="100"/>
  <c r="FQ39" i="100" s="1"/>
  <c r="DU65" i="100"/>
  <c r="FQ65" i="100" s="1"/>
  <c r="DU66" i="100"/>
  <c r="FQ66" i="100" s="1"/>
  <c r="DU44" i="100"/>
  <c r="FQ44" i="100" s="1"/>
  <c r="DU38" i="100"/>
  <c r="FQ38" i="100" s="1"/>
  <c r="DU28" i="100"/>
  <c r="FQ28" i="100" s="1"/>
  <c r="DU7" i="100"/>
  <c r="FQ7" i="100" s="1"/>
  <c r="DU18" i="100"/>
  <c r="FQ18" i="100" s="1"/>
  <c r="DU22" i="100"/>
  <c r="FQ22" i="100" s="1"/>
  <c r="DU30" i="100"/>
  <c r="FQ30" i="100" s="1"/>
  <c r="DU32" i="100"/>
  <c r="FQ32" i="100" s="1"/>
  <c r="DU14" i="100"/>
  <c r="FQ14" i="100" s="1"/>
  <c r="DU64" i="100"/>
  <c r="FQ64" i="100" s="1"/>
  <c r="DU49" i="100"/>
  <c r="FQ49" i="100" s="1"/>
  <c r="DU50" i="100"/>
  <c r="FQ50" i="100" s="1"/>
  <c r="DU56" i="100"/>
  <c r="FQ56" i="100" s="1"/>
  <c r="DU45" i="100"/>
  <c r="FQ45" i="100" s="1"/>
  <c r="DU62" i="100"/>
  <c r="FQ62" i="100" s="1"/>
  <c r="DU53" i="100"/>
  <c r="FQ53" i="100" s="1"/>
  <c r="DU54" i="100"/>
  <c r="FQ54" i="100" s="1"/>
  <c r="DU25" i="100"/>
  <c r="FQ25" i="100" s="1"/>
  <c r="DU27" i="100"/>
  <c r="FQ27" i="100" s="1"/>
  <c r="DU11" i="100"/>
  <c r="FQ11" i="100" s="1"/>
  <c r="DU36" i="100"/>
  <c r="FQ36" i="100" s="1"/>
  <c r="DU8" i="100"/>
  <c r="FQ8" i="100" s="1"/>
  <c r="DU33" i="100"/>
  <c r="FQ33" i="100" s="1"/>
  <c r="DU16" i="100"/>
  <c r="FQ16" i="100" s="1"/>
  <c r="DU21" i="100"/>
  <c r="FQ21" i="100" s="1"/>
  <c r="DU31" i="100"/>
  <c r="FQ31" i="100" s="1"/>
  <c r="DU60" i="100"/>
  <c r="FQ60" i="100" s="1"/>
  <c r="DU41" i="100"/>
  <c r="FQ41" i="100" s="1"/>
  <c r="DU57" i="100"/>
  <c r="FQ57" i="100" s="1"/>
  <c r="DU48" i="100"/>
  <c r="FQ48" i="100" s="1"/>
  <c r="DU43" i="100"/>
  <c r="FQ43" i="100" s="1"/>
  <c r="DU59" i="100"/>
  <c r="FQ59" i="100" s="1"/>
  <c r="DU63" i="100"/>
  <c r="FQ63" i="100" s="1"/>
  <c r="DU46" i="100"/>
  <c r="FQ46" i="100" s="1"/>
  <c r="DU51" i="100"/>
  <c r="FQ51" i="100" s="1"/>
  <c r="DU40" i="100"/>
  <c r="FQ40" i="100" s="1"/>
  <c r="DU52" i="100"/>
  <c r="FQ52" i="100" s="1"/>
  <c r="EP18" i="100"/>
  <c r="GO18" i="100" s="1"/>
  <c r="EP30" i="100"/>
  <c r="GO30" i="100" s="1"/>
  <c r="EP27" i="100"/>
  <c r="GO27" i="100" s="1"/>
  <c r="EP7" i="100"/>
  <c r="GO7" i="100" s="1"/>
  <c r="EP25" i="100"/>
  <c r="GO25" i="100" s="1"/>
  <c r="EP19" i="100"/>
  <c r="GO19" i="100" s="1"/>
  <c r="EP33" i="100"/>
  <c r="GO33" i="100" s="1"/>
  <c r="EP26" i="100"/>
  <c r="GO26" i="100" s="1"/>
  <c r="EP34" i="100"/>
  <c r="GO34" i="100" s="1"/>
  <c r="EP36" i="100"/>
  <c r="GO36" i="100" s="1"/>
  <c r="EP23" i="100"/>
  <c r="GO23" i="100" s="1"/>
  <c r="EP14" i="100"/>
  <c r="GO14" i="100" s="1"/>
  <c r="EP24" i="100"/>
  <c r="GO24" i="100" s="1"/>
  <c r="EP17" i="100"/>
  <c r="GO17" i="100" s="1"/>
  <c r="EP32" i="100"/>
  <c r="GO32" i="100" s="1"/>
  <c r="EP29" i="100"/>
  <c r="GO29" i="100" s="1"/>
  <c r="EP55" i="100"/>
  <c r="GO55" i="100" s="1"/>
  <c r="EP56" i="100"/>
  <c r="GO56" i="100" s="1"/>
  <c r="EP48" i="100"/>
  <c r="GO48" i="100" s="1"/>
  <c r="EP39" i="100"/>
  <c r="GO39" i="100" s="1"/>
  <c r="EP59" i="100"/>
  <c r="GO59" i="100" s="1"/>
  <c r="EP41" i="100"/>
  <c r="GO41" i="100" s="1"/>
  <c r="EP61" i="100"/>
  <c r="GO61" i="100" s="1"/>
  <c r="EP8" i="100"/>
  <c r="GO8" i="100" s="1"/>
  <c r="EP9" i="100"/>
  <c r="GO9" i="100" s="1"/>
  <c r="EP11" i="100"/>
  <c r="GO11" i="100" s="1"/>
  <c r="EP21" i="100"/>
  <c r="GO21" i="100" s="1"/>
  <c r="EP20" i="100"/>
  <c r="GO20" i="100" s="1"/>
  <c r="EP13" i="100"/>
  <c r="GO13" i="100" s="1"/>
  <c r="EP12" i="100"/>
  <c r="GO12" i="100" s="1"/>
  <c r="EP35" i="100"/>
  <c r="GO35" i="100" s="1"/>
  <c r="EP31" i="100"/>
  <c r="GO31" i="100" s="1"/>
  <c r="EP40" i="100"/>
  <c r="GO40" i="100" s="1"/>
  <c r="EP45" i="100"/>
  <c r="GO45" i="100" s="1"/>
  <c r="EP52" i="100"/>
  <c r="GO52" i="100" s="1"/>
  <c r="EP47" i="100"/>
  <c r="GO47" i="100" s="1"/>
  <c r="EP50" i="100"/>
  <c r="GO50" i="100" s="1"/>
  <c r="EP49" i="100"/>
  <c r="GO49" i="100" s="1"/>
  <c r="EP63" i="100"/>
  <c r="GO63" i="100" s="1"/>
  <c r="EP22" i="100"/>
  <c r="GO22" i="100" s="1"/>
  <c r="EP10" i="100"/>
  <c r="GO10" i="100" s="1"/>
  <c r="EP37" i="100"/>
  <c r="GO37" i="100" s="1"/>
  <c r="EP15" i="100"/>
  <c r="GO15" i="100" s="1"/>
  <c r="EP16" i="100"/>
  <c r="GO16" i="100" s="1"/>
  <c r="EP28" i="100"/>
  <c r="GO28" i="100" s="1"/>
  <c r="EP65" i="100"/>
  <c r="GO65" i="100" s="1"/>
  <c r="EP46" i="100"/>
  <c r="GO46" i="100" s="1"/>
  <c r="EP62" i="100"/>
  <c r="GO62" i="100" s="1"/>
  <c r="EP38" i="100"/>
  <c r="GO38" i="100" s="1"/>
  <c r="EP54" i="100"/>
  <c r="GO54" i="100" s="1"/>
  <c r="EP44" i="100"/>
  <c r="GO44" i="100" s="1"/>
  <c r="EP58" i="100"/>
  <c r="GO58" i="100" s="1"/>
  <c r="EP42" i="100"/>
  <c r="GO42" i="100" s="1"/>
  <c r="EP64" i="100"/>
  <c r="GO64" i="100" s="1"/>
  <c r="EP53" i="100"/>
  <c r="GO53" i="100" s="1"/>
  <c r="EP57" i="100"/>
  <c r="GO57" i="100" s="1"/>
  <c r="EP51" i="100"/>
  <c r="GO51" i="100" s="1"/>
  <c r="EP60" i="100"/>
  <c r="GO60" i="100" s="1"/>
  <c r="EP66" i="100"/>
  <c r="GO66" i="100" s="1"/>
  <c r="EP43" i="100"/>
  <c r="GO43" i="100" s="1"/>
  <c r="DL8" i="100"/>
  <c r="FG8" i="100" s="1"/>
  <c r="DL10" i="100"/>
  <c r="FG10" i="100" s="1"/>
  <c r="DL9" i="100"/>
  <c r="FG9" i="100" s="1"/>
  <c r="DL7" i="100"/>
  <c r="FG7" i="100" s="1"/>
  <c r="DL15" i="100"/>
  <c r="FG15" i="100" s="1"/>
  <c r="DL12" i="100"/>
  <c r="FG12" i="100" s="1"/>
  <c r="DL32" i="100"/>
  <c r="FG32" i="100" s="1"/>
  <c r="DL26" i="100"/>
  <c r="FG26" i="100" s="1"/>
  <c r="DL33" i="100"/>
  <c r="FG33" i="100" s="1"/>
  <c r="DL23" i="100"/>
  <c r="FG23" i="100" s="1"/>
  <c r="DL34" i="100"/>
  <c r="FG34" i="100" s="1"/>
  <c r="DL41" i="100"/>
  <c r="FG41" i="100" s="1"/>
  <c r="DL63" i="100"/>
  <c r="FG63" i="100" s="1"/>
  <c r="DL46" i="100"/>
  <c r="FG46" i="100" s="1"/>
  <c r="DL57" i="100"/>
  <c r="FG57" i="100" s="1"/>
  <c r="DL52" i="100"/>
  <c r="FG52" i="100" s="1"/>
  <c r="DL51" i="100"/>
  <c r="FG51" i="100" s="1"/>
  <c r="DL54" i="100"/>
  <c r="FG54" i="100" s="1"/>
  <c r="DL11" i="100"/>
  <c r="FG11" i="100" s="1"/>
  <c r="DL13" i="100"/>
  <c r="FG13" i="100" s="1"/>
  <c r="DL16" i="100"/>
  <c r="FG16" i="100" s="1"/>
  <c r="DL17" i="100"/>
  <c r="FG17" i="100" s="1"/>
  <c r="DL19" i="100"/>
  <c r="FG19" i="100" s="1"/>
  <c r="DL35" i="100"/>
  <c r="FG35" i="100" s="1"/>
  <c r="DL27" i="100"/>
  <c r="FG27" i="100" s="1"/>
  <c r="DL24" i="100"/>
  <c r="FG24" i="100" s="1"/>
  <c r="DL21" i="100"/>
  <c r="FG21" i="100" s="1"/>
  <c r="DL31" i="100"/>
  <c r="FG31" i="100" s="1"/>
  <c r="DL28" i="100"/>
  <c r="FG28" i="100" s="1"/>
  <c r="DL56" i="100"/>
  <c r="FG56" i="100" s="1"/>
  <c r="DL59" i="100"/>
  <c r="FG59" i="100" s="1"/>
  <c r="DL49" i="100"/>
  <c r="FG49" i="100" s="1"/>
  <c r="DL65" i="100"/>
  <c r="FG65" i="100" s="1"/>
  <c r="DL60" i="100"/>
  <c r="FG60" i="100" s="1"/>
  <c r="DL42" i="100"/>
  <c r="FG42" i="100" s="1"/>
  <c r="DL62" i="100"/>
  <c r="FG62" i="100" s="1"/>
  <c r="DL14" i="100"/>
  <c r="FG14" i="100" s="1"/>
  <c r="DL18" i="100"/>
  <c r="FG18" i="100" s="1"/>
  <c r="DL25" i="100"/>
  <c r="FG25" i="100" s="1"/>
  <c r="DL30" i="100"/>
  <c r="FG30" i="100" s="1"/>
  <c r="DL36" i="100"/>
  <c r="FG36" i="100" s="1"/>
  <c r="DL43" i="100"/>
  <c r="FG43" i="100" s="1"/>
  <c r="DL38" i="100"/>
  <c r="FG38" i="100" s="1"/>
  <c r="DL58" i="100"/>
  <c r="FG58" i="100" s="1"/>
  <c r="DL40" i="100"/>
  <c r="FG40" i="100" s="1"/>
  <c r="DL53" i="100"/>
  <c r="FG53" i="100" s="1"/>
  <c r="DL50" i="100"/>
  <c r="FG50" i="100" s="1"/>
  <c r="DL64" i="100"/>
  <c r="FG64" i="100" s="1"/>
  <c r="DL22" i="100"/>
  <c r="FG22" i="100" s="1"/>
  <c r="DL29" i="100"/>
  <c r="FG29" i="100" s="1"/>
  <c r="DL39" i="100"/>
  <c r="FG39" i="100" s="1"/>
  <c r="DL47" i="100"/>
  <c r="FG47" i="100" s="1"/>
  <c r="DL45" i="100"/>
  <c r="FG45" i="100" s="1"/>
  <c r="DL55" i="100"/>
  <c r="FG55" i="100" s="1"/>
  <c r="DL44" i="100"/>
  <c r="FG44" i="100" s="1"/>
  <c r="DL48" i="100"/>
  <c r="FG48" i="100" s="1"/>
  <c r="DL37" i="100"/>
  <c r="FG37" i="100" s="1"/>
  <c r="DL20" i="100"/>
  <c r="FG20" i="100" s="1"/>
  <c r="DL66" i="100"/>
  <c r="FG66" i="100" s="1"/>
  <c r="DL61" i="100"/>
  <c r="FG61" i="100" s="1"/>
  <c r="DE7" i="100"/>
  <c r="EX7" i="100" s="1"/>
  <c r="DE33" i="100"/>
  <c r="EX33" i="100" s="1"/>
  <c r="DE62" i="100"/>
  <c r="EX62" i="100" s="1"/>
  <c r="DE18" i="100"/>
  <c r="EX18" i="100" s="1"/>
  <c r="DE31" i="100"/>
  <c r="EX31" i="100" s="1"/>
  <c r="DE57" i="100"/>
  <c r="EX57" i="100" s="1"/>
  <c r="DE32" i="100"/>
  <c r="EX32" i="100" s="1"/>
  <c r="DE52" i="100"/>
  <c r="EX52" i="100" s="1"/>
  <c r="DE43" i="100"/>
  <c r="EX43" i="100" s="1"/>
  <c r="DE19" i="100"/>
  <c r="EX19" i="100" s="1"/>
  <c r="DE37" i="100"/>
  <c r="EX37" i="100" s="1"/>
  <c r="DE41" i="100"/>
  <c r="EX41" i="100" s="1"/>
  <c r="DE22" i="100"/>
  <c r="EX22" i="100" s="1"/>
  <c r="DE63" i="100"/>
  <c r="EX63" i="100" s="1"/>
  <c r="DE40" i="100"/>
  <c r="EX40" i="100" s="1"/>
  <c r="DE25" i="100"/>
  <c r="EX25" i="100" s="1"/>
  <c r="DE55" i="100"/>
  <c r="EX55" i="100" s="1"/>
  <c r="DE56" i="100"/>
  <c r="EX56" i="100" s="1"/>
  <c r="DE24" i="100"/>
  <c r="EX24" i="100" s="1"/>
  <c r="DE65" i="100"/>
  <c r="EX65" i="100" s="1"/>
  <c r="DE51" i="100"/>
  <c r="EX51" i="100" s="1"/>
  <c r="DE36" i="100"/>
  <c r="EX36" i="100" s="1"/>
  <c r="DE14" i="100"/>
  <c r="EX14" i="100" s="1"/>
  <c r="DE61" i="100"/>
  <c r="EX61" i="100" s="1"/>
  <c r="DE50" i="100"/>
  <c r="EX50" i="100" s="1"/>
  <c r="DE34" i="100"/>
  <c r="EX34" i="100" s="1"/>
  <c r="DE12" i="100"/>
  <c r="EX12" i="100" s="1"/>
  <c r="DE17" i="100"/>
  <c r="EX17" i="100" s="1"/>
  <c r="DE16" i="100"/>
  <c r="EX16" i="100" s="1"/>
  <c r="DE38" i="100"/>
  <c r="EX38" i="100" s="1"/>
  <c r="DE46" i="100"/>
  <c r="EX46" i="100" s="1"/>
  <c r="DE39" i="100"/>
  <c r="EX39" i="100" s="1"/>
  <c r="DE21" i="100"/>
  <c r="EX21" i="100" s="1"/>
  <c r="DE30" i="100"/>
  <c r="EX30" i="100" s="1"/>
  <c r="DE53" i="100"/>
  <c r="EX53" i="100" s="1"/>
  <c r="DE48" i="100"/>
  <c r="EX48" i="100" s="1"/>
  <c r="DE10" i="100"/>
  <c r="EX10" i="100" s="1"/>
  <c r="DE64" i="100"/>
  <c r="EX64" i="100" s="1"/>
  <c r="DE44" i="100"/>
  <c r="EX44" i="100" s="1"/>
  <c r="DE27" i="100"/>
  <c r="EX27" i="100" s="1"/>
  <c r="DE13" i="100"/>
  <c r="EX13" i="100" s="1"/>
  <c r="DE59" i="100"/>
  <c r="EX59" i="100" s="1"/>
  <c r="DE42" i="100"/>
  <c r="EX42" i="100" s="1"/>
  <c r="DE23" i="100"/>
  <c r="EX23" i="100" s="1"/>
  <c r="DE9" i="100"/>
  <c r="EX9" i="100" s="1"/>
  <c r="DE29" i="100"/>
  <c r="EX29" i="100" s="1"/>
  <c r="DE54" i="100"/>
  <c r="EX54" i="100" s="1"/>
  <c r="DE11" i="100"/>
  <c r="EX11" i="100" s="1"/>
  <c r="DE20" i="100"/>
  <c r="EX20" i="100" s="1"/>
  <c r="DE66" i="100"/>
  <c r="EX66" i="100" s="1"/>
  <c r="DE15" i="100"/>
  <c r="EX15" i="100" s="1"/>
  <c r="DE45" i="100"/>
  <c r="EX45" i="100" s="1"/>
  <c r="DE47" i="100"/>
  <c r="EX47" i="100" s="1"/>
  <c r="DE60" i="100"/>
  <c r="EX60" i="100" s="1"/>
  <c r="DE35" i="100"/>
  <c r="EX35" i="100" s="1"/>
  <c r="DE28" i="100"/>
  <c r="EX28" i="100" s="1"/>
  <c r="DE58" i="100"/>
  <c r="EX58" i="100" s="1"/>
  <c r="DE49" i="100"/>
  <c r="EX49" i="100" s="1"/>
  <c r="DE26" i="100"/>
  <c r="EX26" i="100" s="1"/>
  <c r="DE8" i="100"/>
  <c r="EX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FS61" i="100" l="1"/>
  <c r="FS21" i="100"/>
  <c r="EY65" i="100"/>
  <c r="EY20" i="100"/>
  <c r="EY33" i="100"/>
  <c r="EY50" i="100"/>
  <c r="EY59" i="100"/>
  <c r="FS56" i="100"/>
  <c r="FS8" i="100"/>
  <c r="FS22" i="100"/>
  <c r="FS36" i="100"/>
  <c r="FS24" i="100"/>
  <c r="FS27" i="100"/>
  <c r="FS52" i="100"/>
  <c r="FS58" i="100"/>
  <c r="FS30" i="100"/>
  <c r="EY45" i="100"/>
  <c r="EY23" i="100"/>
  <c r="EY7" i="100"/>
  <c r="EY37" i="100"/>
  <c r="EY27" i="100"/>
  <c r="FL59" i="100"/>
  <c r="FL38" i="100"/>
  <c r="FL29" i="100"/>
  <c r="FL62" i="100"/>
  <c r="FL25" i="100"/>
  <c r="FL17" i="100"/>
  <c r="FL63" i="100"/>
  <c r="FL60" i="100"/>
  <c r="FL35" i="100"/>
  <c r="FL20" i="100"/>
  <c r="FL49" i="100"/>
  <c r="FL39" i="100"/>
  <c r="FL24" i="100"/>
  <c r="FL21" i="100"/>
  <c r="FL7" i="100"/>
  <c r="FL57" i="100"/>
  <c r="FL36" i="100"/>
  <c r="FL37" i="100"/>
  <c r="FL27" i="100"/>
  <c r="FL26" i="100"/>
  <c r="FL50" i="100"/>
  <c r="FL48" i="100"/>
  <c r="FL44" i="100"/>
  <c r="FL33" i="100"/>
  <c r="FL9" i="100"/>
  <c r="FL40" i="100"/>
  <c r="FL42" i="100"/>
  <c r="FL34" i="100"/>
  <c r="FL13" i="100"/>
  <c r="FL16" i="100"/>
  <c r="EY51" i="100"/>
  <c r="EY61" i="100"/>
  <c r="EY29" i="100"/>
  <c r="EY55" i="100"/>
  <c r="EY24" i="100"/>
  <c r="FL58" i="100"/>
  <c r="FL41" i="100"/>
  <c r="FL52" i="100"/>
  <c r="FL30" i="100"/>
  <c r="FL22" i="100"/>
  <c r="FL61" i="100"/>
  <c r="FL55" i="100"/>
  <c r="FL66" i="100"/>
  <c r="FL28" i="100"/>
  <c r="FL8" i="100"/>
  <c r="FL56" i="100"/>
  <c r="FL64" i="100"/>
  <c r="FL19" i="100"/>
  <c r="FL10" i="100"/>
  <c r="FL14" i="100"/>
  <c r="FL51" i="100"/>
  <c r="FL54" i="100"/>
  <c r="FL47" i="100"/>
  <c r="FL32" i="100"/>
  <c r="FL12" i="100"/>
  <c r="FL46" i="100"/>
  <c r="FL45" i="100"/>
  <c r="FL43" i="100"/>
  <c r="FL23" i="100"/>
  <c r="FL31" i="100"/>
  <c r="FL65" i="100"/>
  <c r="FL53" i="100"/>
  <c r="FL15" i="100"/>
  <c r="FL18" i="100"/>
  <c r="FL11" i="100"/>
  <c r="FE19" i="100"/>
  <c r="FE32" i="100"/>
  <c r="FE64" i="100"/>
  <c r="FE61" i="100"/>
  <c r="FE57" i="100"/>
  <c r="FE20" i="100"/>
  <c r="FE15" i="100"/>
  <c r="FE50" i="100"/>
  <c r="FE37" i="100"/>
  <c r="FE13" i="100"/>
  <c r="FE55" i="100"/>
  <c r="FE45" i="100"/>
  <c r="FE33" i="100"/>
  <c r="FE11" i="100"/>
  <c r="FE9" i="100"/>
  <c r="FE34" i="100"/>
  <c r="FE47" i="100"/>
  <c r="FE59" i="100"/>
  <c r="FE40" i="100"/>
  <c r="FE43" i="100"/>
  <c r="FE36" i="100"/>
  <c r="FE60" i="100"/>
  <c r="FE53" i="100"/>
  <c r="FE26" i="100"/>
  <c r="FE16" i="100"/>
  <c r="FE42" i="100"/>
  <c r="FE22" i="100"/>
  <c r="FE25" i="100"/>
  <c r="FE14" i="100"/>
  <c r="FE8" i="100"/>
  <c r="FE38" i="100"/>
  <c r="FE63" i="100"/>
  <c r="FE49" i="100"/>
  <c r="FE65" i="100"/>
  <c r="FE51" i="100"/>
  <c r="FE29" i="100"/>
  <c r="FE24" i="100"/>
  <c r="FE58" i="100"/>
  <c r="FE48" i="100"/>
  <c r="FE30" i="100"/>
  <c r="FE7" i="100"/>
  <c r="FE54" i="100"/>
  <c r="FE18" i="100"/>
  <c r="FE35" i="100"/>
  <c r="FE10" i="100"/>
  <c r="EY26" i="100"/>
  <c r="EY66" i="100"/>
  <c r="EY62" i="100"/>
  <c r="FE46" i="100"/>
  <c r="FE27" i="100"/>
  <c r="FE66" i="100"/>
  <c r="FE41" i="100"/>
  <c r="FE39" i="100"/>
  <c r="FE31" i="100"/>
  <c r="FE12" i="100"/>
  <c r="FE56" i="100"/>
  <c r="FE52" i="100"/>
  <c r="FE23" i="100"/>
  <c r="FE44" i="100"/>
  <c r="FE62" i="100"/>
  <c r="FE28" i="100"/>
  <c r="FE21" i="100"/>
  <c r="FE17" i="100"/>
  <c r="EY57" i="100"/>
  <c r="EY43" i="100"/>
  <c r="EY35" i="100"/>
  <c r="EY60" i="100"/>
  <c r="EY22" i="100"/>
  <c r="EY31" i="100"/>
  <c r="EY14" i="100"/>
  <c r="EY40" i="100"/>
  <c r="EY38" i="100"/>
  <c r="EY47" i="100"/>
  <c r="EY48" i="100"/>
  <c r="EY34" i="100"/>
  <c r="EY9" i="100"/>
  <c r="EY41" i="100"/>
  <c r="EY63" i="100"/>
  <c r="EY54" i="100"/>
  <c r="EY28" i="100"/>
  <c r="EY19" i="100"/>
  <c r="EY44" i="100"/>
  <c r="EY53" i="100"/>
  <c r="EY64" i="100"/>
  <c r="EY13" i="100"/>
  <c r="EY21" i="100"/>
  <c r="EY49" i="100"/>
  <c r="EY52" i="100"/>
  <c r="EY32" i="100"/>
  <c r="EY11" i="100"/>
  <c r="EY58" i="100"/>
  <c r="EY18" i="100"/>
  <c r="EY16" i="100"/>
  <c r="EU56" i="100"/>
  <c r="EU52" i="100"/>
  <c r="EU39" i="100"/>
  <c r="EU12" i="100"/>
  <c r="EU46" i="100"/>
  <c r="EU25" i="100"/>
  <c r="EU61" i="100"/>
  <c r="EU19" i="100"/>
  <c r="EU64" i="100"/>
  <c r="EU60" i="100"/>
  <c r="EU59" i="100"/>
  <c r="EU16" i="100"/>
  <c r="EU42" i="100"/>
  <c r="EU31" i="100"/>
  <c r="EU14" i="100"/>
  <c r="EU40" i="100"/>
  <c r="EU20" i="100"/>
  <c r="EU36" i="100"/>
  <c r="EU26" i="100"/>
  <c r="EU23" i="100"/>
  <c r="EU51" i="100"/>
  <c r="EU54" i="100"/>
  <c r="EU21" i="100"/>
  <c r="EU34" i="100"/>
  <c r="EU10" i="100"/>
  <c r="EU13" i="100"/>
  <c r="EU41" i="100"/>
  <c r="EU7" i="100"/>
  <c r="EU18" i="100"/>
  <c r="EU8" i="100"/>
  <c r="EU65" i="100"/>
  <c r="EU30" i="100"/>
  <c r="EU17" i="100"/>
  <c r="EU35" i="100"/>
  <c r="EU63" i="100"/>
  <c r="EU33" i="100"/>
  <c r="EU58" i="100"/>
  <c r="EU53" i="100"/>
  <c r="EU24" i="100"/>
  <c r="EU37" i="100"/>
  <c r="EU28" i="100"/>
  <c r="EU27" i="100"/>
  <c r="EU62" i="100"/>
  <c r="EU66" i="100"/>
  <c r="EU50" i="100"/>
  <c r="EU29" i="100"/>
  <c r="EU32" i="100"/>
  <c r="EU43" i="100"/>
  <c r="EU48" i="100"/>
  <c r="EU57" i="100"/>
  <c r="EU55" i="100"/>
  <c r="EU22" i="100"/>
  <c r="EU15" i="100"/>
  <c r="EU47" i="100"/>
  <c r="EU44" i="100"/>
  <c r="EU38" i="100"/>
  <c r="EU49" i="100"/>
  <c r="EU11" i="100"/>
  <c r="EU45" i="100"/>
  <c r="EU9" i="100"/>
  <c r="AJ24" i="98"/>
  <c r="AJ29" i="98"/>
  <c r="DU67" i="98" s="1"/>
  <c r="BY12" i="98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EM29" i="98" s="1"/>
  <c r="FX272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72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1374" i="98"/>
  <c r="FV153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FV1054" i="98" l="1"/>
  <c r="FV1134" i="98"/>
  <c r="FV654" i="98"/>
  <c r="FV974" i="98"/>
  <c r="FV1363" i="98"/>
  <c r="DD7" i="98"/>
  <c r="FV804" i="98"/>
  <c r="FV324" i="98"/>
  <c r="FD76" i="98"/>
  <c r="Y25" i="98"/>
  <c r="DD43" i="98"/>
  <c r="FV164" i="98"/>
  <c r="FV1044" i="98"/>
  <c r="FV14" i="98"/>
  <c r="FV574" i="98"/>
  <c r="FV1294" i="98"/>
  <c r="FV334" i="98"/>
  <c r="FV814" i="98"/>
  <c r="FV1614" i="98"/>
  <c r="FV1214" i="98"/>
  <c r="Y29" i="98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82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GG783" i="98" s="1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FX1552" i="98"/>
  <c r="FX1232" i="98"/>
  <c r="FX992" i="98"/>
  <c r="FX592" i="98"/>
  <c r="DC50" i="98"/>
  <c r="EP68" i="98"/>
  <c r="GA315" i="98" s="1"/>
  <c r="FD68" i="98"/>
  <c r="DF46" i="98"/>
  <c r="DN69" i="98" s="1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345" i="98"/>
  <c r="DW54" i="98"/>
  <c r="ET54" i="98" s="1"/>
  <c r="Q29" i="98"/>
  <c r="DV22" i="98" s="1"/>
  <c r="FX1475" i="98"/>
  <c r="FX1155" i="98"/>
  <c r="FX835" i="98"/>
  <c r="FX515" i="98"/>
  <c r="EX58" i="98"/>
  <c r="EM16" i="98"/>
  <c r="FX98" i="98" s="1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223" i="98"/>
  <c r="GG463" i="98"/>
  <c r="GG1183" i="98"/>
  <c r="GG142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FA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DL11" i="98"/>
  <c r="FA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484" i="98"/>
  <c r="GJ724" i="98"/>
  <c r="GJ1044" i="98"/>
  <c r="GJ1444" i="98"/>
  <c r="GJ80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1673" i="98"/>
  <c r="GF313" i="98"/>
  <c r="GF473" i="98"/>
  <c r="GF633" i="98"/>
  <c r="GF127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985" i="98"/>
  <c r="GG665" i="98"/>
  <c r="GG825" i="98"/>
  <c r="GG1465" i="98"/>
  <c r="GG114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9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102" i="98"/>
  <c r="GA1182" i="98"/>
  <c r="GA702" i="98"/>
  <c r="GA30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544" i="98"/>
  <c r="GI1064" i="98"/>
  <c r="GI264" i="98"/>
  <c r="GI18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705" i="98"/>
  <c r="GJ865" i="98"/>
  <c r="GJ1185" i="98"/>
  <c r="GJ134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39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25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1603" i="98"/>
  <c r="GA1683" i="98"/>
  <c r="GA1523" i="98"/>
  <c r="GA1123" i="98"/>
  <c r="GA8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320" i="98"/>
  <c r="GG560" i="98"/>
  <c r="GG1200" i="98"/>
  <c r="GG1600" i="98"/>
  <c r="GG640" i="98"/>
  <c r="EX19" i="98"/>
  <c r="EY62" i="98"/>
  <c r="EP62" i="98"/>
  <c r="FD62" i="98"/>
  <c r="EX62" i="98"/>
  <c r="FA62" i="98"/>
  <c r="FB62" i="98"/>
  <c r="FX658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633" i="98"/>
  <c r="GA793" i="98"/>
  <c r="GA713" i="98"/>
  <c r="GA1433" i="98"/>
  <c r="GA31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303" i="98"/>
  <c r="GF1023" i="98"/>
  <c r="GF1663" i="98"/>
  <c r="GF543" i="98"/>
  <c r="GF126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384" i="98"/>
  <c r="GJ104" i="98"/>
  <c r="GJ584" i="98"/>
  <c r="GJ184" i="98"/>
  <c r="GJ1064" i="98"/>
  <c r="GJ344" i="98"/>
  <c r="GJ264" i="98"/>
  <c r="GJ1624" i="98"/>
  <c r="GJ114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52" i="98"/>
  <c r="GI232" i="98"/>
  <c r="DN7" i="98"/>
  <c r="DN34" i="98"/>
  <c r="DN41" i="98"/>
  <c r="DN71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I1352" i="98" l="1"/>
  <c r="GI1112" i="98"/>
  <c r="GI1272" i="98"/>
  <c r="GA1502" i="98"/>
  <c r="GA222" i="98"/>
  <c r="GA1582" i="98"/>
  <c r="GA1662" i="98"/>
  <c r="GA782" i="98"/>
  <c r="GA1422" i="98"/>
  <c r="GA1022" i="98"/>
  <c r="GA542" i="98"/>
  <c r="GA382" i="98"/>
  <c r="GA142" i="98"/>
  <c r="GA1342" i="98"/>
  <c r="GA462" i="98"/>
  <c r="GA622" i="98"/>
  <c r="GA1262" i="98"/>
  <c r="GA862" i="98"/>
  <c r="EK52" i="98"/>
  <c r="FV538" i="98" s="1"/>
  <c r="FD52" i="98"/>
  <c r="FX155" i="98"/>
  <c r="FX75" i="98"/>
  <c r="FX1355" i="98"/>
  <c r="FX715" i="98"/>
  <c r="FX1035" i="98"/>
  <c r="DK14" i="98"/>
  <c r="DK46" i="98"/>
  <c r="DK32" i="98"/>
  <c r="DK26" i="98"/>
  <c r="DK23" i="98"/>
  <c r="GG303" i="98"/>
  <c r="GG143" i="98"/>
  <c r="GG703" i="98"/>
  <c r="GG1503" i="98"/>
  <c r="GG383" i="98"/>
  <c r="GG1343" i="98"/>
  <c r="GG623" i="98"/>
  <c r="GG543" i="98"/>
  <c r="GG863" i="98"/>
  <c r="GG1263" i="98"/>
  <c r="GG63" i="98"/>
  <c r="GG1023" i="98"/>
  <c r="GG1663" i="98"/>
  <c r="GG943" i="98"/>
  <c r="GG1103" i="98"/>
  <c r="GG1583" i="98"/>
  <c r="GF63" i="98"/>
  <c r="GF463" i="98"/>
  <c r="GF703" i="98"/>
  <c r="GF1503" i="98"/>
  <c r="GF1423" i="98"/>
  <c r="GF1583" i="98"/>
  <c r="GF223" i="98"/>
  <c r="GF1343" i="98"/>
  <c r="GF943" i="98"/>
  <c r="GF383" i="98"/>
  <c r="GF1103" i="98"/>
  <c r="GF143" i="98"/>
  <c r="GF623" i="98"/>
  <c r="GF863" i="98"/>
  <c r="GF783" i="98"/>
  <c r="GF1183" i="98"/>
  <c r="EK51" i="98"/>
  <c r="EX51" i="98"/>
  <c r="EY51" i="98"/>
  <c r="FD51" i="98"/>
  <c r="EP51" i="98"/>
  <c r="FB51" i="98"/>
  <c r="FX185" i="98"/>
  <c r="FX665" i="98"/>
  <c r="FX1145" i="98"/>
  <c r="FX1305" i="98"/>
  <c r="FX25" i="98"/>
  <c r="FX505" i="98"/>
  <c r="FX985" i="98"/>
  <c r="FX1465" i="98"/>
  <c r="GI1624" i="98"/>
  <c r="GI1144" i="98"/>
  <c r="GI664" i="98"/>
  <c r="GI824" i="98"/>
  <c r="GI424" i="98"/>
  <c r="GI1384" i="98"/>
  <c r="GI1304" i="98"/>
  <c r="GI504" i="98"/>
  <c r="GI344" i="98"/>
  <c r="GI904" i="98"/>
  <c r="GI1464" i="98"/>
  <c r="GI104" i="98"/>
  <c r="GI1224" i="98"/>
  <c r="GI984" i="98"/>
  <c r="GI744" i="98"/>
  <c r="GG25" i="98"/>
  <c r="GG425" i="98"/>
  <c r="GG1625" i="98"/>
  <c r="GG505" i="98"/>
  <c r="GG185" i="98"/>
  <c r="GG1065" i="98"/>
  <c r="GG585" i="98"/>
  <c r="GG1225" i="98"/>
  <c r="GG265" i="98"/>
  <c r="GG1385" i="98"/>
  <c r="GG105" i="98"/>
  <c r="GG745" i="98"/>
  <c r="GG345" i="98"/>
  <c r="GG905" i="98"/>
  <c r="GG1305" i="98"/>
  <c r="GG1545" i="98"/>
  <c r="GF73" i="98"/>
  <c r="GF1593" i="98"/>
  <c r="GF793" i="98"/>
  <c r="GF873" i="98"/>
  <c r="GF1033" i="98"/>
  <c r="GF953" i="98"/>
  <c r="GF713" i="98"/>
  <c r="GF1113" i="98"/>
  <c r="GF1433" i="98"/>
  <c r="GF233" i="98"/>
  <c r="GF1193" i="98"/>
  <c r="GF393" i="98"/>
  <c r="GF153" i="98"/>
  <c r="GF1513" i="98"/>
  <c r="GF1353" i="98"/>
  <c r="GF553" i="98"/>
  <c r="EK11" i="98"/>
  <c r="EY11" i="98"/>
  <c r="EP11" i="98"/>
  <c r="EX11" i="98"/>
  <c r="FD11" i="98"/>
  <c r="FB11" i="98"/>
  <c r="GJ625" i="98"/>
  <c r="GJ145" i="98"/>
  <c r="GJ545" i="98"/>
  <c r="GJ1425" i="98"/>
  <c r="GJ1105" i="98"/>
  <c r="GJ1505" i="98"/>
  <c r="GJ945" i="98"/>
  <c r="GJ465" i="98"/>
  <c r="GJ1265" i="98"/>
  <c r="GJ1585" i="98"/>
  <c r="GJ1665" i="98"/>
  <c r="GJ225" i="98"/>
  <c r="GJ385" i="98"/>
  <c r="GJ1025" i="98"/>
  <c r="GJ785" i="98"/>
  <c r="GA1353" i="98"/>
  <c r="GA953" i="98"/>
  <c r="GA153" i="98"/>
  <c r="GA1673" i="98"/>
  <c r="GA553" i="98"/>
  <c r="GA473" i="98"/>
  <c r="GA1593" i="98"/>
  <c r="GA233" i="98"/>
  <c r="GA1273" i="98"/>
  <c r="GA1033" i="98"/>
  <c r="GA73" i="98"/>
  <c r="GA1513" i="98"/>
  <c r="GA873" i="98"/>
  <c r="GA393" i="98"/>
  <c r="GA1113" i="98"/>
  <c r="GA1193" i="98"/>
  <c r="GJ1464" i="98"/>
  <c r="GJ744" i="98"/>
  <c r="GJ424" i="98"/>
  <c r="GJ664" i="98"/>
  <c r="GJ1304" i="98"/>
  <c r="GJ504" i="98"/>
  <c r="GJ984" i="98"/>
  <c r="GJ1224" i="98"/>
  <c r="GJ1544" i="98"/>
  <c r="GJ824" i="98"/>
  <c r="ET20" i="98"/>
  <c r="EM20" i="98"/>
  <c r="GG1280" i="98"/>
  <c r="GG720" i="98"/>
  <c r="GG960" i="98"/>
  <c r="GG1520" i="98"/>
  <c r="GG800" i="98"/>
  <c r="GG1360" i="98"/>
  <c r="GG480" i="98"/>
  <c r="GG1040" i="98"/>
  <c r="GG1680" i="98"/>
  <c r="GG240" i="98"/>
  <c r="GG1120" i="98"/>
  <c r="GG400" i="98"/>
  <c r="GG160" i="98"/>
  <c r="GG1440" i="98"/>
  <c r="GG880" i="98"/>
  <c r="GA83" i="98"/>
  <c r="GA1203" i="98"/>
  <c r="GA483" i="98"/>
  <c r="GA1443" i="98"/>
  <c r="GA963" i="98"/>
  <c r="GA403" i="98"/>
  <c r="GA1363" i="98"/>
  <c r="GA243" i="98"/>
  <c r="GA163" i="98"/>
  <c r="GA883" i="98"/>
  <c r="GA643" i="98"/>
  <c r="GA1043" i="98"/>
  <c r="GA563" i="98"/>
  <c r="GA323" i="98"/>
  <c r="GA723" i="98"/>
  <c r="GA1283" i="98"/>
  <c r="GJ324" i="98"/>
  <c r="GJ564" i="98"/>
  <c r="GJ1684" i="98"/>
  <c r="GJ1364" i="98"/>
  <c r="GJ884" i="98"/>
  <c r="GJ84" i="98"/>
  <c r="GJ404" i="98"/>
  <c r="GJ964" i="98"/>
  <c r="GJ1524" i="98"/>
  <c r="GJ1284" i="98"/>
  <c r="GJ244" i="98"/>
  <c r="GJ1124" i="98"/>
  <c r="GJ164" i="98"/>
  <c r="GJ1204" i="98"/>
  <c r="GJ1604" i="98"/>
  <c r="GJ644" i="98"/>
  <c r="DL33" i="98"/>
  <c r="DL56" i="98"/>
  <c r="GF64" i="98"/>
  <c r="GF864" i="98"/>
  <c r="GF384" i="98"/>
  <c r="GJ1595" i="98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1612" i="98"/>
  <c r="FV1292" i="98"/>
  <c r="FV1532" i="98"/>
  <c r="FV9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FV812" i="98" l="1"/>
  <c r="FV172" i="98"/>
  <c r="EK20" i="98"/>
  <c r="FA20" i="98"/>
  <c r="EX20" i="98"/>
  <c r="FB20" i="98"/>
  <c r="EP20" i="98"/>
  <c r="FD20" i="98"/>
  <c r="EY20" i="98"/>
  <c r="FV1497" i="98"/>
  <c r="FV777" i="98"/>
  <c r="FV57" i="98"/>
  <c r="FV1017" i="98"/>
  <c r="FV1577" i="98"/>
  <c r="FV217" i="98"/>
  <c r="FV1337" i="98"/>
  <c r="FV297" i="98"/>
  <c r="FV457" i="98"/>
  <c r="FV617" i="98"/>
  <c r="FV1177" i="98"/>
  <c r="FV1657" i="98"/>
  <c r="FV937" i="98"/>
  <c r="FV537" i="98"/>
  <c r="FV857" i="98"/>
  <c r="FV137" i="98"/>
  <c r="FV1257" i="98"/>
  <c r="FV1097" i="98"/>
  <c r="FV377" i="98"/>
  <c r="FV1417" i="98"/>
  <c r="FV697" i="98"/>
  <c r="S6" i="8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L1142" i="98" l="1"/>
  <c r="GL102" i="98"/>
  <c r="GL662" i="98"/>
  <c r="GL1222" i="98"/>
  <c r="GL502" i="98"/>
  <c r="GL1622" i="98"/>
  <c r="GL582" i="98"/>
  <c r="GL902" i="98"/>
  <c r="GL182" i="98"/>
  <c r="GL982" i="98"/>
  <c r="ER20" i="98"/>
  <c r="GL1382" i="98"/>
  <c r="GL1062" i="98"/>
  <c r="GL342" i="98"/>
  <c r="GL1542" i="98"/>
  <c r="GL822" i="98"/>
  <c r="GL22" i="98"/>
  <c r="GL1462" i="98"/>
  <c r="GL262" i="98"/>
  <c r="GL422" i="98"/>
  <c r="GL1302" i="98"/>
  <c r="GL742" i="98"/>
  <c r="GI1142" i="98"/>
  <c r="GI102" i="98"/>
  <c r="GI1382" i="98"/>
  <c r="GI1302" i="98"/>
  <c r="GI502" i="98"/>
  <c r="GI582" i="98"/>
  <c r="GI662" i="98"/>
  <c r="GI422" i="98"/>
  <c r="GI982" i="98"/>
  <c r="GI1222" i="98"/>
  <c r="GI22" i="98"/>
  <c r="GI1062" i="98"/>
  <c r="GI902" i="98"/>
  <c r="GI1462" i="98"/>
  <c r="GI742" i="98"/>
  <c r="GI342" i="98"/>
  <c r="GI1622" i="98"/>
  <c r="GI262" i="98"/>
  <c r="GI182" i="98"/>
  <c r="GI1542" i="98"/>
  <c r="GI822" i="98"/>
  <c r="GA1462" i="98"/>
  <c r="GA1142" i="98"/>
  <c r="GA902" i="98"/>
  <c r="GA1062" i="98"/>
  <c r="GA822" i="98"/>
  <c r="GA1542" i="98"/>
  <c r="GA662" i="98"/>
  <c r="GA182" i="98"/>
  <c r="GA102" i="98"/>
  <c r="GA982" i="98"/>
  <c r="GA1622" i="98"/>
  <c r="GA582" i="98"/>
  <c r="GA502" i="98"/>
  <c r="GA422" i="98"/>
  <c r="GA1302" i="98"/>
  <c r="GA22" i="98"/>
  <c r="GA1382" i="98"/>
  <c r="GA262" i="98"/>
  <c r="GA742" i="98"/>
  <c r="GA342" i="98"/>
  <c r="GA1222" i="98"/>
  <c r="FV102" i="98"/>
  <c r="FV262" i="98"/>
  <c r="FV342" i="98"/>
  <c r="FV582" i="98"/>
  <c r="FV982" i="98"/>
  <c r="FV422" i="98"/>
  <c r="FV1622" i="98"/>
  <c r="FV1142" i="98"/>
  <c r="FV22" i="98"/>
  <c r="FV1302" i="98"/>
  <c r="FV182" i="98"/>
  <c r="FV1382" i="98"/>
  <c r="FV1542" i="98"/>
  <c r="FV1222" i="98"/>
  <c r="FV742" i="98"/>
  <c r="FV902" i="98"/>
  <c r="FV822" i="98"/>
  <c r="FV1462" i="98"/>
  <c r="FV502" i="98"/>
  <c r="FV1062" i="98"/>
  <c r="FV662" i="98"/>
  <c r="GJ1622" i="98"/>
  <c r="GJ582" i="98"/>
  <c r="GJ902" i="98"/>
  <c r="GJ1462" i="98"/>
  <c r="GJ1302" i="98"/>
  <c r="GJ1542" i="98"/>
  <c r="GJ262" i="98"/>
  <c r="GJ822" i="98"/>
  <c r="GJ502" i="98"/>
  <c r="GJ982" i="98"/>
  <c r="GJ1142" i="98"/>
  <c r="GJ182" i="98"/>
  <c r="GJ1062" i="98"/>
  <c r="GJ742" i="98"/>
  <c r="GJ1222" i="98"/>
  <c r="GJ22" i="98"/>
  <c r="GJ662" i="98"/>
  <c r="GJ102" i="98"/>
  <c r="GJ1382" i="98"/>
  <c r="GJ422" i="98"/>
  <c r="GJ342" i="98"/>
  <c r="GG22" i="98"/>
  <c r="GG1142" i="98"/>
  <c r="GG102" i="98"/>
  <c r="GG422" i="98"/>
  <c r="GG1302" i="98"/>
  <c r="GG822" i="98"/>
  <c r="GG1542" i="98"/>
  <c r="GG1062" i="98"/>
  <c r="GG182" i="98"/>
  <c r="GG742" i="98"/>
  <c r="GG342" i="98"/>
  <c r="GG1622" i="98"/>
  <c r="GG262" i="98"/>
  <c r="GG902" i="98"/>
  <c r="GG1382" i="98"/>
  <c r="GG1222" i="98"/>
  <c r="GG582" i="98"/>
  <c r="GG662" i="98"/>
  <c r="GG1462" i="98"/>
  <c r="GG982" i="98"/>
  <c r="GG502" i="98"/>
  <c r="GF582" i="98"/>
  <c r="GF902" i="98"/>
  <c r="GF742" i="98"/>
  <c r="GF1222" i="98"/>
  <c r="GF342" i="98"/>
  <c r="GF22" i="98"/>
  <c r="GF1142" i="98"/>
  <c r="GF662" i="98"/>
  <c r="GF1382" i="98"/>
  <c r="GF822" i="98"/>
  <c r="GF982" i="98"/>
  <c r="GF1622" i="98"/>
  <c r="GF262" i="98"/>
  <c r="GF182" i="98"/>
  <c r="GF1542" i="98"/>
  <c r="GF422" i="98"/>
  <c r="GF1062" i="98"/>
  <c r="GF102" i="98"/>
  <c r="GF1462" i="98"/>
  <c r="GF1302" i="98"/>
  <c r="GF502" i="98"/>
  <c r="BK445" i="83"/>
  <c r="BL445" i="83" s="1"/>
  <c r="GA759" i="98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22" i="98" l="1"/>
  <c r="GC182" i="98"/>
  <c r="GC742" i="98"/>
  <c r="GC102" i="98"/>
  <c r="GC982" i="98"/>
  <c r="GC822" i="98"/>
  <c r="GC1142" i="98"/>
  <c r="GC1622" i="98"/>
  <c r="GC1542" i="98"/>
  <c r="GC1462" i="98"/>
  <c r="GC342" i="98"/>
  <c r="GC262" i="98"/>
  <c r="GC902" i="98"/>
  <c r="GC662" i="98"/>
  <c r="GC1302" i="98"/>
  <c r="GC422" i="98"/>
  <c r="GC582" i="98"/>
  <c r="GC502" i="98"/>
  <c r="GC1062" i="98"/>
  <c r="GC1382" i="98"/>
  <c r="GC1222" i="98"/>
  <c r="GC40" i="98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<sst xmlns="http://schemas.openxmlformats.org/spreadsheetml/2006/main" count="8545" uniqueCount="1560">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</sst>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2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90" t="s">
        <v>13</v>
      </c>
      <c r="C2" s="191"/>
      <c r="D2" s="191"/>
      <c r="E2" s="192"/>
    </row>
    <row r="3" spans="2:5" ht="35.1" customHeight="1" x14ac:dyDescent="0.2">
      <c r="B3" s="2" t="s">
        <v>0</v>
      </c>
      <c r="C3" s="3" t="s">
        <v>11</v>
      </c>
      <c r="D3" s="193" t="s">
        <v>1</v>
      </c>
      <c r="E3" s="195" t="s">
        <v>14</v>
      </c>
    </row>
    <row r="4" spans="2:5" ht="35.1" customHeight="1" x14ac:dyDescent="0.2">
      <c r="B4" s="2" t="s">
        <v>2</v>
      </c>
      <c r="C4" s="3" t="s">
        <v>12</v>
      </c>
      <c r="D4" s="194"/>
      <c r="E4" s="196"/>
    </row>
    <row r="5" spans="2:5" ht="35.1" customHeight="1" x14ac:dyDescent="0.2">
      <c r="B5" s="4" t="s">
        <v>3</v>
      </c>
      <c r="C5" s="197" t="s">
        <v>15</v>
      </c>
      <c r="D5" s="198"/>
      <c r="E5" s="199"/>
    </row>
    <row r="6" spans="2:5" ht="18" x14ac:dyDescent="0.2">
      <c r="B6" s="200" t="s">
        <v>4</v>
      </c>
      <c r="C6" s="201"/>
      <c r="D6" s="201"/>
      <c r="E6" s="202"/>
    </row>
    <row r="7" spans="2:5" ht="18" x14ac:dyDescent="0.2">
      <c r="B7" s="5" t="s">
        <v>5</v>
      </c>
      <c r="C7" s="6" t="s">
        <v>6</v>
      </c>
      <c r="D7" s="188" t="s">
        <v>7</v>
      </c>
      <c r="E7" s="189"/>
    </row>
    <row r="8" spans="2:5" x14ac:dyDescent="0.2">
      <c r="B8" s="7">
        <v>43490</v>
      </c>
      <c r="C8" s="8" t="s">
        <v>10</v>
      </c>
      <c r="D8" s="183" t="s">
        <v>8</v>
      </c>
      <c r="E8" s="184"/>
    </row>
    <row r="9" spans="2:5" x14ac:dyDescent="0.2">
      <c r="B9" s="7"/>
      <c r="C9" s="8"/>
      <c r="D9" s="183"/>
      <c r="E9" s="184"/>
    </row>
    <row r="10" spans="2:5" x14ac:dyDescent="0.2">
      <c r="B10" s="9"/>
      <c r="C10" s="8"/>
      <c r="D10" s="183"/>
      <c r="E10" s="184"/>
    </row>
    <row r="11" spans="2:5" x14ac:dyDescent="0.2">
      <c r="B11" s="9"/>
      <c r="C11" s="8"/>
      <c r="D11" s="183"/>
      <c r="E11" s="184"/>
    </row>
    <row r="12" spans="2:5" x14ac:dyDescent="0.2">
      <c r="B12" s="9"/>
      <c r="C12" s="8"/>
      <c r="D12" s="183"/>
      <c r="E12" s="184"/>
    </row>
    <row r="13" spans="2:5" x14ac:dyDescent="0.2">
      <c r="B13" s="9"/>
      <c r="C13" s="8"/>
      <c r="D13" s="183"/>
      <c r="E13" s="184"/>
    </row>
    <row r="14" spans="2:5" x14ac:dyDescent="0.2">
      <c r="B14" s="9"/>
      <c r="C14" s="8"/>
      <c r="D14" s="183"/>
      <c r="E14" s="184"/>
    </row>
    <row r="15" spans="2:5" x14ac:dyDescent="0.2">
      <c r="B15" s="9"/>
      <c r="C15" s="8"/>
      <c r="D15" s="183"/>
      <c r="E15" s="184"/>
    </row>
    <row r="16" spans="2:5" x14ac:dyDescent="0.2">
      <c r="B16" s="9"/>
      <c r="C16" s="8"/>
      <c r="D16" s="183"/>
      <c r="E16" s="184"/>
    </row>
    <row r="17" spans="2:5" x14ac:dyDescent="0.2">
      <c r="B17" s="9"/>
      <c r="C17" s="8"/>
      <c r="D17" s="183"/>
      <c r="E17" s="184"/>
    </row>
    <row r="18" spans="2:5" x14ac:dyDescent="0.2">
      <c r="B18" s="9"/>
      <c r="C18" s="8"/>
      <c r="D18" s="183"/>
      <c r="E18" s="184"/>
    </row>
    <row r="19" spans="2:5" x14ac:dyDescent="0.2">
      <c r="B19" s="9"/>
      <c r="C19" s="8"/>
      <c r="D19" s="183"/>
      <c r="E19" s="184"/>
    </row>
    <row r="20" spans="2:5" x14ac:dyDescent="0.2">
      <c r="B20" s="9"/>
      <c r="C20" s="8"/>
      <c r="D20" s="183"/>
      <c r="E20" s="184"/>
    </row>
    <row r="21" spans="2:5" x14ac:dyDescent="0.2">
      <c r="B21" s="9"/>
      <c r="C21" s="8"/>
      <c r="D21" s="183"/>
      <c r="E21" s="184"/>
    </row>
    <row r="22" spans="2:5" x14ac:dyDescent="0.2">
      <c r="B22" s="9"/>
      <c r="C22" s="8"/>
      <c r="D22" s="183"/>
      <c r="E22" s="184"/>
    </row>
    <row r="23" spans="2:5" x14ac:dyDescent="0.2">
      <c r="B23" s="9"/>
      <c r="C23" s="8"/>
      <c r="D23" s="183"/>
      <c r="E23" s="184"/>
    </row>
    <row r="24" spans="2:5" x14ac:dyDescent="0.2">
      <c r="B24" s="9"/>
      <c r="C24" s="8"/>
      <c r="D24" s="183"/>
      <c r="E24" s="184"/>
    </row>
    <row r="25" spans="2:5" x14ac:dyDescent="0.2">
      <c r="B25" s="9"/>
      <c r="C25" s="8"/>
      <c r="D25" s="183"/>
      <c r="E25" s="184"/>
    </row>
    <row r="26" spans="2:5" x14ac:dyDescent="0.2">
      <c r="B26" s="9"/>
      <c r="C26" s="8"/>
      <c r="D26" s="183"/>
      <c r="E26" s="184"/>
    </row>
    <row r="27" spans="2:5" x14ac:dyDescent="0.2">
      <c r="B27" s="9"/>
      <c r="C27" s="8"/>
      <c r="D27" s="183"/>
      <c r="E27" s="184"/>
    </row>
    <row r="28" spans="2:5" ht="18" thickBot="1" x14ac:dyDescent="0.25">
      <c r="B28" s="10"/>
      <c r="C28" s="11"/>
      <c r="D28" s="185"/>
      <c r="E28" s="186"/>
    </row>
    <row r="30" spans="2:5" x14ac:dyDescent="0.2">
      <c r="B30" s="187" t="s">
        <v>9</v>
      </c>
      <c r="C30" s="187"/>
      <c r="D30" s="187"/>
      <c r="E30" s="18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0"/>
  <sheetViews>
    <sheetView workbookViewId="0">
      <selection activeCell="G22" sqref="G2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215</v>
      </c>
      <c r="E2" s="12" t="s">
        <v>300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418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419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420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1202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1533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310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311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312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313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314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315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316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317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318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319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320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321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322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323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324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325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326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327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328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329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330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331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332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333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334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335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336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337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338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339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340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341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342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343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344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345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346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347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348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349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350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351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281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203</v>
      </c>
      <c r="B67" s="13">
        <v>5000</v>
      </c>
      <c r="C67" s="13">
        <v>5</v>
      </c>
      <c r="D67" s="37"/>
      <c r="E67" s="51"/>
    </row>
    <row r="68" spans="1:5" ht="16.5" x14ac:dyDescent="0.2">
      <c r="A68" s="13" t="s">
        <v>204</v>
      </c>
      <c r="B68" s="13">
        <v>10000</v>
      </c>
      <c r="C68" s="13">
        <v>10</v>
      </c>
      <c r="D68" s="37"/>
      <c r="E68" s="51"/>
    </row>
    <row r="69" spans="1:5" ht="16.5" x14ac:dyDescent="0.2">
      <c r="A69" s="13" t="s">
        <v>205</v>
      </c>
      <c r="B69" s="13">
        <v>50000</v>
      </c>
      <c r="C69" s="13">
        <v>50</v>
      </c>
      <c r="D69" s="37"/>
      <c r="E69" s="51"/>
    </row>
    <row r="70" spans="1:5" ht="16.5" x14ac:dyDescent="0.2">
      <c r="A70" s="24" t="s">
        <v>131</v>
      </c>
      <c r="B70" s="24"/>
      <c r="C70" s="24">
        <v>1</v>
      </c>
      <c r="D70" s="37"/>
      <c r="E70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abSelected="1" topLeftCell="I1" zoomScaleNormal="100" workbookViewId="0">
      <selection activeCell="J26" sqref="J26:X26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1379</v>
      </c>
      <c r="BB2" s="203" t="s">
        <v>1048</v>
      </c>
      <c r="BC2" s="203"/>
      <c r="BD2" s="203"/>
      <c r="BE2" s="203"/>
      <c r="BF2" s="203"/>
      <c r="BG2" s="203"/>
      <c r="BH2" s="203"/>
      <c r="BI2" s="203"/>
      <c r="BJ2" s="203"/>
      <c r="BR2" s="203" t="s">
        <v>1044</v>
      </c>
      <c r="BS2" s="203"/>
      <c r="BT2" s="203"/>
      <c r="BU2" s="203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1374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213</v>
      </c>
      <c r="M3" s="12" t="s">
        <v>1389</v>
      </c>
      <c r="N3" s="12" t="s">
        <v>80</v>
      </c>
      <c r="O3" s="12" t="s">
        <v>89</v>
      </c>
      <c r="P3" s="12" t="s">
        <v>464</v>
      </c>
      <c r="Q3" s="12" t="s">
        <v>464</v>
      </c>
      <c r="R3" s="12" t="s">
        <v>464</v>
      </c>
      <c r="S3" s="12" t="s">
        <v>393</v>
      </c>
      <c r="T3" s="12" t="s">
        <v>443</v>
      </c>
      <c r="U3" s="12" t="s">
        <v>444</v>
      </c>
      <c r="V3" s="12" t="s">
        <v>90</v>
      </c>
      <c r="W3" s="12" t="s">
        <v>444</v>
      </c>
      <c r="X3" s="12" t="s">
        <v>442</v>
      </c>
      <c r="Y3" s="12" t="s">
        <v>444</v>
      </c>
      <c r="Z3" s="12" t="s">
        <v>1377</v>
      </c>
      <c r="AA3" s="12" t="s">
        <v>1378</v>
      </c>
      <c r="AB3" s="12" t="s">
        <v>88</v>
      </c>
      <c r="AC3" s="12" t="s">
        <v>497</v>
      </c>
      <c r="AD3" s="12" t="s">
        <v>498</v>
      </c>
      <c r="AF3" s="45" t="s">
        <v>274</v>
      </c>
      <c r="AG3" s="45" t="s">
        <v>275</v>
      </c>
      <c r="AH3" s="45" t="s">
        <v>276</v>
      </c>
      <c r="AI3" s="45" t="s">
        <v>277</v>
      </c>
      <c r="AL3" s="23" t="s">
        <v>1388</v>
      </c>
      <c r="AM3" s="23" t="s">
        <v>1391</v>
      </c>
      <c r="AN3" s="23" t="s">
        <v>1392</v>
      </c>
      <c r="AO3" s="23" t="s">
        <v>1393</v>
      </c>
      <c r="AR3" s="12" t="s">
        <v>476</v>
      </c>
      <c r="AS3" s="12" t="s">
        <v>485</v>
      </c>
      <c r="AT3" s="12" t="s">
        <v>475</v>
      </c>
      <c r="AU3" s="12" t="s">
        <v>486</v>
      </c>
      <c r="AW3" s="45" t="s">
        <v>490</v>
      </c>
      <c r="AX3" s="45" t="s">
        <v>475</v>
      </c>
      <c r="AY3" s="23" t="s">
        <v>489</v>
      </c>
      <c r="BB3" s="12" t="s">
        <v>476</v>
      </c>
      <c r="BC3" s="12" t="s">
        <v>505</v>
      </c>
      <c r="BD3" s="12" t="s">
        <v>504</v>
      </c>
      <c r="BE3" s="12" t="s">
        <v>475</v>
      </c>
      <c r="BF3" s="12" t="s">
        <v>486</v>
      </c>
      <c r="BG3" s="12" t="s">
        <v>1394</v>
      </c>
      <c r="BH3" s="12" t="s">
        <v>499</v>
      </c>
      <c r="BI3" s="12" t="s">
        <v>1051</v>
      </c>
      <c r="BJ3" s="12" t="s">
        <v>1050</v>
      </c>
      <c r="BM3" s="12" t="s">
        <v>500</v>
      </c>
      <c r="BN3" s="12" t="s">
        <v>506</v>
      </c>
      <c r="BO3" s="12" t="s">
        <v>524</v>
      </c>
      <c r="BP3" s="12" t="s">
        <v>501</v>
      </c>
      <c r="BR3" s="45" t="s">
        <v>1045</v>
      </c>
      <c r="BS3" s="45" t="s">
        <v>1046</v>
      </c>
      <c r="BT3" s="45" t="s">
        <v>1049</v>
      </c>
      <c r="BU3" s="45" t="s">
        <v>1047</v>
      </c>
      <c r="BX3" s="12" t="s">
        <v>1546</v>
      </c>
      <c r="BY3" s="12" t="s">
        <v>1547</v>
      </c>
      <c r="BZ3" s="12" t="s">
        <v>1548</v>
      </c>
      <c r="CA3" s="175"/>
      <c r="CB3" s="175"/>
      <c r="CC3" s="12" t="s">
        <v>1544</v>
      </c>
      <c r="CD3" s="12" t="s">
        <v>1549</v>
      </c>
      <c r="CE3" s="12" t="s">
        <v>1545</v>
      </c>
      <c r="CF3" s="12" t="s">
        <v>1550</v>
      </c>
      <c r="CG3" s="12" t="s">
        <v>1551</v>
      </c>
      <c r="CJ3" s="23" t="s">
        <v>1552</v>
      </c>
      <c r="CK3" s="23" t="s">
        <v>1553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477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f>SUM(AX$4:AX4)</f>
        <v>5</v>
      </c>
      <c r="AZ4" s="70"/>
      <c r="BB4" s="72">
        <v>1</v>
      </c>
      <c r="BC4" s="72" t="s">
        <v>477</v>
      </c>
      <c r="BD4" s="74" t="s">
        <v>477</v>
      </c>
      <c r="BE4" s="72">
        <v>1</v>
      </c>
      <c r="BF4" s="72">
        <f>SUM(BE$4:BE4)</f>
        <v>1</v>
      </c>
      <c r="BG4" s="164">
        <v>1</v>
      </c>
      <c r="BH4" s="73">
        <f>INDEX($AY$4:$AY$55,BF4)</f>
        <v>5</v>
      </c>
      <c r="BI4" s="121">
        <v>1</v>
      </c>
      <c r="BJ4" s="121">
        <f>INDEX($BS$4:$BS$23,BI4)</f>
        <v>1</v>
      </c>
      <c r="BM4" s="73" t="s">
        <v>477</v>
      </c>
      <c r="BN4" s="74" t="s">
        <v>507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525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1386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478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f>SUM(AX$4:AX5)</f>
        <v>10</v>
      </c>
      <c r="AZ5" s="70"/>
      <c r="BB5" s="72">
        <v>2</v>
      </c>
      <c r="BC5" s="72" t="s">
        <v>478</v>
      </c>
      <c r="BD5" s="74" t="s">
        <v>478</v>
      </c>
      <c r="BE5" s="72">
        <v>2</v>
      </c>
      <c r="BF5" s="72">
        <f>SUM(BE$4:BE5)</f>
        <v>3</v>
      </c>
      <c r="BG5" s="164">
        <v>5</v>
      </c>
      <c r="BH5" s="73">
        <f t="shared" ref="BH5:BH23" si="1">INDEX($AY$4:$AY$55,BF5)</f>
        <v>15</v>
      </c>
      <c r="BI5" s="121">
        <v>1</v>
      </c>
      <c r="BJ5" s="121">
        <f t="shared" ref="BJ5:BJ23" si="2">INDEX($BS$4:$BS$23,BI5)</f>
        <v>1</v>
      </c>
      <c r="BM5" s="73" t="s">
        <v>478</v>
      </c>
      <c r="BN5" s="74" t="s">
        <v>508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526</v>
      </c>
      <c r="BX5" s="174">
        <v>1</v>
      </c>
      <c r="BY5" s="174">
        <v>10</v>
      </c>
      <c r="BZ5" s="174">
        <f t="shared" ref="BZ5:BZ34" si="3">AA5</f>
        <v>0</v>
      </c>
      <c r="CA5" s="175"/>
      <c r="CB5" s="175"/>
      <c r="CC5" s="174">
        <v>2</v>
      </c>
      <c r="CD5" s="174">
        <f t="shared" ref="CD5:CD68" si="4">MATCH(CC5,$BY$4:$BY$34,1)</f>
        <v>1</v>
      </c>
      <c r="CE5" s="21">
        <v>6.9444444444444448E-2</v>
      </c>
      <c r="CF5" s="14">
        <f t="shared" ref="CF5:CF68" si="5">INDEX($BZ$4:$BZ$34,CD5+1)*CE5</f>
        <v>0</v>
      </c>
      <c r="CG5" s="14">
        <f>SUM(CF$4:CF5)</f>
        <v>0</v>
      </c>
      <c r="CJ5" s="174">
        <v>2</v>
      </c>
      <c r="CK5" s="174">
        <f t="shared" ref="CK5:CK63" si="6">MATCH(CJ5,$CG$4:$CG$153,1)</f>
        <v>36</v>
      </c>
    </row>
    <row r="6" spans="1:89" ht="17.25" x14ac:dyDescent="0.2">
      <c r="A6" s="12" t="s">
        <v>87</v>
      </c>
      <c r="F6" t="s">
        <v>411</v>
      </c>
      <c r="J6" s="158">
        <v>2</v>
      </c>
      <c r="K6" s="158" t="s">
        <v>1387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7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479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f>SUM(AX$4:AX6)</f>
        <v>15</v>
      </c>
      <c r="AZ6" s="70"/>
      <c r="BB6" s="72">
        <v>3</v>
      </c>
      <c r="BC6" s="72" t="s">
        <v>491</v>
      </c>
      <c r="BD6" s="74" t="s">
        <v>478</v>
      </c>
      <c r="BE6" s="72">
        <v>2</v>
      </c>
      <c r="BF6" s="72">
        <f>SUM(BE$4:BE6)</f>
        <v>5</v>
      </c>
      <c r="BG6" s="164">
        <v>15</v>
      </c>
      <c r="BH6" s="73">
        <f t="shared" si="1"/>
        <v>25</v>
      </c>
      <c r="BI6" s="121">
        <v>2</v>
      </c>
      <c r="BJ6" s="121">
        <f t="shared" si="2"/>
        <v>10</v>
      </c>
      <c r="BM6" s="73" t="s">
        <v>479</v>
      </c>
      <c r="BN6" s="74" t="s">
        <v>509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527</v>
      </c>
      <c r="BX6" s="174">
        <v>10</v>
      </c>
      <c r="BY6" s="174">
        <v>15</v>
      </c>
      <c r="BZ6" s="174">
        <f t="shared" si="3"/>
        <v>0.08</v>
      </c>
      <c r="CA6" s="175"/>
      <c r="CB6" s="175"/>
      <c r="CC6" s="174">
        <v>3</v>
      </c>
      <c r="CD6" s="174">
        <f t="shared" si="4"/>
        <v>1</v>
      </c>
      <c r="CE6" s="21">
        <v>8.3333333333333329E-2</v>
      </c>
      <c r="CF6" s="14">
        <f t="shared" si="5"/>
        <v>0</v>
      </c>
      <c r="CG6" s="14">
        <f>SUM(CF$4:CF6)</f>
        <v>0</v>
      </c>
      <c r="CJ6" s="174">
        <v>3</v>
      </c>
      <c r="CK6" s="174">
        <f t="shared" si="6"/>
        <v>45</v>
      </c>
    </row>
    <row r="7" spans="1:89" ht="18" customHeight="1" x14ac:dyDescent="0.2">
      <c r="A7" s="24">
        <v>50</v>
      </c>
      <c r="F7" t="s">
        <v>410</v>
      </c>
      <c r="J7" s="158">
        <v>3</v>
      </c>
      <c r="K7" s="158" t="s">
        <v>1375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8">Z7-Z6</f>
        <v>0.42</v>
      </c>
      <c r="AB7" s="24"/>
      <c r="AC7" s="14">
        <f t="shared" si="7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483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f>SUM(AX$4:AX7)</f>
        <v>20</v>
      </c>
      <c r="AZ7" s="70"/>
      <c r="BB7" s="72">
        <v>4</v>
      </c>
      <c r="BC7" s="72" t="s">
        <v>479</v>
      </c>
      <c r="BD7" s="74" t="s">
        <v>479</v>
      </c>
      <c r="BE7" s="72">
        <v>2</v>
      </c>
      <c r="BF7" s="72">
        <f>SUM(BE$4:BE7)</f>
        <v>7</v>
      </c>
      <c r="BG7" s="164">
        <v>25</v>
      </c>
      <c r="BH7" s="73">
        <f t="shared" si="1"/>
        <v>35</v>
      </c>
      <c r="BI7" s="121">
        <v>3</v>
      </c>
      <c r="BJ7" s="121">
        <f t="shared" si="2"/>
        <v>20</v>
      </c>
      <c r="BM7" s="73" t="s">
        <v>483</v>
      </c>
      <c r="BN7" s="74" t="s">
        <v>510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528</v>
      </c>
      <c r="BX7" s="174">
        <v>15</v>
      </c>
      <c r="BY7" s="174">
        <v>25</v>
      </c>
      <c r="BZ7" s="174">
        <f t="shared" si="3"/>
        <v>0.42</v>
      </c>
      <c r="CA7" s="175"/>
      <c r="CB7" s="175"/>
      <c r="CC7" s="174">
        <v>4</v>
      </c>
      <c r="CD7" s="174">
        <f t="shared" si="4"/>
        <v>1</v>
      </c>
      <c r="CE7" s="21">
        <v>9.7222222222222224E-2</v>
      </c>
      <c r="CF7" s="14">
        <f t="shared" si="5"/>
        <v>0</v>
      </c>
      <c r="CG7" s="14">
        <f>SUM(CF$4:CF7)</f>
        <v>0</v>
      </c>
      <c r="CJ7" s="174">
        <v>4</v>
      </c>
      <c r="CK7" s="174">
        <f t="shared" si="6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1376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8"/>
        <v>0.71</v>
      </c>
      <c r="AC8" s="14">
        <f t="shared" si="7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480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f>SUM(AX$4:AX8)</f>
        <v>25</v>
      </c>
      <c r="AZ8" s="70"/>
      <c r="BB8" s="72">
        <v>5</v>
      </c>
      <c r="BC8" s="72" t="s">
        <v>482</v>
      </c>
      <c r="BD8" s="74" t="s">
        <v>479</v>
      </c>
      <c r="BE8" s="72">
        <v>2</v>
      </c>
      <c r="BF8" s="72">
        <f>SUM(BE$4:BE8)</f>
        <v>9</v>
      </c>
      <c r="BG8" s="164">
        <v>35</v>
      </c>
      <c r="BH8" s="73">
        <f t="shared" si="1"/>
        <v>42</v>
      </c>
      <c r="BI8" s="121">
        <v>4</v>
      </c>
      <c r="BJ8" s="121">
        <f t="shared" si="2"/>
        <v>30</v>
      </c>
      <c r="BM8" s="73" t="s">
        <v>480</v>
      </c>
      <c r="BN8" s="74" t="s">
        <v>511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529</v>
      </c>
      <c r="BX8" s="174">
        <v>25</v>
      </c>
      <c r="BY8" s="174">
        <v>30</v>
      </c>
      <c r="BZ8" s="174">
        <f t="shared" si="3"/>
        <v>0.71</v>
      </c>
      <c r="CA8" s="175"/>
      <c r="CB8" s="175"/>
      <c r="CC8" s="174">
        <v>5</v>
      </c>
      <c r="CD8" s="174">
        <f t="shared" si="4"/>
        <v>1</v>
      </c>
      <c r="CE8" s="21">
        <v>0.1111111111111111</v>
      </c>
      <c r="CF8" s="14">
        <f t="shared" si="5"/>
        <v>0</v>
      </c>
      <c r="CG8" s="14">
        <f>SUM(CF$4:CF8)</f>
        <v>0</v>
      </c>
      <c r="CJ8" s="174">
        <v>5</v>
      </c>
      <c r="CK8" s="174">
        <f t="shared" si="6"/>
        <v>58</v>
      </c>
    </row>
    <row r="9" spans="1:89" ht="16.5" x14ac:dyDescent="0.2">
      <c r="A9" s="24">
        <v>75</v>
      </c>
      <c r="F9" t="s">
        <v>1384</v>
      </c>
      <c r="J9" s="158">
        <v>5</v>
      </c>
      <c r="K9" s="71" t="s">
        <v>450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8"/>
        <v>0.5</v>
      </c>
      <c r="AB9" s="24"/>
      <c r="AC9" s="14">
        <f t="shared" si="7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481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f>SUM(AX$4:AX9)</f>
        <v>30</v>
      </c>
      <c r="AZ9" s="70"/>
      <c r="BB9" s="72">
        <v>6</v>
      </c>
      <c r="BC9" s="74" t="s">
        <v>515</v>
      </c>
      <c r="BD9" s="74" t="s">
        <v>479</v>
      </c>
      <c r="BE9" s="72">
        <v>2</v>
      </c>
      <c r="BF9" s="72">
        <f>SUM(BE$4:BE9)</f>
        <v>11</v>
      </c>
      <c r="BG9" s="164">
        <v>42</v>
      </c>
      <c r="BH9" s="73">
        <f t="shared" si="1"/>
        <v>47</v>
      </c>
      <c r="BI9" s="121">
        <v>5</v>
      </c>
      <c r="BJ9" s="121">
        <f t="shared" si="2"/>
        <v>40</v>
      </c>
      <c r="BM9" s="73" t="s">
        <v>481</v>
      </c>
      <c r="BN9" s="74" t="s">
        <v>512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515</v>
      </c>
      <c r="BX9" s="174">
        <v>30</v>
      </c>
      <c r="BY9" s="174">
        <v>35</v>
      </c>
      <c r="BZ9" s="174">
        <f t="shared" si="3"/>
        <v>0.5</v>
      </c>
      <c r="CA9" s="175"/>
      <c r="CB9" s="175"/>
      <c r="CC9" s="174">
        <v>6</v>
      </c>
      <c r="CD9" s="174">
        <f t="shared" si="4"/>
        <v>1</v>
      </c>
      <c r="CE9" s="21">
        <v>0.125</v>
      </c>
      <c r="CF9" s="14">
        <f t="shared" si="5"/>
        <v>0</v>
      </c>
      <c r="CG9" s="14">
        <f>SUM(CF$4:CF9)</f>
        <v>0</v>
      </c>
      <c r="CJ9" s="174">
        <v>6</v>
      </c>
      <c r="CK9" s="174">
        <f t="shared" si="6"/>
        <v>64</v>
      </c>
    </row>
    <row r="10" spans="1:89" ht="16.5" x14ac:dyDescent="0.2">
      <c r="A10" s="159">
        <v>75</v>
      </c>
      <c r="F10" t="s">
        <v>1385</v>
      </c>
      <c r="J10" s="158">
        <v>6</v>
      </c>
      <c r="K10" s="71" t="s">
        <v>451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9">T10-T9</f>
        <v>0.73</v>
      </c>
      <c r="V10" s="14">
        <f>ROUND((SUM($N$5:$N10)-SUM($O$5:$O10)+SUM(Q$5:Q10))/C$4,2)</f>
        <v>2.65</v>
      </c>
      <c r="W10" s="14">
        <f t="shared" ref="W10:W34" si="10">V10-V9</f>
        <v>0.64999999999999991</v>
      </c>
      <c r="X10" s="14">
        <f>ROUND((SUM($N$5:$N10)-SUM($O$5:$O10)+SUM(R$5:R10))/D$4,2)</f>
        <v>2.14</v>
      </c>
      <c r="Y10" s="14">
        <f t="shared" ref="Y10:Y34" si="11">X10-X9</f>
        <v>0.52</v>
      </c>
      <c r="Z10" s="14">
        <f>ROUND((SUM($N$5:$N10)+SUM(R$5:R10))/E$4,2)</f>
        <v>2.25</v>
      </c>
      <c r="AA10" s="14">
        <f t="shared" si="8"/>
        <v>0.54</v>
      </c>
      <c r="AB10" s="24"/>
      <c r="AC10" s="14">
        <f t="shared" si="7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487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f>SUM(AX$4:AX10)</f>
        <v>35</v>
      </c>
      <c r="AZ10" s="70"/>
      <c r="BB10" s="72">
        <v>7</v>
      </c>
      <c r="BC10" s="72" t="s">
        <v>483</v>
      </c>
      <c r="BD10" s="74" t="s">
        <v>483</v>
      </c>
      <c r="BE10" s="72">
        <v>2</v>
      </c>
      <c r="BF10" s="72">
        <f>SUM(BE$4:BE10)</f>
        <v>13</v>
      </c>
      <c r="BG10" s="164">
        <v>47</v>
      </c>
      <c r="BH10" s="73">
        <f t="shared" si="1"/>
        <v>52</v>
      </c>
      <c r="BI10" s="121">
        <v>6</v>
      </c>
      <c r="BJ10" s="121">
        <f t="shared" si="2"/>
        <v>50</v>
      </c>
      <c r="BM10" s="73" t="s">
        <v>487</v>
      </c>
      <c r="BN10" s="74" t="s">
        <v>513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530</v>
      </c>
      <c r="BX10" s="174">
        <v>35</v>
      </c>
      <c r="BY10" s="174">
        <v>40</v>
      </c>
      <c r="BZ10" s="174">
        <f t="shared" si="3"/>
        <v>0.54</v>
      </c>
      <c r="CA10" s="175"/>
      <c r="CB10" s="175"/>
      <c r="CC10" s="174">
        <v>7</v>
      </c>
      <c r="CD10" s="174">
        <f t="shared" si="4"/>
        <v>1</v>
      </c>
      <c r="CE10" s="21">
        <v>0.1388888888888889</v>
      </c>
      <c r="CF10" s="14">
        <f t="shared" si="5"/>
        <v>0</v>
      </c>
      <c r="CG10" s="14">
        <f>SUM(CF$4:CF10)</f>
        <v>0</v>
      </c>
      <c r="CJ10" s="174">
        <v>7</v>
      </c>
      <c r="CK10" s="174">
        <f t="shared" si="6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452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9"/>
        <v>0.79999999999999982</v>
      </c>
      <c r="V11" s="14">
        <f>ROUND((SUM($N$5:$N11)-SUM($O$5:$O11)+SUM(Q$5:Q11))/C$4,2)</f>
        <v>3.35</v>
      </c>
      <c r="W11" s="14">
        <f t="shared" si="10"/>
        <v>0.70000000000000018</v>
      </c>
      <c r="X11" s="14">
        <f>ROUND((SUM($N$5:$N11)-SUM($O$5:$O11)+SUM(R$5:R11))/D$4,2)</f>
        <v>2.71</v>
      </c>
      <c r="Y11" s="14">
        <f t="shared" si="11"/>
        <v>0.56999999999999984</v>
      </c>
      <c r="Z11" s="14">
        <f>ROUND((SUM($N$5:$N11)+SUM(R$5:R11))/E$4,2)</f>
        <v>2.83</v>
      </c>
      <c r="AA11" s="14">
        <f t="shared" si="8"/>
        <v>0.58000000000000007</v>
      </c>
      <c r="AB11" s="24"/>
      <c r="AC11" s="14">
        <f t="shared" si="7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488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f>SUM(AX$4:AX11)</f>
        <v>40</v>
      </c>
      <c r="AZ11" s="70"/>
      <c r="BB11" s="72">
        <v>8</v>
      </c>
      <c r="BC11" s="72" t="s">
        <v>516</v>
      </c>
      <c r="BD11" s="74" t="s">
        <v>483</v>
      </c>
      <c r="BE11" s="72">
        <v>2</v>
      </c>
      <c r="BF11" s="72">
        <f>SUM(BE$4:BE11)</f>
        <v>15</v>
      </c>
      <c r="BG11" s="164">
        <v>52</v>
      </c>
      <c r="BH11" s="73">
        <f t="shared" si="1"/>
        <v>57</v>
      </c>
      <c r="BI11" s="121">
        <v>7</v>
      </c>
      <c r="BJ11" s="121">
        <f t="shared" si="2"/>
        <v>60</v>
      </c>
      <c r="BM11" s="73" t="s">
        <v>488</v>
      </c>
      <c r="BN11" s="74" t="s">
        <v>514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531</v>
      </c>
      <c r="BX11" s="174">
        <v>40</v>
      </c>
      <c r="BY11" s="174">
        <v>45</v>
      </c>
      <c r="BZ11" s="174">
        <f t="shared" si="3"/>
        <v>0.58000000000000007</v>
      </c>
      <c r="CA11" s="175"/>
      <c r="CB11" s="175"/>
      <c r="CC11" s="174">
        <v>8</v>
      </c>
      <c r="CD11" s="174">
        <f t="shared" si="4"/>
        <v>1</v>
      </c>
      <c r="CE11" s="21">
        <v>0.15277777777777779</v>
      </c>
      <c r="CF11" s="14">
        <f t="shared" si="5"/>
        <v>0</v>
      </c>
      <c r="CG11" s="14">
        <f>SUM(CF$4:CF11)</f>
        <v>0</v>
      </c>
      <c r="CJ11" s="174">
        <v>8</v>
      </c>
      <c r="CK11" s="174">
        <f t="shared" si="6"/>
        <v>72</v>
      </c>
    </row>
    <row r="12" spans="1:89" ht="16.5" x14ac:dyDescent="0.2">
      <c r="A12" s="60">
        <v>100</v>
      </c>
      <c r="J12" s="158">
        <v>8</v>
      </c>
      <c r="K12" s="71" t="s">
        <v>453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9"/>
        <v>0.87000000000000011</v>
      </c>
      <c r="V12" s="14">
        <f>ROUND((SUM($N$5:$N12)-SUM($O$5:$O12)+SUM(Q$5:Q12))/C$4,2)</f>
        <v>4.12</v>
      </c>
      <c r="W12" s="14">
        <f t="shared" si="10"/>
        <v>0.77</v>
      </c>
      <c r="X12" s="14">
        <f>ROUND((SUM($N$5:$N12)-SUM($O$5:$O12)+SUM(R$5:R12))/D$4,2)</f>
        <v>3.33</v>
      </c>
      <c r="Y12" s="14">
        <f t="shared" si="11"/>
        <v>0.62000000000000011</v>
      </c>
      <c r="Z12" s="14">
        <f>ROUND((SUM($N$5:$N12)+SUM(R$5:R12))/E$4,2)</f>
        <v>3.46</v>
      </c>
      <c r="AA12" s="14">
        <f t="shared" si="8"/>
        <v>0.62999999999999989</v>
      </c>
      <c r="AB12" s="24"/>
      <c r="AC12" s="14">
        <f t="shared" si="7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f>SUM(AX$4:AX12)</f>
        <v>42</v>
      </c>
      <c r="AZ12" s="70"/>
      <c r="BB12" s="72">
        <v>9</v>
      </c>
      <c r="BC12" s="74" t="s">
        <v>492</v>
      </c>
      <c r="BD12" s="74" t="s">
        <v>483</v>
      </c>
      <c r="BE12" s="72">
        <v>3</v>
      </c>
      <c r="BF12" s="72">
        <f>SUM(BE$4:BE12)</f>
        <v>18</v>
      </c>
      <c r="BG12" s="164">
        <v>57</v>
      </c>
      <c r="BH12" s="73">
        <f t="shared" si="1"/>
        <v>65</v>
      </c>
      <c r="BI12" s="121">
        <v>8</v>
      </c>
      <c r="BJ12" s="121">
        <f t="shared" si="2"/>
        <v>65</v>
      </c>
      <c r="BR12" s="121">
        <v>9</v>
      </c>
      <c r="BS12" s="121">
        <v>70</v>
      </c>
      <c r="BT12" s="121">
        <v>80</v>
      </c>
      <c r="BU12" s="121" t="s">
        <v>492</v>
      </c>
      <c r="BX12" s="174">
        <v>45</v>
      </c>
      <c r="BY12" s="174">
        <v>50</v>
      </c>
      <c r="BZ12" s="174">
        <f t="shared" si="3"/>
        <v>0.62999999999999989</v>
      </c>
      <c r="CA12" s="175"/>
      <c r="CB12" s="175"/>
      <c r="CC12" s="174">
        <v>9</v>
      </c>
      <c r="CD12" s="174">
        <f t="shared" si="4"/>
        <v>1</v>
      </c>
      <c r="CE12" s="21">
        <v>0.16666666666666666</v>
      </c>
      <c r="CF12" s="14">
        <f t="shared" si="5"/>
        <v>0</v>
      </c>
      <c r="CG12" s="14">
        <f>SUM(CF$4:CF12)</f>
        <v>0</v>
      </c>
      <c r="CJ12" s="174">
        <v>9</v>
      </c>
      <c r="CK12" s="174">
        <f t="shared" si="6"/>
        <v>76</v>
      </c>
    </row>
    <row r="13" spans="1:89" ht="16.5" x14ac:dyDescent="0.2">
      <c r="A13" s="24">
        <v>200</v>
      </c>
      <c r="J13" s="158">
        <v>9</v>
      </c>
      <c r="K13" s="71" t="s">
        <v>454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9"/>
        <v>1</v>
      </c>
      <c r="V13" s="14">
        <f>ROUND((SUM($N$5:$N13)-SUM($O$5:$O13)+SUM(Q$5:Q13))/C$4,2)</f>
        <v>5</v>
      </c>
      <c r="W13" s="14">
        <f t="shared" si="10"/>
        <v>0.87999999999999989</v>
      </c>
      <c r="X13" s="14">
        <f>ROUND((SUM($N$5:$N13)-SUM($O$5:$O13)+SUM(R$5:R13))/D$4,2)</f>
        <v>4.05</v>
      </c>
      <c r="Y13" s="14">
        <f t="shared" si="11"/>
        <v>0.71999999999999975</v>
      </c>
      <c r="Z13" s="14">
        <f>ROUND((SUM($N$5:$N13)+SUM(R$5:R13))/E$4,2)</f>
        <v>4.17</v>
      </c>
      <c r="AA13" s="14">
        <f t="shared" si="8"/>
        <v>0.71</v>
      </c>
      <c r="AB13" s="24"/>
      <c r="AC13" s="14">
        <f t="shared" si="7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f>SUM(AX$4:AX13)</f>
        <v>45</v>
      </c>
      <c r="AZ13" s="70"/>
      <c r="BB13" s="72">
        <v>10</v>
      </c>
      <c r="BC13" s="72" t="s">
        <v>517</v>
      </c>
      <c r="BD13" s="74" t="s">
        <v>480</v>
      </c>
      <c r="BE13" s="72">
        <v>3</v>
      </c>
      <c r="BF13" s="72">
        <f>SUM(BE$4:BE13)</f>
        <v>21</v>
      </c>
      <c r="BG13" s="164">
        <v>65</v>
      </c>
      <c r="BH13" s="73">
        <f t="shared" si="1"/>
        <v>72</v>
      </c>
      <c r="BI13" s="121">
        <v>9</v>
      </c>
      <c r="BJ13" s="121">
        <f t="shared" si="2"/>
        <v>70</v>
      </c>
      <c r="BR13" s="121">
        <v>10</v>
      </c>
      <c r="BS13" s="121">
        <v>80</v>
      </c>
      <c r="BT13" s="121">
        <v>85</v>
      </c>
      <c r="BU13" s="121" t="s">
        <v>532</v>
      </c>
      <c r="BX13" s="174">
        <v>50</v>
      </c>
      <c r="BY13" s="174">
        <v>55</v>
      </c>
      <c r="BZ13" s="174">
        <f t="shared" si="3"/>
        <v>0.71</v>
      </c>
      <c r="CA13" s="175"/>
      <c r="CB13" s="175"/>
      <c r="CC13" s="174">
        <v>10</v>
      </c>
      <c r="CD13" s="174">
        <f t="shared" si="4"/>
        <v>2</v>
      </c>
      <c r="CE13" s="21">
        <v>0.13333333333333333</v>
      </c>
      <c r="CF13" s="14">
        <f t="shared" si="5"/>
        <v>1.0666666666666666E-2</v>
      </c>
      <c r="CG13" s="14">
        <f>SUM(CF$4:CF13)</f>
        <v>1.0666666666666666E-2</v>
      </c>
      <c r="CJ13" s="174">
        <v>10</v>
      </c>
      <c r="CK13" s="174">
        <f t="shared" si="6"/>
        <v>79</v>
      </c>
    </row>
    <row r="14" spans="1:89" ht="16.5" x14ac:dyDescent="0.2">
      <c r="A14" s="60">
        <v>200</v>
      </c>
      <c r="J14" s="158">
        <v>10</v>
      </c>
      <c r="K14" s="71" t="s">
        <v>455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9"/>
        <v>1.2000000000000002</v>
      </c>
      <c r="V14" s="14">
        <f>ROUND((SUM($N$5:$N14)-SUM($O$5:$O14)+SUM(Q$5:Q14))/C$4,2)</f>
        <v>6.06</v>
      </c>
      <c r="W14" s="14">
        <f t="shared" si="10"/>
        <v>1.0599999999999996</v>
      </c>
      <c r="X14" s="14">
        <f>ROUND((SUM($N$5:$N14)-SUM($O$5:$O14)+SUM(R$5:R14))/D$4,2)</f>
        <v>4.9000000000000004</v>
      </c>
      <c r="Y14" s="14">
        <f t="shared" si="11"/>
        <v>0.85000000000000053</v>
      </c>
      <c r="Z14" s="14">
        <f>ROUND((SUM($N$5:$N14)+SUM(R$5:R14))/E$4,2)</f>
        <v>5</v>
      </c>
      <c r="AA14" s="14">
        <f t="shared" si="8"/>
        <v>0.83000000000000007</v>
      </c>
      <c r="AB14" s="24"/>
      <c r="AC14" s="14">
        <f t="shared" si="7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f>SUM(AX$4:AX14)</f>
        <v>47</v>
      </c>
      <c r="AZ14" s="70"/>
      <c r="BB14" s="72">
        <v>11</v>
      </c>
      <c r="BC14" s="72" t="s">
        <v>518</v>
      </c>
      <c r="BD14" s="74" t="s">
        <v>480</v>
      </c>
      <c r="BE14" s="72">
        <v>3</v>
      </c>
      <c r="BF14" s="72">
        <f>SUM(BE$4:BE14)</f>
        <v>24</v>
      </c>
      <c r="BG14" s="164">
        <v>72</v>
      </c>
      <c r="BH14" s="73">
        <f t="shared" si="1"/>
        <v>80</v>
      </c>
      <c r="BI14" s="121">
        <v>10</v>
      </c>
      <c r="BJ14" s="121">
        <f t="shared" si="2"/>
        <v>80</v>
      </c>
      <c r="BR14" s="121">
        <v>11</v>
      </c>
      <c r="BS14" s="121">
        <v>85</v>
      </c>
      <c r="BT14" s="121">
        <v>90</v>
      </c>
      <c r="BU14" s="121" t="s">
        <v>533</v>
      </c>
      <c r="BX14" s="174">
        <v>55</v>
      </c>
      <c r="BY14" s="174">
        <v>60</v>
      </c>
      <c r="BZ14" s="174">
        <f t="shared" si="3"/>
        <v>0.83000000000000007</v>
      </c>
      <c r="CA14" s="175"/>
      <c r="CB14" s="175"/>
      <c r="CC14" s="174">
        <v>11</v>
      </c>
      <c r="CD14" s="174">
        <f t="shared" si="4"/>
        <v>2</v>
      </c>
      <c r="CE14" s="21">
        <v>0.16666666666666666</v>
      </c>
      <c r="CF14" s="14">
        <f t="shared" si="5"/>
        <v>1.3333333333333332E-2</v>
      </c>
      <c r="CG14" s="14">
        <f>SUM(CF$4:CF14)</f>
        <v>2.4E-2</v>
      </c>
      <c r="CJ14" s="174">
        <v>11</v>
      </c>
      <c r="CK14" s="174">
        <f t="shared" si="6"/>
        <v>81</v>
      </c>
    </row>
    <row r="15" spans="1:89" ht="16.5" x14ac:dyDescent="0.2">
      <c r="A15" s="24">
        <v>500</v>
      </c>
      <c r="J15" s="158">
        <v>11</v>
      </c>
      <c r="K15" s="71" t="s">
        <v>456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9"/>
        <v>1.3600000000000003</v>
      </c>
      <c r="V15" s="14">
        <f>ROUND((SUM($N$5:$N15)-SUM($O$5:$O15)+SUM(Q$5:Q15))/C$4,2)</f>
        <v>7.26</v>
      </c>
      <c r="W15" s="14">
        <f t="shared" si="10"/>
        <v>1.2000000000000002</v>
      </c>
      <c r="X15" s="14">
        <f>ROUND((SUM($N$5:$N15)-SUM($O$5:$O15)+SUM(R$5:R15))/D$4,2)</f>
        <v>5.88</v>
      </c>
      <c r="Y15" s="14">
        <f t="shared" si="11"/>
        <v>0.97999999999999954</v>
      </c>
      <c r="Z15" s="14">
        <f>ROUND((SUM($N$5:$N15)+SUM(R$5:R15))/E$4,2)</f>
        <v>5.94</v>
      </c>
      <c r="AA15" s="14">
        <f t="shared" si="8"/>
        <v>0.94000000000000039</v>
      </c>
      <c r="AB15" s="24"/>
      <c r="AC15" s="14">
        <f t="shared" si="7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f>SUM(AX$4:AX15)</f>
        <v>50</v>
      </c>
      <c r="BB15" s="72">
        <v>12</v>
      </c>
      <c r="BC15" s="74" t="s">
        <v>493</v>
      </c>
      <c r="BD15" s="74" t="s">
        <v>480</v>
      </c>
      <c r="BE15" s="72">
        <v>3</v>
      </c>
      <c r="BF15" s="72">
        <f>SUM(BE$4:BE15)</f>
        <v>27</v>
      </c>
      <c r="BG15" s="164">
        <v>80</v>
      </c>
      <c r="BH15" s="73">
        <f t="shared" si="1"/>
        <v>87</v>
      </c>
      <c r="BI15" s="121">
        <v>11</v>
      </c>
      <c r="BJ15" s="121">
        <f t="shared" si="2"/>
        <v>85</v>
      </c>
      <c r="BR15" s="121">
        <v>12</v>
      </c>
      <c r="BS15" s="121">
        <v>90</v>
      </c>
      <c r="BT15" s="121">
        <v>95</v>
      </c>
      <c r="BU15" s="121" t="s">
        <v>493</v>
      </c>
      <c r="BX15" s="174">
        <v>60</v>
      </c>
      <c r="BY15" s="174">
        <v>65</v>
      </c>
      <c r="BZ15" s="174">
        <f t="shared" si="3"/>
        <v>0.94000000000000039</v>
      </c>
      <c r="CA15" s="175"/>
      <c r="CB15" s="175"/>
      <c r="CC15" s="174">
        <v>12</v>
      </c>
      <c r="CD15" s="174">
        <f t="shared" si="4"/>
        <v>2</v>
      </c>
      <c r="CE15" s="21">
        <v>0.2</v>
      </c>
      <c r="CF15" s="14">
        <f t="shared" si="5"/>
        <v>1.6E-2</v>
      </c>
      <c r="CG15" s="14">
        <f>SUM(CF$4:CF15)</f>
        <v>0.04</v>
      </c>
      <c r="CJ15" s="174">
        <v>12</v>
      </c>
      <c r="CK15" s="174">
        <f t="shared" si="6"/>
        <v>84</v>
      </c>
    </row>
    <row r="16" spans="1:89" ht="16.5" x14ac:dyDescent="0.2">
      <c r="A16" s="24">
        <v>500</v>
      </c>
      <c r="J16" s="158">
        <v>12</v>
      </c>
      <c r="K16" s="71" t="s">
        <v>457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9"/>
        <v>1.5700000000000003</v>
      </c>
      <c r="V16" s="14">
        <f>ROUND((SUM($N$5:$N16)-SUM($O$5:$O16)+SUM(Q$5:Q16))/C$4,2)</f>
        <v>8.65</v>
      </c>
      <c r="W16" s="14">
        <f t="shared" si="10"/>
        <v>1.3900000000000006</v>
      </c>
      <c r="X16" s="14">
        <f>ROUND((SUM($N$5:$N16)-SUM($O$5:$O16)+SUM(R$5:R16))/D$4,2)</f>
        <v>7</v>
      </c>
      <c r="Y16" s="14">
        <f t="shared" si="11"/>
        <v>1.1200000000000001</v>
      </c>
      <c r="Z16" s="14">
        <f>ROUND((SUM($N$5:$N16)+SUM(R$5:R16))/E$4,2)</f>
        <v>7</v>
      </c>
      <c r="AA16" s="14">
        <f t="shared" si="8"/>
        <v>1.0599999999999996</v>
      </c>
      <c r="AB16" s="24"/>
      <c r="AC16" s="14">
        <f t="shared" si="7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f>SUM(AX$4:AX16)</f>
        <v>52</v>
      </c>
      <c r="BB16" s="72">
        <v>13</v>
      </c>
      <c r="BC16" s="72" t="s">
        <v>519</v>
      </c>
      <c r="BD16" s="74" t="s">
        <v>481</v>
      </c>
      <c r="BE16" s="72">
        <v>3</v>
      </c>
      <c r="BF16" s="72">
        <f>SUM(BE$4:BE16)</f>
        <v>30</v>
      </c>
      <c r="BG16" s="164">
        <v>87</v>
      </c>
      <c r="BH16" s="73">
        <f t="shared" si="1"/>
        <v>95</v>
      </c>
      <c r="BI16" s="121">
        <v>12</v>
      </c>
      <c r="BJ16" s="121">
        <f t="shared" si="2"/>
        <v>90</v>
      </c>
      <c r="BR16" s="121">
        <v>13</v>
      </c>
      <c r="BS16" s="121">
        <v>95</v>
      </c>
      <c r="BT16" s="121">
        <v>100</v>
      </c>
      <c r="BU16" s="121" t="s">
        <v>534</v>
      </c>
      <c r="BX16" s="174">
        <v>65</v>
      </c>
      <c r="BY16" s="174">
        <v>70</v>
      </c>
      <c r="BZ16" s="174">
        <f t="shared" si="3"/>
        <v>1.0599999999999996</v>
      </c>
      <c r="CA16" s="175"/>
      <c r="CB16" s="175"/>
      <c r="CC16" s="174">
        <v>13</v>
      </c>
      <c r="CD16" s="174">
        <f t="shared" si="4"/>
        <v>2</v>
      </c>
      <c r="CE16" s="21">
        <v>0.23333333333333334</v>
      </c>
      <c r="CF16" s="14">
        <f t="shared" si="5"/>
        <v>1.8666666666666668E-2</v>
      </c>
      <c r="CG16" s="14">
        <f>SUM(CF$4:CF16)</f>
        <v>5.8666666666666673E-2</v>
      </c>
      <c r="CJ16" s="174">
        <v>13</v>
      </c>
      <c r="CK16" s="174">
        <f t="shared" si="6"/>
        <v>86</v>
      </c>
    </row>
    <row r="17" spans="1:89" ht="16.5" x14ac:dyDescent="0.2">
      <c r="A17" s="24">
        <v>1000</v>
      </c>
      <c r="J17" s="158">
        <v>13</v>
      </c>
      <c r="K17" s="71" t="s">
        <v>458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9"/>
        <v>2.0299999999999994</v>
      </c>
      <c r="V17" s="14">
        <f>ROUND((SUM($N$5:$N17)-SUM($O$5:$O17)+SUM(Q$5:Q17))/C$4,2)</f>
        <v>10.44</v>
      </c>
      <c r="W17" s="14">
        <f t="shared" si="10"/>
        <v>1.7899999999999991</v>
      </c>
      <c r="X17" s="14">
        <f>ROUND((SUM($N$5:$N17)-SUM($O$5:$O17)+SUM(R$5:R17))/D$4,2)</f>
        <v>8.4499999999999993</v>
      </c>
      <c r="Y17" s="14">
        <f t="shared" si="11"/>
        <v>1.4499999999999993</v>
      </c>
      <c r="Z17" s="14">
        <f>ROUND((SUM($N$5:$N17)+SUM(R$5:R17))/E$4,2)</f>
        <v>8.35</v>
      </c>
      <c r="AA17" s="14">
        <f t="shared" si="8"/>
        <v>1.3499999999999996</v>
      </c>
      <c r="AB17" s="24"/>
      <c r="AC17" s="14">
        <f t="shared" si="7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f>SUM(AX$4:AX17)</f>
        <v>55</v>
      </c>
      <c r="BB17" s="72">
        <v>14</v>
      </c>
      <c r="BC17" s="72" t="s">
        <v>520</v>
      </c>
      <c r="BD17" s="74" t="s">
        <v>481</v>
      </c>
      <c r="BE17" s="72">
        <v>3</v>
      </c>
      <c r="BF17" s="72">
        <f>SUM(BE$4:BE17)</f>
        <v>33</v>
      </c>
      <c r="BG17" s="164">
        <v>95</v>
      </c>
      <c r="BH17" s="73">
        <f t="shared" si="1"/>
        <v>102</v>
      </c>
      <c r="BI17" s="121">
        <v>13</v>
      </c>
      <c r="BJ17" s="121">
        <f t="shared" si="2"/>
        <v>95</v>
      </c>
      <c r="BR17" s="121">
        <v>14</v>
      </c>
      <c r="BS17" s="121">
        <v>100</v>
      </c>
      <c r="BT17" s="121">
        <v>105</v>
      </c>
      <c r="BU17" s="121" t="s">
        <v>535</v>
      </c>
      <c r="BX17" s="174">
        <v>70</v>
      </c>
      <c r="BY17" s="174">
        <v>75</v>
      </c>
      <c r="BZ17" s="174">
        <f t="shared" si="3"/>
        <v>1.3499999999999996</v>
      </c>
      <c r="CA17" s="175"/>
      <c r="CB17" s="175"/>
      <c r="CC17" s="174">
        <v>14</v>
      </c>
      <c r="CD17" s="174">
        <f t="shared" si="4"/>
        <v>2</v>
      </c>
      <c r="CE17" s="21">
        <v>0.26666666666666666</v>
      </c>
      <c r="CF17" s="14">
        <f t="shared" si="5"/>
        <v>2.1333333333333333E-2</v>
      </c>
      <c r="CG17" s="14">
        <f>SUM(CF$4:CF17)</f>
        <v>0.08</v>
      </c>
      <c r="CJ17" s="174">
        <v>14</v>
      </c>
      <c r="CK17" s="174">
        <f t="shared" si="6"/>
        <v>89</v>
      </c>
    </row>
    <row r="18" spans="1:89" ht="16.5" x14ac:dyDescent="0.2">
      <c r="A18" s="71">
        <v>1000</v>
      </c>
      <c r="J18" s="158">
        <v>14</v>
      </c>
      <c r="K18" s="71" t="s">
        <v>459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9"/>
        <v>2.4000000000000004</v>
      </c>
      <c r="V18" s="14">
        <f>ROUND((SUM($N$5:$N18)-SUM($O$5:$O18)+SUM(Q$5:Q18))/C$4,2)</f>
        <v>12.56</v>
      </c>
      <c r="W18" s="14">
        <f t="shared" si="10"/>
        <v>2.120000000000001</v>
      </c>
      <c r="X18" s="14">
        <f>ROUND((SUM($N$5:$N18)-SUM($O$5:$O18)+SUM(R$5:R18))/D$4,2)</f>
        <v>10.17</v>
      </c>
      <c r="Y18" s="14">
        <f t="shared" si="11"/>
        <v>1.7200000000000006</v>
      </c>
      <c r="Z18" s="14">
        <f>ROUND((SUM($N$5:$N18)+SUM(R$5:R18))/E$4,2)</f>
        <v>9.94</v>
      </c>
      <c r="AA18" s="14">
        <f t="shared" si="8"/>
        <v>1.5899999999999999</v>
      </c>
      <c r="AB18" s="24"/>
      <c r="AC18" s="14">
        <f t="shared" si="7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f>SUM(AX$4:AX18)</f>
        <v>57</v>
      </c>
      <c r="BB18" s="72">
        <v>15</v>
      </c>
      <c r="BC18" s="74" t="s">
        <v>484</v>
      </c>
      <c r="BD18" s="74" t="s">
        <v>481</v>
      </c>
      <c r="BE18" s="72">
        <v>3</v>
      </c>
      <c r="BF18" s="72">
        <f>SUM(BE$4:BE18)</f>
        <v>36</v>
      </c>
      <c r="BG18" s="164">
        <v>102</v>
      </c>
      <c r="BH18" s="73">
        <f t="shared" si="1"/>
        <v>110</v>
      </c>
      <c r="BI18" s="121">
        <v>14</v>
      </c>
      <c r="BJ18" s="121">
        <f t="shared" si="2"/>
        <v>100</v>
      </c>
      <c r="BR18" s="121">
        <v>15</v>
      </c>
      <c r="BS18" s="121">
        <v>105</v>
      </c>
      <c r="BT18" s="121">
        <v>110</v>
      </c>
      <c r="BU18" s="121" t="s">
        <v>484</v>
      </c>
      <c r="BX18" s="174">
        <v>75</v>
      </c>
      <c r="BY18" s="174">
        <v>80</v>
      </c>
      <c r="BZ18" s="174">
        <f t="shared" si="3"/>
        <v>1.5899999999999999</v>
      </c>
      <c r="CA18" s="175"/>
      <c r="CB18" s="175"/>
      <c r="CC18" s="174">
        <v>15</v>
      </c>
      <c r="CD18" s="174">
        <f t="shared" si="4"/>
        <v>3</v>
      </c>
      <c r="CE18" s="21">
        <v>8.1632653061224483E-2</v>
      </c>
      <c r="CF18" s="14">
        <f t="shared" si="5"/>
        <v>3.428571428571428E-2</v>
      </c>
      <c r="CG18" s="14">
        <f>SUM(CF$4:CF18)</f>
        <v>0.11428571428571428</v>
      </c>
      <c r="CJ18" s="174">
        <v>15</v>
      </c>
      <c r="CK18" s="174">
        <f t="shared" si="6"/>
        <v>91</v>
      </c>
    </row>
    <row r="19" spans="1:89" ht="16.5" x14ac:dyDescent="0.2">
      <c r="J19" s="158">
        <v>15</v>
      </c>
      <c r="K19" s="71" t="s">
        <v>460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9"/>
        <v>2.870000000000001</v>
      </c>
      <c r="V19" s="14">
        <f>ROUND((SUM($N$5:$N19)-SUM($O$5:$O19)+SUM(Q$5:Q19))/C$4,2)</f>
        <v>15.09</v>
      </c>
      <c r="W19" s="14">
        <f t="shared" si="10"/>
        <v>2.5299999999999994</v>
      </c>
      <c r="X19" s="14">
        <f>ROUND((SUM($N$5:$N19)-SUM($O$5:$O19)+SUM(R$5:R19))/D$4,2)</f>
        <v>12.21</v>
      </c>
      <c r="Y19" s="14">
        <f t="shared" si="11"/>
        <v>2.0400000000000009</v>
      </c>
      <c r="Z19" s="14">
        <f>ROUND((SUM($N$5:$N19)+SUM(R$5:R19))/E$4,2)</f>
        <v>11.81</v>
      </c>
      <c r="AA19" s="14">
        <f t="shared" si="8"/>
        <v>1.870000000000001</v>
      </c>
      <c r="AB19" s="62"/>
      <c r="AC19" s="14">
        <f t="shared" si="7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f>SUM(AX$4:AX19)</f>
        <v>60</v>
      </c>
      <c r="BB19" s="72">
        <v>16</v>
      </c>
      <c r="BC19" s="72" t="s">
        <v>487</v>
      </c>
      <c r="BD19" s="74" t="s">
        <v>487</v>
      </c>
      <c r="BE19" s="72">
        <v>3</v>
      </c>
      <c r="BF19" s="72">
        <f>SUM(BE$4:BE19)</f>
        <v>39</v>
      </c>
      <c r="BG19" s="164">
        <v>110</v>
      </c>
      <c r="BH19" s="73">
        <f t="shared" si="1"/>
        <v>117</v>
      </c>
      <c r="BI19" s="121">
        <v>15</v>
      </c>
      <c r="BJ19" s="121">
        <f t="shared" si="2"/>
        <v>105</v>
      </c>
      <c r="BR19" s="121">
        <v>16</v>
      </c>
      <c r="BS19" s="121">
        <v>110</v>
      </c>
      <c r="BT19" s="121">
        <v>120</v>
      </c>
      <c r="BU19" s="121" t="s">
        <v>536</v>
      </c>
      <c r="BX19" s="174">
        <v>80</v>
      </c>
      <c r="BY19" s="174">
        <v>85</v>
      </c>
      <c r="BZ19" s="174">
        <f t="shared" si="3"/>
        <v>1.870000000000001</v>
      </c>
      <c r="CA19" s="175"/>
      <c r="CB19" s="175"/>
      <c r="CC19" s="174">
        <v>16</v>
      </c>
      <c r="CD19" s="174">
        <f t="shared" si="4"/>
        <v>3</v>
      </c>
      <c r="CE19" s="21">
        <v>8.5714285714285715E-2</v>
      </c>
      <c r="CF19" s="14">
        <f t="shared" si="5"/>
        <v>3.5999999999999997E-2</v>
      </c>
      <c r="CG19" s="14">
        <f>SUM(CF$4:CF19)</f>
        <v>0.15028571428571427</v>
      </c>
      <c r="CJ19" s="174">
        <v>16</v>
      </c>
      <c r="CK19" s="174">
        <f t="shared" si="6"/>
        <v>93</v>
      </c>
    </row>
    <row r="20" spans="1:89" ht="16.5" x14ac:dyDescent="0.2">
      <c r="J20" s="158">
        <v>16</v>
      </c>
      <c r="K20" s="71" t="s">
        <v>461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9"/>
        <v>3.3699999999999974</v>
      </c>
      <c r="V20" s="14">
        <f>ROUND((SUM($N$5:$N20)-SUM($O$5:$O20)+SUM(Q$5:Q20))/C$4,2)</f>
        <v>18.059999999999999</v>
      </c>
      <c r="W20" s="14">
        <f t="shared" si="10"/>
        <v>2.9699999999999989</v>
      </c>
      <c r="X20" s="14">
        <f>ROUND((SUM($N$5:$N20)-SUM($O$5:$O20)+SUM(R$5:R20))/D$4,2)</f>
        <v>14.62</v>
      </c>
      <c r="Y20" s="14">
        <f t="shared" si="11"/>
        <v>2.4099999999999984</v>
      </c>
      <c r="Z20" s="14">
        <f>ROUND((SUM($N$5:$N20)+SUM(R$5:R20))/E$4,2)</f>
        <v>14</v>
      </c>
      <c r="AA20" s="14">
        <f t="shared" si="8"/>
        <v>2.1899999999999995</v>
      </c>
      <c r="AB20" s="62"/>
      <c r="AC20" s="14">
        <f t="shared" si="7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f>SUM(AX$4:AX20)</f>
        <v>62</v>
      </c>
      <c r="BB20" s="72">
        <v>17</v>
      </c>
      <c r="BC20" s="72" t="s">
        <v>521</v>
      </c>
      <c r="BD20" s="74" t="s">
        <v>487</v>
      </c>
      <c r="BE20" s="72">
        <v>3</v>
      </c>
      <c r="BF20" s="72">
        <f>SUM(BE$4:BE20)</f>
        <v>42</v>
      </c>
      <c r="BG20" s="164">
        <v>117</v>
      </c>
      <c r="BH20" s="73">
        <f t="shared" si="1"/>
        <v>125</v>
      </c>
      <c r="BI20" s="121">
        <v>16</v>
      </c>
      <c r="BJ20" s="121">
        <f t="shared" si="2"/>
        <v>110</v>
      </c>
      <c r="BR20" s="121">
        <v>17</v>
      </c>
      <c r="BS20" s="121">
        <v>120</v>
      </c>
      <c r="BT20" s="121">
        <v>130</v>
      </c>
      <c r="BU20" s="121" t="s">
        <v>537</v>
      </c>
      <c r="BX20" s="174">
        <v>85</v>
      </c>
      <c r="BY20" s="174">
        <v>90</v>
      </c>
      <c r="BZ20" s="174">
        <f t="shared" si="3"/>
        <v>2.1899999999999995</v>
      </c>
      <c r="CA20" s="175"/>
      <c r="CB20" s="175"/>
      <c r="CC20" s="174">
        <v>17</v>
      </c>
      <c r="CD20" s="174">
        <f t="shared" si="4"/>
        <v>3</v>
      </c>
      <c r="CE20" s="21">
        <v>8.9795918367346947E-2</v>
      </c>
      <c r="CF20" s="14">
        <f t="shared" si="5"/>
        <v>3.7714285714285714E-2</v>
      </c>
      <c r="CG20" s="14">
        <f>SUM(CF$4:CF20)</f>
        <v>0.188</v>
      </c>
      <c r="CJ20" s="174">
        <v>17</v>
      </c>
      <c r="CK20" s="174">
        <f t="shared" si="6"/>
        <v>95</v>
      </c>
    </row>
    <row r="21" spans="1:89" ht="16.5" x14ac:dyDescent="0.2">
      <c r="J21" s="158">
        <v>17</v>
      </c>
      <c r="K21" s="71" t="s">
        <v>462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9"/>
        <v>3.6000000000000014</v>
      </c>
      <c r="V21" s="14">
        <f>ROUND((SUM($N$5:$N21)-SUM($O$5:$O21)+SUM(Q$5:Q21))/C$4,2)</f>
        <v>21.24</v>
      </c>
      <c r="W21" s="14">
        <f t="shared" si="10"/>
        <v>3.1799999999999997</v>
      </c>
      <c r="X21" s="14">
        <f>ROUND((SUM($N$5:$N21)-SUM($O$5:$O21)+SUM(R$5:R21))/D$4,2)</f>
        <v>17.190000000000001</v>
      </c>
      <c r="Y21" s="14">
        <f t="shared" si="11"/>
        <v>2.5700000000000021</v>
      </c>
      <c r="Z21" s="14">
        <f>ROUND((SUM($N$5:$N21)+SUM(R$5:R21))/E$4,2)</f>
        <v>16.329999999999998</v>
      </c>
      <c r="AA21" s="14">
        <f t="shared" si="8"/>
        <v>2.3299999999999983</v>
      </c>
      <c r="AB21" s="62"/>
      <c r="AC21" s="14">
        <f t="shared" si="7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f>SUM(AX$4:AX21)</f>
        <v>65</v>
      </c>
      <c r="BB21" s="72">
        <v>18</v>
      </c>
      <c r="BC21" s="72" t="s">
        <v>494</v>
      </c>
      <c r="BD21" s="74" t="s">
        <v>487</v>
      </c>
      <c r="BE21" s="72">
        <v>3</v>
      </c>
      <c r="BF21" s="72">
        <f>SUM(BE$4:BE21)</f>
        <v>45</v>
      </c>
      <c r="BG21" s="164">
        <v>125</v>
      </c>
      <c r="BH21" s="73">
        <f t="shared" si="1"/>
        <v>132</v>
      </c>
      <c r="BI21" s="121">
        <v>17</v>
      </c>
      <c r="BJ21" s="121">
        <f t="shared" si="2"/>
        <v>120</v>
      </c>
      <c r="BR21" s="121">
        <v>18</v>
      </c>
      <c r="BS21" s="121">
        <v>130</v>
      </c>
      <c r="BT21" s="121">
        <v>135</v>
      </c>
      <c r="BU21" s="121" t="s">
        <v>494</v>
      </c>
      <c r="BX21" s="174">
        <v>90</v>
      </c>
      <c r="BY21" s="174">
        <v>95</v>
      </c>
      <c r="BZ21" s="174">
        <f t="shared" si="3"/>
        <v>2.3299999999999983</v>
      </c>
      <c r="CA21" s="175"/>
      <c r="CB21" s="175"/>
      <c r="CC21" s="174">
        <v>18</v>
      </c>
      <c r="CD21" s="174">
        <f t="shared" si="4"/>
        <v>3</v>
      </c>
      <c r="CE21" s="21">
        <v>9.3877551020408151E-2</v>
      </c>
      <c r="CF21" s="14">
        <f t="shared" si="5"/>
        <v>3.9428571428571424E-2</v>
      </c>
      <c r="CG21" s="14">
        <f>SUM(CF$4:CF21)</f>
        <v>0.22742857142857142</v>
      </c>
      <c r="CJ21" s="174">
        <v>18</v>
      </c>
      <c r="CK21" s="174">
        <f t="shared" si="6"/>
        <v>97</v>
      </c>
    </row>
    <row r="22" spans="1:89" ht="16.5" x14ac:dyDescent="0.2">
      <c r="J22" s="158">
        <v>18</v>
      </c>
      <c r="K22" s="71" t="s">
        <v>463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9"/>
        <v>3.8599999999999994</v>
      </c>
      <c r="V22" s="14">
        <f>ROUND((SUM($N$5:$N22)-SUM($O$5:$O22)+SUM(Q$5:Q22))/C$4,2)</f>
        <v>24.65</v>
      </c>
      <c r="W22" s="14">
        <f t="shared" si="10"/>
        <v>3.41</v>
      </c>
      <c r="X22" s="14">
        <f>ROUND((SUM($N$5:$N22)-SUM($O$5:$O22)+SUM(R$5:R22))/D$4,2)</f>
        <v>19.95</v>
      </c>
      <c r="Y22" s="14">
        <f t="shared" si="11"/>
        <v>2.759999999999998</v>
      </c>
      <c r="Z22" s="14">
        <f>ROUND((SUM($N$5:$N22)+SUM(R$5:R22))/E$4,2)</f>
        <v>18.829999999999998</v>
      </c>
      <c r="AA22" s="14">
        <f t="shared" si="8"/>
        <v>2.5</v>
      </c>
      <c r="AB22" s="62"/>
      <c r="AC22" s="14">
        <f t="shared" si="7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f>SUM(AX$4:AX22)</f>
        <v>67</v>
      </c>
      <c r="BB22" s="72">
        <v>19</v>
      </c>
      <c r="BC22" s="72" t="s">
        <v>522</v>
      </c>
      <c r="BD22" s="74" t="s">
        <v>488</v>
      </c>
      <c r="BE22" s="72">
        <v>3</v>
      </c>
      <c r="BF22" s="72">
        <f>SUM(BE$4:BE22)</f>
        <v>48</v>
      </c>
      <c r="BG22" s="164">
        <v>132</v>
      </c>
      <c r="BH22" s="73">
        <f t="shared" si="1"/>
        <v>140</v>
      </c>
      <c r="BI22" s="121">
        <v>18</v>
      </c>
      <c r="BJ22" s="121">
        <f t="shared" si="2"/>
        <v>130</v>
      </c>
      <c r="BR22" s="121">
        <v>19</v>
      </c>
      <c r="BS22" s="121">
        <v>135</v>
      </c>
      <c r="BT22" s="121">
        <v>140</v>
      </c>
      <c r="BU22" s="121" t="s">
        <v>538</v>
      </c>
      <c r="BX22" s="174">
        <v>95</v>
      </c>
      <c r="BY22" s="174">
        <v>100</v>
      </c>
      <c r="BZ22" s="174">
        <f t="shared" si="3"/>
        <v>2.5</v>
      </c>
      <c r="CA22" s="175"/>
      <c r="CB22" s="175"/>
      <c r="CC22" s="174">
        <v>19</v>
      </c>
      <c r="CD22" s="174">
        <f t="shared" si="4"/>
        <v>3</v>
      </c>
      <c r="CE22" s="21">
        <v>9.7959183673469383E-2</v>
      </c>
      <c r="CF22" s="14">
        <f t="shared" si="5"/>
        <v>4.1142857142857141E-2</v>
      </c>
      <c r="CG22" s="14">
        <f>SUM(CF$4:CF22)</f>
        <v>0.26857142857142857</v>
      </c>
      <c r="CJ22" s="174">
        <v>19</v>
      </c>
      <c r="CK22" s="174">
        <f t="shared" si="6"/>
        <v>99</v>
      </c>
    </row>
    <row r="23" spans="1:89" ht="16.5" x14ac:dyDescent="0.2">
      <c r="J23" s="158">
        <v>19</v>
      </c>
      <c r="K23" s="62" t="s">
        <v>465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9"/>
        <v>4.0399999999999991</v>
      </c>
      <c r="V23" s="14">
        <f>ROUND((SUM($N$5:$N23)-SUM($O$5:$O23)+SUM(Q$5:Q23))/C$4,2)</f>
        <v>28.21</v>
      </c>
      <c r="W23" s="14">
        <f t="shared" si="10"/>
        <v>3.5600000000000023</v>
      </c>
      <c r="X23" s="14">
        <f>ROUND((SUM($N$5:$N23)-SUM($O$5:$O23)+SUM(R$5:R23))/D$4,2)</f>
        <v>22.83</v>
      </c>
      <c r="Y23" s="14">
        <f t="shared" si="11"/>
        <v>2.879999999999999</v>
      </c>
      <c r="Z23" s="14">
        <f>ROUND((SUM($N$5:$N23)+SUM(R$5:R23))/E$4,2)</f>
        <v>21.44</v>
      </c>
      <c r="AA23" s="14">
        <f t="shared" si="8"/>
        <v>2.610000000000003</v>
      </c>
      <c r="AB23" s="62"/>
      <c r="AC23" s="14">
        <f t="shared" si="7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f>SUM(AX$4:AX23)</f>
        <v>70</v>
      </c>
      <c r="BB23" s="72">
        <v>20</v>
      </c>
      <c r="BC23" s="72" t="s">
        <v>523</v>
      </c>
      <c r="BD23" s="74" t="s">
        <v>488</v>
      </c>
      <c r="BE23" s="72">
        <v>4</v>
      </c>
      <c r="BF23" s="72">
        <f>SUM(BE$4:BE23)</f>
        <v>52</v>
      </c>
      <c r="BG23" s="164">
        <v>140</v>
      </c>
      <c r="BH23" s="73">
        <f t="shared" si="1"/>
        <v>150</v>
      </c>
      <c r="BI23" s="121">
        <v>19</v>
      </c>
      <c r="BJ23" s="121">
        <f t="shared" si="2"/>
        <v>135</v>
      </c>
      <c r="BR23" s="121">
        <v>20</v>
      </c>
      <c r="BS23" s="121">
        <v>140</v>
      </c>
      <c r="BT23" s="121">
        <v>150</v>
      </c>
      <c r="BU23" s="121" t="s">
        <v>964</v>
      </c>
      <c r="BX23" s="174">
        <v>100</v>
      </c>
      <c r="BY23" s="174">
        <v>105</v>
      </c>
      <c r="BZ23" s="174">
        <f t="shared" si="3"/>
        <v>2.610000000000003</v>
      </c>
      <c r="CA23" s="175"/>
      <c r="CB23" s="175"/>
      <c r="CC23" s="174">
        <v>20</v>
      </c>
      <c r="CD23" s="174">
        <f t="shared" si="4"/>
        <v>3</v>
      </c>
      <c r="CE23" s="21">
        <v>0.10204081632653061</v>
      </c>
      <c r="CF23" s="14">
        <f t="shared" si="5"/>
        <v>4.2857142857142858E-2</v>
      </c>
      <c r="CG23" s="14">
        <f>SUM(CF$4:CF23)</f>
        <v>0.31142857142857144</v>
      </c>
      <c r="CJ23" s="174">
        <v>20</v>
      </c>
      <c r="CK23" s="174">
        <f t="shared" si="6"/>
        <v>101</v>
      </c>
    </row>
    <row r="24" spans="1:89" ht="16.5" x14ac:dyDescent="0.2">
      <c r="J24" s="158">
        <v>20</v>
      </c>
      <c r="K24" s="62" t="s">
        <v>466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9"/>
        <v>4.2000000000000028</v>
      </c>
      <c r="V24" s="14">
        <f>ROUND((SUM($N$5:$N24)-SUM($O$5:$O24)+SUM(Q$5:Q24))/C$4,2)</f>
        <v>31.91</v>
      </c>
      <c r="W24" s="14">
        <f t="shared" si="10"/>
        <v>3.6999999999999993</v>
      </c>
      <c r="X24" s="14">
        <f>ROUND((SUM($N$5:$N24)-SUM($O$5:$O24)+SUM(R$5:R24))/D$4,2)</f>
        <v>25.83</v>
      </c>
      <c r="Y24" s="14">
        <f t="shared" si="11"/>
        <v>3</v>
      </c>
      <c r="Z24" s="14">
        <f>ROUND((SUM($N$5:$N24)+SUM(R$5:R24))/E$4,2)</f>
        <v>24.15</v>
      </c>
      <c r="AA24" s="14">
        <f t="shared" si="8"/>
        <v>2.7099999999999973</v>
      </c>
      <c r="AB24" s="62"/>
      <c r="AC24" s="14">
        <f t="shared" si="7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f>SUM(AX$4:AX24)</f>
        <v>72</v>
      </c>
      <c r="BX24" s="174">
        <v>105</v>
      </c>
      <c r="BY24" s="174">
        <v>110</v>
      </c>
      <c r="BZ24" s="174">
        <f t="shared" si="3"/>
        <v>2.7099999999999973</v>
      </c>
      <c r="CA24" s="175"/>
      <c r="CB24" s="175"/>
      <c r="CC24" s="174">
        <v>21</v>
      </c>
      <c r="CD24" s="174">
        <f t="shared" si="4"/>
        <v>3</v>
      </c>
      <c r="CE24" s="21">
        <v>0.10612244897959185</v>
      </c>
      <c r="CF24" s="14">
        <f t="shared" si="5"/>
        <v>4.4571428571428574E-2</v>
      </c>
      <c r="CG24" s="14">
        <f>SUM(CF$4:CF24)</f>
        <v>0.35600000000000004</v>
      </c>
      <c r="CJ24" s="174">
        <v>21</v>
      </c>
      <c r="CK24" s="174">
        <f t="shared" si="6"/>
        <v>103</v>
      </c>
    </row>
    <row r="25" spans="1:89" ht="16.5" x14ac:dyDescent="0.2">
      <c r="J25" s="158">
        <v>21</v>
      </c>
      <c r="K25" s="71" t="s">
        <v>467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9"/>
        <v>4.43</v>
      </c>
      <c r="V25" s="14">
        <f>ROUND((SUM($N$5:$N25)-SUM($O$5:$O25)+SUM(Q$5:Q25))/C$4,2)</f>
        <v>35.82</v>
      </c>
      <c r="W25" s="14">
        <f t="shared" si="10"/>
        <v>3.91</v>
      </c>
      <c r="X25" s="14">
        <f>ROUND((SUM($N$5:$N25)-SUM($O$5:$O25)+SUM(R$5:R25))/D$4,2)</f>
        <v>29</v>
      </c>
      <c r="Y25" s="14">
        <f t="shared" si="11"/>
        <v>3.1700000000000017</v>
      </c>
      <c r="Z25" s="14">
        <f>ROUND((SUM($N$5:$N25)+SUM(R$5:R25))/E$4,2)</f>
        <v>27</v>
      </c>
      <c r="AA25" s="14">
        <f t="shared" si="8"/>
        <v>2.8500000000000014</v>
      </c>
      <c r="AB25" s="62"/>
      <c r="AC25" s="14">
        <f t="shared" si="7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f>SUM(AX$4:AX25)</f>
        <v>75</v>
      </c>
      <c r="BX25" s="174">
        <v>110</v>
      </c>
      <c r="BY25" s="174">
        <v>115</v>
      </c>
      <c r="BZ25" s="174">
        <f t="shared" si="3"/>
        <v>2.8500000000000014</v>
      </c>
      <c r="CA25" s="175"/>
      <c r="CB25" s="175"/>
      <c r="CC25" s="174">
        <v>22</v>
      </c>
      <c r="CD25" s="174">
        <f t="shared" si="4"/>
        <v>3</v>
      </c>
      <c r="CE25" s="21">
        <v>0.11020408163265306</v>
      </c>
      <c r="CF25" s="14">
        <f t="shared" si="5"/>
        <v>4.6285714285714284E-2</v>
      </c>
      <c r="CG25" s="14">
        <f>SUM(CF$4:CF25)</f>
        <v>0.4022857142857143</v>
      </c>
      <c r="CJ25" s="174">
        <v>22</v>
      </c>
      <c r="CK25" s="174">
        <f t="shared" si="6"/>
        <v>105</v>
      </c>
    </row>
    <row r="26" spans="1:89" ht="16.5" x14ac:dyDescent="0.2">
      <c r="J26" s="158">
        <v>22</v>
      </c>
      <c r="K26" s="71" t="s">
        <v>468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9"/>
        <v>4.6700000000000017</v>
      </c>
      <c r="V26" s="14">
        <f>ROUND((SUM($N$5:$N26)-SUM($O$5:$O26)+SUM(Q$5:Q26))/C$4,2)</f>
        <v>39.94</v>
      </c>
      <c r="W26" s="14">
        <f t="shared" si="10"/>
        <v>4.1199999999999974</v>
      </c>
      <c r="X26" s="14">
        <f>ROUND((SUM($N$5:$N26)-SUM($O$5:$O26)+SUM(R$5:R26))/D$4,2)</f>
        <v>32.33</v>
      </c>
      <c r="Y26" s="14">
        <f t="shared" si="11"/>
        <v>3.3299999999999983</v>
      </c>
      <c r="Z26" s="14">
        <f>ROUND((SUM($N$5:$N26)+SUM(R$5:R26))/E$4,2)</f>
        <v>30</v>
      </c>
      <c r="AA26" s="14">
        <f t="shared" si="8"/>
        <v>3</v>
      </c>
      <c r="AB26" s="62"/>
      <c r="AC26" s="14">
        <f t="shared" si="7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f>SUM(AX$4:AX26)</f>
        <v>77</v>
      </c>
      <c r="BX26" s="174">
        <v>115</v>
      </c>
      <c r="BY26" s="174">
        <v>120</v>
      </c>
      <c r="BZ26" s="174">
        <f t="shared" si="3"/>
        <v>3</v>
      </c>
      <c r="CA26" s="175"/>
      <c r="CB26" s="175"/>
      <c r="CC26" s="174">
        <v>23</v>
      </c>
      <c r="CD26" s="174">
        <f t="shared" si="4"/>
        <v>3</v>
      </c>
      <c r="CE26" s="21">
        <v>0.11428571428571428</v>
      </c>
      <c r="CF26" s="14">
        <f t="shared" si="5"/>
        <v>4.7999999999999994E-2</v>
      </c>
      <c r="CG26" s="14">
        <f>SUM(CF$4:CF26)</f>
        <v>0.45028571428571429</v>
      </c>
      <c r="CJ26" s="174">
        <v>23</v>
      </c>
      <c r="CK26" s="174">
        <f t="shared" si="6"/>
        <v>107</v>
      </c>
    </row>
    <row r="27" spans="1:89" ht="16.5" x14ac:dyDescent="0.2">
      <c r="J27" s="158">
        <v>23</v>
      </c>
      <c r="K27" s="71" t="s">
        <v>469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9"/>
        <v>5.1999999999999957</v>
      </c>
      <c r="V27" s="14">
        <f>ROUND((SUM($N$5:$N27)-SUM($O$5:$O27)+SUM(Q$5:Q27))/C$4,2)</f>
        <v>44.53</v>
      </c>
      <c r="W27" s="14">
        <f t="shared" si="10"/>
        <v>4.5900000000000034</v>
      </c>
      <c r="X27" s="14">
        <f>ROUND((SUM($N$5:$N27)-SUM($O$5:$O27)+SUM(R$5:R27))/D$4,2)</f>
        <v>36.049999999999997</v>
      </c>
      <c r="Y27" s="14">
        <f t="shared" si="11"/>
        <v>3.7199999999999989</v>
      </c>
      <c r="Z27" s="14">
        <f>ROUND((SUM($N$5:$N27)+SUM(R$5:R27))/E$4,2)</f>
        <v>33.33</v>
      </c>
      <c r="AA27" s="14">
        <f t="shared" si="8"/>
        <v>3.3299999999999983</v>
      </c>
      <c r="AB27" s="62"/>
      <c r="AC27" s="14">
        <f t="shared" si="7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f>SUM(AX$4:AX27)</f>
        <v>80</v>
      </c>
      <c r="BX27" s="174">
        <v>120</v>
      </c>
      <c r="BY27" s="174">
        <v>125</v>
      </c>
      <c r="BZ27" s="174">
        <f t="shared" si="3"/>
        <v>3.3299999999999983</v>
      </c>
      <c r="CA27" s="175"/>
      <c r="CB27" s="175"/>
      <c r="CC27" s="174">
        <v>24</v>
      </c>
      <c r="CD27" s="174">
        <f t="shared" si="4"/>
        <v>3</v>
      </c>
      <c r="CE27" s="21">
        <v>0.1183673469387755</v>
      </c>
      <c r="CF27" s="14">
        <f t="shared" si="5"/>
        <v>4.9714285714285711E-2</v>
      </c>
      <c r="CG27" s="14">
        <f>SUM(CF$4:CF27)</f>
        <v>0.5</v>
      </c>
      <c r="CJ27" s="174">
        <v>24</v>
      </c>
      <c r="CK27" s="174">
        <f t="shared" si="6"/>
        <v>108</v>
      </c>
    </row>
    <row r="28" spans="1:89" ht="16.5" x14ac:dyDescent="0.2">
      <c r="J28" s="158">
        <v>24</v>
      </c>
      <c r="K28" s="71" t="s">
        <v>470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9"/>
        <v>5.8599999999999994</v>
      </c>
      <c r="V28" s="14">
        <f>ROUND((SUM($N$5:$N28)-SUM($O$5:$O28)+SUM(Q$5:Q28))/C$4,2)</f>
        <v>49.71</v>
      </c>
      <c r="W28" s="14">
        <f t="shared" si="10"/>
        <v>5.18</v>
      </c>
      <c r="X28" s="14">
        <f>ROUND((SUM($N$5:$N28)-SUM($O$5:$O28)+SUM(R$5:R28))/D$4,2)</f>
        <v>40.24</v>
      </c>
      <c r="Y28" s="14">
        <f t="shared" si="11"/>
        <v>4.1900000000000048</v>
      </c>
      <c r="Z28" s="14">
        <f>ROUND((SUM($N$5:$N28)+SUM(R$5:R28))/E$4,2)</f>
        <v>37.08</v>
      </c>
      <c r="AA28" s="14">
        <f t="shared" si="8"/>
        <v>3.75</v>
      </c>
      <c r="AB28" s="62"/>
      <c r="AC28" s="14">
        <f t="shared" si="7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f>SUM(AX$4:AX28)</f>
        <v>82</v>
      </c>
      <c r="BX28" s="174">
        <v>125</v>
      </c>
      <c r="BY28" s="174">
        <v>130</v>
      </c>
      <c r="BZ28" s="174">
        <f t="shared" si="3"/>
        <v>3.75</v>
      </c>
      <c r="CA28" s="175"/>
      <c r="CB28" s="175"/>
      <c r="CC28" s="174">
        <v>25</v>
      </c>
      <c r="CD28" s="174">
        <f t="shared" si="4"/>
        <v>4</v>
      </c>
      <c r="CE28" s="21">
        <v>0.18181818181818182</v>
      </c>
      <c r="CF28" s="14">
        <f t="shared" si="5"/>
        <v>0.12909090909090909</v>
      </c>
      <c r="CG28" s="14">
        <f>SUM(CF$4:CF28)</f>
        <v>0.62909090909090915</v>
      </c>
      <c r="CJ28" s="174">
        <v>25</v>
      </c>
      <c r="CK28" s="174">
        <f t="shared" si="6"/>
        <v>110</v>
      </c>
    </row>
    <row r="29" spans="1:89" ht="16.5" x14ac:dyDescent="0.2">
      <c r="J29" s="158">
        <v>25</v>
      </c>
      <c r="K29" s="71" t="s">
        <v>471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9"/>
        <v>6.8700000000000045</v>
      </c>
      <c r="V29" s="14">
        <f>ROUND((SUM($N$5:$N29)-SUM($O$5:$O29)+SUM(Q$5:Q29))/C$4,2)</f>
        <v>55.76</v>
      </c>
      <c r="W29" s="14">
        <f t="shared" si="10"/>
        <v>6.0499999999999972</v>
      </c>
      <c r="X29" s="14">
        <f>ROUND((SUM($N$5:$N29)-SUM($O$5:$O29)+SUM(R$5:R29))/D$4,2)</f>
        <v>45.14</v>
      </c>
      <c r="Y29" s="14">
        <f t="shared" si="11"/>
        <v>4.8999999999999986</v>
      </c>
      <c r="Z29" s="14">
        <f>ROUND((SUM($N$5:$N29)+SUM(R$5:R29))/E$4,2)</f>
        <v>41.46</v>
      </c>
      <c r="AA29" s="14">
        <f t="shared" si="8"/>
        <v>4.3800000000000026</v>
      </c>
      <c r="AB29" s="62"/>
      <c r="AC29" s="14">
        <f t="shared" si="7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f>SUM(AX$4:AX29)</f>
        <v>85</v>
      </c>
      <c r="BX29" s="174">
        <v>130</v>
      </c>
      <c r="BY29" s="174">
        <v>135</v>
      </c>
      <c r="BZ29" s="174">
        <f t="shared" si="3"/>
        <v>4.3800000000000026</v>
      </c>
      <c r="CA29" s="175"/>
      <c r="CB29" s="175"/>
      <c r="CC29" s="174">
        <v>26</v>
      </c>
      <c r="CD29" s="174">
        <f t="shared" si="4"/>
        <v>4</v>
      </c>
      <c r="CE29" s="21">
        <v>0.19090909090909092</v>
      </c>
      <c r="CF29" s="14">
        <f t="shared" si="5"/>
        <v>0.13554545454545455</v>
      </c>
      <c r="CG29" s="14">
        <f>SUM(CF$4:CF29)</f>
        <v>0.76463636363636367</v>
      </c>
      <c r="CJ29" s="174">
        <v>26</v>
      </c>
      <c r="CK29" s="174">
        <f t="shared" si="6"/>
        <v>112</v>
      </c>
    </row>
    <row r="30" spans="1:89" ht="16.5" x14ac:dyDescent="0.2">
      <c r="J30" s="158">
        <v>26</v>
      </c>
      <c r="K30" s="71" t="s">
        <v>472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9"/>
        <v>8.2000000000000028</v>
      </c>
      <c r="V30" s="14">
        <f>ROUND((SUM($N$5:$N30)-SUM($O$5:$O30)+SUM(Q$5:Q30))/C$4,2)</f>
        <v>63</v>
      </c>
      <c r="W30" s="14">
        <f t="shared" si="10"/>
        <v>7.240000000000002</v>
      </c>
      <c r="X30" s="14">
        <f>ROUND((SUM($N$5:$N30)-SUM($O$5:$O30)+SUM(R$5:R30))/D$4,2)</f>
        <v>51</v>
      </c>
      <c r="Y30" s="14">
        <f t="shared" si="11"/>
        <v>5.8599999999999994</v>
      </c>
      <c r="Z30" s="14">
        <f>ROUND((SUM($N$5:$N30)+SUM(R$5:R30))/E$4,2)</f>
        <v>46.67</v>
      </c>
      <c r="AA30" s="14">
        <f t="shared" si="8"/>
        <v>5.2100000000000009</v>
      </c>
      <c r="AB30" s="62"/>
      <c r="AC30" s="14">
        <f t="shared" si="7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f>SUM(AX$4:AX30)</f>
        <v>87</v>
      </c>
      <c r="BX30" s="174">
        <v>135</v>
      </c>
      <c r="BY30" s="174">
        <v>140</v>
      </c>
      <c r="BZ30" s="174">
        <f t="shared" si="3"/>
        <v>5.2100000000000009</v>
      </c>
      <c r="CA30" s="175"/>
      <c r="CB30" s="175"/>
      <c r="CC30" s="174">
        <v>27</v>
      </c>
      <c r="CD30" s="174">
        <f t="shared" si="4"/>
        <v>4</v>
      </c>
      <c r="CE30" s="21">
        <v>0.2</v>
      </c>
      <c r="CF30" s="14">
        <f t="shared" si="5"/>
        <v>0.14199999999999999</v>
      </c>
      <c r="CG30" s="14">
        <f>SUM(CF$4:CF30)</f>
        <v>0.90663636363636368</v>
      </c>
      <c r="CJ30" s="174">
        <v>27</v>
      </c>
      <c r="CK30" s="174">
        <f t="shared" si="6"/>
        <v>113</v>
      </c>
    </row>
    <row r="31" spans="1:89" ht="16.5" x14ac:dyDescent="0.2">
      <c r="J31" s="158">
        <v>27</v>
      </c>
      <c r="K31" s="71" t="s">
        <v>473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9"/>
        <v>9.8699999999999903</v>
      </c>
      <c r="V31" s="14">
        <f>ROUND((SUM($N$5:$N31)-SUM($O$5:$O31)+SUM(Q$5:Q31))/C$4,2)</f>
        <v>71.709999999999994</v>
      </c>
      <c r="W31" s="14">
        <f t="shared" si="10"/>
        <v>8.7099999999999937</v>
      </c>
      <c r="X31" s="14">
        <f>ROUND((SUM($N$5:$N31)-SUM($O$5:$O31)+SUM(R$5:R31))/D$4,2)</f>
        <v>58.05</v>
      </c>
      <c r="Y31" s="14">
        <f t="shared" si="11"/>
        <v>7.0499999999999972</v>
      </c>
      <c r="Z31" s="14">
        <f>ROUND((SUM($N$5:$N31)+SUM(R$5:R31))/E$4,2)</f>
        <v>52.92</v>
      </c>
      <c r="AA31" s="14">
        <f t="shared" si="8"/>
        <v>6.25</v>
      </c>
      <c r="AB31" s="62"/>
      <c r="AC31" s="14">
        <f t="shared" si="7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f>SUM(AX$4:AX31)</f>
        <v>90</v>
      </c>
      <c r="BX31" s="174">
        <v>140</v>
      </c>
      <c r="BY31" s="174">
        <v>145</v>
      </c>
      <c r="BZ31" s="174">
        <f t="shared" si="3"/>
        <v>6.25</v>
      </c>
      <c r="CA31" s="175"/>
      <c r="CB31" s="175"/>
      <c r="CC31" s="174">
        <v>28</v>
      </c>
      <c r="CD31" s="174">
        <f t="shared" si="4"/>
        <v>4</v>
      </c>
      <c r="CE31" s="21">
        <v>0.20909090909090908</v>
      </c>
      <c r="CF31" s="14">
        <f t="shared" si="5"/>
        <v>0.14845454545454545</v>
      </c>
      <c r="CG31" s="14">
        <f>SUM(CF$4:CF31)</f>
        <v>1.0550909090909091</v>
      </c>
      <c r="CJ31" s="174">
        <v>28</v>
      </c>
      <c r="CK31" s="174">
        <f t="shared" si="6"/>
        <v>115</v>
      </c>
    </row>
    <row r="32" spans="1:89" ht="16.5" x14ac:dyDescent="0.2">
      <c r="J32" s="158">
        <v>28</v>
      </c>
      <c r="K32" s="71" t="s">
        <v>474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9"/>
        <v>11.200000000000003</v>
      </c>
      <c r="V32" s="14">
        <f>ROUND((SUM($N$5:$N32)-SUM($O$5:$O32)+SUM(Q$5:Q32))/C$4,2)</f>
        <v>81.59</v>
      </c>
      <c r="W32" s="14">
        <f t="shared" si="10"/>
        <v>9.8800000000000097</v>
      </c>
      <c r="X32" s="14">
        <f>ROUND((SUM($N$5:$N32)-SUM($O$5:$O32)+SUM(R$5:R32))/D$4,2)</f>
        <v>66.05</v>
      </c>
      <c r="Y32" s="14">
        <f t="shared" si="11"/>
        <v>8</v>
      </c>
      <c r="Z32" s="14">
        <f>ROUND((SUM($N$5:$N32)+SUM(R$5:R32))/E$4,2)</f>
        <v>60</v>
      </c>
      <c r="AA32" s="14">
        <f t="shared" si="8"/>
        <v>7.0799999999999983</v>
      </c>
      <c r="AB32" s="62"/>
      <c r="AC32" s="14">
        <f t="shared" si="7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f>SUM(AX$4:AX32)</f>
        <v>92</v>
      </c>
      <c r="BX32" s="174">
        <v>145</v>
      </c>
      <c r="BY32" s="174">
        <v>150</v>
      </c>
      <c r="BZ32" s="174">
        <f t="shared" si="3"/>
        <v>7.0799999999999983</v>
      </c>
      <c r="CA32" s="175"/>
      <c r="CB32" s="175"/>
      <c r="CC32" s="174">
        <v>29</v>
      </c>
      <c r="CD32" s="174">
        <f t="shared" si="4"/>
        <v>4</v>
      </c>
      <c r="CE32" s="21">
        <v>0.21818181818181817</v>
      </c>
      <c r="CF32" s="14">
        <f t="shared" si="5"/>
        <v>0.15490909090909089</v>
      </c>
      <c r="CG32" s="14">
        <f>SUM(CF$4:CF32)</f>
        <v>1.21</v>
      </c>
      <c r="CJ32" s="174">
        <v>29</v>
      </c>
      <c r="CK32" s="174">
        <f t="shared" si="6"/>
        <v>117</v>
      </c>
    </row>
    <row r="33" spans="10:89" ht="16.5" x14ac:dyDescent="0.2">
      <c r="J33" s="158">
        <v>29</v>
      </c>
      <c r="K33" s="155" t="s">
        <v>1381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9"/>
        <v>47.860000000000014</v>
      </c>
      <c r="V33" s="14">
        <f>ROUND((SUM($N$5:$N33)-SUM($O$5:$O33)+SUM(Q$5:Q33))/C$4,2)</f>
        <v>123.82</v>
      </c>
      <c r="W33" s="14">
        <f t="shared" si="10"/>
        <v>42.22999999999999</v>
      </c>
      <c r="X33" s="14">
        <f>ROUND((SUM($N$5:$N33)-SUM($O$5:$O33)+SUM(R$5:R33))/D$4,2)</f>
        <v>100.24</v>
      </c>
      <c r="Y33" s="14">
        <f t="shared" si="11"/>
        <v>34.19</v>
      </c>
      <c r="Z33" s="14">
        <f>ROUND((SUM($N$5:$N33)+SUM(R$5:R33))/E$4,2)</f>
        <v>90</v>
      </c>
      <c r="AA33" s="14">
        <f t="shared" si="8"/>
        <v>30</v>
      </c>
      <c r="AB33" s="155"/>
      <c r="AC33" s="14">
        <f t="shared" si="7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f>SUM(AX$4:AX33)</f>
        <v>95</v>
      </c>
      <c r="BX33" s="174">
        <v>150</v>
      </c>
      <c r="BY33" s="174">
        <v>150</v>
      </c>
      <c r="BZ33" s="174">
        <f t="shared" si="3"/>
        <v>30</v>
      </c>
      <c r="CA33" s="175"/>
      <c r="CB33" s="175"/>
      <c r="CC33" s="174">
        <v>30</v>
      </c>
      <c r="CD33" s="174">
        <f t="shared" si="4"/>
        <v>5</v>
      </c>
      <c r="CE33" s="21">
        <v>0.18181818181818182</v>
      </c>
      <c r="CF33" s="14">
        <f t="shared" si="5"/>
        <v>9.0909090909090912E-2</v>
      </c>
      <c r="CG33" s="14">
        <f>SUM(CF$4:CF33)</f>
        <v>1.3009090909090908</v>
      </c>
      <c r="CJ33" s="174">
        <v>30</v>
      </c>
      <c r="CK33" s="174">
        <f t="shared" si="6"/>
        <v>118</v>
      </c>
    </row>
    <row r="34" spans="10:89" ht="16.5" x14ac:dyDescent="0.2">
      <c r="J34" s="158">
        <v>30</v>
      </c>
      <c r="K34" s="155" t="s">
        <v>1382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9"/>
        <v>95.869999999999976</v>
      </c>
      <c r="V34" s="14">
        <f>ROUND((SUM($N$5:$N34)-SUM($O$5:$O34)+SUM(Q$5:Q34))/C$4,2)</f>
        <v>208.41</v>
      </c>
      <c r="W34" s="14">
        <f t="shared" si="10"/>
        <v>84.59</v>
      </c>
      <c r="X34" s="14">
        <f>ROUND((SUM($N$5:$N34)-SUM($O$5:$O34)+SUM(R$5:R34))/D$4,2)</f>
        <v>168.71</v>
      </c>
      <c r="Y34" s="14">
        <f t="shared" si="11"/>
        <v>68.470000000000013</v>
      </c>
      <c r="Z34" s="14">
        <f>ROUND((SUM($N$5:$N34)+SUM(R$5:R34))/E$4,2)</f>
        <v>150</v>
      </c>
      <c r="AA34" s="14">
        <f t="shared" si="8"/>
        <v>60</v>
      </c>
      <c r="AB34" s="155"/>
      <c r="AC34" s="14">
        <f t="shared" si="7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f>SUM(AX$4:AX34)</f>
        <v>97</v>
      </c>
      <c r="BX34" s="174">
        <v>150</v>
      </c>
      <c r="BY34" s="174">
        <v>150</v>
      </c>
      <c r="BZ34" s="174">
        <f t="shared" si="3"/>
        <v>60</v>
      </c>
      <c r="CA34" s="175"/>
      <c r="CB34" s="175"/>
      <c r="CC34" s="174">
        <v>31</v>
      </c>
      <c r="CD34" s="174">
        <f t="shared" si="4"/>
        <v>5</v>
      </c>
      <c r="CE34" s="21">
        <v>0.19090909090909092</v>
      </c>
      <c r="CF34" s="14">
        <f t="shared" si="5"/>
        <v>9.5454545454545459E-2</v>
      </c>
      <c r="CG34" s="14">
        <f>SUM(CF$4:CF34)</f>
        <v>1.3963636363636363</v>
      </c>
      <c r="CJ34" s="174">
        <v>31</v>
      </c>
      <c r="CK34" s="174">
        <f t="shared" si="6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f>SUM(AX$4:AX35)</f>
        <v>100</v>
      </c>
      <c r="BX35" s="175"/>
      <c r="BY35" s="175"/>
      <c r="BZ35" s="175"/>
      <c r="CA35" s="175"/>
      <c r="CB35" s="175"/>
      <c r="CC35" s="174">
        <v>32</v>
      </c>
      <c r="CD35" s="174">
        <f t="shared" si="4"/>
        <v>5</v>
      </c>
      <c r="CE35" s="21">
        <v>0.2</v>
      </c>
      <c r="CF35" s="14">
        <f t="shared" si="5"/>
        <v>0.1</v>
      </c>
      <c r="CG35" s="14">
        <f>SUM(CF$4:CF35)</f>
        <v>1.4963636363636363</v>
      </c>
      <c r="CJ35" s="174">
        <v>32</v>
      </c>
      <c r="CK35" s="174">
        <f t="shared" si="6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f>SUM(AX$4:AX36)</f>
        <v>102</v>
      </c>
      <c r="BX36" s="175"/>
      <c r="BY36" s="175"/>
      <c r="BZ36" s="175"/>
      <c r="CA36" s="175"/>
      <c r="CB36" s="175"/>
      <c r="CC36" s="174">
        <v>33</v>
      </c>
      <c r="CD36" s="174">
        <f t="shared" si="4"/>
        <v>5</v>
      </c>
      <c r="CE36" s="21">
        <v>0.20909090909090908</v>
      </c>
      <c r="CF36" s="14">
        <f t="shared" si="5"/>
        <v>0.10454545454545454</v>
      </c>
      <c r="CG36" s="14">
        <f>SUM(CF$4:CF36)</f>
        <v>1.6009090909090908</v>
      </c>
      <c r="CJ36" s="174">
        <v>33</v>
      </c>
      <c r="CK36" s="174">
        <f t="shared" si="6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f>SUM(AX$4:AX37)</f>
        <v>105</v>
      </c>
      <c r="BX37" s="175"/>
      <c r="BY37" s="175"/>
      <c r="BZ37" s="175"/>
      <c r="CA37" s="175"/>
      <c r="CB37" s="175"/>
      <c r="CC37" s="174">
        <v>34</v>
      </c>
      <c r="CD37" s="174">
        <f t="shared" si="4"/>
        <v>5</v>
      </c>
      <c r="CE37" s="21">
        <v>0.21818181818181817</v>
      </c>
      <c r="CF37" s="14">
        <f t="shared" si="5"/>
        <v>0.10909090909090909</v>
      </c>
      <c r="CG37" s="14">
        <f>SUM(CF$4:CF37)</f>
        <v>1.71</v>
      </c>
      <c r="CJ37" s="174">
        <v>34</v>
      </c>
      <c r="CK37" s="174">
        <f t="shared" si="6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f>SUM(AX$4:AX38)</f>
        <v>107</v>
      </c>
      <c r="BX38" s="175"/>
      <c r="BY38" s="175"/>
      <c r="BZ38" s="175"/>
      <c r="CA38" s="175"/>
      <c r="CB38" s="175"/>
      <c r="CC38" s="174">
        <v>35</v>
      </c>
      <c r="CD38" s="174">
        <f t="shared" si="4"/>
        <v>6</v>
      </c>
      <c r="CE38" s="21">
        <v>0.18181818181818182</v>
      </c>
      <c r="CF38" s="14">
        <f t="shared" si="5"/>
        <v>9.818181818181819E-2</v>
      </c>
      <c r="CG38" s="14">
        <f>SUM(CF$4:CF38)</f>
        <v>1.8081818181818181</v>
      </c>
      <c r="CJ38" s="174">
        <v>35</v>
      </c>
      <c r="CK38" s="174">
        <f t="shared" si="6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f>SUM(AX$4:AX39)</f>
        <v>110</v>
      </c>
      <c r="BX39" s="175"/>
      <c r="BY39" s="175"/>
      <c r="BZ39" s="175"/>
      <c r="CA39" s="175"/>
      <c r="CB39" s="175"/>
      <c r="CC39" s="174">
        <v>36</v>
      </c>
      <c r="CD39" s="174">
        <f t="shared" si="4"/>
        <v>6</v>
      </c>
      <c r="CE39" s="21">
        <v>0.19090909090909092</v>
      </c>
      <c r="CF39" s="14">
        <f t="shared" si="5"/>
        <v>0.10309090909090911</v>
      </c>
      <c r="CG39" s="14">
        <f>SUM(CF$4:CF39)</f>
        <v>1.9112727272727272</v>
      </c>
      <c r="CJ39" s="174">
        <v>36</v>
      </c>
      <c r="CK39" s="174">
        <f t="shared" si="6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f>SUM(AX$4:AX40)</f>
        <v>112</v>
      </c>
      <c r="BX40" s="175"/>
      <c r="BY40" s="175"/>
      <c r="BZ40" s="175"/>
      <c r="CA40" s="175"/>
      <c r="CB40" s="175"/>
      <c r="CC40" s="174">
        <v>37</v>
      </c>
      <c r="CD40" s="174">
        <f t="shared" si="4"/>
        <v>6</v>
      </c>
      <c r="CE40" s="21">
        <v>0.2</v>
      </c>
      <c r="CF40" s="14">
        <f t="shared" si="5"/>
        <v>0.10800000000000001</v>
      </c>
      <c r="CG40" s="14">
        <f>SUM(CF$4:CF40)</f>
        <v>2.0192727272727273</v>
      </c>
      <c r="CJ40" s="174">
        <v>37</v>
      </c>
      <c r="CK40" s="174">
        <f t="shared" si="6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f>SUM(AX$4:AX41)</f>
        <v>115</v>
      </c>
      <c r="BX41" s="175"/>
      <c r="BY41" s="175"/>
      <c r="BZ41" s="175"/>
      <c r="CA41" s="175"/>
      <c r="CB41" s="175"/>
      <c r="CC41" s="174">
        <v>38</v>
      </c>
      <c r="CD41" s="174">
        <f t="shared" si="4"/>
        <v>6</v>
      </c>
      <c r="CE41" s="21">
        <v>0.20909090909090908</v>
      </c>
      <c r="CF41" s="14">
        <f t="shared" si="5"/>
        <v>0.1129090909090909</v>
      </c>
      <c r="CG41" s="14">
        <f>SUM(CF$4:CF41)</f>
        <v>2.1321818181818184</v>
      </c>
      <c r="CJ41" s="174">
        <v>38</v>
      </c>
      <c r="CK41" s="174">
        <f t="shared" si="6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f>SUM(AX$4:AX42)</f>
        <v>117</v>
      </c>
      <c r="BX42" s="175"/>
      <c r="BY42" s="175"/>
      <c r="BZ42" s="175"/>
      <c r="CA42" s="175"/>
      <c r="CB42" s="175"/>
      <c r="CC42" s="174">
        <v>39</v>
      </c>
      <c r="CD42" s="174">
        <f t="shared" si="4"/>
        <v>6</v>
      </c>
      <c r="CE42" s="21">
        <v>0.21818181818181817</v>
      </c>
      <c r="CF42" s="14">
        <f t="shared" si="5"/>
        <v>0.11781818181818182</v>
      </c>
      <c r="CG42" s="14">
        <f>SUM(CF$4:CF42)</f>
        <v>2.25</v>
      </c>
      <c r="CJ42" s="174">
        <v>39</v>
      </c>
      <c r="CK42" s="174">
        <f t="shared" si="6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f>SUM(AX$4:AX43)</f>
        <v>120</v>
      </c>
      <c r="BX43" s="175"/>
      <c r="BY43" s="175"/>
      <c r="BZ43" s="175"/>
      <c r="CA43" s="175"/>
      <c r="CB43" s="175"/>
      <c r="CC43" s="174">
        <v>40</v>
      </c>
      <c r="CD43" s="174">
        <f t="shared" si="4"/>
        <v>7</v>
      </c>
      <c r="CE43" s="21">
        <v>0.18181818181818182</v>
      </c>
      <c r="CF43" s="14">
        <f t="shared" si="5"/>
        <v>0.10545454545454547</v>
      </c>
      <c r="CG43" s="14">
        <f>SUM(CF$4:CF43)</f>
        <v>2.3554545454545455</v>
      </c>
      <c r="CJ43" s="174">
        <v>40</v>
      </c>
      <c r="CK43" s="174">
        <f t="shared" si="6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f>SUM(AX$4:AX44)</f>
        <v>122</v>
      </c>
      <c r="BX44" s="175"/>
      <c r="BY44" s="175"/>
      <c r="BZ44" s="175"/>
      <c r="CA44" s="175"/>
      <c r="CB44" s="175"/>
      <c r="CC44" s="174">
        <v>41</v>
      </c>
      <c r="CD44" s="174">
        <f t="shared" si="4"/>
        <v>7</v>
      </c>
      <c r="CE44" s="21">
        <v>0.19090909090909092</v>
      </c>
      <c r="CF44" s="14">
        <f t="shared" si="5"/>
        <v>0.11072727272727274</v>
      </c>
      <c r="CG44" s="14">
        <f>SUM(CF$4:CF44)</f>
        <v>2.466181818181818</v>
      </c>
      <c r="CJ44" s="174">
        <v>41</v>
      </c>
      <c r="CK44" s="174">
        <f t="shared" si="6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f>SUM(AX$4:AX45)</f>
        <v>125</v>
      </c>
      <c r="BX45" s="175"/>
      <c r="BY45" s="175"/>
      <c r="BZ45" s="175"/>
      <c r="CA45" s="175"/>
      <c r="CB45" s="175"/>
      <c r="CC45" s="174">
        <v>42</v>
      </c>
      <c r="CD45" s="174">
        <f t="shared" si="4"/>
        <v>7</v>
      </c>
      <c r="CE45" s="21">
        <v>0.2</v>
      </c>
      <c r="CF45" s="14">
        <f t="shared" si="5"/>
        <v>0.11600000000000002</v>
      </c>
      <c r="CG45" s="14">
        <f>SUM(CF$4:CF45)</f>
        <v>2.5821818181818181</v>
      </c>
      <c r="CJ45" s="174">
        <v>42</v>
      </c>
      <c r="CK45" s="174">
        <f t="shared" si="6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f>SUM(AX$4:AX46)</f>
        <v>127</v>
      </c>
      <c r="BX46" s="175"/>
      <c r="BY46" s="175"/>
      <c r="BZ46" s="175"/>
      <c r="CA46" s="175"/>
      <c r="CB46" s="175"/>
      <c r="CC46" s="174">
        <v>43</v>
      </c>
      <c r="CD46" s="174">
        <f t="shared" si="4"/>
        <v>7</v>
      </c>
      <c r="CE46" s="21">
        <v>0.20909090909090908</v>
      </c>
      <c r="CF46" s="14">
        <f t="shared" si="5"/>
        <v>0.12127272727272728</v>
      </c>
      <c r="CG46" s="14">
        <f>SUM(CF$4:CF46)</f>
        <v>2.7034545454545453</v>
      </c>
      <c r="CJ46" s="174">
        <v>43</v>
      </c>
      <c r="CK46" s="174">
        <f t="shared" si="6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f>SUM(AX$4:AX47)</f>
        <v>130</v>
      </c>
      <c r="BX47" s="175"/>
      <c r="BY47" s="175"/>
      <c r="BZ47" s="175"/>
      <c r="CA47" s="175"/>
      <c r="CB47" s="175"/>
      <c r="CC47" s="174">
        <v>44</v>
      </c>
      <c r="CD47" s="174">
        <f t="shared" si="4"/>
        <v>7</v>
      </c>
      <c r="CE47" s="21">
        <v>0.21818181818181817</v>
      </c>
      <c r="CF47" s="14">
        <f t="shared" si="5"/>
        <v>0.12654545454545454</v>
      </c>
      <c r="CG47" s="14">
        <f>SUM(CF$4:CF47)</f>
        <v>2.83</v>
      </c>
      <c r="CJ47" s="174">
        <v>44</v>
      </c>
      <c r="CK47" s="174">
        <f t="shared" si="6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f>SUM(AX$4:AX48)</f>
        <v>132</v>
      </c>
      <c r="BX48" s="175"/>
      <c r="BY48" s="175"/>
      <c r="BZ48" s="175"/>
      <c r="CA48" s="175"/>
      <c r="CB48" s="175"/>
      <c r="CC48" s="174">
        <v>45</v>
      </c>
      <c r="CD48" s="174">
        <f t="shared" si="4"/>
        <v>8</v>
      </c>
      <c r="CE48" s="21">
        <v>0.18181818181818182</v>
      </c>
      <c r="CF48" s="14">
        <f t="shared" si="5"/>
        <v>0.11454545454545453</v>
      </c>
      <c r="CG48" s="14">
        <f>SUM(CF$4:CF48)</f>
        <v>2.9445454545454548</v>
      </c>
      <c r="CJ48" s="174">
        <v>45</v>
      </c>
      <c r="CK48" s="174">
        <f t="shared" si="6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f>SUM(AX$4:AX49)</f>
        <v>135</v>
      </c>
      <c r="BX49" s="175"/>
      <c r="BY49" s="175"/>
      <c r="BZ49" s="175"/>
      <c r="CA49" s="175"/>
      <c r="CB49" s="175"/>
      <c r="CC49" s="174">
        <v>46</v>
      </c>
      <c r="CD49" s="174">
        <f t="shared" si="4"/>
        <v>8</v>
      </c>
      <c r="CE49" s="21">
        <v>0.19090909090909092</v>
      </c>
      <c r="CF49" s="14">
        <f t="shared" si="5"/>
        <v>0.12027272727272725</v>
      </c>
      <c r="CG49" s="14">
        <f>SUM(CF$4:CF49)</f>
        <v>3.0648181818181821</v>
      </c>
      <c r="CJ49" s="174">
        <v>46</v>
      </c>
      <c r="CK49" s="174">
        <f t="shared" si="6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f>SUM(AX$4:AX50)</f>
        <v>137</v>
      </c>
      <c r="BX50" s="175"/>
      <c r="BY50" s="175"/>
      <c r="BZ50" s="175"/>
      <c r="CA50" s="175"/>
      <c r="CB50" s="175"/>
      <c r="CC50" s="174">
        <v>47</v>
      </c>
      <c r="CD50" s="174">
        <f t="shared" si="4"/>
        <v>8</v>
      </c>
      <c r="CE50" s="21">
        <v>0.2</v>
      </c>
      <c r="CF50" s="14">
        <f t="shared" si="5"/>
        <v>0.12599999999999997</v>
      </c>
      <c r="CG50" s="14">
        <f>SUM(CF$4:CF50)</f>
        <v>3.190818181818182</v>
      </c>
      <c r="CJ50" s="174">
        <v>47</v>
      </c>
      <c r="CK50" s="174">
        <f t="shared" si="6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f>SUM(AX$4:AX51)</f>
        <v>140</v>
      </c>
      <c r="BX51" s="175"/>
      <c r="BY51" s="175"/>
      <c r="BZ51" s="175"/>
      <c r="CA51" s="175"/>
      <c r="CB51" s="175"/>
      <c r="CC51" s="174">
        <v>48</v>
      </c>
      <c r="CD51" s="174">
        <f t="shared" si="4"/>
        <v>8</v>
      </c>
      <c r="CE51" s="21">
        <v>0.20909090909090908</v>
      </c>
      <c r="CF51" s="14">
        <f t="shared" si="5"/>
        <v>0.13172727272727269</v>
      </c>
      <c r="CG51" s="14">
        <f>SUM(CF$4:CF51)</f>
        <v>3.3225454545454545</v>
      </c>
      <c r="CJ51" s="174">
        <v>48</v>
      </c>
      <c r="CK51" s="174">
        <f t="shared" si="6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f>SUM(AX$4:AX52)</f>
        <v>142</v>
      </c>
      <c r="BX52" s="175"/>
      <c r="BY52" s="175"/>
      <c r="BZ52" s="175"/>
      <c r="CA52" s="175"/>
      <c r="CB52" s="175"/>
      <c r="CC52" s="174">
        <v>49</v>
      </c>
      <c r="CD52" s="174">
        <f t="shared" si="4"/>
        <v>8</v>
      </c>
      <c r="CE52" s="21">
        <v>0.21818181818181817</v>
      </c>
      <c r="CF52" s="14">
        <f t="shared" si="5"/>
        <v>0.13745454545454541</v>
      </c>
      <c r="CG52" s="14">
        <f>SUM(CF$4:CF52)</f>
        <v>3.46</v>
      </c>
      <c r="CJ52" s="174">
        <v>49</v>
      </c>
      <c r="CK52" s="174">
        <f t="shared" si="6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f>SUM(AX$4:AX53)</f>
        <v>145</v>
      </c>
      <c r="BX53" s="175"/>
      <c r="BY53" s="175"/>
      <c r="BZ53" s="175"/>
      <c r="CA53" s="175"/>
      <c r="CB53" s="175"/>
      <c r="CC53" s="174">
        <v>50</v>
      </c>
      <c r="CD53" s="174">
        <f t="shared" si="4"/>
        <v>9</v>
      </c>
      <c r="CE53" s="21">
        <v>0.18181818181818182</v>
      </c>
      <c r="CF53" s="14">
        <f t="shared" si="5"/>
        <v>0.12909090909090909</v>
      </c>
      <c r="CG53" s="14">
        <f>SUM(CF$4:CF53)</f>
        <v>3.5890909090909089</v>
      </c>
      <c r="CJ53" s="174">
        <v>50</v>
      </c>
      <c r="CK53" s="174">
        <f t="shared" si="6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f>SUM(AX$4:AX54)</f>
        <v>147</v>
      </c>
      <c r="BX54" s="175"/>
      <c r="BY54" s="175"/>
      <c r="BZ54" s="175"/>
      <c r="CA54" s="175"/>
      <c r="CB54" s="175"/>
      <c r="CC54" s="174">
        <v>51</v>
      </c>
      <c r="CD54" s="174">
        <f t="shared" si="4"/>
        <v>9</v>
      </c>
      <c r="CE54" s="21">
        <v>0.19090909090909092</v>
      </c>
      <c r="CF54" s="14">
        <f t="shared" si="5"/>
        <v>0.13554545454545455</v>
      </c>
      <c r="CG54" s="14">
        <f>SUM(CF$4:CF54)</f>
        <v>3.7246363636363635</v>
      </c>
      <c r="CJ54" s="174">
        <v>51</v>
      </c>
      <c r="CK54" s="174">
        <f t="shared" si="6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f>SUM(AX$4:AX55)</f>
        <v>150</v>
      </c>
      <c r="BX55" s="175"/>
      <c r="BY55" s="175"/>
      <c r="BZ55" s="175"/>
      <c r="CA55" s="175"/>
      <c r="CB55" s="175"/>
      <c r="CC55" s="174">
        <v>52</v>
      </c>
      <c r="CD55" s="174">
        <f t="shared" si="4"/>
        <v>9</v>
      </c>
      <c r="CE55" s="21">
        <v>0.2</v>
      </c>
      <c r="CF55" s="14">
        <f t="shared" si="5"/>
        <v>0.14199999999999999</v>
      </c>
      <c r="CG55" s="14">
        <f>SUM(CF$4:CF55)</f>
        <v>3.8666363636363634</v>
      </c>
      <c r="CJ55" s="174">
        <v>52</v>
      </c>
      <c r="CK55" s="174">
        <f t="shared" si="6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4"/>
        <v>9</v>
      </c>
      <c r="CE56" s="21">
        <v>0.20909090909090908</v>
      </c>
      <c r="CF56" s="14">
        <f t="shared" si="5"/>
        <v>0.14845454545454545</v>
      </c>
      <c r="CG56" s="14">
        <f>SUM(CF$4:CF56)</f>
        <v>4.015090909090909</v>
      </c>
      <c r="CJ56" s="174">
        <v>53</v>
      </c>
      <c r="CK56" s="174">
        <f t="shared" si="6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4"/>
        <v>9</v>
      </c>
      <c r="CE57" s="21">
        <v>0.21818181818181817</v>
      </c>
      <c r="CF57" s="14">
        <f t="shared" si="5"/>
        <v>0.15490909090909089</v>
      </c>
      <c r="CG57" s="14">
        <f>SUM(CF$4:CF57)</f>
        <v>4.17</v>
      </c>
      <c r="CJ57" s="174">
        <v>54</v>
      </c>
      <c r="CK57" s="174">
        <f t="shared" si="6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4"/>
        <v>10</v>
      </c>
      <c r="CE58" s="21">
        <v>0.18181818181818182</v>
      </c>
      <c r="CF58" s="14">
        <f t="shared" si="5"/>
        <v>0.15090909090909094</v>
      </c>
      <c r="CG58" s="14">
        <f>SUM(CF$4:CF58)</f>
        <v>4.3209090909090913</v>
      </c>
      <c r="CJ58" s="174">
        <v>55</v>
      </c>
      <c r="CK58" s="174">
        <f t="shared" si="6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4"/>
        <v>10</v>
      </c>
      <c r="CE59" s="21">
        <v>0.19090909090909092</v>
      </c>
      <c r="CF59" s="14">
        <f t="shared" si="5"/>
        <v>0.15845454545454549</v>
      </c>
      <c r="CG59" s="14">
        <f>SUM(CF$4:CF59)</f>
        <v>4.4793636363636367</v>
      </c>
      <c r="CJ59" s="174">
        <v>56</v>
      </c>
      <c r="CK59" s="174">
        <f t="shared" si="6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4"/>
        <v>10</v>
      </c>
      <c r="CE60" s="21">
        <v>0.2</v>
      </c>
      <c r="CF60" s="14">
        <f t="shared" si="5"/>
        <v>0.16600000000000004</v>
      </c>
      <c r="CG60" s="14">
        <f>SUM(CF$4:CF60)</f>
        <v>4.645363636363637</v>
      </c>
      <c r="CJ60" s="174">
        <v>57</v>
      </c>
      <c r="CK60" s="174">
        <f t="shared" si="6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4"/>
        <v>10</v>
      </c>
      <c r="CE61" s="21">
        <v>0.20909090909090908</v>
      </c>
      <c r="CF61" s="14">
        <f t="shared" si="5"/>
        <v>0.17354545454545456</v>
      </c>
      <c r="CG61" s="14">
        <f>SUM(CF$4:CF61)</f>
        <v>4.8189090909090915</v>
      </c>
      <c r="CJ61" s="174">
        <v>58</v>
      </c>
      <c r="CK61" s="174">
        <f t="shared" si="6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4"/>
        <v>10</v>
      </c>
      <c r="CE62" s="21">
        <v>0.21818181818181817</v>
      </c>
      <c r="CF62" s="14">
        <f t="shared" si="5"/>
        <v>0.18109090909090911</v>
      </c>
      <c r="CG62" s="14">
        <f>SUM(CF$4:CF62)</f>
        <v>5.0000000000000009</v>
      </c>
      <c r="CJ62" s="174">
        <v>59</v>
      </c>
      <c r="CK62" s="174">
        <f t="shared" si="6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4"/>
        <v>11</v>
      </c>
      <c r="CE63" s="21">
        <v>0.18181818181818182</v>
      </c>
      <c r="CF63" s="14">
        <f t="shared" si="5"/>
        <v>0.17090909090909098</v>
      </c>
      <c r="CG63" s="14">
        <f>SUM(CF$4:CF63)</f>
        <v>5.1709090909090918</v>
      </c>
      <c r="CJ63" s="174">
        <v>60</v>
      </c>
      <c r="CK63" s="174">
        <f t="shared" si="6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4"/>
        <v>11</v>
      </c>
      <c r="CE64" s="21">
        <v>0.19090909090909092</v>
      </c>
      <c r="CF64" s="14">
        <f t="shared" si="5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4"/>
        <v>11</v>
      </c>
      <c r="CE65" s="21">
        <v>0.2</v>
      </c>
      <c r="CF65" s="14">
        <f t="shared" si="5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4"/>
        <v>11</v>
      </c>
      <c r="CE66" s="21">
        <v>0.20909090909090908</v>
      </c>
      <c r="CF66" s="14">
        <f t="shared" si="5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4"/>
        <v>11</v>
      </c>
      <c r="CE67" s="21">
        <v>0.21818181818181817</v>
      </c>
      <c r="CF67" s="14">
        <f t="shared" si="5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4"/>
        <v>12</v>
      </c>
      <c r="CE68" s="21">
        <v>0.18181818181818182</v>
      </c>
      <c r="CF68" s="14">
        <f t="shared" si="5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2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3">MATCH(CC69,$BY$4:$BY$34,1)</f>
        <v>12</v>
      </c>
      <c r="CE69" s="21">
        <v>0.19090909090909092</v>
      </c>
      <c r="CF69" s="14">
        <f t="shared" ref="CF69:CF132" si="14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2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3"/>
        <v>12</v>
      </c>
      <c r="CE70" s="21">
        <v>0.2</v>
      </c>
      <c r="CF70" s="14">
        <f t="shared" si="14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2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3"/>
        <v>12</v>
      </c>
      <c r="CE71" s="21">
        <v>0.20909090909090908</v>
      </c>
      <c r="CF71" s="14">
        <f t="shared" si="14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2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3"/>
        <v>12</v>
      </c>
      <c r="CE72" s="21">
        <v>0.21818181818181817</v>
      </c>
      <c r="CF72" s="14">
        <f t="shared" si="14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2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3"/>
        <v>13</v>
      </c>
      <c r="CE73" s="21">
        <v>0.18181818181818182</v>
      </c>
      <c r="CF73" s="14">
        <f t="shared" si="14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2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3"/>
        <v>13</v>
      </c>
      <c r="CE74" s="21">
        <v>0.19090909090909092</v>
      </c>
      <c r="CF74" s="14">
        <f t="shared" si="14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2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3"/>
        <v>13</v>
      </c>
      <c r="CE75" s="21">
        <v>0.2</v>
      </c>
      <c r="CF75" s="14">
        <f t="shared" si="14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2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3"/>
        <v>13</v>
      </c>
      <c r="CE76" s="21">
        <v>0.20909090909090908</v>
      </c>
      <c r="CF76" s="14">
        <f t="shared" si="14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2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3"/>
        <v>13</v>
      </c>
      <c r="CE77" s="21">
        <v>0.21818181818181817</v>
      </c>
      <c r="CF77" s="14">
        <f t="shared" si="14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2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3"/>
        <v>14</v>
      </c>
      <c r="CE78" s="21">
        <v>0.18181818181818182</v>
      </c>
      <c r="CF78" s="14">
        <f t="shared" si="14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2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3"/>
        <v>14</v>
      </c>
      <c r="CE79" s="21">
        <v>0.19090909090909092</v>
      </c>
      <c r="CF79" s="14">
        <f t="shared" si="14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2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3"/>
        <v>14</v>
      </c>
      <c r="CE80" s="21">
        <v>0.2</v>
      </c>
      <c r="CF80" s="14">
        <f t="shared" si="14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2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3"/>
        <v>14</v>
      </c>
      <c r="CE81" s="21">
        <v>0.20909090909090908</v>
      </c>
      <c r="CF81" s="14">
        <f t="shared" si="14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2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3"/>
        <v>14</v>
      </c>
      <c r="CE82" s="21">
        <v>0.21818181818181817</v>
      </c>
      <c r="CF82" s="14">
        <f t="shared" si="14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2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3"/>
        <v>15</v>
      </c>
      <c r="CE83" s="21">
        <v>0.18181818181818182</v>
      </c>
      <c r="CF83" s="14">
        <f t="shared" si="14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2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3"/>
        <v>15</v>
      </c>
      <c r="CE84" s="21">
        <v>0.19090909090909092</v>
      </c>
      <c r="CF84" s="14">
        <f t="shared" si="14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2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3"/>
        <v>15</v>
      </c>
      <c r="CE85" s="21">
        <v>0.2</v>
      </c>
      <c r="CF85" s="14">
        <f t="shared" si="14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2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3"/>
        <v>15</v>
      </c>
      <c r="CE86" s="21">
        <v>0.20909090909090908</v>
      </c>
      <c r="CF86" s="14">
        <f t="shared" si="14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2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3"/>
        <v>15</v>
      </c>
      <c r="CE87" s="21">
        <v>0.21818181818181817</v>
      </c>
      <c r="CF87" s="14">
        <f t="shared" si="14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2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3"/>
        <v>16</v>
      </c>
      <c r="CE88" s="21">
        <v>0.18181818181818182</v>
      </c>
      <c r="CF88" s="14">
        <f t="shared" si="14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2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3"/>
        <v>16</v>
      </c>
      <c r="CE89" s="21">
        <v>0.19090909090909092</v>
      </c>
      <c r="CF89" s="14">
        <f t="shared" si="14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2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3"/>
        <v>16</v>
      </c>
      <c r="CE90" s="21">
        <v>0.2</v>
      </c>
      <c r="CF90" s="14">
        <f t="shared" si="14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2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3"/>
        <v>16</v>
      </c>
      <c r="CE91" s="21">
        <v>0.20909090909090908</v>
      </c>
      <c r="CF91" s="14">
        <f t="shared" si="14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2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3"/>
        <v>16</v>
      </c>
      <c r="CE92" s="21">
        <v>0.21818181818181817</v>
      </c>
      <c r="CF92" s="14">
        <f t="shared" si="14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2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3"/>
        <v>17</v>
      </c>
      <c r="CE93" s="21">
        <v>0.18181818181818182</v>
      </c>
      <c r="CF93" s="14">
        <f t="shared" si="14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2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3"/>
        <v>17</v>
      </c>
      <c r="CE94" s="21">
        <v>0.19090909090909092</v>
      </c>
      <c r="CF94" s="14">
        <f t="shared" si="14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2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3"/>
        <v>17</v>
      </c>
      <c r="CE95" s="21">
        <v>0.2</v>
      </c>
      <c r="CF95" s="14">
        <f t="shared" si="14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2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3"/>
        <v>17</v>
      </c>
      <c r="CE96" s="21">
        <v>0.20909090909090908</v>
      </c>
      <c r="CF96" s="14">
        <f t="shared" si="14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2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3"/>
        <v>17</v>
      </c>
      <c r="CE97" s="21">
        <v>0.21818181818181817</v>
      </c>
      <c r="CF97" s="14">
        <f t="shared" si="14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2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3"/>
        <v>18</v>
      </c>
      <c r="CE98" s="21">
        <v>0.18181818181818182</v>
      </c>
      <c r="CF98" s="14">
        <f t="shared" si="14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2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3"/>
        <v>18</v>
      </c>
      <c r="CE99" s="21">
        <v>0.19090909090909092</v>
      </c>
      <c r="CF99" s="14">
        <f t="shared" si="14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2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3"/>
        <v>18</v>
      </c>
      <c r="CE100" s="21">
        <v>0.2</v>
      </c>
      <c r="CF100" s="14">
        <f t="shared" si="14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2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3"/>
        <v>18</v>
      </c>
      <c r="CE101" s="21">
        <v>0.20909090909090908</v>
      </c>
      <c r="CF101" s="14">
        <f t="shared" si="14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2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3"/>
        <v>18</v>
      </c>
      <c r="CE102" s="21">
        <v>0.21818181818181817</v>
      </c>
      <c r="CF102" s="14">
        <f t="shared" si="14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2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3"/>
        <v>19</v>
      </c>
      <c r="CE103" s="21">
        <v>0.18181818181818182</v>
      </c>
      <c r="CF103" s="14">
        <f t="shared" si="14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2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3"/>
        <v>19</v>
      </c>
      <c r="CE104" s="21">
        <v>0.19090909090909092</v>
      </c>
      <c r="CF104" s="14">
        <f t="shared" si="14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2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3"/>
        <v>19</v>
      </c>
      <c r="CE105" s="21">
        <v>0.2</v>
      </c>
      <c r="CF105" s="14">
        <f t="shared" si="14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2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3"/>
        <v>19</v>
      </c>
      <c r="CE106" s="21">
        <v>0.20909090909090908</v>
      </c>
      <c r="CF106" s="14">
        <f t="shared" si="14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2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3"/>
        <v>19</v>
      </c>
      <c r="CE107" s="21">
        <v>0.21818181818181817</v>
      </c>
      <c r="CF107" s="14">
        <f t="shared" si="14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2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3"/>
        <v>20</v>
      </c>
      <c r="CE108" s="21">
        <v>0.18181818181818182</v>
      </c>
      <c r="CF108" s="14">
        <f t="shared" si="14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2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3"/>
        <v>20</v>
      </c>
      <c r="CE109" s="21">
        <v>0.19090909090909092</v>
      </c>
      <c r="CF109" s="14">
        <f t="shared" si="14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2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3"/>
        <v>20</v>
      </c>
      <c r="CE110" s="21">
        <v>0.2</v>
      </c>
      <c r="CF110" s="14">
        <f t="shared" si="14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2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3"/>
        <v>20</v>
      </c>
      <c r="CE111" s="21">
        <v>0.20909090909090908</v>
      </c>
      <c r="CF111" s="14">
        <f t="shared" si="14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2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3"/>
        <v>20</v>
      </c>
      <c r="CE112" s="21">
        <v>0.21818181818181817</v>
      </c>
      <c r="CF112" s="14">
        <f t="shared" si="14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2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3"/>
        <v>21</v>
      </c>
      <c r="CE113" s="21">
        <v>0.18181818181818182</v>
      </c>
      <c r="CF113" s="14">
        <f t="shared" si="14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2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3"/>
        <v>21</v>
      </c>
      <c r="CE114" s="21">
        <v>0.19090909090909092</v>
      </c>
      <c r="CF114" s="14">
        <f t="shared" si="14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2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3"/>
        <v>21</v>
      </c>
      <c r="CE115" s="21">
        <v>0.2</v>
      </c>
      <c r="CF115" s="14">
        <f t="shared" si="14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2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3"/>
        <v>21</v>
      </c>
      <c r="CE116" s="21">
        <v>0.20909090909090908</v>
      </c>
      <c r="CF116" s="14">
        <f t="shared" si="14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2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3"/>
        <v>21</v>
      </c>
      <c r="CE117" s="21">
        <v>0.21818181818181817</v>
      </c>
      <c r="CF117" s="14">
        <f t="shared" si="14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2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3"/>
        <v>22</v>
      </c>
      <c r="CE118" s="21">
        <v>0.18181818181818182</v>
      </c>
      <c r="CF118" s="14">
        <f t="shared" si="14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2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3"/>
        <v>22</v>
      </c>
      <c r="CE119" s="21">
        <v>0.19090909090909092</v>
      </c>
      <c r="CF119" s="14">
        <f t="shared" si="14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2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3"/>
        <v>22</v>
      </c>
      <c r="CE120" s="21">
        <v>0.2</v>
      </c>
      <c r="CF120" s="14">
        <f t="shared" si="14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2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3"/>
        <v>22</v>
      </c>
      <c r="CE121" s="21">
        <v>0.20909090909090908</v>
      </c>
      <c r="CF121" s="14">
        <f t="shared" si="14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2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3"/>
        <v>22</v>
      </c>
      <c r="CE122" s="21">
        <v>0.21818181818181817</v>
      </c>
      <c r="CF122" s="14">
        <f t="shared" si="14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2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3"/>
        <v>23</v>
      </c>
      <c r="CE123" s="21">
        <v>0.18181818181818182</v>
      </c>
      <c r="CF123" s="14">
        <f t="shared" si="14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2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3"/>
        <v>23</v>
      </c>
      <c r="CE124" s="21">
        <v>0.19090909090909092</v>
      </c>
      <c r="CF124" s="14">
        <f t="shared" si="14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2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3"/>
        <v>23</v>
      </c>
      <c r="CE125" s="21">
        <v>0.2</v>
      </c>
      <c r="CF125" s="14">
        <f t="shared" si="14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2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3"/>
        <v>23</v>
      </c>
      <c r="CE126" s="21">
        <v>0.20909090909090908</v>
      </c>
      <c r="CF126" s="14">
        <f t="shared" si="14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2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3"/>
        <v>23</v>
      </c>
      <c r="CE127" s="21">
        <v>0.21818181818181817</v>
      </c>
      <c r="CF127" s="14">
        <f t="shared" si="14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2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3"/>
        <v>24</v>
      </c>
      <c r="CE128" s="21">
        <v>0.18181818181818182</v>
      </c>
      <c r="CF128" s="14">
        <f t="shared" si="14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2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3"/>
        <v>24</v>
      </c>
      <c r="CE129" s="21">
        <v>0.19090909090909092</v>
      </c>
      <c r="CF129" s="14">
        <f t="shared" si="14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2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3"/>
        <v>24</v>
      </c>
      <c r="CE130" s="21">
        <v>0.2</v>
      </c>
      <c r="CF130" s="14">
        <f t="shared" si="14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2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3"/>
        <v>24</v>
      </c>
      <c r="CE131" s="21">
        <v>0.20909090909090908</v>
      </c>
      <c r="CF131" s="14">
        <f t="shared" si="14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2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3"/>
        <v>24</v>
      </c>
      <c r="CE132" s="21">
        <v>0.21818181818181817</v>
      </c>
      <c r="CF132" s="14">
        <f t="shared" si="14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5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6">MATCH(CC133,$BY$4:$BY$34,1)</f>
        <v>25</v>
      </c>
      <c r="CE133" s="21">
        <v>0.18181818181818182</v>
      </c>
      <c r="CF133" s="14">
        <f t="shared" ref="CF133:CF153" si="17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5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6"/>
        <v>25</v>
      </c>
      <c r="CE134" s="21">
        <v>0.19090909090909092</v>
      </c>
      <c r="CF134" s="14">
        <f t="shared" si="17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5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6"/>
        <v>25</v>
      </c>
      <c r="CE135" s="21">
        <v>0.2</v>
      </c>
      <c r="CF135" s="14">
        <f t="shared" si="17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5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6"/>
        <v>25</v>
      </c>
      <c r="CE136" s="21">
        <v>0.20909090909090908</v>
      </c>
      <c r="CF136" s="14">
        <f t="shared" si="17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5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6"/>
        <v>25</v>
      </c>
      <c r="CE137" s="21">
        <v>0.21818181818181817</v>
      </c>
      <c r="CF137" s="14">
        <f t="shared" si="17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5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6"/>
        <v>26</v>
      </c>
      <c r="CE138" s="21">
        <v>0.18181818181818182</v>
      </c>
      <c r="CF138" s="14">
        <f t="shared" si="17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5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6"/>
        <v>26</v>
      </c>
      <c r="CE139" s="21">
        <v>0.19090909090909092</v>
      </c>
      <c r="CF139" s="14">
        <f t="shared" si="17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5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6"/>
        <v>26</v>
      </c>
      <c r="CE140" s="21">
        <v>0.2</v>
      </c>
      <c r="CF140" s="14">
        <f t="shared" si="17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5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6"/>
        <v>26</v>
      </c>
      <c r="CE141" s="21">
        <v>0.20909090909090908</v>
      </c>
      <c r="CF141" s="14">
        <f t="shared" si="17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5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6"/>
        <v>26</v>
      </c>
      <c r="CE142" s="21">
        <v>0.21818181818181817</v>
      </c>
      <c r="CF142" s="14">
        <f t="shared" si="17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5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6"/>
        <v>27</v>
      </c>
      <c r="CE143" s="21">
        <v>0.18181818181818182</v>
      </c>
      <c r="CF143" s="14">
        <f t="shared" si="17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5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6"/>
        <v>27</v>
      </c>
      <c r="CE144" s="21">
        <v>0.19090909090909092</v>
      </c>
      <c r="CF144" s="14">
        <f t="shared" si="17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5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6"/>
        <v>27</v>
      </c>
      <c r="CE145" s="21">
        <v>0.2</v>
      </c>
      <c r="CF145" s="14">
        <f t="shared" si="17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5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6"/>
        <v>27</v>
      </c>
      <c r="CE146" s="21">
        <v>0.20909090909090908</v>
      </c>
      <c r="CF146" s="14">
        <f t="shared" si="17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5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6"/>
        <v>27</v>
      </c>
      <c r="CE147" s="21">
        <v>0.21818181818181817</v>
      </c>
      <c r="CF147" s="14">
        <f t="shared" si="17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5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6"/>
        <v>28</v>
      </c>
      <c r="CE148" s="21">
        <v>0.18181818181818182</v>
      </c>
      <c r="CF148" s="14">
        <f t="shared" si="17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5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6"/>
        <v>28</v>
      </c>
      <c r="CE149" s="21">
        <v>0.19090909090909092</v>
      </c>
      <c r="CF149" s="14">
        <f t="shared" si="17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5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6"/>
        <v>28</v>
      </c>
      <c r="CE150" s="21">
        <v>0.2</v>
      </c>
      <c r="CF150" s="14">
        <f t="shared" si="17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5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6"/>
        <v>28</v>
      </c>
      <c r="CE151" s="21">
        <v>0.20909090909090908</v>
      </c>
      <c r="CF151" s="14">
        <f t="shared" si="17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5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6"/>
        <v>28</v>
      </c>
      <c r="CE152" s="21">
        <v>0.21818181818181817</v>
      </c>
      <c r="CF152" s="14">
        <f t="shared" si="17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5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7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304"/>
  <sheetViews>
    <sheetView topLeftCell="AU267" workbookViewId="0">
      <selection activeCell="BI274" sqref="BI274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2.75" style="157" customWidth="1"/>
    <col min="31" max="31" width="14" customWidth="1"/>
    <col min="32" max="32" width="13.5" style="120" customWidth="1"/>
    <col min="33" max="33" width="12.875" style="120" customWidth="1"/>
    <col min="34" max="34" width="10.5" customWidth="1"/>
    <col min="47" max="49" width="11.125" customWidth="1"/>
    <col min="53" max="53" width="9.625" customWidth="1"/>
    <col min="54" max="54" width="10.5" customWidth="1"/>
    <col min="55" max="57" width="10.625" customWidth="1"/>
    <col min="58" max="59" width="10.625" style="182" customWidth="1"/>
    <col min="72" max="72" width="9" style="114"/>
    <col min="76" max="76" width="9" style="111"/>
    <col min="77" max="77" width="10.625" style="120" customWidth="1"/>
    <col min="78" max="78" width="10.125" style="120" customWidth="1"/>
    <col min="79" max="79" width="11.375" style="120" customWidth="1"/>
    <col min="80" max="80" width="10.75" style="120" customWidth="1"/>
    <col min="81" max="81" width="9" style="120"/>
    <col min="82" max="82" width="41.125" style="120" customWidth="1"/>
    <col min="83" max="83" width="9" style="120"/>
    <col min="84" max="84" width="13.875" customWidth="1"/>
    <col min="85" max="85" width="10.5" customWidth="1"/>
    <col min="86" max="86" width="17.5" customWidth="1"/>
    <col min="87" max="87" width="11.375" customWidth="1"/>
    <col min="88" max="88" width="12.625" customWidth="1"/>
    <col min="93" max="93" width="9" style="117"/>
    <col min="94" max="94" width="9" style="120"/>
    <col min="97" max="97" width="10.25" style="117" customWidth="1"/>
    <col min="98" max="102" width="10.25" style="120" customWidth="1"/>
    <col min="103" max="103" width="50.375" style="120" customWidth="1"/>
    <col min="104" max="104" width="10.25" style="120" customWidth="1"/>
    <col min="105" max="105" width="15.875" customWidth="1"/>
    <col min="107" max="107" width="24.875" customWidth="1"/>
    <col min="108" max="108" width="13.625" customWidth="1"/>
    <col min="109" max="109" width="11.25" customWidth="1"/>
    <col min="110" max="110" width="11.5" customWidth="1"/>
    <col min="116" max="119" width="9" style="168"/>
    <col min="120" max="120" width="9" style="120"/>
    <col min="121" max="121" width="14.625" customWidth="1"/>
    <col min="126" max="126" width="47.25" customWidth="1"/>
    <col min="127" max="127" width="18.75" customWidth="1"/>
    <col min="128" max="128" width="18.375" customWidth="1"/>
    <col min="129" max="129" width="14.25" customWidth="1"/>
    <col min="130" max="130" width="13.75" customWidth="1"/>
    <col min="131" max="131" width="17.75" customWidth="1"/>
    <col min="132" max="132" width="16.125" style="120" customWidth="1"/>
    <col min="133" max="133" width="14.25" style="120" customWidth="1"/>
    <col min="135" max="136" width="9" style="178"/>
    <col min="145" max="145" width="10.625" customWidth="1"/>
    <col min="146" max="146" width="13.875" customWidth="1"/>
    <col min="151" max="151" width="32.375" customWidth="1"/>
    <col min="152" max="152" width="11.75" customWidth="1"/>
    <col min="153" max="153" width="15.625" customWidth="1"/>
    <col min="154" max="154" width="13" customWidth="1"/>
    <col min="155" max="155" width="15.625" customWidth="1"/>
    <col min="156" max="156" width="12.625" customWidth="1"/>
    <col min="157" max="157" width="15.625" customWidth="1"/>
    <col min="158" max="158" width="10.625" customWidth="1"/>
  </cols>
  <sheetData>
    <row r="1" spans="1:158" x14ac:dyDescent="0.2">
      <c r="DI1" s="168"/>
      <c r="DJ1" s="168"/>
      <c r="DK1" s="168"/>
    </row>
    <row r="2" spans="1:158" ht="16.5" x14ac:dyDescent="0.2">
      <c r="AG2" s="120">
        <v>0.25</v>
      </c>
      <c r="CQ2" s="44">
        <v>1.5</v>
      </c>
      <c r="CR2" s="44">
        <v>2</v>
      </c>
      <c r="CS2" s="44"/>
      <c r="CT2" s="44"/>
      <c r="CU2" s="44"/>
      <c r="CV2" s="44"/>
      <c r="CW2" s="44"/>
      <c r="CX2" s="44"/>
      <c r="CY2" s="44"/>
      <c r="CZ2" s="44"/>
      <c r="DA2" s="111"/>
      <c r="DB2" s="111"/>
      <c r="DC2" s="111"/>
      <c r="DD2" s="111"/>
      <c r="DE2" s="111"/>
      <c r="DF2" s="111"/>
      <c r="DI2" s="168"/>
      <c r="DJ2" s="168"/>
      <c r="DK2" s="168"/>
      <c r="EL2" s="44">
        <v>1.5</v>
      </c>
      <c r="EM2" s="44">
        <v>2.5</v>
      </c>
      <c r="EO2">
        <v>2</v>
      </c>
    </row>
    <row r="3" spans="1:158" ht="20.25" x14ac:dyDescent="0.2">
      <c r="A3" s="204" t="s">
        <v>95</v>
      </c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O3" s="203" t="s">
        <v>104</v>
      </c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179"/>
      <c r="AC3" s="203" t="s">
        <v>110</v>
      </c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R3" s="204" t="s">
        <v>92</v>
      </c>
      <c r="AS3" s="204"/>
      <c r="AT3" s="204"/>
      <c r="AU3" s="204"/>
      <c r="AV3" s="204"/>
      <c r="AW3" s="204"/>
      <c r="AZ3" s="204" t="s">
        <v>370</v>
      </c>
      <c r="BA3" s="204"/>
      <c r="BB3" s="204"/>
      <c r="BC3" s="204"/>
      <c r="BD3" s="204"/>
      <c r="BE3" s="204"/>
      <c r="BF3" s="204"/>
      <c r="BG3" s="180"/>
      <c r="BJ3" s="203" t="s">
        <v>37</v>
      </c>
      <c r="BK3" s="203"/>
      <c r="BL3" s="203"/>
      <c r="BM3" s="203"/>
      <c r="BN3" s="203"/>
      <c r="BO3" s="203"/>
      <c r="BR3" s="204" t="s">
        <v>257</v>
      </c>
      <c r="BS3" s="204"/>
      <c r="BT3" s="204"/>
      <c r="BU3" s="204"/>
      <c r="BV3" s="204"/>
      <c r="BW3" s="204"/>
      <c r="BX3" s="20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4"/>
      <c r="CJ3" s="204"/>
      <c r="CK3" s="204"/>
      <c r="CN3" s="204" t="s">
        <v>258</v>
      </c>
      <c r="CO3" s="204"/>
      <c r="CP3" s="204"/>
      <c r="CQ3" s="204"/>
      <c r="CR3" s="204"/>
      <c r="CS3" s="204"/>
      <c r="CT3" s="204"/>
      <c r="CU3" s="204"/>
      <c r="CV3" s="204"/>
      <c r="CW3" s="204"/>
      <c r="CX3" s="204"/>
      <c r="CY3" s="204"/>
      <c r="CZ3" s="204"/>
      <c r="DA3" s="204"/>
      <c r="DB3" s="204"/>
      <c r="DC3" s="204"/>
      <c r="DD3" s="204"/>
      <c r="DE3" s="204"/>
      <c r="DF3" s="204"/>
      <c r="DI3" s="203" t="s">
        <v>1037</v>
      </c>
      <c r="DJ3" s="203"/>
      <c r="DK3" s="203"/>
      <c r="DL3" s="203"/>
      <c r="DM3" s="203"/>
      <c r="DN3" s="203"/>
      <c r="DO3" s="203"/>
      <c r="DP3" s="203"/>
      <c r="DQ3" s="203"/>
      <c r="DR3" s="203"/>
      <c r="DS3" s="203"/>
      <c r="DT3" s="203"/>
      <c r="DU3" s="203"/>
      <c r="DV3" s="203"/>
      <c r="DW3" s="203"/>
      <c r="DX3" s="203"/>
      <c r="DY3" s="203"/>
      <c r="DZ3" s="203"/>
      <c r="EA3" s="203"/>
      <c r="EB3" s="203"/>
      <c r="EC3" s="203"/>
      <c r="EH3" s="203" t="s">
        <v>1402</v>
      </c>
      <c r="EI3" s="203"/>
      <c r="EJ3" s="203"/>
      <c r="EK3" s="203"/>
      <c r="EL3" s="203"/>
      <c r="EM3" s="203"/>
      <c r="EN3" s="203"/>
      <c r="EO3" s="203"/>
      <c r="EP3" s="203"/>
      <c r="EQ3" s="203"/>
      <c r="ER3" s="203"/>
      <c r="ES3" s="203"/>
      <c r="ET3" s="203"/>
      <c r="EU3" s="203"/>
      <c r="EV3" s="203"/>
      <c r="EW3" s="203"/>
      <c r="EX3" s="203"/>
      <c r="EY3" s="203"/>
      <c r="EZ3" s="203"/>
      <c r="FA3" s="203"/>
      <c r="FB3" s="203"/>
    </row>
    <row r="4" spans="1:158" ht="17.25" x14ac:dyDescent="0.2">
      <c r="A4" s="12" t="s">
        <v>31</v>
      </c>
      <c r="B4" s="12" t="s">
        <v>539</v>
      </c>
      <c r="C4" s="12" t="s">
        <v>1526</v>
      </c>
      <c r="D4" s="12" t="s">
        <v>1002</v>
      </c>
      <c r="E4" s="12" t="s">
        <v>1003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1052</v>
      </c>
      <c r="Q4" s="12" t="s">
        <v>109</v>
      </c>
      <c r="R4" s="12" t="s">
        <v>434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206</v>
      </c>
      <c r="Z4" s="12" t="s">
        <v>207</v>
      </c>
      <c r="AA4" s="12"/>
      <c r="AC4" s="12" t="s">
        <v>31</v>
      </c>
      <c r="AD4" s="12" t="s">
        <v>1380</v>
      </c>
      <c r="AE4" s="12" t="s">
        <v>109</v>
      </c>
      <c r="AF4" s="12" t="s">
        <v>1013</v>
      </c>
      <c r="AG4" s="12" t="s">
        <v>1065</v>
      </c>
      <c r="AH4" s="12" t="s">
        <v>434</v>
      </c>
      <c r="AI4" s="12" t="s">
        <v>106</v>
      </c>
      <c r="AJ4" s="12" t="s">
        <v>96</v>
      </c>
      <c r="AK4" s="12" t="s">
        <v>1014</v>
      </c>
      <c r="AL4" s="12" t="s">
        <v>108</v>
      </c>
      <c r="AM4" s="12" t="s">
        <v>1015</v>
      </c>
      <c r="AN4" s="12" t="s">
        <v>206</v>
      </c>
      <c r="AO4" s="12" t="s">
        <v>207</v>
      </c>
      <c r="AR4" s="12" t="s">
        <v>30</v>
      </c>
      <c r="AS4" s="12" t="s">
        <v>31</v>
      </c>
      <c r="AT4" s="12" t="s">
        <v>32</v>
      </c>
      <c r="AU4" s="12" t="s">
        <v>33</v>
      </c>
      <c r="AV4" s="12" t="s">
        <v>107</v>
      </c>
      <c r="AW4" s="12" t="s">
        <v>102</v>
      </c>
      <c r="AZ4" s="12" t="s">
        <v>30</v>
      </c>
      <c r="BA4" s="12" t="s">
        <v>31</v>
      </c>
      <c r="BB4" s="12" t="s">
        <v>32</v>
      </c>
      <c r="BC4" s="12" t="s">
        <v>36</v>
      </c>
      <c r="BD4" s="12" t="s">
        <v>93</v>
      </c>
      <c r="BE4" s="12" t="s">
        <v>94</v>
      </c>
      <c r="BF4" s="12" t="s">
        <v>1558</v>
      </c>
      <c r="BG4" s="12" t="s">
        <v>1559</v>
      </c>
      <c r="BJ4" s="12" t="s">
        <v>30</v>
      </c>
      <c r="BK4" s="12" t="s">
        <v>31</v>
      </c>
      <c r="BL4" s="12" t="s">
        <v>32</v>
      </c>
      <c r="BM4" s="12" t="s">
        <v>36</v>
      </c>
      <c r="BN4" s="12" t="s">
        <v>93</v>
      </c>
      <c r="BO4" s="12" t="s">
        <v>94</v>
      </c>
      <c r="BR4" s="12" t="s">
        <v>248</v>
      </c>
      <c r="BS4" s="12" t="s">
        <v>249</v>
      </c>
      <c r="BT4" s="12" t="s">
        <v>1005</v>
      </c>
      <c r="BU4" s="12" t="s">
        <v>250</v>
      </c>
      <c r="BV4" s="12" t="s">
        <v>253</v>
      </c>
      <c r="BW4" s="12" t="s">
        <v>254</v>
      </c>
      <c r="BX4" s="12" t="s">
        <v>1004</v>
      </c>
      <c r="BY4" s="12" t="s">
        <v>1020</v>
      </c>
      <c r="BZ4" s="12" t="s">
        <v>1021</v>
      </c>
      <c r="CA4" s="12" t="s">
        <v>1022</v>
      </c>
      <c r="CB4" s="12" t="s">
        <v>1023</v>
      </c>
      <c r="CC4" s="12" t="s">
        <v>1024</v>
      </c>
      <c r="CD4" s="12" t="s">
        <v>1025</v>
      </c>
      <c r="CE4" s="12" t="s">
        <v>1026</v>
      </c>
      <c r="CF4" s="12" t="s">
        <v>1016</v>
      </c>
      <c r="CG4" s="12" t="s">
        <v>1017</v>
      </c>
      <c r="CH4" s="12" t="s">
        <v>251</v>
      </c>
      <c r="CI4" s="12" t="s">
        <v>252</v>
      </c>
      <c r="CJ4" s="12" t="s">
        <v>1018</v>
      </c>
      <c r="CK4" s="12" t="s">
        <v>1019</v>
      </c>
      <c r="CN4" s="45" t="s">
        <v>259</v>
      </c>
      <c r="CO4" s="45" t="s">
        <v>1006</v>
      </c>
      <c r="CP4" s="45" t="s">
        <v>1031</v>
      </c>
      <c r="CQ4" s="12" t="s">
        <v>253</v>
      </c>
      <c r="CR4" s="12" t="s">
        <v>254</v>
      </c>
      <c r="CS4" s="12" t="s">
        <v>1007</v>
      </c>
      <c r="CT4" s="12" t="s">
        <v>1020</v>
      </c>
      <c r="CU4" s="12" t="s">
        <v>1021</v>
      </c>
      <c r="CV4" s="12" t="s">
        <v>1022</v>
      </c>
      <c r="CW4" s="12" t="s">
        <v>1023</v>
      </c>
      <c r="CX4" s="12" t="s">
        <v>1024</v>
      </c>
      <c r="CY4" s="12" t="s">
        <v>1025</v>
      </c>
      <c r="CZ4" s="12" t="s">
        <v>1026</v>
      </c>
      <c r="DA4" s="12" t="s">
        <v>1027</v>
      </c>
      <c r="DB4" s="12" t="s">
        <v>1028</v>
      </c>
      <c r="DC4" s="12" t="s">
        <v>251</v>
      </c>
      <c r="DD4" s="12" t="s">
        <v>252</v>
      </c>
      <c r="DE4" s="12" t="s">
        <v>1029</v>
      </c>
      <c r="DF4" s="12" t="s">
        <v>1019</v>
      </c>
      <c r="DI4" s="12" t="s">
        <v>248</v>
      </c>
      <c r="DJ4" s="12" t="s">
        <v>111</v>
      </c>
      <c r="DK4" s="12" t="s">
        <v>1005</v>
      </c>
      <c r="DL4" s="12" t="s">
        <v>220</v>
      </c>
      <c r="DM4" s="12" t="s">
        <v>253</v>
      </c>
      <c r="DN4" s="12" t="s">
        <v>254</v>
      </c>
      <c r="DO4" s="12" t="s">
        <v>1004</v>
      </c>
      <c r="DP4" s="12" t="s">
        <v>1043</v>
      </c>
      <c r="DQ4" s="12" t="s">
        <v>1032</v>
      </c>
      <c r="DR4" s="12" t="s">
        <v>1021</v>
      </c>
      <c r="DS4" s="12" t="s">
        <v>146</v>
      </c>
      <c r="DT4" s="12" t="s">
        <v>1033</v>
      </c>
      <c r="DU4" s="12" t="s">
        <v>220</v>
      </c>
      <c r="DV4" s="12" t="s">
        <v>306</v>
      </c>
      <c r="DW4" s="12" t="s">
        <v>1034</v>
      </c>
      <c r="DX4" s="12" t="s">
        <v>1530</v>
      </c>
      <c r="DY4" s="12" t="s">
        <v>1531</v>
      </c>
      <c r="DZ4" s="12" t="s">
        <v>1035</v>
      </c>
      <c r="EA4" s="12" t="s">
        <v>1036</v>
      </c>
      <c r="EB4" s="12" t="s">
        <v>1039</v>
      </c>
      <c r="EC4" s="12" t="s">
        <v>1040</v>
      </c>
      <c r="EH4" s="12" t="s">
        <v>30</v>
      </c>
      <c r="EI4" s="12" t="s">
        <v>31</v>
      </c>
      <c r="EJ4" s="12" t="s">
        <v>45</v>
      </c>
      <c r="EK4" s="12" t="s">
        <v>220</v>
      </c>
      <c r="EL4" s="12" t="s">
        <v>253</v>
      </c>
      <c r="EM4" s="12" t="s">
        <v>254</v>
      </c>
      <c r="EN4" s="12" t="s">
        <v>1004</v>
      </c>
      <c r="EO4" s="12" t="s">
        <v>1043</v>
      </c>
      <c r="EP4" s="12" t="s">
        <v>799</v>
      </c>
      <c r="EQ4" s="12" t="s">
        <v>1021</v>
      </c>
      <c r="ER4" s="12" t="s">
        <v>146</v>
      </c>
      <c r="ES4" s="12" t="s">
        <v>801</v>
      </c>
      <c r="ET4" s="12" t="s">
        <v>220</v>
      </c>
      <c r="EU4" s="12" t="s">
        <v>306</v>
      </c>
      <c r="EV4" s="12" t="s">
        <v>1034</v>
      </c>
      <c r="EW4" s="12" t="s">
        <v>1527</v>
      </c>
      <c r="EX4" s="12" t="s">
        <v>1528</v>
      </c>
      <c r="EY4" s="12" t="s">
        <v>1529</v>
      </c>
      <c r="EZ4" s="12" t="s">
        <v>1036</v>
      </c>
      <c r="FA4" s="12" t="s">
        <v>1039</v>
      </c>
      <c r="FB4" s="12" t="s">
        <v>1040</v>
      </c>
    </row>
    <row r="5" spans="1:158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155"/>
      <c r="AE5" s="24">
        <v>0</v>
      </c>
      <c r="AF5" s="118"/>
      <c r="AG5" s="118"/>
      <c r="AH5" s="67">
        <f>SUM(AE$5:AE5)</f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34"/>
      <c r="AO5" s="34"/>
      <c r="AR5" s="24">
        <v>1</v>
      </c>
      <c r="AS5" s="14">
        <f>MATCH(AR5-1,$E$5:$E$35,1)</f>
        <v>1</v>
      </c>
      <c r="AT5" s="24">
        <f>AR5-INDEX($E$5:$E$35,AS5)</f>
        <v>1</v>
      </c>
      <c r="AU5" s="24">
        <f>INDEX($G$6:$G$35,AS5)</f>
        <v>5</v>
      </c>
      <c r="AV5" s="24">
        <f>INT(INDEX($I$5:$I$35,AS5)+AT5*INDEX($J$6:$J$35,AS5))</f>
        <v>2</v>
      </c>
      <c r="AW5" s="24">
        <f>INT(INDEX($L$5:$L$35,AS5)+AT5*INDEX($M$6:$M$35,AS5))</f>
        <v>13</v>
      </c>
      <c r="AZ5" s="17">
        <v>1</v>
      </c>
      <c r="BA5" s="14">
        <f t="shared" ref="BA5:BA68" si="0">INDEX($O$5:$O$36,MATCH(AZ5-1,$R$5:$R$36,1))+1</f>
        <v>1</v>
      </c>
      <c r="BB5" s="14">
        <f>AZ5-INDEX($R$5:$R$36,BA5)</f>
        <v>1</v>
      </c>
      <c r="BC5" s="14">
        <v>50</v>
      </c>
      <c r="BD5" s="14">
        <f t="shared" ref="BD5:BD68" si="1">INDEX($V$6:$V$35,BA5)</f>
        <v>300</v>
      </c>
      <c r="BE5" s="14">
        <f t="shared" ref="BE5:BE68" si="2">INDEX($X$6:$X$35,BA5)</f>
        <v>1125</v>
      </c>
      <c r="BF5" s="14">
        <f>INDEX($AA$6:$AA$33,BA5)</f>
        <v>0</v>
      </c>
      <c r="BG5" s="14">
        <f>11000+INT(BF5)</f>
        <v>11000</v>
      </c>
      <c r="BJ5" s="17">
        <v>1</v>
      </c>
      <c r="BK5" s="14">
        <f>INDEX($AC$5:$AC$35,MATCH(BJ5-1,$AH$5:$AH$35,1))+1</f>
        <v>1</v>
      </c>
      <c r="BL5" s="14">
        <f>BJ5-INDEX($AH$5:$AH$35,BK5)</f>
        <v>1</v>
      </c>
      <c r="BM5" s="14">
        <f t="shared" ref="BM5:BM68" si="3">INDEX($AI$6:$AI$35,BK5)</f>
        <v>100</v>
      </c>
      <c r="BN5" s="14">
        <f t="shared" ref="BN5:BN68" si="4">INDEX($AK$6:$AK$35,BK5)</f>
        <v>1200</v>
      </c>
      <c r="BO5" s="14">
        <f t="shared" ref="BO5:BO68" si="5">INDEX($AM$6:$AM$35,BK5)</f>
        <v>2250</v>
      </c>
      <c r="BR5" s="109">
        <v>1</v>
      </c>
      <c r="BS5" s="109">
        <f>INDEX($A$6:$A$35,INT((BR5-1)/3)+1)</f>
        <v>1</v>
      </c>
      <c r="BT5" s="112">
        <f>INDEX($B$6:$B$35,BS5)</f>
        <v>10</v>
      </c>
      <c r="BU5" s="109">
        <f t="shared" ref="BU5:BU49" si="6">MOD(BR5-1,3)+1</f>
        <v>1</v>
      </c>
      <c r="BV5" s="109">
        <v>60</v>
      </c>
      <c r="BW5" s="109">
        <v>90</v>
      </c>
      <c r="BX5" s="109">
        <v>1</v>
      </c>
      <c r="BY5" s="14">
        <f>10000+CA5*10+BU5</f>
        <v>11011</v>
      </c>
      <c r="BZ5" s="118">
        <v>1</v>
      </c>
      <c r="CA5" s="14">
        <f>100+BS5</f>
        <v>101</v>
      </c>
      <c r="CB5" s="118" t="s">
        <v>1030</v>
      </c>
      <c r="CC5" s="14">
        <f>BU5</f>
        <v>1</v>
      </c>
      <c r="CD5" s="118" t="str">
        <f>CF5&amp;CG5&amp;" "&amp;CH5&amp;CI5&amp;" "&amp;CJ5&amp;CK5</f>
        <v xml:space="preserve">钻石50 金币600 </v>
      </c>
      <c r="CE5" s="14">
        <f>CC5*10</f>
        <v>10</v>
      </c>
      <c r="CF5" s="109" t="s">
        <v>256</v>
      </c>
      <c r="CG5" s="109">
        <v>50</v>
      </c>
      <c r="CH5" s="166" t="s">
        <v>67</v>
      </c>
      <c r="CI5" s="109">
        <f>INDEX($I$6:$I$35,BS5)*BV5</f>
        <v>600</v>
      </c>
      <c r="CJ5" s="109"/>
      <c r="CK5" s="109"/>
      <c r="CN5" s="109">
        <f t="shared" ref="CN5:CN36" si="7">BS5</f>
        <v>1</v>
      </c>
      <c r="CO5" s="115">
        <f t="shared" ref="CO5:CO36" si="8">BT5+10</f>
        <v>20</v>
      </c>
      <c r="CP5" s="118">
        <v>1</v>
      </c>
      <c r="CQ5" s="109">
        <f t="shared" ref="CQ5:CQ36" si="9">BV5*CQ$2</f>
        <v>90</v>
      </c>
      <c r="CR5" s="109">
        <f t="shared" ref="CR5:CR36" si="10">BW5*CR$2</f>
        <v>180</v>
      </c>
      <c r="CS5" s="115">
        <v>1</v>
      </c>
      <c r="CT5" s="14">
        <f t="shared" ref="CT5:CT36" si="11">10000+CV5*10+CP5</f>
        <v>12011</v>
      </c>
      <c r="CU5" s="118">
        <v>2</v>
      </c>
      <c r="CV5" s="14">
        <f t="shared" ref="CV5:CV36" si="12">200+CN5</f>
        <v>201</v>
      </c>
      <c r="CW5" s="118" t="s">
        <v>1030</v>
      </c>
      <c r="CX5" s="14">
        <f t="shared" ref="CX5:CX36" si="13">CP5</f>
        <v>1</v>
      </c>
      <c r="CY5" s="166" t="str">
        <f>DA5&amp;DB5&amp;DC5&amp;DD5&amp;DE5&amp;DF5</f>
        <v>钻石10020级-新手套守护灵の头盔1金币900</v>
      </c>
      <c r="CZ5" s="14">
        <f>CX5*10</f>
        <v>10</v>
      </c>
      <c r="DA5" s="109" t="s">
        <v>260</v>
      </c>
      <c r="DB5" s="109">
        <v>100</v>
      </c>
      <c r="DC5" s="109" t="s">
        <v>1431</v>
      </c>
      <c r="DD5" s="109">
        <v>1</v>
      </c>
      <c r="DE5" s="109" t="s">
        <v>255</v>
      </c>
      <c r="DF5" s="109">
        <f t="shared" ref="DF5:DF36" si="14">INDEX($I$6:$I$35,BS5)*CQ5</f>
        <v>900</v>
      </c>
      <c r="DI5" s="118">
        <v>1</v>
      </c>
      <c r="DJ5" s="14">
        <f>INT((DI5-1)/3)+1</f>
        <v>1</v>
      </c>
      <c r="DK5" s="118">
        <f t="shared" ref="DK5:DK36" si="15">BT5</f>
        <v>10</v>
      </c>
      <c r="DL5" s="166">
        <f t="shared" ref="DL5:DL68" si="16">MOD(DI5-1,3)+1</f>
        <v>1</v>
      </c>
      <c r="DM5" s="166">
        <v>60</v>
      </c>
      <c r="DN5" s="166">
        <v>180</v>
      </c>
      <c r="DO5" s="166">
        <v>1</v>
      </c>
      <c r="DP5" s="118">
        <v>60</v>
      </c>
      <c r="DQ5" s="118">
        <f>20000+DS5*10+DU5</f>
        <v>21011</v>
      </c>
      <c r="DR5" s="118">
        <v>1</v>
      </c>
      <c r="DS5" s="14">
        <f t="shared" ref="DS5:DS36" si="17">DJ5+100</f>
        <v>101</v>
      </c>
      <c r="DT5" s="118" t="s">
        <v>1038</v>
      </c>
      <c r="DU5" s="118">
        <v>1</v>
      </c>
      <c r="DV5" s="166" t="str">
        <f t="shared" ref="DV5:DV36" si="18">DZ5&amp;EA5&amp;DX5&amp;DY5&amp;EB5&amp;EC5</f>
        <v>绿色基础材料8守护灵初级抽卡券2守护灵经验1500</v>
      </c>
      <c r="DW5" s="14">
        <f>DS5*100+3</f>
        <v>10103</v>
      </c>
      <c r="DX5" s="118" t="s">
        <v>1041</v>
      </c>
      <c r="DY5" s="118">
        <v>2</v>
      </c>
      <c r="DZ5" s="14" t="str">
        <f>INDEX(挂机升级突破!$DT$4:$DX$4,DO5)</f>
        <v>绿色基础材料</v>
      </c>
      <c r="EA5" s="14">
        <f>ROUND(INDEX(挂机升级突破!$G$7:$K$37,DJ5+2,章节关卡!DO5)/INDEX(挂机升级突破!$G$5:$K$5,章节关卡!DO5)*INDEX(挂机升级突破!$G$4:$K$4,章节关卡!DO5)*章节关卡!DN5,0)</f>
        <v>8</v>
      </c>
      <c r="EB5" s="118" t="s">
        <v>1404</v>
      </c>
      <c r="EC5" s="14">
        <f t="shared" ref="EC5:EC36" si="19">INDEX($L$6:$L$35,DJ5)*DP5</f>
        <v>1500</v>
      </c>
      <c r="ED5" s="178">
        <v>20</v>
      </c>
      <c r="EH5" s="166">
        <v>1</v>
      </c>
      <c r="EI5" s="14">
        <f>INT((EH5-1)/3)+1</f>
        <v>1</v>
      </c>
      <c r="EJ5" s="166">
        <f>INDEX($B$6:$B$35,EI5+1)</f>
        <v>15</v>
      </c>
      <c r="EK5" s="166">
        <f t="shared" ref="EK5:EK68" si="20">MOD(EH5-1,3)+1</f>
        <v>1</v>
      </c>
      <c r="EL5" s="166">
        <f t="shared" ref="EL5:EL36" si="21">DM5*EL$2</f>
        <v>90</v>
      </c>
      <c r="EM5" s="166">
        <f>DN5*EM$2*2</f>
        <v>900</v>
      </c>
      <c r="EN5" s="166">
        <v>1</v>
      </c>
      <c r="EO5" s="14">
        <f t="shared" ref="EO5:EO36" si="22">DP5*EO$2</f>
        <v>120</v>
      </c>
      <c r="EP5" s="14">
        <f>20000+ER5*10+ET5</f>
        <v>22011</v>
      </c>
      <c r="EQ5" s="166">
        <v>1</v>
      </c>
      <c r="ER5" s="14">
        <f>EI5+200</f>
        <v>201</v>
      </c>
      <c r="ES5" s="166" t="s">
        <v>1038</v>
      </c>
      <c r="ET5" s="166">
        <v>1</v>
      </c>
      <c r="EU5" s="166"/>
      <c r="EV5" s="14">
        <f>ER5*100+3</f>
        <v>20103</v>
      </c>
      <c r="EW5" s="166" t="s">
        <v>1403</v>
      </c>
      <c r="EX5" s="166">
        <v>20</v>
      </c>
      <c r="EY5" s="14" t="str">
        <f>INDEX(挂机升级突破!$DT$4:$EC$4,EN5)</f>
        <v>绿色基础材料</v>
      </c>
      <c r="EZ5" s="14">
        <v>50</v>
      </c>
      <c r="FA5" s="166" t="s">
        <v>1405</v>
      </c>
      <c r="FB5" s="166">
        <f t="shared" ref="FB5:FB36" si="23">INDEX($L$6:$L$35,EI5+2)*EL5</f>
        <v>3150</v>
      </c>
    </row>
    <row r="6" spans="1:158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155">
        <v>3</v>
      </c>
      <c r="AE6" s="24">
        <v>10</v>
      </c>
      <c r="AF6" s="118">
        <f>INDEX(节奏总表!$N$5:$N$34,章节关卡!AD6)</f>
        <v>20</v>
      </c>
      <c r="AG6" s="155">
        <v>140</v>
      </c>
      <c r="AH6" s="14">
        <f>SUM(AE$5:AE6)</f>
        <v>10</v>
      </c>
      <c r="AI6" s="14">
        <f>ROUND(INDEX($G$6:$G$35,AC6+2)*AG6/50,0)*5</f>
        <v>100</v>
      </c>
      <c r="AJ6" s="24">
        <v>60</v>
      </c>
      <c r="AK6" s="14">
        <f>INDEX($I$6:$I$35,AD6)*AJ6</f>
        <v>1200</v>
      </c>
      <c r="AL6" s="24">
        <v>90</v>
      </c>
      <c r="AM6" s="14">
        <f t="shared" ref="AM6:AM35" si="30">INDEX($L$6:$L$35,AC6)*AL6</f>
        <v>2250</v>
      </c>
      <c r="AN6" s="34">
        <v>120</v>
      </c>
      <c r="AO6" s="14">
        <f t="shared" ref="AO6:AO35" si="31">INDEX($L$6:$L$35,AC6)*AN6</f>
        <v>3000</v>
      </c>
      <c r="AR6" s="24">
        <v>2</v>
      </c>
      <c r="AS6" s="14">
        <f t="shared" ref="AS6:AS69" si="32">MATCH(AR6-1,$E$5:$E$35,1)</f>
        <v>1</v>
      </c>
      <c r="AT6" s="109">
        <f t="shared" ref="AT6:AT69" si="33">AR6-INDEX($E$5:$E$35,AS6)</f>
        <v>2</v>
      </c>
      <c r="AU6" s="109">
        <f t="shared" ref="AU6:AU69" si="34">INDEX($G$6:$G$35,AS6)</f>
        <v>5</v>
      </c>
      <c r="AV6" s="109">
        <f t="shared" ref="AV6:AV69" si="35">INT(INDEX($I$5:$I$35,AS6)+AT6*INDEX($J$6:$J$35,AS6))</f>
        <v>4</v>
      </c>
      <c r="AW6" s="109">
        <f t="shared" ref="AW6:AW69" si="36">INT(INDEX($L$5:$L$35,AS6)+AT6*INDEX($M$6:$M$35,AS6))</f>
        <v>16</v>
      </c>
      <c r="AZ6" s="17">
        <v>2</v>
      </c>
      <c r="BA6" s="14">
        <f t="shared" si="0"/>
        <v>1</v>
      </c>
      <c r="BB6" s="14">
        <f t="shared" ref="BB6:BB69" si="37">AZ6-INDEX($R$5:$R$36,BA6)</f>
        <v>2</v>
      </c>
      <c r="BC6" s="14">
        <v>50</v>
      </c>
      <c r="BD6" s="14">
        <f t="shared" si="1"/>
        <v>300</v>
      </c>
      <c r="BE6" s="14">
        <f t="shared" si="2"/>
        <v>1125</v>
      </c>
      <c r="BF6" s="14">
        <f t="shared" ref="BF6:BF69" si="38">INDEX($AA$6:$AA$33,BA6)</f>
        <v>0</v>
      </c>
      <c r="BG6" s="14">
        <f t="shared" ref="BG6:BG69" si="39">11000+INT(BF6)</f>
        <v>11000</v>
      </c>
      <c r="BJ6" s="17">
        <v>2</v>
      </c>
      <c r="BK6" s="14">
        <f t="shared" ref="BK6:BK69" si="40">INDEX($AC$5:$AC$35,MATCH(BJ6-1,$AH$5:$AH$35,1))+1</f>
        <v>1</v>
      </c>
      <c r="BL6" s="14">
        <f t="shared" ref="BL6:BL69" si="41">BJ6-INDEX($AH$5:$AH$35,BK6)</f>
        <v>2</v>
      </c>
      <c r="BM6" s="14">
        <f t="shared" si="3"/>
        <v>100</v>
      </c>
      <c r="BN6" s="14">
        <f t="shared" si="4"/>
        <v>1200</v>
      </c>
      <c r="BO6" s="14">
        <f t="shared" si="5"/>
        <v>2250</v>
      </c>
      <c r="BR6" s="109">
        <v>2</v>
      </c>
      <c r="BS6" s="109">
        <f t="shared" ref="BS6:BS69" si="42">INDEX($A$6:$A$35,INT((BR6-1)/3)+1)</f>
        <v>1</v>
      </c>
      <c r="BT6" s="112">
        <f t="shared" ref="BT6:BT69" si="43">INDEX($B$6:$B$35,BS6)</f>
        <v>10</v>
      </c>
      <c r="BU6" s="109">
        <f t="shared" si="6"/>
        <v>2</v>
      </c>
      <c r="BV6" s="109">
        <v>120</v>
      </c>
      <c r="BW6" s="109">
        <v>180</v>
      </c>
      <c r="BX6" s="109">
        <v>1</v>
      </c>
      <c r="BY6" s="14">
        <f t="shared" ref="BY6:BY69" si="44">10000+CA6*10+BU6</f>
        <v>11012</v>
      </c>
      <c r="BZ6" s="118">
        <v>1</v>
      </c>
      <c r="CA6" s="14">
        <f t="shared" ref="CA6:CA69" si="45">100+BS6</f>
        <v>101</v>
      </c>
      <c r="CB6" s="118" t="s">
        <v>1030</v>
      </c>
      <c r="CC6" s="14">
        <f t="shared" ref="CC6:CC69" si="46">BU6</f>
        <v>2</v>
      </c>
      <c r="CD6" s="166" t="str">
        <f t="shared" ref="CD6:CD69" si="47">CF6&amp;CG6&amp;" "&amp;CH6&amp;CI6&amp;" "&amp;CJ6&amp;CK6</f>
        <v xml:space="preserve">守护灵抽卡券2 金币1200 </v>
      </c>
      <c r="CE6" s="14">
        <f t="shared" ref="CE6:CE69" si="48">CC6*10</f>
        <v>20</v>
      </c>
      <c r="CF6" s="109" t="s">
        <v>261</v>
      </c>
      <c r="CG6" s="109">
        <v>2</v>
      </c>
      <c r="CH6" s="166" t="s">
        <v>67</v>
      </c>
      <c r="CI6" s="166">
        <f t="shared" ref="CI6:CI7" si="49">INDEX($I$6:$I$35,BS6)*BV6</f>
        <v>1200</v>
      </c>
      <c r="CJ6" s="109"/>
      <c r="CK6" s="109"/>
      <c r="CN6" s="115">
        <f t="shared" si="7"/>
        <v>1</v>
      </c>
      <c r="CO6" s="115">
        <f t="shared" si="8"/>
        <v>20</v>
      </c>
      <c r="CP6" s="118">
        <v>2</v>
      </c>
      <c r="CQ6" s="109">
        <f t="shared" si="9"/>
        <v>180</v>
      </c>
      <c r="CR6" s="109">
        <f t="shared" si="10"/>
        <v>360</v>
      </c>
      <c r="CS6" s="115">
        <v>1</v>
      </c>
      <c r="CT6" s="14">
        <f t="shared" si="11"/>
        <v>12012</v>
      </c>
      <c r="CU6" s="118">
        <v>2</v>
      </c>
      <c r="CV6" s="14">
        <f t="shared" si="12"/>
        <v>201</v>
      </c>
      <c r="CW6" s="118" t="s">
        <v>1030</v>
      </c>
      <c r="CX6" s="14">
        <f t="shared" si="13"/>
        <v>2</v>
      </c>
      <c r="CY6" s="166" t="str">
        <f t="shared" ref="CY6:CY69" si="50">DA6&amp;DB6&amp;DC6&amp;DD6&amp;DE6&amp;DF6</f>
        <v>熔炼值50020级-新手套守护灵の铠甲1金币1800</v>
      </c>
      <c r="CZ6" s="14">
        <f t="shared" ref="CZ6:CZ69" si="51">CX6*10</f>
        <v>20</v>
      </c>
      <c r="DA6" s="109" t="s">
        <v>1009</v>
      </c>
      <c r="DB6" s="109">
        <v>500</v>
      </c>
      <c r="DC6" s="115" t="s">
        <v>1432</v>
      </c>
      <c r="DD6" s="115">
        <v>1</v>
      </c>
      <c r="DE6" s="109" t="s">
        <v>255</v>
      </c>
      <c r="DF6" s="115">
        <f t="shared" si="14"/>
        <v>1800</v>
      </c>
      <c r="DI6" s="118">
        <v>2</v>
      </c>
      <c r="DJ6" s="14">
        <f t="shared" ref="DJ6:DJ69" si="52">INT((DI6-1)/3)+1</f>
        <v>1</v>
      </c>
      <c r="DK6" s="118">
        <f t="shared" si="15"/>
        <v>10</v>
      </c>
      <c r="DL6" s="166">
        <f t="shared" si="16"/>
        <v>2</v>
      </c>
      <c r="DM6" s="166">
        <v>120</v>
      </c>
      <c r="DN6" s="166">
        <v>360</v>
      </c>
      <c r="DO6" s="166">
        <v>1</v>
      </c>
      <c r="DP6" s="118">
        <v>90</v>
      </c>
      <c r="DQ6" s="118">
        <f t="shared" ref="DQ6:DQ69" si="53">20000+DS6*10+DU6</f>
        <v>21012</v>
      </c>
      <c r="DR6" s="118">
        <v>1</v>
      </c>
      <c r="DS6" s="14">
        <f t="shared" si="17"/>
        <v>101</v>
      </c>
      <c r="DT6" s="118" t="s">
        <v>1038</v>
      </c>
      <c r="DU6" s="118">
        <v>2</v>
      </c>
      <c r="DV6" s="166" t="str">
        <f t="shared" si="18"/>
        <v>绿色基础材料15守护灵初级抽卡券3守护灵经验2250</v>
      </c>
      <c r="DW6" s="14">
        <f>DS6*100+6</f>
        <v>10106</v>
      </c>
      <c r="DX6" s="118" t="s">
        <v>1041</v>
      </c>
      <c r="DY6" s="118">
        <v>3</v>
      </c>
      <c r="DZ6" s="14" t="str">
        <f>INDEX(挂机升级突破!$DT$4:$DX$4,DO6)</f>
        <v>绿色基础材料</v>
      </c>
      <c r="EA6" s="14">
        <f>ROUND(INDEX(挂机升级突破!$G$7:$K$37,DJ6+2,章节关卡!DO6)/INDEX(挂机升级突破!$G$5:$K$5,章节关卡!DO6)*INDEX(挂机升级突破!$G$4:$K$4,章节关卡!DO6)*章节关卡!DN6,0)</f>
        <v>15</v>
      </c>
      <c r="EB6" s="118" t="s">
        <v>1042</v>
      </c>
      <c r="EC6" s="14">
        <f t="shared" si="19"/>
        <v>2250</v>
      </c>
      <c r="ED6" s="178">
        <v>30</v>
      </c>
      <c r="EH6" s="166">
        <v>2</v>
      </c>
      <c r="EI6" s="14">
        <f t="shared" ref="EI6:EI69" si="54">INT((EH6-1)/3)+1</f>
        <v>1</v>
      </c>
      <c r="EJ6" s="166">
        <f t="shared" ref="EJ6:EJ69" si="55">INDEX($B$6:$B$35,EI6+1)</f>
        <v>15</v>
      </c>
      <c r="EK6" s="166">
        <f t="shared" si="20"/>
        <v>2</v>
      </c>
      <c r="EL6" s="166">
        <f t="shared" si="21"/>
        <v>180</v>
      </c>
      <c r="EM6" s="177">
        <f t="shared" ref="EM6:EM7" si="56">DN6*EM$2*2</f>
        <v>1800</v>
      </c>
      <c r="EN6" s="166">
        <v>1</v>
      </c>
      <c r="EO6" s="14">
        <f t="shared" si="22"/>
        <v>180</v>
      </c>
      <c r="EP6" s="14">
        <f t="shared" ref="EP6:EP69" si="57">20000+ER6*10+ET6</f>
        <v>22012</v>
      </c>
      <c r="EQ6" s="166">
        <v>1</v>
      </c>
      <c r="ER6" s="14">
        <f t="shared" ref="ER6:ER69" si="58">EI6+200</f>
        <v>201</v>
      </c>
      <c r="ES6" s="166" t="s">
        <v>1038</v>
      </c>
      <c r="ET6" s="166">
        <v>2</v>
      </c>
      <c r="EU6" s="166"/>
      <c r="EV6" s="14">
        <f>ER6*100+6</f>
        <v>20106</v>
      </c>
      <c r="EW6" s="166" t="s">
        <v>1403</v>
      </c>
      <c r="EX6" s="166">
        <v>30</v>
      </c>
      <c r="EY6" s="14" t="str">
        <f>INDEX(挂机升级突破!$DT$4:$EC$4,EN6)</f>
        <v>绿色基础材料</v>
      </c>
      <c r="EZ6" s="14">
        <v>100</v>
      </c>
      <c r="FA6" s="166" t="s">
        <v>1405</v>
      </c>
      <c r="FB6" s="166">
        <f t="shared" si="23"/>
        <v>6300</v>
      </c>
    </row>
    <row r="7" spans="1:158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155">
        <v>4</v>
      </c>
      <c r="AE7" s="109">
        <v>10</v>
      </c>
      <c r="AF7" s="155">
        <f>INDEX(节奏总表!$N$5:$N$34,章节关卡!AD7)</f>
        <v>22</v>
      </c>
      <c r="AG7" s="155">
        <f t="shared" ref="AG7:AG9" si="60">ROUND(AF7*AG$2*60,0)</f>
        <v>330</v>
      </c>
      <c r="AH7" s="14">
        <f>SUM(AE$5:AE7)</f>
        <v>20</v>
      </c>
      <c r="AI7" s="14">
        <f t="shared" ref="AI7:AI33" si="61">ROUND(INDEX($G$6:$G$35,AC7+2)*AG7/500,0)*50</f>
        <v>250</v>
      </c>
      <c r="AJ7" s="24">
        <v>60</v>
      </c>
      <c r="AK7" s="14">
        <f t="shared" ref="AK7:AK35" si="62">INDEX($I$6:$I$35,AC7)*AJ7</f>
        <v>900</v>
      </c>
      <c r="AL7" s="54">
        <v>90</v>
      </c>
      <c r="AM7" s="14">
        <f t="shared" si="30"/>
        <v>2700</v>
      </c>
      <c r="AN7" s="34">
        <v>180</v>
      </c>
      <c r="AO7" s="14">
        <f t="shared" si="31"/>
        <v>5400</v>
      </c>
      <c r="AR7" s="24">
        <v>3</v>
      </c>
      <c r="AS7" s="14">
        <f t="shared" si="32"/>
        <v>1</v>
      </c>
      <c r="AT7" s="109">
        <f t="shared" si="33"/>
        <v>3</v>
      </c>
      <c r="AU7" s="109">
        <f t="shared" si="34"/>
        <v>5</v>
      </c>
      <c r="AV7" s="109">
        <f t="shared" si="35"/>
        <v>6</v>
      </c>
      <c r="AW7" s="109">
        <f t="shared" si="36"/>
        <v>19</v>
      </c>
      <c r="AZ7" s="109">
        <v>3</v>
      </c>
      <c r="BA7" s="14">
        <f t="shared" si="0"/>
        <v>1</v>
      </c>
      <c r="BB7" s="14">
        <f t="shared" si="37"/>
        <v>3</v>
      </c>
      <c r="BC7" s="14">
        <v>50</v>
      </c>
      <c r="BD7" s="14">
        <f t="shared" si="1"/>
        <v>300</v>
      </c>
      <c r="BE7" s="14">
        <f t="shared" si="2"/>
        <v>1125</v>
      </c>
      <c r="BF7" s="14">
        <f t="shared" si="38"/>
        <v>0</v>
      </c>
      <c r="BG7" s="14">
        <f t="shared" si="39"/>
        <v>11000</v>
      </c>
      <c r="BJ7" s="109">
        <v>3</v>
      </c>
      <c r="BK7" s="14">
        <f t="shared" si="40"/>
        <v>1</v>
      </c>
      <c r="BL7" s="14">
        <f t="shared" si="41"/>
        <v>3</v>
      </c>
      <c r="BM7" s="14">
        <f t="shared" si="3"/>
        <v>100</v>
      </c>
      <c r="BN7" s="14">
        <f t="shared" si="4"/>
        <v>1200</v>
      </c>
      <c r="BO7" s="14">
        <f t="shared" si="5"/>
        <v>2250</v>
      </c>
      <c r="BR7" s="109">
        <v>3</v>
      </c>
      <c r="BS7" s="109">
        <f t="shared" si="42"/>
        <v>1</v>
      </c>
      <c r="BT7" s="112">
        <f t="shared" si="43"/>
        <v>10</v>
      </c>
      <c r="BU7" s="109">
        <f t="shared" si="6"/>
        <v>3</v>
      </c>
      <c r="BV7" s="109">
        <v>180</v>
      </c>
      <c r="BW7" s="109">
        <v>270</v>
      </c>
      <c r="BX7" s="109">
        <v>1</v>
      </c>
      <c r="BY7" s="14">
        <f t="shared" si="44"/>
        <v>11013</v>
      </c>
      <c r="BZ7" s="118">
        <v>1</v>
      </c>
      <c r="CA7" s="14">
        <f t="shared" si="45"/>
        <v>101</v>
      </c>
      <c r="CB7" s="118" t="s">
        <v>1030</v>
      </c>
      <c r="CC7" s="14">
        <f t="shared" si="46"/>
        <v>3</v>
      </c>
      <c r="CD7" s="166" t="str">
        <f t="shared" si="47"/>
        <v xml:space="preserve">守护灵抽卡券3 金币1800 </v>
      </c>
      <c r="CE7" s="14">
        <f t="shared" si="48"/>
        <v>30</v>
      </c>
      <c r="CF7" s="109" t="s">
        <v>261</v>
      </c>
      <c r="CG7" s="109">
        <v>3</v>
      </c>
      <c r="CH7" s="166" t="s">
        <v>67</v>
      </c>
      <c r="CI7" s="166">
        <f t="shared" si="49"/>
        <v>1800</v>
      </c>
      <c r="CJ7" s="109"/>
      <c r="CK7" s="109"/>
      <c r="CN7" s="115">
        <f t="shared" si="7"/>
        <v>1</v>
      </c>
      <c r="CO7" s="115">
        <f t="shared" si="8"/>
        <v>20</v>
      </c>
      <c r="CP7" s="118">
        <v>3</v>
      </c>
      <c r="CQ7" s="109">
        <f t="shared" si="9"/>
        <v>270</v>
      </c>
      <c r="CR7" s="109">
        <f t="shared" si="10"/>
        <v>540</v>
      </c>
      <c r="CS7" s="115">
        <v>1</v>
      </c>
      <c r="CT7" s="14">
        <f t="shared" si="11"/>
        <v>12013</v>
      </c>
      <c r="CU7" s="118">
        <v>2</v>
      </c>
      <c r="CV7" s="14">
        <f t="shared" si="12"/>
        <v>201</v>
      </c>
      <c r="CW7" s="118" t="s">
        <v>1030</v>
      </c>
      <c r="CX7" s="14">
        <f t="shared" si="13"/>
        <v>3</v>
      </c>
      <c r="CY7" s="166" t="str">
        <f t="shared" si="50"/>
        <v>守护灵抽卡券520级-新手套守护灵の裤子1金币2700</v>
      </c>
      <c r="CZ7" s="14">
        <f t="shared" si="51"/>
        <v>30</v>
      </c>
      <c r="DA7" s="109" t="s">
        <v>1008</v>
      </c>
      <c r="DB7" s="109">
        <v>5</v>
      </c>
      <c r="DC7" s="115" t="s">
        <v>1433</v>
      </c>
      <c r="DD7" s="115">
        <v>1</v>
      </c>
      <c r="DE7" s="109" t="s">
        <v>255</v>
      </c>
      <c r="DF7" s="115">
        <f t="shared" si="14"/>
        <v>2700</v>
      </c>
      <c r="DI7" s="118">
        <v>3</v>
      </c>
      <c r="DJ7" s="14">
        <f t="shared" si="52"/>
        <v>1</v>
      </c>
      <c r="DK7" s="118">
        <f t="shared" si="15"/>
        <v>10</v>
      </c>
      <c r="DL7" s="166">
        <f t="shared" si="16"/>
        <v>3</v>
      </c>
      <c r="DM7" s="166">
        <v>180</v>
      </c>
      <c r="DN7" s="166">
        <v>540</v>
      </c>
      <c r="DO7" s="166">
        <v>1</v>
      </c>
      <c r="DP7" s="118">
        <v>120</v>
      </c>
      <c r="DQ7" s="118">
        <f t="shared" si="53"/>
        <v>21013</v>
      </c>
      <c r="DR7" s="118">
        <v>1</v>
      </c>
      <c r="DS7" s="14">
        <f t="shared" si="17"/>
        <v>101</v>
      </c>
      <c r="DT7" s="118" t="s">
        <v>1038</v>
      </c>
      <c r="DU7" s="118">
        <v>3</v>
      </c>
      <c r="DV7" s="166" t="str">
        <f t="shared" si="18"/>
        <v>绿色基础材料23守护灵初级抽卡券5守护灵经验3000</v>
      </c>
      <c r="DW7" s="14">
        <f>DS7*100+9</f>
        <v>10109</v>
      </c>
      <c r="DX7" s="118" t="s">
        <v>1041</v>
      </c>
      <c r="DY7" s="118">
        <v>5</v>
      </c>
      <c r="DZ7" s="14" t="str">
        <f>INDEX(挂机升级突破!$DT$4:$DX$4,DO7)</f>
        <v>绿色基础材料</v>
      </c>
      <c r="EA7" s="14">
        <f>ROUND(INDEX(挂机升级突破!$G$7:$K$37,DJ7+2,章节关卡!DO7)/INDEX(挂机升级突破!$G$5:$K$5,章节关卡!DO7)*INDEX(挂机升级突破!$G$4:$K$4,章节关卡!DO7)*章节关卡!DN7,0)</f>
        <v>23</v>
      </c>
      <c r="EB7" s="118" t="s">
        <v>1042</v>
      </c>
      <c r="EC7" s="14">
        <f t="shared" si="19"/>
        <v>3000</v>
      </c>
      <c r="ED7" s="178">
        <v>50</v>
      </c>
      <c r="EH7" s="166">
        <v>3</v>
      </c>
      <c r="EI7" s="14">
        <f t="shared" si="54"/>
        <v>1</v>
      </c>
      <c r="EJ7" s="166">
        <f t="shared" si="55"/>
        <v>15</v>
      </c>
      <c r="EK7" s="166">
        <f t="shared" si="20"/>
        <v>3</v>
      </c>
      <c r="EL7" s="166">
        <f t="shared" si="21"/>
        <v>270</v>
      </c>
      <c r="EM7" s="177">
        <f t="shared" si="56"/>
        <v>2700</v>
      </c>
      <c r="EN7" s="166">
        <v>1</v>
      </c>
      <c r="EO7" s="14">
        <f t="shared" si="22"/>
        <v>240</v>
      </c>
      <c r="EP7" s="14">
        <f t="shared" si="57"/>
        <v>22013</v>
      </c>
      <c r="EQ7" s="166">
        <v>1</v>
      </c>
      <c r="ER7" s="14">
        <f t="shared" si="58"/>
        <v>201</v>
      </c>
      <c r="ES7" s="166" t="s">
        <v>1038</v>
      </c>
      <c r="ET7" s="166">
        <v>3</v>
      </c>
      <c r="EU7" s="166"/>
      <c r="EV7" s="14">
        <f>ER7*100+9</f>
        <v>20109</v>
      </c>
      <c r="EW7" s="166" t="s">
        <v>1403</v>
      </c>
      <c r="EX7" s="166">
        <v>50</v>
      </c>
      <c r="EY7" s="14" t="str">
        <f>INDEX(挂机升级突破!$DT$4:$EC$4,EN7)</f>
        <v>绿色基础材料</v>
      </c>
      <c r="EZ7" s="14">
        <v>180</v>
      </c>
      <c r="FA7" s="166" t="s">
        <v>1405</v>
      </c>
      <c r="FB7" s="166">
        <f t="shared" si="23"/>
        <v>9450</v>
      </c>
    </row>
    <row r="8" spans="1:158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172">
        <v>5</v>
      </c>
      <c r="AE8" s="109">
        <v>10</v>
      </c>
      <c r="AF8" s="155">
        <f>INDEX(节奏总表!$N$5:$N$34,章节关卡!AD8)</f>
        <v>24</v>
      </c>
      <c r="AG8" s="155">
        <f t="shared" si="60"/>
        <v>360</v>
      </c>
      <c r="AH8" s="14">
        <f>SUM(AE$5:AE8)</f>
        <v>30</v>
      </c>
      <c r="AI8" s="14">
        <f t="shared" si="61"/>
        <v>300</v>
      </c>
      <c r="AJ8" s="24">
        <v>60</v>
      </c>
      <c r="AK8" s="14">
        <f t="shared" si="62"/>
        <v>1200</v>
      </c>
      <c r="AL8" s="54">
        <v>90</v>
      </c>
      <c r="AM8" s="14">
        <f t="shared" si="30"/>
        <v>3150</v>
      </c>
      <c r="AN8" s="34">
        <v>240</v>
      </c>
      <c r="AO8" s="14">
        <f t="shared" si="31"/>
        <v>8400</v>
      </c>
      <c r="AR8" s="24">
        <v>4</v>
      </c>
      <c r="AS8" s="14">
        <f t="shared" si="32"/>
        <v>1</v>
      </c>
      <c r="AT8" s="109">
        <f t="shared" si="33"/>
        <v>4</v>
      </c>
      <c r="AU8" s="109">
        <f t="shared" si="34"/>
        <v>5</v>
      </c>
      <c r="AV8" s="109">
        <f t="shared" si="35"/>
        <v>8</v>
      </c>
      <c r="AW8" s="109">
        <f t="shared" si="36"/>
        <v>22</v>
      </c>
      <c r="AZ8" s="109">
        <v>4</v>
      </c>
      <c r="BA8" s="14">
        <f t="shared" si="0"/>
        <v>1</v>
      </c>
      <c r="BB8" s="14">
        <f t="shared" si="37"/>
        <v>4</v>
      </c>
      <c r="BC8" s="14">
        <v>50</v>
      </c>
      <c r="BD8" s="14">
        <f t="shared" si="1"/>
        <v>300</v>
      </c>
      <c r="BE8" s="14">
        <f t="shared" si="2"/>
        <v>1125</v>
      </c>
      <c r="BF8" s="14">
        <f t="shared" si="38"/>
        <v>0</v>
      </c>
      <c r="BG8" s="14">
        <f t="shared" si="39"/>
        <v>11000</v>
      </c>
      <c r="BJ8" s="109">
        <v>4</v>
      </c>
      <c r="BK8" s="14">
        <f t="shared" si="40"/>
        <v>1</v>
      </c>
      <c r="BL8" s="14">
        <f t="shared" si="41"/>
        <v>4</v>
      </c>
      <c r="BM8" s="14">
        <f t="shared" si="3"/>
        <v>100</v>
      </c>
      <c r="BN8" s="14">
        <f t="shared" si="4"/>
        <v>1200</v>
      </c>
      <c r="BO8" s="14">
        <f t="shared" si="5"/>
        <v>2250</v>
      </c>
      <c r="BR8" s="109">
        <v>4</v>
      </c>
      <c r="BS8" s="109">
        <f t="shared" si="42"/>
        <v>2</v>
      </c>
      <c r="BT8" s="112">
        <f t="shared" si="43"/>
        <v>15</v>
      </c>
      <c r="BU8" s="109">
        <f t="shared" si="6"/>
        <v>1</v>
      </c>
      <c r="BV8" s="109">
        <v>60</v>
      </c>
      <c r="BW8" s="109">
        <v>90</v>
      </c>
      <c r="BX8" s="109">
        <v>1</v>
      </c>
      <c r="BY8" s="14">
        <f t="shared" si="44"/>
        <v>11021</v>
      </c>
      <c r="BZ8" s="118">
        <v>1</v>
      </c>
      <c r="CA8" s="14">
        <f t="shared" si="45"/>
        <v>102</v>
      </c>
      <c r="CB8" s="118" t="s">
        <v>1030</v>
      </c>
      <c r="CC8" s="14">
        <f t="shared" si="46"/>
        <v>1</v>
      </c>
      <c r="CD8" s="166" t="str">
        <f t="shared" si="47"/>
        <v>钻石60 2小时扫荡券1 金币900</v>
      </c>
      <c r="CE8" s="14">
        <f t="shared" si="48"/>
        <v>10</v>
      </c>
      <c r="CF8" s="109" t="s">
        <v>19</v>
      </c>
      <c r="CG8" s="109">
        <v>60</v>
      </c>
      <c r="CH8" s="112" t="s">
        <v>1401</v>
      </c>
      <c r="CI8" s="115">
        <v>1</v>
      </c>
      <c r="CJ8" s="109" t="s">
        <v>255</v>
      </c>
      <c r="CK8" s="109">
        <f t="shared" ref="CK8:CK36" si="63">INDEX($I$6:$I$35,BS8)*BV8</f>
        <v>900</v>
      </c>
      <c r="CN8" s="115">
        <f t="shared" si="7"/>
        <v>2</v>
      </c>
      <c r="CO8" s="115">
        <f t="shared" si="8"/>
        <v>25</v>
      </c>
      <c r="CP8" s="118">
        <v>1</v>
      </c>
      <c r="CQ8" s="109">
        <f t="shared" si="9"/>
        <v>90</v>
      </c>
      <c r="CR8" s="109">
        <f t="shared" si="10"/>
        <v>180</v>
      </c>
      <c r="CS8" s="115">
        <v>6</v>
      </c>
      <c r="CT8" s="14">
        <f t="shared" si="11"/>
        <v>12021</v>
      </c>
      <c r="CU8" s="118">
        <v>2</v>
      </c>
      <c r="CV8" s="14">
        <f t="shared" si="12"/>
        <v>202</v>
      </c>
      <c r="CW8" s="118" t="s">
        <v>1030</v>
      </c>
      <c r="CX8" s="14">
        <f t="shared" si="13"/>
        <v>1</v>
      </c>
      <c r="CY8" s="166" t="str">
        <f t="shared" si="50"/>
        <v>钻石10020级-新手套守护灵の鞋子1金币1350</v>
      </c>
      <c r="CZ8" s="14">
        <f t="shared" si="51"/>
        <v>10</v>
      </c>
      <c r="DA8" s="115" t="s">
        <v>260</v>
      </c>
      <c r="DB8" s="115">
        <v>100</v>
      </c>
      <c r="DC8" s="115" t="s">
        <v>1434</v>
      </c>
      <c r="DD8" s="115">
        <v>1</v>
      </c>
      <c r="DE8" s="109" t="s">
        <v>255</v>
      </c>
      <c r="DF8" s="115">
        <f t="shared" si="14"/>
        <v>1350</v>
      </c>
      <c r="DI8" s="118">
        <v>4</v>
      </c>
      <c r="DJ8" s="14">
        <f t="shared" si="52"/>
        <v>2</v>
      </c>
      <c r="DK8" s="118">
        <f t="shared" si="15"/>
        <v>15</v>
      </c>
      <c r="DL8" s="166">
        <f t="shared" si="16"/>
        <v>1</v>
      </c>
      <c r="DM8" s="166">
        <v>60</v>
      </c>
      <c r="DN8" s="166">
        <v>180</v>
      </c>
      <c r="DO8" s="166">
        <v>1</v>
      </c>
      <c r="DP8" s="118">
        <v>90</v>
      </c>
      <c r="DQ8" s="118">
        <f t="shared" si="53"/>
        <v>21021</v>
      </c>
      <c r="DR8" s="118">
        <v>1</v>
      </c>
      <c r="DS8" s="14">
        <f t="shared" si="17"/>
        <v>102</v>
      </c>
      <c r="DT8" s="118" t="s">
        <v>1038</v>
      </c>
      <c r="DU8" s="118">
        <v>1</v>
      </c>
      <c r="DV8" s="166" t="str">
        <f t="shared" si="18"/>
        <v>绿色基础材料11守护灵初级抽卡券2守护灵经验2700</v>
      </c>
      <c r="DW8" s="14">
        <f t="shared" ref="DW8" si="64">DS8*100+3</f>
        <v>10203</v>
      </c>
      <c r="DX8" s="118" t="s">
        <v>1041</v>
      </c>
      <c r="DY8" s="118">
        <v>2</v>
      </c>
      <c r="DZ8" s="14" t="str">
        <f>INDEX(挂机升级突破!$DT$4:$DX$4,DO8)</f>
        <v>绿色基础材料</v>
      </c>
      <c r="EA8" s="14">
        <f>ROUND(INDEX(挂机升级突破!$G$7:$K$37,DJ8+2,章节关卡!DO8)/INDEX(挂机升级突破!$G$5:$K$5,章节关卡!DO8)*INDEX(挂机升级突破!$G$4:$K$4,章节关卡!DO8)*章节关卡!DN8,0)</f>
        <v>11</v>
      </c>
      <c r="EB8" s="118" t="s">
        <v>1042</v>
      </c>
      <c r="EC8" s="14">
        <f t="shared" si="19"/>
        <v>2700</v>
      </c>
      <c r="ED8" s="178">
        <v>20</v>
      </c>
      <c r="EH8" s="166">
        <v>4</v>
      </c>
      <c r="EI8" s="14">
        <f t="shared" si="54"/>
        <v>2</v>
      </c>
      <c r="EJ8" s="166">
        <f t="shared" si="55"/>
        <v>20</v>
      </c>
      <c r="EK8" s="166">
        <f t="shared" si="20"/>
        <v>1</v>
      </c>
      <c r="EL8" s="166">
        <f t="shared" si="21"/>
        <v>90</v>
      </c>
      <c r="EM8" s="166">
        <f t="shared" ref="EM8:EM36" si="65">DN8*EM$2</f>
        <v>450</v>
      </c>
      <c r="EN8" s="166">
        <v>6</v>
      </c>
      <c r="EO8" s="14">
        <f t="shared" si="22"/>
        <v>180</v>
      </c>
      <c r="EP8" s="14">
        <f t="shared" si="57"/>
        <v>22021</v>
      </c>
      <c r="EQ8" s="166">
        <v>1</v>
      </c>
      <c r="ER8" s="14">
        <f t="shared" si="58"/>
        <v>202</v>
      </c>
      <c r="ES8" s="166" t="s">
        <v>1038</v>
      </c>
      <c r="ET8" s="166">
        <v>1</v>
      </c>
      <c r="EU8" s="166"/>
      <c r="EV8" s="14">
        <f t="shared" ref="EV8" si="66">ER8*100+3</f>
        <v>20203</v>
      </c>
      <c r="EW8" s="166" t="s">
        <v>1403</v>
      </c>
      <c r="EX8" s="166">
        <v>20</v>
      </c>
      <c r="EY8" s="14" t="str">
        <f>INDEX(挂机升级突破!$DT$4:$EC$4,EN8)</f>
        <v>玄铁</v>
      </c>
      <c r="EZ8" s="14">
        <f>ROUND(INDEX(挂机升级突破!$G$7:$R$37,EI8+3,EN8)/INDEX(挂机升级突破!$G$5:$R$5,章节关卡!EN8)*INDEX(挂机升级突破!$G$4:$R$4,章节关卡!EN8)*章节关卡!EM8,0)</f>
        <v>1</v>
      </c>
      <c r="FA8" s="166" t="s">
        <v>1405</v>
      </c>
      <c r="FB8" s="166">
        <f t="shared" si="23"/>
        <v>3600</v>
      </c>
    </row>
    <row r="9" spans="1:158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172">
        <v>6</v>
      </c>
      <c r="AE9" s="109">
        <v>10</v>
      </c>
      <c r="AF9" s="155">
        <f>INDEX(节奏总表!$N$5:$N$34,章节关卡!AD9)</f>
        <v>26</v>
      </c>
      <c r="AG9" s="155">
        <f t="shared" si="60"/>
        <v>390</v>
      </c>
      <c r="AH9" s="14">
        <f>SUM(AE$5:AE9)</f>
        <v>40</v>
      </c>
      <c r="AI9" s="14">
        <f t="shared" si="61"/>
        <v>400</v>
      </c>
      <c r="AJ9" s="24">
        <v>60</v>
      </c>
      <c r="AK9" s="14">
        <f t="shared" si="62"/>
        <v>1500</v>
      </c>
      <c r="AL9" s="54">
        <v>90</v>
      </c>
      <c r="AM9" s="14">
        <f t="shared" si="30"/>
        <v>3600</v>
      </c>
      <c r="AN9" s="34">
        <v>240</v>
      </c>
      <c r="AO9" s="14">
        <f t="shared" si="31"/>
        <v>9600</v>
      </c>
      <c r="AR9" s="24">
        <v>5</v>
      </c>
      <c r="AS9" s="14">
        <f t="shared" si="32"/>
        <v>2</v>
      </c>
      <c r="AT9" s="109">
        <f t="shared" si="33"/>
        <v>1</v>
      </c>
      <c r="AU9" s="109">
        <f t="shared" si="34"/>
        <v>6</v>
      </c>
      <c r="AV9" s="109">
        <f t="shared" si="35"/>
        <v>11</v>
      </c>
      <c r="AW9" s="109">
        <f t="shared" si="36"/>
        <v>26</v>
      </c>
      <c r="AZ9" s="109">
        <v>5</v>
      </c>
      <c r="BA9" s="14">
        <f t="shared" si="0"/>
        <v>1</v>
      </c>
      <c r="BB9" s="14">
        <f t="shared" si="37"/>
        <v>5</v>
      </c>
      <c r="BC9" s="14">
        <v>50</v>
      </c>
      <c r="BD9" s="14">
        <f t="shared" si="1"/>
        <v>300</v>
      </c>
      <c r="BE9" s="14">
        <f t="shared" si="2"/>
        <v>1125</v>
      </c>
      <c r="BF9" s="14">
        <f t="shared" si="38"/>
        <v>0</v>
      </c>
      <c r="BG9" s="14">
        <f t="shared" si="39"/>
        <v>11000</v>
      </c>
      <c r="BJ9" s="109">
        <v>5</v>
      </c>
      <c r="BK9" s="14">
        <f t="shared" si="40"/>
        <v>1</v>
      </c>
      <c r="BL9" s="14">
        <f t="shared" si="41"/>
        <v>5</v>
      </c>
      <c r="BM9" s="14">
        <f t="shared" si="3"/>
        <v>100</v>
      </c>
      <c r="BN9" s="14">
        <f t="shared" si="4"/>
        <v>1200</v>
      </c>
      <c r="BO9" s="14">
        <f t="shared" si="5"/>
        <v>2250</v>
      </c>
      <c r="BR9" s="109">
        <v>5</v>
      </c>
      <c r="BS9" s="109">
        <f t="shared" si="42"/>
        <v>2</v>
      </c>
      <c r="BT9" s="112">
        <f t="shared" si="43"/>
        <v>15</v>
      </c>
      <c r="BU9" s="109">
        <f t="shared" si="6"/>
        <v>2</v>
      </c>
      <c r="BV9" s="109">
        <v>120</v>
      </c>
      <c r="BW9" s="109">
        <v>180</v>
      </c>
      <c r="BX9" s="109">
        <v>1</v>
      </c>
      <c r="BY9" s="14">
        <f t="shared" si="44"/>
        <v>11022</v>
      </c>
      <c r="BZ9" s="118">
        <v>1</v>
      </c>
      <c r="CA9" s="14">
        <f t="shared" si="45"/>
        <v>102</v>
      </c>
      <c r="CB9" s="118" t="s">
        <v>1030</v>
      </c>
      <c r="CC9" s="14">
        <f t="shared" si="46"/>
        <v>2</v>
      </c>
      <c r="CD9" s="166" t="str">
        <f t="shared" si="47"/>
        <v>守护灵抽卡券2 2小时扫荡券1 金币1800</v>
      </c>
      <c r="CE9" s="14">
        <f t="shared" si="48"/>
        <v>20</v>
      </c>
      <c r="CF9" s="115" t="s">
        <v>261</v>
      </c>
      <c r="CG9" s="115">
        <v>2</v>
      </c>
      <c r="CH9" s="112" t="s">
        <v>1401</v>
      </c>
      <c r="CI9" s="115">
        <v>1</v>
      </c>
      <c r="CJ9" s="109" t="s">
        <v>255</v>
      </c>
      <c r="CK9" s="109">
        <f t="shared" si="63"/>
        <v>1800</v>
      </c>
      <c r="CN9" s="115">
        <f t="shared" si="7"/>
        <v>2</v>
      </c>
      <c r="CO9" s="115">
        <f t="shared" si="8"/>
        <v>25</v>
      </c>
      <c r="CP9" s="118">
        <v>2</v>
      </c>
      <c r="CQ9" s="109">
        <f t="shared" si="9"/>
        <v>180</v>
      </c>
      <c r="CR9" s="109">
        <f t="shared" si="10"/>
        <v>360</v>
      </c>
      <c r="CS9" s="115">
        <v>6</v>
      </c>
      <c r="CT9" s="14">
        <f t="shared" si="11"/>
        <v>12022</v>
      </c>
      <c r="CU9" s="118">
        <v>2</v>
      </c>
      <c r="CV9" s="14">
        <f t="shared" si="12"/>
        <v>202</v>
      </c>
      <c r="CW9" s="118" t="s">
        <v>1030</v>
      </c>
      <c r="CX9" s="14">
        <f t="shared" si="13"/>
        <v>2</v>
      </c>
      <c r="CY9" s="166" t="str">
        <f t="shared" si="50"/>
        <v>熔炼值60020级-新手套守护灵の护手1金币2700</v>
      </c>
      <c r="CZ9" s="14">
        <f t="shared" si="51"/>
        <v>20</v>
      </c>
      <c r="DA9" s="115" t="s">
        <v>1009</v>
      </c>
      <c r="DB9" s="115">
        <v>600</v>
      </c>
      <c r="DC9" s="115" t="s">
        <v>1435</v>
      </c>
      <c r="DD9" s="115">
        <v>1</v>
      </c>
      <c r="DE9" s="109" t="s">
        <v>255</v>
      </c>
      <c r="DF9" s="115">
        <f t="shared" si="14"/>
        <v>2700</v>
      </c>
      <c r="DI9" s="118">
        <v>5</v>
      </c>
      <c r="DJ9" s="14">
        <f t="shared" si="52"/>
        <v>2</v>
      </c>
      <c r="DK9" s="118">
        <f t="shared" si="15"/>
        <v>15</v>
      </c>
      <c r="DL9" s="166">
        <f t="shared" si="16"/>
        <v>2</v>
      </c>
      <c r="DM9" s="166">
        <v>120</v>
      </c>
      <c r="DN9" s="166">
        <v>360</v>
      </c>
      <c r="DO9" s="166">
        <v>1</v>
      </c>
      <c r="DP9" s="118">
        <v>120</v>
      </c>
      <c r="DQ9" s="118">
        <f t="shared" si="53"/>
        <v>21022</v>
      </c>
      <c r="DR9" s="118">
        <v>1</v>
      </c>
      <c r="DS9" s="14">
        <f t="shared" si="17"/>
        <v>102</v>
      </c>
      <c r="DT9" s="118" t="s">
        <v>1038</v>
      </c>
      <c r="DU9" s="118">
        <v>2</v>
      </c>
      <c r="DV9" s="166" t="str">
        <f t="shared" si="18"/>
        <v>绿色基础材料23守护灵初级抽卡券3守护灵经验3600</v>
      </c>
      <c r="DW9" s="14">
        <f t="shared" ref="DW9" si="67">DS9*100+6</f>
        <v>10206</v>
      </c>
      <c r="DX9" s="118" t="s">
        <v>1041</v>
      </c>
      <c r="DY9" s="118">
        <v>3</v>
      </c>
      <c r="DZ9" s="14" t="str">
        <f>INDEX(挂机升级突破!$DT$4:$DX$4,DO9)</f>
        <v>绿色基础材料</v>
      </c>
      <c r="EA9" s="14">
        <f>ROUND(INDEX(挂机升级突破!$G$7:$K$37,DJ9+2,章节关卡!DO9)/INDEX(挂机升级突破!$G$5:$K$5,章节关卡!DO9)*INDEX(挂机升级突破!$G$4:$K$4,章节关卡!DO9)*章节关卡!DN9,0)</f>
        <v>23</v>
      </c>
      <c r="EB9" s="118" t="s">
        <v>1042</v>
      </c>
      <c r="EC9" s="14">
        <f t="shared" si="19"/>
        <v>3600</v>
      </c>
      <c r="ED9" s="178">
        <v>50</v>
      </c>
      <c r="EH9" s="166">
        <v>5</v>
      </c>
      <c r="EI9" s="14">
        <f t="shared" si="54"/>
        <v>2</v>
      </c>
      <c r="EJ9" s="166">
        <f t="shared" si="55"/>
        <v>20</v>
      </c>
      <c r="EK9" s="166">
        <f t="shared" si="20"/>
        <v>2</v>
      </c>
      <c r="EL9" s="166">
        <f t="shared" si="21"/>
        <v>180</v>
      </c>
      <c r="EM9" s="166">
        <f t="shared" si="65"/>
        <v>900</v>
      </c>
      <c r="EN9" s="166">
        <v>6</v>
      </c>
      <c r="EO9" s="14">
        <f t="shared" si="22"/>
        <v>240</v>
      </c>
      <c r="EP9" s="14">
        <f t="shared" si="57"/>
        <v>22022</v>
      </c>
      <c r="EQ9" s="166">
        <v>1</v>
      </c>
      <c r="ER9" s="14">
        <f t="shared" si="58"/>
        <v>202</v>
      </c>
      <c r="ES9" s="166" t="s">
        <v>1038</v>
      </c>
      <c r="ET9" s="166">
        <v>2</v>
      </c>
      <c r="EU9" s="166"/>
      <c r="EV9" s="14">
        <f t="shared" ref="EV9" si="68">ER9*100+6</f>
        <v>20206</v>
      </c>
      <c r="EW9" s="166" t="s">
        <v>1403</v>
      </c>
      <c r="EX9" s="166">
        <v>30</v>
      </c>
      <c r="EY9" s="14" t="str">
        <f>INDEX(挂机升级突破!$DT$4:$EC$4,EN9)</f>
        <v>玄铁</v>
      </c>
      <c r="EZ9" s="14">
        <f>ROUND(INDEX(挂机升级突破!$G$7:$R$37,EI9+3,EN9)/INDEX(挂机升级突破!$G$5:$R$5,章节关卡!EN9)*INDEX(挂机升级突破!$G$4:$R$4,章节关卡!EN9)*章节关卡!EM9,0)</f>
        <v>2</v>
      </c>
      <c r="FA9" s="166" t="s">
        <v>1405</v>
      </c>
      <c r="FB9" s="166">
        <f t="shared" si="23"/>
        <v>7200</v>
      </c>
    </row>
    <row r="10" spans="1:158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172">
        <v>7</v>
      </c>
      <c r="AE10" s="109">
        <v>10</v>
      </c>
      <c r="AF10" s="155">
        <f>INDEX(节奏总表!$N$5:$N$34,章节关卡!AD10)</f>
        <v>28</v>
      </c>
      <c r="AG10" s="118">
        <f t="shared" ref="AG10:AG31" si="69">ROUND(AF10*AG$2*60,0)</f>
        <v>420</v>
      </c>
      <c r="AH10" s="14">
        <f>SUM(AE$5:AE10)</f>
        <v>50</v>
      </c>
      <c r="AI10" s="14">
        <f t="shared" si="61"/>
        <v>500</v>
      </c>
      <c r="AJ10" s="24">
        <v>60</v>
      </c>
      <c r="AK10" s="14">
        <f t="shared" si="62"/>
        <v>1800</v>
      </c>
      <c r="AL10" s="54">
        <v>90</v>
      </c>
      <c r="AM10" s="14">
        <f t="shared" si="30"/>
        <v>4050</v>
      </c>
      <c r="AN10" s="34">
        <v>300</v>
      </c>
      <c r="AO10" s="14">
        <f t="shared" si="31"/>
        <v>13500</v>
      </c>
      <c r="AR10" s="24">
        <v>6</v>
      </c>
      <c r="AS10" s="14">
        <f t="shared" si="32"/>
        <v>2</v>
      </c>
      <c r="AT10" s="109">
        <f t="shared" si="33"/>
        <v>2</v>
      </c>
      <c r="AU10" s="109">
        <f t="shared" si="34"/>
        <v>6</v>
      </c>
      <c r="AV10" s="109">
        <f t="shared" si="35"/>
        <v>12</v>
      </c>
      <c r="AW10" s="109">
        <f t="shared" si="36"/>
        <v>27</v>
      </c>
      <c r="AZ10" s="109">
        <v>6</v>
      </c>
      <c r="BA10" s="14">
        <f t="shared" si="0"/>
        <v>1</v>
      </c>
      <c r="BB10" s="14">
        <f t="shared" si="37"/>
        <v>6</v>
      </c>
      <c r="BC10" s="14">
        <v>50</v>
      </c>
      <c r="BD10" s="14">
        <f t="shared" si="1"/>
        <v>300</v>
      </c>
      <c r="BE10" s="14">
        <f t="shared" si="2"/>
        <v>1125</v>
      </c>
      <c r="BF10" s="14">
        <f t="shared" si="38"/>
        <v>0</v>
      </c>
      <c r="BG10" s="14">
        <f t="shared" si="39"/>
        <v>11000</v>
      </c>
      <c r="BJ10" s="109">
        <v>6</v>
      </c>
      <c r="BK10" s="14">
        <f t="shared" si="40"/>
        <v>1</v>
      </c>
      <c r="BL10" s="14">
        <f t="shared" si="41"/>
        <v>6</v>
      </c>
      <c r="BM10" s="14">
        <f t="shared" si="3"/>
        <v>100</v>
      </c>
      <c r="BN10" s="14">
        <f t="shared" si="4"/>
        <v>1200</v>
      </c>
      <c r="BO10" s="14">
        <f t="shared" si="5"/>
        <v>2250</v>
      </c>
      <c r="BR10" s="109">
        <v>6</v>
      </c>
      <c r="BS10" s="109">
        <f t="shared" si="42"/>
        <v>2</v>
      </c>
      <c r="BT10" s="112">
        <f t="shared" si="43"/>
        <v>15</v>
      </c>
      <c r="BU10" s="109">
        <f t="shared" si="6"/>
        <v>3</v>
      </c>
      <c r="BV10" s="109">
        <v>180</v>
      </c>
      <c r="BW10" s="109">
        <v>270</v>
      </c>
      <c r="BX10" s="109">
        <v>1</v>
      </c>
      <c r="BY10" s="14">
        <f t="shared" si="44"/>
        <v>11023</v>
      </c>
      <c r="BZ10" s="118">
        <v>1</v>
      </c>
      <c r="CA10" s="14">
        <f t="shared" si="45"/>
        <v>102</v>
      </c>
      <c r="CB10" s="118" t="s">
        <v>1030</v>
      </c>
      <c r="CC10" s="14">
        <f t="shared" si="46"/>
        <v>3</v>
      </c>
      <c r="CD10" s="166" t="str">
        <f t="shared" si="47"/>
        <v>守护灵抽卡券3 2小时扫荡券1 金币2700</v>
      </c>
      <c r="CE10" s="14">
        <f t="shared" si="48"/>
        <v>30</v>
      </c>
      <c r="CF10" s="115" t="s">
        <v>261</v>
      </c>
      <c r="CG10" s="115">
        <v>3</v>
      </c>
      <c r="CH10" s="112" t="s">
        <v>1401</v>
      </c>
      <c r="CI10" s="115">
        <v>1</v>
      </c>
      <c r="CJ10" s="109" t="s">
        <v>255</v>
      </c>
      <c r="CK10" s="109">
        <f t="shared" si="63"/>
        <v>2700</v>
      </c>
      <c r="CN10" s="115">
        <f t="shared" si="7"/>
        <v>2</v>
      </c>
      <c r="CO10" s="115">
        <f t="shared" si="8"/>
        <v>25</v>
      </c>
      <c r="CP10" s="118">
        <v>3</v>
      </c>
      <c r="CQ10" s="109">
        <f t="shared" si="9"/>
        <v>270</v>
      </c>
      <c r="CR10" s="109">
        <f t="shared" si="10"/>
        <v>540</v>
      </c>
      <c r="CS10" s="115">
        <v>6</v>
      </c>
      <c r="CT10" s="14">
        <f t="shared" si="11"/>
        <v>12023</v>
      </c>
      <c r="CU10" s="118">
        <v>2</v>
      </c>
      <c r="CV10" s="14">
        <f t="shared" si="12"/>
        <v>202</v>
      </c>
      <c r="CW10" s="118" t="s">
        <v>1030</v>
      </c>
      <c r="CX10" s="14">
        <f t="shared" si="13"/>
        <v>3</v>
      </c>
      <c r="CY10" s="166" t="str">
        <f t="shared" si="50"/>
        <v>守护灵抽卡券520级-新手套守护灵の灵器1金币4050</v>
      </c>
      <c r="CZ10" s="14">
        <f t="shared" si="51"/>
        <v>30</v>
      </c>
      <c r="DA10" s="115" t="s">
        <v>1008</v>
      </c>
      <c r="DB10" s="115">
        <v>5</v>
      </c>
      <c r="DC10" s="115" t="s">
        <v>1436</v>
      </c>
      <c r="DD10" s="115">
        <v>1</v>
      </c>
      <c r="DE10" s="109" t="s">
        <v>255</v>
      </c>
      <c r="DF10" s="115">
        <f t="shared" si="14"/>
        <v>4050</v>
      </c>
      <c r="DI10" s="118">
        <v>6</v>
      </c>
      <c r="DJ10" s="14">
        <f t="shared" si="52"/>
        <v>2</v>
      </c>
      <c r="DK10" s="118">
        <f t="shared" si="15"/>
        <v>15</v>
      </c>
      <c r="DL10" s="166">
        <f t="shared" si="16"/>
        <v>3</v>
      </c>
      <c r="DM10" s="166">
        <v>180</v>
      </c>
      <c r="DN10" s="166">
        <v>540</v>
      </c>
      <c r="DO10" s="166">
        <v>1</v>
      </c>
      <c r="DP10" s="118">
        <v>150</v>
      </c>
      <c r="DQ10" s="118">
        <f t="shared" si="53"/>
        <v>21023</v>
      </c>
      <c r="DR10" s="118">
        <v>1</v>
      </c>
      <c r="DS10" s="14">
        <f t="shared" si="17"/>
        <v>102</v>
      </c>
      <c r="DT10" s="118" t="s">
        <v>1038</v>
      </c>
      <c r="DU10" s="118">
        <v>3</v>
      </c>
      <c r="DV10" s="166" t="str">
        <f t="shared" si="18"/>
        <v>绿色基础材料34守护灵初级抽卡券5守护灵经验4500</v>
      </c>
      <c r="DW10" s="14">
        <f t="shared" ref="DW10" si="70">DS10*100+9</f>
        <v>10209</v>
      </c>
      <c r="DX10" s="118" t="s">
        <v>1041</v>
      </c>
      <c r="DY10" s="118">
        <v>5</v>
      </c>
      <c r="DZ10" s="14" t="str">
        <f>INDEX(挂机升级突破!$DT$4:$DX$4,DO10)</f>
        <v>绿色基础材料</v>
      </c>
      <c r="EA10" s="14">
        <f>ROUND(INDEX(挂机升级突破!$G$7:$K$37,DJ10+2,章节关卡!DO10)/INDEX(挂机升级突破!$G$5:$K$5,章节关卡!DO10)*INDEX(挂机升级突破!$G$4:$K$4,章节关卡!DO10)*章节关卡!DN10,0)</f>
        <v>34</v>
      </c>
      <c r="EB10" s="118" t="s">
        <v>1042</v>
      </c>
      <c r="EC10" s="14">
        <f t="shared" si="19"/>
        <v>4500</v>
      </c>
      <c r="ED10" s="178">
        <v>70</v>
      </c>
      <c r="EH10" s="166">
        <v>6</v>
      </c>
      <c r="EI10" s="14">
        <f t="shared" si="54"/>
        <v>2</v>
      </c>
      <c r="EJ10" s="166">
        <f t="shared" si="55"/>
        <v>20</v>
      </c>
      <c r="EK10" s="166">
        <f t="shared" si="20"/>
        <v>3</v>
      </c>
      <c r="EL10" s="166">
        <f t="shared" si="21"/>
        <v>270</v>
      </c>
      <c r="EM10" s="166">
        <f t="shared" si="65"/>
        <v>1350</v>
      </c>
      <c r="EN10" s="166">
        <v>6</v>
      </c>
      <c r="EO10" s="14">
        <f t="shared" si="22"/>
        <v>300</v>
      </c>
      <c r="EP10" s="14">
        <f t="shared" si="57"/>
        <v>22023</v>
      </c>
      <c r="EQ10" s="166">
        <v>1</v>
      </c>
      <c r="ER10" s="14">
        <f t="shared" si="58"/>
        <v>202</v>
      </c>
      <c r="ES10" s="166" t="s">
        <v>1038</v>
      </c>
      <c r="ET10" s="166">
        <v>3</v>
      </c>
      <c r="EU10" s="166"/>
      <c r="EV10" s="14">
        <f t="shared" ref="EV10" si="71">ER10*100+9</f>
        <v>20209</v>
      </c>
      <c r="EW10" s="166" t="s">
        <v>1403</v>
      </c>
      <c r="EX10" s="166">
        <v>50</v>
      </c>
      <c r="EY10" s="14" t="str">
        <f>INDEX(挂机升级突破!$DT$4:$EC$4,EN10)</f>
        <v>玄铁</v>
      </c>
      <c r="EZ10" s="14">
        <f>ROUND(INDEX(挂机升级突破!$G$7:$R$37,EI10+3,EN10)/INDEX(挂机升级突破!$G$5:$R$5,章节关卡!EN10)*INDEX(挂机升级突破!$G$4:$R$4,章节关卡!EN10)*章节关卡!EM10,0)</f>
        <v>3</v>
      </c>
      <c r="FA10" s="166" t="s">
        <v>1405</v>
      </c>
      <c r="FB10" s="166">
        <f t="shared" si="23"/>
        <v>10800</v>
      </c>
    </row>
    <row r="11" spans="1:158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172">
        <v>8</v>
      </c>
      <c r="AE11" s="109">
        <v>10</v>
      </c>
      <c r="AF11" s="155">
        <f>INDEX(节奏总表!$N$5:$N$34,章节关卡!AD11)</f>
        <v>30</v>
      </c>
      <c r="AG11" s="118">
        <f t="shared" si="69"/>
        <v>450</v>
      </c>
      <c r="AH11" s="14">
        <f>SUM(AE$5:AE11)</f>
        <v>60</v>
      </c>
      <c r="AI11" s="14">
        <f t="shared" si="61"/>
        <v>650</v>
      </c>
      <c r="AJ11" s="24">
        <v>60</v>
      </c>
      <c r="AK11" s="14">
        <f t="shared" si="62"/>
        <v>2100</v>
      </c>
      <c r="AL11" s="54">
        <v>90</v>
      </c>
      <c r="AM11" s="14">
        <f t="shared" si="30"/>
        <v>4500</v>
      </c>
      <c r="AN11" s="34">
        <v>300</v>
      </c>
      <c r="AO11" s="14">
        <f t="shared" si="31"/>
        <v>15000</v>
      </c>
      <c r="AR11" s="24">
        <v>7</v>
      </c>
      <c r="AS11" s="14">
        <f t="shared" si="32"/>
        <v>2</v>
      </c>
      <c r="AT11" s="109">
        <f t="shared" si="33"/>
        <v>3</v>
      </c>
      <c r="AU11" s="109">
        <f t="shared" si="34"/>
        <v>6</v>
      </c>
      <c r="AV11" s="109">
        <f t="shared" si="35"/>
        <v>13</v>
      </c>
      <c r="AW11" s="109">
        <f t="shared" si="36"/>
        <v>28</v>
      </c>
      <c r="AZ11" s="109">
        <v>7</v>
      </c>
      <c r="BA11" s="14">
        <f t="shared" si="0"/>
        <v>1</v>
      </c>
      <c r="BB11" s="14">
        <f t="shared" si="37"/>
        <v>7</v>
      </c>
      <c r="BC11" s="14">
        <v>75</v>
      </c>
      <c r="BD11" s="14">
        <f t="shared" si="1"/>
        <v>300</v>
      </c>
      <c r="BE11" s="14">
        <f t="shared" si="2"/>
        <v>1125</v>
      </c>
      <c r="BF11" s="14">
        <f t="shared" si="38"/>
        <v>0</v>
      </c>
      <c r="BG11" s="14">
        <f t="shared" si="39"/>
        <v>11000</v>
      </c>
      <c r="BJ11" s="109">
        <v>7</v>
      </c>
      <c r="BK11" s="14">
        <f t="shared" si="40"/>
        <v>1</v>
      </c>
      <c r="BL11" s="14">
        <f t="shared" si="41"/>
        <v>7</v>
      </c>
      <c r="BM11" s="14">
        <f t="shared" si="3"/>
        <v>100</v>
      </c>
      <c r="BN11" s="14">
        <f t="shared" si="4"/>
        <v>1200</v>
      </c>
      <c r="BO11" s="14">
        <f t="shared" si="5"/>
        <v>2250</v>
      </c>
      <c r="BR11" s="109">
        <v>7</v>
      </c>
      <c r="BS11" s="109">
        <f t="shared" si="42"/>
        <v>3</v>
      </c>
      <c r="BT11" s="112">
        <f t="shared" si="43"/>
        <v>20</v>
      </c>
      <c r="BU11" s="109">
        <f t="shared" si="6"/>
        <v>1</v>
      </c>
      <c r="BV11" s="109">
        <v>90</v>
      </c>
      <c r="BW11" s="109">
        <v>135</v>
      </c>
      <c r="BX11" s="109">
        <v>1</v>
      </c>
      <c r="BY11" s="14">
        <f t="shared" si="44"/>
        <v>11031</v>
      </c>
      <c r="BZ11" s="118">
        <v>1</v>
      </c>
      <c r="CA11" s="14">
        <f t="shared" si="45"/>
        <v>103</v>
      </c>
      <c r="CB11" s="118" t="s">
        <v>1030</v>
      </c>
      <c r="CC11" s="14">
        <f t="shared" si="46"/>
        <v>1</v>
      </c>
      <c r="CD11" s="166" t="str">
        <f t="shared" si="47"/>
        <v>钻石70 2小时扫荡券1 金币1800</v>
      </c>
      <c r="CE11" s="14">
        <f t="shared" si="48"/>
        <v>10</v>
      </c>
      <c r="CF11" s="109" t="s">
        <v>19</v>
      </c>
      <c r="CG11" s="109">
        <v>70</v>
      </c>
      <c r="CH11" s="112" t="s">
        <v>1401</v>
      </c>
      <c r="CI11" s="115">
        <v>1</v>
      </c>
      <c r="CJ11" s="109" t="s">
        <v>255</v>
      </c>
      <c r="CK11" s="109">
        <f t="shared" si="63"/>
        <v>1800</v>
      </c>
      <c r="CN11" s="115">
        <f t="shared" si="7"/>
        <v>3</v>
      </c>
      <c r="CO11" s="115">
        <f t="shared" si="8"/>
        <v>30</v>
      </c>
      <c r="CP11" s="118">
        <v>1</v>
      </c>
      <c r="CQ11" s="109">
        <f t="shared" si="9"/>
        <v>135</v>
      </c>
      <c r="CR11" s="109">
        <f t="shared" si="10"/>
        <v>270</v>
      </c>
      <c r="CS11" s="115">
        <v>6</v>
      </c>
      <c r="CT11" s="14">
        <f t="shared" si="11"/>
        <v>12031</v>
      </c>
      <c r="CU11" s="118">
        <v>2</v>
      </c>
      <c r="CV11" s="14">
        <f t="shared" si="12"/>
        <v>203</v>
      </c>
      <c r="CW11" s="118" t="s">
        <v>1030</v>
      </c>
      <c r="CX11" s="14">
        <f t="shared" si="13"/>
        <v>1</v>
      </c>
      <c r="CY11" s="166" t="str">
        <f t="shared" si="50"/>
        <v>钻石10020级-新手套寄灵人の头盔1金币2700</v>
      </c>
      <c r="CZ11" s="14">
        <f t="shared" si="51"/>
        <v>10</v>
      </c>
      <c r="DA11" s="115" t="s">
        <v>260</v>
      </c>
      <c r="DB11" s="115">
        <v>100</v>
      </c>
      <c r="DC11" s="115" t="s">
        <v>1437</v>
      </c>
      <c r="DD11" s="115">
        <v>1</v>
      </c>
      <c r="DE11" s="109" t="s">
        <v>255</v>
      </c>
      <c r="DF11" s="115">
        <f t="shared" si="14"/>
        <v>2700</v>
      </c>
      <c r="DI11" s="118">
        <v>7</v>
      </c>
      <c r="DJ11" s="14">
        <f t="shared" si="52"/>
        <v>3</v>
      </c>
      <c r="DK11" s="118">
        <f t="shared" si="15"/>
        <v>20</v>
      </c>
      <c r="DL11" s="166">
        <f t="shared" si="16"/>
        <v>1</v>
      </c>
      <c r="DM11" s="166">
        <v>90</v>
      </c>
      <c r="DN11" s="166">
        <v>270</v>
      </c>
      <c r="DO11" s="166">
        <v>1</v>
      </c>
      <c r="DP11" s="118">
        <v>90</v>
      </c>
      <c r="DQ11" s="118">
        <f t="shared" si="53"/>
        <v>21031</v>
      </c>
      <c r="DR11" s="118">
        <v>1</v>
      </c>
      <c r="DS11" s="14">
        <f t="shared" si="17"/>
        <v>103</v>
      </c>
      <c r="DT11" s="118" t="s">
        <v>1038</v>
      </c>
      <c r="DU11" s="118">
        <v>1</v>
      </c>
      <c r="DV11" s="166" t="str">
        <f t="shared" si="18"/>
        <v>绿色基础材料23守护灵初级抽卡券2守护灵经验3150</v>
      </c>
      <c r="DW11" s="14">
        <f t="shared" ref="DW11" si="72">DS11*100+3</f>
        <v>10303</v>
      </c>
      <c r="DX11" s="118" t="s">
        <v>1041</v>
      </c>
      <c r="DY11" s="118">
        <v>2</v>
      </c>
      <c r="DZ11" s="14" t="str">
        <f>INDEX(挂机升级突破!$DT$4:$DX$4,DO11)</f>
        <v>绿色基础材料</v>
      </c>
      <c r="EA11" s="14">
        <f>ROUND(INDEX(挂机升级突破!$G$7:$K$37,DJ11+2,章节关卡!DO11)/INDEX(挂机升级突破!$G$5:$K$5,章节关卡!DO11)*INDEX(挂机升级突破!$G$4:$K$4,章节关卡!DO11)*章节关卡!DN11,0)</f>
        <v>23</v>
      </c>
      <c r="EB11" s="118" t="s">
        <v>1042</v>
      </c>
      <c r="EC11" s="14">
        <f t="shared" si="19"/>
        <v>3150</v>
      </c>
      <c r="ED11" s="178">
        <v>50</v>
      </c>
      <c r="EH11" s="166">
        <v>7</v>
      </c>
      <c r="EI11" s="14">
        <f t="shared" si="54"/>
        <v>3</v>
      </c>
      <c r="EJ11" s="166">
        <f t="shared" si="55"/>
        <v>25</v>
      </c>
      <c r="EK11" s="166">
        <f t="shared" si="20"/>
        <v>1</v>
      </c>
      <c r="EL11" s="166">
        <f t="shared" si="21"/>
        <v>135</v>
      </c>
      <c r="EM11" s="166">
        <f t="shared" si="65"/>
        <v>675</v>
      </c>
      <c r="EN11" s="166">
        <v>6</v>
      </c>
      <c r="EO11" s="14">
        <f t="shared" si="22"/>
        <v>180</v>
      </c>
      <c r="EP11" s="14">
        <f t="shared" si="57"/>
        <v>22031</v>
      </c>
      <c r="EQ11" s="166">
        <v>1</v>
      </c>
      <c r="ER11" s="14">
        <f t="shared" si="58"/>
        <v>203</v>
      </c>
      <c r="ES11" s="166" t="s">
        <v>1038</v>
      </c>
      <c r="ET11" s="166">
        <v>1</v>
      </c>
      <c r="EU11" s="166"/>
      <c r="EV11" s="14">
        <f t="shared" ref="EV11" si="73">ER11*100+3</f>
        <v>20303</v>
      </c>
      <c r="EW11" s="166" t="s">
        <v>1403</v>
      </c>
      <c r="EX11" s="166">
        <v>20</v>
      </c>
      <c r="EY11" s="14" t="str">
        <f>INDEX(挂机升级突破!$DT$4:$EC$4,EN11)</f>
        <v>玄铁</v>
      </c>
      <c r="EZ11" s="14">
        <f>ROUND(INDEX(挂机升级突破!$G$7:$R$37,EI11+3,EN11)/INDEX(挂机升级突破!$G$5:$R$5,章节关卡!EN11)*INDEX(挂机升级突破!$G$4:$R$4,章节关卡!EN11)*章节关卡!EM11,0)</f>
        <v>3</v>
      </c>
      <c r="FA11" s="166" t="s">
        <v>1405</v>
      </c>
      <c r="FB11" s="166">
        <f t="shared" si="23"/>
        <v>6075</v>
      </c>
    </row>
    <row r="12" spans="1:158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172">
        <v>9</v>
      </c>
      <c r="AE12" s="109">
        <v>10</v>
      </c>
      <c r="AF12" s="155">
        <f>INDEX(节奏总表!$N$5:$N$34,章节关卡!AD12)</f>
        <v>34</v>
      </c>
      <c r="AG12" s="118">
        <f t="shared" si="69"/>
        <v>510</v>
      </c>
      <c r="AH12" s="14">
        <f>SUM(AE$5:AE12)</f>
        <v>70</v>
      </c>
      <c r="AI12" s="14">
        <f t="shared" si="61"/>
        <v>800</v>
      </c>
      <c r="AJ12" s="24">
        <v>60</v>
      </c>
      <c r="AK12" s="14">
        <f t="shared" si="62"/>
        <v>2400</v>
      </c>
      <c r="AL12" s="54">
        <v>90</v>
      </c>
      <c r="AM12" s="14">
        <f t="shared" si="30"/>
        <v>5400</v>
      </c>
      <c r="AN12" s="34">
        <v>300</v>
      </c>
      <c r="AO12" s="14">
        <f t="shared" si="31"/>
        <v>18000</v>
      </c>
      <c r="AR12" s="24">
        <v>8</v>
      </c>
      <c r="AS12" s="14">
        <f t="shared" si="32"/>
        <v>2</v>
      </c>
      <c r="AT12" s="109">
        <f t="shared" si="33"/>
        <v>4</v>
      </c>
      <c r="AU12" s="109">
        <f t="shared" si="34"/>
        <v>6</v>
      </c>
      <c r="AV12" s="109">
        <f t="shared" si="35"/>
        <v>14</v>
      </c>
      <c r="AW12" s="109">
        <f t="shared" si="36"/>
        <v>29</v>
      </c>
      <c r="AZ12" s="109">
        <v>8</v>
      </c>
      <c r="BA12" s="14">
        <f t="shared" si="0"/>
        <v>1</v>
      </c>
      <c r="BB12" s="14">
        <f t="shared" si="37"/>
        <v>8</v>
      </c>
      <c r="BC12" s="14">
        <v>75</v>
      </c>
      <c r="BD12" s="14">
        <f t="shared" si="1"/>
        <v>300</v>
      </c>
      <c r="BE12" s="14">
        <f t="shared" si="2"/>
        <v>1125</v>
      </c>
      <c r="BF12" s="14">
        <f t="shared" si="38"/>
        <v>0</v>
      </c>
      <c r="BG12" s="14">
        <f t="shared" si="39"/>
        <v>11000</v>
      </c>
      <c r="BJ12" s="109">
        <v>8</v>
      </c>
      <c r="BK12" s="14">
        <f t="shared" si="40"/>
        <v>1</v>
      </c>
      <c r="BL12" s="14">
        <f t="shared" si="41"/>
        <v>8</v>
      </c>
      <c r="BM12" s="14">
        <f t="shared" si="3"/>
        <v>100</v>
      </c>
      <c r="BN12" s="14">
        <f t="shared" si="4"/>
        <v>1200</v>
      </c>
      <c r="BO12" s="14">
        <f t="shared" si="5"/>
        <v>2250</v>
      </c>
      <c r="BR12" s="109">
        <v>8</v>
      </c>
      <c r="BS12" s="109">
        <f t="shared" si="42"/>
        <v>3</v>
      </c>
      <c r="BT12" s="112">
        <f t="shared" si="43"/>
        <v>20</v>
      </c>
      <c r="BU12" s="109">
        <f t="shared" si="6"/>
        <v>2</v>
      </c>
      <c r="BV12" s="109">
        <v>150</v>
      </c>
      <c r="BW12" s="109">
        <v>225</v>
      </c>
      <c r="BX12" s="109">
        <v>1</v>
      </c>
      <c r="BY12" s="14">
        <f t="shared" si="44"/>
        <v>11032</v>
      </c>
      <c r="BZ12" s="118">
        <v>1</v>
      </c>
      <c r="CA12" s="14">
        <f t="shared" si="45"/>
        <v>103</v>
      </c>
      <c r="CB12" s="118" t="s">
        <v>1030</v>
      </c>
      <c r="CC12" s="14">
        <f t="shared" si="46"/>
        <v>2</v>
      </c>
      <c r="CD12" s="166" t="str">
        <f t="shared" si="47"/>
        <v>守护灵抽卡券2 2小时扫荡券1 金币3000</v>
      </c>
      <c r="CE12" s="14">
        <f t="shared" si="48"/>
        <v>20</v>
      </c>
      <c r="CF12" s="115" t="s">
        <v>261</v>
      </c>
      <c r="CG12" s="115">
        <v>2</v>
      </c>
      <c r="CH12" s="112" t="s">
        <v>1401</v>
      </c>
      <c r="CI12" s="115">
        <v>1</v>
      </c>
      <c r="CJ12" s="109" t="s">
        <v>255</v>
      </c>
      <c r="CK12" s="109">
        <f t="shared" si="63"/>
        <v>3000</v>
      </c>
      <c r="CN12" s="115">
        <f t="shared" si="7"/>
        <v>3</v>
      </c>
      <c r="CO12" s="115">
        <f t="shared" si="8"/>
        <v>30</v>
      </c>
      <c r="CP12" s="118">
        <v>2</v>
      </c>
      <c r="CQ12" s="109">
        <f t="shared" si="9"/>
        <v>225</v>
      </c>
      <c r="CR12" s="109">
        <f t="shared" si="10"/>
        <v>450</v>
      </c>
      <c r="CS12" s="115">
        <v>6</v>
      </c>
      <c r="CT12" s="14">
        <f t="shared" si="11"/>
        <v>12032</v>
      </c>
      <c r="CU12" s="118">
        <v>2</v>
      </c>
      <c r="CV12" s="14">
        <f t="shared" si="12"/>
        <v>203</v>
      </c>
      <c r="CW12" s="118" t="s">
        <v>1030</v>
      </c>
      <c r="CX12" s="14">
        <f t="shared" si="13"/>
        <v>2</v>
      </c>
      <c r="CY12" s="166" t="str">
        <f t="shared" si="50"/>
        <v>熔炼值70020级-新手套寄灵人の铠甲1金币4500</v>
      </c>
      <c r="CZ12" s="14">
        <f t="shared" si="51"/>
        <v>20</v>
      </c>
      <c r="DA12" s="115" t="s">
        <v>1009</v>
      </c>
      <c r="DB12" s="115">
        <v>700</v>
      </c>
      <c r="DC12" s="115" t="s">
        <v>1438</v>
      </c>
      <c r="DD12" s="115">
        <v>1</v>
      </c>
      <c r="DE12" s="109" t="s">
        <v>255</v>
      </c>
      <c r="DF12" s="115">
        <f t="shared" si="14"/>
        <v>4500</v>
      </c>
      <c r="DI12" s="118">
        <v>8</v>
      </c>
      <c r="DJ12" s="14">
        <f t="shared" si="52"/>
        <v>3</v>
      </c>
      <c r="DK12" s="118">
        <f t="shared" si="15"/>
        <v>20</v>
      </c>
      <c r="DL12" s="166">
        <f t="shared" si="16"/>
        <v>2</v>
      </c>
      <c r="DM12" s="166">
        <v>150</v>
      </c>
      <c r="DN12" s="166">
        <v>450</v>
      </c>
      <c r="DO12" s="166">
        <v>1</v>
      </c>
      <c r="DP12" s="118">
        <v>120</v>
      </c>
      <c r="DQ12" s="118">
        <f t="shared" si="53"/>
        <v>21032</v>
      </c>
      <c r="DR12" s="118">
        <v>1</v>
      </c>
      <c r="DS12" s="14">
        <f t="shared" si="17"/>
        <v>103</v>
      </c>
      <c r="DT12" s="118" t="s">
        <v>1038</v>
      </c>
      <c r="DU12" s="118">
        <v>2</v>
      </c>
      <c r="DV12" s="166" t="str">
        <f t="shared" si="18"/>
        <v>绿色基础材料38守护灵初级抽卡券3守护灵经验4200</v>
      </c>
      <c r="DW12" s="14">
        <f t="shared" ref="DW12" si="74">DS12*100+6</f>
        <v>10306</v>
      </c>
      <c r="DX12" s="118" t="s">
        <v>1041</v>
      </c>
      <c r="DY12" s="118">
        <v>3</v>
      </c>
      <c r="DZ12" s="14" t="str">
        <f>INDEX(挂机升级突破!$DT$4:$DX$4,DO12)</f>
        <v>绿色基础材料</v>
      </c>
      <c r="EA12" s="14">
        <f>ROUND(INDEX(挂机升级突破!$G$7:$K$37,DJ12+2,章节关卡!DO12)/INDEX(挂机升级突破!$G$5:$K$5,章节关卡!DO12)*INDEX(挂机升级突破!$G$4:$K$4,章节关卡!DO12)*章节关卡!DN12,0)</f>
        <v>38</v>
      </c>
      <c r="EB12" s="118" t="s">
        <v>1042</v>
      </c>
      <c r="EC12" s="14">
        <f t="shared" si="19"/>
        <v>4200</v>
      </c>
      <c r="ED12" s="178">
        <v>75</v>
      </c>
      <c r="EH12" s="166">
        <v>8</v>
      </c>
      <c r="EI12" s="14">
        <f t="shared" si="54"/>
        <v>3</v>
      </c>
      <c r="EJ12" s="166">
        <f t="shared" si="55"/>
        <v>25</v>
      </c>
      <c r="EK12" s="166">
        <f t="shared" si="20"/>
        <v>2</v>
      </c>
      <c r="EL12" s="166">
        <f t="shared" si="21"/>
        <v>225</v>
      </c>
      <c r="EM12" s="166">
        <f t="shared" si="65"/>
        <v>1125</v>
      </c>
      <c r="EN12" s="166">
        <v>6</v>
      </c>
      <c r="EO12" s="14">
        <f t="shared" si="22"/>
        <v>240</v>
      </c>
      <c r="EP12" s="14">
        <f t="shared" si="57"/>
        <v>22032</v>
      </c>
      <c r="EQ12" s="166">
        <v>1</v>
      </c>
      <c r="ER12" s="14">
        <f t="shared" si="58"/>
        <v>203</v>
      </c>
      <c r="ES12" s="166" t="s">
        <v>1038</v>
      </c>
      <c r="ET12" s="166">
        <v>2</v>
      </c>
      <c r="EU12" s="166"/>
      <c r="EV12" s="14">
        <f t="shared" ref="EV12" si="75">ER12*100+6</f>
        <v>20306</v>
      </c>
      <c r="EW12" s="166" t="s">
        <v>1403</v>
      </c>
      <c r="EX12" s="166">
        <v>30</v>
      </c>
      <c r="EY12" s="14" t="str">
        <f>INDEX(挂机升级突破!$DT$4:$EC$4,EN12)</f>
        <v>玄铁</v>
      </c>
      <c r="EZ12" s="14">
        <f>ROUND(INDEX(挂机升级突破!$G$7:$R$37,EI12+3,EN12)/INDEX(挂机升级突破!$G$5:$R$5,章节关卡!EN12)*INDEX(挂机升级突破!$G$4:$R$4,章节关卡!EN12)*章节关卡!EM12,0)</f>
        <v>5</v>
      </c>
      <c r="FA12" s="166" t="s">
        <v>1405</v>
      </c>
      <c r="FB12" s="166">
        <f t="shared" si="23"/>
        <v>10125</v>
      </c>
    </row>
    <row r="13" spans="1:158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172">
        <v>10</v>
      </c>
      <c r="AE13" s="109">
        <v>10</v>
      </c>
      <c r="AF13" s="155">
        <f>INDEX(节奏总表!$N$5:$N$34,章节关卡!AD13)</f>
        <v>40</v>
      </c>
      <c r="AG13" s="118">
        <f t="shared" si="69"/>
        <v>600</v>
      </c>
      <c r="AH13" s="14">
        <f>SUM(AE$5:AE13)</f>
        <v>80</v>
      </c>
      <c r="AI13" s="14">
        <f t="shared" si="61"/>
        <v>1100</v>
      </c>
      <c r="AJ13" s="24">
        <v>60</v>
      </c>
      <c r="AK13" s="14">
        <f t="shared" si="62"/>
        <v>2700</v>
      </c>
      <c r="AL13" s="54">
        <v>90</v>
      </c>
      <c r="AM13" s="14">
        <f t="shared" si="30"/>
        <v>6300</v>
      </c>
      <c r="AN13" s="34">
        <v>300</v>
      </c>
      <c r="AO13" s="14">
        <f t="shared" si="31"/>
        <v>21000</v>
      </c>
      <c r="AR13" s="24">
        <v>9</v>
      </c>
      <c r="AS13" s="14">
        <f t="shared" si="32"/>
        <v>3</v>
      </c>
      <c r="AT13" s="109">
        <f t="shared" si="33"/>
        <v>1</v>
      </c>
      <c r="AU13" s="109">
        <f t="shared" si="34"/>
        <v>7</v>
      </c>
      <c r="AV13" s="109">
        <f t="shared" si="35"/>
        <v>16</v>
      </c>
      <c r="AW13" s="109">
        <f t="shared" si="36"/>
        <v>31</v>
      </c>
      <c r="AZ13" s="109">
        <v>9</v>
      </c>
      <c r="BA13" s="14">
        <f t="shared" si="0"/>
        <v>1</v>
      </c>
      <c r="BB13" s="14">
        <f t="shared" si="37"/>
        <v>9</v>
      </c>
      <c r="BC13" s="14">
        <v>75</v>
      </c>
      <c r="BD13" s="14">
        <f t="shared" si="1"/>
        <v>300</v>
      </c>
      <c r="BE13" s="14">
        <f t="shared" si="2"/>
        <v>1125</v>
      </c>
      <c r="BF13" s="14">
        <f t="shared" si="38"/>
        <v>0</v>
      </c>
      <c r="BG13" s="14">
        <f t="shared" si="39"/>
        <v>11000</v>
      </c>
      <c r="BJ13" s="109">
        <v>9</v>
      </c>
      <c r="BK13" s="14">
        <f t="shared" si="40"/>
        <v>1</v>
      </c>
      <c r="BL13" s="14">
        <f t="shared" si="41"/>
        <v>9</v>
      </c>
      <c r="BM13" s="14">
        <f t="shared" si="3"/>
        <v>100</v>
      </c>
      <c r="BN13" s="14">
        <f t="shared" si="4"/>
        <v>1200</v>
      </c>
      <c r="BO13" s="14">
        <f t="shared" si="5"/>
        <v>2250</v>
      </c>
      <c r="BR13" s="109">
        <v>9</v>
      </c>
      <c r="BS13" s="109">
        <f t="shared" si="42"/>
        <v>3</v>
      </c>
      <c r="BT13" s="112">
        <f t="shared" si="43"/>
        <v>20</v>
      </c>
      <c r="BU13" s="109">
        <f t="shared" si="6"/>
        <v>3</v>
      </c>
      <c r="BV13" s="109">
        <v>210</v>
      </c>
      <c r="BW13" s="109">
        <v>315</v>
      </c>
      <c r="BX13" s="109">
        <v>1</v>
      </c>
      <c r="BY13" s="14">
        <f t="shared" si="44"/>
        <v>11033</v>
      </c>
      <c r="BZ13" s="118">
        <v>1</v>
      </c>
      <c r="CA13" s="14">
        <f t="shared" si="45"/>
        <v>103</v>
      </c>
      <c r="CB13" s="118" t="s">
        <v>1030</v>
      </c>
      <c r="CC13" s="14">
        <f t="shared" si="46"/>
        <v>3</v>
      </c>
      <c r="CD13" s="166" t="str">
        <f t="shared" si="47"/>
        <v>守护灵抽卡券3 2小时扫荡券1 金币4200</v>
      </c>
      <c r="CE13" s="14">
        <f t="shared" si="48"/>
        <v>30</v>
      </c>
      <c r="CF13" s="115" t="s">
        <v>261</v>
      </c>
      <c r="CG13" s="115">
        <v>3</v>
      </c>
      <c r="CH13" s="112" t="s">
        <v>1401</v>
      </c>
      <c r="CI13" s="115">
        <v>1</v>
      </c>
      <c r="CJ13" s="109" t="s">
        <v>255</v>
      </c>
      <c r="CK13" s="109">
        <f t="shared" si="63"/>
        <v>4200</v>
      </c>
      <c r="CN13" s="115">
        <f t="shared" si="7"/>
        <v>3</v>
      </c>
      <c r="CO13" s="115">
        <f t="shared" si="8"/>
        <v>30</v>
      </c>
      <c r="CP13" s="118">
        <v>3</v>
      </c>
      <c r="CQ13" s="109">
        <f t="shared" si="9"/>
        <v>315</v>
      </c>
      <c r="CR13" s="109">
        <f t="shared" si="10"/>
        <v>630</v>
      </c>
      <c r="CS13" s="115">
        <v>6</v>
      </c>
      <c r="CT13" s="14">
        <f t="shared" si="11"/>
        <v>12033</v>
      </c>
      <c r="CU13" s="118">
        <v>2</v>
      </c>
      <c r="CV13" s="14">
        <f t="shared" si="12"/>
        <v>203</v>
      </c>
      <c r="CW13" s="118" t="s">
        <v>1030</v>
      </c>
      <c r="CX13" s="14">
        <f t="shared" si="13"/>
        <v>3</v>
      </c>
      <c r="CY13" s="166" t="str">
        <f t="shared" si="50"/>
        <v>守护灵抽卡券520级-新手套寄灵人の裤子1金币6300</v>
      </c>
      <c r="CZ13" s="14">
        <f t="shared" si="51"/>
        <v>30</v>
      </c>
      <c r="DA13" s="115" t="s">
        <v>1008</v>
      </c>
      <c r="DB13" s="115">
        <v>5</v>
      </c>
      <c r="DC13" s="115" t="s">
        <v>1439</v>
      </c>
      <c r="DD13" s="115">
        <v>1</v>
      </c>
      <c r="DE13" s="109" t="s">
        <v>255</v>
      </c>
      <c r="DF13" s="115">
        <f t="shared" si="14"/>
        <v>6300</v>
      </c>
      <c r="DI13" s="118">
        <v>9</v>
      </c>
      <c r="DJ13" s="14">
        <f t="shared" si="52"/>
        <v>3</v>
      </c>
      <c r="DK13" s="118">
        <f t="shared" si="15"/>
        <v>20</v>
      </c>
      <c r="DL13" s="166">
        <f t="shared" si="16"/>
        <v>3</v>
      </c>
      <c r="DM13" s="166">
        <v>210</v>
      </c>
      <c r="DN13" s="166">
        <v>630</v>
      </c>
      <c r="DO13" s="166">
        <v>1</v>
      </c>
      <c r="DP13" s="118">
        <v>150</v>
      </c>
      <c r="DQ13" s="118">
        <f t="shared" si="53"/>
        <v>21033</v>
      </c>
      <c r="DR13" s="118">
        <v>1</v>
      </c>
      <c r="DS13" s="14">
        <f t="shared" si="17"/>
        <v>103</v>
      </c>
      <c r="DT13" s="118" t="s">
        <v>1038</v>
      </c>
      <c r="DU13" s="118">
        <v>3</v>
      </c>
      <c r="DV13" s="166" t="str">
        <f t="shared" si="18"/>
        <v>绿色基础材料53守护灵初级抽卡券5守护灵经验5250</v>
      </c>
      <c r="DW13" s="14">
        <f t="shared" ref="DW13" si="76">DS13*100+9</f>
        <v>10309</v>
      </c>
      <c r="DX13" s="118" t="s">
        <v>1041</v>
      </c>
      <c r="DY13" s="118">
        <v>5</v>
      </c>
      <c r="DZ13" s="14" t="str">
        <f>INDEX(挂机升级突破!$DT$4:$DX$4,DO13)</f>
        <v>绿色基础材料</v>
      </c>
      <c r="EA13" s="14">
        <f>ROUND(INDEX(挂机升级突破!$G$7:$K$37,DJ13+2,章节关卡!DO13)/INDEX(挂机升级突破!$G$5:$K$5,章节关卡!DO13)*INDEX(挂机升级突破!$G$4:$K$4,章节关卡!DO13)*章节关卡!DN13,0)</f>
        <v>53</v>
      </c>
      <c r="EB13" s="118" t="s">
        <v>1042</v>
      </c>
      <c r="EC13" s="14">
        <f t="shared" si="19"/>
        <v>5250</v>
      </c>
      <c r="ED13" s="178">
        <v>100</v>
      </c>
      <c r="EH13" s="166">
        <v>9</v>
      </c>
      <c r="EI13" s="14">
        <f t="shared" si="54"/>
        <v>3</v>
      </c>
      <c r="EJ13" s="166">
        <f t="shared" si="55"/>
        <v>25</v>
      </c>
      <c r="EK13" s="166">
        <f t="shared" si="20"/>
        <v>3</v>
      </c>
      <c r="EL13" s="166">
        <f t="shared" si="21"/>
        <v>315</v>
      </c>
      <c r="EM13" s="166">
        <f t="shared" si="65"/>
        <v>1575</v>
      </c>
      <c r="EN13" s="166">
        <v>6</v>
      </c>
      <c r="EO13" s="14">
        <f t="shared" si="22"/>
        <v>300</v>
      </c>
      <c r="EP13" s="14">
        <f t="shared" si="57"/>
        <v>22033</v>
      </c>
      <c r="EQ13" s="166">
        <v>1</v>
      </c>
      <c r="ER13" s="14">
        <f t="shared" si="58"/>
        <v>203</v>
      </c>
      <c r="ES13" s="166" t="s">
        <v>1038</v>
      </c>
      <c r="ET13" s="166">
        <v>3</v>
      </c>
      <c r="EU13" s="166"/>
      <c r="EV13" s="14">
        <f t="shared" ref="EV13" si="77">ER13*100+9</f>
        <v>20309</v>
      </c>
      <c r="EW13" s="166" t="s">
        <v>1403</v>
      </c>
      <c r="EX13" s="166">
        <v>50</v>
      </c>
      <c r="EY13" s="14" t="str">
        <f>INDEX(挂机升级突破!$DT$4:$EC$4,EN13)</f>
        <v>玄铁</v>
      </c>
      <c r="EZ13" s="14">
        <f>ROUND(INDEX(挂机升级突破!$G$7:$R$37,EI13+3,EN13)/INDEX(挂机升级突破!$G$5:$R$5,章节关卡!EN13)*INDEX(挂机升级突破!$G$4:$R$4,章节关卡!EN13)*章节关卡!EM13,0)</f>
        <v>7</v>
      </c>
      <c r="FA13" s="166" t="s">
        <v>1405</v>
      </c>
      <c r="FB13" s="166">
        <f t="shared" si="23"/>
        <v>14175</v>
      </c>
    </row>
    <row r="14" spans="1:158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172">
        <v>11</v>
      </c>
      <c r="AE14" s="109">
        <v>10</v>
      </c>
      <c r="AF14" s="155">
        <f>INDEX(节奏总表!$N$5:$N$34,章节关卡!AD14)</f>
        <v>45</v>
      </c>
      <c r="AG14" s="118">
        <f t="shared" si="69"/>
        <v>675</v>
      </c>
      <c r="AH14" s="14">
        <f>SUM(AE$5:AE14)</f>
        <v>90</v>
      </c>
      <c r="AI14" s="14">
        <f t="shared" si="61"/>
        <v>1350</v>
      </c>
      <c r="AJ14" s="24">
        <v>60</v>
      </c>
      <c r="AK14" s="14">
        <f t="shared" si="62"/>
        <v>3000</v>
      </c>
      <c r="AL14" s="54">
        <v>90</v>
      </c>
      <c r="AM14" s="14">
        <f t="shared" si="30"/>
        <v>7200</v>
      </c>
      <c r="AN14" s="109">
        <v>300</v>
      </c>
      <c r="AO14" s="14">
        <f t="shared" si="31"/>
        <v>24000</v>
      </c>
      <c r="AR14" s="24">
        <v>10</v>
      </c>
      <c r="AS14" s="14">
        <f t="shared" si="32"/>
        <v>3</v>
      </c>
      <c r="AT14" s="109">
        <f t="shared" si="33"/>
        <v>2</v>
      </c>
      <c r="AU14" s="109">
        <f t="shared" si="34"/>
        <v>7</v>
      </c>
      <c r="AV14" s="109">
        <f t="shared" si="35"/>
        <v>17</v>
      </c>
      <c r="AW14" s="109">
        <f t="shared" si="36"/>
        <v>32</v>
      </c>
      <c r="AZ14" s="109">
        <v>10</v>
      </c>
      <c r="BA14" s="14">
        <f t="shared" si="0"/>
        <v>1</v>
      </c>
      <c r="BB14" s="14">
        <f t="shared" si="37"/>
        <v>10</v>
      </c>
      <c r="BC14" s="14">
        <v>100</v>
      </c>
      <c r="BD14" s="14">
        <f t="shared" si="1"/>
        <v>300</v>
      </c>
      <c r="BE14" s="14">
        <f t="shared" si="2"/>
        <v>1125</v>
      </c>
      <c r="BF14" s="14">
        <f t="shared" si="38"/>
        <v>0</v>
      </c>
      <c r="BG14" s="14">
        <f t="shared" si="39"/>
        <v>11000</v>
      </c>
      <c r="BJ14" s="109">
        <v>10</v>
      </c>
      <c r="BK14" s="14">
        <f t="shared" si="40"/>
        <v>1</v>
      </c>
      <c r="BL14" s="14">
        <f t="shared" si="41"/>
        <v>10</v>
      </c>
      <c r="BM14" s="14">
        <f t="shared" si="3"/>
        <v>100</v>
      </c>
      <c r="BN14" s="14">
        <f t="shared" si="4"/>
        <v>1200</v>
      </c>
      <c r="BO14" s="14">
        <f t="shared" si="5"/>
        <v>2250</v>
      </c>
      <c r="BR14" s="109">
        <v>10</v>
      </c>
      <c r="BS14" s="109">
        <f t="shared" si="42"/>
        <v>4</v>
      </c>
      <c r="BT14" s="112">
        <f t="shared" si="43"/>
        <v>25</v>
      </c>
      <c r="BU14" s="109">
        <f t="shared" si="6"/>
        <v>1</v>
      </c>
      <c r="BV14" s="109">
        <v>90</v>
      </c>
      <c r="BW14" s="109">
        <v>135</v>
      </c>
      <c r="BX14" s="112">
        <v>1</v>
      </c>
      <c r="BY14" s="14">
        <f t="shared" si="44"/>
        <v>11041</v>
      </c>
      <c r="BZ14" s="118">
        <v>1</v>
      </c>
      <c r="CA14" s="14">
        <f t="shared" si="45"/>
        <v>104</v>
      </c>
      <c r="CB14" s="118" t="s">
        <v>1030</v>
      </c>
      <c r="CC14" s="14">
        <f t="shared" si="46"/>
        <v>1</v>
      </c>
      <c r="CD14" s="166" t="str">
        <f t="shared" si="47"/>
        <v>钻石80 2小时扫荡券1 金币2250</v>
      </c>
      <c r="CE14" s="14">
        <f t="shared" si="48"/>
        <v>10</v>
      </c>
      <c r="CF14" s="109" t="s">
        <v>19</v>
      </c>
      <c r="CG14" s="109">
        <v>80</v>
      </c>
      <c r="CH14" s="112" t="s">
        <v>1401</v>
      </c>
      <c r="CI14" s="115">
        <v>1</v>
      </c>
      <c r="CJ14" s="109" t="s">
        <v>255</v>
      </c>
      <c r="CK14" s="109">
        <f t="shared" si="63"/>
        <v>2250</v>
      </c>
      <c r="CN14" s="115">
        <f t="shared" si="7"/>
        <v>4</v>
      </c>
      <c r="CO14" s="115">
        <f t="shared" si="8"/>
        <v>35</v>
      </c>
      <c r="CP14" s="118">
        <v>1</v>
      </c>
      <c r="CQ14" s="109">
        <f t="shared" si="9"/>
        <v>135</v>
      </c>
      <c r="CR14" s="109">
        <f t="shared" si="10"/>
        <v>270</v>
      </c>
      <c r="CS14" s="115">
        <v>6</v>
      </c>
      <c r="CT14" s="14">
        <f t="shared" si="11"/>
        <v>12041</v>
      </c>
      <c r="CU14" s="118">
        <v>2</v>
      </c>
      <c r="CV14" s="14">
        <f t="shared" si="12"/>
        <v>204</v>
      </c>
      <c r="CW14" s="118" t="s">
        <v>1030</v>
      </c>
      <c r="CX14" s="14">
        <f t="shared" si="13"/>
        <v>1</v>
      </c>
      <c r="CY14" s="166" t="str">
        <f t="shared" si="50"/>
        <v>钻石10020级-新手套寄灵人の鞋子1金币3375</v>
      </c>
      <c r="CZ14" s="14">
        <f t="shared" si="51"/>
        <v>10</v>
      </c>
      <c r="DA14" s="115" t="s">
        <v>260</v>
      </c>
      <c r="DB14" s="115">
        <v>100</v>
      </c>
      <c r="DC14" s="115" t="s">
        <v>1440</v>
      </c>
      <c r="DD14" s="115">
        <v>1</v>
      </c>
      <c r="DE14" s="109" t="s">
        <v>255</v>
      </c>
      <c r="DF14" s="115">
        <f t="shared" si="14"/>
        <v>3375</v>
      </c>
      <c r="DI14" s="118">
        <v>10</v>
      </c>
      <c r="DJ14" s="14">
        <f t="shared" si="52"/>
        <v>4</v>
      </c>
      <c r="DK14" s="118">
        <f t="shared" si="15"/>
        <v>25</v>
      </c>
      <c r="DL14" s="166">
        <f t="shared" si="16"/>
        <v>1</v>
      </c>
      <c r="DM14" s="166">
        <v>90</v>
      </c>
      <c r="DN14" s="166">
        <v>270</v>
      </c>
      <c r="DO14" s="166">
        <v>1</v>
      </c>
      <c r="DP14" s="118">
        <v>90</v>
      </c>
      <c r="DQ14" s="118">
        <f t="shared" si="53"/>
        <v>21041</v>
      </c>
      <c r="DR14" s="118">
        <v>1</v>
      </c>
      <c r="DS14" s="14">
        <f t="shared" si="17"/>
        <v>104</v>
      </c>
      <c r="DT14" s="118" t="s">
        <v>1038</v>
      </c>
      <c r="DU14" s="118">
        <v>1</v>
      </c>
      <c r="DV14" s="166" t="str">
        <f t="shared" si="18"/>
        <v>绿色基础材料23守护灵初级抽卡券2守护灵经验3600</v>
      </c>
      <c r="DW14" s="14">
        <f t="shared" ref="DW14" si="78">DS14*100+3</f>
        <v>10403</v>
      </c>
      <c r="DX14" s="118" t="s">
        <v>1041</v>
      </c>
      <c r="DY14" s="118">
        <v>2</v>
      </c>
      <c r="DZ14" s="14" t="str">
        <f>INDEX(挂机升级突破!$DT$4:$DX$4,DO14)</f>
        <v>绿色基础材料</v>
      </c>
      <c r="EA14" s="14">
        <f>ROUND(INDEX(挂机升级突破!$G$7:$K$37,DJ14+2,章节关卡!DO14)/INDEX(挂机升级突破!$G$5:$K$5,章节关卡!DO14)*INDEX(挂机升级突破!$G$4:$K$4,章节关卡!DO14)*章节关卡!DN14,0)</f>
        <v>23</v>
      </c>
      <c r="EB14" s="118" t="s">
        <v>1042</v>
      </c>
      <c r="EC14" s="14">
        <f t="shared" si="19"/>
        <v>3600</v>
      </c>
      <c r="ED14" s="178">
        <v>50</v>
      </c>
      <c r="EH14" s="166">
        <v>10</v>
      </c>
      <c r="EI14" s="14">
        <f t="shared" si="54"/>
        <v>4</v>
      </c>
      <c r="EJ14" s="166">
        <f t="shared" si="55"/>
        <v>30</v>
      </c>
      <c r="EK14" s="166">
        <f t="shared" si="20"/>
        <v>1</v>
      </c>
      <c r="EL14" s="166">
        <f t="shared" si="21"/>
        <v>135</v>
      </c>
      <c r="EM14" s="166">
        <f t="shared" si="65"/>
        <v>675</v>
      </c>
      <c r="EN14" s="166">
        <v>6</v>
      </c>
      <c r="EO14" s="14">
        <f t="shared" si="22"/>
        <v>180</v>
      </c>
      <c r="EP14" s="14">
        <f t="shared" si="57"/>
        <v>22041</v>
      </c>
      <c r="EQ14" s="166">
        <v>1</v>
      </c>
      <c r="ER14" s="14">
        <f t="shared" si="58"/>
        <v>204</v>
      </c>
      <c r="ES14" s="166" t="s">
        <v>1038</v>
      </c>
      <c r="ET14" s="166">
        <v>1</v>
      </c>
      <c r="EU14" s="166"/>
      <c r="EV14" s="14">
        <f t="shared" ref="EV14" si="79">ER14*100+3</f>
        <v>20403</v>
      </c>
      <c r="EW14" s="166" t="s">
        <v>1403</v>
      </c>
      <c r="EX14" s="166">
        <v>20</v>
      </c>
      <c r="EY14" s="14" t="str">
        <f>INDEX(挂机升级突破!$DT$4:$EC$4,EN14)</f>
        <v>玄铁</v>
      </c>
      <c r="EZ14" s="14">
        <f>ROUND(INDEX(挂机升级突破!$G$7:$R$37,EI14+3,EN14)/INDEX(挂机升级突破!$G$5:$R$5,章节关卡!EN14)*INDEX(挂机升级突破!$G$4:$R$4,章节关卡!EN14)*章节关卡!EM14,0)</f>
        <v>4</v>
      </c>
      <c r="FA14" s="166" t="s">
        <v>1405</v>
      </c>
      <c r="FB14" s="166">
        <f t="shared" si="23"/>
        <v>6750</v>
      </c>
    </row>
    <row r="15" spans="1:158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172">
        <v>12</v>
      </c>
      <c r="AE15" s="109">
        <v>10</v>
      </c>
      <c r="AF15" s="155">
        <f>INDEX(节奏总表!$N$5:$N$34,章节关卡!AD15)</f>
        <v>51</v>
      </c>
      <c r="AG15" s="118">
        <f t="shared" si="69"/>
        <v>765</v>
      </c>
      <c r="AH15" s="14">
        <f>SUM(AE$5:AE15)</f>
        <v>100</v>
      </c>
      <c r="AI15" s="14">
        <f t="shared" si="61"/>
        <v>1700</v>
      </c>
      <c r="AJ15" s="24">
        <v>60</v>
      </c>
      <c r="AK15" s="14">
        <f t="shared" si="62"/>
        <v>3300</v>
      </c>
      <c r="AL15" s="54">
        <v>90</v>
      </c>
      <c r="AM15" s="14">
        <f t="shared" si="30"/>
        <v>8100</v>
      </c>
      <c r="AN15" s="109">
        <v>300</v>
      </c>
      <c r="AO15" s="14">
        <f t="shared" si="31"/>
        <v>27000</v>
      </c>
      <c r="AR15" s="24">
        <v>11</v>
      </c>
      <c r="AS15" s="14">
        <f t="shared" si="32"/>
        <v>3</v>
      </c>
      <c r="AT15" s="109">
        <f t="shared" si="33"/>
        <v>3</v>
      </c>
      <c r="AU15" s="109">
        <f t="shared" si="34"/>
        <v>7</v>
      </c>
      <c r="AV15" s="109">
        <f t="shared" si="35"/>
        <v>18</v>
      </c>
      <c r="AW15" s="109">
        <f t="shared" si="36"/>
        <v>33</v>
      </c>
      <c r="AZ15" s="109">
        <v>11</v>
      </c>
      <c r="BA15" s="14">
        <f t="shared" si="0"/>
        <v>2</v>
      </c>
      <c r="BB15" s="14">
        <f t="shared" si="37"/>
        <v>1</v>
      </c>
      <c r="BC15" s="14">
        <f t="shared" ref="BC15:BC78" si="80">INDEX($T$6:$T$35,BA15)</f>
        <v>120</v>
      </c>
      <c r="BD15" s="14">
        <f t="shared" si="1"/>
        <v>450</v>
      </c>
      <c r="BE15" s="14">
        <f t="shared" si="2"/>
        <v>1350</v>
      </c>
      <c r="BF15" s="14">
        <f t="shared" si="38"/>
        <v>0.08</v>
      </c>
      <c r="BG15" s="14">
        <f t="shared" si="39"/>
        <v>11000</v>
      </c>
      <c r="BJ15" s="109">
        <v>11</v>
      </c>
      <c r="BK15" s="14">
        <f t="shared" si="40"/>
        <v>2</v>
      </c>
      <c r="BL15" s="14">
        <f t="shared" si="41"/>
        <v>1</v>
      </c>
      <c r="BM15" s="14">
        <f t="shared" si="3"/>
        <v>250</v>
      </c>
      <c r="BN15" s="14">
        <f t="shared" si="4"/>
        <v>900</v>
      </c>
      <c r="BO15" s="14">
        <f t="shared" si="5"/>
        <v>2700</v>
      </c>
      <c r="BR15" s="109">
        <v>11</v>
      </c>
      <c r="BS15" s="109">
        <f t="shared" si="42"/>
        <v>4</v>
      </c>
      <c r="BT15" s="112">
        <f t="shared" si="43"/>
        <v>25</v>
      </c>
      <c r="BU15" s="109">
        <f t="shared" si="6"/>
        <v>2</v>
      </c>
      <c r="BV15" s="109">
        <v>150</v>
      </c>
      <c r="BW15" s="109">
        <v>225</v>
      </c>
      <c r="BX15" s="112">
        <v>1</v>
      </c>
      <c r="BY15" s="14">
        <f t="shared" si="44"/>
        <v>11042</v>
      </c>
      <c r="BZ15" s="118">
        <v>1</v>
      </c>
      <c r="CA15" s="14">
        <f t="shared" si="45"/>
        <v>104</v>
      </c>
      <c r="CB15" s="118" t="s">
        <v>1030</v>
      </c>
      <c r="CC15" s="14">
        <f t="shared" si="46"/>
        <v>2</v>
      </c>
      <c r="CD15" s="166" t="str">
        <f t="shared" si="47"/>
        <v>守护灵抽卡券2 2小时扫荡券1 金币3750</v>
      </c>
      <c r="CE15" s="14">
        <f t="shared" si="48"/>
        <v>20</v>
      </c>
      <c r="CF15" s="115" t="s">
        <v>261</v>
      </c>
      <c r="CG15" s="115">
        <v>2</v>
      </c>
      <c r="CH15" s="112" t="s">
        <v>1401</v>
      </c>
      <c r="CI15" s="115">
        <v>1</v>
      </c>
      <c r="CJ15" s="109" t="s">
        <v>255</v>
      </c>
      <c r="CK15" s="109">
        <f t="shared" si="63"/>
        <v>3750</v>
      </c>
      <c r="CN15" s="115">
        <f t="shared" si="7"/>
        <v>4</v>
      </c>
      <c r="CO15" s="115">
        <f t="shared" si="8"/>
        <v>35</v>
      </c>
      <c r="CP15" s="118">
        <v>2</v>
      </c>
      <c r="CQ15" s="109">
        <f t="shared" si="9"/>
        <v>225</v>
      </c>
      <c r="CR15" s="109">
        <f t="shared" si="10"/>
        <v>450</v>
      </c>
      <c r="CS15" s="115">
        <v>6</v>
      </c>
      <c r="CT15" s="14">
        <f t="shared" si="11"/>
        <v>12042</v>
      </c>
      <c r="CU15" s="118">
        <v>2</v>
      </c>
      <c r="CV15" s="14">
        <f t="shared" si="12"/>
        <v>204</v>
      </c>
      <c r="CW15" s="118" t="s">
        <v>1030</v>
      </c>
      <c r="CX15" s="14">
        <f t="shared" si="13"/>
        <v>2</v>
      </c>
      <c r="CY15" s="166" t="str">
        <f t="shared" si="50"/>
        <v>熔炼值80020级-新手套寄灵人の护手1金币5625</v>
      </c>
      <c r="CZ15" s="14">
        <f t="shared" si="51"/>
        <v>20</v>
      </c>
      <c r="DA15" s="115" t="s">
        <v>1009</v>
      </c>
      <c r="DB15" s="115">
        <v>800</v>
      </c>
      <c r="DC15" s="115" t="s">
        <v>1441</v>
      </c>
      <c r="DD15" s="115">
        <v>1</v>
      </c>
      <c r="DE15" s="109" t="s">
        <v>255</v>
      </c>
      <c r="DF15" s="115">
        <f t="shared" si="14"/>
        <v>5625</v>
      </c>
      <c r="DI15" s="118">
        <v>11</v>
      </c>
      <c r="DJ15" s="14">
        <f t="shared" si="52"/>
        <v>4</v>
      </c>
      <c r="DK15" s="118">
        <f t="shared" si="15"/>
        <v>25</v>
      </c>
      <c r="DL15" s="166">
        <f t="shared" si="16"/>
        <v>2</v>
      </c>
      <c r="DM15" s="166">
        <v>150</v>
      </c>
      <c r="DN15" s="166">
        <v>450</v>
      </c>
      <c r="DO15" s="166">
        <v>1</v>
      </c>
      <c r="DP15" s="118">
        <v>120</v>
      </c>
      <c r="DQ15" s="118">
        <f t="shared" si="53"/>
        <v>21042</v>
      </c>
      <c r="DR15" s="118">
        <v>1</v>
      </c>
      <c r="DS15" s="14">
        <f t="shared" si="17"/>
        <v>104</v>
      </c>
      <c r="DT15" s="118" t="s">
        <v>1038</v>
      </c>
      <c r="DU15" s="118">
        <v>2</v>
      </c>
      <c r="DV15" s="166" t="str">
        <f t="shared" si="18"/>
        <v>绿色基础材料38守护灵初级抽卡券3守护灵经验4800</v>
      </c>
      <c r="DW15" s="14">
        <f t="shared" ref="DW15" si="81">DS15*100+6</f>
        <v>10406</v>
      </c>
      <c r="DX15" s="118" t="s">
        <v>1041</v>
      </c>
      <c r="DY15" s="118">
        <v>3</v>
      </c>
      <c r="DZ15" s="14" t="str">
        <f>INDEX(挂机升级突破!$DT$4:$DX$4,DO15)</f>
        <v>绿色基础材料</v>
      </c>
      <c r="EA15" s="14">
        <f>ROUND(INDEX(挂机升级突破!$G$7:$K$37,DJ15+2,章节关卡!DO15)/INDEX(挂机升级突破!$G$5:$K$5,章节关卡!DO15)*INDEX(挂机升级突破!$G$4:$K$4,章节关卡!DO15)*章节关卡!DN15,0)</f>
        <v>38</v>
      </c>
      <c r="EB15" s="118" t="s">
        <v>1042</v>
      </c>
      <c r="EC15" s="14">
        <f t="shared" si="19"/>
        <v>4800</v>
      </c>
      <c r="ED15" s="178">
        <v>75</v>
      </c>
      <c r="EH15" s="166">
        <v>11</v>
      </c>
      <c r="EI15" s="14">
        <f t="shared" si="54"/>
        <v>4</v>
      </c>
      <c r="EJ15" s="166">
        <f t="shared" si="55"/>
        <v>30</v>
      </c>
      <c r="EK15" s="166">
        <f t="shared" si="20"/>
        <v>2</v>
      </c>
      <c r="EL15" s="166">
        <f t="shared" si="21"/>
        <v>225</v>
      </c>
      <c r="EM15" s="166">
        <f t="shared" si="65"/>
        <v>1125</v>
      </c>
      <c r="EN15" s="166">
        <v>6</v>
      </c>
      <c r="EO15" s="14">
        <f t="shared" si="22"/>
        <v>240</v>
      </c>
      <c r="EP15" s="14">
        <f t="shared" si="57"/>
        <v>22042</v>
      </c>
      <c r="EQ15" s="166">
        <v>1</v>
      </c>
      <c r="ER15" s="14">
        <f t="shared" si="58"/>
        <v>204</v>
      </c>
      <c r="ES15" s="166" t="s">
        <v>1038</v>
      </c>
      <c r="ET15" s="166">
        <v>2</v>
      </c>
      <c r="EU15" s="166"/>
      <c r="EV15" s="14">
        <f t="shared" ref="EV15" si="82">ER15*100+6</f>
        <v>20406</v>
      </c>
      <c r="EW15" s="166" t="s">
        <v>1403</v>
      </c>
      <c r="EX15" s="166">
        <v>30</v>
      </c>
      <c r="EY15" s="14" t="str">
        <f>INDEX(挂机升级突破!$DT$4:$EC$4,EN15)</f>
        <v>玄铁</v>
      </c>
      <c r="EZ15" s="14">
        <f>ROUND(INDEX(挂机升级突破!$G$7:$R$37,EI15+3,EN15)/INDEX(挂机升级突破!$G$5:$R$5,章节关卡!EN15)*INDEX(挂机升级突破!$G$4:$R$4,章节关卡!EN15)*章节关卡!EM15,0)</f>
        <v>7</v>
      </c>
      <c r="FA15" s="166" t="s">
        <v>1405</v>
      </c>
      <c r="FB15" s="166">
        <f t="shared" si="23"/>
        <v>11250</v>
      </c>
    </row>
    <row r="16" spans="1:158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172">
        <v>13</v>
      </c>
      <c r="AE16" s="109">
        <v>10</v>
      </c>
      <c r="AF16" s="155">
        <f>INDEX(节奏总表!$N$5:$N$34,章节关卡!AD16)</f>
        <v>65</v>
      </c>
      <c r="AG16" s="118">
        <f t="shared" si="69"/>
        <v>975</v>
      </c>
      <c r="AH16" s="14">
        <f>SUM(AE$5:AE16)</f>
        <v>110</v>
      </c>
      <c r="AI16" s="14">
        <f t="shared" si="61"/>
        <v>2450</v>
      </c>
      <c r="AJ16" s="24">
        <v>60</v>
      </c>
      <c r="AK16" s="14">
        <f t="shared" si="62"/>
        <v>3600</v>
      </c>
      <c r="AL16" s="54">
        <v>90</v>
      </c>
      <c r="AM16" s="14">
        <f t="shared" si="30"/>
        <v>9000</v>
      </c>
      <c r="AN16" s="109">
        <v>300</v>
      </c>
      <c r="AO16" s="14">
        <f t="shared" si="31"/>
        <v>30000</v>
      </c>
      <c r="AR16" s="24">
        <v>12</v>
      </c>
      <c r="AS16" s="14">
        <f t="shared" si="32"/>
        <v>3</v>
      </c>
      <c r="AT16" s="109">
        <f t="shared" si="33"/>
        <v>4</v>
      </c>
      <c r="AU16" s="109">
        <f t="shared" si="34"/>
        <v>7</v>
      </c>
      <c r="AV16" s="109">
        <f t="shared" si="35"/>
        <v>19</v>
      </c>
      <c r="AW16" s="109">
        <f t="shared" si="36"/>
        <v>34</v>
      </c>
      <c r="AZ16" s="109">
        <v>12</v>
      </c>
      <c r="BA16" s="14">
        <f t="shared" si="0"/>
        <v>2</v>
      </c>
      <c r="BB16" s="14">
        <f t="shared" si="37"/>
        <v>2</v>
      </c>
      <c r="BC16" s="14">
        <f t="shared" si="80"/>
        <v>120</v>
      </c>
      <c r="BD16" s="14">
        <f t="shared" si="1"/>
        <v>450</v>
      </c>
      <c r="BE16" s="14">
        <f t="shared" si="2"/>
        <v>1350</v>
      </c>
      <c r="BF16" s="14">
        <f t="shared" si="38"/>
        <v>0.08</v>
      </c>
      <c r="BG16" s="14">
        <f t="shared" si="39"/>
        <v>11000</v>
      </c>
      <c r="BJ16" s="109">
        <v>12</v>
      </c>
      <c r="BK16" s="14">
        <f t="shared" si="40"/>
        <v>2</v>
      </c>
      <c r="BL16" s="14">
        <f t="shared" si="41"/>
        <v>2</v>
      </c>
      <c r="BM16" s="14">
        <f t="shared" si="3"/>
        <v>250</v>
      </c>
      <c r="BN16" s="14">
        <f t="shared" si="4"/>
        <v>900</v>
      </c>
      <c r="BO16" s="14">
        <f t="shared" si="5"/>
        <v>2700</v>
      </c>
      <c r="BR16" s="109">
        <v>12</v>
      </c>
      <c r="BS16" s="109">
        <f t="shared" si="42"/>
        <v>4</v>
      </c>
      <c r="BT16" s="112">
        <f t="shared" si="43"/>
        <v>25</v>
      </c>
      <c r="BU16" s="109">
        <f t="shared" si="6"/>
        <v>3</v>
      </c>
      <c r="BV16" s="109">
        <v>210</v>
      </c>
      <c r="BW16" s="109">
        <v>315</v>
      </c>
      <c r="BX16" s="112">
        <v>1</v>
      </c>
      <c r="BY16" s="14">
        <f t="shared" si="44"/>
        <v>11043</v>
      </c>
      <c r="BZ16" s="118">
        <v>1</v>
      </c>
      <c r="CA16" s="14">
        <f t="shared" si="45"/>
        <v>104</v>
      </c>
      <c r="CB16" s="118" t="s">
        <v>1030</v>
      </c>
      <c r="CC16" s="14">
        <f t="shared" si="46"/>
        <v>3</v>
      </c>
      <c r="CD16" s="166" t="str">
        <f t="shared" si="47"/>
        <v>守护灵抽卡券3 2小时扫荡券1 金币5250</v>
      </c>
      <c r="CE16" s="14">
        <f t="shared" si="48"/>
        <v>30</v>
      </c>
      <c r="CF16" s="115" t="s">
        <v>261</v>
      </c>
      <c r="CG16" s="115">
        <v>3</v>
      </c>
      <c r="CH16" s="112" t="s">
        <v>1401</v>
      </c>
      <c r="CI16" s="115">
        <v>1</v>
      </c>
      <c r="CJ16" s="109" t="s">
        <v>255</v>
      </c>
      <c r="CK16" s="109">
        <f t="shared" si="63"/>
        <v>5250</v>
      </c>
      <c r="CN16" s="115">
        <f t="shared" si="7"/>
        <v>4</v>
      </c>
      <c r="CO16" s="115">
        <f t="shared" si="8"/>
        <v>35</v>
      </c>
      <c r="CP16" s="118">
        <v>3</v>
      </c>
      <c r="CQ16" s="109">
        <f t="shared" si="9"/>
        <v>315</v>
      </c>
      <c r="CR16" s="109">
        <f t="shared" si="10"/>
        <v>630</v>
      </c>
      <c r="CS16" s="115">
        <v>6</v>
      </c>
      <c r="CT16" s="14">
        <f t="shared" si="11"/>
        <v>12043</v>
      </c>
      <c r="CU16" s="118">
        <v>2</v>
      </c>
      <c r="CV16" s="14">
        <f t="shared" si="12"/>
        <v>204</v>
      </c>
      <c r="CW16" s="118" t="s">
        <v>1030</v>
      </c>
      <c r="CX16" s="14">
        <f t="shared" si="13"/>
        <v>3</v>
      </c>
      <c r="CY16" s="166" t="str">
        <f t="shared" si="50"/>
        <v>守护灵抽卡券520级-新手套寄灵人の灵器1金币7875</v>
      </c>
      <c r="CZ16" s="14">
        <f t="shared" si="51"/>
        <v>30</v>
      </c>
      <c r="DA16" s="115" t="s">
        <v>1008</v>
      </c>
      <c r="DB16" s="115">
        <v>5</v>
      </c>
      <c r="DC16" s="115" t="s">
        <v>1442</v>
      </c>
      <c r="DD16" s="115">
        <v>1</v>
      </c>
      <c r="DE16" s="109" t="s">
        <v>255</v>
      </c>
      <c r="DF16" s="115">
        <f t="shared" si="14"/>
        <v>7875</v>
      </c>
      <c r="DI16" s="118">
        <v>12</v>
      </c>
      <c r="DJ16" s="14">
        <f t="shared" si="52"/>
        <v>4</v>
      </c>
      <c r="DK16" s="118">
        <f t="shared" si="15"/>
        <v>25</v>
      </c>
      <c r="DL16" s="166">
        <f t="shared" si="16"/>
        <v>3</v>
      </c>
      <c r="DM16" s="166">
        <v>210</v>
      </c>
      <c r="DN16" s="166">
        <v>630</v>
      </c>
      <c r="DO16" s="166">
        <v>1</v>
      </c>
      <c r="DP16" s="118">
        <v>150</v>
      </c>
      <c r="DQ16" s="118">
        <f t="shared" si="53"/>
        <v>21043</v>
      </c>
      <c r="DR16" s="118">
        <v>1</v>
      </c>
      <c r="DS16" s="14">
        <f t="shared" si="17"/>
        <v>104</v>
      </c>
      <c r="DT16" s="118" t="s">
        <v>1038</v>
      </c>
      <c r="DU16" s="118">
        <v>3</v>
      </c>
      <c r="DV16" s="166" t="str">
        <f t="shared" si="18"/>
        <v>绿色基础材料53守护灵初级抽卡券5守护灵经验6000</v>
      </c>
      <c r="DW16" s="14">
        <f t="shared" ref="DW16" si="83">DS16*100+9</f>
        <v>10409</v>
      </c>
      <c r="DX16" s="118" t="s">
        <v>1041</v>
      </c>
      <c r="DY16" s="118">
        <v>5</v>
      </c>
      <c r="DZ16" s="14" t="str">
        <f>INDEX(挂机升级突破!$DT$4:$DX$4,DO16)</f>
        <v>绿色基础材料</v>
      </c>
      <c r="EA16" s="14">
        <f>ROUND(INDEX(挂机升级突破!$G$7:$K$37,DJ16+2,章节关卡!DO16)/INDEX(挂机升级突破!$G$5:$K$5,章节关卡!DO16)*INDEX(挂机升级突破!$G$4:$K$4,章节关卡!DO16)*章节关卡!DN16,0)</f>
        <v>53</v>
      </c>
      <c r="EB16" s="118" t="s">
        <v>1042</v>
      </c>
      <c r="EC16" s="14">
        <f t="shared" si="19"/>
        <v>6000</v>
      </c>
      <c r="ED16" s="178">
        <v>720</v>
      </c>
      <c r="EH16" s="166">
        <v>12</v>
      </c>
      <c r="EI16" s="14">
        <f t="shared" si="54"/>
        <v>4</v>
      </c>
      <c r="EJ16" s="166">
        <f t="shared" si="55"/>
        <v>30</v>
      </c>
      <c r="EK16" s="166">
        <f t="shared" si="20"/>
        <v>3</v>
      </c>
      <c r="EL16" s="166">
        <f t="shared" si="21"/>
        <v>315</v>
      </c>
      <c r="EM16" s="166">
        <f t="shared" si="65"/>
        <v>1575</v>
      </c>
      <c r="EN16" s="166">
        <v>6</v>
      </c>
      <c r="EO16" s="14">
        <f t="shared" si="22"/>
        <v>300</v>
      </c>
      <c r="EP16" s="14">
        <f t="shared" si="57"/>
        <v>22043</v>
      </c>
      <c r="EQ16" s="166">
        <v>1</v>
      </c>
      <c r="ER16" s="14">
        <f t="shared" si="58"/>
        <v>204</v>
      </c>
      <c r="ES16" s="166" t="s">
        <v>1038</v>
      </c>
      <c r="ET16" s="166">
        <v>3</v>
      </c>
      <c r="EU16" s="166"/>
      <c r="EV16" s="14">
        <f t="shared" ref="EV16" si="84">ER16*100+9</f>
        <v>20409</v>
      </c>
      <c r="EW16" s="166" t="s">
        <v>1403</v>
      </c>
      <c r="EX16" s="166">
        <v>50</v>
      </c>
      <c r="EY16" s="14" t="str">
        <f>INDEX(挂机升级突破!$DT$4:$EC$4,EN16)</f>
        <v>玄铁</v>
      </c>
      <c r="EZ16" s="14">
        <f>ROUND(INDEX(挂机升级突破!$G$7:$R$37,EI16+3,EN16)/INDEX(挂机升级突破!$G$5:$R$5,章节关卡!EN16)*INDEX(挂机升级突破!$G$4:$R$4,章节关卡!EN16)*章节关卡!EM16,0)</f>
        <v>10</v>
      </c>
      <c r="FA16" s="166" t="s">
        <v>1405</v>
      </c>
      <c r="FB16" s="166">
        <f t="shared" si="23"/>
        <v>15750</v>
      </c>
    </row>
    <row r="17" spans="1:158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172">
        <v>14</v>
      </c>
      <c r="AE17" s="109">
        <v>10</v>
      </c>
      <c r="AF17" s="155">
        <f>INDEX(节奏总表!$N$5:$N$34,章节关卡!AD17)</f>
        <v>76</v>
      </c>
      <c r="AG17" s="118">
        <f t="shared" si="69"/>
        <v>1140</v>
      </c>
      <c r="AH17" s="14">
        <f>SUM(AE$5:AE17)</f>
        <v>120</v>
      </c>
      <c r="AI17" s="14">
        <f t="shared" si="61"/>
        <v>3100</v>
      </c>
      <c r="AJ17" s="24">
        <v>60</v>
      </c>
      <c r="AK17" s="14">
        <f t="shared" si="62"/>
        <v>3900</v>
      </c>
      <c r="AL17" s="54">
        <v>90</v>
      </c>
      <c r="AM17" s="14">
        <f t="shared" si="30"/>
        <v>9900</v>
      </c>
      <c r="AN17" s="109">
        <v>300</v>
      </c>
      <c r="AO17" s="14">
        <f t="shared" si="31"/>
        <v>33000</v>
      </c>
      <c r="AR17" s="24">
        <v>13</v>
      </c>
      <c r="AS17" s="14">
        <f t="shared" si="32"/>
        <v>4</v>
      </c>
      <c r="AT17" s="109">
        <f t="shared" si="33"/>
        <v>1</v>
      </c>
      <c r="AU17" s="109">
        <f t="shared" si="34"/>
        <v>8</v>
      </c>
      <c r="AV17" s="109">
        <f t="shared" si="35"/>
        <v>21</v>
      </c>
      <c r="AW17" s="109">
        <f t="shared" si="36"/>
        <v>36</v>
      </c>
      <c r="AZ17" s="109">
        <v>13</v>
      </c>
      <c r="BA17" s="14">
        <f t="shared" si="0"/>
        <v>2</v>
      </c>
      <c r="BB17" s="14">
        <f t="shared" si="37"/>
        <v>3</v>
      </c>
      <c r="BC17" s="14">
        <f t="shared" si="80"/>
        <v>120</v>
      </c>
      <c r="BD17" s="14">
        <f t="shared" si="1"/>
        <v>450</v>
      </c>
      <c r="BE17" s="14">
        <f t="shared" si="2"/>
        <v>1350</v>
      </c>
      <c r="BF17" s="14">
        <f t="shared" si="38"/>
        <v>0.08</v>
      </c>
      <c r="BG17" s="14">
        <f t="shared" si="39"/>
        <v>11000</v>
      </c>
      <c r="BJ17" s="109">
        <v>13</v>
      </c>
      <c r="BK17" s="14">
        <f t="shared" si="40"/>
        <v>2</v>
      </c>
      <c r="BL17" s="14">
        <f t="shared" si="41"/>
        <v>3</v>
      </c>
      <c r="BM17" s="14">
        <f t="shared" si="3"/>
        <v>250</v>
      </c>
      <c r="BN17" s="14">
        <f t="shared" si="4"/>
        <v>900</v>
      </c>
      <c r="BO17" s="14">
        <f t="shared" si="5"/>
        <v>2700</v>
      </c>
      <c r="BR17" s="109">
        <v>13</v>
      </c>
      <c r="BS17" s="109">
        <f t="shared" si="42"/>
        <v>5</v>
      </c>
      <c r="BT17" s="112">
        <f t="shared" si="43"/>
        <v>30</v>
      </c>
      <c r="BU17" s="109">
        <f t="shared" si="6"/>
        <v>1</v>
      </c>
      <c r="BV17" s="109">
        <v>120</v>
      </c>
      <c r="BW17" s="109">
        <v>180</v>
      </c>
      <c r="BX17" s="109">
        <v>2</v>
      </c>
      <c r="BY17" s="14">
        <f t="shared" si="44"/>
        <v>11051</v>
      </c>
      <c r="BZ17" s="118">
        <v>1</v>
      </c>
      <c r="CA17" s="14">
        <f t="shared" si="45"/>
        <v>105</v>
      </c>
      <c r="CB17" s="118" t="s">
        <v>1030</v>
      </c>
      <c r="CC17" s="14">
        <f t="shared" si="46"/>
        <v>1</v>
      </c>
      <c r="CD17" s="166" t="str">
        <f t="shared" si="47"/>
        <v>钻石90 2小时扫荡券1 金币3600</v>
      </c>
      <c r="CE17" s="14">
        <f t="shared" si="48"/>
        <v>10</v>
      </c>
      <c r="CF17" s="109" t="s">
        <v>19</v>
      </c>
      <c r="CG17" s="109">
        <v>90</v>
      </c>
      <c r="CH17" s="112" t="s">
        <v>1401</v>
      </c>
      <c r="CI17" s="115">
        <v>1</v>
      </c>
      <c r="CJ17" s="109" t="s">
        <v>255</v>
      </c>
      <c r="CK17" s="109">
        <f t="shared" si="63"/>
        <v>3600</v>
      </c>
      <c r="CN17" s="115">
        <f t="shared" si="7"/>
        <v>5</v>
      </c>
      <c r="CO17" s="115">
        <f t="shared" si="8"/>
        <v>40</v>
      </c>
      <c r="CP17" s="118">
        <v>1</v>
      </c>
      <c r="CQ17" s="109">
        <f t="shared" si="9"/>
        <v>180</v>
      </c>
      <c r="CR17" s="109">
        <f t="shared" si="10"/>
        <v>360</v>
      </c>
      <c r="CS17" s="115">
        <v>6</v>
      </c>
      <c r="CT17" s="14">
        <f t="shared" si="11"/>
        <v>12051</v>
      </c>
      <c r="CU17" s="118">
        <v>2</v>
      </c>
      <c r="CV17" s="14">
        <f t="shared" si="12"/>
        <v>205</v>
      </c>
      <c r="CW17" s="118" t="s">
        <v>1030</v>
      </c>
      <c r="CX17" s="14">
        <f t="shared" si="13"/>
        <v>1</v>
      </c>
      <c r="CY17" s="166" t="str">
        <f t="shared" si="50"/>
        <v>钻石10040级-攻击套寄灵人の头盔1金币5400</v>
      </c>
      <c r="CZ17" s="14">
        <f t="shared" si="51"/>
        <v>10</v>
      </c>
      <c r="DA17" s="115" t="s">
        <v>260</v>
      </c>
      <c r="DB17" s="115">
        <v>100</v>
      </c>
      <c r="DC17" s="115" t="s">
        <v>1443</v>
      </c>
      <c r="DD17" s="115">
        <v>1</v>
      </c>
      <c r="DE17" s="109" t="s">
        <v>255</v>
      </c>
      <c r="DF17" s="115">
        <f t="shared" si="14"/>
        <v>5400</v>
      </c>
      <c r="DI17" s="118">
        <v>13</v>
      </c>
      <c r="DJ17" s="14">
        <f t="shared" si="52"/>
        <v>5</v>
      </c>
      <c r="DK17" s="118">
        <f t="shared" si="15"/>
        <v>30</v>
      </c>
      <c r="DL17" s="166">
        <f t="shared" si="16"/>
        <v>1</v>
      </c>
      <c r="DM17" s="166">
        <v>120</v>
      </c>
      <c r="DN17" s="166">
        <v>540</v>
      </c>
      <c r="DO17" s="166">
        <v>2</v>
      </c>
      <c r="DP17" s="118">
        <v>90</v>
      </c>
      <c r="DQ17" s="118">
        <f t="shared" si="53"/>
        <v>21051</v>
      </c>
      <c r="DR17" s="118">
        <v>1</v>
      </c>
      <c r="DS17" s="14">
        <f t="shared" si="17"/>
        <v>105</v>
      </c>
      <c r="DT17" s="118" t="s">
        <v>1038</v>
      </c>
      <c r="DU17" s="118">
        <v>1</v>
      </c>
      <c r="DV17" s="166" t="str">
        <f t="shared" si="18"/>
        <v>蓝色基础材料8守护灵初级抽卡券2守护灵经验4050</v>
      </c>
      <c r="DW17" s="14">
        <f t="shared" ref="DW17" si="85">DS17*100+3</f>
        <v>10503</v>
      </c>
      <c r="DX17" s="118" t="s">
        <v>1041</v>
      </c>
      <c r="DY17" s="118">
        <v>2</v>
      </c>
      <c r="DZ17" s="14" t="str">
        <f>INDEX(挂机升级突破!$DT$4:$DX$4,DO17)</f>
        <v>蓝色基础材料</v>
      </c>
      <c r="EA17" s="14">
        <f>ROUND(INDEX(挂机升级突破!$G$7:$K$37,DJ17+2,章节关卡!DO17)/INDEX(挂机升级突破!$G$5:$K$5,章节关卡!DO17)*INDEX(挂机升级突破!$G$4:$K$4,章节关卡!DO17)*章节关卡!DN17,0)</f>
        <v>8</v>
      </c>
      <c r="EB17" s="118" t="s">
        <v>1042</v>
      </c>
      <c r="EC17" s="14">
        <f t="shared" si="19"/>
        <v>4050</v>
      </c>
      <c r="EH17" s="166">
        <v>13</v>
      </c>
      <c r="EI17" s="14">
        <f t="shared" si="54"/>
        <v>5</v>
      </c>
      <c r="EJ17" s="166">
        <f t="shared" si="55"/>
        <v>35</v>
      </c>
      <c r="EK17" s="166">
        <f t="shared" si="20"/>
        <v>1</v>
      </c>
      <c r="EL17" s="166">
        <f t="shared" si="21"/>
        <v>180</v>
      </c>
      <c r="EM17" s="166">
        <f t="shared" si="65"/>
        <v>1350</v>
      </c>
      <c r="EN17" s="166">
        <v>6</v>
      </c>
      <c r="EO17" s="14">
        <f t="shared" si="22"/>
        <v>180</v>
      </c>
      <c r="EP17" s="14">
        <f t="shared" si="57"/>
        <v>22051</v>
      </c>
      <c r="EQ17" s="166">
        <v>1</v>
      </c>
      <c r="ER17" s="14">
        <f t="shared" si="58"/>
        <v>205</v>
      </c>
      <c r="ES17" s="166" t="s">
        <v>1038</v>
      </c>
      <c r="ET17" s="166">
        <v>1</v>
      </c>
      <c r="EU17" s="166"/>
      <c r="EV17" s="14">
        <f t="shared" ref="EV17" si="86">ER17*100+3</f>
        <v>20503</v>
      </c>
      <c r="EW17" s="166" t="s">
        <v>1403</v>
      </c>
      <c r="EX17" s="166">
        <v>20</v>
      </c>
      <c r="EY17" s="14" t="str">
        <f>INDEX(挂机升级突破!$DT$4:$EC$4,EN17)</f>
        <v>玄铁</v>
      </c>
      <c r="EZ17" s="14">
        <f>ROUND(INDEX(挂机升级突破!$G$7:$R$37,EI17+3,EN17)/INDEX(挂机升级突破!$G$5:$R$5,章节关卡!EN17)*INDEX(挂机升级突破!$G$4:$R$4,章节关卡!EN17)*章节关卡!EM17,0)</f>
        <v>11</v>
      </c>
      <c r="FA17" s="166" t="s">
        <v>1405</v>
      </c>
      <c r="FB17" s="166">
        <f t="shared" si="23"/>
        <v>10800</v>
      </c>
    </row>
    <row r="18" spans="1:158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172">
        <v>15</v>
      </c>
      <c r="AE18" s="109">
        <v>10</v>
      </c>
      <c r="AF18" s="155">
        <f>INDEX(节奏总表!$N$5:$N$34,章节关卡!AD18)</f>
        <v>90</v>
      </c>
      <c r="AG18" s="118">
        <f t="shared" si="69"/>
        <v>1350</v>
      </c>
      <c r="AH18" s="14">
        <f>SUM(AE$5:AE18)</f>
        <v>130</v>
      </c>
      <c r="AI18" s="14">
        <f t="shared" si="61"/>
        <v>4050</v>
      </c>
      <c r="AJ18" s="24">
        <v>60</v>
      </c>
      <c r="AK18" s="14">
        <f t="shared" si="62"/>
        <v>4200</v>
      </c>
      <c r="AL18" s="54">
        <v>90</v>
      </c>
      <c r="AM18" s="14">
        <f t="shared" si="30"/>
        <v>11250</v>
      </c>
      <c r="AN18" s="109">
        <v>300</v>
      </c>
      <c r="AO18" s="14">
        <f t="shared" si="31"/>
        <v>37500</v>
      </c>
      <c r="AR18" s="24">
        <v>14</v>
      </c>
      <c r="AS18" s="14">
        <f t="shared" si="32"/>
        <v>4</v>
      </c>
      <c r="AT18" s="109">
        <f t="shared" si="33"/>
        <v>2</v>
      </c>
      <c r="AU18" s="109">
        <f t="shared" si="34"/>
        <v>8</v>
      </c>
      <c r="AV18" s="109">
        <f t="shared" si="35"/>
        <v>22</v>
      </c>
      <c r="AW18" s="109">
        <f t="shared" si="36"/>
        <v>37</v>
      </c>
      <c r="AZ18" s="109">
        <v>14</v>
      </c>
      <c r="BA18" s="14">
        <f t="shared" si="0"/>
        <v>2</v>
      </c>
      <c r="BB18" s="14">
        <f t="shared" si="37"/>
        <v>4</v>
      </c>
      <c r="BC18" s="14">
        <f t="shared" si="80"/>
        <v>120</v>
      </c>
      <c r="BD18" s="14">
        <f t="shared" si="1"/>
        <v>450</v>
      </c>
      <c r="BE18" s="14">
        <f t="shared" si="2"/>
        <v>1350</v>
      </c>
      <c r="BF18" s="14">
        <f t="shared" si="38"/>
        <v>0.08</v>
      </c>
      <c r="BG18" s="14">
        <f t="shared" si="39"/>
        <v>11000</v>
      </c>
      <c r="BJ18" s="109">
        <v>14</v>
      </c>
      <c r="BK18" s="14">
        <f t="shared" si="40"/>
        <v>2</v>
      </c>
      <c r="BL18" s="14">
        <f t="shared" si="41"/>
        <v>4</v>
      </c>
      <c r="BM18" s="14">
        <f t="shared" si="3"/>
        <v>250</v>
      </c>
      <c r="BN18" s="14">
        <f t="shared" si="4"/>
        <v>900</v>
      </c>
      <c r="BO18" s="14">
        <f t="shared" si="5"/>
        <v>2700</v>
      </c>
      <c r="BR18" s="109">
        <v>14</v>
      </c>
      <c r="BS18" s="109">
        <f t="shared" si="42"/>
        <v>5</v>
      </c>
      <c r="BT18" s="112">
        <f t="shared" si="43"/>
        <v>30</v>
      </c>
      <c r="BU18" s="109">
        <f t="shared" si="6"/>
        <v>2</v>
      </c>
      <c r="BV18" s="109">
        <v>240</v>
      </c>
      <c r="BW18" s="109">
        <v>360</v>
      </c>
      <c r="BX18" s="112">
        <v>2</v>
      </c>
      <c r="BY18" s="14">
        <f t="shared" si="44"/>
        <v>11052</v>
      </c>
      <c r="BZ18" s="118">
        <v>1</v>
      </c>
      <c r="CA18" s="14">
        <f t="shared" si="45"/>
        <v>105</v>
      </c>
      <c r="CB18" s="118" t="s">
        <v>1030</v>
      </c>
      <c r="CC18" s="14">
        <f t="shared" si="46"/>
        <v>2</v>
      </c>
      <c r="CD18" s="166" t="str">
        <f t="shared" si="47"/>
        <v>守护灵抽卡券2 2小时扫荡券1 金币7200</v>
      </c>
      <c r="CE18" s="14">
        <f t="shared" si="48"/>
        <v>20</v>
      </c>
      <c r="CF18" s="115" t="s">
        <v>261</v>
      </c>
      <c r="CG18" s="115">
        <v>2</v>
      </c>
      <c r="CH18" s="112" t="s">
        <v>1401</v>
      </c>
      <c r="CI18" s="115">
        <v>1</v>
      </c>
      <c r="CJ18" s="109" t="s">
        <v>255</v>
      </c>
      <c r="CK18" s="109">
        <f t="shared" si="63"/>
        <v>7200</v>
      </c>
      <c r="CN18" s="115">
        <f t="shared" si="7"/>
        <v>5</v>
      </c>
      <c r="CO18" s="115">
        <f t="shared" si="8"/>
        <v>40</v>
      </c>
      <c r="CP18" s="118">
        <v>2</v>
      </c>
      <c r="CQ18" s="109">
        <f t="shared" si="9"/>
        <v>360</v>
      </c>
      <c r="CR18" s="109">
        <f t="shared" si="10"/>
        <v>720</v>
      </c>
      <c r="CS18" s="115">
        <v>6</v>
      </c>
      <c r="CT18" s="14">
        <f t="shared" si="11"/>
        <v>12052</v>
      </c>
      <c r="CU18" s="118">
        <v>2</v>
      </c>
      <c r="CV18" s="14">
        <f t="shared" si="12"/>
        <v>205</v>
      </c>
      <c r="CW18" s="118" t="s">
        <v>1030</v>
      </c>
      <c r="CX18" s="14">
        <f t="shared" si="13"/>
        <v>2</v>
      </c>
      <c r="CY18" s="166" t="str">
        <f t="shared" si="50"/>
        <v>熔炼值100040级-攻击套寄灵人の铠甲1金币10800</v>
      </c>
      <c r="CZ18" s="14">
        <f t="shared" si="51"/>
        <v>20</v>
      </c>
      <c r="DA18" s="115" t="s">
        <v>1009</v>
      </c>
      <c r="DB18" s="115">
        <v>1000</v>
      </c>
      <c r="DC18" s="115" t="s">
        <v>1444</v>
      </c>
      <c r="DD18" s="115">
        <v>1</v>
      </c>
      <c r="DE18" s="109" t="s">
        <v>255</v>
      </c>
      <c r="DF18" s="115">
        <f t="shared" si="14"/>
        <v>10800</v>
      </c>
      <c r="DI18" s="118">
        <v>14</v>
      </c>
      <c r="DJ18" s="14">
        <f t="shared" si="52"/>
        <v>5</v>
      </c>
      <c r="DK18" s="118">
        <f t="shared" si="15"/>
        <v>30</v>
      </c>
      <c r="DL18" s="166">
        <f t="shared" si="16"/>
        <v>2</v>
      </c>
      <c r="DM18" s="166">
        <v>240</v>
      </c>
      <c r="DN18" s="166">
        <v>1080</v>
      </c>
      <c r="DO18" s="166">
        <v>2</v>
      </c>
      <c r="DP18" s="118">
        <v>120</v>
      </c>
      <c r="DQ18" s="118">
        <f t="shared" si="53"/>
        <v>21052</v>
      </c>
      <c r="DR18" s="118">
        <v>1</v>
      </c>
      <c r="DS18" s="14">
        <f t="shared" si="17"/>
        <v>105</v>
      </c>
      <c r="DT18" s="118" t="s">
        <v>1038</v>
      </c>
      <c r="DU18" s="118">
        <v>2</v>
      </c>
      <c r="DV18" s="166" t="str">
        <f t="shared" si="18"/>
        <v>蓝色基础材料16守护灵初级抽卡券3守护灵经验5400</v>
      </c>
      <c r="DW18" s="14">
        <f t="shared" ref="DW18" si="87">DS18*100+6</f>
        <v>10506</v>
      </c>
      <c r="DX18" s="118" t="s">
        <v>1041</v>
      </c>
      <c r="DY18" s="118">
        <v>3</v>
      </c>
      <c r="DZ18" s="14" t="str">
        <f>INDEX(挂机升级突破!$DT$4:$DX$4,DO18)</f>
        <v>蓝色基础材料</v>
      </c>
      <c r="EA18" s="14">
        <f>ROUND(INDEX(挂机升级突破!$G$7:$K$37,DJ18+2,章节关卡!DO18)/INDEX(挂机升级突破!$G$5:$K$5,章节关卡!DO18)*INDEX(挂机升级突破!$G$4:$K$4,章节关卡!DO18)*章节关卡!DN18,0)</f>
        <v>16</v>
      </c>
      <c r="EB18" s="118" t="s">
        <v>1042</v>
      </c>
      <c r="EC18" s="14">
        <f t="shared" si="19"/>
        <v>5400</v>
      </c>
      <c r="EH18" s="166">
        <v>14</v>
      </c>
      <c r="EI18" s="14">
        <f t="shared" si="54"/>
        <v>5</v>
      </c>
      <c r="EJ18" s="166">
        <f t="shared" si="55"/>
        <v>35</v>
      </c>
      <c r="EK18" s="166">
        <f t="shared" si="20"/>
        <v>2</v>
      </c>
      <c r="EL18" s="166">
        <f t="shared" si="21"/>
        <v>360</v>
      </c>
      <c r="EM18" s="166">
        <f t="shared" si="65"/>
        <v>2700</v>
      </c>
      <c r="EN18" s="166">
        <v>6</v>
      </c>
      <c r="EO18" s="14">
        <f t="shared" si="22"/>
        <v>240</v>
      </c>
      <c r="EP18" s="14">
        <f t="shared" si="57"/>
        <v>22052</v>
      </c>
      <c r="EQ18" s="166">
        <v>1</v>
      </c>
      <c r="ER18" s="14">
        <f t="shared" si="58"/>
        <v>205</v>
      </c>
      <c r="ES18" s="166" t="s">
        <v>1038</v>
      </c>
      <c r="ET18" s="166">
        <v>2</v>
      </c>
      <c r="EU18" s="166"/>
      <c r="EV18" s="14">
        <f t="shared" ref="EV18" si="88">ER18*100+6</f>
        <v>20506</v>
      </c>
      <c r="EW18" s="166" t="s">
        <v>1403</v>
      </c>
      <c r="EX18" s="166">
        <v>30</v>
      </c>
      <c r="EY18" s="14" t="str">
        <f>INDEX(挂机升级突破!$DT$4:$EC$4,EN18)</f>
        <v>玄铁</v>
      </c>
      <c r="EZ18" s="14">
        <f>ROUND(INDEX(挂机升级突破!$G$7:$R$37,EI18+3,EN18)/INDEX(挂机升级突破!$G$5:$R$5,章节关卡!EN18)*INDEX(挂机升级突破!$G$4:$R$4,章节关卡!EN18)*章节关卡!EM18,0)</f>
        <v>22</v>
      </c>
      <c r="FA18" s="166" t="s">
        <v>1405</v>
      </c>
      <c r="FB18" s="166">
        <f t="shared" si="23"/>
        <v>21600</v>
      </c>
    </row>
    <row r="19" spans="1:158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172">
        <v>16</v>
      </c>
      <c r="AE19" s="109">
        <v>10</v>
      </c>
      <c r="AF19" s="155">
        <f>INDEX(节奏总表!$N$5:$N$34,章节关卡!AD19)</f>
        <v>105</v>
      </c>
      <c r="AG19" s="118">
        <f t="shared" si="69"/>
        <v>1575</v>
      </c>
      <c r="AH19" s="14">
        <f>SUM(AE$5:AE19)</f>
        <v>140</v>
      </c>
      <c r="AI19" s="14">
        <f t="shared" si="61"/>
        <v>5050</v>
      </c>
      <c r="AJ19" s="24">
        <v>60</v>
      </c>
      <c r="AK19" s="14">
        <f t="shared" si="62"/>
        <v>4500</v>
      </c>
      <c r="AL19" s="54">
        <v>90</v>
      </c>
      <c r="AM19" s="14">
        <f t="shared" si="30"/>
        <v>12150</v>
      </c>
      <c r="AN19" s="109">
        <v>300</v>
      </c>
      <c r="AO19" s="14">
        <f t="shared" si="31"/>
        <v>40500</v>
      </c>
      <c r="AR19" s="24">
        <v>15</v>
      </c>
      <c r="AS19" s="14">
        <f t="shared" si="32"/>
        <v>4</v>
      </c>
      <c r="AT19" s="109">
        <f t="shared" si="33"/>
        <v>3</v>
      </c>
      <c r="AU19" s="109">
        <f t="shared" si="34"/>
        <v>8</v>
      </c>
      <c r="AV19" s="109">
        <f t="shared" si="35"/>
        <v>23</v>
      </c>
      <c r="AW19" s="109">
        <f t="shared" si="36"/>
        <v>38</v>
      </c>
      <c r="AZ19" s="109">
        <v>15</v>
      </c>
      <c r="BA19" s="14">
        <f t="shared" si="0"/>
        <v>2</v>
      </c>
      <c r="BB19" s="14">
        <f t="shared" si="37"/>
        <v>5</v>
      </c>
      <c r="BC19" s="14">
        <f t="shared" si="80"/>
        <v>120</v>
      </c>
      <c r="BD19" s="14">
        <f t="shared" si="1"/>
        <v>450</v>
      </c>
      <c r="BE19" s="14">
        <f t="shared" si="2"/>
        <v>1350</v>
      </c>
      <c r="BF19" s="14">
        <f t="shared" si="38"/>
        <v>0.08</v>
      </c>
      <c r="BG19" s="14">
        <f t="shared" si="39"/>
        <v>11000</v>
      </c>
      <c r="BJ19" s="109">
        <v>15</v>
      </c>
      <c r="BK19" s="14">
        <f t="shared" si="40"/>
        <v>2</v>
      </c>
      <c r="BL19" s="14">
        <f t="shared" si="41"/>
        <v>5</v>
      </c>
      <c r="BM19" s="14">
        <f t="shared" si="3"/>
        <v>250</v>
      </c>
      <c r="BN19" s="14">
        <f t="shared" si="4"/>
        <v>900</v>
      </c>
      <c r="BO19" s="14">
        <f t="shared" si="5"/>
        <v>2700</v>
      </c>
      <c r="BR19" s="109">
        <v>15</v>
      </c>
      <c r="BS19" s="109">
        <f t="shared" si="42"/>
        <v>5</v>
      </c>
      <c r="BT19" s="112">
        <f t="shared" si="43"/>
        <v>30</v>
      </c>
      <c r="BU19" s="109">
        <f t="shared" si="6"/>
        <v>3</v>
      </c>
      <c r="BV19" s="109">
        <v>360</v>
      </c>
      <c r="BW19" s="109">
        <v>540</v>
      </c>
      <c r="BX19" s="112">
        <v>2</v>
      </c>
      <c r="BY19" s="14">
        <f t="shared" si="44"/>
        <v>11053</v>
      </c>
      <c r="BZ19" s="118">
        <v>1</v>
      </c>
      <c r="CA19" s="14">
        <f t="shared" si="45"/>
        <v>105</v>
      </c>
      <c r="CB19" s="118" t="s">
        <v>1030</v>
      </c>
      <c r="CC19" s="14">
        <f t="shared" si="46"/>
        <v>3</v>
      </c>
      <c r="CD19" s="166" t="str">
        <f t="shared" si="47"/>
        <v>守护灵抽卡券3 2小时扫荡券1 金币10800</v>
      </c>
      <c r="CE19" s="14">
        <f t="shared" si="48"/>
        <v>30</v>
      </c>
      <c r="CF19" s="115" t="s">
        <v>261</v>
      </c>
      <c r="CG19" s="115">
        <v>3</v>
      </c>
      <c r="CH19" s="112" t="s">
        <v>1401</v>
      </c>
      <c r="CI19" s="115">
        <v>1</v>
      </c>
      <c r="CJ19" s="109" t="s">
        <v>255</v>
      </c>
      <c r="CK19" s="109">
        <f t="shared" si="63"/>
        <v>10800</v>
      </c>
      <c r="CN19" s="115">
        <f t="shared" si="7"/>
        <v>5</v>
      </c>
      <c r="CO19" s="115">
        <f t="shared" si="8"/>
        <v>40</v>
      </c>
      <c r="CP19" s="118">
        <v>3</v>
      </c>
      <c r="CQ19" s="109">
        <f t="shared" si="9"/>
        <v>540</v>
      </c>
      <c r="CR19" s="109">
        <f t="shared" si="10"/>
        <v>1080</v>
      </c>
      <c r="CS19" s="115">
        <v>6</v>
      </c>
      <c r="CT19" s="14">
        <f t="shared" si="11"/>
        <v>12053</v>
      </c>
      <c r="CU19" s="118">
        <v>2</v>
      </c>
      <c r="CV19" s="14">
        <f t="shared" si="12"/>
        <v>205</v>
      </c>
      <c r="CW19" s="118" t="s">
        <v>1030</v>
      </c>
      <c r="CX19" s="14">
        <f t="shared" si="13"/>
        <v>3</v>
      </c>
      <c r="CY19" s="166" t="str">
        <f t="shared" si="50"/>
        <v>守护灵抽卡券540级-攻击套寄灵人の鞋子1金币16200</v>
      </c>
      <c r="CZ19" s="14">
        <f t="shared" si="51"/>
        <v>30</v>
      </c>
      <c r="DA19" s="115" t="s">
        <v>1008</v>
      </c>
      <c r="DB19" s="115">
        <v>5</v>
      </c>
      <c r="DC19" s="115" t="s">
        <v>1445</v>
      </c>
      <c r="DD19" s="115">
        <v>1</v>
      </c>
      <c r="DE19" s="109" t="s">
        <v>255</v>
      </c>
      <c r="DF19" s="115">
        <f t="shared" si="14"/>
        <v>16200</v>
      </c>
      <c r="DI19" s="118">
        <v>15</v>
      </c>
      <c r="DJ19" s="14">
        <f t="shared" si="52"/>
        <v>5</v>
      </c>
      <c r="DK19" s="118">
        <f t="shared" si="15"/>
        <v>30</v>
      </c>
      <c r="DL19" s="166">
        <f t="shared" si="16"/>
        <v>3</v>
      </c>
      <c r="DM19" s="166">
        <v>360</v>
      </c>
      <c r="DN19" s="166">
        <v>1620</v>
      </c>
      <c r="DO19" s="166">
        <v>2</v>
      </c>
      <c r="DP19" s="118">
        <v>150</v>
      </c>
      <c r="DQ19" s="118">
        <f t="shared" si="53"/>
        <v>21053</v>
      </c>
      <c r="DR19" s="118">
        <v>1</v>
      </c>
      <c r="DS19" s="14">
        <f t="shared" si="17"/>
        <v>105</v>
      </c>
      <c r="DT19" s="118" t="s">
        <v>1038</v>
      </c>
      <c r="DU19" s="118">
        <v>3</v>
      </c>
      <c r="DV19" s="166" t="str">
        <f t="shared" si="18"/>
        <v>蓝色基础材料24守护灵初级抽卡券5守护灵经验6750</v>
      </c>
      <c r="DW19" s="14">
        <f t="shared" ref="DW19" si="89">DS19*100+9</f>
        <v>10509</v>
      </c>
      <c r="DX19" s="118" t="s">
        <v>1041</v>
      </c>
      <c r="DY19" s="118">
        <v>5</v>
      </c>
      <c r="DZ19" s="14" t="str">
        <f>INDEX(挂机升级突破!$DT$4:$DX$4,DO19)</f>
        <v>蓝色基础材料</v>
      </c>
      <c r="EA19" s="14">
        <f>ROUND(INDEX(挂机升级突破!$G$7:$K$37,DJ19+2,章节关卡!DO19)/INDEX(挂机升级突破!$G$5:$K$5,章节关卡!DO19)*INDEX(挂机升级突破!$G$4:$K$4,章节关卡!DO19)*章节关卡!DN19,0)</f>
        <v>24</v>
      </c>
      <c r="EB19" s="118" t="s">
        <v>1042</v>
      </c>
      <c r="EC19" s="14">
        <f t="shared" si="19"/>
        <v>6750</v>
      </c>
      <c r="EH19" s="166">
        <v>15</v>
      </c>
      <c r="EI19" s="14">
        <f t="shared" si="54"/>
        <v>5</v>
      </c>
      <c r="EJ19" s="166">
        <f t="shared" si="55"/>
        <v>35</v>
      </c>
      <c r="EK19" s="166">
        <f t="shared" si="20"/>
        <v>3</v>
      </c>
      <c r="EL19" s="166">
        <f t="shared" si="21"/>
        <v>540</v>
      </c>
      <c r="EM19" s="166">
        <f t="shared" si="65"/>
        <v>4050</v>
      </c>
      <c r="EN19" s="166">
        <v>6</v>
      </c>
      <c r="EO19" s="14">
        <f t="shared" si="22"/>
        <v>300</v>
      </c>
      <c r="EP19" s="14">
        <f t="shared" si="57"/>
        <v>22053</v>
      </c>
      <c r="EQ19" s="166">
        <v>1</v>
      </c>
      <c r="ER19" s="14">
        <f t="shared" si="58"/>
        <v>205</v>
      </c>
      <c r="ES19" s="166" t="s">
        <v>1038</v>
      </c>
      <c r="ET19" s="166">
        <v>3</v>
      </c>
      <c r="EU19" s="166"/>
      <c r="EV19" s="14">
        <f t="shared" ref="EV19" si="90">ER19*100+9</f>
        <v>20509</v>
      </c>
      <c r="EW19" s="166" t="s">
        <v>1403</v>
      </c>
      <c r="EX19" s="166">
        <v>50</v>
      </c>
      <c r="EY19" s="14" t="str">
        <f>INDEX(挂机升级突破!$DT$4:$EC$4,EN19)</f>
        <v>玄铁</v>
      </c>
      <c r="EZ19" s="14">
        <f>ROUND(INDEX(挂机升级突破!$G$7:$R$37,EI19+3,EN19)/INDEX(挂机升级突破!$G$5:$R$5,章节关卡!EN19)*INDEX(挂机升级突破!$G$4:$R$4,章节关卡!EN19)*章节关卡!EM19,0)</f>
        <v>33</v>
      </c>
      <c r="FA19" s="166" t="s">
        <v>1405</v>
      </c>
      <c r="FB19" s="166">
        <f t="shared" si="23"/>
        <v>32400</v>
      </c>
    </row>
    <row r="20" spans="1:158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172">
        <v>17</v>
      </c>
      <c r="AE20" s="109">
        <v>10</v>
      </c>
      <c r="AF20" s="155">
        <f>INDEX(节奏总表!$N$5:$N$34,章节关卡!AD20)</f>
        <v>112</v>
      </c>
      <c r="AG20" s="118">
        <f t="shared" si="69"/>
        <v>1680</v>
      </c>
      <c r="AH20" s="14">
        <f>SUM(AE$5:AE20)</f>
        <v>150</v>
      </c>
      <c r="AI20" s="14">
        <f t="shared" si="61"/>
        <v>5900</v>
      </c>
      <c r="AJ20" s="24">
        <v>60</v>
      </c>
      <c r="AK20" s="14">
        <f t="shared" si="62"/>
        <v>4800</v>
      </c>
      <c r="AL20" s="54">
        <v>90</v>
      </c>
      <c r="AM20" s="14">
        <f t="shared" si="30"/>
        <v>13500</v>
      </c>
      <c r="AN20" s="109">
        <v>300</v>
      </c>
      <c r="AO20" s="14">
        <f t="shared" si="31"/>
        <v>45000</v>
      </c>
      <c r="AR20" s="24">
        <v>16</v>
      </c>
      <c r="AS20" s="14">
        <f t="shared" si="32"/>
        <v>4</v>
      </c>
      <c r="AT20" s="109">
        <f t="shared" si="33"/>
        <v>4</v>
      </c>
      <c r="AU20" s="109">
        <f t="shared" si="34"/>
        <v>8</v>
      </c>
      <c r="AV20" s="109">
        <f t="shared" si="35"/>
        <v>24</v>
      </c>
      <c r="AW20" s="109">
        <f t="shared" si="36"/>
        <v>39</v>
      </c>
      <c r="AZ20" s="109">
        <v>16</v>
      </c>
      <c r="BA20" s="14">
        <f t="shared" si="0"/>
        <v>2</v>
      </c>
      <c r="BB20" s="14">
        <f t="shared" si="37"/>
        <v>6</v>
      </c>
      <c r="BC20" s="14">
        <f t="shared" si="80"/>
        <v>120</v>
      </c>
      <c r="BD20" s="14">
        <f t="shared" si="1"/>
        <v>450</v>
      </c>
      <c r="BE20" s="14">
        <f t="shared" si="2"/>
        <v>1350</v>
      </c>
      <c r="BF20" s="14">
        <f t="shared" si="38"/>
        <v>0.08</v>
      </c>
      <c r="BG20" s="14">
        <f t="shared" si="39"/>
        <v>11000</v>
      </c>
      <c r="BJ20" s="109">
        <v>16</v>
      </c>
      <c r="BK20" s="14">
        <f t="shared" si="40"/>
        <v>2</v>
      </c>
      <c r="BL20" s="14">
        <f t="shared" si="41"/>
        <v>6</v>
      </c>
      <c r="BM20" s="14">
        <f t="shared" si="3"/>
        <v>250</v>
      </c>
      <c r="BN20" s="14">
        <f t="shared" si="4"/>
        <v>900</v>
      </c>
      <c r="BO20" s="14">
        <f t="shared" si="5"/>
        <v>2700</v>
      </c>
      <c r="BR20" s="109">
        <v>16</v>
      </c>
      <c r="BS20" s="109">
        <f t="shared" si="42"/>
        <v>6</v>
      </c>
      <c r="BT20" s="112">
        <f t="shared" si="43"/>
        <v>35</v>
      </c>
      <c r="BU20" s="109">
        <f t="shared" si="6"/>
        <v>1</v>
      </c>
      <c r="BV20" s="109">
        <v>120</v>
      </c>
      <c r="BW20" s="109">
        <v>180</v>
      </c>
      <c r="BX20" s="112">
        <v>2</v>
      </c>
      <c r="BY20" s="14">
        <f t="shared" si="44"/>
        <v>11061</v>
      </c>
      <c r="BZ20" s="118">
        <v>1</v>
      </c>
      <c r="CA20" s="14">
        <f t="shared" si="45"/>
        <v>106</v>
      </c>
      <c r="CB20" s="118" t="s">
        <v>1030</v>
      </c>
      <c r="CC20" s="14">
        <f t="shared" si="46"/>
        <v>1</v>
      </c>
      <c r="CD20" s="166" t="str">
        <f t="shared" si="47"/>
        <v>钻石100 2小时扫荡券1 金币4200</v>
      </c>
      <c r="CE20" s="14">
        <f t="shared" si="48"/>
        <v>10</v>
      </c>
      <c r="CF20" s="109" t="s">
        <v>19</v>
      </c>
      <c r="CG20" s="109">
        <v>100</v>
      </c>
      <c r="CH20" s="112" t="s">
        <v>1401</v>
      </c>
      <c r="CI20" s="115">
        <v>1</v>
      </c>
      <c r="CJ20" s="109" t="s">
        <v>255</v>
      </c>
      <c r="CK20" s="109">
        <f t="shared" si="63"/>
        <v>4200</v>
      </c>
      <c r="CN20" s="115">
        <f t="shared" si="7"/>
        <v>6</v>
      </c>
      <c r="CO20" s="115">
        <f t="shared" si="8"/>
        <v>45</v>
      </c>
      <c r="CP20" s="118">
        <v>1</v>
      </c>
      <c r="CQ20" s="109">
        <f t="shared" si="9"/>
        <v>180</v>
      </c>
      <c r="CR20" s="109">
        <f t="shared" si="10"/>
        <v>360</v>
      </c>
      <c r="CS20" s="115">
        <v>6</v>
      </c>
      <c r="CT20" s="14">
        <f t="shared" si="11"/>
        <v>12061</v>
      </c>
      <c r="CU20" s="118">
        <v>2</v>
      </c>
      <c r="CV20" s="14">
        <f t="shared" si="12"/>
        <v>206</v>
      </c>
      <c r="CW20" s="118" t="s">
        <v>1030</v>
      </c>
      <c r="CX20" s="14">
        <f t="shared" si="13"/>
        <v>1</v>
      </c>
      <c r="CY20" s="166" t="str">
        <f t="shared" si="50"/>
        <v>钻石10040级-攻击套寄灵人の项链1金币6300</v>
      </c>
      <c r="CZ20" s="14">
        <f t="shared" si="51"/>
        <v>10</v>
      </c>
      <c r="DA20" s="115" t="s">
        <v>260</v>
      </c>
      <c r="DB20" s="115">
        <v>100</v>
      </c>
      <c r="DC20" s="115" t="s">
        <v>1446</v>
      </c>
      <c r="DD20" s="115">
        <v>1</v>
      </c>
      <c r="DE20" s="109" t="s">
        <v>255</v>
      </c>
      <c r="DF20" s="115">
        <f t="shared" si="14"/>
        <v>6300</v>
      </c>
      <c r="DI20" s="118">
        <v>16</v>
      </c>
      <c r="DJ20" s="14">
        <f t="shared" si="52"/>
        <v>6</v>
      </c>
      <c r="DK20" s="118">
        <f t="shared" si="15"/>
        <v>35</v>
      </c>
      <c r="DL20" s="166">
        <f t="shared" si="16"/>
        <v>1</v>
      </c>
      <c r="DM20" s="166">
        <v>120</v>
      </c>
      <c r="DN20" s="166">
        <v>540</v>
      </c>
      <c r="DO20" s="166">
        <v>2</v>
      </c>
      <c r="DP20" s="118">
        <v>90</v>
      </c>
      <c r="DQ20" s="118">
        <f t="shared" si="53"/>
        <v>21061</v>
      </c>
      <c r="DR20" s="118">
        <v>1</v>
      </c>
      <c r="DS20" s="14">
        <f t="shared" si="17"/>
        <v>106</v>
      </c>
      <c r="DT20" s="118" t="s">
        <v>1038</v>
      </c>
      <c r="DU20" s="118">
        <v>1</v>
      </c>
      <c r="DV20" s="166" t="str">
        <f t="shared" si="18"/>
        <v>蓝色基础材料11守护灵初级抽卡券2守护灵经验4500</v>
      </c>
      <c r="DW20" s="14">
        <f t="shared" ref="DW20" si="91">DS20*100+3</f>
        <v>10603</v>
      </c>
      <c r="DX20" s="118" t="s">
        <v>1041</v>
      </c>
      <c r="DY20" s="118">
        <v>2</v>
      </c>
      <c r="DZ20" s="14" t="str">
        <f>INDEX(挂机升级突破!$DT$4:$DX$4,DO20)</f>
        <v>蓝色基础材料</v>
      </c>
      <c r="EA20" s="14">
        <f>ROUND(INDEX(挂机升级突破!$G$7:$K$37,DJ20+2,章节关卡!DO20)/INDEX(挂机升级突破!$G$5:$K$5,章节关卡!DO20)*INDEX(挂机升级突破!$G$4:$K$4,章节关卡!DO20)*章节关卡!DN20,0)</f>
        <v>11</v>
      </c>
      <c r="EB20" s="118" t="s">
        <v>1042</v>
      </c>
      <c r="EC20" s="14">
        <f t="shared" si="19"/>
        <v>4500</v>
      </c>
      <c r="EH20" s="166">
        <v>16</v>
      </c>
      <c r="EI20" s="14">
        <f t="shared" si="54"/>
        <v>6</v>
      </c>
      <c r="EJ20" s="166">
        <f t="shared" si="55"/>
        <v>40</v>
      </c>
      <c r="EK20" s="166">
        <f t="shared" si="20"/>
        <v>1</v>
      </c>
      <c r="EL20" s="166">
        <f t="shared" si="21"/>
        <v>180</v>
      </c>
      <c r="EM20" s="166">
        <f t="shared" si="65"/>
        <v>1350</v>
      </c>
      <c r="EN20" s="166">
        <v>6</v>
      </c>
      <c r="EO20" s="14">
        <f t="shared" si="22"/>
        <v>180</v>
      </c>
      <c r="EP20" s="14">
        <f t="shared" si="57"/>
        <v>22061</v>
      </c>
      <c r="EQ20" s="166">
        <v>1</v>
      </c>
      <c r="ER20" s="14">
        <f t="shared" si="58"/>
        <v>206</v>
      </c>
      <c r="ES20" s="166" t="s">
        <v>1038</v>
      </c>
      <c r="ET20" s="166">
        <v>1</v>
      </c>
      <c r="EU20" s="166"/>
      <c r="EV20" s="14">
        <f t="shared" ref="EV20" si="92">ER20*100+3</f>
        <v>20603</v>
      </c>
      <c r="EW20" s="166" t="s">
        <v>1403</v>
      </c>
      <c r="EX20" s="166">
        <v>20</v>
      </c>
      <c r="EY20" s="14" t="str">
        <f>INDEX(挂机升级突破!$DT$4:$EC$4,EN20)</f>
        <v>玄铁</v>
      </c>
      <c r="EZ20" s="14">
        <f>ROUND(INDEX(挂机升级突破!$G$7:$R$37,EI20+3,EN20)/INDEX(挂机升级突破!$G$5:$R$5,章节关卡!EN20)*INDEX(挂机升级突破!$G$4:$R$4,章节关卡!EN20)*章节关卡!EM20,0)</f>
        <v>14</v>
      </c>
      <c r="FA20" s="166" t="s">
        <v>1405</v>
      </c>
      <c r="FB20" s="166">
        <f t="shared" si="23"/>
        <v>12600</v>
      </c>
    </row>
    <row r="21" spans="1:158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172">
        <v>18</v>
      </c>
      <c r="AE21" s="109">
        <v>10</v>
      </c>
      <c r="AF21" s="155">
        <f>INDEX(节奏总表!$N$5:$N$34,章节关卡!AD21)</f>
        <v>120</v>
      </c>
      <c r="AG21" s="118">
        <f t="shared" si="69"/>
        <v>1800</v>
      </c>
      <c r="AH21" s="14">
        <f>SUM(AE$5:AE21)</f>
        <v>160</v>
      </c>
      <c r="AI21" s="14">
        <f t="shared" si="61"/>
        <v>6650</v>
      </c>
      <c r="AJ21" s="64">
        <v>60</v>
      </c>
      <c r="AK21" s="14">
        <f t="shared" si="62"/>
        <v>5400</v>
      </c>
      <c r="AL21" s="64">
        <v>90</v>
      </c>
      <c r="AM21" s="14">
        <f t="shared" si="30"/>
        <v>14400</v>
      </c>
      <c r="AN21" s="109">
        <v>300</v>
      </c>
      <c r="AO21" s="14">
        <f t="shared" si="31"/>
        <v>48000</v>
      </c>
      <c r="AR21" s="24">
        <v>17</v>
      </c>
      <c r="AS21" s="14">
        <f t="shared" si="32"/>
        <v>5</v>
      </c>
      <c r="AT21" s="109">
        <f t="shared" si="33"/>
        <v>1</v>
      </c>
      <c r="AU21" s="109">
        <f t="shared" si="34"/>
        <v>9</v>
      </c>
      <c r="AV21" s="109">
        <f t="shared" si="35"/>
        <v>26</v>
      </c>
      <c r="AW21" s="109">
        <f t="shared" si="36"/>
        <v>41</v>
      </c>
      <c r="AZ21" s="109">
        <v>17</v>
      </c>
      <c r="BA21" s="14">
        <f t="shared" si="0"/>
        <v>2</v>
      </c>
      <c r="BB21" s="14">
        <f t="shared" si="37"/>
        <v>7</v>
      </c>
      <c r="BC21" s="14">
        <f t="shared" si="80"/>
        <v>120</v>
      </c>
      <c r="BD21" s="14">
        <f t="shared" si="1"/>
        <v>450</v>
      </c>
      <c r="BE21" s="14">
        <f t="shared" si="2"/>
        <v>1350</v>
      </c>
      <c r="BF21" s="14">
        <f t="shared" si="38"/>
        <v>0.08</v>
      </c>
      <c r="BG21" s="14">
        <f t="shared" si="39"/>
        <v>11000</v>
      </c>
      <c r="BJ21" s="109">
        <v>17</v>
      </c>
      <c r="BK21" s="14">
        <f t="shared" si="40"/>
        <v>2</v>
      </c>
      <c r="BL21" s="14">
        <f t="shared" si="41"/>
        <v>7</v>
      </c>
      <c r="BM21" s="14">
        <f t="shared" si="3"/>
        <v>250</v>
      </c>
      <c r="BN21" s="14">
        <f t="shared" si="4"/>
        <v>900</v>
      </c>
      <c r="BO21" s="14">
        <f t="shared" si="5"/>
        <v>2700</v>
      </c>
      <c r="BR21" s="109">
        <v>17</v>
      </c>
      <c r="BS21" s="109">
        <f t="shared" si="42"/>
        <v>6</v>
      </c>
      <c r="BT21" s="112">
        <f t="shared" si="43"/>
        <v>35</v>
      </c>
      <c r="BU21" s="109">
        <f t="shared" si="6"/>
        <v>2</v>
      </c>
      <c r="BV21" s="109">
        <v>240</v>
      </c>
      <c r="BW21" s="109">
        <v>360</v>
      </c>
      <c r="BX21" s="112">
        <v>2</v>
      </c>
      <c r="BY21" s="14">
        <f t="shared" si="44"/>
        <v>11062</v>
      </c>
      <c r="BZ21" s="118">
        <v>1</v>
      </c>
      <c r="CA21" s="14">
        <f t="shared" si="45"/>
        <v>106</v>
      </c>
      <c r="CB21" s="118" t="s">
        <v>1030</v>
      </c>
      <c r="CC21" s="14">
        <f t="shared" si="46"/>
        <v>2</v>
      </c>
      <c r="CD21" s="166" t="str">
        <f t="shared" si="47"/>
        <v>守护灵抽卡券2 2小时扫荡券1 金币8400</v>
      </c>
      <c r="CE21" s="14">
        <f t="shared" si="48"/>
        <v>20</v>
      </c>
      <c r="CF21" s="115" t="s">
        <v>261</v>
      </c>
      <c r="CG21" s="115">
        <v>2</v>
      </c>
      <c r="CH21" s="112" t="s">
        <v>1401</v>
      </c>
      <c r="CI21" s="115">
        <v>1</v>
      </c>
      <c r="CJ21" s="109" t="s">
        <v>255</v>
      </c>
      <c r="CK21" s="109">
        <f t="shared" si="63"/>
        <v>8400</v>
      </c>
      <c r="CN21" s="115">
        <f t="shared" si="7"/>
        <v>6</v>
      </c>
      <c r="CO21" s="115">
        <f t="shared" si="8"/>
        <v>45</v>
      </c>
      <c r="CP21" s="118">
        <v>2</v>
      </c>
      <c r="CQ21" s="109">
        <f t="shared" si="9"/>
        <v>360</v>
      </c>
      <c r="CR21" s="109">
        <f t="shared" si="10"/>
        <v>720</v>
      </c>
      <c r="CS21" s="115">
        <v>6</v>
      </c>
      <c r="CT21" s="14">
        <f t="shared" si="11"/>
        <v>12062</v>
      </c>
      <c r="CU21" s="118">
        <v>2</v>
      </c>
      <c r="CV21" s="14">
        <f t="shared" si="12"/>
        <v>206</v>
      </c>
      <c r="CW21" s="118" t="s">
        <v>1030</v>
      </c>
      <c r="CX21" s="14">
        <f t="shared" si="13"/>
        <v>2</v>
      </c>
      <c r="CY21" s="166" t="str">
        <f t="shared" si="50"/>
        <v>熔炼值105040级-攻击套寄灵人の戒指1金币12600</v>
      </c>
      <c r="CZ21" s="14">
        <f t="shared" si="51"/>
        <v>20</v>
      </c>
      <c r="DA21" s="115" t="s">
        <v>1009</v>
      </c>
      <c r="DB21" s="115">
        <v>1050</v>
      </c>
      <c r="DC21" s="115" t="s">
        <v>1447</v>
      </c>
      <c r="DD21" s="115">
        <v>1</v>
      </c>
      <c r="DE21" s="109" t="s">
        <v>255</v>
      </c>
      <c r="DF21" s="115">
        <f t="shared" si="14"/>
        <v>12600</v>
      </c>
      <c r="DI21" s="118">
        <v>17</v>
      </c>
      <c r="DJ21" s="14">
        <f t="shared" si="52"/>
        <v>6</v>
      </c>
      <c r="DK21" s="118">
        <f t="shared" si="15"/>
        <v>35</v>
      </c>
      <c r="DL21" s="166">
        <f t="shared" si="16"/>
        <v>2</v>
      </c>
      <c r="DM21" s="166">
        <v>240</v>
      </c>
      <c r="DN21" s="166">
        <v>1080</v>
      </c>
      <c r="DO21" s="166">
        <v>2</v>
      </c>
      <c r="DP21" s="118">
        <v>120</v>
      </c>
      <c r="DQ21" s="118">
        <f t="shared" si="53"/>
        <v>21062</v>
      </c>
      <c r="DR21" s="118">
        <v>1</v>
      </c>
      <c r="DS21" s="14">
        <f t="shared" si="17"/>
        <v>106</v>
      </c>
      <c r="DT21" s="118" t="s">
        <v>1038</v>
      </c>
      <c r="DU21" s="118">
        <v>2</v>
      </c>
      <c r="DV21" s="166" t="str">
        <f t="shared" si="18"/>
        <v>蓝色基础材料23守护灵初级抽卡券3守护灵经验6000</v>
      </c>
      <c r="DW21" s="14">
        <f t="shared" ref="DW21" si="93">DS21*100+6</f>
        <v>10606</v>
      </c>
      <c r="DX21" s="118" t="s">
        <v>1041</v>
      </c>
      <c r="DY21" s="118">
        <v>3</v>
      </c>
      <c r="DZ21" s="14" t="str">
        <f>INDEX(挂机升级突破!$DT$4:$DX$4,DO21)</f>
        <v>蓝色基础材料</v>
      </c>
      <c r="EA21" s="14">
        <f>ROUND(INDEX(挂机升级突破!$G$7:$K$37,DJ21+2,章节关卡!DO21)/INDEX(挂机升级突破!$G$5:$K$5,章节关卡!DO21)*INDEX(挂机升级突破!$G$4:$K$4,章节关卡!DO21)*章节关卡!DN21,0)</f>
        <v>23</v>
      </c>
      <c r="EB21" s="118" t="s">
        <v>1042</v>
      </c>
      <c r="EC21" s="14">
        <f t="shared" si="19"/>
        <v>6000</v>
      </c>
      <c r="EH21" s="166">
        <v>17</v>
      </c>
      <c r="EI21" s="14">
        <f t="shared" si="54"/>
        <v>6</v>
      </c>
      <c r="EJ21" s="166">
        <f t="shared" si="55"/>
        <v>40</v>
      </c>
      <c r="EK21" s="166">
        <f t="shared" si="20"/>
        <v>2</v>
      </c>
      <c r="EL21" s="166">
        <f t="shared" si="21"/>
        <v>360</v>
      </c>
      <c r="EM21" s="166">
        <f t="shared" si="65"/>
        <v>2700</v>
      </c>
      <c r="EN21" s="166">
        <v>6</v>
      </c>
      <c r="EO21" s="14">
        <f t="shared" si="22"/>
        <v>240</v>
      </c>
      <c r="EP21" s="14">
        <f t="shared" si="57"/>
        <v>22062</v>
      </c>
      <c r="EQ21" s="166">
        <v>1</v>
      </c>
      <c r="ER21" s="14">
        <f t="shared" si="58"/>
        <v>206</v>
      </c>
      <c r="ES21" s="166" t="s">
        <v>1038</v>
      </c>
      <c r="ET21" s="166">
        <v>2</v>
      </c>
      <c r="EU21" s="166"/>
      <c r="EV21" s="14">
        <f t="shared" ref="EV21" si="94">ER21*100+6</f>
        <v>20606</v>
      </c>
      <c r="EW21" s="166" t="s">
        <v>1403</v>
      </c>
      <c r="EX21" s="166">
        <v>30</v>
      </c>
      <c r="EY21" s="14" t="str">
        <f>INDEX(挂机升级突破!$DT$4:$EC$4,EN21)</f>
        <v>玄铁</v>
      </c>
      <c r="EZ21" s="14">
        <f>ROUND(INDEX(挂机升级突破!$G$7:$R$37,EI21+3,EN21)/INDEX(挂机升级突破!$G$5:$R$5,章节关卡!EN21)*INDEX(挂机升级突破!$G$4:$R$4,章节关卡!EN21)*章节关卡!EM21,0)</f>
        <v>27</v>
      </c>
      <c r="FA21" s="166" t="s">
        <v>1405</v>
      </c>
      <c r="FB21" s="166">
        <f t="shared" si="23"/>
        <v>25200</v>
      </c>
    </row>
    <row r="22" spans="1:158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172">
        <v>19</v>
      </c>
      <c r="AE22" s="109">
        <v>10</v>
      </c>
      <c r="AF22" s="155">
        <f>INDEX(节奏总表!$N$5:$N$34,章节关卡!AD22)</f>
        <v>125</v>
      </c>
      <c r="AG22" s="118">
        <f t="shared" si="69"/>
        <v>1875</v>
      </c>
      <c r="AH22" s="14">
        <f>SUM(AE$5:AE22)</f>
        <v>170</v>
      </c>
      <c r="AI22" s="14">
        <f t="shared" si="61"/>
        <v>7500</v>
      </c>
      <c r="AJ22" s="64">
        <v>60</v>
      </c>
      <c r="AK22" s="14">
        <f t="shared" si="62"/>
        <v>6000</v>
      </c>
      <c r="AL22" s="64">
        <v>90</v>
      </c>
      <c r="AM22" s="14">
        <f t="shared" si="30"/>
        <v>15750</v>
      </c>
      <c r="AN22" s="109">
        <v>300</v>
      </c>
      <c r="AO22" s="14">
        <f t="shared" si="31"/>
        <v>52500</v>
      </c>
      <c r="AR22" s="24">
        <v>18</v>
      </c>
      <c r="AS22" s="14">
        <f t="shared" si="32"/>
        <v>5</v>
      </c>
      <c r="AT22" s="109">
        <f t="shared" si="33"/>
        <v>2</v>
      </c>
      <c r="AU22" s="109">
        <f t="shared" si="34"/>
        <v>9</v>
      </c>
      <c r="AV22" s="109">
        <f t="shared" si="35"/>
        <v>27</v>
      </c>
      <c r="AW22" s="109">
        <f t="shared" si="36"/>
        <v>42</v>
      </c>
      <c r="AZ22" s="109">
        <v>18</v>
      </c>
      <c r="BA22" s="14">
        <f t="shared" si="0"/>
        <v>2</v>
      </c>
      <c r="BB22" s="14">
        <f t="shared" si="37"/>
        <v>8</v>
      </c>
      <c r="BC22" s="14">
        <f t="shared" si="80"/>
        <v>120</v>
      </c>
      <c r="BD22" s="14">
        <f t="shared" si="1"/>
        <v>450</v>
      </c>
      <c r="BE22" s="14">
        <f t="shared" si="2"/>
        <v>1350</v>
      </c>
      <c r="BF22" s="14">
        <f t="shared" si="38"/>
        <v>0.08</v>
      </c>
      <c r="BG22" s="14">
        <f t="shared" si="39"/>
        <v>11000</v>
      </c>
      <c r="BJ22" s="109">
        <v>18</v>
      </c>
      <c r="BK22" s="14">
        <f t="shared" si="40"/>
        <v>2</v>
      </c>
      <c r="BL22" s="14">
        <f t="shared" si="41"/>
        <v>8</v>
      </c>
      <c r="BM22" s="14">
        <f t="shared" si="3"/>
        <v>250</v>
      </c>
      <c r="BN22" s="14">
        <f t="shared" si="4"/>
        <v>900</v>
      </c>
      <c r="BO22" s="14">
        <f t="shared" si="5"/>
        <v>2700</v>
      </c>
      <c r="BR22" s="109">
        <v>18</v>
      </c>
      <c r="BS22" s="109">
        <f t="shared" si="42"/>
        <v>6</v>
      </c>
      <c r="BT22" s="112">
        <f t="shared" si="43"/>
        <v>35</v>
      </c>
      <c r="BU22" s="109">
        <f t="shared" si="6"/>
        <v>3</v>
      </c>
      <c r="BV22" s="109">
        <v>360</v>
      </c>
      <c r="BW22" s="109">
        <v>540</v>
      </c>
      <c r="BX22" s="112">
        <v>2</v>
      </c>
      <c r="BY22" s="14">
        <f t="shared" si="44"/>
        <v>11063</v>
      </c>
      <c r="BZ22" s="118">
        <v>1</v>
      </c>
      <c r="CA22" s="14">
        <f t="shared" si="45"/>
        <v>106</v>
      </c>
      <c r="CB22" s="118" t="s">
        <v>1030</v>
      </c>
      <c r="CC22" s="14">
        <f t="shared" si="46"/>
        <v>3</v>
      </c>
      <c r="CD22" s="166" t="str">
        <f t="shared" si="47"/>
        <v>守护灵抽卡券3 2小时扫荡券1 金币12600</v>
      </c>
      <c r="CE22" s="14">
        <f t="shared" si="48"/>
        <v>30</v>
      </c>
      <c r="CF22" s="115" t="s">
        <v>261</v>
      </c>
      <c r="CG22" s="115">
        <v>3</v>
      </c>
      <c r="CH22" s="112" t="s">
        <v>1401</v>
      </c>
      <c r="CI22" s="115">
        <v>1</v>
      </c>
      <c r="CJ22" s="109" t="s">
        <v>255</v>
      </c>
      <c r="CK22" s="109">
        <f t="shared" si="63"/>
        <v>12600</v>
      </c>
      <c r="CN22" s="115">
        <f t="shared" si="7"/>
        <v>6</v>
      </c>
      <c r="CO22" s="115">
        <f t="shared" si="8"/>
        <v>45</v>
      </c>
      <c r="CP22" s="118">
        <v>3</v>
      </c>
      <c r="CQ22" s="109">
        <f t="shared" si="9"/>
        <v>540</v>
      </c>
      <c r="CR22" s="109">
        <f t="shared" si="10"/>
        <v>1080</v>
      </c>
      <c r="CS22" s="115">
        <v>6</v>
      </c>
      <c r="CT22" s="14">
        <f t="shared" si="11"/>
        <v>12063</v>
      </c>
      <c r="CU22" s="118">
        <v>2</v>
      </c>
      <c r="CV22" s="14">
        <f t="shared" si="12"/>
        <v>206</v>
      </c>
      <c r="CW22" s="118" t="s">
        <v>1030</v>
      </c>
      <c r="CX22" s="14">
        <f t="shared" si="13"/>
        <v>3</v>
      </c>
      <c r="CY22" s="166" t="str">
        <f t="shared" si="50"/>
        <v>守护灵抽卡券540级-攻击套寄灵人の灵器1金币18900</v>
      </c>
      <c r="CZ22" s="14">
        <f t="shared" si="51"/>
        <v>30</v>
      </c>
      <c r="DA22" s="115" t="s">
        <v>1008</v>
      </c>
      <c r="DB22" s="115">
        <v>5</v>
      </c>
      <c r="DC22" s="115" t="s">
        <v>1448</v>
      </c>
      <c r="DD22" s="115">
        <v>1</v>
      </c>
      <c r="DE22" s="109" t="s">
        <v>255</v>
      </c>
      <c r="DF22" s="115">
        <f t="shared" si="14"/>
        <v>18900</v>
      </c>
      <c r="DI22" s="118">
        <v>18</v>
      </c>
      <c r="DJ22" s="14">
        <f t="shared" si="52"/>
        <v>6</v>
      </c>
      <c r="DK22" s="118">
        <f t="shared" si="15"/>
        <v>35</v>
      </c>
      <c r="DL22" s="166">
        <f t="shared" si="16"/>
        <v>3</v>
      </c>
      <c r="DM22" s="166">
        <v>360</v>
      </c>
      <c r="DN22" s="166">
        <v>1620</v>
      </c>
      <c r="DO22" s="166">
        <v>2</v>
      </c>
      <c r="DP22" s="118">
        <v>150</v>
      </c>
      <c r="DQ22" s="118">
        <f t="shared" si="53"/>
        <v>21063</v>
      </c>
      <c r="DR22" s="118">
        <v>1</v>
      </c>
      <c r="DS22" s="14">
        <f t="shared" si="17"/>
        <v>106</v>
      </c>
      <c r="DT22" s="118" t="s">
        <v>1038</v>
      </c>
      <c r="DU22" s="118">
        <v>3</v>
      </c>
      <c r="DV22" s="166" t="str">
        <f t="shared" si="18"/>
        <v>蓝色基础材料34守护灵初级抽卡券5守护灵经验7500</v>
      </c>
      <c r="DW22" s="14">
        <f t="shared" ref="DW22" si="95">DS22*100+9</f>
        <v>10609</v>
      </c>
      <c r="DX22" s="118" t="s">
        <v>1041</v>
      </c>
      <c r="DY22" s="118">
        <v>5</v>
      </c>
      <c r="DZ22" s="14" t="str">
        <f>INDEX(挂机升级突破!$DT$4:$DX$4,DO22)</f>
        <v>蓝色基础材料</v>
      </c>
      <c r="EA22" s="14">
        <f>ROUND(INDEX(挂机升级突破!$G$7:$K$37,DJ22+2,章节关卡!DO22)/INDEX(挂机升级突破!$G$5:$K$5,章节关卡!DO22)*INDEX(挂机升级突破!$G$4:$K$4,章节关卡!DO22)*章节关卡!DN22,0)</f>
        <v>34</v>
      </c>
      <c r="EB22" s="118" t="s">
        <v>1042</v>
      </c>
      <c r="EC22" s="14">
        <f t="shared" si="19"/>
        <v>7500</v>
      </c>
      <c r="EH22" s="166">
        <v>18</v>
      </c>
      <c r="EI22" s="14">
        <f t="shared" si="54"/>
        <v>6</v>
      </c>
      <c r="EJ22" s="166">
        <f t="shared" si="55"/>
        <v>40</v>
      </c>
      <c r="EK22" s="166">
        <f t="shared" si="20"/>
        <v>3</v>
      </c>
      <c r="EL22" s="166">
        <f t="shared" si="21"/>
        <v>540</v>
      </c>
      <c r="EM22" s="166">
        <f t="shared" si="65"/>
        <v>4050</v>
      </c>
      <c r="EN22" s="166">
        <v>6</v>
      </c>
      <c r="EO22" s="14">
        <f t="shared" si="22"/>
        <v>300</v>
      </c>
      <c r="EP22" s="14">
        <f t="shared" si="57"/>
        <v>22063</v>
      </c>
      <c r="EQ22" s="166">
        <v>1</v>
      </c>
      <c r="ER22" s="14">
        <f t="shared" si="58"/>
        <v>206</v>
      </c>
      <c r="ES22" s="166" t="s">
        <v>1038</v>
      </c>
      <c r="ET22" s="166">
        <v>3</v>
      </c>
      <c r="EU22" s="166"/>
      <c r="EV22" s="14">
        <f t="shared" ref="EV22" si="96">ER22*100+9</f>
        <v>20609</v>
      </c>
      <c r="EW22" s="166" t="s">
        <v>1403</v>
      </c>
      <c r="EX22" s="166">
        <v>50</v>
      </c>
      <c r="EY22" s="14" t="str">
        <f>INDEX(挂机升级突破!$DT$4:$EC$4,EN22)</f>
        <v>玄铁</v>
      </c>
      <c r="EZ22" s="14">
        <f>ROUND(INDEX(挂机升级突破!$G$7:$R$37,EI22+3,EN22)/INDEX(挂机升级突破!$G$5:$R$5,章节关卡!EN22)*INDEX(挂机升级突破!$G$4:$R$4,章节关卡!EN22)*章节关卡!EM22,0)</f>
        <v>41</v>
      </c>
      <c r="FA22" s="166" t="s">
        <v>1405</v>
      </c>
      <c r="FB22" s="166">
        <f t="shared" si="23"/>
        <v>37800</v>
      </c>
    </row>
    <row r="23" spans="1:158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172">
        <v>20</v>
      </c>
      <c r="AE23" s="109">
        <v>10</v>
      </c>
      <c r="AF23" s="155">
        <f>INDEX(节奏总表!$N$5:$N$34,章节关卡!AD23)</f>
        <v>130</v>
      </c>
      <c r="AG23" s="118">
        <f t="shared" si="69"/>
        <v>1950</v>
      </c>
      <c r="AH23" s="14">
        <f>SUM(AE$5:AE23)</f>
        <v>180</v>
      </c>
      <c r="AI23" s="14">
        <f t="shared" si="61"/>
        <v>8200</v>
      </c>
      <c r="AJ23" s="64">
        <v>60</v>
      </c>
      <c r="AK23" s="14">
        <f t="shared" si="62"/>
        <v>6600</v>
      </c>
      <c r="AL23" s="64">
        <v>90</v>
      </c>
      <c r="AM23" s="14">
        <f t="shared" si="30"/>
        <v>16650</v>
      </c>
      <c r="AN23" s="109">
        <v>300</v>
      </c>
      <c r="AO23" s="14">
        <f t="shared" si="31"/>
        <v>55500</v>
      </c>
      <c r="AR23" s="24">
        <v>19</v>
      </c>
      <c r="AS23" s="14">
        <f t="shared" si="32"/>
        <v>5</v>
      </c>
      <c r="AT23" s="109">
        <f t="shared" si="33"/>
        <v>3</v>
      </c>
      <c r="AU23" s="109">
        <f t="shared" si="34"/>
        <v>9</v>
      </c>
      <c r="AV23" s="109">
        <f t="shared" si="35"/>
        <v>28</v>
      </c>
      <c r="AW23" s="109">
        <f t="shared" si="36"/>
        <v>43</v>
      </c>
      <c r="AZ23" s="109">
        <v>19</v>
      </c>
      <c r="BA23" s="14">
        <f t="shared" si="0"/>
        <v>2</v>
      </c>
      <c r="BB23" s="14">
        <f t="shared" si="37"/>
        <v>9</v>
      </c>
      <c r="BC23" s="14">
        <f t="shared" si="80"/>
        <v>120</v>
      </c>
      <c r="BD23" s="14">
        <f t="shared" si="1"/>
        <v>450</v>
      </c>
      <c r="BE23" s="14">
        <f t="shared" si="2"/>
        <v>1350</v>
      </c>
      <c r="BF23" s="14">
        <f t="shared" si="38"/>
        <v>0.08</v>
      </c>
      <c r="BG23" s="14">
        <f t="shared" si="39"/>
        <v>11000</v>
      </c>
      <c r="BJ23" s="109">
        <v>19</v>
      </c>
      <c r="BK23" s="14">
        <f t="shared" si="40"/>
        <v>2</v>
      </c>
      <c r="BL23" s="14">
        <f t="shared" si="41"/>
        <v>9</v>
      </c>
      <c r="BM23" s="14">
        <f t="shared" si="3"/>
        <v>250</v>
      </c>
      <c r="BN23" s="14">
        <f t="shared" si="4"/>
        <v>900</v>
      </c>
      <c r="BO23" s="14">
        <f t="shared" si="5"/>
        <v>2700</v>
      </c>
      <c r="BR23" s="109">
        <v>19</v>
      </c>
      <c r="BS23" s="109">
        <f t="shared" si="42"/>
        <v>7</v>
      </c>
      <c r="BT23" s="112">
        <f t="shared" si="43"/>
        <v>40</v>
      </c>
      <c r="BU23" s="109">
        <f t="shared" si="6"/>
        <v>1</v>
      </c>
      <c r="BV23" s="109">
        <v>120</v>
      </c>
      <c r="BW23" s="109">
        <v>180</v>
      </c>
      <c r="BX23" s="112">
        <v>2</v>
      </c>
      <c r="BY23" s="14">
        <f t="shared" si="44"/>
        <v>11071</v>
      </c>
      <c r="BZ23" s="118">
        <v>1</v>
      </c>
      <c r="CA23" s="14">
        <f t="shared" si="45"/>
        <v>107</v>
      </c>
      <c r="CB23" s="118" t="s">
        <v>1030</v>
      </c>
      <c r="CC23" s="14">
        <f t="shared" si="46"/>
        <v>1</v>
      </c>
      <c r="CD23" s="166" t="str">
        <f t="shared" si="47"/>
        <v>钻石100 2小时扫荡券1 金币4800</v>
      </c>
      <c r="CE23" s="14">
        <f t="shared" si="48"/>
        <v>10</v>
      </c>
      <c r="CF23" s="109" t="s">
        <v>19</v>
      </c>
      <c r="CG23" s="115">
        <v>100</v>
      </c>
      <c r="CH23" s="112" t="s">
        <v>1401</v>
      </c>
      <c r="CI23" s="115">
        <v>1</v>
      </c>
      <c r="CJ23" s="109" t="s">
        <v>255</v>
      </c>
      <c r="CK23" s="109">
        <f t="shared" si="63"/>
        <v>4800</v>
      </c>
      <c r="CN23" s="115">
        <f t="shared" si="7"/>
        <v>7</v>
      </c>
      <c r="CO23" s="115">
        <f t="shared" si="8"/>
        <v>50</v>
      </c>
      <c r="CP23" s="118">
        <v>1</v>
      </c>
      <c r="CQ23" s="109">
        <f t="shared" si="9"/>
        <v>180</v>
      </c>
      <c r="CR23" s="109">
        <f t="shared" si="10"/>
        <v>360</v>
      </c>
      <c r="CS23" s="115">
        <v>6</v>
      </c>
      <c r="CT23" s="14">
        <f t="shared" si="11"/>
        <v>12071</v>
      </c>
      <c r="CU23" s="118">
        <v>2</v>
      </c>
      <c r="CV23" s="14">
        <f t="shared" si="12"/>
        <v>207</v>
      </c>
      <c r="CW23" s="118" t="s">
        <v>1030</v>
      </c>
      <c r="CX23" s="14">
        <f t="shared" si="13"/>
        <v>1</v>
      </c>
      <c r="CY23" s="166" t="str">
        <f t="shared" si="50"/>
        <v>钻石10040级-攻击套守护灵の头盔1金币7200</v>
      </c>
      <c r="CZ23" s="14">
        <f t="shared" si="51"/>
        <v>10</v>
      </c>
      <c r="DA23" s="115" t="s">
        <v>260</v>
      </c>
      <c r="DB23" s="115">
        <v>100</v>
      </c>
      <c r="DC23" s="115" t="s">
        <v>1449</v>
      </c>
      <c r="DD23" s="115">
        <v>1</v>
      </c>
      <c r="DE23" s="109" t="s">
        <v>255</v>
      </c>
      <c r="DF23" s="115">
        <f t="shared" si="14"/>
        <v>7200</v>
      </c>
      <c r="DI23" s="118">
        <v>19</v>
      </c>
      <c r="DJ23" s="14">
        <f t="shared" si="52"/>
        <v>7</v>
      </c>
      <c r="DK23" s="118">
        <f t="shared" si="15"/>
        <v>40</v>
      </c>
      <c r="DL23" s="166">
        <f t="shared" si="16"/>
        <v>1</v>
      </c>
      <c r="DM23" s="166">
        <v>120</v>
      </c>
      <c r="DN23" s="166">
        <v>540</v>
      </c>
      <c r="DO23" s="166">
        <v>2</v>
      </c>
      <c r="DP23" s="118">
        <v>90</v>
      </c>
      <c r="DQ23" s="118">
        <f t="shared" si="53"/>
        <v>21071</v>
      </c>
      <c r="DR23" s="118">
        <v>1</v>
      </c>
      <c r="DS23" s="14">
        <f t="shared" si="17"/>
        <v>107</v>
      </c>
      <c r="DT23" s="118" t="s">
        <v>1038</v>
      </c>
      <c r="DU23" s="118">
        <v>1</v>
      </c>
      <c r="DV23" s="166" t="str">
        <f t="shared" si="18"/>
        <v>蓝色基础材料15守护灵初级抽卡券2守护灵经验5400</v>
      </c>
      <c r="DW23" s="14">
        <f t="shared" ref="DW23" si="97">DS23*100+3</f>
        <v>10703</v>
      </c>
      <c r="DX23" s="118" t="s">
        <v>1041</v>
      </c>
      <c r="DY23" s="118">
        <v>2</v>
      </c>
      <c r="DZ23" s="14" t="str">
        <f>INDEX(挂机升级突破!$DT$4:$DX$4,DO23)</f>
        <v>蓝色基础材料</v>
      </c>
      <c r="EA23" s="14">
        <f>ROUND(INDEX(挂机升级突破!$G$7:$K$37,DJ23+2,章节关卡!DO23)/INDEX(挂机升级突破!$G$5:$K$5,章节关卡!DO23)*INDEX(挂机升级突破!$G$4:$K$4,章节关卡!DO23)*章节关卡!DN23,0)</f>
        <v>15</v>
      </c>
      <c r="EB23" s="118" t="s">
        <v>1042</v>
      </c>
      <c r="EC23" s="14">
        <f t="shared" si="19"/>
        <v>5400</v>
      </c>
      <c r="EH23" s="166">
        <v>19</v>
      </c>
      <c r="EI23" s="14">
        <f t="shared" si="54"/>
        <v>7</v>
      </c>
      <c r="EJ23" s="166">
        <f t="shared" si="55"/>
        <v>45</v>
      </c>
      <c r="EK23" s="166">
        <f t="shared" si="20"/>
        <v>1</v>
      </c>
      <c r="EL23" s="166">
        <f t="shared" si="21"/>
        <v>180</v>
      </c>
      <c r="EM23" s="166">
        <f t="shared" si="65"/>
        <v>1350</v>
      </c>
      <c r="EN23" s="166">
        <v>6</v>
      </c>
      <c r="EO23" s="14">
        <f t="shared" si="22"/>
        <v>180</v>
      </c>
      <c r="EP23" s="14">
        <f t="shared" si="57"/>
        <v>22071</v>
      </c>
      <c r="EQ23" s="166">
        <v>1</v>
      </c>
      <c r="ER23" s="14">
        <f t="shared" si="58"/>
        <v>207</v>
      </c>
      <c r="ES23" s="166" t="s">
        <v>1038</v>
      </c>
      <c r="ET23" s="166">
        <v>1</v>
      </c>
      <c r="EU23" s="166"/>
      <c r="EV23" s="14">
        <f t="shared" ref="EV23" si="98">ER23*100+3</f>
        <v>20703</v>
      </c>
      <c r="EW23" s="166" t="s">
        <v>1403</v>
      </c>
      <c r="EX23" s="166">
        <v>20</v>
      </c>
      <c r="EY23" s="14" t="str">
        <f>INDEX(挂机升级突破!$DT$4:$EC$4,EN23)</f>
        <v>玄铁</v>
      </c>
      <c r="EZ23" s="14">
        <f>ROUND(INDEX(挂机升级突破!$G$7:$R$37,EI23+3,EN23)/INDEX(挂机升级突破!$G$5:$R$5,章节关卡!EN23)*INDEX(挂机升级突破!$G$4:$R$4,章节关卡!EN23)*章节关卡!EM23,0)</f>
        <v>17</v>
      </c>
      <c r="FA23" s="166" t="s">
        <v>1405</v>
      </c>
      <c r="FB23" s="166">
        <f t="shared" si="23"/>
        <v>14400</v>
      </c>
    </row>
    <row r="24" spans="1:158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172">
        <v>21</v>
      </c>
      <c r="AE24" s="109">
        <v>10</v>
      </c>
      <c r="AF24" s="155">
        <f>INDEX(节奏总表!$N$5:$N$34,章节关卡!AD24)</f>
        <v>137</v>
      </c>
      <c r="AG24" s="118">
        <f t="shared" si="69"/>
        <v>2055</v>
      </c>
      <c r="AH24" s="14">
        <f>SUM(AE$5:AE24)</f>
        <v>190</v>
      </c>
      <c r="AI24" s="14">
        <f t="shared" si="61"/>
        <v>9250</v>
      </c>
      <c r="AJ24" s="64">
        <v>60</v>
      </c>
      <c r="AK24" s="14">
        <f t="shared" si="62"/>
        <v>7200</v>
      </c>
      <c r="AL24" s="64">
        <v>90</v>
      </c>
      <c r="AM24" s="14">
        <f t="shared" si="30"/>
        <v>18000</v>
      </c>
      <c r="AN24" s="109">
        <v>300</v>
      </c>
      <c r="AO24" s="14">
        <f t="shared" si="31"/>
        <v>60000</v>
      </c>
      <c r="AR24" s="24">
        <v>20</v>
      </c>
      <c r="AS24" s="14">
        <f t="shared" si="32"/>
        <v>5</v>
      </c>
      <c r="AT24" s="109">
        <f t="shared" si="33"/>
        <v>4</v>
      </c>
      <c r="AU24" s="109">
        <f t="shared" si="34"/>
        <v>9</v>
      </c>
      <c r="AV24" s="109">
        <f t="shared" si="35"/>
        <v>29</v>
      </c>
      <c r="AW24" s="109">
        <f t="shared" si="36"/>
        <v>44</v>
      </c>
      <c r="AZ24" s="109">
        <v>20</v>
      </c>
      <c r="BA24" s="14">
        <f t="shared" si="0"/>
        <v>2</v>
      </c>
      <c r="BB24" s="14">
        <f t="shared" si="37"/>
        <v>10</v>
      </c>
      <c r="BC24" s="14">
        <f t="shared" si="80"/>
        <v>120</v>
      </c>
      <c r="BD24" s="14">
        <f t="shared" si="1"/>
        <v>450</v>
      </c>
      <c r="BE24" s="14">
        <f t="shared" si="2"/>
        <v>1350</v>
      </c>
      <c r="BF24" s="14">
        <f t="shared" si="38"/>
        <v>0.08</v>
      </c>
      <c r="BG24" s="14">
        <f t="shared" si="39"/>
        <v>11000</v>
      </c>
      <c r="BJ24" s="109">
        <v>20</v>
      </c>
      <c r="BK24" s="14">
        <f t="shared" si="40"/>
        <v>2</v>
      </c>
      <c r="BL24" s="14">
        <f t="shared" si="41"/>
        <v>10</v>
      </c>
      <c r="BM24" s="14">
        <f t="shared" si="3"/>
        <v>250</v>
      </c>
      <c r="BN24" s="14">
        <f t="shared" si="4"/>
        <v>900</v>
      </c>
      <c r="BO24" s="14">
        <f t="shared" si="5"/>
        <v>2700</v>
      </c>
      <c r="BR24" s="109">
        <v>20</v>
      </c>
      <c r="BS24" s="109">
        <f t="shared" si="42"/>
        <v>7</v>
      </c>
      <c r="BT24" s="112">
        <f t="shared" si="43"/>
        <v>40</v>
      </c>
      <c r="BU24" s="109">
        <f t="shared" si="6"/>
        <v>2</v>
      </c>
      <c r="BV24" s="109">
        <v>240</v>
      </c>
      <c r="BW24" s="109">
        <v>360</v>
      </c>
      <c r="BX24" s="112">
        <v>2</v>
      </c>
      <c r="BY24" s="14">
        <f t="shared" si="44"/>
        <v>11072</v>
      </c>
      <c r="BZ24" s="118">
        <v>1</v>
      </c>
      <c r="CA24" s="14">
        <f t="shared" si="45"/>
        <v>107</v>
      </c>
      <c r="CB24" s="118" t="s">
        <v>1030</v>
      </c>
      <c r="CC24" s="14">
        <f t="shared" si="46"/>
        <v>2</v>
      </c>
      <c r="CD24" s="166" t="str">
        <f t="shared" si="47"/>
        <v>守护灵抽卡券2 2小时扫荡券1 金币9600</v>
      </c>
      <c r="CE24" s="14">
        <f t="shared" si="48"/>
        <v>20</v>
      </c>
      <c r="CF24" s="109" t="s">
        <v>261</v>
      </c>
      <c r="CG24" s="115">
        <v>2</v>
      </c>
      <c r="CH24" s="112" t="s">
        <v>1401</v>
      </c>
      <c r="CI24" s="115">
        <v>1</v>
      </c>
      <c r="CJ24" s="109" t="s">
        <v>255</v>
      </c>
      <c r="CK24" s="109">
        <f t="shared" si="63"/>
        <v>9600</v>
      </c>
      <c r="CN24" s="115">
        <f t="shared" si="7"/>
        <v>7</v>
      </c>
      <c r="CO24" s="115">
        <f t="shared" si="8"/>
        <v>50</v>
      </c>
      <c r="CP24" s="118">
        <v>2</v>
      </c>
      <c r="CQ24" s="109">
        <f t="shared" si="9"/>
        <v>360</v>
      </c>
      <c r="CR24" s="109">
        <f t="shared" si="10"/>
        <v>720</v>
      </c>
      <c r="CS24" s="115">
        <v>6</v>
      </c>
      <c r="CT24" s="14">
        <f t="shared" si="11"/>
        <v>12072</v>
      </c>
      <c r="CU24" s="118">
        <v>2</v>
      </c>
      <c r="CV24" s="14">
        <f t="shared" si="12"/>
        <v>207</v>
      </c>
      <c r="CW24" s="118" t="s">
        <v>1030</v>
      </c>
      <c r="CX24" s="14">
        <f t="shared" si="13"/>
        <v>2</v>
      </c>
      <c r="CY24" s="166" t="str">
        <f t="shared" si="50"/>
        <v>熔炼值110040级-攻击套守护灵の铠甲1金币14400</v>
      </c>
      <c r="CZ24" s="14">
        <f t="shared" si="51"/>
        <v>20</v>
      </c>
      <c r="DA24" s="115" t="s">
        <v>1009</v>
      </c>
      <c r="DB24" s="115">
        <v>1100</v>
      </c>
      <c r="DC24" s="115" t="s">
        <v>1450</v>
      </c>
      <c r="DD24" s="115">
        <v>1</v>
      </c>
      <c r="DE24" s="109" t="s">
        <v>255</v>
      </c>
      <c r="DF24" s="115">
        <f t="shared" si="14"/>
        <v>14400</v>
      </c>
      <c r="DI24" s="118">
        <v>20</v>
      </c>
      <c r="DJ24" s="14">
        <f t="shared" si="52"/>
        <v>7</v>
      </c>
      <c r="DK24" s="118">
        <f t="shared" si="15"/>
        <v>40</v>
      </c>
      <c r="DL24" s="166">
        <f t="shared" si="16"/>
        <v>2</v>
      </c>
      <c r="DM24" s="166">
        <v>240</v>
      </c>
      <c r="DN24" s="166">
        <v>1080</v>
      </c>
      <c r="DO24" s="166">
        <v>2</v>
      </c>
      <c r="DP24" s="118">
        <v>120</v>
      </c>
      <c r="DQ24" s="118">
        <f t="shared" si="53"/>
        <v>21072</v>
      </c>
      <c r="DR24" s="118">
        <v>1</v>
      </c>
      <c r="DS24" s="14">
        <f t="shared" si="17"/>
        <v>107</v>
      </c>
      <c r="DT24" s="118" t="s">
        <v>1038</v>
      </c>
      <c r="DU24" s="118">
        <v>2</v>
      </c>
      <c r="DV24" s="166" t="str">
        <f t="shared" si="18"/>
        <v>蓝色基础材料29守护灵初级抽卡券3守护灵经验7200</v>
      </c>
      <c r="DW24" s="14">
        <f t="shared" ref="DW24" si="99">DS24*100+6</f>
        <v>10706</v>
      </c>
      <c r="DX24" s="118" t="s">
        <v>1041</v>
      </c>
      <c r="DY24" s="118">
        <v>3</v>
      </c>
      <c r="DZ24" s="14" t="str">
        <f>INDEX(挂机升级突破!$DT$4:$DX$4,DO24)</f>
        <v>蓝色基础材料</v>
      </c>
      <c r="EA24" s="14">
        <f>ROUND(INDEX(挂机升级突破!$G$7:$K$37,DJ24+2,章节关卡!DO24)/INDEX(挂机升级突破!$G$5:$K$5,章节关卡!DO24)*INDEX(挂机升级突破!$G$4:$K$4,章节关卡!DO24)*章节关卡!DN24,0)</f>
        <v>29</v>
      </c>
      <c r="EB24" s="118" t="s">
        <v>1042</v>
      </c>
      <c r="EC24" s="14">
        <f t="shared" si="19"/>
        <v>7200</v>
      </c>
      <c r="EH24" s="166">
        <v>20</v>
      </c>
      <c r="EI24" s="14">
        <f t="shared" si="54"/>
        <v>7</v>
      </c>
      <c r="EJ24" s="166">
        <f t="shared" si="55"/>
        <v>45</v>
      </c>
      <c r="EK24" s="166">
        <f t="shared" si="20"/>
        <v>2</v>
      </c>
      <c r="EL24" s="166">
        <f t="shared" si="21"/>
        <v>360</v>
      </c>
      <c r="EM24" s="166">
        <f t="shared" si="65"/>
        <v>2700</v>
      </c>
      <c r="EN24" s="166">
        <v>6</v>
      </c>
      <c r="EO24" s="14">
        <f t="shared" si="22"/>
        <v>240</v>
      </c>
      <c r="EP24" s="14">
        <f t="shared" si="57"/>
        <v>22072</v>
      </c>
      <c r="EQ24" s="166">
        <v>1</v>
      </c>
      <c r="ER24" s="14">
        <f t="shared" si="58"/>
        <v>207</v>
      </c>
      <c r="ES24" s="166" t="s">
        <v>1038</v>
      </c>
      <c r="ET24" s="166">
        <v>2</v>
      </c>
      <c r="EU24" s="166"/>
      <c r="EV24" s="14">
        <f t="shared" ref="EV24" si="100">ER24*100+6</f>
        <v>20706</v>
      </c>
      <c r="EW24" s="166" t="s">
        <v>1403</v>
      </c>
      <c r="EX24" s="166">
        <v>30</v>
      </c>
      <c r="EY24" s="14" t="str">
        <f>INDEX(挂机升级突破!$DT$4:$EC$4,EN24)</f>
        <v>玄铁</v>
      </c>
      <c r="EZ24" s="14">
        <f>ROUND(INDEX(挂机升级突破!$G$7:$R$37,EI24+3,EN24)/INDEX(挂机升级突破!$G$5:$R$5,章节关卡!EN24)*INDEX(挂机升级突破!$G$4:$R$4,章节关卡!EN24)*章节关卡!EM24,0)</f>
        <v>34</v>
      </c>
      <c r="FA24" s="166" t="s">
        <v>1405</v>
      </c>
      <c r="FB24" s="166">
        <f t="shared" si="23"/>
        <v>28800</v>
      </c>
    </row>
    <row r="25" spans="1:158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172">
        <v>22</v>
      </c>
      <c r="AE25" s="109">
        <v>10</v>
      </c>
      <c r="AF25" s="155">
        <f>INDEX(节奏总表!$N$5:$N$34,章节关卡!AD25)</f>
        <v>144</v>
      </c>
      <c r="AG25" s="118">
        <f t="shared" si="69"/>
        <v>2160</v>
      </c>
      <c r="AH25" s="14">
        <f>SUM(AE$5:AE25)</f>
        <v>200</v>
      </c>
      <c r="AI25" s="14">
        <f t="shared" si="61"/>
        <v>10150</v>
      </c>
      <c r="AJ25" s="64">
        <v>60</v>
      </c>
      <c r="AK25" s="14">
        <f t="shared" si="62"/>
        <v>7800</v>
      </c>
      <c r="AL25" s="64">
        <v>90</v>
      </c>
      <c r="AM25" s="14">
        <f t="shared" si="30"/>
        <v>18900</v>
      </c>
      <c r="AN25" s="109">
        <v>300</v>
      </c>
      <c r="AO25" s="14">
        <f t="shared" si="31"/>
        <v>63000</v>
      </c>
      <c r="AR25" s="24">
        <v>21</v>
      </c>
      <c r="AS25" s="14">
        <f t="shared" si="32"/>
        <v>6</v>
      </c>
      <c r="AT25" s="109">
        <f t="shared" si="33"/>
        <v>1</v>
      </c>
      <c r="AU25" s="109">
        <f t="shared" si="34"/>
        <v>10</v>
      </c>
      <c r="AV25" s="109">
        <f t="shared" si="35"/>
        <v>31</v>
      </c>
      <c r="AW25" s="109">
        <f t="shared" si="36"/>
        <v>46</v>
      </c>
      <c r="AZ25" s="109">
        <v>21</v>
      </c>
      <c r="BA25" s="14">
        <f t="shared" si="0"/>
        <v>3</v>
      </c>
      <c r="BB25" s="14">
        <f t="shared" si="37"/>
        <v>1</v>
      </c>
      <c r="BC25" s="14">
        <f t="shared" si="80"/>
        <v>140</v>
      </c>
      <c r="BD25" s="14">
        <f t="shared" si="1"/>
        <v>600</v>
      </c>
      <c r="BE25" s="14">
        <f t="shared" si="2"/>
        <v>1575</v>
      </c>
      <c r="BF25" s="14">
        <f t="shared" si="38"/>
        <v>0.5</v>
      </c>
      <c r="BG25" s="14">
        <f t="shared" si="39"/>
        <v>11000</v>
      </c>
      <c r="BJ25" s="109">
        <v>21</v>
      </c>
      <c r="BK25" s="14">
        <f t="shared" si="40"/>
        <v>3</v>
      </c>
      <c r="BL25" s="14">
        <f t="shared" si="41"/>
        <v>1</v>
      </c>
      <c r="BM25" s="14">
        <f t="shared" si="3"/>
        <v>300</v>
      </c>
      <c r="BN25" s="14">
        <f t="shared" si="4"/>
        <v>1200</v>
      </c>
      <c r="BO25" s="14">
        <f t="shared" si="5"/>
        <v>3150</v>
      </c>
      <c r="BR25" s="109">
        <v>21</v>
      </c>
      <c r="BS25" s="109">
        <f t="shared" si="42"/>
        <v>7</v>
      </c>
      <c r="BT25" s="112">
        <f t="shared" si="43"/>
        <v>40</v>
      </c>
      <c r="BU25" s="109">
        <f t="shared" si="6"/>
        <v>3</v>
      </c>
      <c r="BV25" s="109">
        <v>360</v>
      </c>
      <c r="BW25" s="109">
        <v>540</v>
      </c>
      <c r="BX25" s="112">
        <v>2</v>
      </c>
      <c r="BY25" s="14">
        <f t="shared" si="44"/>
        <v>11073</v>
      </c>
      <c r="BZ25" s="118">
        <v>1</v>
      </c>
      <c r="CA25" s="14">
        <f t="shared" si="45"/>
        <v>107</v>
      </c>
      <c r="CB25" s="118" t="s">
        <v>1030</v>
      </c>
      <c r="CC25" s="14">
        <f t="shared" si="46"/>
        <v>3</v>
      </c>
      <c r="CD25" s="166" t="str">
        <f t="shared" si="47"/>
        <v>守护灵抽卡券3 2小时扫荡券1 金币14400</v>
      </c>
      <c r="CE25" s="14">
        <f t="shared" si="48"/>
        <v>30</v>
      </c>
      <c r="CF25" s="109" t="s">
        <v>261</v>
      </c>
      <c r="CG25" s="115">
        <v>3</v>
      </c>
      <c r="CH25" s="112" t="s">
        <v>1401</v>
      </c>
      <c r="CI25" s="115">
        <v>1</v>
      </c>
      <c r="CJ25" s="109" t="s">
        <v>255</v>
      </c>
      <c r="CK25" s="109">
        <f t="shared" si="63"/>
        <v>14400</v>
      </c>
      <c r="CN25" s="115">
        <f t="shared" si="7"/>
        <v>7</v>
      </c>
      <c r="CO25" s="115">
        <f t="shared" si="8"/>
        <v>50</v>
      </c>
      <c r="CP25" s="118">
        <v>3</v>
      </c>
      <c r="CQ25" s="109">
        <f t="shared" si="9"/>
        <v>540</v>
      </c>
      <c r="CR25" s="109">
        <f t="shared" si="10"/>
        <v>1080</v>
      </c>
      <c r="CS25" s="115">
        <v>6</v>
      </c>
      <c r="CT25" s="14">
        <f t="shared" si="11"/>
        <v>12073</v>
      </c>
      <c r="CU25" s="118">
        <v>2</v>
      </c>
      <c r="CV25" s="14">
        <f t="shared" si="12"/>
        <v>207</v>
      </c>
      <c r="CW25" s="118" t="s">
        <v>1030</v>
      </c>
      <c r="CX25" s="14">
        <f t="shared" si="13"/>
        <v>3</v>
      </c>
      <c r="CY25" s="166" t="str">
        <f t="shared" si="50"/>
        <v>守护灵抽卡券540级-攻击套守护灵の鞋子1金币21600</v>
      </c>
      <c r="CZ25" s="14">
        <f t="shared" si="51"/>
        <v>30</v>
      </c>
      <c r="DA25" s="115" t="s">
        <v>1008</v>
      </c>
      <c r="DB25" s="115">
        <v>5</v>
      </c>
      <c r="DC25" s="115" t="s">
        <v>1451</v>
      </c>
      <c r="DD25" s="115">
        <v>1</v>
      </c>
      <c r="DE25" s="109" t="s">
        <v>255</v>
      </c>
      <c r="DF25" s="115">
        <f t="shared" si="14"/>
        <v>21600</v>
      </c>
      <c r="DI25" s="118">
        <v>21</v>
      </c>
      <c r="DJ25" s="14">
        <f t="shared" si="52"/>
        <v>7</v>
      </c>
      <c r="DK25" s="118">
        <f t="shared" si="15"/>
        <v>40</v>
      </c>
      <c r="DL25" s="166">
        <f t="shared" si="16"/>
        <v>3</v>
      </c>
      <c r="DM25" s="166">
        <v>360</v>
      </c>
      <c r="DN25" s="166">
        <v>1620</v>
      </c>
      <c r="DO25" s="166">
        <v>2</v>
      </c>
      <c r="DP25" s="118">
        <v>150</v>
      </c>
      <c r="DQ25" s="118">
        <f t="shared" si="53"/>
        <v>21073</v>
      </c>
      <c r="DR25" s="118">
        <v>1</v>
      </c>
      <c r="DS25" s="14">
        <f t="shared" si="17"/>
        <v>107</v>
      </c>
      <c r="DT25" s="118" t="s">
        <v>1038</v>
      </c>
      <c r="DU25" s="118">
        <v>3</v>
      </c>
      <c r="DV25" s="166" t="str">
        <f t="shared" si="18"/>
        <v>蓝色基础材料44守护灵初级抽卡券5守护灵经验9000</v>
      </c>
      <c r="DW25" s="14">
        <f t="shared" ref="DW25" si="101">DS25*100+9</f>
        <v>10709</v>
      </c>
      <c r="DX25" s="118" t="s">
        <v>1041</v>
      </c>
      <c r="DY25" s="118">
        <v>5</v>
      </c>
      <c r="DZ25" s="14" t="str">
        <f>INDEX(挂机升级突破!$DT$4:$DX$4,DO25)</f>
        <v>蓝色基础材料</v>
      </c>
      <c r="EA25" s="14">
        <f>ROUND(INDEX(挂机升级突破!$G$7:$K$37,DJ25+2,章节关卡!DO25)/INDEX(挂机升级突破!$G$5:$K$5,章节关卡!DO25)*INDEX(挂机升级突破!$G$4:$K$4,章节关卡!DO25)*章节关卡!DN25,0)</f>
        <v>44</v>
      </c>
      <c r="EB25" s="118" t="s">
        <v>1042</v>
      </c>
      <c r="EC25" s="14">
        <f t="shared" si="19"/>
        <v>9000</v>
      </c>
      <c r="EH25" s="166">
        <v>21</v>
      </c>
      <c r="EI25" s="14">
        <f t="shared" si="54"/>
        <v>7</v>
      </c>
      <c r="EJ25" s="166">
        <f t="shared" si="55"/>
        <v>45</v>
      </c>
      <c r="EK25" s="166">
        <f t="shared" si="20"/>
        <v>3</v>
      </c>
      <c r="EL25" s="166">
        <f t="shared" si="21"/>
        <v>540</v>
      </c>
      <c r="EM25" s="166">
        <f t="shared" si="65"/>
        <v>4050</v>
      </c>
      <c r="EN25" s="166">
        <v>6</v>
      </c>
      <c r="EO25" s="14">
        <f t="shared" si="22"/>
        <v>300</v>
      </c>
      <c r="EP25" s="14">
        <f t="shared" si="57"/>
        <v>22073</v>
      </c>
      <c r="EQ25" s="166">
        <v>1</v>
      </c>
      <c r="ER25" s="14">
        <f t="shared" si="58"/>
        <v>207</v>
      </c>
      <c r="ES25" s="166" t="s">
        <v>1038</v>
      </c>
      <c r="ET25" s="166">
        <v>3</v>
      </c>
      <c r="EU25" s="166"/>
      <c r="EV25" s="14">
        <f t="shared" ref="EV25" si="102">ER25*100+9</f>
        <v>20709</v>
      </c>
      <c r="EW25" s="166" t="s">
        <v>1403</v>
      </c>
      <c r="EX25" s="166">
        <v>50</v>
      </c>
      <c r="EY25" s="14" t="str">
        <f>INDEX(挂机升级突破!$DT$4:$EC$4,EN25)</f>
        <v>玄铁</v>
      </c>
      <c r="EZ25" s="14">
        <f>ROUND(INDEX(挂机升级突破!$G$7:$R$37,EI25+3,EN25)/INDEX(挂机升级突破!$G$5:$R$5,章节关卡!EN25)*INDEX(挂机升级突破!$G$4:$R$4,章节关卡!EN25)*章节关卡!EM25,0)</f>
        <v>51</v>
      </c>
      <c r="FA25" s="166" t="s">
        <v>1405</v>
      </c>
      <c r="FB25" s="166">
        <f t="shared" si="23"/>
        <v>43200</v>
      </c>
    </row>
    <row r="26" spans="1:158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3">(I26-I25)/$F26</f>
        <v>2</v>
      </c>
      <c r="K26" s="76">
        <v>5</v>
      </c>
      <c r="L26" s="76">
        <f t="shared" ref="L26:L34" si="104">G26*K26</f>
        <v>225</v>
      </c>
      <c r="M26" s="76">
        <f t="shared" ref="M26:M34" si="105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172">
        <v>23</v>
      </c>
      <c r="AE26" s="109">
        <v>10</v>
      </c>
      <c r="AF26" s="155">
        <f>INDEX(节奏总表!$N$5:$N$34,章节关卡!AD26)</f>
        <v>160</v>
      </c>
      <c r="AG26" s="118">
        <f t="shared" si="69"/>
        <v>2400</v>
      </c>
      <c r="AH26" s="14">
        <f>SUM(AE$5:AE26)</f>
        <v>210</v>
      </c>
      <c r="AI26" s="14">
        <f t="shared" si="61"/>
        <v>12000</v>
      </c>
      <c r="AJ26" s="109">
        <v>60</v>
      </c>
      <c r="AK26" s="14">
        <f t="shared" si="62"/>
        <v>8400</v>
      </c>
      <c r="AL26" s="109">
        <v>90</v>
      </c>
      <c r="AM26" s="14">
        <f t="shared" si="30"/>
        <v>20250</v>
      </c>
      <c r="AN26" s="109">
        <v>300</v>
      </c>
      <c r="AO26" s="14">
        <f t="shared" si="31"/>
        <v>67500</v>
      </c>
      <c r="AR26" s="24">
        <v>22</v>
      </c>
      <c r="AS26" s="14">
        <f t="shared" si="32"/>
        <v>6</v>
      </c>
      <c r="AT26" s="109">
        <f t="shared" si="33"/>
        <v>2</v>
      </c>
      <c r="AU26" s="109">
        <f t="shared" si="34"/>
        <v>10</v>
      </c>
      <c r="AV26" s="109">
        <f t="shared" si="35"/>
        <v>32</v>
      </c>
      <c r="AW26" s="109">
        <f t="shared" si="36"/>
        <v>47</v>
      </c>
      <c r="AZ26" s="109">
        <v>22</v>
      </c>
      <c r="BA26" s="14">
        <f t="shared" si="0"/>
        <v>3</v>
      </c>
      <c r="BB26" s="14">
        <f t="shared" si="37"/>
        <v>2</v>
      </c>
      <c r="BC26" s="14">
        <f t="shared" si="80"/>
        <v>140</v>
      </c>
      <c r="BD26" s="14">
        <f t="shared" si="1"/>
        <v>600</v>
      </c>
      <c r="BE26" s="14">
        <f t="shared" si="2"/>
        <v>1575</v>
      </c>
      <c r="BF26" s="14">
        <f t="shared" si="38"/>
        <v>0.5</v>
      </c>
      <c r="BG26" s="14">
        <f t="shared" si="39"/>
        <v>11000</v>
      </c>
      <c r="BJ26" s="109">
        <v>22</v>
      </c>
      <c r="BK26" s="14">
        <f t="shared" si="40"/>
        <v>3</v>
      </c>
      <c r="BL26" s="14">
        <f t="shared" si="41"/>
        <v>2</v>
      </c>
      <c r="BM26" s="14">
        <f t="shared" si="3"/>
        <v>300</v>
      </c>
      <c r="BN26" s="14">
        <f t="shared" si="4"/>
        <v>1200</v>
      </c>
      <c r="BO26" s="14">
        <f t="shared" si="5"/>
        <v>3150</v>
      </c>
      <c r="BR26" s="109">
        <v>22</v>
      </c>
      <c r="BS26" s="109">
        <f t="shared" si="42"/>
        <v>8</v>
      </c>
      <c r="BT26" s="112">
        <f t="shared" si="43"/>
        <v>45</v>
      </c>
      <c r="BU26" s="109">
        <f t="shared" si="6"/>
        <v>1</v>
      </c>
      <c r="BV26" s="109">
        <v>120</v>
      </c>
      <c r="BW26" s="109">
        <v>180</v>
      </c>
      <c r="BX26" s="112">
        <v>2</v>
      </c>
      <c r="BY26" s="14">
        <f t="shared" si="44"/>
        <v>11081</v>
      </c>
      <c r="BZ26" s="118">
        <v>1</v>
      </c>
      <c r="CA26" s="14">
        <f t="shared" si="45"/>
        <v>108</v>
      </c>
      <c r="CB26" s="118" t="s">
        <v>1030</v>
      </c>
      <c r="CC26" s="14">
        <f t="shared" si="46"/>
        <v>1</v>
      </c>
      <c r="CD26" s="166" t="str">
        <f t="shared" si="47"/>
        <v>钻石100 2小时扫荡券1 金币5400</v>
      </c>
      <c r="CE26" s="14">
        <f t="shared" si="48"/>
        <v>10</v>
      </c>
      <c r="CF26" s="115" t="s">
        <v>19</v>
      </c>
      <c r="CG26" s="115">
        <v>100</v>
      </c>
      <c r="CH26" s="112" t="s">
        <v>1401</v>
      </c>
      <c r="CI26" s="115">
        <v>1</v>
      </c>
      <c r="CJ26" s="109" t="s">
        <v>255</v>
      </c>
      <c r="CK26" s="109">
        <f t="shared" si="63"/>
        <v>5400</v>
      </c>
      <c r="CN26" s="115">
        <f t="shared" si="7"/>
        <v>8</v>
      </c>
      <c r="CO26" s="115">
        <f t="shared" si="8"/>
        <v>55</v>
      </c>
      <c r="CP26" s="118">
        <v>1</v>
      </c>
      <c r="CQ26" s="109">
        <f t="shared" si="9"/>
        <v>180</v>
      </c>
      <c r="CR26" s="109">
        <f t="shared" si="10"/>
        <v>360</v>
      </c>
      <c r="CS26" s="115">
        <v>7</v>
      </c>
      <c r="CT26" s="14">
        <f t="shared" si="11"/>
        <v>12081</v>
      </c>
      <c r="CU26" s="118">
        <v>2</v>
      </c>
      <c r="CV26" s="14">
        <f t="shared" si="12"/>
        <v>208</v>
      </c>
      <c r="CW26" s="118" t="s">
        <v>1030</v>
      </c>
      <c r="CX26" s="14">
        <f t="shared" si="13"/>
        <v>1</v>
      </c>
      <c r="CY26" s="166" t="str">
        <f t="shared" si="50"/>
        <v>钻石10040级-攻击套守护灵の项链1金币8100</v>
      </c>
      <c r="CZ26" s="14">
        <f t="shared" si="51"/>
        <v>10</v>
      </c>
      <c r="DA26" s="115" t="s">
        <v>260</v>
      </c>
      <c r="DB26" s="115">
        <v>100</v>
      </c>
      <c r="DC26" s="115" t="s">
        <v>1452</v>
      </c>
      <c r="DD26" s="115">
        <v>1</v>
      </c>
      <c r="DE26" s="109" t="s">
        <v>255</v>
      </c>
      <c r="DF26" s="115">
        <f t="shared" si="14"/>
        <v>8100</v>
      </c>
      <c r="DI26" s="118">
        <v>22</v>
      </c>
      <c r="DJ26" s="14">
        <f t="shared" si="52"/>
        <v>8</v>
      </c>
      <c r="DK26" s="118">
        <f t="shared" si="15"/>
        <v>45</v>
      </c>
      <c r="DL26" s="166">
        <f t="shared" si="16"/>
        <v>1</v>
      </c>
      <c r="DM26" s="166">
        <v>120</v>
      </c>
      <c r="DN26" s="166">
        <v>540</v>
      </c>
      <c r="DO26" s="166">
        <v>2</v>
      </c>
      <c r="DP26" s="118">
        <v>90</v>
      </c>
      <c r="DQ26" s="118">
        <f t="shared" si="53"/>
        <v>21081</v>
      </c>
      <c r="DR26" s="118">
        <v>1</v>
      </c>
      <c r="DS26" s="14">
        <f t="shared" si="17"/>
        <v>108</v>
      </c>
      <c r="DT26" s="118" t="s">
        <v>1038</v>
      </c>
      <c r="DU26" s="118">
        <v>1</v>
      </c>
      <c r="DV26" s="166" t="str">
        <f t="shared" si="18"/>
        <v>蓝色基础材料18守护灵初级抽卡券2守护灵经验6300</v>
      </c>
      <c r="DW26" s="14">
        <f t="shared" ref="DW26" si="106">DS26*100+3</f>
        <v>10803</v>
      </c>
      <c r="DX26" s="118" t="s">
        <v>1041</v>
      </c>
      <c r="DY26" s="118">
        <v>2</v>
      </c>
      <c r="DZ26" s="14" t="str">
        <f>INDEX(挂机升级突破!$DT$4:$DX$4,DO26)</f>
        <v>蓝色基础材料</v>
      </c>
      <c r="EA26" s="14">
        <f>ROUND(INDEX(挂机升级突破!$G$7:$K$37,DJ26+2,章节关卡!DO26)/INDEX(挂机升级突破!$G$5:$K$5,章节关卡!DO26)*INDEX(挂机升级突破!$G$4:$K$4,章节关卡!DO26)*章节关卡!DN26,0)</f>
        <v>18</v>
      </c>
      <c r="EB26" s="118" t="s">
        <v>1042</v>
      </c>
      <c r="EC26" s="14">
        <f t="shared" si="19"/>
        <v>6300</v>
      </c>
      <c r="EH26" s="166">
        <v>22</v>
      </c>
      <c r="EI26" s="14">
        <f t="shared" si="54"/>
        <v>8</v>
      </c>
      <c r="EJ26" s="166">
        <f t="shared" si="55"/>
        <v>50</v>
      </c>
      <c r="EK26" s="166">
        <f t="shared" si="20"/>
        <v>1</v>
      </c>
      <c r="EL26" s="166">
        <f t="shared" si="21"/>
        <v>180</v>
      </c>
      <c r="EM26" s="166">
        <f t="shared" si="65"/>
        <v>1350</v>
      </c>
      <c r="EN26" s="166">
        <v>7</v>
      </c>
      <c r="EO26" s="14">
        <f t="shared" si="22"/>
        <v>180</v>
      </c>
      <c r="EP26" s="14">
        <f t="shared" si="57"/>
        <v>22081</v>
      </c>
      <c r="EQ26" s="166">
        <v>1</v>
      </c>
      <c r="ER26" s="14">
        <f t="shared" si="58"/>
        <v>208</v>
      </c>
      <c r="ES26" s="166" t="s">
        <v>1038</v>
      </c>
      <c r="ET26" s="166">
        <v>1</v>
      </c>
      <c r="EU26" s="166"/>
      <c r="EV26" s="14">
        <f t="shared" ref="EV26" si="107">ER26*100+3</f>
        <v>20803</v>
      </c>
      <c r="EW26" s="166" t="s">
        <v>1403</v>
      </c>
      <c r="EX26" s="166">
        <v>20</v>
      </c>
      <c r="EY26" s="14" t="str">
        <f>INDEX(挂机升级突破!$DT$4:$EC$4,EN26)</f>
        <v>乌金</v>
      </c>
      <c r="EZ26" s="14">
        <f>ROUND(INDEX(挂机升级突破!$G$7:$R$37,EI26+3,EN26)/INDEX(挂机升级突破!$G$5:$R$5,章节关卡!EN26)*INDEX(挂机升级突破!$G$4:$R$4,章节关卡!EN26)*章节关卡!EM26,0)</f>
        <v>1</v>
      </c>
      <c r="FA26" s="166" t="s">
        <v>1405</v>
      </c>
      <c r="FB26" s="166">
        <f t="shared" si="23"/>
        <v>16200</v>
      </c>
    </row>
    <row r="27" spans="1:158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3"/>
        <v>2</v>
      </c>
      <c r="K27" s="76">
        <v>5</v>
      </c>
      <c r="L27" s="76">
        <f t="shared" si="104"/>
        <v>235</v>
      </c>
      <c r="M27" s="76">
        <f t="shared" si="105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172">
        <v>24</v>
      </c>
      <c r="AE27" s="109">
        <v>10</v>
      </c>
      <c r="AF27" s="155">
        <f>INDEX(节奏总表!$N$5:$N$34,章节关卡!AD27)</f>
        <v>180</v>
      </c>
      <c r="AG27" s="118">
        <f t="shared" si="69"/>
        <v>2700</v>
      </c>
      <c r="AH27" s="14">
        <f>SUM(AE$5:AE27)</f>
        <v>220</v>
      </c>
      <c r="AI27" s="14">
        <f t="shared" si="61"/>
        <v>14850</v>
      </c>
      <c r="AJ27" s="109">
        <v>60</v>
      </c>
      <c r="AK27" s="14">
        <f t="shared" si="62"/>
        <v>9000</v>
      </c>
      <c r="AL27" s="109">
        <v>90</v>
      </c>
      <c r="AM27" s="14">
        <f t="shared" si="30"/>
        <v>21150</v>
      </c>
      <c r="AN27" s="109">
        <v>300</v>
      </c>
      <c r="AO27" s="14">
        <f t="shared" si="31"/>
        <v>70500</v>
      </c>
      <c r="AR27" s="24">
        <v>23</v>
      </c>
      <c r="AS27" s="14">
        <f t="shared" si="32"/>
        <v>6</v>
      </c>
      <c r="AT27" s="109">
        <f t="shared" si="33"/>
        <v>3</v>
      </c>
      <c r="AU27" s="109">
        <f t="shared" si="34"/>
        <v>10</v>
      </c>
      <c r="AV27" s="109">
        <f t="shared" si="35"/>
        <v>33</v>
      </c>
      <c r="AW27" s="109">
        <f t="shared" si="36"/>
        <v>48</v>
      </c>
      <c r="AZ27" s="109">
        <v>23</v>
      </c>
      <c r="BA27" s="14">
        <f t="shared" si="0"/>
        <v>3</v>
      </c>
      <c r="BB27" s="14">
        <f t="shared" si="37"/>
        <v>3</v>
      </c>
      <c r="BC27" s="14">
        <f t="shared" si="80"/>
        <v>140</v>
      </c>
      <c r="BD27" s="14">
        <f t="shared" si="1"/>
        <v>600</v>
      </c>
      <c r="BE27" s="14">
        <f t="shared" si="2"/>
        <v>1575</v>
      </c>
      <c r="BF27" s="14">
        <f t="shared" si="38"/>
        <v>0.5</v>
      </c>
      <c r="BG27" s="14">
        <f t="shared" si="39"/>
        <v>11000</v>
      </c>
      <c r="BJ27" s="109">
        <v>23</v>
      </c>
      <c r="BK27" s="14">
        <f t="shared" si="40"/>
        <v>3</v>
      </c>
      <c r="BL27" s="14">
        <f t="shared" si="41"/>
        <v>3</v>
      </c>
      <c r="BM27" s="14">
        <f t="shared" si="3"/>
        <v>300</v>
      </c>
      <c r="BN27" s="14">
        <f t="shared" si="4"/>
        <v>1200</v>
      </c>
      <c r="BO27" s="14">
        <f t="shared" si="5"/>
        <v>3150</v>
      </c>
      <c r="BR27" s="109">
        <v>23</v>
      </c>
      <c r="BS27" s="109">
        <f t="shared" si="42"/>
        <v>8</v>
      </c>
      <c r="BT27" s="112">
        <f t="shared" si="43"/>
        <v>45</v>
      </c>
      <c r="BU27" s="109">
        <f t="shared" si="6"/>
        <v>2</v>
      </c>
      <c r="BV27" s="109">
        <v>240</v>
      </c>
      <c r="BW27" s="109">
        <v>360</v>
      </c>
      <c r="BX27" s="112">
        <v>2</v>
      </c>
      <c r="BY27" s="14">
        <f t="shared" si="44"/>
        <v>11082</v>
      </c>
      <c r="BZ27" s="118">
        <v>1</v>
      </c>
      <c r="CA27" s="14">
        <f t="shared" si="45"/>
        <v>108</v>
      </c>
      <c r="CB27" s="118" t="s">
        <v>1030</v>
      </c>
      <c r="CC27" s="14">
        <f t="shared" si="46"/>
        <v>2</v>
      </c>
      <c r="CD27" s="166" t="str">
        <f t="shared" si="47"/>
        <v>守护灵抽卡券2 2小时扫荡券1 金币10800</v>
      </c>
      <c r="CE27" s="14">
        <f t="shared" si="48"/>
        <v>20</v>
      </c>
      <c r="CF27" s="115" t="s">
        <v>261</v>
      </c>
      <c r="CG27" s="115">
        <v>2</v>
      </c>
      <c r="CH27" s="112" t="s">
        <v>1401</v>
      </c>
      <c r="CI27" s="115">
        <v>1</v>
      </c>
      <c r="CJ27" s="109" t="s">
        <v>255</v>
      </c>
      <c r="CK27" s="109">
        <f t="shared" si="63"/>
        <v>10800</v>
      </c>
      <c r="CN27" s="115">
        <f t="shared" si="7"/>
        <v>8</v>
      </c>
      <c r="CO27" s="115">
        <f t="shared" si="8"/>
        <v>55</v>
      </c>
      <c r="CP27" s="118">
        <v>2</v>
      </c>
      <c r="CQ27" s="109">
        <f t="shared" si="9"/>
        <v>360</v>
      </c>
      <c r="CR27" s="109">
        <f t="shared" si="10"/>
        <v>720</v>
      </c>
      <c r="CS27" s="115">
        <v>7</v>
      </c>
      <c r="CT27" s="14">
        <f t="shared" si="11"/>
        <v>12082</v>
      </c>
      <c r="CU27" s="118">
        <v>2</v>
      </c>
      <c r="CV27" s="14">
        <f t="shared" si="12"/>
        <v>208</v>
      </c>
      <c r="CW27" s="118" t="s">
        <v>1030</v>
      </c>
      <c r="CX27" s="14">
        <f t="shared" si="13"/>
        <v>2</v>
      </c>
      <c r="CY27" s="166" t="str">
        <f t="shared" si="50"/>
        <v>熔炼值115040级-攻击套守护灵の戒指1金币16200</v>
      </c>
      <c r="CZ27" s="14">
        <f t="shared" si="51"/>
        <v>20</v>
      </c>
      <c r="DA27" s="115" t="s">
        <v>1009</v>
      </c>
      <c r="DB27" s="115">
        <v>1150</v>
      </c>
      <c r="DC27" s="115" t="s">
        <v>1453</v>
      </c>
      <c r="DD27" s="115">
        <v>1</v>
      </c>
      <c r="DE27" s="109" t="s">
        <v>255</v>
      </c>
      <c r="DF27" s="115">
        <f t="shared" si="14"/>
        <v>16200</v>
      </c>
      <c r="DI27" s="118">
        <v>23</v>
      </c>
      <c r="DJ27" s="14">
        <f t="shared" si="52"/>
        <v>8</v>
      </c>
      <c r="DK27" s="118">
        <f t="shared" si="15"/>
        <v>45</v>
      </c>
      <c r="DL27" s="166">
        <f t="shared" si="16"/>
        <v>2</v>
      </c>
      <c r="DM27" s="166">
        <v>240</v>
      </c>
      <c r="DN27" s="166">
        <v>1080</v>
      </c>
      <c r="DO27" s="166">
        <v>2</v>
      </c>
      <c r="DP27" s="118">
        <v>120</v>
      </c>
      <c r="DQ27" s="118">
        <f t="shared" si="53"/>
        <v>21082</v>
      </c>
      <c r="DR27" s="118">
        <v>1</v>
      </c>
      <c r="DS27" s="14">
        <f t="shared" si="17"/>
        <v>108</v>
      </c>
      <c r="DT27" s="118" t="s">
        <v>1038</v>
      </c>
      <c r="DU27" s="118">
        <v>2</v>
      </c>
      <c r="DV27" s="166" t="str">
        <f t="shared" si="18"/>
        <v>蓝色基础材料36守护灵初级抽卡券3守护灵经验8400</v>
      </c>
      <c r="DW27" s="14">
        <f t="shared" ref="DW27" si="108">DS27*100+6</f>
        <v>10806</v>
      </c>
      <c r="DX27" s="118" t="s">
        <v>1041</v>
      </c>
      <c r="DY27" s="118">
        <v>3</v>
      </c>
      <c r="DZ27" s="14" t="str">
        <f>INDEX(挂机升级突破!$DT$4:$DX$4,DO27)</f>
        <v>蓝色基础材料</v>
      </c>
      <c r="EA27" s="14">
        <f>ROUND(INDEX(挂机升级突破!$G$7:$K$37,DJ27+2,章节关卡!DO27)/INDEX(挂机升级突破!$G$5:$K$5,章节关卡!DO27)*INDEX(挂机升级突破!$G$4:$K$4,章节关卡!DO27)*章节关卡!DN27,0)</f>
        <v>36</v>
      </c>
      <c r="EB27" s="118" t="s">
        <v>1042</v>
      </c>
      <c r="EC27" s="14">
        <f t="shared" si="19"/>
        <v>8400</v>
      </c>
      <c r="EH27" s="166">
        <v>23</v>
      </c>
      <c r="EI27" s="14">
        <f t="shared" si="54"/>
        <v>8</v>
      </c>
      <c r="EJ27" s="166">
        <f t="shared" si="55"/>
        <v>50</v>
      </c>
      <c r="EK27" s="166">
        <f t="shared" si="20"/>
        <v>2</v>
      </c>
      <c r="EL27" s="166">
        <f t="shared" si="21"/>
        <v>360</v>
      </c>
      <c r="EM27" s="166">
        <f t="shared" si="65"/>
        <v>2700</v>
      </c>
      <c r="EN27" s="166">
        <v>7</v>
      </c>
      <c r="EO27" s="14">
        <f t="shared" si="22"/>
        <v>240</v>
      </c>
      <c r="EP27" s="14">
        <f t="shared" si="57"/>
        <v>22082</v>
      </c>
      <c r="EQ27" s="166">
        <v>1</v>
      </c>
      <c r="ER27" s="14">
        <f t="shared" si="58"/>
        <v>208</v>
      </c>
      <c r="ES27" s="166" t="s">
        <v>1038</v>
      </c>
      <c r="ET27" s="166">
        <v>2</v>
      </c>
      <c r="EU27" s="166"/>
      <c r="EV27" s="14">
        <f t="shared" ref="EV27" si="109">ER27*100+6</f>
        <v>20806</v>
      </c>
      <c r="EW27" s="166" t="s">
        <v>1403</v>
      </c>
      <c r="EX27" s="166">
        <v>30</v>
      </c>
      <c r="EY27" s="14" t="str">
        <f>INDEX(挂机升级突破!$DT$4:$EC$4,EN27)</f>
        <v>乌金</v>
      </c>
      <c r="EZ27" s="14">
        <f>ROUND(INDEX(挂机升级突破!$G$7:$R$37,EI27+3,EN27)/INDEX(挂机升级突破!$G$5:$R$5,章节关卡!EN27)*INDEX(挂机升级突破!$G$4:$R$4,章节关卡!EN27)*章节关卡!EM27,0)</f>
        <v>3</v>
      </c>
      <c r="FA27" s="166" t="s">
        <v>1405</v>
      </c>
      <c r="FB27" s="166">
        <f t="shared" si="23"/>
        <v>32400</v>
      </c>
    </row>
    <row r="28" spans="1:158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3"/>
        <v>2</v>
      </c>
      <c r="K28" s="76">
        <v>5</v>
      </c>
      <c r="L28" s="76">
        <f t="shared" si="104"/>
        <v>250</v>
      </c>
      <c r="M28" s="76">
        <f t="shared" si="105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172">
        <v>25</v>
      </c>
      <c r="AE28" s="109">
        <v>10</v>
      </c>
      <c r="AF28" s="155">
        <f>INDEX(节奏总表!$N$5:$N$34,章节关卡!AD28)</f>
        <v>210</v>
      </c>
      <c r="AG28" s="118">
        <f t="shared" si="69"/>
        <v>3150</v>
      </c>
      <c r="AH28" s="14">
        <f>SUM(AE$5:AE28)</f>
        <v>230</v>
      </c>
      <c r="AI28" s="14">
        <f t="shared" si="61"/>
        <v>18900</v>
      </c>
      <c r="AJ28" s="109">
        <v>60</v>
      </c>
      <c r="AK28" s="14">
        <f t="shared" si="62"/>
        <v>9600</v>
      </c>
      <c r="AL28" s="109">
        <v>90</v>
      </c>
      <c r="AM28" s="14">
        <f t="shared" si="30"/>
        <v>22500</v>
      </c>
      <c r="AN28" s="109">
        <v>300</v>
      </c>
      <c r="AO28" s="14">
        <f t="shared" si="31"/>
        <v>75000</v>
      </c>
      <c r="AR28" s="24">
        <v>24</v>
      </c>
      <c r="AS28" s="14">
        <f t="shared" si="32"/>
        <v>6</v>
      </c>
      <c r="AT28" s="109">
        <f t="shared" si="33"/>
        <v>4</v>
      </c>
      <c r="AU28" s="109">
        <f t="shared" si="34"/>
        <v>10</v>
      </c>
      <c r="AV28" s="109">
        <f t="shared" si="35"/>
        <v>34</v>
      </c>
      <c r="AW28" s="109">
        <f t="shared" si="36"/>
        <v>49</v>
      </c>
      <c r="AZ28" s="109">
        <v>24</v>
      </c>
      <c r="BA28" s="14">
        <f t="shared" si="0"/>
        <v>3</v>
      </c>
      <c r="BB28" s="14">
        <f t="shared" si="37"/>
        <v>4</v>
      </c>
      <c r="BC28" s="14">
        <f t="shared" si="80"/>
        <v>140</v>
      </c>
      <c r="BD28" s="14">
        <f t="shared" si="1"/>
        <v>600</v>
      </c>
      <c r="BE28" s="14">
        <f t="shared" si="2"/>
        <v>1575</v>
      </c>
      <c r="BF28" s="14">
        <f t="shared" si="38"/>
        <v>0.5</v>
      </c>
      <c r="BG28" s="14">
        <f t="shared" si="39"/>
        <v>11000</v>
      </c>
      <c r="BJ28" s="109">
        <v>24</v>
      </c>
      <c r="BK28" s="14">
        <f t="shared" si="40"/>
        <v>3</v>
      </c>
      <c r="BL28" s="14">
        <f t="shared" si="41"/>
        <v>4</v>
      </c>
      <c r="BM28" s="14">
        <f t="shared" si="3"/>
        <v>300</v>
      </c>
      <c r="BN28" s="14">
        <f t="shared" si="4"/>
        <v>1200</v>
      </c>
      <c r="BO28" s="14">
        <f t="shared" si="5"/>
        <v>3150</v>
      </c>
      <c r="BR28" s="109">
        <v>24</v>
      </c>
      <c r="BS28" s="109">
        <f t="shared" si="42"/>
        <v>8</v>
      </c>
      <c r="BT28" s="112">
        <f t="shared" si="43"/>
        <v>45</v>
      </c>
      <c r="BU28" s="109">
        <f t="shared" si="6"/>
        <v>3</v>
      </c>
      <c r="BV28" s="109">
        <v>360</v>
      </c>
      <c r="BW28" s="109">
        <v>540</v>
      </c>
      <c r="BX28" s="112">
        <v>2</v>
      </c>
      <c r="BY28" s="14">
        <f t="shared" si="44"/>
        <v>11083</v>
      </c>
      <c r="BZ28" s="118">
        <v>1</v>
      </c>
      <c r="CA28" s="14">
        <f t="shared" si="45"/>
        <v>108</v>
      </c>
      <c r="CB28" s="118" t="s">
        <v>1030</v>
      </c>
      <c r="CC28" s="14">
        <f t="shared" si="46"/>
        <v>3</v>
      </c>
      <c r="CD28" s="166" t="str">
        <f t="shared" si="47"/>
        <v>守护灵抽卡券3 2小时扫荡券1 金币16200</v>
      </c>
      <c r="CE28" s="14">
        <f t="shared" si="48"/>
        <v>30</v>
      </c>
      <c r="CF28" s="115" t="s">
        <v>261</v>
      </c>
      <c r="CG28" s="115">
        <v>3</v>
      </c>
      <c r="CH28" s="112" t="s">
        <v>1401</v>
      </c>
      <c r="CI28" s="115">
        <v>1</v>
      </c>
      <c r="CJ28" s="109" t="s">
        <v>255</v>
      </c>
      <c r="CK28" s="109">
        <f t="shared" si="63"/>
        <v>16200</v>
      </c>
      <c r="CN28" s="115">
        <f t="shared" si="7"/>
        <v>8</v>
      </c>
      <c r="CO28" s="115">
        <f t="shared" si="8"/>
        <v>55</v>
      </c>
      <c r="CP28" s="118">
        <v>3</v>
      </c>
      <c r="CQ28" s="109">
        <f t="shared" si="9"/>
        <v>540</v>
      </c>
      <c r="CR28" s="109">
        <f t="shared" si="10"/>
        <v>1080</v>
      </c>
      <c r="CS28" s="115">
        <v>7</v>
      </c>
      <c r="CT28" s="14">
        <f t="shared" si="11"/>
        <v>12083</v>
      </c>
      <c r="CU28" s="118">
        <v>2</v>
      </c>
      <c r="CV28" s="14">
        <f t="shared" si="12"/>
        <v>208</v>
      </c>
      <c r="CW28" s="118" t="s">
        <v>1030</v>
      </c>
      <c r="CX28" s="14">
        <f t="shared" si="13"/>
        <v>3</v>
      </c>
      <c r="CY28" s="166" t="str">
        <f t="shared" si="50"/>
        <v>守护灵抽卡券540级-攻击套守护灵の灵器1金币24300</v>
      </c>
      <c r="CZ28" s="14">
        <f t="shared" si="51"/>
        <v>30</v>
      </c>
      <c r="DA28" s="115" t="s">
        <v>1008</v>
      </c>
      <c r="DB28" s="115">
        <v>5</v>
      </c>
      <c r="DC28" s="115" t="s">
        <v>1454</v>
      </c>
      <c r="DD28" s="115">
        <v>1</v>
      </c>
      <c r="DE28" s="109" t="s">
        <v>255</v>
      </c>
      <c r="DF28" s="115">
        <f t="shared" si="14"/>
        <v>24300</v>
      </c>
      <c r="DI28" s="118">
        <v>24</v>
      </c>
      <c r="DJ28" s="14">
        <f t="shared" si="52"/>
        <v>8</v>
      </c>
      <c r="DK28" s="118">
        <f t="shared" si="15"/>
        <v>45</v>
      </c>
      <c r="DL28" s="166">
        <f t="shared" si="16"/>
        <v>3</v>
      </c>
      <c r="DM28" s="166">
        <v>360</v>
      </c>
      <c r="DN28" s="166">
        <v>1620</v>
      </c>
      <c r="DO28" s="166">
        <v>2</v>
      </c>
      <c r="DP28" s="118">
        <v>150</v>
      </c>
      <c r="DQ28" s="118">
        <f t="shared" si="53"/>
        <v>21083</v>
      </c>
      <c r="DR28" s="118">
        <v>1</v>
      </c>
      <c r="DS28" s="14">
        <f t="shared" si="17"/>
        <v>108</v>
      </c>
      <c r="DT28" s="118" t="s">
        <v>1038</v>
      </c>
      <c r="DU28" s="118">
        <v>3</v>
      </c>
      <c r="DV28" s="166" t="str">
        <f t="shared" si="18"/>
        <v>蓝色基础材料54守护灵初级抽卡券5守护灵经验10500</v>
      </c>
      <c r="DW28" s="14">
        <f t="shared" ref="DW28" si="110">DS28*100+9</f>
        <v>10809</v>
      </c>
      <c r="DX28" s="118" t="s">
        <v>1041</v>
      </c>
      <c r="DY28" s="118">
        <v>5</v>
      </c>
      <c r="DZ28" s="14" t="str">
        <f>INDEX(挂机升级突破!$DT$4:$DX$4,DO28)</f>
        <v>蓝色基础材料</v>
      </c>
      <c r="EA28" s="14">
        <f>ROUND(INDEX(挂机升级突破!$G$7:$K$37,DJ28+2,章节关卡!DO28)/INDEX(挂机升级突破!$G$5:$K$5,章节关卡!DO28)*INDEX(挂机升级突破!$G$4:$K$4,章节关卡!DO28)*章节关卡!DN28,0)</f>
        <v>54</v>
      </c>
      <c r="EB28" s="118" t="s">
        <v>1042</v>
      </c>
      <c r="EC28" s="14">
        <f t="shared" si="19"/>
        <v>10500</v>
      </c>
      <c r="EH28" s="166">
        <v>24</v>
      </c>
      <c r="EI28" s="14">
        <f t="shared" si="54"/>
        <v>8</v>
      </c>
      <c r="EJ28" s="166">
        <f t="shared" si="55"/>
        <v>50</v>
      </c>
      <c r="EK28" s="166">
        <f t="shared" si="20"/>
        <v>3</v>
      </c>
      <c r="EL28" s="166">
        <f t="shared" si="21"/>
        <v>540</v>
      </c>
      <c r="EM28" s="166">
        <f t="shared" si="65"/>
        <v>4050</v>
      </c>
      <c r="EN28" s="166">
        <v>7</v>
      </c>
      <c r="EO28" s="14">
        <f t="shared" si="22"/>
        <v>300</v>
      </c>
      <c r="EP28" s="14">
        <f t="shared" si="57"/>
        <v>22083</v>
      </c>
      <c r="EQ28" s="166">
        <v>1</v>
      </c>
      <c r="ER28" s="14">
        <f t="shared" si="58"/>
        <v>208</v>
      </c>
      <c r="ES28" s="166" t="s">
        <v>1038</v>
      </c>
      <c r="ET28" s="166">
        <v>3</v>
      </c>
      <c r="EU28" s="166"/>
      <c r="EV28" s="14">
        <f t="shared" ref="EV28" si="111">ER28*100+9</f>
        <v>20809</v>
      </c>
      <c r="EW28" s="166" t="s">
        <v>1403</v>
      </c>
      <c r="EX28" s="166">
        <v>50</v>
      </c>
      <c r="EY28" s="14" t="str">
        <f>INDEX(挂机升级突破!$DT$4:$EC$4,EN28)</f>
        <v>乌金</v>
      </c>
      <c r="EZ28" s="14">
        <f>ROUND(INDEX(挂机升级突破!$G$7:$R$37,EI28+3,EN28)/INDEX(挂机升级突破!$G$5:$R$5,章节关卡!EN28)*INDEX(挂机升级突破!$G$4:$R$4,章节关卡!EN28)*章节关卡!EM28,0)</f>
        <v>4</v>
      </c>
      <c r="FA28" s="166" t="s">
        <v>1405</v>
      </c>
      <c r="FB28" s="166">
        <f t="shared" si="23"/>
        <v>48600</v>
      </c>
    </row>
    <row r="29" spans="1:158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3"/>
        <v>2</v>
      </c>
      <c r="K29" s="76">
        <v>5</v>
      </c>
      <c r="L29" s="76">
        <f t="shared" si="104"/>
        <v>275</v>
      </c>
      <c r="M29" s="76">
        <f t="shared" si="105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172">
        <v>26</v>
      </c>
      <c r="AE29" s="109">
        <v>10</v>
      </c>
      <c r="AF29" s="155">
        <f>INDEX(节奏总表!$N$5:$N$34,章节关卡!AD29)</f>
        <v>250</v>
      </c>
      <c r="AG29" s="118">
        <f t="shared" si="69"/>
        <v>3750</v>
      </c>
      <c r="AH29" s="14">
        <f>SUM(AE$5:AE29)</f>
        <v>240</v>
      </c>
      <c r="AI29" s="14">
        <f t="shared" si="61"/>
        <v>24400</v>
      </c>
      <c r="AJ29" s="109">
        <v>60</v>
      </c>
      <c r="AK29" s="14">
        <f t="shared" si="62"/>
        <v>10200</v>
      </c>
      <c r="AL29" s="109">
        <v>90</v>
      </c>
      <c r="AM29" s="14">
        <f t="shared" si="30"/>
        <v>24750</v>
      </c>
      <c r="AN29" s="109">
        <v>300</v>
      </c>
      <c r="AO29" s="14">
        <f t="shared" si="31"/>
        <v>82500</v>
      </c>
      <c r="AR29" s="24">
        <v>25</v>
      </c>
      <c r="AS29" s="14">
        <f t="shared" si="32"/>
        <v>7</v>
      </c>
      <c r="AT29" s="109">
        <f t="shared" si="33"/>
        <v>1</v>
      </c>
      <c r="AU29" s="109">
        <f t="shared" si="34"/>
        <v>12</v>
      </c>
      <c r="AV29" s="109">
        <f t="shared" si="35"/>
        <v>36</v>
      </c>
      <c r="AW29" s="109">
        <f t="shared" si="36"/>
        <v>52</v>
      </c>
      <c r="AZ29" s="109">
        <v>25</v>
      </c>
      <c r="BA29" s="14">
        <f t="shared" si="0"/>
        <v>3</v>
      </c>
      <c r="BB29" s="14">
        <f t="shared" si="37"/>
        <v>5</v>
      </c>
      <c r="BC29" s="14">
        <f t="shared" si="80"/>
        <v>140</v>
      </c>
      <c r="BD29" s="14">
        <f t="shared" si="1"/>
        <v>600</v>
      </c>
      <c r="BE29" s="14">
        <f t="shared" si="2"/>
        <v>1575</v>
      </c>
      <c r="BF29" s="14">
        <f t="shared" si="38"/>
        <v>0.5</v>
      </c>
      <c r="BG29" s="14">
        <f t="shared" si="39"/>
        <v>11000</v>
      </c>
      <c r="BJ29" s="109">
        <v>25</v>
      </c>
      <c r="BK29" s="14">
        <f t="shared" si="40"/>
        <v>3</v>
      </c>
      <c r="BL29" s="14">
        <f t="shared" si="41"/>
        <v>5</v>
      </c>
      <c r="BM29" s="14">
        <f t="shared" si="3"/>
        <v>300</v>
      </c>
      <c r="BN29" s="14">
        <f t="shared" si="4"/>
        <v>1200</v>
      </c>
      <c r="BO29" s="14">
        <f t="shared" si="5"/>
        <v>3150</v>
      </c>
      <c r="BR29" s="109">
        <v>25</v>
      </c>
      <c r="BS29" s="109">
        <f t="shared" si="42"/>
        <v>9</v>
      </c>
      <c r="BT29" s="112">
        <f t="shared" si="43"/>
        <v>50</v>
      </c>
      <c r="BU29" s="109">
        <f t="shared" si="6"/>
        <v>1</v>
      </c>
      <c r="BV29" s="109">
        <v>120</v>
      </c>
      <c r="BW29" s="109">
        <v>180</v>
      </c>
      <c r="BX29" s="112">
        <v>2</v>
      </c>
      <c r="BY29" s="14">
        <f t="shared" si="44"/>
        <v>11091</v>
      </c>
      <c r="BZ29" s="118">
        <v>1</v>
      </c>
      <c r="CA29" s="14">
        <f t="shared" si="45"/>
        <v>109</v>
      </c>
      <c r="CB29" s="118" t="s">
        <v>1030</v>
      </c>
      <c r="CC29" s="14">
        <f t="shared" si="46"/>
        <v>1</v>
      </c>
      <c r="CD29" s="166" t="str">
        <f t="shared" si="47"/>
        <v>钻石100 2小时扫荡券1 金币6000</v>
      </c>
      <c r="CE29" s="14">
        <f t="shared" si="48"/>
        <v>10</v>
      </c>
      <c r="CF29" s="115" t="s">
        <v>19</v>
      </c>
      <c r="CG29" s="115">
        <v>100</v>
      </c>
      <c r="CH29" s="112" t="s">
        <v>1401</v>
      </c>
      <c r="CI29" s="115">
        <v>1</v>
      </c>
      <c r="CJ29" s="109" t="s">
        <v>255</v>
      </c>
      <c r="CK29" s="109">
        <f t="shared" si="63"/>
        <v>6000</v>
      </c>
      <c r="CN29" s="115">
        <f t="shared" si="7"/>
        <v>9</v>
      </c>
      <c r="CO29" s="115">
        <f t="shared" si="8"/>
        <v>60</v>
      </c>
      <c r="CP29" s="118">
        <v>1</v>
      </c>
      <c r="CQ29" s="109">
        <f t="shared" si="9"/>
        <v>180</v>
      </c>
      <c r="CR29" s="109">
        <f t="shared" si="10"/>
        <v>360</v>
      </c>
      <c r="CS29" s="115">
        <v>7</v>
      </c>
      <c r="CT29" s="14">
        <f t="shared" si="11"/>
        <v>12091</v>
      </c>
      <c r="CU29" s="118">
        <v>2</v>
      </c>
      <c r="CV29" s="14">
        <f t="shared" si="12"/>
        <v>209</v>
      </c>
      <c r="CW29" s="118" t="s">
        <v>1030</v>
      </c>
      <c r="CX29" s="14">
        <f t="shared" si="13"/>
        <v>1</v>
      </c>
      <c r="CY29" s="166" t="str">
        <f t="shared" si="50"/>
        <v>钻石10060级-防御套守护灵の头盔1金币9000</v>
      </c>
      <c r="CZ29" s="14">
        <f t="shared" si="51"/>
        <v>10</v>
      </c>
      <c r="DA29" s="115" t="s">
        <v>260</v>
      </c>
      <c r="DB29" s="115">
        <v>100</v>
      </c>
      <c r="DC29" s="115" t="s">
        <v>1455</v>
      </c>
      <c r="DD29" s="115">
        <v>1</v>
      </c>
      <c r="DE29" s="109" t="s">
        <v>255</v>
      </c>
      <c r="DF29" s="115">
        <f t="shared" si="14"/>
        <v>9000</v>
      </c>
      <c r="DI29" s="118">
        <v>25</v>
      </c>
      <c r="DJ29" s="14">
        <f t="shared" si="52"/>
        <v>9</v>
      </c>
      <c r="DK29" s="118">
        <f t="shared" si="15"/>
        <v>50</v>
      </c>
      <c r="DL29" s="166">
        <f t="shared" si="16"/>
        <v>1</v>
      </c>
      <c r="DM29" s="166">
        <v>120</v>
      </c>
      <c r="DN29" s="166">
        <v>540</v>
      </c>
      <c r="DO29" s="166">
        <v>2</v>
      </c>
      <c r="DP29" s="118">
        <v>90</v>
      </c>
      <c r="DQ29" s="118">
        <f t="shared" si="53"/>
        <v>21091</v>
      </c>
      <c r="DR29" s="118">
        <v>1</v>
      </c>
      <c r="DS29" s="14">
        <f t="shared" si="17"/>
        <v>109</v>
      </c>
      <c r="DT29" s="118" t="s">
        <v>1038</v>
      </c>
      <c r="DU29" s="118">
        <v>1</v>
      </c>
      <c r="DV29" s="166" t="str">
        <f t="shared" si="18"/>
        <v>蓝色基础材料23守护灵初级抽卡券2守护灵经验7200</v>
      </c>
      <c r="DW29" s="14">
        <f t="shared" ref="DW29" si="112">DS29*100+3</f>
        <v>10903</v>
      </c>
      <c r="DX29" s="118" t="s">
        <v>1041</v>
      </c>
      <c r="DY29" s="118">
        <v>2</v>
      </c>
      <c r="DZ29" s="14" t="str">
        <f>INDEX(挂机升级突破!$DT$4:$DX$4,DO29)</f>
        <v>蓝色基础材料</v>
      </c>
      <c r="EA29" s="14">
        <f>ROUND(INDEX(挂机升级突破!$G$7:$K$37,DJ29+2,章节关卡!DO29)/INDEX(挂机升级突破!$G$5:$K$5,章节关卡!DO29)*INDEX(挂机升级突破!$G$4:$K$4,章节关卡!DO29)*章节关卡!DN29,0)</f>
        <v>23</v>
      </c>
      <c r="EB29" s="118" t="s">
        <v>1042</v>
      </c>
      <c r="EC29" s="14">
        <f t="shared" si="19"/>
        <v>7200</v>
      </c>
      <c r="EH29" s="166">
        <v>25</v>
      </c>
      <c r="EI29" s="14">
        <f t="shared" si="54"/>
        <v>9</v>
      </c>
      <c r="EJ29" s="166">
        <f t="shared" si="55"/>
        <v>55</v>
      </c>
      <c r="EK29" s="166">
        <f t="shared" si="20"/>
        <v>1</v>
      </c>
      <c r="EL29" s="166">
        <f t="shared" si="21"/>
        <v>180</v>
      </c>
      <c r="EM29" s="166">
        <f t="shared" si="65"/>
        <v>1350</v>
      </c>
      <c r="EN29" s="166">
        <v>7</v>
      </c>
      <c r="EO29" s="14">
        <f t="shared" si="22"/>
        <v>180</v>
      </c>
      <c r="EP29" s="14">
        <f t="shared" si="57"/>
        <v>22091</v>
      </c>
      <c r="EQ29" s="166">
        <v>1</v>
      </c>
      <c r="ER29" s="14">
        <f t="shared" si="58"/>
        <v>209</v>
      </c>
      <c r="ES29" s="166" t="s">
        <v>1038</v>
      </c>
      <c r="ET29" s="166">
        <v>1</v>
      </c>
      <c r="EU29" s="166"/>
      <c r="EV29" s="14">
        <f t="shared" ref="EV29" si="113">ER29*100+3</f>
        <v>20903</v>
      </c>
      <c r="EW29" s="166" t="s">
        <v>1403</v>
      </c>
      <c r="EX29" s="166">
        <v>20</v>
      </c>
      <c r="EY29" s="14" t="str">
        <f>INDEX(挂机升级突破!$DT$4:$EC$4,EN29)</f>
        <v>乌金</v>
      </c>
      <c r="EZ29" s="14">
        <f>ROUND(INDEX(挂机升级突破!$G$7:$R$37,EI29+3,EN29)/INDEX(挂机升级突破!$G$5:$R$5,章节关卡!EN29)*INDEX(挂机升级突破!$G$4:$R$4,章节关卡!EN29)*章节关卡!EM29,0)</f>
        <v>2</v>
      </c>
      <c r="FA29" s="166" t="s">
        <v>1405</v>
      </c>
      <c r="FB29" s="166">
        <f t="shared" si="23"/>
        <v>18000</v>
      </c>
    </row>
    <row r="30" spans="1:158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3"/>
        <v>2</v>
      </c>
      <c r="K30" s="76">
        <v>5</v>
      </c>
      <c r="L30" s="76">
        <f t="shared" si="104"/>
        <v>300</v>
      </c>
      <c r="M30" s="76">
        <f t="shared" si="105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172">
        <v>27</v>
      </c>
      <c r="AE30" s="109">
        <v>10</v>
      </c>
      <c r="AF30" s="155">
        <f>INDEX(节奏总表!$N$5:$N$34,章节关卡!AD30)</f>
        <v>300</v>
      </c>
      <c r="AG30" s="118">
        <f t="shared" si="69"/>
        <v>4500</v>
      </c>
      <c r="AH30" s="14">
        <f>SUM(AE$5:AE30)</f>
        <v>250</v>
      </c>
      <c r="AI30" s="14">
        <f t="shared" si="61"/>
        <v>31500</v>
      </c>
      <c r="AJ30" s="109">
        <v>60</v>
      </c>
      <c r="AK30" s="14">
        <f t="shared" si="62"/>
        <v>10800</v>
      </c>
      <c r="AL30" s="109">
        <v>90</v>
      </c>
      <c r="AM30" s="14">
        <f t="shared" si="30"/>
        <v>27000</v>
      </c>
      <c r="AN30" s="109">
        <v>300</v>
      </c>
      <c r="AO30" s="14">
        <f t="shared" si="31"/>
        <v>90000</v>
      </c>
      <c r="AR30" s="24">
        <v>26</v>
      </c>
      <c r="AS30" s="14">
        <f t="shared" si="32"/>
        <v>7</v>
      </c>
      <c r="AT30" s="109">
        <f t="shared" si="33"/>
        <v>2</v>
      </c>
      <c r="AU30" s="109">
        <f t="shared" si="34"/>
        <v>12</v>
      </c>
      <c r="AV30" s="109">
        <f t="shared" si="35"/>
        <v>37</v>
      </c>
      <c r="AW30" s="109">
        <f t="shared" si="36"/>
        <v>54</v>
      </c>
      <c r="AZ30" s="109">
        <v>26</v>
      </c>
      <c r="BA30" s="14">
        <f t="shared" si="0"/>
        <v>3</v>
      </c>
      <c r="BB30" s="14">
        <f t="shared" si="37"/>
        <v>6</v>
      </c>
      <c r="BC30" s="14">
        <f t="shared" si="80"/>
        <v>140</v>
      </c>
      <c r="BD30" s="14">
        <f t="shared" si="1"/>
        <v>600</v>
      </c>
      <c r="BE30" s="14">
        <f t="shared" si="2"/>
        <v>1575</v>
      </c>
      <c r="BF30" s="14">
        <f t="shared" si="38"/>
        <v>0.5</v>
      </c>
      <c r="BG30" s="14">
        <f t="shared" si="39"/>
        <v>11000</v>
      </c>
      <c r="BJ30" s="109">
        <v>26</v>
      </c>
      <c r="BK30" s="14">
        <f t="shared" si="40"/>
        <v>3</v>
      </c>
      <c r="BL30" s="14">
        <f t="shared" si="41"/>
        <v>6</v>
      </c>
      <c r="BM30" s="14">
        <f t="shared" si="3"/>
        <v>300</v>
      </c>
      <c r="BN30" s="14">
        <f t="shared" si="4"/>
        <v>1200</v>
      </c>
      <c r="BO30" s="14">
        <f t="shared" si="5"/>
        <v>3150</v>
      </c>
      <c r="BR30" s="109">
        <v>26</v>
      </c>
      <c r="BS30" s="109">
        <f t="shared" si="42"/>
        <v>9</v>
      </c>
      <c r="BT30" s="112">
        <f t="shared" si="43"/>
        <v>50</v>
      </c>
      <c r="BU30" s="109">
        <f t="shared" si="6"/>
        <v>2</v>
      </c>
      <c r="BV30" s="109">
        <v>240</v>
      </c>
      <c r="BW30" s="109">
        <v>360</v>
      </c>
      <c r="BX30" s="112">
        <v>2</v>
      </c>
      <c r="BY30" s="14">
        <f t="shared" si="44"/>
        <v>11092</v>
      </c>
      <c r="BZ30" s="118">
        <v>1</v>
      </c>
      <c r="CA30" s="14">
        <f t="shared" si="45"/>
        <v>109</v>
      </c>
      <c r="CB30" s="118" t="s">
        <v>1030</v>
      </c>
      <c r="CC30" s="14">
        <f t="shared" si="46"/>
        <v>2</v>
      </c>
      <c r="CD30" s="166" t="str">
        <f t="shared" si="47"/>
        <v>守护灵抽卡券2 2小时扫荡券1 金币12000</v>
      </c>
      <c r="CE30" s="14">
        <f t="shared" si="48"/>
        <v>20</v>
      </c>
      <c r="CF30" s="115" t="s">
        <v>261</v>
      </c>
      <c r="CG30" s="115">
        <v>2</v>
      </c>
      <c r="CH30" s="112" t="s">
        <v>1401</v>
      </c>
      <c r="CI30" s="115">
        <v>1</v>
      </c>
      <c r="CJ30" s="109" t="s">
        <v>255</v>
      </c>
      <c r="CK30" s="109">
        <f t="shared" si="63"/>
        <v>12000</v>
      </c>
      <c r="CN30" s="115">
        <f t="shared" si="7"/>
        <v>9</v>
      </c>
      <c r="CO30" s="115">
        <f t="shared" si="8"/>
        <v>60</v>
      </c>
      <c r="CP30" s="118">
        <v>2</v>
      </c>
      <c r="CQ30" s="109">
        <f t="shared" si="9"/>
        <v>360</v>
      </c>
      <c r="CR30" s="109">
        <f t="shared" si="10"/>
        <v>720</v>
      </c>
      <c r="CS30" s="115">
        <v>7</v>
      </c>
      <c r="CT30" s="14">
        <f t="shared" si="11"/>
        <v>12092</v>
      </c>
      <c r="CU30" s="118">
        <v>2</v>
      </c>
      <c r="CV30" s="14">
        <f t="shared" si="12"/>
        <v>209</v>
      </c>
      <c r="CW30" s="118" t="s">
        <v>1030</v>
      </c>
      <c r="CX30" s="14">
        <f t="shared" si="13"/>
        <v>2</v>
      </c>
      <c r="CY30" s="166" t="str">
        <f t="shared" si="50"/>
        <v>熔炼值120060级-防御套守护灵の铠甲1金币18000</v>
      </c>
      <c r="CZ30" s="14">
        <f t="shared" si="51"/>
        <v>20</v>
      </c>
      <c r="DA30" s="115" t="s">
        <v>1009</v>
      </c>
      <c r="DB30" s="115">
        <v>1200</v>
      </c>
      <c r="DC30" s="115" t="s">
        <v>1456</v>
      </c>
      <c r="DD30" s="115">
        <v>1</v>
      </c>
      <c r="DE30" s="109" t="s">
        <v>255</v>
      </c>
      <c r="DF30" s="115">
        <f t="shared" si="14"/>
        <v>18000</v>
      </c>
      <c r="DI30" s="118">
        <v>26</v>
      </c>
      <c r="DJ30" s="14">
        <f t="shared" si="52"/>
        <v>9</v>
      </c>
      <c r="DK30" s="118">
        <f t="shared" si="15"/>
        <v>50</v>
      </c>
      <c r="DL30" s="166">
        <f t="shared" si="16"/>
        <v>2</v>
      </c>
      <c r="DM30" s="166">
        <v>240</v>
      </c>
      <c r="DN30" s="166">
        <v>1080</v>
      </c>
      <c r="DO30" s="166">
        <v>2</v>
      </c>
      <c r="DP30" s="118">
        <v>120</v>
      </c>
      <c r="DQ30" s="118">
        <f t="shared" si="53"/>
        <v>21092</v>
      </c>
      <c r="DR30" s="118">
        <v>1</v>
      </c>
      <c r="DS30" s="14">
        <f t="shared" si="17"/>
        <v>109</v>
      </c>
      <c r="DT30" s="118" t="s">
        <v>1038</v>
      </c>
      <c r="DU30" s="118">
        <v>2</v>
      </c>
      <c r="DV30" s="166" t="str">
        <f t="shared" si="18"/>
        <v>蓝色基础材料45守护灵初级抽卡券3守护灵经验9600</v>
      </c>
      <c r="DW30" s="14">
        <f t="shared" ref="DW30" si="114">DS30*100+6</f>
        <v>10906</v>
      </c>
      <c r="DX30" s="118" t="s">
        <v>1041</v>
      </c>
      <c r="DY30" s="118">
        <v>3</v>
      </c>
      <c r="DZ30" s="14" t="str">
        <f>INDEX(挂机升级突破!$DT$4:$DX$4,DO30)</f>
        <v>蓝色基础材料</v>
      </c>
      <c r="EA30" s="14">
        <f>ROUND(INDEX(挂机升级突破!$G$7:$K$37,DJ30+2,章节关卡!DO30)/INDEX(挂机升级突破!$G$5:$K$5,章节关卡!DO30)*INDEX(挂机升级突破!$G$4:$K$4,章节关卡!DO30)*章节关卡!DN30,0)</f>
        <v>45</v>
      </c>
      <c r="EB30" s="118" t="s">
        <v>1042</v>
      </c>
      <c r="EC30" s="14">
        <f t="shared" si="19"/>
        <v>9600</v>
      </c>
      <c r="EH30" s="166">
        <v>26</v>
      </c>
      <c r="EI30" s="14">
        <f t="shared" si="54"/>
        <v>9</v>
      </c>
      <c r="EJ30" s="166">
        <f t="shared" si="55"/>
        <v>55</v>
      </c>
      <c r="EK30" s="166">
        <f t="shared" si="20"/>
        <v>2</v>
      </c>
      <c r="EL30" s="166">
        <f t="shared" si="21"/>
        <v>360</v>
      </c>
      <c r="EM30" s="166">
        <f t="shared" si="65"/>
        <v>2700</v>
      </c>
      <c r="EN30" s="166">
        <v>7</v>
      </c>
      <c r="EO30" s="14">
        <f t="shared" si="22"/>
        <v>240</v>
      </c>
      <c r="EP30" s="14">
        <f t="shared" si="57"/>
        <v>22092</v>
      </c>
      <c r="EQ30" s="166">
        <v>1</v>
      </c>
      <c r="ER30" s="14">
        <f t="shared" si="58"/>
        <v>209</v>
      </c>
      <c r="ES30" s="166" t="s">
        <v>1038</v>
      </c>
      <c r="ET30" s="166">
        <v>2</v>
      </c>
      <c r="EU30" s="166"/>
      <c r="EV30" s="14">
        <f t="shared" ref="EV30" si="115">ER30*100+6</f>
        <v>20906</v>
      </c>
      <c r="EW30" s="166" t="s">
        <v>1403</v>
      </c>
      <c r="EX30" s="166">
        <v>30</v>
      </c>
      <c r="EY30" s="14" t="str">
        <f>INDEX(挂机升级突破!$DT$4:$EC$4,EN30)</f>
        <v>乌金</v>
      </c>
      <c r="EZ30" s="14">
        <f>ROUND(INDEX(挂机升级突破!$G$7:$R$37,EI30+3,EN30)/INDEX(挂机升级突破!$G$5:$R$5,章节关卡!EN30)*INDEX(挂机升级突破!$G$4:$R$4,章节关卡!EN30)*章节关卡!EM30,0)</f>
        <v>5</v>
      </c>
      <c r="FA30" s="166" t="s">
        <v>1405</v>
      </c>
      <c r="FB30" s="166">
        <f t="shared" si="23"/>
        <v>36000</v>
      </c>
    </row>
    <row r="31" spans="1:158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3"/>
        <v>2</v>
      </c>
      <c r="K31" s="76">
        <v>5</v>
      </c>
      <c r="L31" s="76">
        <f t="shared" si="104"/>
        <v>325</v>
      </c>
      <c r="M31" s="76">
        <f t="shared" si="105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172">
        <v>28</v>
      </c>
      <c r="AE31" s="109">
        <v>10</v>
      </c>
      <c r="AF31" s="155">
        <f>INDEX(节奏总表!$N$5:$N$34,章节关卡!AD31)</f>
        <v>340</v>
      </c>
      <c r="AG31" s="118">
        <f t="shared" si="69"/>
        <v>5100</v>
      </c>
      <c r="AH31" s="14">
        <f>SUM(AE$5:AE31)</f>
        <v>260</v>
      </c>
      <c r="AI31" s="14">
        <f t="shared" si="61"/>
        <v>38250</v>
      </c>
      <c r="AJ31" s="109">
        <v>60</v>
      </c>
      <c r="AK31" s="14">
        <f t="shared" si="62"/>
        <v>11400</v>
      </c>
      <c r="AL31" s="109">
        <v>90</v>
      </c>
      <c r="AM31" s="14">
        <f t="shared" si="30"/>
        <v>29250</v>
      </c>
      <c r="AN31" s="109">
        <v>300</v>
      </c>
      <c r="AO31" s="14">
        <f t="shared" si="31"/>
        <v>97500</v>
      </c>
      <c r="AR31" s="24">
        <v>27</v>
      </c>
      <c r="AS31" s="14">
        <f t="shared" si="32"/>
        <v>7</v>
      </c>
      <c r="AT31" s="109">
        <f t="shared" si="33"/>
        <v>3</v>
      </c>
      <c r="AU31" s="109">
        <f t="shared" si="34"/>
        <v>12</v>
      </c>
      <c r="AV31" s="109">
        <f t="shared" si="35"/>
        <v>38</v>
      </c>
      <c r="AW31" s="109">
        <f t="shared" si="36"/>
        <v>56</v>
      </c>
      <c r="AZ31" s="109">
        <v>27</v>
      </c>
      <c r="BA31" s="14">
        <f t="shared" si="0"/>
        <v>3</v>
      </c>
      <c r="BB31" s="14">
        <f t="shared" si="37"/>
        <v>7</v>
      </c>
      <c r="BC31" s="14">
        <f t="shared" si="80"/>
        <v>140</v>
      </c>
      <c r="BD31" s="14">
        <f t="shared" si="1"/>
        <v>600</v>
      </c>
      <c r="BE31" s="14">
        <f t="shared" si="2"/>
        <v>1575</v>
      </c>
      <c r="BF31" s="14">
        <f t="shared" si="38"/>
        <v>0.5</v>
      </c>
      <c r="BG31" s="14">
        <f t="shared" si="39"/>
        <v>11000</v>
      </c>
      <c r="BJ31" s="109">
        <v>27</v>
      </c>
      <c r="BK31" s="14">
        <f t="shared" si="40"/>
        <v>3</v>
      </c>
      <c r="BL31" s="14">
        <f t="shared" si="41"/>
        <v>7</v>
      </c>
      <c r="BM31" s="14">
        <f t="shared" si="3"/>
        <v>300</v>
      </c>
      <c r="BN31" s="14">
        <f t="shared" si="4"/>
        <v>1200</v>
      </c>
      <c r="BO31" s="14">
        <f t="shared" si="5"/>
        <v>3150</v>
      </c>
      <c r="BR31" s="109">
        <v>27</v>
      </c>
      <c r="BS31" s="109">
        <f t="shared" si="42"/>
        <v>9</v>
      </c>
      <c r="BT31" s="112">
        <f t="shared" si="43"/>
        <v>50</v>
      </c>
      <c r="BU31" s="109">
        <f t="shared" si="6"/>
        <v>3</v>
      </c>
      <c r="BV31" s="109">
        <v>360</v>
      </c>
      <c r="BW31" s="109">
        <v>540</v>
      </c>
      <c r="BX31" s="112">
        <v>2</v>
      </c>
      <c r="BY31" s="14">
        <f t="shared" si="44"/>
        <v>11093</v>
      </c>
      <c r="BZ31" s="118">
        <v>1</v>
      </c>
      <c r="CA31" s="14">
        <f t="shared" si="45"/>
        <v>109</v>
      </c>
      <c r="CB31" s="118" t="s">
        <v>1030</v>
      </c>
      <c r="CC31" s="14">
        <f t="shared" si="46"/>
        <v>3</v>
      </c>
      <c r="CD31" s="166" t="str">
        <f t="shared" si="47"/>
        <v>守护灵抽卡券3 2小时扫荡券1 金币18000</v>
      </c>
      <c r="CE31" s="14">
        <f t="shared" si="48"/>
        <v>30</v>
      </c>
      <c r="CF31" s="115" t="s">
        <v>261</v>
      </c>
      <c r="CG31" s="115">
        <v>3</v>
      </c>
      <c r="CH31" s="112" t="s">
        <v>1401</v>
      </c>
      <c r="CI31" s="115">
        <v>1</v>
      </c>
      <c r="CJ31" s="109" t="s">
        <v>255</v>
      </c>
      <c r="CK31" s="109">
        <f t="shared" si="63"/>
        <v>18000</v>
      </c>
      <c r="CN31" s="115">
        <f t="shared" si="7"/>
        <v>9</v>
      </c>
      <c r="CO31" s="115">
        <f t="shared" si="8"/>
        <v>60</v>
      </c>
      <c r="CP31" s="118">
        <v>3</v>
      </c>
      <c r="CQ31" s="109">
        <f t="shared" si="9"/>
        <v>540</v>
      </c>
      <c r="CR31" s="109">
        <f t="shared" si="10"/>
        <v>1080</v>
      </c>
      <c r="CS31" s="115">
        <v>7</v>
      </c>
      <c r="CT31" s="14">
        <f t="shared" si="11"/>
        <v>12093</v>
      </c>
      <c r="CU31" s="118">
        <v>2</v>
      </c>
      <c r="CV31" s="14">
        <f t="shared" si="12"/>
        <v>209</v>
      </c>
      <c r="CW31" s="118" t="s">
        <v>1030</v>
      </c>
      <c r="CX31" s="14">
        <f t="shared" si="13"/>
        <v>3</v>
      </c>
      <c r="CY31" s="166" t="str">
        <f t="shared" si="50"/>
        <v>守护灵抽卡券560级-防御套守护灵の裤子1金币27000</v>
      </c>
      <c r="CZ31" s="14">
        <f t="shared" si="51"/>
        <v>30</v>
      </c>
      <c r="DA31" s="115" t="s">
        <v>1008</v>
      </c>
      <c r="DB31" s="115">
        <v>5</v>
      </c>
      <c r="DC31" s="115" t="s">
        <v>1457</v>
      </c>
      <c r="DD31" s="115">
        <v>1</v>
      </c>
      <c r="DE31" s="109" t="s">
        <v>255</v>
      </c>
      <c r="DF31" s="115">
        <f t="shared" si="14"/>
        <v>27000</v>
      </c>
      <c r="DI31" s="118">
        <v>27</v>
      </c>
      <c r="DJ31" s="14">
        <f t="shared" si="52"/>
        <v>9</v>
      </c>
      <c r="DK31" s="118">
        <f t="shared" si="15"/>
        <v>50</v>
      </c>
      <c r="DL31" s="166">
        <f t="shared" si="16"/>
        <v>3</v>
      </c>
      <c r="DM31" s="166">
        <v>360</v>
      </c>
      <c r="DN31" s="166">
        <v>1620</v>
      </c>
      <c r="DO31" s="166">
        <v>2</v>
      </c>
      <c r="DP31" s="118">
        <v>150</v>
      </c>
      <c r="DQ31" s="118">
        <f t="shared" si="53"/>
        <v>21093</v>
      </c>
      <c r="DR31" s="118">
        <v>1</v>
      </c>
      <c r="DS31" s="14">
        <f t="shared" si="17"/>
        <v>109</v>
      </c>
      <c r="DT31" s="118" t="s">
        <v>1038</v>
      </c>
      <c r="DU31" s="118">
        <v>3</v>
      </c>
      <c r="DV31" s="166" t="str">
        <f t="shared" si="18"/>
        <v>蓝色基础材料68守护灵初级抽卡券5守护灵经验12000</v>
      </c>
      <c r="DW31" s="14">
        <f t="shared" ref="DW31" si="116">DS31*100+9</f>
        <v>10909</v>
      </c>
      <c r="DX31" s="118" t="s">
        <v>1041</v>
      </c>
      <c r="DY31" s="118">
        <v>5</v>
      </c>
      <c r="DZ31" s="14" t="str">
        <f>INDEX(挂机升级突破!$DT$4:$DX$4,DO31)</f>
        <v>蓝色基础材料</v>
      </c>
      <c r="EA31" s="14">
        <f>ROUND(INDEX(挂机升级突破!$G$7:$K$37,DJ31+2,章节关卡!DO31)/INDEX(挂机升级突破!$G$5:$K$5,章节关卡!DO31)*INDEX(挂机升级突破!$G$4:$K$4,章节关卡!DO31)*章节关卡!DN31,0)</f>
        <v>68</v>
      </c>
      <c r="EB31" s="118" t="s">
        <v>1042</v>
      </c>
      <c r="EC31" s="14">
        <f t="shared" si="19"/>
        <v>12000</v>
      </c>
      <c r="EH31" s="166">
        <v>27</v>
      </c>
      <c r="EI31" s="14">
        <f t="shared" si="54"/>
        <v>9</v>
      </c>
      <c r="EJ31" s="166">
        <f t="shared" si="55"/>
        <v>55</v>
      </c>
      <c r="EK31" s="166">
        <f t="shared" si="20"/>
        <v>3</v>
      </c>
      <c r="EL31" s="166">
        <f t="shared" si="21"/>
        <v>540</v>
      </c>
      <c r="EM31" s="166">
        <f t="shared" si="65"/>
        <v>4050</v>
      </c>
      <c r="EN31" s="166">
        <v>7</v>
      </c>
      <c r="EO31" s="14">
        <f t="shared" si="22"/>
        <v>300</v>
      </c>
      <c r="EP31" s="14">
        <f t="shared" si="57"/>
        <v>22093</v>
      </c>
      <c r="EQ31" s="166">
        <v>1</v>
      </c>
      <c r="ER31" s="14">
        <f t="shared" si="58"/>
        <v>209</v>
      </c>
      <c r="ES31" s="166" t="s">
        <v>1038</v>
      </c>
      <c r="ET31" s="166">
        <v>3</v>
      </c>
      <c r="EU31" s="166"/>
      <c r="EV31" s="14">
        <f t="shared" ref="EV31" si="117">ER31*100+9</f>
        <v>20909</v>
      </c>
      <c r="EW31" s="166" t="s">
        <v>1403</v>
      </c>
      <c r="EX31" s="166">
        <v>50</v>
      </c>
      <c r="EY31" s="14" t="str">
        <f>INDEX(挂机升级突破!$DT$4:$EC$4,EN31)</f>
        <v>乌金</v>
      </c>
      <c r="EZ31" s="14">
        <f>ROUND(INDEX(挂机升级突破!$G$7:$R$37,EI31+3,EN31)/INDEX(挂机升级突破!$G$5:$R$5,章节关卡!EN31)*INDEX(挂机升级突破!$G$4:$R$4,章节关卡!EN31)*章节关卡!EM31,0)</f>
        <v>7</v>
      </c>
      <c r="FA31" s="166" t="s">
        <v>1405</v>
      </c>
      <c r="FB31" s="166">
        <f t="shared" si="23"/>
        <v>54000</v>
      </c>
    </row>
    <row r="32" spans="1:158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3"/>
        <v>2</v>
      </c>
      <c r="K32" s="76">
        <v>5</v>
      </c>
      <c r="L32" s="76">
        <f t="shared" si="104"/>
        <v>350</v>
      </c>
      <c r="M32" s="76">
        <f t="shared" si="105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172">
        <v>29</v>
      </c>
      <c r="AE32" s="109">
        <v>10</v>
      </c>
      <c r="AF32" s="155">
        <f>INDEX(节奏总表!$N$5:$N$34,章节关卡!AD32)</f>
        <v>1440</v>
      </c>
      <c r="AG32" s="118">
        <f>AG31</f>
        <v>5100</v>
      </c>
      <c r="AH32" s="14">
        <f>SUM(AE$5:AE32)</f>
        <v>270</v>
      </c>
      <c r="AI32" s="14">
        <f t="shared" si="61"/>
        <v>40800</v>
      </c>
      <c r="AJ32" s="109">
        <v>60</v>
      </c>
      <c r="AK32" s="14">
        <f t="shared" si="62"/>
        <v>12000</v>
      </c>
      <c r="AL32" s="109">
        <v>90</v>
      </c>
      <c r="AM32" s="14">
        <f t="shared" si="30"/>
        <v>31500</v>
      </c>
      <c r="AN32" s="109">
        <v>300</v>
      </c>
      <c r="AO32" s="14">
        <f t="shared" si="31"/>
        <v>105000</v>
      </c>
      <c r="AR32" s="24">
        <v>28</v>
      </c>
      <c r="AS32" s="14">
        <f t="shared" si="32"/>
        <v>7</v>
      </c>
      <c r="AT32" s="109">
        <f t="shared" si="33"/>
        <v>4</v>
      </c>
      <c r="AU32" s="109">
        <f t="shared" si="34"/>
        <v>12</v>
      </c>
      <c r="AV32" s="109">
        <f t="shared" si="35"/>
        <v>39</v>
      </c>
      <c r="AW32" s="109">
        <f t="shared" si="36"/>
        <v>58</v>
      </c>
      <c r="AZ32" s="109">
        <v>28</v>
      </c>
      <c r="BA32" s="14">
        <f t="shared" si="0"/>
        <v>3</v>
      </c>
      <c r="BB32" s="14">
        <f t="shared" si="37"/>
        <v>8</v>
      </c>
      <c r="BC32" s="14">
        <f t="shared" si="80"/>
        <v>140</v>
      </c>
      <c r="BD32" s="14">
        <f t="shared" si="1"/>
        <v>600</v>
      </c>
      <c r="BE32" s="14">
        <f t="shared" si="2"/>
        <v>1575</v>
      </c>
      <c r="BF32" s="14">
        <f t="shared" si="38"/>
        <v>0.5</v>
      </c>
      <c r="BG32" s="14">
        <f t="shared" si="39"/>
        <v>11000</v>
      </c>
      <c r="BJ32" s="109">
        <v>28</v>
      </c>
      <c r="BK32" s="14">
        <f t="shared" si="40"/>
        <v>3</v>
      </c>
      <c r="BL32" s="14">
        <f t="shared" si="41"/>
        <v>8</v>
      </c>
      <c r="BM32" s="14">
        <f t="shared" si="3"/>
        <v>300</v>
      </c>
      <c r="BN32" s="14">
        <f t="shared" si="4"/>
        <v>1200</v>
      </c>
      <c r="BO32" s="14">
        <f t="shared" si="5"/>
        <v>3150</v>
      </c>
      <c r="BR32" s="109">
        <v>28</v>
      </c>
      <c r="BS32" s="109">
        <f t="shared" si="42"/>
        <v>10</v>
      </c>
      <c r="BT32" s="112">
        <f t="shared" si="43"/>
        <v>55</v>
      </c>
      <c r="BU32" s="109">
        <f t="shared" si="6"/>
        <v>1</v>
      </c>
      <c r="BV32" s="109">
        <v>120</v>
      </c>
      <c r="BW32" s="109">
        <v>180</v>
      </c>
      <c r="BX32" s="109">
        <v>3</v>
      </c>
      <c r="BY32" s="14">
        <f t="shared" si="44"/>
        <v>11101</v>
      </c>
      <c r="BZ32" s="118">
        <v>1</v>
      </c>
      <c r="CA32" s="14">
        <f t="shared" si="45"/>
        <v>110</v>
      </c>
      <c r="CB32" s="118" t="s">
        <v>1030</v>
      </c>
      <c r="CC32" s="14">
        <f t="shared" si="46"/>
        <v>1</v>
      </c>
      <c r="CD32" s="166" t="str">
        <f t="shared" si="47"/>
        <v>钻石100 2小时扫荡券1 金币6600</v>
      </c>
      <c r="CE32" s="14">
        <f t="shared" si="48"/>
        <v>10</v>
      </c>
      <c r="CF32" s="115" t="s">
        <v>19</v>
      </c>
      <c r="CG32" s="115">
        <v>100</v>
      </c>
      <c r="CH32" s="112" t="s">
        <v>1401</v>
      </c>
      <c r="CI32" s="115">
        <v>1</v>
      </c>
      <c r="CJ32" s="109" t="s">
        <v>255</v>
      </c>
      <c r="CK32" s="109">
        <f t="shared" si="63"/>
        <v>6600</v>
      </c>
      <c r="CN32" s="115">
        <f t="shared" si="7"/>
        <v>10</v>
      </c>
      <c r="CO32" s="115">
        <f t="shared" si="8"/>
        <v>65</v>
      </c>
      <c r="CP32" s="118">
        <v>1</v>
      </c>
      <c r="CQ32" s="109">
        <f t="shared" si="9"/>
        <v>180</v>
      </c>
      <c r="CR32" s="109">
        <f t="shared" si="10"/>
        <v>360</v>
      </c>
      <c r="CS32" s="115">
        <v>7</v>
      </c>
      <c r="CT32" s="14">
        <f t="shared" si="11"/>
        <v>12101</v>
      </c>
      <c r="CU32" s="118">
        <v>2</v>
      </c>
      <c r="CV32" s="14">
        <f t="shared" si="12"/>
        <v>210</v>
      </c>
      <c r="CW32" s="118" t="s">
        <v>1030</v>
      </c>
      <c r="CX32" s="14">
        <f t="shared" si="13"/>
        <v>1</v>
      </c>
      <c r="CY32" s="166" t="str">
        <f t="shared" si="50"/>
        <v>钻石10060级-防御套守护灵の鞋子1金币9900</v>
      </c>
      <c r="CZ32" s="14">
        <f t="shared" si="51"/>
        <v>10</v>
      </c>
      <c r="DA32" s="115" t="s">
        <v>260</v>
      </c>
      <c r="DB32" s="115">
        <v>100</v>
      </c>
      <c r="DC32" s="115" t="s">
        <v>1458</v>
      </c>
      <c r="DD32" s="115">
        <v>1</v>
      </c>
      <c r="DE32" s="109" t="s">
        <v>255</v>
      </c>
      <c r="DF32" s="115">
        <f t="shared" si="14"/>
        <v>9900</v>
      </c>
      <c r="DI32" s="118">
        <v>28</v>
      </c>
      <c r="DJ32" s="14">
        <f t="shared" si="52"/>
        <v>10</v>
      </c>
      <c r="DK32" s="118">
        <f t="shared" si="15"/>
        <v>55</v>
      </c>
      <c r="DL32" s="166">
        <f t="shared" si="16"/>
        <v>1</v>
      </c>
      <c r="DM32" s="166">
        <v>120</v>
      </c>
      <c r="DN32" s="166">
        <v>720</v>
      </c>
      <c r="DO32" s="166">
        <v>3</v>
      </c>
      <c r="DP32" s="118">
        <v>90</v>
      </c>
      <c r="DQ32" s="118">
        <f t="shared" si="53"/>
        <v>21101</v>
      </c>
      <c r="DR32" s="118">
        <v>1</v>
      </c>
      <c r="DS32" s="14">
        <f t="shared" si="17"/>
        <v>110</v>
      </c>
      <c r="DT32" s="118" t="s">
        <v>1038</v>
      </c>
      <c r="DU32" s="118">
        <v>1</v>
      </c>
      <c r="DV32" s="166" t="str">
        <f t="shared" si="18"/>
        <v>紫色基础材料2守护灵初级抽卡券2守护灵经验8100</v>
      </c>
      <c r="DW32" s="14">
        <f t="shared" ref="DW32" si="118">DS32*100+3</f>
        <v>11003</v>
      </c>
      <c r="DX32" s="118" t="s">
        <v>1041</v>
      </c>
      <c r="DY32" s="118">
        <v>2</v>
      </c>
      <c r="DZ32" s="14" t="str">
        <f>INDEX(挂机升级突破!$DT$4:$DX$4,DO32)</f>
        <v>紫色基础材料</v>
      </c>
      <c r="EA32" s="14">
        <f>ROUND(INDEX(挂机升级突破!$G$7:$K$37,DJ32+2,章节关卡!DO32)/INDEX(挂机升级突破!$G$5:$K$5,章节关卡!DO32)*INDEX(挂机升级突破!$G$4:$K$4,章节关卡!DO32)*章节关卡!DN32,0)</f>
        <v>2</v>
      </c>
      <c r="EB32" s="118" t="s">
        <v>1042</v>
      </c>
      <c r="EC32" s="14">
        <f t="shared" si="19"/>
        <v>8100</v>
      </c>
      <c r="EH32" s="166">
        <v>28</v>
      </c>
      <c r="EI32" s="14">
        <f t="shared" si="54"/>
        <v>10</v>
      </c>
      <c r="EJ32" s="166">
        <f t="shared" si="55"/>
        <v>60</v>
      </c>
      <c r="EK32" s="166">
        <f t="shared" si="20"/>
        <v>1</v>
      </c>
      <c r="EL32" s="166">
        <f t="shared" si="21"/>
        <v>180</v>
      </c>
      <c r="EM32" s="166">
        <f t="shared" si="65"/>
        <v>1800</v>
      </c>
      <c r="EN32" s="166">
        <v>7</v>
      </c>
      <c r="EO32" s="14">
        <f t="shared" si="22"/>
        <v>180</v>
      </c>
      <c r="EP32" s="14">
        <f t="shared" si="57"/>
        <v>22101</v>
      </c>
      <c r="EQ32" s="166">
        <v>1</v>
      </c>
      <c r="ER32" s="14">
        <f t="shared" si="58"/>
        <v>210</v>
      </c>
      <c r="ES32" s="166" t="s">
        <v>1038</v>
      </c>
      <c r="ET32" s="166">
        <v>1</v>
      </c>
      <c r="EU32" s="166"/>
      <c r="EV32" s="14">
        <f t="shared" ref="EV32" si="119">ER32*100+3</f>
        <v>21003</v>
      </c>
      <c r="EW32" s="166" t="s">
        <v>1403</v>
      </c>
      <c r="EX32" s="166">
        <v>20</v>
      </c>
      <c r="EY32" s="14" t="str">
        <f>INDEX(挂机升级突破!$DT$4:$EC$4,EN32)</f>
        <v>乌金</v>
      </c>
      <c r="EZ32" s="14">
        <f>ROUND(INDEX(挂机升级突破!$G$7:$R$37,EI32+3,EN32)/INDEX(挂机升级突破!$G$5:$R$5,章节关卡!EN32)*INDEX(挂机升级突破!$G$4:$R$4,章节关卡!EN32)*章节关卡!EM32,0)</f>
        <v>5</v>
      </c>
      <c r="FA32" s="166" t="s">
        <v>1405</v>
      </c>
      <c r="FB32" s="166">
        <f t="shared" si="23"/>
        <v>19800</v>
      </c>
    </row>
    <row r="33" spans="1:158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3"/>
        <v>2</v>
      </c>
      <c r="K33" s="76">
        <v>5</v>
      </c>
      <c r="L33" s="76">
        <f t="shared" si="104"/>
        <v>375</v>
      </c>
      <c r="M33" s="76">
        <f t="shared" si="105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172">
        <v>30</v>
      </c>
      <c r="AE33" s="109">
        <v>10</v>
      </c>
      <c r="AF33" s="155">
        <f>INDEX(节奏总表!$N$5:$N$34,章节关卡!AD33)</f>
        <v>2880</v>
      </c>
      <c r="AG33" s="155">
        <f t="shared" ref="AG33:AG35" si="120">AG32</f>
        <v>5100</v>
      </c>
      <c r="AH33" s="14">
        <f>SUM(AE$5:AE33)</f>
        <v>280</v>
      </c>
      <c r="AI33" s="14">
        <f t="shared" si="61"/>
        <v>40800</v>
      </c>
      <c r="AJ33" s="109">
        <v>60</v>
      </c>
      <c r="AK33" s="14">
        <f t="shared" si="62"/>
        <v>12600</v>
      </c>
      <c r="AL33" s="109">
        <v>90</v>
      </c>
      <c r="AM33" s="14">
        <f t="shared" si="30"/>
        <v>33750</v>
      </c>
      <c r="AN33" s="109">
        <v>300</v>
      </c>
      <c r="AO33" s="14">
        <f t="shared" si="31"/>
        <v>112500</v>
      </c>
      <c r="AR33" s="24">
        <v>29</v>
      </c>
      <c r="AS33" s="14">
        <f t="shared" si="32"/>
        <v>8</v>
      </c>
      <c r="AT33" s="109">
        <f t="shared" si="33"/>
        <v>1</v>
      </c>
      <c r="AU33" s="109">
        <f t="shared" si="34"/>
        <v>14</v>
      </c>
      <c r="AV33" s="109">
        <f t="shared" si="35"/>
        <v>41</v>
      </c>
      <c r="AW33" s="109">
        <f t="shared" si="36"/>
        <v>62</v>
      </c>
      <c r="AZ33" s="109">
        <v>29</v>
      </c>
      <c r="BA33" s="14">
        <f t="shared" si="0"/>
        <v>3</v>
      </c>
      <c r="BB33" s="14">
        <f t="shared" si="37"/>
        <v>9</v>
      </c>
      <c r="BC33" s="14">
        <f t="shared" si="80"/>
        <v>140</v>
      </c>
      <c r="BD33" s="14">
        <f t="shared" si="1"/>
        <v>600</v>
      </c>
      <c r="BE33" s="14">
        <f t="shared" si="2"/>
        <v>1575</v>
      </c>
      <c r="BF33" s="14">
        <f t="shared" si="38"/>
        <v>0.5</v>
      </c>
      <c r="BG33" s="14">
        <f t="shared" si="39"/>
        <v>11000</v>
      </c>
      <c r="BJ33" s="109">
        <v>29</v>
      </c>
      <c r="BK33" s="14">
        <f t="shared" si="40"/>
        <v>3</v>
      </c>
      <c r="BL33" s="14">
        <f t="shared" si="41"/>
        <v>9</v>
      </c>
      <c r="BM33" s="14">
        <f t="shared" si="3"/>
        <v>300</v>
      </c>
      <c r="BN33" s="14">
        <f t="shared" si="4"/>
        <v>1200</v>
      </c>
      <c r="BO33" s="14">
        <f t="shared" si="5"/>
        <v>3150</v>
      </c>
      <c r="BR33" s="109">
        <v>29</v>
      </c>
      <c r="BS33" s="109">
        <f t="shared" si="42"/>
        <v>10</v>
      </c>
      <c r="BT33" s="112">
        <f t="shared" si="43"/>
        <v>55</v>
      </c>
      <c r="BU33" s="109">
        <f t="shared" si="6"/>
        <v>2</v>
      </c>
      <c r="BV33" s="109">
        <v>240</v>
      </c>
      <c r="BW33" s="109">
        <v>360</v>
      </c>
      <c r="BX33" s="112">
        <v>3</v>
      </c>
      <c r="BY33" s="14">
        <f t="shared" si="44"/>
        <v>11102</v>
      </c>
      <c r="BZ33" s="118">
        <v>1</v>
      </c>
      <c r="CA33" s="14">
        <f t="shared" si="45"/>
        <v>110</v>
      </c>
      <c r="CB33" s="118" t="s">
        <v>1030</v>
      </c>
      <c r="CC33" s="14">
        <f t="shared" si="46"/>
        <v>2</v>
      </c>
      <c r="CD33" s="166" t="str">
        <f t="shared" si="47"/>
        <v>守护灵抽卡券2 2小时扫荡券1 金币13200</v>
      </c>
      <c r="CE33" s="14">
        <f t="shared" si="48"/>
        <v>20</v>
      </c>
      <c r="CF33" s="115" t="s">
        <v>261</v>
      </c>
      <c r="CG33" s="115">
        <v>2</v>
      </c>
      <c r="CH33" s="112" t="s">
        <v>1401</v>
      </c>
      <c r="CI33" s="115">
        <v>1</v>
      </c>
      <c r="CJ33" s="109" t="s">
        <v>255</v>
      </c>
      <c r="CK33" s="109">
        <f t="shared" si="63"/>
        <v>13200</v>
      </c>
      <c r="CN33" s="115">
        <f t="shared" si="7"/>
        <v>10</v>
      </c>
      <c r="CO33" s="115">
        <f t="shared" si="8"/>
        <v>65</v>
      </c>
      <c r="CP33" s="118">
        <v>2</v>
      </c>
      <c r="CQ33" s="109">
        <f t="shared" si="9"/>
        <v>360</v>
      </c>
      <c r="CR33" s="109">
        <f t="shared" si="10"/>
        <v>720</v>
      </c>
      <c r="CS33" s="115">
        <v>7</v>
      </c>
      <c r="CT33" s="14">
        <f t="shared" si="11"/>
        <v>12102</v>
      </c>
      <c r="CU33" s="118">
        <v>2</v>
      </c>
      <c r="CV33" s="14">
        <f t="shared" si="12"/>
        <v>210</v>
      </c>
      <c r="CW33" s="118" t="s">
        <v>1030</v>
      </c>
      <c r="CX33" s="14">
        <f t="shared" si="13"/>
        <v>2</v>
      </c>
      <c r="CY33" s="166" t="str">
        <f t="shared" si="50"/>
        <v>熔炼值135060级-防御套守护灵の护手1金币19800</v>
      </c>
      <c r="CZ33" s="14">
        <f t="shared" si="51"/>
        <v>20</v>
      </c>
      <c r="DA33" s="115" t="s">
        <v>1009</v>
      </c>
      <c r="DB33" s="115">
        <v>1350</v>
      </c>
      <c r="DC33" s="115" t="s">
        <v>1459</v>
      </c>
      <c r="DD33" s="115">
        <v>1</v>
      </c>
      <c r="DE33" s="109" t="s">
        <v>255</v>
      </c>
      <c r="DF33" s="115">
        <f t="shared" si="14"/>
        <v>19800</v>
      </c>
      <c r="DI33" s="118">
        <v>29</v>
      </c>
      <c r="DJ33" s="14">
        <f t="shared" si="52"/>
        <v>10</v>
      </c>
      <c r="DK33" s="118">
        <f t="shared" si="15"/>
        <v>55</v>
      </c>
      <c r="DL33" s="166">
        <f t="shared" si="16"/>
        <v>2</v>
      </c>
      <c r="DM33" s="166">
        <v>240</v>
      </c>
      <c r="DN33" s="166">
        <v>1440</v>
      </c>
      <c r="DO33" s="166">
        <v>3</v>
      </c>
      <c r="DP33" s="118">
        <v>120</v>
      </c>
      <c r="DQ33" s="118">
        <f t="shared" si="53"/>
        <v>21102</v>
      </c>
      <c r="DR33" s="118">
        <v>1</v>
      </c>
      <c r="DS33" s="14">
        <f t="shared" si="17"/>
        <v>110</v>
      </c>
      <c r="DT33" s="118" t="s">
        <v>1038</v>
      </c>
      <c r="DU33" s="118">
        <v>2</v>
      </c>
      <c r="DV33" s="166" t="str">
        <f t="shared" si="18"/>
        <v>紫色基础材料5守护灵初级抽卡券3守护灵经验10800</v>
      </c>
      <c r="DW33" s="14">
        <f t="shared" ref="DW33" si="121">DS33*100+6</f>
        <v>11006</v>
      </c>
      <c r="DX33" s="118" t="s">
        <v>1041</v>
      </c>
      <c r="DY33" s="118">
        <v>3</v>
      </c>
      <c r="DZ33" s="14" t="str">
        <f>INDEX(挂机升级突破!$DT$4:$DX$4,DO33)</f>
        <v>紫色基础材料</v>
      </c>
      <c r="EA33" s="14">
        <f>ROUND(INDEX(挂机升级突破!$G$7:$K$37,DJ33+2,章节关卡!DO33)/INDEX(挂机升级突破!$G$5:$K$5,章节关卡!DO33)*INDEX(挂机升级突破!$G$4:$K$4,章节关卡!DO33)*章节关卡!DN33,0)</f>
        <v>5</v>
      </c>
      <c r="EB33" s="118" t="s">
        <v>1042</v>
      </c>
      <c r="EC33" s="14">
        <f t="shared" si="19"/>
        <v>10800</v>
      </c>
      <c r="EH33" s="166">
        <v>29</v>
      </c>
      <c r="EI33" s="14">
        <f t="shared" si="54"/>
        <v>10</v>
      </c>
      <c r="EJ33" s="166">
        <f t="shared" si="55"/>
        <v>60</v>
      </c>
      <c r="EK33" s="166">
        <f t="shared" si="20"/>
        <v>2</v>
      </c>
      <c r="EL33" s="166">
        <f t="shared" si="21"/>
        <v>360</v>
      </c>
      <c r="EM33" s="166">
        <f t="shared" si="65"/>
        <v>3600</v>
      </c>
      <c r="EN33" s="166">
        <v>7</v>
      </c>
      <c r="EO33" s="14">
        <f t="shared" si="22"/>
        <v>240</v>
      </c>
      <c r="EP33" s="14">
        <f t="shared" si="57"/>
        <v>22102</v>
      </c>
      <c r="EQ33" s="166">
        <v>1</v>
      </c>
      <c r="ER33" s="14">
        <f t="shared" si="58"/>
        <v>210</v>
      </c>
      <c r="ES33" s="166" t="s">
        <v>1038</v>
      </c>
      <c r="ET33" s="166">
        <v>2</v>
      </c>
      <c r="EU33" s="166"/>
      <c r="EV33" s="14">
        <f t="shared" ref="EV33" si="122">ER33*100+6</f>
        <v>21006</v>
      </c>
      <c r="EW33" s="166" t="s">
        <v>1403</v>
      </c>
      <c r="EX33" s="166">
        <v>30</v>
      </c>
      <c r="EY33" s="14" t="str">
        <f>INDEX(挂机升级突破!$DT$4:$EC$4,EN33)</f>
        <v>乌金</v>
      </c>
      <c r="EZ33" s="14">
        <f>ROUND(INDEX(挂机升级突破!$G$7:$R$37,EI33+3,EN33)/INDEX(挂机升级突破!$G$5:$R$5,章节关卡!EN33)*INDEX(挂机升级突破!$G$4:$R$4,章节关卡!EN33)*章节关卡!EM33,0)</f>
        <v>9</v>
      </c>
      <c r="FA33" s="166" t="s">
        <v>1405</v>
      </c>
      <c r="FB33" s="166">
        <f t="shared" si="23"/>
        <v>39600</v>
      </c>
    </row>
    <row r="34" spans="1:158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3"/>
        <v>2</v>
      </c>
      <c r="K34" s="76">
        <v>5</v>
      </c>
      <c r="L34" s="76">
        <f t="shared" si="104"/>
        <v>400</v>
      </c>
      <c r="M34" s="76">
        <f t="shared" si="105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172">
        <v>30</v>
      </c>
      <c r="AE34" s="109">
        <v>10</v>
      </c>
      <c r="AF34" s="155">
        <f>INDEX(节奏总表!$N$5:$N$34,章节关卡!AD34)</f>
        <v>2880</v>
      </c>
      <c r="AG34" s="155">
        <f t="shared" si="120"/>
        <v>5100</v>
      </c>
      <c r="AH34" s="14">
        <f>SUM(AE$5:AE34)</f>
        <v>290</v>
      </c>
      <c r="AI34" s="14">
        <f>ROUND(AI33*1.1,0)</f>
        <v>44880</v>
      </c>
      <c r="AJ34" s="109">
        <v>60</v>
      </c>
      <c r="AK34" s="14">
        <f t="shared" si="62"/>
        <v>13200</v>
      </c>
      <c r="AL34" s="109">
        <v>90</v>
      </c>
      <c r="AM34" s="14">
        <f t="shared" si="30"/>
        <v>36000</v>
      </c>
      <c r="AN34" s="109">
        <v>300</v>
      </c>
      <c r="AO34" s="14">
        <f t="shared" si="31"/>
        <v>120000</v>
      </c>
      <c r="AR34" s="24">
        <v>30</v>
      </c>
      <c r="AS34" s="14">
        <f t="shared" si="32"/>
        <v>8</v>
      </c>
      <c r="AT34" s="109">
        <f t="shared" si="33"/>
        <v>2</v>
      </c>
      <c r="AU34" s="109">
        <f t="shared" si="34"/>
        <v>14</v>
      </c>
      <c r="AV34" s="109">
        <f t="shared" si="35"/>
        <v>42</v>
      </c>
      <c r="AW34" s="109">
        <f t="shared" si="36"/>
        <v>64</v>
      </c>
      <c r="AZ34" s="109">
        <v>30</v>
      </c>
      <c r="BA34" s="14">
        <f t="shared" si="0"/>
        <v>3</v>
      </c>
      <c r="BB34" s="14">
        <f t="shared" si="37"/>
        <v>10</v>
      </c>
      <c r="BC34" s="14">
        <f t="shared" si="80"/>
        <v>140</v>
      </c>
      <c r="BD34" s="14">
        <f t="shared" si="1"/>
        <v>600</v>
      </c>
      <c r="BE34" s="14">
        <f t="shared" si="2"/>
        <v>1575</v>
      </c>
      <c r="BF34" s="14">
        <f t="shared" si="38"/>
        <v>0.5</v>
      </c>
      <c r="BG34" s="14">
        <f t="shared" si="39"/>
        <v>11000</v>
      </c>
      <c r="BJ34" s="109">
        <v>30</v>
      </c>
      <c r="BK34" s="14">
        <f t="shared" si="40"/>
        <v>3</v>
      </c>
      <c r="BL34" s="14">
        <f t="shared" si="41"/>
        <v>10</v>
      </c>
      <c r="BM34" s="14">
        <f t="shared" si="3"/>
        <v>300</v>
      </c>
      <c r="BN34" s="14">
        <f t="shared" si="4"/>
        <v>1200</v>
      </c>
      <c r="BO34" s="14">
        <f t="shared" si="5"/>
        <v>3150</v>
      </c>
      <c r="BR34" s="109">
        <v>30</v>
      </c>
      <c r="BS34" s="109">
        <f t="shared" si="42"/>
        <v>10</v>
      </c>
      <c r="BT34" s="112">
        <f t="shared" si="43"/>
        <v>55</v>
      </c>
      <c r="BU34" s="109">
        <f t="shared" si="6"/>
        <v>3</v>
      </c>
      <c r="BV34" s="109">
        <v>360</v>
      </c>
      <c r="BW34" s="109">
        <v>540</v>
      </c>
      <c r="BX34" s="112">
        <v>3</v>
      </c>
      <c r="BY34" s="14">
        <f t="shared" si="44"/>
        <v>11103</v>
      </c>
      <c r="BZ34" s="118">
        <v>1</v>
      </c>
      <c r="CA34" s="14">
        <f t="shared" si="45"/>
        <v>110</v>
      </c>
      <c r="CB34" s="118" t="s">
        <v>1030</v>
      </c>
      <c r="CC34" s="14">
        <f t="shared" si="46"/>
        <v>3</v>
      </c>
      <c r="CD34" s="166" t="str">
        <f t="shared" si="47"/>
        <v>守护灵抽卡券3 2小时扫荡券1 金币19800</v>
      </c>
      <c r="CE34" s="14">
        <f t="shared" si="48"/>
        <v>30</v>
      </c>
      <c r="CF34" s="115" t="s">
        <v>261</v>
      </c>
      <c r="CG34" s="115">
        <v>3</v>
      </c>
      <c r="CH34" s="112" t="s">
        <v>1401</v>
      </c>
      <c r="CI34" s="115">
        <v>1</v>
      </c>
      <c r="CJ34" s="109" t="s">
        <v>255</v>
      </c>
      <c r="CK34" s="109">
        <f t="shared" si="63"/>
        <v>19800</v>
      </c>
      <c r="CN34" s="115">
        <f t="shared" si="7"/>
        <v>10</v>
      </c>
      <c r="CO34" s="115">
        <f t="shared" si="8"/>
        <v>65</v>
      </c>
      <c r="CP34" s="118">
        <v>3</v>
      </c>
      <c r="CQ34" s="109">
        <f t="shared" si="9"/>
        <v>540</v>
      </c>
      <c r="CR34" s="109">
        <f t="shared" si="10"/>
        <v>1080</v>
      </c>
      <c r="CS34" s="115">
        <v>7</v>
      </c>
      <c r="CT34" s="14">
        <f t="shared" si="11"/>
        <v>12103</v>
      </c>
      <c r="CU34" s="118">
        <v>2</v>
      </c>
      <c r="CV34" s="14">
        <f t="shared" si="12"/>
        <v>210</v>
      </c>
      <c r="CW34" s="118" t="s">
        <v>1030</v>
      </c>
      <c r="CX34" s="14">
        <f t="shared" si="13"/>
        <v>3</v>
      </c>
      <c r="CY34" s="166" t="str">
        <f t="shared" si="50"/>
        <v>守护灵抽卡券560级-防御套守护灵の灵器1金币29700</v>
      </c>
      <c r="CZ34" s="14">
        <f t="shared" si="51"/>
        <v>30</v>
      </c>
      <c r="DA34" s="115" t="s">
        <v>1008</v>
      </c>
      <c r="DB34" s="115">
        <v>5</v>
      </c>
      <c r="DC34" s="115" t="s">
        <v>1460</v>
      </c>
      <c r="DD34" s="115">
        <v>1</v>
      </c>
      <c r="DE34" s="109" t="s">
        <v>255</v>
      </c>
      <c r="DF34" s="115">
        <f t="shared" si="14"/>
        <v>29700</v>
      </c>
      <c r="DI34" s="118">
        <v>30</v>
      </c>
      <c r="DJ34" s="14">
        <f t="shared" si="52"/>
        <v>10</v>
      </c>
      <c r="DK34" s="118">
        <f t="shared" si="15"/>
        <v>55</v>
      </c>
      <c r="DL34" s="166">
        <f t="shared" si="16"/>
        <v>3</v>
      </c>
      <c r="DM34" s="166">
        <v>360</v>
      </c>
      <c r="DN34" s="166">
        <v>2160</v>
      </c>
      <c r="DO34" s="166">
        <v>3</v>
      </c>
      <c r="DP34" s="118">
        <v>150</v>
      </c>
      <c r="DQ34" s="118">
        <f t="shared" si="53"/>
        <v>21103</v>
      </c>
      <c r="DR34" s="118">
        <v>1</v>
      </c>
      <c r="DS34" s="14">
        <f t="shared" si="17"/>
        <v>110</v>
      </c>
      <c r="DT34" s="118" t="s">
        <v>1038</v>
      </c>
      <c r="DU34" s="118">
        <v>3</v>
      </c>
      <c r="DV34" s="166" t="str">
        <f t="shared" si="18"/>
        <v>紫色基础材料7守护灵初级抽卡券5守护灵经验13500</v>
      </c>
      <c r="DW34" s="14">
        <f t="shared" ref="DW34" si="123">DS34*100+9</f>
        <v>11009</v>
      </c>
      <c r="DX34" s="118" t="s">
        <v>1041</v>
      </c>
      <c r="DY34" s="118">
        <v>5</v>
      </c>
      <c r="DZ34" s="14" t="str">
        <f>INDEX(挂机升级突破!$DT$4:$DX$4,DO34)</f>
        <v>紫色基础材料</v>
      </c>
      <c r="EA34" s="14">
        <f>ROUND(INDEX(挂机升级突破!$G$7:$K$37,DJ34+2,章节关卡!DO34)/INDEX(挂机升级突破!$G$5:$K$5,章节关卡!DO34)*INDEX(挂机升级突破!$G$4:$K$4,章节关卡!DO34)*章节关卡!DN34,0)</f>
        <v>7</v>
      </c>
      <c r="EB34" s="118" t="s">
        <v>1042</v>
      </c>
      <c r="EC34" s="14">
        <f t="shared" si="19"/>
        <v>13500</v>
      </c>
      <c r="EH34" s="166">
        <v>30</v>
      </c>
      <c r="EI34" s="14">
        <f t="shared" si="54"/>
        <v>10</v>
      </c>
      <c r="EJ34" s="166">
        <f t="shared" si="55"/>
        <v>60</v>
      </c>
      <c r="EK34" s="166">
        <f t="shared" si="20"/>
        <v>3</v>
      </c>
      <c r="EL34" s="166">
        <f t="shared" si="21"/>
        <v>540</v>
      </c>
      <c r="EM34" s="166">
        <f t="shared" si="65"/>
        <v>5400</v>
      </c>
      <c r="EN34" s="166">
        <v>7</v>
      </c>
      <c r="EO34" s="14">
        <f t="shared" si="22"/>
        <v>300</v>
      </c>
      <c r="EP34" s="14">
        <f t="shared" si="57"/>
        <v>22103</v>
      </c>
      <c r="EQ34" s="166">
        <v>1</v>
      </c>
      <c r="ER34" s="14">
        <f t="shared" si="58"/>
        <v>210</v>
      </c>
      <c r="ES34" s="166" t="s">
        <v>1038</v>
      </c>
      <c r="ET34" s="166">
        <v>3</v>
      </c>
      <c r="EU34" s="166"/>
      <c r="EV34" s="14">
        <f t="shared" ref="EV34" si="124">ER34*100+9</f>
        <v>21009</v>
      </c>
      <c r="EW34" s="166" t="s">
        <v>1403</v>
      </c>
      <c r="EX34" s="166">
        <v>50</v>
      </c>
      <c r="EY34" s="14" t="str">
        <f>INDEX(挂机升级突破!$DT$4:$EC$4,EN34)</f>
        <v>乌金</v>
      </c>
      <c r="EZ34" s="14">
        <f>ROUND(INDEX(挂机升级突破!$G$7:$R$37,EI34+3,EN34)/INDEX(挂机升级突破!$G$5:$R$5,章节关卡!EN34)*INDEX(挂机升级突破!$G$4:$R$4,章节关卡!EN34)*章节关卡!EM34,0)</f>
        <v>14</v>
      </c>
      <c r="FA34" s="166" t="s">
        <v>1405</v>
      </c>
      <c r="FB34" s="166">
        <f t="shared" si="23"/>
        <v>59400</v>
      </c>
    </row>
    <row r="35" spans="1:158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5">(I35-I34)/$F35</f>
        <v>0</v>
      </c>
      <c r="K35" s="107">
        <v>6</v>
      </c>
      <c r="L35" s="107">
        <f t="shared" ref="L35" si="126">G35*K35</f>
        <v>480</v>
      </c>
      <c r="M35" s="107">
        <f t="shared" ref="M35" si="127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172">
        <v>30</v>
      </c>
      <c r="AE35" s="109">
        <v>10</v>
      </c>
      <c r="AF35" s="155">
        <f>INDEX(节奏总表!$N$5:$N$34,章节关卡!AD35)</f>
        <v>2880</v>
      </c>
      <c r="AG35" s="155">
        <f t="shared" si="120"/>
        <v>5100</v>
      </c>
      <c r="AH35" s="14">
        <f>SUM(AE$5:AE35)</f>
        <v>300</v>
      </c>
      <c r="AI35" s="14">
        <f>ROUND(AI34*1.1,0)</f>
        <v>49368</v>
      </c>
      <c r="AJ35" s="109">
        <v>60</v>
      </c>
      <c r="AK35" s="14">
        <f t="shared" si="62"/>
        <v>13200</v>
      </c>
      <c r="AL35" s="109">
        <v>90</v>
      </c>
      <c r="AM35" s="14">
        <f t="shared" si="30"/>
        <v>43200</v>
      </c>
      <c r="AN35" s="109">
        <v>300</v>
      </c>
      <c r="AO35" s="14">
        <f t="shared" si="31"/>
        <v>144000</v>
      </c>
      <c r="AR35" s="24">
        <v>31</v>
      </c>
      <c r="AS35" s="14">
        <f t="shared" si="32"/>
        <v>8</v>
      </c>
      <c r="AT35" s="109">
        <f t="shared" si="33"/>
        <v>3</v>
      </c>
      <c r="AU35" s="109">
        <f t="shared" si="34"/>
        <v>14</v>
      </c>
      <c r="AV35" s="109">
        <f t="shared" si="35"/>
        <v>43</v>
      </c>
      <c r="AW35" s="109">
        <f t="shared" si="36"/>
        <v>66</v>
      </c>
      <c r="AZ35" s="109">
        <v>31</v>
      </c>
      <c r="BA35" s="14">
        <f t="shared" si="0"/>
        <v>4</v>
      </c>
      <c r="BB35" s="14">
        <f t="shared" si="37"/>
        <v>1</v>
      </c>
      <c r="BC35" s="14">
        <f t="shared" si="80"/>
        <v>160</v>
      </c>
      <c r="BD35" s="14">
        <f t="shared" si="1"/>
        <v>750</v>
      </c>
      <c r="BE35" s="14">
        <f t="shared" si="2"/>
        <v>1800</v>
      </c>
      <c r="BF35" s="14">
        <f t="shared" si="38"/>
        <v>1.21</v>
      </c>
      <c r="BG35" s="14">
        <f t="shared" si="39"/>
        <v>11001</v>
      </c>
      <c r="BJ35" s="109">
        <v>31</v>
      </c>
      <c r="BK35" s="14">
        <f t="shared" si="40"/>
        <v>4</v>
      </c>
      <c r="BL35" s="14">
        <f t="shared" si="41"/>
        <v>1</v>
      </c>
      <c r="BM35" s="14">
        <f t="shared" si="3"/>
        <v>400</v>
      </c>
      <c r="BN35" s="14">
        <f t="shared" si="4"/>
        <v>1500</v>
      </c>
      <c r="BO35" s="14">
        <f t="shared" si="5"/>
        <v>3600</v>
      </c>
      <c r="BR35" s="109">
        <v>31</v>
      </c>
      <c r="BS35" s="109">
        <f t="shared" si="42"/>
        <v>11</v>
      </c>
      <c r="BT35" s="112">
        <f t="shared" si="43"/>
        <v>60</v>
      </c>
      <c r="BU35" s="109">
        <f t="shared" si="6"/>
        <v>1</v>
      </c>
      <c r="BV35" s="109">
        <v>120</v>
      </c>
      <c r="BW35" s="109">
        <v>180</v>
      </c>
      <c r="BX35" s="112">
        <v>3</v>
      </c>
      <c r="BY35" s="14">
        <f t="shared" si="44"/>
        <v>11111</v>
      </c>
      <c r="BZ35" s="118">
        <v>1</v>
      </c>
      <c r="CA35" s="14">
        <f t="shared" si="45"/>
        <v>111</v>
      </c>
      <c r="CB35" s="118" t="s">
        <v>1030</v>
      </c>
      <c r="CC35" s="14">
        <f t="shared" si="46"/>
        <v>1</v>
      </c>
      <c r="CD35" s="166" t="str">
        <f t="shared" si="47"/>
        <v>钻石100 2小时扫荡券1 金币7200</v>
      </c>
      <c r="CE35" s="14">
        <f t="shared" si="48"/>
        <v>10</v>
      </c>
      <c r="CF35" s="115" t="s">
        <v>19</v>
      </c>
      <c r="CG35" s="115">
        <v>100</v>
      </c>
      <c r="CH35" s="112" t="s">
        <v>1401</v>
      </c>
      <c r="CI35" s="115">
        <v>1</v>
      </c>
      <c r="CJ35" s="109" t="s">
        <v>255</v>
      </c>
      <c r="CK35" s="109">
        <f t="shared" si="63"/>
        <v>7200</v>
      </c>
      <c r="CN35" s="115">
        <f t="shared" si="7"/>
        <v>11</v>
      </c>
      <c r="CO35" s="115">
        <f t="shared" si="8"/>
        <v>70</v>
      </c>
      <c r="CP35" s="118">
        <v>1</v>
      </c>
      <c r="CQ35" s="109">
        <f t="shared" si="9"/>
        <v>180</v>
      </c>
      <c r="CR35" s="109">
        <f t="shared" si="10"/>
        <v>360</v>
      </c>
      <c r="CS35" s="115">
        <v>7</v>
      </c>
      <c r="CT35" s="14">
        <f t="shared" si="11"/>
        <v>12111</v>
      </c>
      <c r="CU35" s="118">
        <v>2</v>
      </c>
      <c r="CV35" s="14">
        <f t="shared" si="12"/>
        <v>211</v>
      </c>
      <c r="CW35" s="118" t="s">
        <v>1030</v>
      </c>
      <c r="CX35" s="14">
        <f t="shared" si="13"/>
        <v>1</v>
      </c>
      <c r="CY35" s="166" t="str">
        <f t="shared" si="50"/>
        <v>钻石10060级-防御套寄灵人の头盔1金币10800</v>
      </c>
      <c r="CZ35" s="14">
        <f t="shared" si="51"/>
        <v>10</v>
      </c>
      <c r="DA35" s="115" t="s">
        <v>260</v>
      </c>
      <c r="DB35" s="115">
        <v>100</v>
      </c>
      <c r="DC35" s="115" t="s">
        <v>1461</v>
      </c>
      <c r="DD35" s="115">
        <v>1</v>
      </c>
      <c r="DE35" s="109" t="s">
        <v>255</v>
      </c>
      <c r="DF35" s="115">
        <f t="shared" si="14"/>
        <v>10800</v>
      </c>
      <c r="DI35" s="118">
        <v>31</v>
      </c>
      <c r="DJ35" s="14">
        <f t="shared" si="52"/>
        <v>11</v>
      </c>
      <c r="DK35" s="118">
        <f t="shared" si="15"/>
        <v>60</v>
      </c>
      <c r="DL35" s="166">
        <f t="shared" si="16"/>
        <v>1</v>
      </c>
      <c r="DM35" s="166">
        <v>120</v>
      </c>
      <c r="DN35" s="166">
        <v>720</v>
      </c>
      <c r="DO35" s="166">
        <v>3</v>
      </c>
      <c r="DP35" s="118">
        <v>90</v>
      </c>
      <c r="DQ35" s="118">
        <f t="shared" si="53"/>
        <v>21111</v>
      </c>
      <c r="DR35" s="118">
        <v>1</v>
      </c>
      <c r="DS35" s="14">
        <f t="shared" si="17"/>
        <v>111</v>
      </c>
      <c r="DT35" s="118" t="s">
        <v>1038</v>
      </c>
      <c r="DU35" s="118">
        <v>1</v>
      </c>
      <c r="DV35" s="166" t="str">
        <f t="shared" si="18"/>
        <v>紫色基础材料4守护灵初级抽卡券2守护灵经验9000</v>
      </c>
      <c r="DW35" s="14">
        <f t="shared" ref="DW35" si="128">DS35*100+3</f>
        <v>11103</v>
      </c>
      <c r="DX35" s="118" t="s">
        <v>1041</v>
      </c>
      <c r="DY35" s="118">
        <v>2</v>
      </c>
      <c r="DZ35" s="14" t="str">
        <f>INDEX(挂机升级突破!$DT$4:$DX$4,DO35)</f>
        <v>紫色基础材料</v>
      </c>
      <c r="EA35" s="14">
        <f>ROUND(INDEX(挂机升级突破!$G$7:$K$37,DJ35+2,章节关卡!DO35)/INDEX(挂机升级突破!$G$5:$K$5,章节关卡!DO35)*INDEX(挂机升级突破!$G$4:$K$4,章节关卡!DO35)*章节关卡!DN35,0)</f>
        <v>4</v>
      </c>
      <c r="EB35" s="118" t="s">
        <v>1042</v>
      </c>
      <c r="EC35" s="14">
        <f t="shared" si="19"/>
        <v>9000</v>
      </c>
      <c r="EE35" s="178"/>
      <c r="EF35" s="178"/>
      <c r="EH35" s="166">
        <v>31</v>
      </c>
      <c r="EI35" s="14">
        <f t="shared" si="54"/>
        <v>11</v>
      </c>
      <c r="EJ35" s="166">
        <f t="shared" si="55"/>
        <v>65</v>
      </c>
      <c r="EK35" s="166">
        <f t="shared" si="20"/>
        <v>1</v>
      </c>
      <c r="EL35" s="166">
        <f t="shared" si="21"/>
        <v>180</v>
      </c>
      <c r="EM35" s="166">
        <f t="shared" si="65"/>
        <v>1800</v>
      </c>
      <c r="EN35" s="166">
        <v>7</v>
      </c>
      <c r="EO35" s="14">
        <f t="shared" si="22"/>
        <v>180</v>
      </c>
      <c r="EP35" s="14">
        <f t="shared" si="57"/>
        <v>22111</v>
      </c>
      <c r="EQ35" s="166">
        <v>1</v>
      </c>
      <c r="ER35" s="14">
        <f t="shared" si="58"/>
        <v>211</v>
      </c>
      <c r="ES35" s="166" t="s">
        <v>1038</v>
      </c>
      <c r="ET35" s="166">
        <v>1</v>
      </c>
      <c r="EU35" s="166"/>
      <c r="EV35" s="14">
        <f t="shared" ref="EV35" si="129">ER35*100+3</f>
        <v>21103</v>
      </c>
      <c r="EW35" s="166" t="s">
        <v>1403</v>
      </c>
      <c r="EX35" s="166">
        <v>20</v>
      </c>
      <c r="EY35" s="14" t="str">
        <f>INDEX(挂机升级突破!$DT$4:$EC$4,EN35)</f>
        <v>乌金</v>
      </c>
      <c r="EZ35" s="14">
        <f>ROUND(INDEX(挂机升级突破!$G$7:$R$37,EI35+3,EN35)/INDEX(挂机升级突破!$G$5:$R$5,章节关卡!EN35)*INDEX(挂机升级突破!$G$4:$R$4,章节关卡!EN35)*章节关卡!EM35,0)</f>
        <v>6</v>
      </c>
      <c r="FA35" s="166" t="s">
        <v>1405</v>
      </c>
      <c r="FB35" s="166">
        <f t="shared" si="23"/>
        <v>22500</v>
      </c>
    </row>
    <row r="36" spans="1:158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R36" s="24">
        <v>32</v>
      </c>
      <c r="AS36" s="14">
        <f t="shared" si="32"/>
        <v>8</v>
      </c>
      <c r="AT36" s="109">
        <f t="shared" si="33"/>
        <v>4</v>
      </c>
      <c r="AU36" s="109">
        <f t="shared" si="34"/>
        <v>14</v>
      </c>
      <c r="AV36" s="109">
        <f t="shared" si="35"/>
        <v>44</v>
      </c>
      <c r="AW36" s="109">
        <f t="shared" si="36"/>
        <v>68</v>
      </c>
      <c r="AZ36" s="109">
        <v>32</v>
      </c>
      <c r="BA36" s="14">
        <f t="shared" si="0"/>
        <v>4</v>
      </c>
      <c r="BB36" s="14">
        <f t="shared" si="37"/>
        <v>2</v>
      </c>
      <c r="BC36" s="14">
        <f t="shared" si="80"/>
        <v>160</v>
      </c>
      <c r="BD36" s="14">
        <f t="shared" si="1"/>
        <v>750</v>
      </c>
      <c r="BE36" s="14">
        <f t="shared" si="2"/>
        <v>1800</v>
      </c>
      <c r="BF36" s="14">
        <f t="shared" si="38"/>
        <v>1.21</v>
      </c>
      <c r="BG36" s="14">
        <f t="shared" si="39"/>
        <v>11001</v>
      </c>
      <c r="BJ36" s="109">
        <v>32</v>
      </c>
      <c r="BK36" s="14">
        <f t="shared" si="40"/>
        <v>4</v>
      </c>
      <c r="BL36" s="14">
        <f t="shared" si="41"/>
        <v>2</v>
      </c>
      <c r="BM36" s="14">
        <f t="shared" si="3"/>
        <v>400</v>
      </c>
      <c r="BN36" s="14">
        <f t="shared" si="4"/>
        <v>1500</v>
      </c>
      <c r="BO36" s="14">
        <f t="shared" si="5"/>
        <v>3600</v>
      </c>
      <c r="BR36" s="109">
        <v>32</v>
      </c>
      <c r="BS36" s="109">
        <f t="shared" si="42"/>
        <v>11</v>
      </c>
      <c r="BT36" s="112">
        <f t="shared" si="43"/>
        <v>60</v>
      </c>
      <c r="BU36" s="109">
        <f t="shared" si="6"/>
        <v>2</v>
      </c>
      <c r="BV36" s="109">
        <v>240</v>
      </c>
      <c r="BW36" s="109">
        <v>360</v>
      </c>
      <c r="BX36" s="112">
        <v>3</v>
      </c>
      <c r="BY36" s="14">
        <f t="shared" si="44"/>
        <v>11112</v>
      </c>
      <c r="BZ36" s="118">
        <v>1</v>
      </c>
      <c r="CA36" s="14">
        <f t="shared" si="45"/>
        <v>111</v>
      </c>
      <c r="CB36" s="118" t="s">
        <v>1030</v>
      </c>
      <c r="CC36" s="14">
        <f t="shared" si="46"/>
        <v>2</v>
      </c>
      <c r="CD36" s="166" t="str">
        <f t="shared" si="47"/>
        <v>守护灵抽卡券2 2小时扫荡券1 金币14400</v>
      </c>
      <c r="CE36" s="14">
        <f t="shared" si="48"/>
        <v>20</v>
      </c>
      <c r="CF36" s="115" t="s">
        <v>261</v>
      </c>
      <c r="CG36" s="115">
        <v>2</v>
      </c>
      <c r="CH36" s="112" t="s">
        <v>1401</v>
      </c>
      <c r="CI36" s="115">
        <v>1</v>
      </c>
      <c r="CJ36" s="109" t="s">
        <v>255</v>
      </c>
      <c r="CK36" s="109">
        <f t="shared" si="63"/>
        <v>14400</v>
      </c>
      <c r="CN36" s="115">
        <f t="shared" si="7"/>
        <v>11</v>
      </c>
      <c r="CO36" s="115">
        <f t="shared" si="8"/>
        <v>70</v>
      </c>
      <c r="CP36" s="118">
        <v>2</v>
      </c>
      <c r="CQ36" s="109">
        <f t="shared" si="9"/>
        <v>360</v>
      </c>
      <c r="CR36" s="109">
        <f t="shared" si="10"/>
        <v>720</v>
      </c>
      <c r="CS36" s="115">
        <v>7</v>
      </c>
      <c r="CT36" s="14">
        <f t="shared" si="11"/>
        <v>12112</v>
      </c>
      <c r="CU36" s="118">
        <v>2</v>
      </c>
      <c r="CV36" s="14">
        <f t="shared" si="12"/>
        <v>211</v>
      </c>
      <c r="CW36" s="118" t="s">
        <v>1030</v>
      </c>
      <c r="CX36" s="14">
        <f t="shared" si="13"/>
        <v>2</v>
      </c>
      <c r="CY36" s="166" t="str">
        <f t="shared" si="50"/>
        <v>熔炼值150060级-防御套寄灵人の铠甲1金币21600</v>
      </c>
      <c r="CZ36" s="14">
        <f t="shared" si="51"/>
        <v>20</v>
      </c>
      <c r="DA36" s="115" t="s">
        <v>1009</v>
      </c>
      <c r="DB36" s="115">
        <v>1500</v>
      </c>
      <c r="DC36" s="115" t="s">
        <v>1462</v>
      </c>
      <c r="DD36" s="115">
        <v>1</v>
      </c>
      <c r="DE36" s="109" t="s">
        <v>255</v>
      </c>
      <c r="DF36" s="115">
        <f t="shared" si="14"/>
        <v>21600</v>
      </c>
      <c r="DI36" s="118">
        <v>32</v>
      </c>
      <c r="DJ36" s="14">
        <f t="shared" si="52"/>
        <v>11</v>
      </c>
      <c r="DK36" s="118">
        <f t="shared" si="15"/>
        <v>60</v>
      </c>
      <c r="DL36" s="166">
        <f t="shared" si="16"/>
        <v>2</v>
      </c>
      <c r="DM36" s="166">
        <v>240</v>
      </c>
      <c r="DN36" s="166">
        <v>1440</v>
      </c>
      <c r="DO36" s="166">
        <v>3</v>
      </c>
      <c r="DP36" s="118">
        <v>120</v>
      </c>
      <c r="DQ36" s="118">
        <f t="shared" si="53"/>
        <v>21112</v>
      </c>
      <c r="DR36" s="118">
        <v>1</v>
      </c>
      <c r="DS36" s="14">
        <f t="shared" si="17"/>
        <v>111</v>
      </c>
      <c r="DT36" s="118" t="s">
        <v>1038</v>
      </c>
      <c r="DU36" s="118">
        <v>2</v>
      </c>
      <c r="DV36" s="166" t="str">
        <f t="shared" si="18"/>
        <v>紫色基础材料8守护灵初级抽卡券3守护灵经验12000</v>
      </c>
      <c r="DW36" s="14">
        <f t="shared" ref="DW36" si="130">DS36*100+6</f>
        <v>11106</v>
      </c>
      <c r="DX36" s="118" t="s">
        <v>1041</v>
      </c>
      <c r="DY36" s="118">
        <v>3</v>
      </c>
      <c r="DZ36" s="14" t="str">
        <f>INDEX(挂机升级突破!$DT$4:$DX$4,DO36)</f>
        <v>紫色基础材料</v>
      </c>
      <c r="EA36" s="14">
        <f>ROUND(INDEX(挂机升级突破!$G$7:$K$37,DJ36+2,章节关卡!DO36)/INDEX(挂机升级突破!$G$5:$K$5,章节关卡!DO36)*INDEX(挂机升级突破!$G$4:$K$4,章节关卡!DO36)*章节关卡!DN36,0)</f>
        <v>8</v>
      </c>
      <c r="EB36" s="118" t="s">
        <v>1042</v>
      </c>
      <c r="EC36" s="14">
        <f t="shared" si="19"/>
        <v>12000</v>
      </c>
      <c r="EH36" s="166">
        <v>32</v>
      </c>
      <c r="EI36" s="14">
        <f t="shared" si="54"/>
        <v>11</v>
      </c>
      <c r="EJ36" s="166">
        <f t="shared" si="55"/>
        <v>65</v>
      </c>
      <c r="EK36" s="166">
        <f t="shared" si="20"/>
        <v>2</v>
      </c>
      <c r="EL36" s="166">
        <f t="shared" si="21"/>
        <v>360</v>
      </c>
      <c r="EM36" s="166">
        <f t="shared" si="65"/>
        <v>3600</v>
      </c>
      <c r="EN36" s="166">
        <v>7</v>
      </c>
      <c r="EO36" s="14">
        <f t="shared" si="22"/>
        <v>240</v>
      </c>
      <c r="EP36" s="14">
        <f t="shared" si="57"/>
        <v>22112</v>
      </c>
      <c r="EQ36" s="166">
        <v>1</v>
      </c>
      <c r="ER36" s="14">
        <f t="shared" si="58"/>
        <v>211</v>
      </c>
      <c r="ES36" s="166" t="s">
        <v>1038</v>
      </c>
      <c r="ET36" s="166">
        <v>2</v>
      </c>
      <c r="EU36" s="166"/>
      <c r="EV36" s="14">
        <f t="shared" ref="EV36" si="131">ER36*100+6</f>
        <v>21106</v>
      </c>
      <c r="EW36" s="166" t="s">
        <v>1403</v>
      </c>
      <c r="EX36" s="166">
        <v>30</v>
      </c>
      <c r="EY36" s="14" t="str">
        <f>INDEX(挂机升级突破!$DT$4:$EC$4,EN36)</f>
        <v>乌金</v>
      </c>
      <c r="EZ36" s="14">
        <f>ROUND(INDEX(挂机升级突破!$G$7:$R$37,EI36+3,EN36)/INDEX(挂机升级突破!$G$5:$R$5,章节关卡!EN36)*INDEX(挂机升级突破!$G$4:$R$4,章节关卡!EN36)*章节关卡!EM36,0)</f>
        <v>12</v>
      </c>
      <c r="FA36" s="166" t="s">
        <v>1405</v>
      </c>
      <c r="FB36" s="166">
        <f t="shared" si="23"/>
        <v>45000</v>
      </c>
    </row>
    <row r="37" spans="1:158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R37" s="24">
        <v>33</v>
      </c>
      <c r="AS37" s="14">
        <f t="shared" si="32"/>
        <v>9</v>
      </c>
      <c r="AT37" s="109">
        <f t="shared" si="33"/>
        <v>1</v>
      </c>
      <c r="AU37" s="109">
        <f t="shared" si="34"/>
        <v>16</v>
      </c>
      <c r="AV37" s="109">
        <f t="shared" si="35"/>
        <v>46</v>
      </c>
      <c r="AW37" s="109">
        <f t="shared" si="36"/>
        <v>72</v>
      </c>
      <c r="AZ37" s="109">
        <v>33</v>
      </c>
      <c r="BA37" s="14">
        <f t="shared" si="0"/>
        <v>4</v>
      </c>
      <c r="BB37" s="14">
        <f t="shared" si="37"/>
        <v>3</v>
      </c>
      <c r="BC37" s="14">
        <f t="shared" si="80"/>
        <v>160</v>
      </c>
      <c r="BD37" s="14">
        <f t="shared" si="1"/>
        <v>750</v>
      </c>
      <c r="BE37" s="14">
        <f t="shared" si="2"/>
        <v>1800</v>
      </c>
      <c r="BF37" s="14">
        <f t="shared" si="38"/>
        <v>1.21</v>
      </c>
      <c r="BG37" s="14">
        <f t="shared" si="39"/>
        <v>11001</v>
      </c>
      <c r="BJ37" s="109">
        <v>33</v>
      </c>
      <c r="BK37" s="14">
        <f t="shared" si="40"/>
        <v>4</v>
      </c>
      <c r="BL37" s="14">
        <f t="shared" si="41"/>
        <v>3</v>
      </c>
      <c r="BM37" s="14">
        <f t="shared" si="3"/>
        <v>400</v>
      </c>
      <c r="BN37" s="14">
        <f t="shared" si="4"/>
        <v>1500</v>
      </c>
      <c r="BO37" s="14">
        <f t="shared" si="5"/>
        <v>3600</v>
      </c>
      <c r="BR37" s="109">
        <v>33</v>
      </c>
      <c r="BS37" s="109">
        <f t="shared" si="42"/>
        <v>11</v>
      </c>
      <c r="BT37" s="112">
        <f t="shared" si="43"/>
        <v>60</v>
      </c>
      <c r="BU37" s="109">
        <f t="shared" si="6"/>
        <v>3</v>
      </c>
      <c r="BV37" s="109">
        <v>360</v>
      </c>
      <c r="BW37" s="109">
        <v>540</v>
      </c>
      <c r="BX37" s="112">
        <v>3</v>
      </c>
      <c r="BY37" s="14">
        <f t="shared" si="44"/>
        <v>11113</v>
      </c>
      <c r="BZ37" s="118">
        <v>1</v>
      </c>
      <c r="CA37" s="14">
        <f t="shared" si="45"/>
        <v>111</v>
      </c>
      <c r="CB37" s="118" t="s">
        <v>1030</v>
      </c>
      <c r="CC37" s="14">
        <f t="shared" si="46"/>
        <v>3</v>
      </c>
      <c r="CD37" s="166" t="str">
        <f t="shared" si="47"/>
        <v>守护灵抽卡券3 2小时扫荡券1 金币21600</v>
      </c>
      <c r="CE37" s="14">
        <f t="shared" si="48"/>
        <v>30</v>
      </c>
      <c r="CF37" s="115" t="s">
        <v>261</v>
      </c>
      <c r="CG37" s="115">
        <v>3</v>
      </c>
      <c r="CH37" s="112" t="s">
        <v>1401</v>
      </c>
      <c r="CI37" s="115">
        <v>1</v>
      </c>
      <c r="CJ37" s="109" t="s">
        <v>255</v>
      </c>
      <c r="CK37" s="109">
        <f t="shared" ref="CK37:CK68" si="132">INDEX($I$6:$I$35,BS37)*BV37</f>
        <v>21600</v>
      </c>
      <c r="CN37" s="115">
        <f t="shared" ref="CN37:CN68" si="133">BS37</f>
        <v>11</v>
      </c>
      <c r="CO37" s="115">
        <f t="shared" ref="CO37:CO68" si="134">BT37+10</f>
        <v>70</v>
      </c>
      <c r="CP37" s="118">
        <v>3</v>
      </c>
      <c r="CQ37" s="109">
        <f t="shared" ref="CQ37:CQ68" si="135">BV37*CQ$2</f>
        <v>540</v>
      </c>
      <c r="CR37" s="109">
        <f t="shared" ref="CR37:CR68" si="136">BW37*CR$2</f>
        <v>1080</v>
      </c>
      <c r="CS37" s="115">
        <v>7</v>
      </c>
      <c r="CT37" s="14">
        <f t="shared" ref="CT37:CT68" si="137">10000+CV37*10+CP37</f>
        <v>12113</v>
      </c>
      <c r="CU37" s="118">
        <v>2</v>
      </c>
      <c r="CV37" s="14">
        <f t="shared" ref="CV37:CV68" si="138">200+CN37</f>
        <v>211</v>
      </c>
      <c r="CW37" s="118" t="s">
        <v>1030</v>
      </c>
      <c r="CX37" s="14">
        <f t="shared" ref="CX37:CX68" si="139">CP37</f>
        <v>3</v>
      </c>
      <c r="CY37" s="166" t="str">
        <f t="shared" si="50"/>
        <v>守护灵抽卡券560级-防御套寄灵人の裤子1金币32400</v>
      </c>
      <c r="CZ37" s="14">
        <f t="shared" si="51"/>
        <v>30</v>
      </c>
      <c r="DA37" s="115" t="s">
        <v>1008</v>
      </c>
      <c r="DB37" s="115">
        <v>5</v>
      </c>
      <c r="DC37" s="115" t="s">
        <v>1463</v>
      </c>
      <c r="DD37" s="115">
        <v>1</v>
      </c>
      <c r="DE37" s="109" t="s">
        <v>255</v>
      </c>
      <c r="DF37" s="115">
        <f t="shared" ref="DF37:DF68" si="140">INDEX($I$6:$I$35,BS37)*CQ37</f>
        <v>32400</v>
      </c>
      <c r="DI37" s="118">
        <v>33</v>
      </c>
      <c r="DJ37" s="14">
        <f t="shared" si="52"/>
        <v>11</v>
      </c>
      <c r="DK37" s="118">
        <f t="shared" ref="DK37:DK68" si="141">BT37</f>
        <v>60</v>
      </c>
      <c r="DL37" s="166">
        <f t="shared" si="16"/>
        <v>3</v>
      </c>
      <c r="DM37" s="166">
        <v>360</v>
      </c>
      <c r="DN37" s="166">
        <v>2160</v>
      </c>
      <c r="DO37" s="166">
        <v>3</v>
      </c>
      <c r="DP37" s="118">
        <v>150</v>
      </c>
      <c r="DQ37" s="118">
        <f t="shared" si="53"/>
        <v>21113</v>
      </c>
      <c r="DR37" s="118">
        <v>1</v>
      </c>
      <c r="DS37" s="14">
        <f t="shared" ref="DS37:DS68" si="142">DJ37+100</f>
        <v>111</v>
      </c>
      <c r="DT37" s="118" t="s">
        <v>1038</v>
      </c>
      <c r="DU37" s="118">
        <v>3</v>
      </c>
      <c r="DV37" s="166" t="str">
        <f t="shared" ref="DV37:DV68" si="143">DZ37&amp;EA37&amp;DX37&amp;DY37&amp;EB37&amp;EC37</f>
        <v>紫色基础材料13守护灵初级抽卡券5守护灵经验15000</v>
      </c>
      <c r="DW37" s="14">
        <f t="shared" ref="DW37" si="144">DS37*100+9</f>
        <v>11109</v>
      </c>
      <c r="DX37" s="118" t="s">
        <v>1041</v>
      </c>
      <c r="DY37" s="118">
        <v>5</v>
      </c>
      <c r="DZ37" s="14" t="str">
        <f>INDEX(挂机升级突破!$DT$4:$DX$4,DO37)</f>
        <v>紫色基础材料</v>
      </c>
      <c r="EA37" s="14">
        <f>ROUND(INDEX(挂机升级突破!$G$7:$K$37,DJ37+2,章节关卡!DO37)/INDEX(挂机升级突破!$G$5:$K$5,章节关卡!DO37)*INDEX(挂机升级突破!$G$4:$K$4,章节关卡!DO37)*章节关卡!DN37,0)</f>
        <v>13</v>
      </c>
      <c r="EB37" s="118" t="s">
        <v>1042</v>
      </c>
      <c r="EC37" s="14">
        <f t="shared" ref="EC37:EC68" si="145">INDEX($L$6:$L$35,DJ37)*DP37</f>
        <v>15000</v>
      </c>
      <c r="EH37" s="166">
        <v>33</v>
      </c>
      <c r="EI37" s="14">
        <f t="shared" si="54"/>
        <v>11</v>
      </c>
      <c r="EJ37" s="166">
        <f t="shared" si="55"/>
        <v>65</v>
      </c>
      <c r="EK37" s="166">
        <f t="shared" si="20"/>
        <v>3</v>
      </c>
      <c r="EL37" s="166">
        <f t="shared" ref="EL37:EL68" si="146">DM37*EL$2</f>
        <v>540</v>
      </c>
      <c r="EM37" s="166">
        <f t="shared" ref="EM37:EM68" si="147">DN37*EM$2</f>
        <v>5400</v>
      </c>
      <c r="EN37" s="166">
        <v>7</v>
      </c>
      <c r="EO37" s="14">
        <f t="shared" ref="EO37:EO68" si="148">DP37*EO$2</f>
        <v>300</v>
      </c>
      <c r="EP37" s="14">
        <f t="shared" si="57"/>
        <v>22113</v>
      </c>
      <c r="EQ37" s="166">
        <v>1</v>
      </c>
      <c r="ER37" s="14">
        <f t="shared" si="58"/>
        <v>211</v>
      </c>
      <c r="ES37" s="166" t="s">
        <v>1038</v>
      </c>
      <c r="ET37" s="166">
        <v>3</v>
      </c>
      <c r="EU37" s="166"/>
      <c r="EV37" s="14">
        <f t="shared" ref="EV37" si="149">ER37*100+9</f>
        <v>21109</v>
      </c>
      <c r="EW37" s="166" t="s">
        <v>1403</v>
      </c>
      <c r="EX37" s="166">
        <v>50</v>
      </c>
      <c r="EY37" s="14" t="str">
        <f>INDEX(挂机升级突破!$DT$4:$EC$4,EN37)</f>
        <v>乌金</v>
      </c>
      <c r="EZ37" s="14">
        <f>ROUND(INDEX(挂机升级突破!$G$7:$R$37,EI37+3,EN37)/INDEX(挂机升级突破!$G$5:$R$5,章节关卡!EN37)*INDEX(挂机升级突破!$G$4:$R$4,章节关卡!EN37)*章节关卡!EM37,0)</f>
        <v>18</v>
      </c>
      <c r="FA37" s="166" t="s">
        <v>1405</v>
      </c>
      <c r="FB37" s="166">
        <f t="shared" ref="FB37:FB68" si="150">INDEX($L$6:$L$35,EI37+2)*EL37</f>
        <v>67500</v>
      </c>
    </row>
    <row r="38" spans="1:158" ht="16.5" x14ac:dyDescent="0.2">
      <c r="Q38" s="43"/>
      <c r="AR38" s="24">
        <v>34</v>
      </c>
      <c r="AS38" s="14">
        <f t="shared" si="32"/>
        <v>9</v>
      </c>
      <c r="AT38" s="109">
        <f t="shared" si="33"/>
        <v>2</v>
      </c>
      <c r="AU38" s="109">
        <f t="shared" si="34"/>
        <v>16</v>
      </c>
      <c r="AV38" s="109">
        <f t="shared" si="35"/>
        <v>47</v>
      </c>
      <c r="AW38" s="109">
        <f t="shared" si="36"/>
        <v>74</v>
      </c>
      <c r="AZ38" s="109">
        <v>34</v>
      </c>
      <c r="BA38" s="14">
        <f t="shared" si="0"/>
        <v>4</v>
      </c>
      <c r="BB38" s="14">
        <f t="shared" si="37"/>
        <v>4</v>
      </c>
      <c r="BC38" s="14">
        <f t="shared" si="80"/>
        <v>160</v>
      </c>
      <c r="BD38" s="14">
        <f t="shared" si="1"/>
        <v>750</v>
      </c>
      <c r="BE38" s="14">
        <f t="shared" si="2"/>
        <v>1800</v>
      </c>
      <c r="BF38" s="14">
        <f t="shared" si="38"/>
        <v>1.21</v>
      </c>
      <c r="BG38" s="14">
        <f t="shared" si="39"/>
        <v>11001</v>
      </c>
      <c r="BJ38" s="109">
        <v>34</v>
      </c>
      <c r="BK38" s="14">
        <f t="shared" si="40"/>
        <v>4</v>
      </c>
      <c r="BL38" s="14">
        <f t="shared" si="41"/>
        <v>4</v>
      </c>
      <c r="BM38" s="14">
        <f t="shared" si="3"/>
        <v>400</v>
      </c>
      <c r="BN38" s="14">
        <f t="shared" si="4"/>
        <v>1500</v>
      </c>
      <c r="BO38" s="14">
        <f t="shared" si="5"/>
        <v>3600</v>
      </c>
      <c r="BR38" s="109">
        <v>34</v>
      </c>
      <c r="BS38" s="109">
        <f t="shared" si="42"/>
        <v>12</v>
      </c>
      <c r="BT38" s="112">
        <f t="shared" si="43"/>
        <v>65</v>
      </c>
      <c r="BU38" s="109">
        <f t="shared" si="6"/>
        <v>1</v>
      </c>
      <c r="BV38" s="109">
        <v>120</v>
      </c>
      <c r="BW38" s="109">
        <v>180</v>
      </c>
      <c r="BX38" s="112">
        <v>3</v>
      </c>
      <c r="BY38" s="14">
        <f t="shared" si="44"/>
        <v>11121</v>
      </c>
      <c r="BZ38" s="118">
        <v>1</v>
      </c>
      <c r="CA38" s="14">
        <f t="shared" si="45"/>
        <v>112</v>
      </c>
      <c r="CB38" s="118" t="s">
        <v>1030</v>
      </c>
      <c r="CC38" s="14">
        <f t="shared" si="46"/>
        <v>1</v>
      </c>
      <c r="CD38" s="166" t="str">
        <f t="shared" si="47"/>
        <v>钻石100 2小时扫荡券1 金币7800</v>
      </c>
      <c r="CE38" s="14">
        <f t="shared" si="48"/>
        <v>10</v>
      </c>
      <c r="CF38" s="115" t="s">
        <v>19</v>
      </c>
      <c r="CG38" s="115">
        <v>100</v>
      </c>
      <c r="CH38" s="112" t="s">
        <v>1401</v>
      </c>
      <c r="CI38" s="115">
        <v>1</v>
      </c>
      <c r="CJ38" s="109" t="s">
        <v>255</v>
      </c>
      <c r="CK38" s="109">
        <f t="shared" si="132"/>
        <v>7800</v>
      </c>
      <c r="CN38" s="115">
        <f t="shared" si="133"/>
        <v>12</v>
      </c>
      <c r="CO38" s="115">
        <f t="shared" si="134"/>
        <v>75</v>
      </c>
      <c r="CP38" s="118">
        <v>1</v>
      </c>
      <c r="CQ38" s="109">
        <f t="shared" si="135"/>
        <v>180</v>
      </c>
      <c r="CR38" s="109">
        <f t="shared" si="136"/>
        <v>360</v>
      </c>
      <c r="CS38" s="115">
        <v>7</v>
      </c>
      <c r="CT38" s="14">
        <f t="shared" si="137"/>
        <v>12121</v>
      </c>
      <c r="CU38" s="118">
        <v>2</v>
      </c>
      <c r="CV38" s="14">
        <f t="shared" si="138"/>
        <v>212</v>
      </c>
      <c r="CW38" s="118" t="s">
        <v>1030</v>
      </c>
      <c r="CX38" s="14">
        <f t="shared" si="139"/>
        <v>1</v>
      </c>
      <c r="CY38" s="166" t="str">
        <f t="shared" si="50"/>
        <v>钻石10060级-防御套寄灵人の鞋子1金币11700</v>
      </c>
      <c r="CZ38" s="14">
        <f t="shared" si="51"/>
        <v>10</v>
      </c>
      <c r="DA38" s="115" t="s">
        <v>260</v>
      </c>
      <c r="DB38" s="115">
        <v>100</v>
      </c>
      <c r="DC38" s="115" t="s">
        <v>1464</v>
      </c>
      <c r="DD38" s="115">
        <v>1</v>
      </c>
      <c r="DE38" s="109" t="s">
        <v>255</v>
      </c>
      <c r="DF38" s="115">
        <f t="shared" si="140"/>
        <v>11700</v>
      </c>
      <c r="DI38" s="118">
        <v>34</v>
      </c>
      <c r="DJ38" s="14">
        <f t="shared" si="52"/>
        <v>12</v>
      </c>
      <c r="DK38" s="118">
        <f t="shared" si="141"/>
        <v>65</v>
      </c>
      <c r="DL38" s="166">
        <f t="shared" si="16"/>
        <v>1</v>
      </c>
      <c r="DM38" s="166">
        <v>120</v>
      </c>
      <c r="DN38" s="166">
        <v>720</v>
      </c>
      <c r="DO38" s="166">
        <v>3</v>
      </c>
      <c r="DP38" s="118">
        <v>90</v>
      </c>
      <c r="DQ38" s="118">
        <f t="shared" si="53"/>
        <v>21121</v>
      </c>
      <c r="DR38" s="118">
        <v>1</v>
      </c>
      <c r="DS38" s="14">
        <f t="shared" si="142"/>
        <v>112</v>
      </c>
      <c r="DT38" s="118" t="s">
        <v>1038</v>
      </c>
      <c r="DU38" s="118">
        <v>1</v>
      </c>
      <c r="DV38" s="166" t="str">
        <f t="shared" si="143"/>
        <v>紫色基础材料6守护灵初级抽卡券2守护灵经验9900</v>
      </c>
      <c r="DW38" s="14">
        <f t="shared" ref="DW38" si="151">DS38*100+3</f>
        <v>11203</v>
      </c>
      <c r="DX38" s="118" t="s">
        <v>1041</v>
      </c>
      <c r="DY38" s="118">
        <v>2</v>
      </c>
      <c r="DZ38" s="14" t="str">
        <f>INDEX(挂机升级突破!$DT$4:$DX$4,DO38)</f>
        <v>紫色基础材料</v>
      </c>
      <c r="EA38" s="14">
        <f>ROUND(INDEX(挂机升级突破!$G$7:$K$37,DJ38+2,章节关卡!DO38)/INDEX(挂机升级突破!$G$5:$K$5,章节关卡!DO38)*INDEX(挂机升级突破!$G$4:$K$4,章节关卡!DO38)*章节关卡!DN38,0)</f>
        <v>6</v>
      </c>
      <c r="EB38" s="118" t="s">
        <v>1042</v>
      </c>
      <c r="EC38" s="14">
        <f t="shared" si="145"/>
        <v>9900</v>
      </c>
      <c r="EH38" s="166">
        <v>34</v>
      </c>
      <c r="EI38" s="14">
        <f t="shared" si="54"/>
        <v>12</v>
      </c>
      <c r="EJ38" s="166">
        <f t="shared" si="55"/>
        <v>70</v>
      </c>
      <c r="EK38" s="166">
        <f t="shared" si="20"/>
        <v>1</v>
      </c>
      <c r="EL38" s="166">
        <f t="shared" si="146"/>
        <v>180</v>
      </c>
      <c r="EM38" s="166">
        <f t="shared" si="147"/>
        <v>1800</v>
      </c>
      <c r="EN38" s="166">
        <v>7</v>
      </c>
      <c r="EO38" s="14">
        <f t="shared" si="148"/>
        <v>180</v>
      </c>
      <c r="EP38" s="14">
        <f t="shared" si="57"/>
        <v>22121</v>
      </c>
      <c r="EQ38" s="166">
        <v>1</v>
      </c>
      <c r="ER38" s="14">
        <f t="shared" si="58"/>
        <v>212</v>
      </c>
      <c r="ES38" s="166" t="s">
        <v>1038</v>
      </c>
      <c r="ET38" s="166">
        <v>1</v>
      </c>
      <c r="EU38" s="166"/>
      <c r="EV38" s="14">
        <f t="shared" ref="EV38" si="152">ER38*100+3</f>
        <v>21203</v>
      </c>
      <c r="EW38" s="166" t="s">
        <v>1403</v>
      </c>
      <c r="EX38" s="166">
        <v>20</v>
      </c>
      <c r="EY38" s="14" t="str">
        <f>INDEX(挂机升级突破!$DT$4:$EC$4,EN38)</f>
        <v>乌金</v>
      </c>
      <c r="EZ38" s="14">
        <f>ROUND(INDEX(挂机升级突破!$G$7:$R$37,EI38+3,EN38)/INDEX(挂机升级突破!$G$5:$R$5,章节关卡!EN38)*INDEX(挂机升级突破!$G$4:$R$4,章节关卡!EN38)*章节关卡!EM38,0)</f>
        <v>7</v>
      </c>
      <c r="FA38" s="166" t="s">
        <v>1405</v>
      </c>
      <c r="FB38" s="166">
        <f t="shared" si="150"/>
        <v>24300</v>
      </c>
    </row>
    <row r="39" spans="1:158" ht="16.5" x14ac:dyDescent="0.2">
      <c r="Q39" s="43"/>
      <c r="AR39" s="24">
        <v>35</v>
      </c>
      <c r="AS39" s="14">
        <f t="shared" si="32"/>
        <v>9</v>
      </c>
      <c r="AT39" s="109">
        <f t="shared" si="33"/>
        <v>3</v>
      </c>
      <c r="AU39" s="109">
        <f t="shared" si="34"/>
        <v>16</v>
      </c>
      <c r="AV39" s="109">
        <f t="shared" si="35"/>
        <v>48</v>
      </c>
      <c r="AW39" s="109">
        <f t="shared" si="36"/>
        <v>76</v>
      </c>
      <c r="AZ39" s="109">
        <v>35</v>
      </c>
      <c r="BA39" s="14">
        <f t="shared" si="0"/>
        <v>4</v>
      </c>
      <c r="BB39" s="14">
        <f t="shared" si="37"/>
        <v>5</v>
      </c>
      <c r="BC39" s="14">
        <f t="shared" si="80"/>
        <v>160</v>
      </c>
      <c r="BD39" s="14">
        <f t="shared" si="1"/>
        <v>750</v>
      </c>
      <c r="BE39" s="14">
        <f t="shared" si="2"/>
        <v>1800</v>
      </c>
      <c r="BF39" s="14">
        <f t="shared" si="38"/>
        <v>1.21</v>
      </c>
      <c r="BG39" s="14">
        <f t="shared" si="39"/>
        <v>11001</v>
      </c>
      <c r="BJ39" s="109">
        <v>35</v>
      </c>
      <c r="BK39" s="14">
        <f t="shared" si="40"/>
        <v>4</v>
      </c>
      <c r="BL39" s="14">
        <f t="shared" si="41"/>
        <v>5</v>
      </c>
      <c r="BM39" s="14">
        <f t="shared" si="3"/>
        <v>400</v>
      </c>
      <c r="BN39" s="14">
        <f t="shared" si="4"/>
        <v>1500</v>
      </c>
      <c r="BO39" s="14">
        <f t="shared" si="5"/>
        <v>3600</v>
      </c>
      <c r="BR39" s="109">
        <v>35</v>
      </c>
      <c r="BS39" s="109">
        <f t="shared" si="42"/>
        <v>12</v>
      </c>
      <c r="BT39" s="112">
        <f t="shared" si="43"/>
        <v>65</v>
      </c>
      <c r="BU39" s="109">
        <f t="shared" si="6"/>
        <v>2</v>
      </c>
      <c r="BV39" s="109">
        <v>240</v>
      </c>
      <c r="BW39" s="109">
        <v>360</v>
      </c>
      <c r="BX39" s="112">
        <v>3</v>
      </c>
      <c r="BY39" s="14">
        <f t="shared" si="44"/>
        <v>11122</v>
      </c>
      <c r="BZ39" s="118">
        <v>1</v>
      </c>
      <c r="CA39" s="14">
        <f t="shared" si="45"/>
        <v>112</v>
      </c>
      <c r="CB39" s="118" t="s">
        <v>1030</v>
      </c>
      <c r="CC39" s="14">
        <f t="shared" si="46"/>
        <v>2</v>
      </c>
      <c r="CD39" s="166" t="str">
        <f t="shared" si="47"/>
        <v>守护灵抽卡券2 2小时扫荡券1 金币15600</v>
      </c>
      <c r="CE39" s="14">
        <f t="shared" si="48"/>
        <v>20</v>
      </c>
      <c r="CF39" s="115" t="s">
        <v>261</v>
      </c>
      <c r="CG39" s="115">
        <v>2</v>
      </c>
      <c r="CH39" s="112" t="s">
        <v>1401</v>
      </c>
      <c r="CI39" s="115">
        <v>1</v>
      </c>
      <c r="CJ39" s="109" t="s">
        <v>255</v>
      </c>
      <c r="CK39" s="109">
        <f t="shared" si="132"/>
        <v>15600</v>
      </c>
      <c r="CN39" s="115">
        <f t="shared" si="133"/>
        <v>12</v>
      </c>
      <c r="CO39" s="115">
        <f t="shared" si="134"/>
        <v>75</v>
      </c>
      <c r="CP39" s="118">
        <v>2</v>
      </c>
      <c r="CQ39" s="109">
        <f t="shared" si="135"/>
        <v>360</v>
      </c>
      <c r="CR39" s="109">
        <f t="shared" si="136"/>
        <v>720</v>
      </c>
      <c r="CS39" s="115">
        <v>7</v>
      </c>
      <c r="CT39" s="14">
        <f t="shared" si="137"/>
        <v>12122</v>
      </c>
      <c r="CU39" s="118">
        <v>2</v>
      </c>
      <c r="CV39" s="14">
        <f t="shared" si="138"/>
        <v>212</v>
      </c>
      <c r="CW39" s="118" t="s">
        <v>1030</v>
      </c>
      <c r="CX39" s="14">
        <f t="shared" si="139"/>
        <v>2</v>
      </c>
      <c r="CY39" s="166" t="str">
        <f t="shared" si="50"/>
        <v>熔炼值160060级-防御套寄灵人の护手1金币23400</v>
      </c>
      <c r="CZ39" s="14">
        <f t="shared" si="51"/>
        <v>20</v>
      </c>
      <c r="DA39" s="115" t="s">
        <v>1009</v>
      </c>
      <c r="DB39" s="115">
        <v>1600</v>
      </c>
      <c r="DC39" s="115" t="s">
        <v>1465</v>
      </c>
      <c r="DD39" s="115">
        <v>1</v>
      </c>
      <c r="DE39" s="109" t="s">
        <v>255</v>
      </c>
      <c r="DF39" s="115">
        <f t="shared" si="140"/>
        <v>23400</v>
      </c>
      <c r="DI39" s="118">
        <v>35</v>
      </c>
      <c r="DJ39" s="14">
        <f t="shared" si="52"/>
        <v>12</v>
      </c>
      <c r="DK39" s="118">
        <f t="shared" si="141"/>
        <v>65</v>
      </c>
      <c r="DL39" s="166">
        <f t="shared" si="16"/>
        <v>2</v>
      </c>
      <c r="DM39" s="166">
        <v>240</v>
      </c>
      <c r="DN39" s="166">
        <v>1440</v>
      </c>
      <c r="DO39" s="166">
        <v>3</v>
      </c>
      <c r="DP39" s="118">
        <v>120</v>
      </c>
      <c r="DQ39" s="118">
        <f t="shared" si="53"/>
        <v>21122</v>
      </c>
      <c r="DR39" s="118">
        <v>1</v>
      </c>
      <c r="DS39" s="14">
        <f t="shared" si="142"/>
        <v>112</v>
      </c>
      <c r="DT39" s="118" t="s">
        <v>1038</v>
      </c>
      <c r="DU39" s="118">
        <v>2</v>
      </c>
      <c r="DV39" s="166" t="str">
        <f t="shared" si="143"/>
        <v>紫色基础材料12守护灵初级抽卡券3守护灵经验13200</v>
      </c>
      <c r="DW39" s="14">
        <f t="shared" ref="DW39" si="153">DS39*100+6</f>
        <v>11206</v>
      </c>
      <c r="DX39" s="118" t="s">
        <v>1041</v>
      </c>
      <c r="DY39" s="118">
        <v>3</v>
      </c>
      <c r="DZ39" s="14" t="str">
        <f>INDEX(挂机升级突破!$DT$4:$DX$4,DO39)</f>
        <v>紫色基础材料</v>
      </c>
      <c r="EA39" s="14">
        <f>ROUND(INDEX(挂机升级突破!$G$7:$K$37,DJ39+2,章节关卡!DO39)/INDEX(挂机升级突破!$G$5:$K$5,章节关卡!DO39)*INDEX(挂机升级突破!$G$4:$K$4,章节关卡!DO39)*章节关卡!DN39,0)</f>
        <v>12</v>
      </c>
      <c r="EB39" s="118" t="s">
        <v>1042</v>
      </c>
      <c r="EC39" s="14">
        <f t="shared" si="145"/>
        <v>13200</v>
      </c>
      <c r="EH39" s="166">
        <v>35</v>
      </c>
      <c r="EI39" s="14">
        <f t="shared" si="54"/>
        <v>12</v>
      </c>
      <c r="EJ39" s="166">
        <f t="shared" si="55"/>
        <v>70</v>
      </c>
      <c r="EK39" s="166">
        <f t="shared" si="20"/>
        <v>2</v>
      </c>
      <c r="EL39" s="166">
        <f t="shared" si="146"/>
        <v>360</v>
      </c>
      <c r="EM39" s="166">
        <f t="shared" si="147"/>
        <v>3600</v>
      </c>
      <c r="EN39" s="166">
        <v>7</v>
      </c>
      <c r="EO39" s="14">
        <f t="shared" si="148"/>
        <v>240</v>
      </c>
      <c r="EP39" s="14">
        <f t="shared" si="57"/>
        <v>22122</v>
      </c>
      <c r="EQ39" s="166">
        <v>1</v>
      </c>
      <c r="ER39" s="14">
        <f t="shared" si="58"/>
        <v>212</v>
      </c>
      <c r="ES39" s="166" t="s">
        <v>1038</v>
      </c>
      <c r="ET39" s="166">
        <v>2</v>
      </c>
      <c r="EU39" s="166"/>
      <c r="EV39" s="14">
        <f t="shared" ref="EV39" si="154">ER39*100+6</f>
        <v>21206</v>
      </c>
      <c r="EW39" s="166" t="s">
        <v>1403</v>
      </c>
      <c r="EX39" s="166">
        <v>30</v>
      </c>
      <c r="EY39" s="14" t="str">
        <f>INDEX(挂机升级突破!$DT$4:$EC$4,EN39)</f>
        <v>乌金</v>
      </c>
      <c r="EZ39" s="14">
        <f>ROUND(INDEX(挂机升级突破!$G$7:$R$37,EI39+3,EN39)/INDEX(挂机升级突破!$G$5:$R$5,章节关卡!EN39)*INDEX(挂机升级突破!$G$4:$R$4,章节关卡!EN39)*章节关卡!EM39,0)</f>
        <v>14</v>
      </c>
      <c r="FA39" s="166" t="s">
        <v>1405</v>
      </c>
      <c r="FB39" s="166">
        <f t="shared" si="150"/>
        <v>48600</v>
      </c>
    </row>
    <row r="40" spans="1:158" ht="16.5" x14ac:dyDescent="0.2">
      <c r="Q40" s="15"/>
      <c r="AC40" s="15"/>
      <c r="AD40" s="156"/>
      <c r="AE40" s="15"/>
      <c r="AF40" s="119"/>
      <c r="AG40" s="119"/>
      <c r="AH40" s="15"/>
      <c r="AR40" s="24">
        <v>36</v>
      </c>
      <c r="AS40" s="14">
        <f t="shared" si="32"/>
        <v>9</v>
      </c>
      <c r="AT40" s="109">
        <f t="shared" si="33"/>
        <v>4</v>
      </c>
      <c r="AU40" s="109">
        <f t="shared" si="34"/>
        <v>16</v>
      </c>
      <c r="AV40" s="109">
        <f t="shared" si="35"/>
        <v>49</v>
      </c>
      <c r="AW40" s="109">
        <f t="shared" si="36"/>
        <v>78</v>
      </c>
      <c r="AZ40" s="109">
        <v>36</v>
      </c>
      <c r="BA40" s="14">
        <f t="shared" si="0"/>
        <v>4</v>
      </c>
      <c r="BB40" s="14">
        <f t="shared" si="37"/>
        <v>6</v>
      </c>
      <c r="BC40" s="14">
        <f t="shared" si="80"/>
        <v>160</v>
      </c>
      <c r="BD40" s="14">
        <f t="shared" si="1"/>
        <v>750</v>
      </c>
      <c r="BE40" s="14">
        <f t="shared" si="2"/>
        <v>1800</v>
      </c>
      <c r="BF40" s="14">
        <f t="shared" si="38"/>
        <v>1.21</v>
      </c>
      <c r="BG40" s="14">
        <f t="shared" si="39"/>
        <v>11001</v>
      </c>
      <c r="BJ40" s="109">
        <v>36</v>
      </c>
      <c r="BK40" s="14">
        <f t="shared" si="40"/>
        <v>4</v>
      </c>
      <c r="BL40" s="14">
        <f t="shared" si="41"/>
        <v>6</v>
      </c>
      <c r="BM40" s="14">
        <f t="shared" si="3"/>
        <v>400</v>
      </c>
      <c r="BN40" s="14">
        <f t="shared" si="4"/>
        <v>1500</v>
      </c>
      <c r="BO40" s="14">
        <f t="shared" si="5"/>
        <v>3600</v>
      </c>
      <c r="BR40" s="109">
        <v>36</v>
      </c>
      <c r="BS40" s="109">
        <f t="shared" si="42"/>
        <v>12</v>
      </c>
      <c r="BT40" s="112">
        <f t="shared" si="43"/>
        <v>65</v>
      </c>
      <c r="BU40" s="109">
        <f t="shared" si="6"/>
        <v>3</v>
      </c>
      <c r="BV40" s="109">
        <v>360</v>
      </c>
      <c r="BW40" s="109">
        <v>540</v>
      </c>
      <c r="BX40" s="112">
        <v>3</v>
      </c>
      <c r="BY40" s="14">
        <f t="shared" si="44"/>
        <v>11123</v>
      </c>
      <c r="BZ40" s="118">
        <v>1</v>
      </c>
      <c r="CA40" s="14">
        <f t="shared" si="45"/>
        <v>112</v>
      </c>
      <c r="CB40" s="118" t="s">
        <v>1030</v>
      </c>
      <c r="CC40" s="14">
        <f t="shared" si="46"/>
        <v>3</v>
      </c>
      <c r="CD40" s="166" t="str">
        <f t="shared" si="47"/>
        <v>守护灵抽卡券3 2小时扫荡券1 金币23400</v>
      </c>
      <c r="CE40" s="14">
        <f t="shared" si="48"/>
        <v>30</v>
      </c>
      <c r="CF40" s="115" t="s">
        <v>261</v>
      </c>
      <c r="CG40" s="115">
        <v>3</v>
      </c>
      <c r="CH40" s="112" t="s">
        <v>1401</v>
      </c>
      <c r="CI40" s="115">
        <v>1</v>
      </c>
      <c r="CJ40" s="109" t="s">
        <v>255</v>
      </c>
      <c r="CK40" s="109">
        <f t="shared" si="132"/>
        <v>23400</v>
      </c>
      <c r="CN40" s="115">
        <f t="shared" si="133"/>
        <v>12</v>
      </c>
      <c r="CO40" s="115">
        <f t="shared" si="134"/>
        <v>75</v>
      </c>
      <c r="CP40" s="118">
        <v>3</v>
      </c>
      <c r="CQ40" s="109">
        <f t="shared" si="135"/>
        <v>540</v>
      </c>
      <c r="CR40" s="109">
        <f t="shared" si="136"/>
        <v>1080</v>
      </c>
      <c r="CS40" s="115">
        <v>7</v>
      </c>
      <c r="CT40" s="14">
        <f t="shared" si="137"/>
        <v>12123</v>
      </c>
      <c r="CU40" s="118">
        <v>2</v>
      </c>
      <c r="CV40" s="14">
        <f t="shared" si="138"/>
        <v>212</v>
      </c>
      <c r="CW40" s="118" t="s">
        <v>1030</v>
      </c>
      <c r="CX40" s="14">
        <f t="shared" si="139"/>
        <v>3</v>
      </c>
      <c r="CY40" s="166" t="str">
        <f t="shared" si="50"/>
        <v>守护灵抽卡券560级-防御套寄灵人の灵器1金币35100</v>
      </c>
      <c r="CZ40" s="14">
        <f t="shared" si="51"/>
        <v>30</v>
      </c>
      <c r="DA40" s="115" t="s">
        <v>1008</v>
      </c>
      <c r="DB40" s="115">
        <v>5</v>
      </c>
      <c r="DC40" s="115" t="s">
        <v>1466</v>
      </c>
      <c r="DD40" s="115">
        <v>1</v>
      </c>
      <c r="DE40" s="109" t="s">
        <v>255</v>
      </c>
      <c r="DF40" s="115">
        <f t="shared" si="140"/>
        <v>35100</v>
      </c>
      <c r="DI40" s="118">
        <v>36</v>
      </c>
      <c r="DJ40" s="14">
        <f t="shared" si="52"/>
        <v>12</v>
      </c>
      <c r="DK40" s="118">
        <f t="shared" si="141"/>
        <v>65</v>
      </c>
      <c r="DL40" s="166">
        <f t="shared" si="16"/>
        <v>3</v>
      </c>
      <c r="DM40" s="166">
        <v>360</v>
      </c>
      <c r="DN40" s="166">
        <v>2160</v>
      </c>
      <c r="DO40" s="166">
        <v>3</v>
      </c>
      <c r="DP40" s="118">
        <v>150</v>
      </c>
      <c r="DQ40" s="118">
        <f t="shared" si="53"/>
        <v>21123</v>
      </c>
      <c r="DR40" s="118">
        <v>1</v>
      </c>
      <c r="DS40" s="14">
        <f t="shared" si="142"/>
        <v>112</v>
      </c>
      <c r="DT40" s="118" t="s">
        <v>1038</v>
      </c>
      <c r="DU40" s="118">
        <v>3</v>
      </c>
      <c r="DV40" s="166" t="str">
        <f t="shared" si="143"/>
        <v>紫色基础材料18守护灵初级抽卡券5守护灵经验16500</v>
      </c>
      <c r="DW40" s="14">
        <f t="shared" ref="DW40" si="155">DS40*100+9</f>
        <v>11209</v>
      </c>
      <c r="DX40" s="118" t="s">
        <v>1041</v>
      </c>
      <c r="DY40" s="118">
        <v>5</v>
      </c>
      <c r="DZ40" s="14" t="str">
        <f>INDEX(挂机升级突破!$DT$4:$DX$4,DO40)</f>
        <v>紫色基础材料</v>
      </c>
      <c r="EA40" s="14">
        <f>ROUND(INDEX(挂机升级突破!$G$7:$K$37,DJ40+2,章节关卡!DO40)/INDEX(挂机升级突破!$G$5:$K$5,章节关卡!DO40)*INDEX(挂机升级突破!$G$4:$K$4,章节关卡!DO40)*章节关卡!DN40,0)</f>
        <v>18</v>
      </c>
      <c r="EB40" s="118" t="s">
        <v>1042</v>
      </c>
      <c r="EC40" s="14">
        <f t="shared" si="145"/>
        <v>16500</v>
      </c>
      <c r="EH40" s="166">
        <v>36</v>
      </c>
      <c r="EI40" s="14">
        <f t="shared" si="54"/>
        <v>12</v>
      </c>
      <c r="EJ40" s="166">
        <f t="shared" si="55"/>
        <v>70</v>
      </c>
      <c r="EK40" s="166">
        <f t="shared" si="20"/>
        <v>3</v>
      </c>
      <c r="EL40" s="166">
        <f t="shared" si="146"/>
        <v>540</v>
      </c>
      <c r="EM40" s="166">
        <f t="shared" si="147"/>
        <v>5400</v>
      </c>
      <c r="EN40" s="166">
        <v>7</v>
      </c>
      <c r="EO40" s="14">
        <f t="shared" si="148"/>
        <v>300</v>
      </c>
      <c r="EP40" s="14">
        <f t="shared" si="57"/>
        <v>22123</v>
      </c>
      <c r="EQ40" s="166">
        <v>1</v>
      </c>
      <c r="ER40" s="14">
        <f t="shared" si="58"/>
        <v>212</v>
      </c>
      <c r="ES40" s="166" t="s">
        <v>1038</v>
      </c>
      <c r="ET40" s="166">
        <v>3</v>
      </c>
      <c r="EU40" s="166"/>
      <c r="EV40" s="14">
        <f t="shared" ref="EV40" si="156">ER40*100+9</f>
        <v>21209</v>
      </c>
      <c r="EW40" s="166" t="s">
        <v>1403</v>
      </c>
      <c r="EX40" s="166">
        <v>50</v>
      </c>
      <c r="EY40" s="14" t="str">
        <f>INDEX(挂机升级突破!$DT$4:$EC$4,EN40)</f>
        <v>乌金</v>
      </c>
      <c r="EZ40" s="14">
        <f>ROUND(INDEX(挂机升级突破!$G$7:$R$37,EI40+3,EN40)/INDEX(挂机升级突破!$G$5:$R$5,章节关卡!EN40)*INDEX(挂机升级突破!$G$4:$R$4,章节关卡!EN40)*章节关卡!EM40,0)</f>
        <v>22</v>
      </c>
      <c r="FA40" s="166" t="s">
        <v>1405</v>
      </c>
      <c r="FB40" s="166">
        <f t="shared" si="150"/>
        <v>72900</v>
      </c>
    </row>
    <row r="41" spans="1:158" ht="16.5" x14ac:dyDescent="0.2">
      <c r="Q41" s="15"/>
      <c r="AC41" s="15"/>
      <c r="AD41" s="156"/>
      <c r="AE41" s="15"/>
      <c r="AF41" s="119"/>
      <c r="AG41" s="119"/>
      <c r="AH41" s="15"/>
      <c r="AR41" s="24">
        <v>37</v>
      </c>
      <c r="AS41" s="14">
        <f t="shared" si="32"/>
        <v>10</v>
      </c>
      <c r="AT41" s="109">
        <f t="shared" si="33"/>
        <v>1</v>
      </c>
      <c r="AU41" s="109">
        <f t="shared" si="34"/>
        <v>18</v>
      </c>
      <c r="AV41" s="109">
        <f t="shared" si="35"/>
        <v>51</v>
      </c>
      <c r="AW41" s="109">
        <f t="shared" si="36"/>
        <v>82</v>
      </c>
      <c r="AZ41" s="109">
        <v>37</v>
      </c>
      <c r="BA41" s="14">
        <f t="shared" si="0"/>
        <v>4</v>
      </c>
      <c r="BB41" s="14">
        <f t="shared" si="37"/>
        <v>7</v>
      </c>
      <c r="BC41" s="14">
        <f t="shared" si="80"/>
        <v>160</v>
      </c>
      <c r="BD41" s="14">
        <f t="shared" si="1"/>
        <v>750</v>
      </c>
      <c r="BE41" s="14">
        <f t="shared" si="2"/>
        <v>1800</v>
      </c>
      <c r="BF41" s="14">
        <f t="shared" si="38"/>
        <v>1.21</v>
      </c>
      <c r="BG41" s="14">
        <f t="shared" si="39"/>
        <v>11001</v>
      </c>
      <c r="BJ41" s="109">
        <v>37</v>
      </c>
      <c r="BK41" s="14">
        <f t="shared" si="40"/>
        <v>4</v>
      </c>
      <c r="BL41" s="14">
        <f t="shared" si="41"/>
        <v>7</v>
      </c>
      <c r="BM41" s="14">
        <f t="shared" si="3"/>
        <v>400</v>
      </c>
      <c r="BN41" s="14">
        <f t="shared" si="4"/>
        <v>1500</v>
      </c>
      <c r="BO41" s="14">
        <f t="shared" si="5"/>
        <v>3600</v>
      </c>
      <c r="BR41" s="109">
        <v>37</v>
      </c>
      <c r="BS41" s="109">
        <f t="shared" si="42"/>
        <v>13</v>
      </c>
      <c r="BT41" s="112">
        <f t="shared" si="43"/>
        <v>70</v>
      </c>
      <c r="BU41" s="109">
        <f t="shared" si="6"/>
        <v>1</v>
      </c>
      <c r="BV41" s="109">
        <v>120</v>
      </c>
      <c r="BW41" s="109">
        <v>180</v>
      </c>
      <c r="BX41" s="112">
        <v>3</v>
      </c>
      <c r="BY41" s="14">
        <f t="shared" si="44"/>
        <v>11131</v>
      </c>
      <c r="BZ41" s="118">
        <v>1</v>
      </c>
      <c r="CA41" s="14">
        <f t="shared" si="45"/>
        <v>113</v>
      </c>
      <c r="CB41" s="118" t="s">
        <v>1030</v>
      </c>
      <c r="CC41" s="14">
        <f t="shared" si="46"/>
        <v>1</v>
      </c>
      <c r="CD41" s="166" t="str">
        <f t="shared" si="47"/>
        <v>钻石100 2小时扫荡券1 金币8400</v>
      </c>
      <c r="CE41" s="14">
        <f t="shared" si="48"/>
        <v>10</v>
      </c>
      <c r="CF41" s="115" t="s">
        <v>19</v>
      </c>
      <c r="CG41" s="115">
        <v>100</v>
      </c>
      <c r="CH41" s="112" t="s">
        <v>1401</v>
      </c>
      <c r="CI41" s="115">
        <v>1</v>
      </c>
      <c r="CJ41" s="109" t="s">
        <v>255</v>
      </c>
      <c r="CK41" s="109">
        <f t="shared" si="132"/>
        <v>8400</v>
      </c>
      <c r="CN41" s="115">
        <f t="shared" si="133"/>
        <v>13</v>
      </c>
      <c r="CO41" s="115">
        <f t="shared" si="134"/>
        <v>80</v>
      </c>
      <c r="CP41" s="118">
        <v>1</v>
      </c>
      <c r="CQ41" s="109">
        <f t="shared" si="135"/>
        <v>180</v>
      </c>
      <c r="CR41" s="109">
        <f t="shared" si="136"/>
        <v>360</v>
      </c>
      <c r="CS41" s="115">
        <v>7</v>
      </c>
      <c r="CT41" s="14">
        <f t="shared" si="137"/>
        <v>12131</v>
      </c>
      <c r="CU41" s="118">
        <v>2</v>
      </c>
      <c r="CV41" s="14">
        <f t="shared" si="138"/>
        <v>213</v>
      </c>
      <c r="CW41" s="118" t="s">
        <v>1030</v>
      </c>
      <c r="CX41" s="14">
        <f t="shared" si="139"/>
        <v>1</v>
      </c>
      <c r="CY41" s="166" t="str">
        <f t="shared" si="50"/>
        <v>钻石10080级-攻击套守护灵の头盔1金币12600</v>
      </c>
      <c r="CZ41" s="14">
        <f t="shared" si="51"/>
        <v>10</v>
      </c>
      <c r="DA41" s="115" t="s">
        <v>260</v>
      </c>
      <c r="DB41" s="115">
        <v>100</v>
      </c>
      <c r="DC41" s="115" t="s">
        <v>1467</v>
      </c>
      <c r="DD41" s="115">
        <v>1</v>
      </c>
      <c r="DE41" s="109" t="s">
        <v>255</v>
      </c>
      <c r="DF41" s="115">
        <f t="shared" si="140"/>
        <v>12600</v>
      </c>
      <c r="DI41" s="118">
        <v>37</v>
      </c>
      <c r="DJ41" s="14">
        <f t="shared" si="52"/>
        <v>13</v>
      </c>
      <c r="DK41" s="118">
        <f t="shared" si="141"/>
        <v>70</v>
      </c>
      <c r="DL41" s="166">
        <f t="shared" si="16"/>
        <v>1</v>
      </c>
      <c r="DM41" s="166">
        <v>120</v>
      </c>
      <c r="DN41" s="166">
        <v>720</v>
      </c>
      <c r="DO41" s="166">
        <v>3</v>
      </c>
      <c r="DP41" s="118">
        <v>90</v>
      </c>
      <c r="DQ41" s="118">
        <f t="shared" si="53"/>
        <v>21131</v>
      </c>
      <c r="DR41" s="118">
        <v>1</v>
      </c>
      <c r="DS41" s="14">
        <f t="shared" si="142"/>
        <v>113</v>
      </c>
      <c r="DT41" s="118" t="s">
        <v>1038</v>
      </c>
      <c r="DU41" s="118">
        <v>1</v>
      </c>
      <c r="DV41" s="166" t="str">
        <f t="shared" si="143"/>
        <v>紫色基础材料8守护灵初级抽卡券2守护灵经验11250</v>
      </c>
      <c r="DW41" s="14">
        <f t="shared" ref="DW41" si="157">DS41*100+3</f>
        <v>11303</v>
      </c>
      <c r="DX41" s="118" t="s">
        <v>1041</v>
      </c>
      <c r="DY41" s="118">
        <v>2</v>
      </c>
      <c r="DZ41" s="14" t="str">
        <f>INDEX(挂机升级突破!$DT$4:$DX$4,DO41)</f>
        <v>紫色基础材料</v>
      </c>
      <c r="EA41" s="14">
        <f>ROUND(INDEX(挂机升级突破!$G$7:$K$37,DJ41+2,章节关卡!DO41)/INDEX(挂机升级突破!$G$5:$K$5,章节关卡!DO41)*INDEX(挂机升级突破!$G$4:$K$4,章节关卡!DO41)*章节关卡!DN41,0)</f>
        <v>8</v>
      </c>
      <c r="EB41" s="118" t="s">
        <v>1042</v>
      </c>
      <c r="EC41" s="14">
        <f t="shared" si="145"/>
        <v>11250</v>
      </c>
      <c r="EH41" s="166">
        <v>37</v>
      </c>
      <c r="EI41" s="14">
        <f t="shared" si="54"/>
        <v>13</v>
      </c>
      <c r="EJ41" s="166">
        <f t="shared" si="55"/>
        <v>75</v>
      </c>
      <c r="EK41" s="166">
        <f t="shared" si="20"/>
        <v>1</v>
      </c>
      <c r="EL41" s="166">
        <f t="shared" si="146"/>
        <v>180</v>
      </c>
      <c r="EM41" s="166">
        <f t="shared" si="147"/>
        <v>1800</v>
      </c>
      <c r="EN41" s="166">
        <v>7</v>
      </c>
      <c r="EO41" s="14">
        <f t="shared" si="148"/>
        <v>180</v>
      </c>
      <c r="EP41" s="14">
        <f t="shared" si="57"/>
        <v>22131</v>
      </c>
      <c r="EQ41" s="166">
        <v>1</v>
      </c>
      <c r="ER41" s="14">
        <f t="shared" si="58"/>
        <v>213</v>
      </c>
      <c r="ES41" s="166" t="s">
        <v>1038</v>
      </c>
      <c r="ET41" s="166">
        <v>1</v>
      </c>
      <c r="EU41" s="166"/>
      <c r="EV41" s="14">
        <f t="shared" ref="EV41" si="158">ER41*100+3</f>
        <v>21303</v>
      </c>
      <c r="EW41" s="166" t="s">
        <v>1403</v>
      </c>
      <c r="EX41" s="166">
        <v>20</v>
      </c>
      <c r="EY41" s="14" t="str">
        <f>INDEX(挂机升级突破!$DT$4:$EC$4,EN41)</f>
        <v>乌金</v>
      </c>
      <c r="EZ41" s="14">
        <f>ROUND(INDEX(挂机升级突破!$G$7:$R$37,EI41+3,EN41)/INDEX(挂机升级突破!$G$5:$R$5,章节关卡!EN41)*INDEX(挂机升级突破!$G$4:$R$4,章节关卡!EN41)*章节关卡!EM41,0)</f>
        <v>9</v>
      </c>
      <c r="FA41" s="166" t="s">
        <v>1405</v>
      </c>
      <c r="FB41" s="166">
        <f t="shared" si="150"/>
        <v>27000</v>
      </c>
    </row>
    <row r="42" spans="1:158" ht="16.5" x14ac:dyDescent="0.2">
      <c r="Q42" s="15"/>
      <c r="AC42" s="15"/>
      <c r="AD42" s="156"/>
      <c r="AE42" s="15"/>
      <c r="AF42" s="119"/>
      <c r="AG42" s="119"/>
      <c r="AH42" s="15"/>
      <c r="AR42" s="24">
        <v>38</v>
      </c>
      <c r="AS42" s="14">
        <f t="shared" si="32"/>
        <v>10</v>
      </c>
      <c r="AT42" s="109">
        <f t="shared" si="33"/>
        <v>2</v>
      </c>
      <c r="AU42" s="109">
        <f t="shared" si="34"/>
        <v>18</v>
      </c>
      <c r="AV42" s="109">
        <f t="shared" si="35"/>
        <v>52</v>
      </c>
      <c r="AW42" s="109">
        <f t="shared" si="36"/>
        <v>84</v>
      </c>
      <c r="AZ42" s="109">
        <v>38</v>
      </c>
      <c r="BA42" s="14">
        <f t="shared" si="0"/>
        <v>4</v>
      </c>
      <c r="BB42" s="14">
        <f t="shared" si="37"/>
        <v>8</v>
      </c>
      <c r="BC42" s="14">
        <f t="shared" si="80"/>
        <v>160</v>
      </c>
      <c r="BD42" s="14">
        <f t="shared" si="1"/>
        <v>750</v>
      </c>
      <c r="BE42" s="14">
        <f t="shared" si="2"/>
        <v>1800</v>
      </c>
      <c r="BF42" s="14">
        <f t="shared" si="38"/>
        <v>1.21</v>
      </c>
      <c r="BG42" s="14">
        <f t="shared" si="39"/>
        <v>11001</v>
      </c>
      <c r="BJ42" s="109">
        <v>38</v>
      </c>
      <c r="BK42" s="14">
        <f t="shared" si="40"/>
        <v>4</v>
      </c>
      <c r="BL42" s="14">
        <f t="shared" si="41"/>
        <v>8</v>
      </c>
      <c r="BM42" s="14">
        <f t="shared" si="3"/>
        <v>400</v>
      </c>
      <c r="BN42" s="14">
        <f t="shared" si="4"/>
        <v>1500</v>
      </c>
      <c r="BO42" s="14">
        <f t="shared" si="5"/>
        <v>3600</v>
      </c>
      <c r="BR42" s="109">
        <v>38</v>
      </c>
      <c r="BS42" s="109">
        <f t="shared" si="42"/>
        <v>13</v>
      </c>
      <c r="BT42" s="112">
        <f t="shared" si="43"/>
        <v>70</v>
      </c>
      <c r="BU42" s="109">
        <f t="shared" si="6"/>
        <v>2</v>
      </c>
      <c r="BV42" s="109">
        <v>240</v>
      </c>
      <c r="BW42" s="109">
        <v>360</v>
      </c>
      <c r="BX42" s="112">
        <v>3</v>
      </c>
      <c r="BY42" s="14">
        <f t="shared" si="44"/>
        <v>11132</v>
      </c>
      <c r="BZ42" s="118">
        <v>1</v>
      </c>
      <c r="CA42" s="14">
        <f t="shared" si="45"/>
        <v>113</v>
      </c>
      <c r="CB42" s="118" t="s">
        <v>1030</v>
      </c>
      <c r="CC42" s="14">
        <f t="shared" si="46"/>
        <v>2</v>
      </c>
      <c r="CD42" s="166" t="str">
        <f t="shared" si="47"/>
        <v>守护灵抽卡券2 2小时扫荡券1 金币16800</v>
      </c>
      <c r="CE42" s="14">
        <f t="shared" si="48"/>
        <v>20</v>
      </c>
      <c r="CF42" s="115" t="s">
        <v>261</v>
      </c>
      <c r="CG42" s="115">
        <v>2</v>
      </c>
      <c r="CH42" s="112" t="s">
        <v>1401</v>
      </c>
      <c r="CI42" s="115">
        <v>1</v>
      </c>
      <c r="CJ42" s="109" t="s">
        <v>255</v>
      </c>
      <c r="CK42" s="109">
        <f t="shared" si="132"/>
        <v>16800</v>
      </c>
      <c r="CN42" s="115">
        <f t="shared" si="133"/>
        <v>13</v>
      </c>
      <c r="CO42" s="115">
        <f t="shared" si="134"/>
        <v>80</v>
      </c>
      <c r="CP42" s="118">
        <v>2</v>
      </c>
      <c r="CQ42" s="109">
        <f t="shared" si="135"/>
        <v>360</v>
      </c>
      <c r="CR42" s="109">
        <f t="shared" si="136"/>
        <v>720</v>
      </c>
      <c r="CS42" s="115">
        <v>7</v>
      </c>
      <c r="CT42" s="14">
        <f t="shared" si="137"/>
        <v>12132</v>
      </c>
      <c r="CU42" s="118">
        <v>2</v>
      </c>
      <c r="CV42" s="14">
        <f t="shared" si="138"/>
        <v>213</v>
      </c>
      <c r="CW42" s="118" t="s">
        <v>1030</v>
      </c>
      <c r="CX42" s="14">
        <f t="shared" si="139"/>
        <v>2</v>
      </c>
      <c r="CY42" s="166" t="str">
        <f t="shared" si="50"/>
        <v>熔炼值180080级-攻击套守护灵の铠甲1金币25200</v>
      </c>
      <c r="CZ42" s="14">
        <f t="shared" si="51"/>
        <v>20</v>
      </c>
      <c r="DA42" s="115" t="s">
        <v>1009</v>
      </c>
      <c r="DB42" s="115">
        <v>1800</v>
      </c>
      <c r="DC42" s="115" t="s">
        <v>1468</v>
      </c>
      <c r="DD42" s="115">
        <v>1</v>
      </c>
      <c r="DE42" s="109" t="s">
        <v>255</v>
      </c>
      <c r="DF42" s="115">
        <f t="shared" si="140"/>
        <v>25200</v>
      </c>
      <c r="DI42" s="118">
        <v>38</v>
      </c>
      <c r="DJ42" s="14">
        <f t="shared" si="52"/>
        <v>13</v>
      </c>
      <c r="DK42" s="118">
        <f t="shared" si="141"/>
        <v>70</v>
      </c>
      <c r="DL42" s="166">
        <f t="shared" si="16"/>
        <v>2</v>
      </c>
      <c r="DM42" s="166">
        <v>240</v>
      </c>
      <c r="DN42" s="166">
        <v>1440</v>
      </c>
      <c r="DO42" s="166">
        <v>3</v>
      </c>
      <c r="DP42" s="118">
        <v>120</v>
      </c>
      <c r="DQ42" s="118">
        <f t="shared" si="53"/>
        <v>21132</v>
      </c>
      <c r="DR42" s="118">
        <v>1</v>
      </c>
      <c r="DS42" s="14">
        <f t="shared" si="142"/>
        <v>113</v>
      </c>
      <c r="DT42" s="118" t="s">
        <v>1038</v>
      </c>
      <c r="DU42" s="118">
        <v>2</v>
      </c>
      <c r="DV42" s="166" t="str">
        <f t="shared" si="143"/>
        <v>紫色基础材料16守护灵初级抽卡券3守护灵经验15000</v>
      </c>
      <c r="DW42" s="14">
        <f t="shared" ref="DW42" si="159">DS42*100+6</f>
        <v>11306</v>
      </c>
      <c r="DX42" s="118" t="s">
        <v>1041</v>
      </c>
      <c r="DY42" s="118">
        <v>3</v>
      </c>
      <c r="DZ42" s="14" t="str">
        <f>INDEX(挂机升级突破!$DT$4:$DX$4,DO42)</f>
        <v>紫色基础材料</v>
      </c>
      <c r="EA42" s="14">
        <f>ROUND(INDEX(挂机升级突破!$G$7:$K$37,DJ42+2,章节关卡!DO42)/INDEX(挂机升级突破!$G$5:$K$5,章节关卡!DO42)*INDEX(挂机升级突破!$G$4:$K$4,章节关卡!DO42)*章节关卡!DN42,0)</f>
        <v>16</v>
      </c>
      <c r="EB42" s="118" t="s">
        <v>1042</v>
      </c>
      <c r="EC42" s="14">
        <f t="shared" si="145"/>
        <v>15000</v>
      </c>
      <c r="EH42" s="166">
        <v>38</v>
      </c>
      <c r="EI42" s="14">
        <f t="shared" si="54"/>
        <v>13</v>
      </c>
      <c r="EJ42" s="166">
        <f t="shared" si="55"/>
        <v>75</v>
      </c>
      <c r="EK42" s="166">
        <f t="shared" si="20"/>
        <v>2</v>
      </c>
      <c r="EL42" s="166">
        <f t="shared" si="146"/>
        <v>360</v>
      </c>
      <c r="EM42" s="166">
        <f t="shared" si="147"/>
        <v>3600</v>
      </c>
      <c r="EN42" s="166">
        <v>7</v>
      </c>
      <c r="EO42" s="14">
        <f t="shared" si="148"/>
        <v>240</v>
      </c>
      <c r="EP42" s="14">
        <f t="shared" si="57"/>
        <v>22132</v>
      </c>
      <c r="EQ42" s="166">
        <v>1</v>
      </c>
      <c r="ER42" s="14">
        <f t="shared" si="58"/>
        <v>213</v>
      </c>
      <c r="ES42" s="166" t="s">
        <v>1038</v>
      </c>
      <c r="ET42" s="166">
        <v>2</v>
      </c>
      <c r="EU42" s="166"/>
      <c r="EV42" s="14">
        <f t="shared" ref="EV42" si="160">ER42*100+6</f>
        <v>21306</v>
      </c>
      <c r="EW42" s="166" t="s">
        <v>1403</v>
      </c>
      <c r="EX42" s="166">
        <v>30</v>
      </c>
      <c r="EY42" s="14" t="str">
        <f>INDEX(挂机升级突破!$DT$4:$EC$4,EN42)</f>
        <v>乌金</v>
      </c>
      <c r="EZ42" s="14">
        <f>ROUND(INDEX(挂机升级突破!$G$7:$R$37,EI42+3,EN42)/INDEX(挂机升级突破!$G$5:$R$5,章节关卡!EN42)*INDEX(挂机升级突破!$G$4:$R$4,章节关卡!EN42)*章节关卡!EM42,0)</f>
        <v>18</v>
      </c>
      <c r="FA42" s="166" t="s">
        <v>1405</v>
      </c>
      <c r="FB42" s="166">
        <f t="shared" si="150"/>
        <v>54000</v>
      </c>
    </row>
    <row r="43" spans="1:158" ht="16.5" x14ac:dyDescent="0.2">
      <c r="Q43" s="15"/>
      <c r="AR43" s="24">
        <v>39</v>
      </c>
      <c r="AS43" s="14">
        <f t="shared" si="32"/>
        <v>10</v>
      </c>
      <c r="AT43" s="109">
        <f t="shared" si="33"/>
        <v>3</v>
      </c>
      <c r="AU43" s="109">
        <f t="shared" si="34"/>
        <v>18</v>
      </c>
      <c r="AV43" s="109">
        <f t="shared" si="35"/>
        <v>53</v>
      </c>
      <c r="AW43" s="109">
        <f t="shared" si="36"/>
        <v>86</v>
      </c>
      <c r="AZ43" s="109">
        <v>39</v>
      </c>
      <c r="BA43" s="14">
        <f t="shared" si="0"/>
        <v>4</v>
      </c>
      <c r="BB43" s="14">
        <f t="shared" si="37"/>
        <v>9</v>
      </c>
      <c r="BC43" s="14">
        <f t="shared" si="80"/>
        <v>160</v>
      </c>
      <c r="BD43" s="14">
        <f t="shared" si="1"/>
        <v>750</v>
      </c>
      <c r="BE43" s="14">
        <f t="shared" si="2"/>
        <v>1800</v>
      </c>
      <c r="BF43" s="14">
        <f t="shared" si="38"/>
        <v>1.21</v>
      </c>
      <c r="BG43" s="14">
        <f t="shared" si="39"/>
        <v>11001</v>
      </c>
      <c r="BJ43" s="109">
        <v>39</v>
      </c>
      <c r="BK43" s="14">
        <f t="shared" si="40"/>
        <v>4</v>
      </c>
      <c r="BL43" s="14">
        <f t="shared" si="41"/>
        <v>9</v>
      </c>
      <c r="BM43" s="14">
        <f t="shared" si="3"/>
        <v>400</v>
      </c>
      <c r="BN43" s="14">
        <f t="shared" si="4"/>
        <v>1500</v>
      </c>
      <c r="BO43" s="14">
        <f t="shared" si="5"/>
        <v>3600</v>
      </c>
      <c r="BR43" s="109">
        <v>39</v>
      </c>
      <c r="BS43" s="109">
        <f t="shared" si="42"/>
        <v>13</v>
      </c>
      <c r="BT43" s="112">
        <f t="shared" si="43"/>
        <v>70</v>
      </c>
      <c r="BU43" s="109">
        <f t="shared" si="6"/>
        <v>3</v>
      </c>
      <c r="BV43" s="109">
        <v>360</v>
      </c>
      <c r="BW43" s="109">
        <v>540</v>
      </c>
      <c r="BX43" s="112">
        <v>3</v>
      </c>
      <c r="BY43" s="14">
        <f t="shared" si="44"/>
        <v>11133</v>
      </c>
      <c r="BZ43" s="118">
        <v>1</v>
      </c>
      <c r="CA43" s="14">
        <f t="shared" si="45"/>
        <v>113</v>
      </c>
      <c r="CB43" s="118" t="s">
        <v>1030</v>
      </c>
      <c r="CC43" s="14">
        <f t="shared" si="46"/>
        <v>3</v>
      </c>
      <c r="CD43" s="166" t="str">
        <f t="shared" si="47"/>
        <v>守护灵抽卡券3 2小时扫荡券1 金币25200</v>
      </c>
      <c r="CE43" s="14">
        <f t="shared" si="48"/>
        <v>30</v>
      </c>
      <c r="CF43" s="115" t="s">
        <v>261</v>
      </c>
      <c r="CG43" s="115">
        <v>3</v>
      </c>
      <c r="CH43" s="112" t="s">
        <v>1401</v>
      </c>
      <c r="CI43" s="115">
        <v>1</v>
      </c>
      <c r="CJ43" s="109" t="s">
        <v>255</v>
      </c>
      <c r="CK43" s="109">
        <f t="shared" si="132"/>
        <v>25200</v>
      </c>
      <c r="CN43" s="115">
        <f t="shared" si="133"/>
        <v>13</v>
      </c>
      <c r="CO43" s="115">
        <f t="shared" si="134"/>
        <v>80</v>
      </c>
      <c r="CP43" s="118">
        <v>3</v>
      </c>
      <c r="CQ43" s="109">
        <f t="shared" si="135"/>
        <v>540</v>
      </c>
      <c r="CR43" s="109">
        <f t="shared" si="136"/>
        <v>1080</v>
      </c>
      <c r="CS43" s="115">
        <v>7</v>
      </c>
      <c r="CT43" s="14">
        <f t="shared" si="137"/>
        <v>12133</v>
      </c>
      <c r="CU43" s="118">
        <v>2</v>
      </c>
      <c r="CV43" s="14">
        <f t="shared" si="138"/>
        <v>213</v>
      </c>
      <c r="CW43" s="118" t="s">
        <v>1030</v>
      </c>
      <c r="CX43" s="14">
        <f t="shared" si="139"/>
        <v>3</v>
      </c>
      <c r="CY43" s="166" t="str">
        <f t="shared" si="50"/>
        <v>守护灵抽卡券580级-攻击套守护灵の鞋子1金币37800</v>
      </c>
      <c r="CZ43" s="14">
        <f t="shared" si="51"/>
        <v>30</v>
      </c>
      <c r="DA43" s="115" t="s">
        <v>1008</v>
      </c>
      <c r="DB43" s="115">
        <v>5</v>
      </c>
      <c r="DC43" s="115" t="s">
        <v>1469</v>
      </c>
      <c r="DD43" s="115">
        <v>1</v>
      </c>
      <c r="DE43" s="109" t="s">
        <v>255</v>
      </c>
      <c r="DF43" s="115">
        <f t="shared" si="140"/>
        <v>37800</v>
      </c>
      <c r="DI43" s="118">
        <v>39</v>
      </c>
      <c r="DJ43" s="14">
        <f t="shared" si="52"/>
        <v>13</v>
      </c>
      <c r="DK43" s="118">
        <f t="shared" si="141"/>
        <v>70</v>
      </c>
      <c r="DL43" s="166">
        <f t="shared" si="16"/>
        <v>3</v>
      </c>
      <c r="DM43" s="166">
        <v>360</v>
      </c>
      <c r="DN43" s="166">
        <v>2160</v>
      </c>
      <c r="DO43" s="166">
        <v>3</v>
      </c>
      <c r="DP43" s="118">
        <v>150</v>
      </c>
      <c r="DQ43" s="118">
        <f t="shared" si="53"/>
        <v>21133</v>
      </c>
      <c r="DR43" s="118">
        <v>1</v>
      </c>
      <c r="DS43" s="14">
        <f t="shared" si="142"/>
        <v>113</v>
      </c>
      <c r="DT43" s="118" t="s">
        <v>1038</v>
      </c>
      <c r="DU43" s="118">
        <v>3</v>
      </c>
      <c r="DV43" s="166" t="str">
        <f t="shared" si="143"/>
        <v>紫色基础材料23守护灵初级抽卡券5守护灵经验18750</v>
      </c>
      <c r="DW43" s="14">
        <f t="shared" ref="DW43" si="161">DS43*100+9</f>
        <v>11309</v>
      </c>
      <c r="DX43" s="118" t="s">
        <v>1041</v>
      </c>
      <c r="DY43" s="118">
        <v>5</v>
      </c>
      <c r="DZ43" s="14" t="str">
        <f>INDEX(挂机升级突破!$DT$4:$DX$4,DO43)</f>
        <v>紫色基础材料</v>
      </c>
      <c r="EA43" s="14">
        <f>ROUND(INDEX(挂机升级突破!$G$7:$K$37,DJ43+2,章节关卡!DO43)/INDEX(挂机升级突破!$G$5:$K$5,章节关卡!DO43)*INDEX(挂机升级突破!$G$4:$K$4,章节关卡!DO43)*章节关卡!DN43,0)</f>
        <v>23</v>
      </c>
      <c r="EB43" s="118" t="s">
        <v>1042</v>
      </c>
      <c r="EC43" s="14">
        <f t="shared" si="145"/>
        <v>18750</v>
      </c>
      <c r="EH43" s="166">
        <v>39</v>
      </c>
      <c r="EI43" s="14">
        <f t="shared" si="54"/>
        <v>13</v>
      </c>
      <c r="EJ43" s="166">
        <f t="shared" si="55"/>
        <v>75</v>
      </c>
      <c r="EK43" s="166">
        <f t="shared" si="20"/>
        <v>3</v>
      </c>
      <c r="EL43" s="166">
        <f t="shared" si="146"/>
        <v>540</v>
      </c>
      <c r="EM43" s="166">
        <f t="shared" si="147"/>
        <v>5400</v>
      </c>
      <c r="EN43" s="166">
        <v>7</v>
      </c>
      <c r="EO43" s="14">
        <f t="shared" si="148"/>
        <v>300</v>
      </c>
      <c r="EP43" s="14">
        <f t="shared" si="57"/>
        <v>22133</v>
      </c>
      <c r="EQ43" s="166">
        <v>1</v>
      </c>
      <c r="ER43" s="14">
        <f t="shared" si="58"/>
        <v>213</v>
      </c>
      <c r="ES43" s="166" t="s">
        <v>1038</v>
      </c>
      <c r="ET43" s="166">
        <v>3</v>
      </c>
      <c r="EU43" s="166"/>
      <c r="EV43" s="14">
        <f t="shared" ref="EV43" si="162">ER43*100+9</f>
        <v>21309</v>
      </c>
      <c r="EW43" s="166" t="s">
        <v>1403</v>
      </c>
      <c r="EX43" s="166">
        <v>50</v>
      </c>
      <c r="EY43" s="14" t="str">
        <f>INDEX(挂机升级突破!$DT$4:$EC$4,EN43)</f>
        <v>乌金</v>
      </c>
      <c r="EZ43" s="14">
        <f>ROUND(INDEX(挂机升级突破!$G$7:$R$37,EI43+3,EN43)/INDEX(挂机升级突破!$G$5:$R$5,章节关卡!EN43)*INDEX(挂机升级突破!$G$4:$R$4,章节关卡!EN43)*章节关卡!EM43,0)</f>
        <v>27</v>
      </c>
      <c r="FA43" s="166" t="s">
        <v>1405</v>
      </c>
      <c r="FB43" s="166">
        <f t="shared" si="150"/>
        <v>81000</v>
      </c>
    </row>
    <row r="44" spans="1:158" ht="16.5" x14ac:dyDescent="0.2">
      <c r="Q44" s="15"/>
      <c r="AR44" s="24">
        <v>40</v>
      </c>
      <c r="AS44" s="14">
        <f t="shared" si="32"/>
        <v>10</v>
      </c>
      <c r="AT44" s="109">
        <f t="shared" si="33"/>
        <v>4</v>
      </c>
      <c r="AU44" s="109">
        <f t="shared" si="34"/>
        <v>18</v>
      </c>
      <c r="AV44" s="109">
        <f t="shared" si="35"/>
        <v>54</v>
      </c>
      <c r="AW44" s="109">
        <f t="shared" si="36"/>
        <v>88</v>
      </c>
      <c r="AZ44" s="109">
        <v>40</v>
      </c>
      <c r="BA44" s="14">
        <f t="shared" si="0"/>
        <v>4</v>
      </c>
      <c r="BB44" s="14">
        <f t="shared" si="37"/>
        <v>10</v>
      </c>
      <c r="BC44" s="14">
        <f t="shared" si="80"/>
        <v>160</v>
      </c>
      <c r="BD44" s="14">
        <f t="shared" si="1"/>
        <v>750</v>
      </c>
      <c r="BE44" s="14">
        <f t="shared" si="2"/>
        <v>1800</v>
      </c>
      <c r="BF44" s="14">
        <f t="shared" si="38"/>
        <v>1.21</v>
      </c>
      <c r="BG44" s="14">
        <f t="shared" si="39"/>
        <v>11001</v>
      </c>
      <c r="BJ44" s="109">
        <v>40</v>
      </c>
      <c r="BK44" s="14">
        <f t="shared" si="40"/>
        <v>4</v>
      </c>
      <c r="BL44" s="14">
        <f t="shared" si="41"/>
        <v>10</v>
      </c>
      <c r="BM44" s="14">
        <f t="shared" si="3"/>
        <v>400</v>
      </c>
      <c r="BN44" s="14">
        <f t="shared" si="4"/>
        <v>1500</v>
      </c>
      <c r="BO44" s="14">
        <f t="shared" si="5"/>
        <v>3600</v>
      </c>
      <c r="BR44" s="109">
        <v>40</v>
      </c>
      <c r="BS44" s="109">
        <f t="shared" si="42"/>
        <v>14</v>
      </c>
      <c r="BT44" s="112">
        <f t="shared" si="43"/>
        <v>75</v>
      </c>
      <c r="BU44" s="109">
        <f t="shared" si="6"/>
        <v>1</v>
      </c>
      <c r="BV44" s="109">
        <v>120</v>
      </c>
      <c r="BW44" s="109">
        <v>180</v>
      </c>
      <c r="BX44" s="112">
        <v>3</v>
      </c>
      <c r="BY44" s="14">
        <f t="shared" si="44"/>
        <v>11141</v>
      </c>
      <c r="BZ44" s="118">
        <v>1</v>
      </c>
      <c r="CA44" s="14">
        <f t="shared" si="45"/>
        <v>114</v>
      </c>
      <c r="CB44" s="118" t="s">
        <v>1030</v>
      </c>
      <c r="CC44" s="14">
        <f t="shared" si="46"/>
        <v>1</v>
      </c>
      <c r="CD44" s="166" t="str">
        <f t="shared" si="47"/>
        <v>钻石100 2小时扫荡券1 金币9000</v>
      </c>
      <c r="CE44" s="14">
        <f t="shared" si="48"/>
        <v>10</v>
      </c>
      <c r="CF44" s="115" t="s">
        <v>19</v>
      </c>
      <c r="CG44" s="115">
        <v>100</v>
      </c>
      <c r="CH44" s="112" t="s">
        <v>1401</v>
      </c>
      <c r="CI44" s="115">
        <v>1</v>
      </c>
      <c r="CJ44" s="109" t="s">
        <v>255</v>
      </c>
      <c r="CK44" s="109">
        <f t="shared" si="132"/>
        <v>9000</v>
      </c>
      <c r="CN44" s="115">
        <f t="shared" si="133"/>
        <v>14</v>
      </c>
      <c r="CO44" s="115">
        <f t="shared" si="134"/>
        <v>85</v>
      </c>
      <c r="CP44" s="118">
        <v>1</v>
      </c>
      <c r="CQ44" s="109">
        <f t="shared" si="135"/>
        <v>180</v>
      </c>
      <c r="CR44" s="109">
        <f t="shared" si="136"/>
        <v>360</v>
      </c>
      <c r="CS44" s="115">
        <v>8</v>
      </c>
      <c r="CT44" s="14">
        <f t="shared" si="137"/>
        <v>12141</v>
      </c>
      <c r="CU44" s="118">
        <v>2</v>
      </c>
      <c r="CV44" s="14">
        <f t="shared" si="138"/>
        <v>214</v>
      </c>
      <c r="CW44" s="118" t="s">
        <v>1030</v>
      </c>
      <c r="CX44" s="14">
        <f t="shared" si="139"/>
        <v>1</v>
      </c>
      <c r="CY44" s="166" t="str">
        <f t="shared" si="50"/>
        <v>钻石10080级-攻击套守护灵の项链1金币13500</v>
      </c>
      <c r="CZ44" s="14">
        <f t="shared" si="51"/>
        <v>10</v>
      </c>
      <c r="DA44" s="115" t="s">
        <v>260</v>
      </c>
      <c r="DB44" s="115">
        <v>100</v>
      </c>
      <c r="DC44" s="115" t="s">
        <v>1470</v>
      </c>
      <c r="DD44" s="115">
        <v>1</v>
      </c>
      <c r="DE44" s="109" t="s">
        <v>255</v>
      </c>
      <c r="DF44" s="115">
        <f t="shared" si="140"/>
        <v>13500</v>
      </c>
      <c r="DI44" s="118">
        <v>40</v>
      </c>
      <c r="DJ44" s="14">
        <f t="shared" si="52"/>
        <v>14</v>
      </c>
      <c r="DK44" s="118">
        <f t="shared" si="141"/>
        <v>75</v>
      </c>
      <c r="DL44" s="166">
        <f t="shared" si="16"/>
        <v>1</v>
      </c>
      <c r="DM44" s="166">
        <v>120</v>
      </c>
      <c r="DN44" s="166">
        <v>720</v>
      </c>
      <c r="DO44" s="166">
        <v>3</v>
      </c>
      <c r="DP44" s="118">
        <v>90</v>
      </c>
      <c r="DQ44" s="118">
        <f t="shared" si="53"/>
        <v>21141</v>
      </c>
      <c r="DR44" s="118">
        <v>1</v>
      </c>
      <c r="DS44" s="14">
        <f t="shared" si="142"/>
        <v>114</v>
      </c>
      <c r="DT44" s="118" t="s">
        <v>1038</v>
      </c>
      <c r="DU44" s="118">
        <v>1</v>
      </c>
      <c r="DV44" s="166" t="str">
        <f t="shared" si="143"/>
        <v>紫色基础材料10守护灵初级抽卡券2守护灵经验12150</v>
      </c>
      <c r="DW44" s="14">
        <f t="shared" ref="DW44" si="163">DS44*100+3</f>
        <v>11403</v>
      </c>
      <c r="DX44" s="118" t="s">
        <v>1041</v>
      </c>
      <c r="DY44" s="118">
        <v>2</v>
      </c>
      <c r="DZ44" s="14" t="str">
        <f>INDEX(挂机升级突破!$DT$4:$DX$4,DO44)</f>
        <v>紫色基础材料</v>
      </c>
      <c r="EA44" s="14">
        <f>ROUND(INDEX(挂机升级突破!$G$7:$K$37,DJ44+2,章节关卡!DO44)/INDEX(挂机升级突破!$G$5:$K$5,章节关卡!DO44)*INDEX(挂机升级突破!$G$4:$K$4,章节关卡!DO44)*章节关卡!DN44,0)</f>
        <v>10</v>
      </c>
      <c r="EB44" s="118" t="s">
        <v>1042</v>
      </c>
      <c r="EC44" s="14">
        <f t="shared" si="145"/>
        <v>12150</v>
      </c>
      <c r="EH44" s="166">
        <v>40</v>
      </c>
      <c r="EI44" s="14">
        <f t="shared" si="54"/>
        <v>14</v>
      </c>
      <c r="EJ44" s="166">
        <f t="shared" si="55"/>
        <v>80</v>
      </c>
      <c r="EK44" s="166">
        <f t="shared" si="20"/>
        <v>1</v>
      </c>
      <c r="EL44" s="166">
        <f t="shared" si="146"/>
        <v>180</v>
      </c>
      <c r="EM44" s="166">
        <f t="shared" si="147"/>
        <v>1800</v>
      </c>
      <c r="EN44" s="166">
        <v>8</v>
      </c>
      <c r="EO44" s="14">
        <f t="shared" si="148"/>
        <v>180</v>
      </c>
      <c r="EP44" s="14">
        <f t="shared" si="57"/>
        <v>22141</v>
      </c>
      <c r="EQ44" s="166">
        <v>1</v>
      </c>
      <c r="ER44" s="14">
        <f t="shared" si="58"/>
        <v>214</v>
      </c>
      <c r="ES44" s="166" t="s">
        <v>1038</v>
      </c>
      <c r="ET44" s="166">
        <v>1</v>
      </c>
      <c r="EU44" s="166"/>
      <c r="EV44" s="14">
        <f t="shared" ref="EV44" si="164">ER44*100+3</f>
        <v>21403</v>
      </c>
      <c r="EW44" s="166" t="s">
        <v>1403</v>
      </c>
      <c r="EX44" s="166">
        <v>20</v>
      </c>
      <c r="EY44" s="14" t="str">
        <f>INDEX(挂机升级突破!$DT$4:$EC$4,EN44)</f>
        <v>银母</v>
      </c>
      <c r="EZ44" s="14">
        <f>ROUND(INDEX(挂机升级突破!$G$7:$R$37,EI44+3,EN44)/INDEX(挂机升级突破!$G$5:$R$5,章节关卡!EN44)*INDEX(挂机升级突破!$G$4:$R$4,章节关卡!EN44)*章节关卡!EM44,0)</f>
        <v>1</v>
      </c>
      <c r="FA44" s="166" t="s">
        <v>1405</v>
      </c>
      <c r="FB44" s="166">
        <f t="shared" si="150"/>
        <v>28800</v>
      </c>
    </row>
    <row r="45" spans="1:158" ht="16.5" x14ac:dyDescent="0.2">
      <c r="Q45" s="15"/>
      <c r="AR45" s="24">
        <v>41</v>
      </c>
      <c r="AS45" s="14">
        <f t="shared" si="32"/>
        <v>11</v>
      </c>
      <c r="AT45" s="109">
        <f t="shared" si="33"/>
        <v>1</v>
      </c>
      <c r="AU45" s="109">
        <f t="shared" si="34"/>
        <v>20</v>
      </c>
      <c r="AV45" s="109">
        <f t="shared" si="35"/>
        <v>56</v>
      </c>
      <c r="AW45" s="109">
        <f t="shared" si="36"/>
        <v>92</v>
      </c>
      <c r="AZ45" s="109">
        <v>41</v>
      </c>
      <c r="BA45" s="14">
        <f t="shared" si="0"/>
        <v>5</v>
      </c>
      <c r="BB45" s="14">
        <f t="shared" si="37"/>
        <v>1</v>
      </c>
      <c r="BC45" s="14">
        <f t="shared" si="80"/>
        <v>180</v>
      </c>
      <c r="BD45" s="14">
        <f t="shared" si="1"/>
        <v>900</v>
      </c>
      <c r="BE45" s="14">
        <f t="shared" si="2"/>
        <v>2025</v>
      </c>
      <c r="BF45" s="14">
        <f t="shared" si="38"/>
        <v>1.71</v>
      </c>
      <c r="BG45" s="14">
        <f t="shared" si="39"/>
        <v>11001</v>
      </c>
      <c r="BJ45" s="109">
        <v>41</v>
      </c>
      <c r="BK45" s="14">
        <f t="shared" si="40"/>
        <v>5</v>
      </c>
      <c r="BL45" s="14">
        <f t="shared" si="41"/>
        <v>1</v>
      </c>
      <c r="BM45" s="14">
        <f t="shared" si="3"/>
        <v>500</v>
      </c>
      <c r="BN45" s="14">
        <f t="shared" si="4"/>
        <v>1800</v>
      </c>
      <c r="BO45" s="14">
        <f t="shared" si="5"/>
        <v>4050</v>
      </c>
      <c r="BR45" s="109">
        <v>41</v>
      </c>
      <c r="BS45" s="109">
        <f t="shared" si="42"/>
        <v>14</v>
      </c>
      <c r="BT45" s="112">
        <f t="shared" si="43"/>
        <v>75</v>
      </c>
      <c r="BU45" s="109">
        <f t="shared" si="6"/>
        <v>2</v>
      </c>
      <c r="BV45" s="109">
        <v>240</v>
      </c>
      <c r="BW45" s="109">
        <v>360</v>
      </c>
      <c r="BX45" s="112">
        <v>3</v>
      </c>
      <c r="BY45" s="14">
        <f t="shared" si="44"/>
        <v>11142</v>
      </c>
      <c r="BZ45" s="118">
        <v>1</v>
      </c>
      <c r="CA45" s="14">
        <f t="shared" si="45"/>
        <v>114</v>
      </c>
      <c r="CB45" s="118" t="s">
        <v>1030</v>
      </c>
      <c r="CC45" s="14">
        <f t="shared" si="46"/>
        <v>2</v>
      </c>
      <c r="CD45" s="166" t="str">
        <f t="shared" si="47"/>
        <v>守护灵抽卡券2 2小时扫荡券1 金币18000</v>
      </c>
      <c r="CE45" s="14">
        <f t="shared" si="48"/>
        <v>20</v>
      </c>
      <c r="CF45" s="115" t="s">
        <v>261</v>
      </c>
      <c r="CG45" s="115">
        <v>2</v>
      </c>
      <c r="CH45" s="112" t="s">
        <v>1401</v>
      </c>
      <c r="CI45" s="115">
        <v>1</v>
      </c>
      <c r="CJ45" s="109" t="s">
        <v>255</v>
      </c>
      <c r="CK45" s="109">
        <f t="shared" si="132"/>
        <v>18000</v>
      </c>
      <c r="CN45" s="115">
        <f t="shared" si="133"/>
        <v>14</v>
      </c>
      <c r="CO45" s="115">
        <f t="shared" si="134"/>
        <v>85</v>
      </c>
      <c r="CP45" s="118">
        <v>2</v>
      </c>
      <c r="CQ45" s="109">
        <f t="shared" si="135"/>
        <v>360</v>
      </c>
      <c r="CR45" s="109">
        <f t="shared" si="136"/>
        <v>720</v>
      </c>
      <c r="CS45" s="115">
        <v>8</v>
      </c>
      <c r="CT45" s="14">
        <f t="shared" si="137"/>
        <v>12142</v>
      </c>
      <c r="CU45" s="118">
        <v>2</v>
      </c>
      <c r="CV45" s="14">
        <f t="shared" si="138"/>
        <v>214</v>
      </c>
      <c r="CW45" s="118" t="s">
        <v>1030</v>
      </c>
      <c r="CX45" s="14">
        <f t="shared" si="139"/>
        <v>2</v>
      </c>
      <c r="CY45" s="166" t="str">
        <f t="shared" si="50"/>
        <v>熔炼值200080级-攻击套守护灵の戒指1金币27000</v>
      </c>
      <c r="CZ45" s="14">
        <f t="shared" si="51"/>
        <v>20</v>
      </c>
      <c r="DA45" s="115" t="s">
        <v>1009</v>
      </c>
      <c r="DB45" s="115">
        <v>2000</v>
      </c>
      <c r="DC45" s="115" t="s">
        <v>1471</v>
      </c>
      <c r="DD45" s="115">
        <v>1</v>
      </c>
      <c r="DE45" s="109" t="s">
        <v>255</v>
      </c>
      <c r="DF45" s="115">
        <f t="shared" si="140"/>
        <v>27000</v>
      </c>
      <c r="DI45" s="118">
        <v>41</v>
      </c>
      <c r="DJ45" s="14">
        <f t="shared" si="52"/>
        <v>14</v>
      </c>
      <c r="DK45" s="118">
        <f t="shared" si="141"/>
        <v>75</v>
      </c>
      <c r="DL45" s="166">
        <f t="shared" si="16"/>
        <v>2</v>
      </c>
      <c r="DM45" s="166">
        <v>240</v>
      </c>
      <c r="DN45" s="166">
        <v>1440</v>
      </c>
      <c r="DO45" s="166">
        <v>3</v>
      </c>
      <c r="DP45" s="118">
        <v>120</v>
      </c>
      <c r="DQ45" s="118">
        <f t="shared" si="53"/>
        <v>21142</v>
      </c>
      <c r="DR45" s="118">
        <v>1</v>
      </c>
      <c r="DS45" s="14">
        <f t="shared" si="142"/>
        <v>114</v>
      </c>
      <c r="DT45" s="118" t="s">
        <v>1038</v>
      </c>
      <c r="DU45" s="118">
        <v>2</v>
      </c>
      <c r="DV45" s="166" t="str">
        <f t="shared" si="143"/>
        <v>紫色基础材料19守护灵初级抽卡券3守护灵经验16200</v>
      </c>
      <c r="DW45" s="14">
        <f t="shared" ref="DW45" si="165">DS45*100+6</f>
        <v>11406</v>
      </c>
      <c r="DX45" s="118" t="s">
        <v>1041</v>
      </c>
      <c r="DY45" s="118">
        <v>3</v>
      </c>
      <c r="DZ45" s="14" t="str">
        <f>INDEX(挂机升级突破!$DT$4:$DX$4,DO45)</f>
        <v>紫色基础材料</v>
      </c>
      <c r="EA45" s="14">
        <f>ROUND(INDEX(挂机升级突破!$G$7:$K$37,DJ45+2,章节关卡!DO45)/INDEX(挂机升级突破!$G$5:$K$5,章节关卡!DO45)*INDEX(挂机升级突破!$G$4:$K$4,章节关卡!DO45)*章节关卡!DN45,0)</f>
        <v>19</v>
      </c>
      <c r="EB45" s="118" t="s">
        <v>1042</v>
      </c>
      <c r="EC45" s="14">
        <f t="shared" si="145"/>
        <v>16200</v>
      </c>
      <c r="EH45" s="166">
        <v>41</v>
      </c>
      <c r="EI45" s="14">
        <f t="shared" si="54"/>
        <v>14</v>
      </c>
      <c r="EJ45" s="166">
        <f t="shared" si="55"/>
        <v>80</v>
      </c>
      <c r="EK45" s="166">
        <f t="shared" si="20"/>
        <v>2</v>
      </c>
      <c r="EL45" s="166">
        <f t="shared" si="146"/>
        <v>360</v>
      </c>
      <c r="EM45" s="166">
        <f t="shared" si="147"/>
        <v>3600</v>
      </c>
      <c r="EN45" s="166">
        <v>8</v>
      </c>
      <c r="EO45" s="14">
        <f t="shared" si="148"/>
        <v>240</v>
      </c>
      <c r="EP45" s="14">
        <f t="shared" si="57"/>
        <v>22142</v>
      </c>
      <c r="EQ45" s="166">
        <v>1</v>
      </c>
      <c r="ER45" s="14">
        <f t="shared" si="58"/>
        <v>214</v>
      </c>
      <c r="ES45" s="166" t="s">
        <v>1038</v>
      </c>
      <c r="ET45" s="166">
        <v>2</v>
      </c>
      <c r="EU45" s="166"/>
      <c r="EV45" s="14">
        <f t="shared" ref="EV45" si="166">ER45*100+6</f>
        <v>21406</v>
      </c>
      <c r="EW45" s="166" t="s">
        <v>1403</v>
      </c>
      <c r="EX45" s="166">
        <v>30</v>
      </c>
      <c r="EY45" s="14" t="str">
        <f>INDEX(挂机升级突破!$DT$4:$EC$4,EN45)</f>
        <v>银母</v>
      </c>
      <c r="EZ45" s="14">
        <f>ROUND(INDEX(挂机升级突破!$G$7:$R$37,EI45+3,EN45)/INDEX(挂机升级突破!$G$5:$R$5,章节关卡!EN45)*INDEX(挂机升级突破!$G$4:$R$4,章节关卡!EN45)*章节关卡!EM45,0)</f>
        <v>2</v>
      </c>
      <c r="FA45" s="166" t="s">
        <v>1405</v>
      </c>
      <c r="FB45" s="166">
        <f t="shared" si="150"/>
        <v>57600</v>
      </c>
    </row>
    <row r="46" spans="1:158" ht="16.5" x14ac:dyDescent="0.2">
      <c r="Q46" s="15"/>
      <c r="AR46" s="24">
        <v>42</v>
      </c>
      <c r="AS46" s="14">
        <f t="shared" si="32"/>
        <v>11</v>
      </c>
      <c r="AT46" s="109">
        <f t="shared" si="33"/>
        <v>2</v>
      </c>
      <c r="AU46" s="109">
        <f t="shared" si="34"/>
        <v>20</v>
      </c>
      <c r="AV46" s="109">
        <f t="shared" si="35"/>
        <v>57</v>
      </c>
      <c r="AW46" s="109">
        <f t="shared" si="36"/>
        <v>94</v>
      </c>
      <c r="AZ46" s="109">
        <v>42</v>
      </c>
      <c r="BA46" s="14">
        <f t="shared" si="0"/>
        <v>5</v>
      </c>
      <c r="BB46" s="14">
        <f t="shared" si="37"/>
        <v>2</v>
      </c>
      <c r="BC46" s="14">
        <f t="shared" si="80"/>
        <v>180</v>
      </c>
      <c r="BD46" s="14">
        <f t="shared" si="1"/>
        <v>900</v>
      </c>
      <c r="BE46" s="14">
        <f t="shared" si="2"/>
        <v>2025</v>
      </c>
      <c r="BF46" s="14">
        <f t="shared" si="38"/>
        <v>1.71</v>
      </c>
      <c r="BG46" s="14">
        <f t="shared" si="39"/>
        <v>11001</v>
      </c>
      <c r="BJ46" s="109">
        <v>42</v>
      </c>
      <c r="BK46" s="14">
        <f t="shared" si="40"/>
        <v>5</v>
      </c>
      <c r="BL46" s="14">
        <f t="shared" si="41"/>
        <v>2</v>
      </c>
      <c r="BM46" s="14">
        <f t="shared" si="3"/>
        <v>500</v>
      </c>
      <c r="BN46" s="14">
        <f t="shared" si="4"/>
        <v>1800</v>
      </c>
      <c r="BO46" s="14">
        <f t="shared" si="5"/>
        <v>4050</v>
      </c>
      <c r="BR46" s="109">
        <v>42</v>
      </c>
      <c r="BS46" s="109">
        <f t="shared" si="42"/>
        <v>14</v>
      </c>
      <c r="BT46" s="112">
        <f t="shared" si="43"/>
        <v>75</v>
      </c>
      <c r="BU46" s="109">
        <f t="shared" si="6"/>
        <v>3</v>
      </c>
      <c r="BV46" s="109">
        <v>360</v>
      </c>
      <c r="BW46" s="109">
        <v>540</v>
      </c>
      <c r="BX46" s="112">
        <v>3</v>
      </c>
      <c r="BY46" s="14">
        <f t="shared" si="44"/>
        <v>11143</v>
      </c>
      <c r="BZ46" s="118">
        <v>1</v>
      </c>
      <c r="CA46" s="14">
        <f t="shared" si="45"/>
        <v>114</v>
      </c>
      <c r="CB46" s="118" t="s">
        <v>1030</v>
      </c>
      <c r="CC46" s="14">
        <f t="shared" si="46"/>
        <v>3</v>
      </c>
      <c r="CD46" s="166" t="str">
        <f t="shared" si="47"/>
        <v>守护灵抽卡券3 2小时扫荡券1 金币27000</v>
      </c>
      <c r="CE46" s="14">
        <f t="shared" si="48"/>
        <v>30</v>
      </c>
      <c r="CF46" s="115" t="s">
        <v>261</v>
      </c>
      <c r="CG46" s="115">
        <v>3</v>
      </c>
      <c r="CH46" s="112" t="s">
        <v>1401</v>
      </c>
      <c r="CI46" s="115">
        <v>1</v>
      </c>
      <c r="CJ46" s="109" t="s">
        <v>255</v>
      </c>
      <c r="CK46" s="109">
        <f t="shared" si="132"/>
        <v>27000</v>
      </c>
      <c r="CN46" s="115">
        <f t="shared" si="133"/>
        <v>14</v>
      </c>
      <c r="CO46" s="115">
        <f t="shared" si="134"/>
        <v>85</v>
      </c>
      <c r="CP46" s="118">
        <v>3</v>
      </c>
      <c r="CQ46" s="109">
        <f t="shared" si="135"/>
        <v>540</v>
      </c>
      <c r="CR46" s="109">
        <f t="shared" si="136"/>
        <v>1080</v>
      </c>
      <c r="CS46" s="115">
        <v>8</v>
      </c>
      <c r="CT46" s="14">
        <f t="shared" si="137"/>
        <v>12143</v>
      </c>
      <c r="CU46" s="118">
        <v>2</v>
      </c>
      <c r="CV46" s="14">
        <f t="shared" si="138"/>
        <v>214</v>
      </c>
      <c r="CW46" s="118" t="s">
        <v>1030</v>
      </c>
      <c r="CX46" s="14">
        <f t="shared" si="139"/>
        <v>3</v>
      </c>
      <c r="CY46" s="166" t="str">
        <f t="shared" si="50"/>
        <v>守护灵抽卡券580级-攻击套守护灵の灵器1金币40500</v>
      </c>
      <c r="CZ46" s="14">
        <f t="shared" si="51"/>
        <v>30</v>
      </c>
      <c r="DA46" s="115" t="s">
        <v>1008</v>
      </c>
      <c r="DB46" s="115">
        <v>5</v>
      </c>
      <c r="DC46" s="115" t="s">
        <v>1472</v>
      </c>
      <c r="DD46" s="115">
        <v>1</v>
      </c>
      <c r="DE46" s="109" t="s">
        <v>255</v>
      </c>
      <c r="DF46" s="115">
        <f t="shared" si="140"/>
        <v>40500</v>
      </c>
      <c r="DI46" s="118">
        <v>42</v>
      </c>
      <c r="DJ46" s="14">
        <f t="shared" si="52"/>
        <v>14</v>
      </c>
      <c r="DK46" s="118">
        <f t="shared" si="141"/>
        <v>75</v>
      </c>
      <c r="DL46" s="166">
        <f t="shared" si="16"/>
        <v>3</v>
      </c>
      <c r="DM46" s="166">
        <v>360</v>
      </c>
      <c r="DN46" s="166">
        <v>2160</v>
      </c>
      <c r="DO46" s="166">
        <v>3</v>
      </c>
      <c r="DP46" s="118">
        <v>150</v>
      </c>
      <c r="DQ46" s="118">
        <f t="shared" si="53"/>
        <v>21143</v>
      </c>
      <c r="DR46" s="118">
        <v>1</v>
      </c>
      <c r="DS46" s="14">
        <f t="shared" si="142"/>
        <v>114</v>
      </c>
      <c r="DT46" s="118" t="s">
        <v>1038</v>
      </c>
      <c r="DU46" s="118">
        <v>3</v>
      </c>
      <c r="DV46" s="166" t="str">
        <f t="shared" si="143"/>
        <v>紫色基础材料29守护灵初级抽卡券5守护灵经验20250</v>
      </c>
      <c r="DW46" s="14">
        <f t="shared" ref="DW46" si="167">DS46*100+9</f>
        <v>11409</v>
      </c>
      <c r="DX46" s="118" t="s">
        <v>1041</v>
      </c>
      <c r="DY46" s="118">
        <v>5</v>
      </c>
      <c r="DZ46" s="14" t="str">
        <f>INDEX(挂机升级突破!$DT$4:$DX$4,DO46)</f>
        <v>紫色基础材料</v>
      </c>
      <c r="EA46" s="14">
        <f>ROUND(INDEX(挂机升级突破!$G$7:$K$37,DJ46+2,章节关卡!DO46)/INDEX(挂机升级突破!$G$5:$K$5,章节关卡!DO46)*INDEX(挂机升级突破!$G$4:$K$4,章节关卡!DO46)*章节关卡!DN46,0)</f>
        <v>29</v>
      </c>
      <c r="EB46" s="118" t="s">
        <v>1042</v>
      </c>
      <c r="EC46" s="14">
        <f t="shared" si="145"/>
        <v>20250</v>
      </c>
      <c r="EH46" s="166">
        <v>42</v>
      </c>
      <c r="EI46" s="14">
        <f t="shared" si="54"/>
        <v>14</v>
      </c>
      <c r="EJ46" s="166">
        <f t="shared" si="55"/>
        <v>80</v>
      </c>
      <c r="EK46" s="166">
        <f t="shared" si="20"/>
        <v>3</v>
      </c>
      <c r="EL46" s="166">
        <f t="shared" si="146"/>
        <v>540</v>
      </c>
      <c r="EM46" s="166">
        <f t="shared" si="147"/>
        <v>5400</v>
      </c>
      <c r="EN46" s="166">
        <v>8</v>
      </c>
      <c r="EO46" s="14">
        <f t="shared" si="148"/>
        <v>300</v>
      </c>
      <c r="EP46" s="14">
        <f t="shared" si="57"/>
        <v>22143</v>
      </c>
      <c r="EQ46" s="166">
        <v>1</v>
      </c>
      <c r="ER46" s="14">
        <f t="shared" si="58"/>
        <v>214</v>
      </c>
      <c r="ES46" s="166" t="s">
        <v>1038</v>
      </c>
      <c r="ET46" s="166">
        <v>3</v>
      </c>
      <c r="EU46" s="166"/>
      <c r="EV46" s="14">
        <f t="shared" ref="EV46" si="168">ER46*100+9</f>
        <v>21409</v>
      </c>
      <c r="EW46" s="166" t="s">
        <v>1403</v>
      </c>
      <c r="EX46" s="166">
        <v>50</v>
      </c>
      <c r="EY46" s="14" t="str">
        <f>INDEX(挂机升级突破!$DT$4:$EC$4,EN46)</f>
        <v>银母</v>
      </c>
      <c r="EZ46" s="14">
        <f>ROUND(INDEX(挂机升级突破!$G$7:$R$37,EI46+3,EN46)/INDEX(挂机升级突破!$G$5:$R$5,章节关卡!EN46)*INDEX(挂机升级突破!$G$4:$R$4,章节关卡!EN46)*章节关卡!EM46,0)</f>
        <v>3</v>
      </c>
      <c r="FA46" s="166" t="s">
        <v>1405</v>
      </c>
      <c r="FB46" s="166">
        <f t="shared" si="150"/>
        <v>86400</v>
      </c>
    </row>
    <row r="47" spans="1:158" ht="16.5" x14ac:dyDescent="0.2">
      <c r="Q47" s="15"/>
      <c r="AR47" s="24">
        <v>43</v>
      </c>
      <c r="AS47" s="14">
        <f t="shared" si="32"/>
        <v>11</v>
      </c>
      <c r="AT47" s="109">
        <f t="shared" si="33"/>
        <v>3</v>
      </c>
      <c r="AU47" s="109">
        <f t="shared" si="34"/>
        <v>20</v>
      </c>
      <c r="AV47" s="109">
        <f t="shared" si="35"/>
        <v>58</v>
      </c>
      <c r="AW47" s="109">
        <f t="shared" si="36"/>
        <v>96</v>
      </c>
      <c r="AZ47" s="109">
        <v>43</v>
      </c>
      <c r="BA47" s="14">
        <f t="shared" si="0"/>
        <v>5</v>
      </c>
      <c r="BB47" s="14">
        <f t="shared" si="37"/>
        <v>3</v>
      </c>
      <c r="BC47" s="14">
        <f t="shared" si="80"/>
        <v>180</v>
      </c>
      <c r="BD47" s="14">
        <f t="shared" si="1"/>
        <v>900</v>
      </c>
      <c r="BE47" s="14">
        <f t="shared" si="2"/>
        <v>2025</v>
      </c>
      <c r="BF47" s="14">
        <f t="shared" si="38"/>
        <v>1.71</v>
      </c>
      <c r="BG47" s="14">
        <f t="shared" si="39"/>
        <v>11001</v>
      </c>
      <c r="BJ47" s="109">
        <v>43</v>
      </c>
      <c r="BK47" s="14">
        <f t="shared" si="40"/>
        <v>5</v>
      </c>
      <c r="BL47" s="14">
        <f t="shared" si="41"/>
        <v>3</v>
      </c>
      <c r="BM47" s="14">
        <f t="shared" si="3"/>
        <v>500</v>
      </c>
      <c r="BN47" s="14">
        <f t="shared" si="4"/>
        <v>1800</v>
      </c>
      <c r="BO47" s="14">
        <f t="shared" si="5"/>
        <v>4050</v>
      </c>
      <c r="BR47" s="109">
        <v>43</v>
      </c>
      <c r="BS47" s="109">
        <f t="shared" si="42"/>
        <v>15</v>
      </c>
      <c r="BT47" s="112">
        <f t="shared" si="43"/>
        <v>80</v>
      </c>
      <c r="BU47" s="109">
        <f t="shared" si="6"/>
        <v>1</v>
      </c>
      <c r="BV47" s="109">
        <v>120</v>
      </c>
      <c r="BW47" s="109">
        <v>180</v>
      </c>
      <c r="BX47" s="166">
        <v>3</v>
      </c>
      <c r="BY47" s="14">
        <f t="shared" si="44"/>
        <v>11151</v>
      </c>
      <c r="BZ47" s="118">
        <v>1</v>
      </c>
      <c r="CA47" s="14">
        <f t="shared" si="45"/>
        <v>115</v>
      </c>
      <c r="CB47" s="118" t="s">
        <v>1030</v>
      </c>
      <c r="CC47" s="14">
        <f t="shared" si="46"/>
        <v>1</v>
      </c>
      <c r="CD47" s="166" t="str">
        <f t="shared" si="47"/>
        <v>钻石100 2小时扫荡券1 金币9600</v>
      </c>
      <c r="CE47" s="14">
        <f t="shared" si="48"/>
        <v>10</v>
      </c>
      <c r="CF47" s="115" t="s">
        <v>19</v>
      </c>
      <c r="CG47" s="115">
        <v>100</v>
      </c>
      <c r="CH47" s="112" t="s">
        <v>1401</v>
      </c>
      <c r="CI47" s="115">
        <v>1</v>
      </c>
      <c r="CJ47" s="109" t="s">
        <v>255</v>
      </c>
      <c r="CK47" s="109">
        <f t="shared" si="132"/>
        <v>9600</v>
      </c>
      <c r="CN47" s="115">
        <f t="shared" si="133"/>
        <v>15</v>
      </c>
      <c r="CO47" s="115">
        <f t="shared" si="134"/>
        <v>90</v>
      </c>
      <c r="CP47" s="118">
        <v>1</v>
      </c>
      <c r="CQ47" s="109">
        <f t="shared" si="135"/>
        <v>180</v>
      </c>
      <c r="CR47" s="109">
        <f t="shared" si="136"/>
        <v>360</v>
      </c>
      <c r="CS47" s="115">
        <v>8</v>
      </c>
      <c r="CT47" s="14">
        <f t="shared" si="137"/>
        <v>12151</v>
      </c>
      <c r="CU47" s="118">
        <v>2</v>
      </c>
      <c r="CV47" s="14">
        <f t="shared" si="138"/>
        <v>215</v>
      </c>
      <c r="CW47" s="118" t="s">
        <v>1030</v>
      </c>
      <c r="CX47" s="14">
        <f t="shared" si="139"/>
        <v>1</v>
      </c>
      <c r="CY47" s="166" t="str">
        <f t="shared" si="50"/>
        <v>钻石10080级-攻击套寄灵人の头盔1金币14400</v>
      </c>
      <c r="CZ47" s="14">
        <f t="shared" si="51"/>
        <v>10</v>
      </c>
      <c r="DA47" s="115" t="s">
        <v>260</v>
      </c>
      <c r="DB47" s="115">
        <v>100</v>
      </c>
      <c r="DC47" s="115" t="s">
        <v>1473</v>
      </c>
      <c r="DD47" s="115">
        <v>1</v>
      </c>
      <c r="DE47" s="109" t="s">
        <v>255</v>
      </c>
      <c r="DF47" s="115">
        <f t="shared" si="140"/>
        <v>14400</v>
      </c>
      <c r="DI47" s="118">
        <v>43</v>
      </c>
      <c r="DJ47" s="14">
        <f t="shared" si="52"/>
        <v>15</v>
      </c>
      <c r="DK47" s="118">
        <f t="shared" si="141"/>
        <v>80</v>
      </c>
      <c r="DL47" s="166">
        <f t="shared" si="16"/>
        <v>1</v>
      </c>
      <c r="DM47" s="166">
        <v>120</v>
      </c>
      <c r="DN47" s="166">
        <v>720</v>
      </c>
      <c r="DO47" s="166">
        <v>3</v>
      </c>
      <c r="DP47" s="118">
        <v>90</v>
      </c>
      <c r="DQ47" s="118">
        <f t="shared" si="53"/>
        <v>21151</v>
      </c>
      <c r="DR47" s="118">
        <v>1</v>
      </c>
      <c r="DS47" s="14">
        <f t="shared" si="142"/>
        <v>115</v>
      </c>
      <c r="DT47" s="118" t="s">
        <v>1038</v>
      </c>
      <c r="DU47" s="118">
        <v>1</v>
      </c>
      <c r="DV47" s="166" t="str">
        <f t="shared" si="143"/>
        <v>紫色基础材料12守护灵初级抽卡券2守护灵经验13500</v>
      </c>
      <c r="DW47" s="14">
        <f t="shared" ref="DW47" si="169">DS47*100+3</f>
        <v>11503</v>
      </c>
      <c r="DX47" s="118" t="s">
        <v>1041</v>
      </c>
      <c r="DY47" s="118">
        <v>2</v>
      </c>
      <c r="DZ47" s="14" t="str">
        <f>INDEX(挂机升级突破!$DT$4:$DX$4,DO47)</f>
        <v>紫色基础材料</v>
      </c>
      <c r="EA47" s="14">
        <f>ROUND(INDEX(挂机升级突破!$G$7:$K$37,DJ47+2,章节关卡!DO47)/INDEX(挂机升级突破!$G$5:$K$5,章节关卡!DO47)*INDEX(挂机升级突破!$G$4:$K$4,章节关卡!DO47)*章节关卡!DN47,0)</f>
        <v>12</v>
      </c>
      <c r="EB47" s="118" t="s">
        <v>1042</v>
      </c>
      <c r="EC47" s="14">
        <f t="shared" si="145"/>
        <v>13500</v>
      </c>
      <c r="EH47" s="166">
        <v>43</v>
      </c>
      <c r="EI47" s="14">
        <f t="shared" si="54"/>
        <v>15</v>
      </c>
      <c r="EJ47" s="166">
        <f t="shared" si="55"/>
        <v>85</v>
      </c>
      <c r="EK47" s="166">
        <f t="shared" si="20"/>
        <v>1</v>
      </c>
      <c r="EL47" s="166">
        <f t="shared" si="146"/>
        <v>180</v>
      </c>
      <c r="EM47" s="166">
        <f t="shared" si="147"/>
        <v>1800</v>
      </c>
      <c r="EN47" s="166">
        <v>8</v>
      </c>
      <c r="EO47" s="14">
        <f t="shared" si="148"/>
        <v>180</v>
      </c>
      <c r="EP47" s="14">
        <f t="shared" si="57"/>
        <v>22151</v>
      </c>
      <c r="EQ47" s="166">
        <v>1</v>
      </c>
      <c r="ER47" s="14">
        <f t="shared" si="58"/>
        <v>215</v>
      </c>
      <c r="ES47" s="166" t="s">
        <v>1038</v>
      </c>
      <c r="ET47" s="166">
        <v>1</v>
      </c>
      <c r="EU47" s="166"/>
      <c r="EV47" s="14">
        <f t="shared" ref="EV47" si="170">ER47*100+3</f>
        <v>21503</v>
      </c>
      <c r="EW47" s="166" t="s">
        <v>1403</v>
      </c>
      <c r="EX47" s="166">
        <v>20</v>
      </c>
      <c r="EY47" s="14" t="str">
        <f>INDEX(挂机升级突破!$DT$4:$EC$4,EN47)</f>
        <v>银母</v>
      </c>
      <c r="EZ47" s="14">
        <f>ROUND(INDEX(挂机升级突破!$G$7:$R$37,EI47+3,EN47)/INDEX(挂机升级突破!$G$5:$R$5,章节关卡!EN47)*INDEX(挂机升级突破!$G$4:$R$4,章节关卡!EN47)*章节关卡!EM47,0)</f>
        <v>2</v>
      </c>
      <c r="FA47" s="166" t="s">
        <v>1405</v>
      </c>
      <c r="FB47" s="166">
        <f t="shared" si="150"/>
        <v>31500</v>
      </c>
    </row>
    <row r="48" spans="1:158" ht="16.5" x14ac:dyDescent="0.2">
      <c r="Q48" s="15"/>
      <c r="AR48" s="24">
        <v>44</v>
      </c>
      <c r="AS48" s="14">
        <f t="shared" si="32"/>
        <v>11</v>
      </c>
      <c r="AT48" s="109">
        <f t="shared" si="33"/>
        <v>4</v>
      </c>
      <c r="AU48" s="109">
        <f t="shared" si="34"/>
        <v>20</v>
      </c>
      <c r="AV48" s="109">
        <f t="shared" si="35"/>
        <v>59</v>
      </c>
      <c r="AW48" s="109">
        <f t="shared" si="36"/>
        <v>98</v>
      </c>
      <c r="AZ48" s="109">
        <v>44</v>
      </c>
      <c r="BA48" s="14">
        <f t="shared" si="0"/>
        <v>5</v>
      </c>
      <c r="BB48" s="14">
        <f t="shared" si="37"/>
        <v>4</v>
      </c>
      <c r="BC48" s="14">
        <f t="shared" si="80"/>
        <v>180</v>
      </c>
      <c r="BD48" s="14">
        <f t="shared" si="1"/>
        <v>900</v>
      </c>
      <c r="BE48" s="14">
        <f t="shared" si="2"/>
        <v>2025</v>
      </c>
      <c r="BF48" s="14">
        <f t="shared" si="38"/>
        <v>1.71</v>
      </c>
      <c r="BG48" s="14">
        <f t="shared" si="39"/>
        <v>11001</v>
      </c>
      <c r="BJ48" s="109">
        <v>44</v>
      </c>
      <c r="BK48" s="14">
        <f t="shared" si="40"/>
        <v>5</v>
      </c>
      <c r="BL48" s="14">
        <f t="shared" si="41"/>
        <v>4</v>
      </c>
      <c r="BM48" s="14">
        <f t="shared" si="3"/>
        <v>500</v>
      </c>
      <c r="BN48" s="14">
        <f t="shared" si="4"/>
        <v>1800</v>
      </c>
      <c r="BO48" s="14">
        <f t="shared" si="5"/>
        <v>4050</v>
      </c>
      <c r="BR48" s="109">
        <v>44</v>
      </c>
      <c r="BS48" s="109">
        <f t="shared" si="42"/>
        <v>15</v>
      </c>
      <c r="BT48" s="112">
        <f t="shared" si="43"/>
        <v>80</v>
      </c>
      <c r="BU48" s="109">
        <f t="shared" si="6"/>
        <v>2</v>
      </c>
      <c r="BV48" s="109">
        <v>240</v>
      </c>
      <c r="BW48" s="109">
        <v>360</v>
      </c>
      <c r="BX48" s="166">
        <v>3</v>
      </c>
      <c r="BY48" s="14">
        <f t="shared" si="44"/>
        <v>11152</v>
      </c>
      <c r="BZ48" s="118">
        <v>1</v>
      </c>
      <c r="CA48" s="14">
        <f t="shared" si="45"/>
        <v>115</v>
      </c>
      <c r="CB48" s="118" t="s">
        <v>1030</v>
      </c>
      <c r="CC48" s="14">
        <f t="shared" si="46"/>
        <v>2</v>
      </c>
      <c r="CD48" s="166" t="str">
        <f t="shared" si="47"/>
        <v>守护灵抽卡券2 2小时扫荡券1 金币19200</v>
      </c>
      <c r="CE48" s="14">
        <f t="shared" si="48"/>
        <v>20</v>
      </c>
      <c r="CF48" s="115" t="s">
        <v>261</v>
      </c>
      <c r="CG48" s="115">
        <v>2</v>
      </c>
      <c r="CH48" s="112" t="s">
        <v>1401</v>
      </c>
      <c r="CI48" s="115">
        <v>1</v>
      </c>
      <c r="CJ48" s="109" t="s">
        <v>255</v>
      </c>
      <c r="CK48" s="109">
        <f t="shared" si="132"/>
        <v>19200</v>
      </c>
      <c r="CN48" s="115">
        <f t="shared" si="133"/>
        <v>15</v>
      </c>
      <c r="CO48" s="115">
        <f t="shared" si="134"/>
        <v>90</v>
      </c>
      <c r="CP48" s="118">
        <v>2</v>
      </c>
      <c r="CQ48" s="109">
        <f t="shared" si="135"/>
        <v>360</v>
      </c>
      <c r="CR48" s="109">
        <f t="shared" si="136"/>
        <v>720</v>
      </c>
      <c r="CS48" s="115">
        <v>8</v>
      </c>
      <c r="CT48" s="14">
        <f t="shared" si="137"/>
        <v>12152</v>
      </c>
      <c r="CU48" s="118">
        <v>2</v>
      </c>
      <c r="CV48" s="14">
        <f t="shared" si="138"/>
        <v>215</v>
      </c>
      <c r="CW48" s="118" t="s">
        <v>1030</v>
      </c>
      <c r="CX48" s="14">
        <f t="shared" si="139"/>
        <v>2</v>
      </c>
      <c r="CY48" s="166" t="str">
        <f t="shared" si="50"/>
        <v>熔炼值240080级-攻击套寄灵人の铠甲1金币28800</v>
      </c>
      <c r="CZ48" s="14">
        <f t="shared" si="51"/>
        <v>20</v>
      </c>
      <c r="DA48" s="115" t="s">
        <v>1009</v>
      </c>
      <c r="DB48" s="115">
        <v>2400</v>
      </c>
      <c r="DC48" s="115" t="s">
        <v>1474</v>
      </c>
      <c r="DD48" s="115">
        <v>1</v>
      </c>
      <c r="DE48" s="109" t="s">
        <v>255</v>
      </c>
      <c r="DF48" s="115">
        <f t="shared" si="140"/>
        <v>28800</v>
      </c>
      <c r="DI48" s="118">
        <v>44</v>
      </c>
      <c r="DJ48" s="14">
        <f t="shared" si="52"/>
        <v>15</v>
      </c>
      <c r="DK48" s="118">
        <f t="shared" si="141"/>
        <v>80</v>
      </c>
      <c r="DL48" s="166">
        <f t="shared" si="16"/>
        <v>2</v>
      </c>
      <c r="DM48" s="166">
        <v>240</v>
      </c>
      <c r="DN48" s="166">
        <v>1440</v>
      </c>
      <c r="DO48" s="166">
        <v>3</v>
      </c>
      <c r="DP48" s="118">
        <v>120</v>
      </c>
      <c r="DQ48" s="118">
        <f t="shared" si="53"/>
        <v>21152</v>
      </c>
      <c r="DR48" s="118">
        <v>1</v>
      </c>
      <c r="DS48" s="14">
        <f t="shared" si="142"/>
        <v>115</v>
      </c>
      <c r="DT48" s="118" t="s">
        <v>1038</v>
      </c>
      <c r="DU48" s="118">
        <v>2</v>
      </c>
      <c r="DV48" s="166" t="str">
        <f t="shared" si="143"/>
        <v>紫色基础材料24守护灵初级抽卡券3守护灵经验18000</v>
      </c>
      <c r="DW48" s="14">
        <f t="shared" ref="DW48" si="171">DS48*100+6</f>
        <v>11506</v>
      </c>
      <c r="DX48" s="118" t="s">
        <v>1041</v>
      </c>
      <c r="DY48" s="118">
        <v>3</v>
      </c>
      <c r="DZ48" s="14" t="str">
        <f>INDEX(挂机升级突破!$DT$4:$DX$4,DO48)</f>
        <v>紫色基础材料</v>
      </c>
      <c r="EA48" s="14">
        <f>ROUND(INDEX(挂机升级突破!$G$7:$K$37,DJ48+2,章节关卡!DO48)/INDEX(挂机升级突破!$G$5:$K$5,章节关卡!DO48)*INDEX(挂机升级突破!$G$4:$K$4,章节关卡!DO48)*章节关卡!DN48,0)</f>
        <v>24</v>
      </c>
      <c r="EB48" s="118" t="s">
        <v>1042</v>
      </c>
      <c r="EC48" s="14">
        <f t="shared" si="145"/>
        <v>18000</v>
      </c>
      <c r="EH48" s="166">
        <v>44</v>
      </c>
      <c r="EI48" s="14">
        <f t="shared" si="54"/>
        <v>15</v>
      </c>
      <c r="EJ48" s="166">
        <f t="shared" si="55"/>
        <v>85</v>
      </c>
      <c r="EK48" s="166">
        <f t="shared" si="20"/>
        <v>2</v>
      </c>
      <c r="EL48" s="166">
        <f t="shared" si="146"/>
        <v>360</v>
      </c>
      <c r="EM48" s="166">
        <f t="shared" si="147"/>
        <v>3600</v>
      </c>
      <c r="EN48" s="166">
        <v>8</v>
      </c>
      <c r="EO48" s="14">
        <f t="shared" si="148"/>
        <v>240</v>
      </c>
      <c r="EP48" s="14">
        <f t="shared" si="57"/>
        <v>22152</v>
      </c>
      <c r="EQ48" s="166">
        <v>1</v>
      </c>
      <c r="ER48" s="14">
        <f t="shared" si="58"/>
        <v>215</v>
      </c>
      <c r="ES48" s="166" t="s">
        <v>1038</v>
      </c>
      <c r="ET48" s="166">
        <v>2</v>
      </c>
      <c r="EU48" s="166"/>
      <c r="EV48" s="14">
        <f t="shared" ref="EV48" si="172">ER48*100+6</f>
        <v>21506</v>
      </c>
      <c r="EW48" s="166" t="s">
        <v>1403</v>
      </c>
      <c r="EX48" s="166">
        <v>30</v>
      </c>
      <c r="EY48" s="14" t="str">
        <f>INDEX(挂机升级突破!$DT$4:$EC$4,EN48)</f>
        <v>银母</v>
      </c>
      <c r="EZ48" s="14">
        <f>ROUND(INDEX(挂机升级突破!$G$7:$R$37,EI48+3,EN48)/INDEX(挂机升级突破!$G$5:$R$5,章节关卡!EN48)*INDEX(挂机升级突破!$G$4:$R$4,章节关卡!EN48)*章节关卡!EM48,0)</f>
        <v>3</v>
      </c>
      <c r="FA48" s="166" t="s">
        <v>1405</v>
      </c>
      <c r="FB48" s="166">
        <f t="shared" si="150"/>
        <v>63000</v>
      </c>
    </row>
    <row r="49" spans="17:158" ht="16.5" x14ac:dyDescent="0.2">
      <c r="Q49" s="15"/>
      <c r="AR49" s="24">
        <v>45</v>
      </c>
      <c r="AS49" s="14">
        <f t="shared" si="32"/>
        <v>12</v>
      </c>
      <c r="AT49" s="109">
        <f t="shared" si="33"/>
        <v>1</v>
      </c>
      <c r="AU49" s="109">
        <f t="shared" si="34"/>
        <v>22</v>
      </c>
      <c r="AV49" s="109">
        <f t="shared" si="35"/>
        <v>61</v>
      </c>
      <c r="AW49" s="109">
        <f t="shared" si="36"/>
        <v>102</v>
      </c>
      <c r="AZ49" s="109">
        <v>45</v>
      </c>
      <c r="BA49" s="14">
        <f t="shared" si="0"/>
        <v>5</v>
      </c>
      <c r="BB49" s="14">
        <f t="shared" si="37"/>
        <v>5</v>
      </c>
      <c r="BC49" s="14">
        <f t="shared" si="80"/>
        <v>180</v>
      </c>
      <c r="BD49" s="14">
        <f t="shared" si="1"/>
        <v>900</v>
      </c>
      <c r="BE49" s="14">
        <f t="shared" si="2"/>
        <v>2025</v>
      </c>
      <c r="BF49" s="14">
        <f t="shared" si="38"/>
        <v>1.71</v>
      </c>
      <c r="BG49" s="14">
        <f t="shared" si="39"/>
        <v>11001</v>
      </c>
      <c r="BJ49" s="109">
        <v>45</v>
      </c>
      <c r="BK49" s="14">
        <f t="shared" si="40"/>
        <v>5</v>
      </c>
      <c r="BL49" s="14">
        <f t="shared" si="41"/>
        <v>5</v>
      </c>
      <c r="BM49" s="14">
        <f t="shared" si="3"/>
        <v>500</v>
      </c>
      <c r="BN49" s="14">
        <f t="shared" si="4"/>
        <v>1800</v>
      </c>
      <c r="BO49" s="14">
        <f t="shared" si="5"/>
        <v>4050</v>
      </c>
      <c r="BR49" s="109">
        <v>45</v>
      </c>
      <c r="BS49" s="109">
        <f t="shared" si="42"/>
        <v>15</v>
      </c>
      <c r="BT49" s="112">
        <f t="shared" si="43"/>
        <v>80</v>
      </c>
      <c r="BU49" s="109">
        <f t="shared" si="6"/>
        <v>3</v>
      </c>
      <c r="BV49" s="109">
        <v>360</v>
      </c>
      <c r="BW49" s="109">
        <v>540</v>
      </c>
      <c r="BX49" s="166">
        <v>3</v>
      </c>
      <c r="BY49" s="14">
        <f t="shared" si="44"/>
        <v>11153</v>
      </c>
      <c r="BZ49" s="118">
        <v>1</v>
      </c>
      <c r="CA49" s="14">
        <f t="shared" si="45"/>
        <v>115</v>
      </c>
      <c r="CB49" s="118" t="s">
        <v>1030</v>
      </c>
      <c r="CC49" s="14">
        <f t="shared" si="46"/>
        <v>3</v>
      </c>
      <c r="CD49" s="166" t="str">
        <f t="shared" si="47"/>
        <v>守护灵抽卡券3 2小时扫荡券1 金币28800</v>
      </c>
      <c r="CE49" s="14">
        <f t="shared" si="48"/>
        <v>30</v>
      </c>
      <c r="CF49" s="115" t="s">
        <v>261</v>
      </c>
      <c r="CG49" s="115">
        <v>3</v>
      </c>
      <c r="CH49" s="112" t="s">
        <v>1401</v>
      </c>
      <c r="CI49" s="115">
        <v>1</v>
      </c>
      <c r="CJ49" s="109" t="s">
        <v>255</v>
      </c>
      <c r="CK49" s="109">
        <f t="shared" si="132"/>
        <v>28800</v>
      </c>
      <c r="CN49" s="115">
        <f t="shared" si="133"/>
        <v>15</v>
      </c>
      <c r="CO49" s="115">
        <f t="shared" si="134"/>
        <v>90</v>
      </c>
      <c r="CP49" s="118">
        <v>3</v>
      </c>
      <c r="CQ49" s="109">
        <f t="shared" si="135"/>
        <v>540</v>
      </c>
      <c r="CR49" s="109">
        <f t="shared" si="136"/>
        <v>1080</v>
      </c>
      <c r="CS49" s="115">
        <v>8</v>
      </c>
      <c r="CT49" s="14">
        <f t="shared" si="137"/>
        <v>12153</v>
      </c>
      <c r="CU49" s="118">
        <v>2</v>
      </c>
      <c r="CV49" s="14">
        <f t="shared" si="138"/>
        <v>215</v>
      </c>
      <c r="CW49" s="118" t="s">
        <v>1030</v>
      </c>
      <c r="CX49" s="14">
        <f t="shared" si="139"/>
        <v>3</v>
      </c>
      <c r="CY49" s="166" t="str">
        <f t="shared" si="50"/>
        <v>守护灵抽卡券580级-攻击套寄灵人の鞋子1金币43200</v>
      </c>
      <c r="CZ49" s="14">
        <f t="shared" si="51"/>
        <v>30</v>
      </c>
      <c r="DA49" s="115" t="s">
        <v>1008</v>
      </c>
      <c r="DB49" s="115">
        <v>5</v>
      </c>
      <c r="DC49" s="115" t="s">
        <v>1475</v>
      </c>
      <c r="DD49" s="115">
        <v>1</v>
      </c>
      <c r="DE49" s="109" t="s">
        <v>255</v>
      </c>
      <c r="DF49" s="115">
        <f t="shared" si="140"/>
        <v>43200</v>
      </c>
      <c r="DI49" s="118">
        <v>45</v>
      </c>
      <c r="DJ49" s="14">
        <f t="shared" si="52"/>
        <v>15</v>
      </c>
      <c r="DK49" s="118">
        <f t="shared" si="141"/>
        <v>80</v>
      </c>
      <c r="DL49" s="166">
        <f t="shared" si="16"/>
        <v>3</v>
      </c>
      <c r="DM49" s="166">
        <v>360</v>
      </c>
      <c r="DN49" s="166">
        <v>2160</v>
      </c>
      <c r="DO49" s="166">
        <v>3</v>
      </c>
      <c r="DP49" s="118">
        <v>150</v>
      </c>
      <c r="DQ49" s="118">
        <f t="shared" si="53"/>
        <v>21153</v>
      </c>
      <c r="DR49" s="118">
        <v>1</v>
      </c>
      <c r="DS49" s="14">
        <f t="shared" si="142"/>
        <v>115</v>
      </c>
      <c r="DT49" s="118" t="s">
        <v>1038</v>
      </c>
      <c r="DU49" s="118">
        <v>3</v>
      </c>
      <c r="DV49" s="166" t="str">
        <f t="shared" si="143"/>
        <v>紫色基础材料36守护灵初级抽卡券5守护灵经验22500</v>
      </c>
      <c r="DW49" s="14">
        <f t="shared" ref="DW49" si="173">DS49*100+9</f>
        <v>11509</v>
      </c>
      <c r="DX49" s="118" t="s">
        <v>1041</v>
      </c>
      <c r="DY49" s="118">
        <v>5</v>
      </c>
      <c r="DZ49" s="14" t="str">
        <f>INDEX(挂机升级突破!$DT$4:$DX$4,DO49)</f>
        <v>紫色基础材料</v>
      </c>
      <c r="EA49" s="14">
        <f>ROUND(INDEX(挂机升级突破!$G$7:$K$37,DJ49+2,章节关卡!DO49)/INDEX(挂机升级突破!$G$5:$K$5,章节关卡!DO49)*INDEX(挂机升级突破!$G$4:$K$4,章节关卡!DO49)*章节关卡!DN49,0)</f>
        <v>36</v>
      </c>
      <c r="EB49" s="118" t="s">
        <v>1042</v>
      </c>
      <c r="EC49" s="14">
        <f t="shared" si="145"/>
        <v>22500</v>
      </c>
      <c r="EH49" s="166">
        <v>45</v>
      </c>
      <c r="EI49" s="14">
        <f t="shared" si="54"/>
        <v>15</v>
      </c>
      <c r="EJ49" s="166">
        <f t="shared" si="55"/>
        <v>85</v>
      </c>
      <c r="EK49" s="166">
        <f t="shared" si="20"/>
        <v>3</v>
      </c>
      <c r="EL49" s="166">
        <f t="shared" si="146"/>
        <v>540</v>
      </c>
      <c r="EM49" s="166">
        <f t="shared" si="147"/>
        <v>5400</v>
      </c>
      <c r="EN49" s="166">
        <v>8</v>
      </c>
      <c r="EO49" s="14">
        <f t="shared" si="148"/>
        <v>300</v>
      </c>
      <c r="EP49" s="14">
        <f t="shared" si="57"/>
        <v>22153</v>
      </c>
      <c r="EQ49" s="166">
        <v>1</v>
      </c>
      <c r="ER49" s="14">
        <f t="shared" si="58"/>
        <v>215</v>
      </c>
      <c r="ES49" s="166" t="s">
        <v>1038</v>
      </c>
      <c r="ET49" s="166">
        <v>3</v>
      </c>
      <c r="EU49" s="166"/>
      <c r="EV49" s="14">
        <f t="shared" ref="EV49" si="174">ER49*100+9</f>
        <v>21509</v>
      </c>
      <c r="EW49" s="166" t="s">
        <v>1403</v>
      </c>
      <c r="EX49" s="166">
        <v>50</v>
      </c>
      <c r="EY49" s="14" t="str">
        <f>INDEX(挂机升级突破!$DT$4:$EC$4,EN49)</f>
        <v>银母</v>
      </c>
      <c r="EZ49" s="14">
        <f>ROUND(INDEX(挂机升级突破!$G$7:$R$37,EI49+3,EN49)/INDEX(挂机升级突破!$G$5:$R$5,章节关卡!EN49)*INDEX(挂机升级突破!$G$4:$R$4,章节关卡!EN49)*章节关卡!EM49,0)</f>
        <v>5</v>
      </c>
      <c r="FA49" s="166" t="s">
        <v>1405</v>
      </c>
      <c r="FB49" s="166">
        <f t="shared" si="150"/>
        <v>94500</v>
      </c>
    </row>
    <row r="50" spans="17:158" ht="16.5" x14ac:dyDescent="0.2">
      <c r="Q50" s="15"/>
      <c r="AR50" s="24">
        <v>46</v>
      </c>
      <c r="AS50" s="14">
        <f t="shared" si="32"/>
        <v>12</v>
      </c>
      <c r="AT50" s="109">
        <f t="shared" si="33"/>
        <v>2</v>
      </c>
      <c r="AU50" s="109">
        <f t="shared" si="34"/>
        <v>22</v>
      </c>
      <c r="AV50" s="109">
        <f t="shared" si="35"/>
        <v>62</v>
      </c>
      <c r="AW50" s="109">
        <f t="shared" si="36"/>
        <v>104</v>
      </c>
      <c r="AZ50" s="109">
        <v>46</v>
      </c>
      <c r="BA50" s="14">
        <f t="shared" si="0"/>
        <v>5</v>
      </c>
      <c r="BB50" s="14">
        <f t="shared" si="37"/>
        <v>6</v>
      </c>
      <c r="BC50" s="14">
        <f t="shared" si="80"/>
        <v>180</v>
      </c>
      <c r="BD50" s="14">
        <f t="shared" si="1"/>
        <v>900</v>
      </c>
      <c r="BE50" s="14">
        <f t="shared" si="2"/>
        <v>2025</v>
      </c>
      <c r="BF50" s="14">
        <f t="shared" si="38"/>
        <v>1.71</v>
      </c>
      <c r="BG50" s="14">
        <f t="shared" si="39"/>
        <v>11001</v>
      </c>
      <c r="BJ50" s="109">
        <v>46</v>
      </c>
      <c r="BK50" s="14">
        <f t="shared" si="40"/>
        <v>5</v>
      </c>
      <c r="BL50" s="14">
        <f t="shared" si="41"/>
        <v>6</v>
      </c>
      <c r="BM50" s="14">
        <f t="shared" si="3"/>
        <v>500</v>
      </c>
      <c r="BN50" s="14">
        <f t="shared" si="4"/>
        <v>1800</v>
      </c>
      <c r="BO50" s="14">
        <f t="shared" si="5"/>
        <v>4050</v>
      </c>
      <c r="BR50" s="109">
        <v>46</v>
      </c>
      <c r="BS50" s="109">
        <f t="shared" si="42"/>
        <v>16</v>
      </c>
      <c r="BT50" s="112">
        <f t="shared" si="43"/>
        <v>85</v>
      </c>
      <c r="BU50" s="109">
        <f t="shared" ref="BU50:BU64" si="175">MOD(BR50-1,3)+1</f>
        <v>1</v>
      </c>
      <c r="BV50" s="109">
        <v>120</v>
      </c>
      <c r="BW50" s="109">
        <v>180</v>
      </c>
      <c r="BX50" s="112">
        <v>4</v>
      </c>
      <c r="BY50" s="14">
        <f t="shared" si="44"/>
        <v>11161</v>
      </c>
      <c r="BZ50" s="118">
        <v>1</v>
      </c>
      <c r="CA50" s="14">
        <f t="shared" si="45"/>
        <v>116</v>
      </c>
      <c r="CB50" s="118" t="s">
        <v>1030</v>
      </c>
      <c r="CC50" s="14">
        <f t="shared" si="46"/>
        <v>1</v>
      </c>
      <c r="CD50" s="166" t="str">
        <f t="shared" si="47"/>
        <v>钻石100 2小时扫荡券1 金币10800</v>
      </c>
      <c r="CE50" s="14">
        <f t="shared" si="48"/>
        <v>10</v>
      </c>
      <c r="CF50" s="115" t="s">
        <v>19</v>
      </c>
      <c r="CG50" s="115">
        <v>100</v>
      </c>
      <c r="CH50" s="112" t="s">
        <v>1401</v>
      </c>
      <c r="CI50" s="115">
        <v>1</v>
      </c>
      <c r="CJ50" s="109" t="s">
        <v>152</v>
      </c>
      <c r="CK50" s="109">
        <f t="shared" si="132"/>
        <v>10800</v>
      </c>
      <c r="CN50" s="115">
        <f t="shared" si="133"/>
        <v>16</v>
      </c>
      <c r="CO50" s="115">
        <f t="shared" si="134"/>
        <v>95</v>
      </c>
      <c r="CP50" s="118">
        <v>1</v>
      </c>
      <c r="CQ50" s="109">
        <f t="shared" si="135"/>
        <v>180</v>
      </c>
      <c r="CR50" s="109">
        <f t="shared" si="136"/>
        <v>360</v>
      </c>
      <c r="CS50" s="115">
        <v>8</v>
      </c>
      <c r="CT50" s="14">
        <f t="shared" si="137"/>
        <v>12161</v>
      </c>
      <c r="CU50" s="118">
        <v>2</v>
      </c>
      <c r="CV50" s="14">
        <f t="shared" si="138"/>
        <v>216</v>
      </c>
      <c r="CW50" s="118" t="s">
        <v>1030</v>
      </c>
      <c r="CX50" s="14">
        <f t="shared" si="139"/>
        <v>1</v>
      </c>
      <c r="CY50" s="166" t="str">
        <f t="shared" si="50"/>
        <v>钻石10080级-攻击套寄灵人の项链1金币16200</v>
      </c>
      <c r="CZ50" s="14">
        <f t="shared" si="51"/>
        <v>10</v>
      </c>
      <c r="DA50" s="115" t="s">
        <v>260</v>
      </c>
      <c r="DB50" s="115">
        <v>100</v>
      </c>
      <c r="DC50" s="115" t="s">
        <v>1476</v>
      </c>
      <c r="DD50" s="115">
        <v>1</v>
      </c>
      <c r="DE50" s="109" t="s">
        <v>255</v>
      </c>
      <c r="DF50" s="115">
        <f t="shared" si="140"/>
        <v>16200</v>
      </c>
      <c r="DI50" s="118">
        <v>46</v>
      </c>
      <c r="DJ50" s="14">
        <f t="shared" si="52"/>
        <v>16</v>
      </c>
      <c r="DK50" s="118">
        <f t="shared" si="141"/>
        <v>85</v>
      </c>
      <c r="DL50" s="166">
        <f t="shared" si="16"/>
        <v>1</v>
      </c>
      <c r="DM50" s="166">
        <v>120</v>
      </c>
      <c r="DN50" s="166">
        <v>900</v>
      </c>
      <c r="DO50" s="166">
        <v>4</v>
      </c>
      <c r="DP50" s="118">
        <v>90</v>
      </c>
      <c r="DQ50" s="118">
        <f t="shared" si="53"/>
        <v>21161</v>
      </c>
      <c r="DR50" s="118">
        <v>1</v>
      </c>
      <c r="DS50" s="14">
        <f t="shared" si="142"/>
        <v>116</v>
      </c>
      <c r="DT50" s="118" t="s">
        <v>1038</v>
      </c>
      <c r="DU50" s="118">
        <v>1</v>
      </c>
      <c r="DV50" s="166" t="str">
        <f t="shared" si="143"/>
        <v>橙色基础材料2守护灵初级抽卡券2守护灵经验14400</v>
      </c>
      <c r="DW50" s="14">
        <f t="shared" ref="DW50" si="176">DS50*100+3</f>
        <v>11603</v>
      </c>
      <c r="DX50" s="118" t="s">
        <v>1041</v>
      </c>
      <c r="DY50" s="118">
        <v>2</v>
      </c>
      <c r="DZ50" s="14" t="str">
        <f>INDEX(挂机升级突破!$DT$4:$DX$4,DO50)</f>
        <v>橙色基础材料</v>
      </c>
      <c r="EA50" s="14">
        <f>ROUND(INDEX(挂机升级突破!$G$7:$K$37,DJ50+2,章节关卡!DO50)/INDEX(挂机升级突破!$G$5:$K$5,章节关卡!DO50)*INDEX(挂机升级突破!$G$4:$K$4,章节关卡!DO50)*章节关卡!DN50,0)</f>
        <v>2</v>
      </c>
      <c r="EB50" s="118" t="s">
        <v>1042</v>
      </c>
      <c r="EC50" s="14">
        <f t="shared" si="145"/>
        <v>14400</v>
      </c>
      <c r="EH50" s="166">
        <v>46</v>
      </c>
      <c r="EI50" s="14">
        <f t="shared" si="54"/>
        <v>16</v>
      </c>
      <c r="EJ50" s="166">
        <f t="shared" si="55"/>
        <v>90</v>
      </c>
      <c r="EK50" s="166">
        <f t="shared" si="20"/>
        <v>1</v>
      </c>
      <c r="EL50" s="166">
        <f t="shared" si="146"/>
        <v>180</v>
      </c>
      <c r="EM50" s="166">
        <f t="shared" si="147"/>
        <v>2250</v>
      </c>
      <c r="EN50" s="166">
        <v>8</v>
      </c>
      <c r="EO50" s="14">
        <f t="shared" si="148"/>
        <v>180</v>
      </c>
      <c r="EP50" s="14">
        <f t="shared" si="57"/>
        <v>22161</v>
      </c>
      <c r="EQ50" s="166">
        <v>1</v>
      </c>
      <c r="ER50" s="14">
        <f t="shared" si="58"/>
        <v>216</v>
      </c>
      <c r="ES50" s="166" t="s">
        <v>1038</v>
      </c>
      <c r="ET50" s="166">
        <v>1</v>
      </c>
      <c r="EU50" s="166"/>
      <c r="EV50" s="14">
        <f t="shared" ref="EV50" si="177">ER50*100+3</f>
        <v>21603</v>
      </c>
      <c r="EW50" s="166" t="s">
        <v>1403</v>
      </c>
      <c r="EX50" s="166">
        <v>20</v>
      </c>
      <c r="EY50" s="14" t="str">
        <f>INDEX(挂机升级突破!$DT$4:$EC$4,EN50)</f>
        <v>银母</v>
      </c>
      <c r="EZ50" s="14">
        <f>ROUND(INDEX(挂机升级突破!$G$7:$R$37,EI50+3,EN50)/INDEX(挂机升级突破!$G$5:$R$5,章节关卡!EN50)*INDEX(挂机升级突破!$G$4:$R$4,章节关卡!EN50)*章节关卡!EM50,0)</f>
        <v>3</v>
      </c>
      <c r="FA50" s="166" t="s">
        <v>1405</v>
      </c>
      <c r="FB50" s="166">
        <f t="shared" si="150"/>
        <v>33300</v>
      </c>
    </row>
    <row r="51" spans="17:158" ht="16.5" x14ac:dyDescent="0.2">
      <c r="Q51" s="15"/>
      <c r="AR51" s="24">
        <v>47</v>
      </c>
      <c r="AS51" s="14">
        <f t="shared" si="32"/>
        <v>12</v>
      </c>
      <c r="AT51" s="109">
        <f t="shared" si="33"/>
        <v>3</v>
      </c>
      <c r="AU51" s="109">
        <f t="shared" si="34"/>
        <v>22</v>
      </c>
      <c r="AV51" s="109">
        <f t="shared" si="35"/>
        <v>63</v>
      </c>
      <c r="AW51" s="109">
        <f t="shared" si="36"/>
        <v>106</v>
      </c>
      <c r="AZ51" s="109">
        <v>47</v>
      </c>
      <c r="BA51" s="14">
        <f t="shared" si="0"/>
        <v>5</v>
      </c>
      <c r="BB51" s="14">
        <f t="shared" si="37"/>
        <v>7</v>
      </c>
      <c r="BC51" s="14">
        <f t="shared" si="80"/>
        <v>180</v>
      </c>
      <c r="BD51" s="14">
        <f t="shared" si="1"/>
        <v>900</v>
      </c>
      <c r="BE51" s="14">
        <f t="shared" si="2"/>
        <v>2025</v>
      </c>
      <c r="BF51" s="14">
        <f t="shared" si="38"/>
        <v>1.71</v>
      </c>
      <c r="BG51" s="14">
        <f t="shared" si="39"/>
        <v>11001</v>
      </c>
      <c r="BJ51" s="109">
        <v>47</v>
      </c>
      <c r="BK51" s="14">
        <f t="shared" si="40"/>
        <v>5</v>
      </c>
      <c r="BL51" s="14">
        <f t="shared" si="41"/>
        <v>7</v>
      </c>
      <c r="BM51" s="14">
        <f t="shared" si="3"/>
        <v>500</v>
      </c>
      <c r="BN51" s="14">
        <f t="shared" si="4"/>
        <v>1800</v>
      </c>
      <c r="BO51" s="14">
        <f t="shared" si="5"/>
        <v>4050</v>
      </c>
      <c r="BR51" s="109">
        <v>47</v>
      </c>
      <c r="BS51" s="109">
        <f t="shared" si="42"/>
        <v>16</v>
      </c>
      <c r="BT51" s="112">
        <f t="shared" si="43"/>
        <v>85</v>
      </c>
      <c r="BU51" s="109">
        <f t="shared" si="175"/>
        <v>2</v>
      </c>
      <c r="BV51" s="109">
        <v>240</v>
      </c>
      <c r="BW51" s="109">
        <v>360</v>
      </c>
      <c r="BX51" s="112">
        <v>4</v>
      </c>
      <c r="BY51" s="14">
        <f t="shared" si="44"/>
        <v>11162</v>
      </c>
      <c r="BZ51" s="118">
        <v>1</v>
      </c>
      <c r="CA51" s="14">
        <f t="shared" si="45"/>
        <v>116</v>
      </c>
      <c r="CB51" s="118" t="s">
        <v>1030</v>
      </c>
      <c r="CC51" s="14">
        <f t="shared" si="46"/>
        <v>2</v>
      </c>
      <c r="CD51" s="166" t="str">
        <f t="shared" si="47"/>
        <v>守护灵抽卡券2 2小时扫荡券1 金币21600</v>
      </c>
      <c r="CE51" s="14">
        <f t="shared" si="48"/>
        <v>20</v>
      </c>
      <c r="CF51" s="115" t="s">
        <v>261</v>
      </c>
      <c r="CG51" s="115">
        <v>2</v>
      </c>
      <c r="CH51" s="112" t="s">
        <v>1401</v>
      </c>
      <c r="CI51" s="115">
        <v>1</v>
      </c>
      <c r="CJ51" s="109" t="s">
        <v>152</v>
      </c>
      <c r="CK51" s="109">
        <f t="shared" si="132"/>
        <v>21600</v>
      </c>
      <c r="CN51" s="115">
        <f t="shared" si="133"/>
        <v>16</v>
      </c>
      <c r="CO51" s="115">
        <f t="shared" si="134"/>
        <v>95</v>
      </c>
      <c r="CP51" s="118">
        <v>2</v>
      </c>
      <c r="CQ51" s="109">
        <f t="shared" si="135"/>
        <v>360</v>
      </c>
      <c r="CR51" s="109">
        <f t="shared" si="136"/>
        <v>720</v>
      </c>
      <c r="CS51" s="115">
        <v>8</v>
      </c>
      <c r="CT51" s="14">
        <f t="shared" si="137"/>
        <v>12162</v>
      </c>
      <c r="CU51" s="118">
        <v>2</v>
      </c>
      <c r="CV51" s="14">
        <f t="shared" si="138"/>
        <v>216</v>
      </c>
      <c r="CW51" s="118" t="s">
        <v>1030</v>
      </c>
      <c r="CX51" s="14">
        <f t="shared" si="139"/>
        <v>2</v>
      </c>
      <c r="CY51" s="166" t="str">
        <f t="shared" si="50"/>
        <v>熔炼值275080级-攻击套寄灵人の戒指1金币32400</v>
      </c>
      <c r="CZ51" s="14">
        <f t="shared" si="51"/>
        <v>20</v>
      </c>
      <c r="DA51" s="115" t="s">
        <v>1009</v>
      </c>
      <c r="DB51" s="115">
        <v>2750</v>
      </c>
      <c r="DC51" s="115" t="s">
        <v>1477</v>
      </c>
      <c r="DD51" s="115">
        <v>1</v>
      </c>
      <c r="DE51" s="109" t="s">
        <v>255</v>
      </c>
      <c r="DF51" s="115">
        <f t="shared" si="140"/>
        <v>32400</v>
      </c>
      <c r="DI51" s="118">
        <v>47</v>
      </c>
      <c r="DJ51" s="14">
        <f t="shared" si="52"/>
        <v>16</v>
      </c>
      <c r="DK51" s="118">
        <f t="shared" si="141"/>
        <v>85</v>
      </c>
      <c r="DL51" s="166">
        <f t="shared" si="16"/>
        <v>2</v>
      </c>
      <c r="DM51" s="166">
        <v>240</v>
      </c>
      <c r="DN51" s="166">
        <v>1800</v>
      </c>
      <c r="DO51" s="166">
        <v>4</v>
      </c>
      <c r="DP51" s="118">
        <v>120</v>
      </c>
      <c r="DQ51" s="118">
        <f t="shared" si="53"/>
        <v>21162</v>
      </c>
      <c r="DR51" s="118">
        <v>1</v>
      </c>
      <c r="DS51" s="14">
        <f t="shared" si="142"/>
        <v>116</v>
      </c>
      <c r="DT51" s="118" t="s">
        <v>1038</v>
      </c>
      <c r="DU51" s="118">
        <v>2</v>
      </c>
      <c r="DV51" s="166" t="str">
        <f t="shared" si="143"/>
        <v>橙色基础材料3守护灵初级抽卡券3守护灵经验19200</v>
      </c>
      <c r="DW51" s="14">
        <f t="shared" ref="DW51" si="178">DS51*100+6</f>
        <v>11606</v>
      </c>
      <c r="DX51" s="118" t="s">
        <v>1041</v>
      </c>
      <c r="DY51" s="118">
        <v>3</v>
      </c>
      <c r="DZ51" s="14" t="str">
        <f>INDEX(挂机升级突破!$DT$4:$DX$4,DO51)</f>
        <v>橙色基础材料</v>
      </c>
      <c r="EA51" s="14">
        <f>ROUND(INDEX(挂机升级突破!$G$7:$K$37,DJ51+2,章节关卡!DO51)/INDEX(挂机升级突破!$G$5:$K$5,章节关卡!DO51)*INDEX(挂机升级突破!$G$4:$K$4,章节关卡!DO51)*章节关卡!DN51,0)</f>
        <v>3</v>
      </c>
      <c r="EB51" s="118" t="s">
        <v>1042</v>
      </c>
      <c r="EC51" s="14">
        <f t="shared" si="145"/>
        <v>19200</v>
      </c>
      <c r="EH51" s="166">
        <v>47</v>
      </c>
      <c r="EI51" s="14">
        <f t="shared" si="54"/>
        <v>16</v>
      </c>
      <c r="EJ51" s="166">
        <f t="shared" si="55"/>
        <v>90</v>
      </c>
      <c r="EK51" s="166">
        <f t="shared" si="20"/>
        <v>2</v>
      </c>
      <c r="EL51" s="166">
        <f t="shared" si="146"/>
        <v>360</v>
      </c>
      <c r="EM51" s="166">
        <f t="shared" si="147"/>
        <v>4500</v>
      </c>
      <c r="EN51" s="166">
        <v>8</v>
      </c>
      <c r="EO51" s="14">
        <f t="shared" si="148"/>
        <v>240</v>
      </c>
      <c r="EP51" s="14">
        <f t="shared" si="57"/>
        <v>22162</v>
      </c>
      <c r="EQ51" s="166">
        <v>1</v>
      </c>
      <c r="ER51" s="14">
        <f t="shared" si="58"/>
        <v>216</v>
      </c>
      <c r="ES51" s="166" t="s">
        <v>1038</v>
      </c>
      <c r="ET51" s="166">
        <v>2</v>
      </c>
      <c r="EU51" s="166"/>
      <c r="EV51" s="14">
        <f t="shared" ref="EV51" si="179">ER51*100+6</f>
        <v>21606</v>
      </c>
      <c r="EW51" s="166" t="s">
        <v>1403</v>
      </c>
      <c r="EX51" s="166">
        <v>30</v>
      </c>
      <c r="EY51" s="14" t="str">
        <f>INDEX(挂机升级突破!$DT$4:$EC$4,EN51)</f>
        <v>银母</v>
      </c>
      <c r="EZ51" s="14">
        <f>ROUND(INDEX(挂机升级突破!$G$7:$R$37,EI51+3,EN51)/INDEX(挂机升级突破!$G$5:$R$5,章节关卡!EN51)*INDEX(挂机升级突破!$G$4:$R$4,章节关卡!EN51)*章节关卡!EM51,0)</f>
        <v>6</v>
      </c>
      <c r="FA51" s="166" t="s">
        <v>1405</v>
      </c>
      <c r="FB51" s="166">
        <f t="shared" si="150"/>
        <v>66600</v>
      </c>
    </row>
    <row r="52" spans="17:158" ht="16.5" x14ac:dyDescent="0.2">
      <c r="Q52" s="15"/>
      <c r="AR52" s="24">
        <v>48</v>
      </c>
      <c r="AS52" s="14">
        <f t="shared" si="32"/>
        <v>12</v>
      </c>
      <c r="AT52" s="109">
        <f t="shared" si="33"/>
        <v>4</v>
      </c>
      <c r="AU52" s="109">
        <f t="shared" si="34"/>
        <v>22</v>
      </c>
      <c r="AV52" s="109">
        <f t="shared" si="35"/>
        <v>64</v>
      </c>
      <c r="AW52" s="109">
        <f t="shared" si="36"/>
        <v>108</v>
      </c>
      <c r="AZ52" s="109">
        <v>48</v>
      </c>
      <c r="BA52" s="14">
        <f t="shared" si="0"/>
        <v>5</v>
      </c>
      <c r="BB52" s="14">
        <f t="shared" si="37"/>
        <v>8</v>
      </c>
      <c r="BC52" s="14">
        <f t="shared" si="80"/>
        <v>180</v>
      </c>
      <c r="BD52" s="14">
        <f t="shared" si="1"/>
        <v>900</v>
      </c>
      <c r="BE52" s="14">
        <f t="shared" si="2"/>
        <v>2025</v>
      </c>
      <c r="BF52" s="14">
        <f t="shared" si="38"/>
        <v>1.71</v>
      </c>
      <c r="BG52" s="14">
        <f t="shared" si="39"/>
        <v>11001</v>
      </c>
      <c r="BJ52" s="109">
        <v>48</v>
      </c>
      <c r="BK52" s="14">
        <f t="shared" si="40"/>
        <v>5</v>
      </c>
      <c r="BL52" s="14">
        <f t="shared" si="41"/>
        <v>8</v>
      </c>
      <c r="BM52" s="14">
        <f t="shared" si="3"/>
        <v>500</v>
      </c>
      <c r="BN52" s="14">
        <f t="shared" si="4"/>
        <v>1800</v>
      </c>
      <c r="BO52" s="14">
        <f t="shared" si="5"/>
        <v>4050</v>
      </c>
      <c r="BR52" s="109">
        <v>48</v>
      </c>
      <c r="BS52" s="109">
        <f t="shared" si="42"/>
        <v>16</v>
      </c>
      <c r="BT52" s="112">
        <f t="shared" si="43"/>
        <v>85</v>
      </c>
      <c r="BU52" s="109">
        <f t="shared" si="175"/>
        <v>3</v>
      </c>
      <c r="BV52" s="109">
        <v>360</v>
      </c>
      <c r="BW52" s="109">
        <v>540</v>
      </c>
      <c r="BX52" s="112">
        <v>4</v>
      </c>
      <c r="BY52" s="14">
        <f t="shared" si="44"/>
        <v>11163</v>
      </c>
      <c r="BZ52" s="118">
        <v>1</v>
      </c>
      <c r="CA52" s="14">
        <f t="shared" si="45"/>
        <v>116</v>
      </c>
      <c r="CB52" s="118" t="s">
        <v>1030</v>
      </c>
      <c r="CC52" s="14">
        <f t="shared" si="46"/>
        <v>3</v>
      </c>
      <c r="CD52" s="166" t="str">
        <f t="shared" si="47"/>
        <v>守护灵抽卡券3 2小时扫荡券1 金币32400</v>
      </c>
      <c r="CE52" s="14">
        <f t="shared" si="48"/>
        <v>30</v>
      </c>
      <c r="CF52" s="115" t="s">
        <v>261</v>
      </c>
      <c r="CG52" s="115">
        <v>3</v>
      </c>
      <c r="CH52" s="112" t="s">
        <v>1401</v>
      </c>
      <c r="CI52" s="115">
        <v>1</v>
      </c>
      <c r="CJ52" s="109" t="s">
        <v>152</v>
      </c>
      <c r="CK52" s="109">
        <f t="shared" si="132"/>
        <v>32400</v>
      </c>
      <c r="CN52" s="115">
        <f t="shared" si="133"/>
        <v>16</v>
      </c>
      <c r="CO52" s="115">
        <f t="shared" si="134"/>
        <v>95</v>
      </c>
      <c r="CP52" s="118">
        <v>3</v>
      </c>
      <c r="CQ52" s="109">
        <f t="shared" si="135"/>
        <v>540</v>
      </c>
      <c r="CR52" s="109">
        <f t="shared" si="136"/>
        <v>1080</v>
      </c>
      <c r="CS52" s="115">
        <v>8</v>
      </c>
      <c r="CT52" s="14">
        <f t="shared" si="137"/>
        <v>12163</v>
      </c>
      <c r="CU52" s="118">
        <v>2</v>
      </c>
      <c r="CV52" s="14">
        <f t="shared" si="138"/>
        <v>216</v>
      </c>
      <c r="CW52" s="118" t="s">
        <v>1030</v>
      </c>
      <c r="CX52" s="14">
        <f t="shared" si="139"/>
        <v>3</v>
      </c>
      <c r="CY52" s="166" t="str">
        <f t="shared" si="50"/>
        <v>守护灵抽卡券580级-攻击套寄灵人の灵器1金币48600</v>
      </c>
      <c r="CZ52" s="14">
        <f t="shared" si="51"/>
        <v>30</v>
      </c>
      <c r="DA52" s="115" t="s">
        <v>1008</v>
      </c>
      <c r="DB52" s="115">
        <v>5</v>
      </c>
      <c r="DC52" s="115" t="s">
        <v>1478</v>
      </c>
      <c r="DD52" s="115">
        <v>1</v>
      </c>
      <c r="DE52" s="109" t="s">
        <v>255</v>
      </c>
      <c r="DF52" s="115">
        <f t="shared" si="140"/>
        <v>48600</v>
      </c>
      <c r="DI52" s="118">
        <v>48</v>
      </c>
      <c r="DJ52" s="14">
        <f t="shared" si="52"/>
        <v>16</v>
      </c>
      <c r="DK52" s="118">
        <f t="shared" si="141"/>
        <v>85</v>
      </c>
      <c r="DL52" s="166">
        <f t="shared" si="16"/>
        <v>3</v>
      </c>
      <c r="DM52" s="166">
        <v>360</v>
      </c>
      <c r="DN52" s="166">
        <v>2700</v>
      </c>
      <c r="DO52" s="166">
        <v>4</v>
      </c>
      <c r="DP52" s="118">
        <v>150</v>
      </c>
      <c r="DQ52" s="118">
        <f t="shared" si="53"/>
        <v>21163</v>
      </c>
      <c r="DR52" s="118">
        <v>1</v>
      </c>
      <c r="DS52" s="14">
        <f t="shared" si="142"/>
        <v>116</v>
      </c>
      <c r="DT52" s="118" t="s">
        <v>1038</v>
      </c>
      <c r="DU52" s="118">
        <v>3</v>
      </c>
      <c r="DV52" s="166" t="str">
        <f t="shared" si="143"/>
        <v>橙色基础材料5守护灵初级抽卡券5守护灵经验24000</v>
      </c>
      <c r="DW52" s="14">
        <f t="shared" ref="DW52" si="180">DS52*100+9</f>
        <v>11609</v>
      </c>
      <c r="DX52" s="118" t="s">
        <v>1041</v>
      </c>
      <c r="DY52" s="118">
        <v>5</v>
      </c>
      <c r="DZ52" s="14" t="str">
        <f>INDEX(挂机升级突破!$DT$4:$DX$4,DO52)</f>
        <v>橙色基础材料</v>
      </c>
      <c r="EA52" s="14">
        <f>ROUND(INDEX(挂机升级突破!$G$7:$K$37,DJ52+2,章节关卡!DO52)/INDEX(挂机升级突破!$G$5:$K$5,章节关卡!DO52)*INDEX(挂机升级突破!$G$4:$K$4,章节关卡!DO52)*章节关卡!DN52,0)</f>
        <v>5</v>
      </c>
      <c r="EB52" s="118" t="s">
        <v>1042</v>
      </c>
      <c r="EC52" s="14">
        <f t="shared" si="145"/>
        <v>24000</v>
      </c>
      <c r="EH52" s="166">
        <v>48</v>
      </c>
      <c r="EI52" s="14">
        <f t="shared" si="54"/>
        <v>16</v>
      </c>
      <c r="EJ52" s="166">
        <f t="shared" si="55"/>
        <v>90</v>
      </c>
      <c r="EK52" s="166">
        <f t="shared" si="20"/>
        <v>3</v>
      </c>
      <c r="EL52" s="166">
        <f t="shared" si="146"/>
        <v>540</v>
      </c>
      <c r="EM52" s="166">
        <f t="shared" si="147"/>
        <v>6750</v>
      </c>
      <c r="EN52" s="166">
        <v>8</v>
      </c>
      <c r="EO52" s="14">
        <f t="shared" si="148"/>
        <v>300</v>
      </c>
      <c r="EP52" s="14">
        <f t="shared" si="57"/>
        <v>22163</v>
      </c>
      <c r="EQ52" s="166">
        <v>1</v>
      </c>
      <c r="ER52" s="14">
        <f t="shared" si="58"/>
        <v>216</v>
      </c>
      <c r="ES52" s="166" t="s">
        <v>1038</v>
      </c>
      <c r="ET52" s="166">
        <v>3</v>
      </c>
      <c r="EU52" s="166"/>
      <c r="EV52" s="14">
        <f t="shared" ref="EV52" si="181">ER52*100+9</f>
        <v>21609</v>
      </c>
      <c r="EW52" s="166" t="s">
        <v>1403</v>
      </c>
      <c r="EX52" s="166">
        <v>50</v>
      </c>
      <c r="EY52" s="14" t="str">
        <f>INDEX(挂机升级突破!$DT$4:$EC$4,EN52)</f>
        <v>银母</v>
      </c>
      <c r="EZ52" s="14">
        <f>ROUND(INDEX(挂机升级突破!$G$7:$R$37,EI52+3,EN52)/INDEX(挂机升级突破!$G$5:$R$5,章节关卡!EN52)*INDEX(挂机升级突破!$G$4:$R$4,章节关卡!EN52)*章节关卡!EM52,0)</f>
        <v>8</v>
      </c>
      <c r="FA52" s="166" t="s">
        <v>1405</v>
      </c>
      <c r="FB52" s="166">
        <f t="shared" si="150"/>
        <v>99900</v>
      </c>
    </row>
    <row r="53" spans="17:158" ht="16.5" x14ac:dyDescent="0.2">
      <c r="Q53" s="15"/>
      <c r="AR53" s="24">
        <v>49</v>
      </c>
      <c r="AS53" s="14">
        <f t="shared" si="32"/>
        <v>13</v>
      </c>
      <c r="AT53" s="109">
        <f t="shared" si="33"/>
        <v>1</v>
      </c>
      <c r="AU53" s="109">
        <f t="shared" si="34"/>
        <v>25</v>
      </c>
      <c r="AV53" s="109">
        <f t="shared" si="35"/>
        <v>66</v>
      </c>
      <c r="AW53" s="109">
        <f t="shared" si="36"/>
        <v>113</v>
      </c>
      <c r="AZ53" s="109">
        <v>49</v>
      </c>
      <c r="BA53" s="14">
        <f t="shared" si="0"/>
        <v>5</v>
      </c>
      <c r="BB53" s="14">
        <f t="shared" si="37"/>
        <v>9</v>
      </c>
      <c r="BC53" s="14">
        <f t="shared" si="80"/>
        <v>180</v>
      </c>
      <c r="BD53" s="14">
        <f t="shared" si="1"/>
        <v>900</v>
      </c>
      <c r="BE53" s="14">
        <f t="shared" si="2"/>
        <v>2025</v>
      </c>
      <c r="BF53" s="14">
        <f t="shared" si="38"/>
        <v>1.71</v>
      </c>
      <c r="BG53" s="14">
        <f t="shared" si="39"/>
        <v>11001</v>
      </c>
      <c r="BJ53" s="109">
        <v>49</v>
      </c>
      <c r="BK53" s="14">
        <f t="shared" si="40"/>
        <v>5</v>
      </c>
      <c r="BL53" s="14">
        <f t="shared" si="41"/>
        <v>9</v>
      </c>
      <c r="BM53" s="14">
        <f t="shared" si="3"/>
        <v>500</v>
      </c>
      <c r="BN53" s="14">
        <f t="shared" si="4"/>
        <v>1800</v>
      </c>
      <c r="BO53" s="14">
        <f t="shared" si="5"/>
        <v>4050</v>
      </c>
      <c r="BR53" s="109">
        <v>49</v>
      </c>
      <c r="BS53" s="109">
        <f t="shared" si="42"/>
        <v>17</v>
      </c>
      <c r="BT53" s="112">
        <f t="shared" si="43"/>
        <v>90</v>
      </c>
      <c r="BU53" s="109">
        <f t="shared" si="175"/>
        <v>1</v>
      </c>
      <c r="BV53" s="109">
        <v>120</v>
      </c>
      <c r="BW53" s="109">
        <v>180</v>
      </c>
      <c r="BX53" s="112">
        <v>4</v>
      </c>
      <c r="BY53" s="14">
        <f t="shared" si="44"/>
        <v>11171</v>
      </c>
      <c r="BZ53" s="118">
        <v>1</v>
      </c>
      <c r="CA53" s="14">
        <f t="shared" si="45"/>
        <v>117</v>
      </c>
      <c r="CB53" s="118" t="s">
        <v>1030</v>
      </c>
      <c r="CC53" s="14">
        <f t="shared" si="46"/>
        <v>1</v>
      </c>
      <c r="CD53" s="166" t="str">
        <f t="shared" si="47"/>
        <v>钻石100 2小时扫荡券1 金币12000</v>
      </c>
      <c r="CE53" s="14">
        <f t="shared" si="48"/>
        <v>10</v>
      </c>
      <c r="CF53" s="115" t="s">
        <v>19</v>
      </c>
      <c r="CG53" s="115">
        <v>100</v>
      </c>
      <c r="CH53" s="112" t="s">
        <v>1401</v>
      </c>
      <c r="CI53" s="115">
        <v>1</v>
      </c>
      <c r="CJ53" s="109" t="s">
        <v>152</v>
      </c>
      <c r="CK53" s="109">
        <f t="shared" si="132"/>
        <v>12000</v>
      </c>
      <c r="CN53" s="115">
        <f t="shared" si="133"/>
        <v>17</v>
      </c>
      <c r="CO53" s="115">
        <f t="shared" si="134"/>
        <v>100</v>
      </c>
      <c r="CP53" s="118">
        <v>1</v>
      </c>
      <c r="CQ53" s="109">
        <f t="shared" si="135"/>
        <v>180</v>
      </c>
      <c r="CR53" s="109">
        <f t="shared" si="136"/>
        <v>360</v>
      </c>
      <c r="CS53" s="115">
        <v>8</v>
      </c>
      <c r="CT53" s="14">
        <f t="shared" si="137"/>
        <v>12171</v>
      </c>
      <c r="CU53" s="118">
        <v>2</v>
      </c>
      <c r="CV53" s="14">
        <f t="shared" si="138"/>
        <v>217</v>
      </c>
      <c r="CW53" s="118" t="s">
        <v>1030</v>
      </c>
      <c r="CX53" s="14">
        <f t="shared" si="139"/>
        <v>1</v>
      </c>
      <c r="CY53" s="166" t="str">
        <f t="shared" si="50"/>
        <v>钻石10090级-防御套守护灵の头盔1金币18000</v>
      </c>
      <c r="CZ53" s="14">
        <f t="shared" si="51"/>
        <v>10</v>
      </c>
      <c r="DA53" s="115" t="s">
        <v>260</v>
      </c>
      <c r="DB53" s="115">
        <v>100</v>
      </c>
      <c r="DC53" s="115" t="s">
        <v>1479</v>
      </c>
      <c r="DD53" s="115">
        <v>1</v>
      </c>
      <c r="DE53" s="109" t="s">
        <v>255</v>
      </c>
      <c r="DF53" s="115">
        <f t="shared" si="140"/>
        <v>18000</v>
      </c>
      <c r="DI53" s="118">
        <v>49</v>
      </c>
      <c r="DJ53" s="14">
        <f t="shared" si="52"/>
        <v>17</v>
      </c>
      <c r="DK53" s="118">
        <f t="shared" si="141"/>
        <v>90</v>
      </c>
      <c r="DL53" s="166">
        <f t="shared" si="16"/>
        <v>1</v>
      </c>
      <c r="DM53" s="166">
        <v>120</v>
      </c>
      <c r="DN53" s="166">
        <v>900</v>
      </c>
      <c r="DO53" s="166">
        <v>4</v>
      </c>
      <c r="DP53" s="118">
        <v>90</v>
      </c>
      <c r="DQ53" s="118">
        <f t="shared" si="53"/>
        <v>21171</v>
      </c>
      <c r="DR53" s="118">
        <v>1</v>
      </c>
      <c r="DS53" s="14">
        <f t="shared" si="142"/>
        <v>117</v>
      </c>
      <c r="DT53" s="118" t="s">
        <v>1038</v>
      </c>
      <c r="DU53" s="118">
        <v>1</v>
      </c>
      <c r="DV53" s="166" t="str">
        <f t="shared" si="143"/>
        <v>橙色基础材料3守护灵初级抽卡券2守护灵经验15750</v>
      </c>
      <c r="DW53" s="14">
        <f t="shared" ref="DW53" si="182">DS53*100+3</f>
        <v>11703</v>
      </c>
      <c r="DX53" s="118" t="s">
        <v>1041</v>
      </c>
      <c r="DY53" s="118">
        <v>2</v>
      </c>
      <c r="DZ53" s="14" t="str">
        <f>INDEX(挂机升级突破!$DT$4:$DX$4,DO53)</f>
        <v>橙色基础材料</v>
      </c>
      <c r="EA53" s="14">
        <f>ROUND(INDEX(挂机升级突破!$G$7:$K$37,DJ53+2,章节关卡!DO53)/INDEX(挂机升级突破!$G$5:$K$5,章节关卡!DO53)*INDEX(挂机升级突破!$G$4:$K$4,章节关卡!DO53)*章节关卡!DN53,0)</f>
        <v>3</v>
      </c>
      <c r="EB53" s="118" t="s">
        <v>1042</v>
      </c>
      <c r="EC53" s="14">
        <f t="shared" si="145"/>
        <v>15750</v>
      </c>
      <c r="EH53" s="166">
        <v>49</v>
      </c>
      <c r="EI53" s="14">
        <f t="shared" si="54"/>
        <v>17</v>
      </c>
      <c r="EJ53" s="166">
        <f t="shared" si="55"/>
        <v>95</v>
      </c>
      <c r="EK53" s="166">
        <f t="shared" si="20"/>
        <v>1</v>
      </c>
      <c r="EL53" s="166">
        <f t="shared" si="146"/>
        <v>180</v>
      </c>
      <c r="EM53" s="166">
        <f t="shared" si="147"/>
        <v>2250</v>
      </c>
      <c r="EN53" s="166">
        <v>8</v>
      </c>
      <c r="EO53" s="14">
        <f t="shared" si="148"/>
        <v>180</v>
      </c>
      <c r="EP53" s="14">
        <f t="shared" si="57"/>
        <v>22171</v>
      </c>
      <c r="EQ53" s="166">
        <v>1</v>
      </c>
      <c r="ER53" s="14">
        <f t="shared" si="58"/>
        <v>217</v>
      </c>
      <c r="ES53" s="166" t="s">
        <v>1038</v>
      </c>
      <c r="ET53" s="166">
        <v>1</v>
      </c>
      <c r="EU53" s="166"/>
      <c r="EV53" s="14">
        <f t="shared" ref="EV53" si="183">ER53*100+3</f>
        <v>21703</v>
      </c>
      <c r="EW53" s="166" t="s">
        <v>1403</v>
      </c>
      <c r="EX53" s="166">
        <v>20</v>
      </c>
      <c r="EY53" s="14" t="str">
        <f>INDEX(挂机升级突破!$DT$4:$EC$4,EN53)</f>
        <v>银母</v>
      </c>
      <c r="EZ53" s="14">
        <f>ROUND(INDEX(挂机升级突破!$G$7:$R$37,EI53+3,EN53)/INDEX(挂机升级突破!$G$5:$R$5,章节关卡!EN53)*INDEX(挂机升级突破!$G$4:$R$4,章节关卡!EN53)*章节关卡!EM53,0)</f>
        <v>4</v>
      </c>
      <c r="FA53" s="166" t="s">
        <v>1405</v>
      </c>
      <c r="FB53" s="166">
        <f t="shared" si="150"/>
        <v>36000</v>
      </c>
    </row>
    <row r="54" spans="17:158" ht="16.5" x14ac:dyDescent="0.2">
      <c r="Q54" s="15"/>
      <c r="AR54" s="24">
        <v>50</v>
      </c>
      <c r="AS54" s="14">
        <f t="shared" si="32"/>
        <v>13</v>
      </c>
      <c r="AT54" s="109">
        <f t="shared" si="33"/>
        <v>2</v>
      </c>
      <c r="AU54" s="109">
        <f t="shared" si="34"/>
        <v>25</v>
      </c>
      <c r="AV54" s="109">
        <f t="shared" si="35"/>
        <v>67</v>
      </c>
      <c r="AW54" s="109">
        <f t="shared" si="36"/>
        <v>116</v>
      </c>
      <c r="AZ54" s="109">
        <v>50</v>
      </c>
      <c r="BA54" s="14">
        <f t="shared" si="0"/>
        <v>5</v>
      </c>
      <c r="BB54" s="14">
        <f t="shared" si="37"/>
        <v>10</v>
      </c>
      <c r="BC54" s="14">
        <f t="shared" si="80"/>
        <v>180</v>
      </c>
      <c r="BD54" s="14">
        <f t="shared" si="1"/>
        <v>900</v>
      </c>
      <c r="BE54" s="14">
        <f t="shared" si="2"/>
        <v>2025</v>
      </c>
      <c r="BF54" s="14">
        <f t="shared" si="38"/>
        <v>1.71</v>
      </c>
      <c r="BG54" s="14">
        <f t="shared" si="39"/>
        <v>11001</v>
      </c>
      <c r="BJ54" s="109">
        <v>50</v>
      </c>
      <c r="BK54" s="14">
        <f t="shared" si="40"/>
        <v>5</v>
      </c>
      <c r="BL54" s="14">
        <f t="shared" si="41"/>
        <v>10</v>
      </c>
      <c r="BM54" s="14">
        <f t="shared" si="3"/>
        <v>500</v>
      </c>
      <c r="BN54" s="14">
        <f t="shared" si="4"/>
        <v>1800</v>
      </c>
      <c r="BO54" s="14">
        <f t="shared" si="5"/>
        <v>4050</v>
      </c>
      <c r="BR54" s="109">
        <v>50</v>
      </c>
      <c r="BS54" s="109">
        <f t="shared" si="42"/>
        <v>17</v>
      </c>
      <c r="BT54" s="112">
        <f t="shared" si="43"/>
        <v>90</v>
      </c>
      <c r="BU54" s="109">
        <f t="shared" si="175"/>
        <v>2</v>
      </c>
      <c r="BV54" s="109">
        <v>240</v>
      </c>
      <c r="BW54" s="109">
        <v>360</v>
      </c>
      <c r="BX54" s="112">
        <v>4</v>
      </c>
      <c r="BY54" s="14">
        <f t="shared" si="44"/>
        <v>11172</v>
      </c>
      <c r="BZ54" s="118">
        <v>1</v>
      </c>
      <c r="CA54" s="14">
        <f t="shared" si="45"/>
        <v>117</v>
      </c>
      <c r="CB54" s="118" t="s">
        <v>1030</v>
      </c>
      <c r="CC54" s="14">
        <f t="shared" si="46"/>
        <v>2</v>
      </c>
      <c r="CD54" s="166" t="str">
        <f t="shared" si="47"/>
        <v>守护灵抽卡券2 2小时扫荡券1 金币24000</v>
      </c>
      <c r="CE54" s="14">
        <f t="shared" si="48"/>
        <v>20</v>
      </c>
      <c r="CF54" s="115" t="s">
        <v>261</v>
      </c>
      <c r="CG54" s="115">
        <v>2</v>
      </c>
      <c r="CH54" s="112" t="s">
        <v>1401</v>
      </c>
      <c r="CI54" s="115">
        <v>1</v>
      </c>
      <c r="CJ54" s="109" t="s">
        <v>152</v>
      </c>
      <c r="CK54" s="109">
        <f t="shared" si="132"/>
        <v>24000</v>
      </c>
      <c r="CN54" s="115">
        <f t="shared" si="133"/>
        <v>17</v>
      </c>
      <c r="CO54" s="115">
        <f t="shared" si="134"/>
        <v>100</v>
      </c>
      <c r="CP54" s="118">
        <v>2</v>
      </c>
      <c r="CQ54" s="109">
        <f t="shared" si="135"/>
        <v>360</v>
      </c>
      <c r="CR54" s="109">
        <f t="shared" si="136"/>
        <v>720</v>
      </c>
      <c r="CS54" s="115">
        <v>8</v>
      </c>
      <c r="CT54" s="14">
        <f t="shared" si="137"/>
        <v>12172</v>
      </c>
      <c r="CU54" s="118">
        <v>2</v>
      </c>
      <c r="CV54" s="14">
        <f t="shared" si="138"/>
        <v>217</v>
      </c>
      <c r="CW54" s="118" t="s">
        <v>1030</v>
      </c>
      <c r="CX54" s="14">
        <f t="shared" si="139"/>
        <v>2</v>
      </c>
      <c r="CY54" s="166" t="str">
        <f t="shared" si="50"/>
        <v>熔炼值300090级-防御套守护灵の铠甲1金币36000</v>
      </c>
      <c r="CZ54" s="14">
        <f t="shared" si="51"/>
        <v>20</v>
      </c>
      <c r="DA54" s="115" t="s">
        <v>1009</v>
      </c>
      <c r="DB54" s="115">
        <v>3000</v>
      </c>
      <c r="DC54" s="115" t="s">
        <v>1480</v>
      </c>
      <c r="DD54" s="115">
        <v>1</v>
      </c>
      <c r="DE54" s="109" t="s">
        <v>255</v>
      </c>
      <c r="DF54" s="115">
        <f t="shared" si="140"/>
        <v>36000</v>
      </c>
      <c r="DI54" s="118">
        <v>50</v>
      </c>
      <c r="DJ54" s="14">
        <f t="shared" si="52"/>
        <v>17</v>
      </c>
      <c r="DK54" s="118">
        <f t="shared" si="141"/>
        <v>90</v>
      </c>
      <c r="DL54" s="166">
        <f t="shared" si="16"/>
        <v>2</v>
      </c>
      <c r="DM54" s="166">
        <v>240</v>
      </c>
      <c r="DN54" s="166">
        <v>1800</v>
      </c>
      <c r="DO54" s="166">
        <v>4</v>
      </c>
      <c r="DP54" s="118">
        <v>120</v>
      </c>
      <c r="DQ54" s="118">
        <f t="shared" si="53"/>
        <v>21172</v>
      </c>
      <c r="DR54" s="118">
        <v>1</v>
      </c>
      <c r="DS54" s="14">
        <f t="shared" si="142"/>
        <v>117</v>
      </c>
      <c r="DT54" s="118" t="s">
        <v>1038</v>
      </c>
      <c r="DU54" s="118">
        <v>2</v>
      </c>
      <c r="DV54" s="166" t="str">
        <f t="shared" si="143"/>
        <v>橙色基础材料5守护灵初级抽卡券3守护灵经验21000</v>
      </c>
      <c r="DW54" s="14">
        <f t="shared" ref="DW54" si="184">DS54*100+6</f>
        <v>11706</v>
      </c>
      <c r="DX54" s="118" t="s">
        <v>1041</v>
      </c>
      <c r="DY54" s="118">
        <v>3</v>
      </c>
      <c r="DZ54" s="14" t="str">
        <f>INDEX(挂机升级突破!$DT$4:$DX$4,DO54)</f>
        <v>橙色基础材料</v>
      </c>
      <c r="EA54" s="14">
        <f>ROUND(INDEX(挂机升级突破!$G$7:$K$37,DJ54+2,章节关卡!DO54)/INDEX(挂机升级突破!$G$5:$K$5,章节关卡!DO54)*INDEX(挂机升级突破!$G$4:$K$4,章节关卡!DO54)*章节关卡!DN54,0)</f>
        <v>5</v>
      </c>
      <c r="EB54" s="118" t="s">
        <v>1042</v>
      </c>
      <c r="EC54" s="14">
        <f t="shared" si="145"/>
        <v>21000</v>
      </c>
      <c r="EH54" s="166">
        <v>50</v>
      </c>
      <c r="EI54" s="14">
        <f t="shared" si="54"/>
        <v>17</v>
      </c>
      <c r="EJ54" s="166">
        <f t="shared" si="55"/>
        <v>95</v>
      </c>
      <c r="EK54" s="166">
        <f t="shared" si="20"/>
        <v>2</v>
      </c>
      <c r="EL54" s="166">
        <f t="shared" si="146"/>
        <v>360</v>
      </c>
      <c r="EM54" s="166">
        <f t="shared" si="147"/>
        <v>4500</v>
      </c>
      <c r="EN54" s="166">
        <v>8</v>
      </c>
      <c r="EO54" s="14">
        <f t="shared" si="148"/>
        <v>240</v>
      </c>
      <c r="EP54" s="14">
        <f t="shared" si="57"/>
        <v>22172</v>
      </c>
      <c r="EQ54" s="166">
        <v>1</v>
      </c>
      <c r="ER54" s="14">
        <f t="shared" si="58"/>
        <v>217</v>
      </c>
      <c r="ES54" s="166" t="s">
        <v>1038</v>
      </c>
      <c r="ET54" s="166">
        <v>2</v>
      </c>
      <c r="EU54" s="166"/>
      <c r="EV54" s="14">
        <f t="shared" ref="EV54" si="185">ER54*100+6</f>
        <v>21706</v>
      </c>
      <c r="EW54" s="166" t="s">
        <v>1403</v>
      </c>
      <c r="EX54" s="166">
        <v>30</v>
      </c>
      <c r="EY54" s="14" t="str">
        <f>INDEX(挂机升级突破!$DT$4:$EC$4,EN54)</f>
        <v>银母</v>
      </c>
      <c r="EZ54" s="14">
        <f>ROUND(INDEX(挂机升级突破!$G$7:$R$37,EI54+3,EN54)/INDEX(挂机升级突破!$G$5:$R$5,章节关卡!EN54)*INDEX(挂机升级突破!$G$4:$R$4,章节关卡!EN54)*章节关卡!EM54,0)</f>
        <v>7</v>
      </c>
      <c r="FA54" s="166" t="s">
        <v>1405</v>
      </c>
      <c r="FB54" s="166">
        <f t="shared" si="150"/>
        <v>72000</v>
      </c>
    </row>
    <row r="55" spans="17:158" ht="16.5" x14ac:dyDescent="0.2">
      <c r="Q55" s="15"/>
      <c r="AR55" s="24">
        <v>51</v>
      </c>
      <c r="AS55" s="14">
        <f t="shared" si="32"/>
        <v>13</v>
      </c>
      <c r="AT55" s="109">
        <f t="shared" si="33"/>
        <v>3</v>
      </c>
      <c r="AU55" s="109">
        <f t="shared" si="34"/>
        <v>25</v>
      </c>
      <c r="AV55" s="109">
        <f t="shared" si="35"/>
        <v>68</v>
      </c>
      <c r="AW55" s="109">
        <f t="shared" si="36"/>
        <v>119</v>
      </c>
      <c r="AZ55" s="109">
        <v>51</v>
      </c>
      <c r="BA55" s="14">
        <f t="shared" si="0"/>
        <v>6</v>
      </c>
      <c r="BB55" s="14">
        <f t="shared" si="37"/>
        <v>1</v>
      </c>
      <c r="BC55" s="14">
        <f t="shared" si="80"/>
        <v>200</v>
      </c>
      <c r="BD55" s="14">
        <f t="shared" si="1"/>
        <v>1050</v>
      </c>
      <c r="BE55" s="14">
        <f t="shared" si="2"/>
        <v>2250</v>
      </c>
      <c r="BF55" s="14">
        <f t="shared" si="38"/>
        <v>2.25</v>
      </c>
      <c r="BG55" s="14">
        <f t="shared" si="39"/>
        <v>11002</v>
      </c>
      <c r="BJ55" s="109">
        <v>51</v>
      </c>
      <c r="BK55" s="14">
        <f t="shared" si="40"/>
        <v>6</v>
      </c>
      <c r="BL55" s="14">
        <f t="shared" si="41"/>
        <v>1</v>
      </c>
      <c r="BM55" s="14">
        <f t="shared" si="3"/>
        <v>650</v>
      </c>
      <c r="BN55" s="14">
        <f t="shared" si="4"/>
        <v>2100</v>
      </c>
      <c r="BO55" s="14">
        <f t="shared" si="5"/>
        <v>4500</v>
      </c>
      <c r="BR55" s="109">
        <v>51</v>
      </c>
      <c r="BS55" s="109">
        <f t="shared" si="42"/>
        <v>17</v>
      </c>
      <c r="BT55" s="112">
        <f t="shared" si="43"/>
        <v>90</v>
      </c>
      <c r="BU55" s="109">
        <f t="shared" si="175"/>
        <v>3</v>
      </c>
      <c r="BV55" s="109">
        <v>360</v>
      </c>
      <c r="BW55" s="109">
        <v>540</v>
      </c>
      <c r="BX55" s="112">
        <v>4</v>
      </c>
      <c r="BY55" s="14">
        <f t="shared" si="44"/>
        <v>11173</v>
      </c>
      <c r="BZ55" s="118">
        <v>1</v>
      </c>
      <c r="CA55" s="14">
        <f t="shared" si="45"/>
        <v>117</v>
      </c>
      <c r="CB55" s="118" t="s">
        <v>1030</v>
      </c>
      <c r="CC55" s="14">
        <f t="shared" si="46"/>
        <v>3</v>
      </c>
      <c r="CD55" s="166" t="str">
        <f t="shared" si="47"/>
        <v>守护灵抽卡券3 2小时扫荡券1 金币36000</v>
      </c>
      <c r="CE55" s="14">
        <f t="shared" si="48"/>
        <v>30</v>
      </c>
      <c r="CF55" s="115" t="s">
        <v>261</v>
      </c>
      <c r="CG55" s="115">
        <v>3</v>
      </c>
      <c r="CH55" s="112" t="s">
        <v>1401</v>
      </c>
      <c r="CI55" s="115">
        <v>1</v>
      </c>
      <c r="CJ55" s="109" t="s">
        <v>152</v>
      </c>
      <c r="CK55" s="109">
        <f t="shared" si="132"/>
        <v>36000</v>
      </c>
      <c r="CN55" s="115">
        <f t="shared" si="133"/>
        <v>17</v>
      </c>
      <c r="CO55" s="115">
        <f t="shared" si="134"/>
        <v>100</v>
      </c>
      <c r="CP55" s="118">
        <v>3</v>
      </c>
      <c r="CQ55" s="109">
        <f t="shared" si="135"/>
        <v>540</v>
      </c>
      <c r="CR55" s="109">
        <f t="shared" si="136"/>
        <v>1080</v>
      </c>
      <c r="CS55" s="115">
        <v>8</v>
      </c>
      <c r="CT55" s="14">
        <f t="shared" si="137"/>
        <v>12173</v>
      </c>
      <c r="CU55" s="118">
        <v>2</v>
      </c>
      <c r="CV55" s="14">
        <f t="shared" si="138"/>
        <v>217</v>
      </c>
      <c r="CW55" s="118" t="s">
        <v>1030</v>
      </c>
      <c r="CX55" s="14">
        <f t="shared" si="139"/>
        <v>3</v>
      </c>
      <c r="CY55" s="166" t="str">
        <f t="shared" si="50"/>
        <v>守护灵抽卡券590级-防御套守护灵の裤子1金币54000</v>
      </c>
      <c r="CZ55" s="14">
        <f t="shared" si="51"/>
        <v>30</v>
      </c>
      <c r="DA55" s="115" t="s">
        <v>1008</v>
      </c>
      <c r="DB55" s="115">
        <v>5</v>
      </c>
      <c r="DC55" s="115" t="s">
        <v>1481</v>
      </c>
      <c r="DD55" s="115">
        <v>1</v>
      </c>
      <c r="DE55" s="109" t="s">
        <v>255</v>
      </c>
      <c r="DF55" s="115">
        <f t="shared" si="140"/>
        <v>54000</v>
      </c>
      <c r="DI55" s="118">
        <v>51</v>
      </c>
      <c r="DJ55" s="14">
        <f t="shared" si="52"/>
        <v>17</v>
      </c>
      <c r="DK55" s="118">
        <f t="shared" si="141"/>
        <v>90</v>
      </c>
      <c r="DL55" s="166">
        <f t="shared" si="16"/>
        <v>3</v>
      </c>
      <c r="DM55" s="166">
        <v>360</v>
      </c>
      <c r="DN55" s="166">
        <v>2700</v>
      </c>
      <c r="DO55" s="166">
        <v>4</v>
      </c>
      <c r="DP55" s="118">
        <v>150</v>
      </c>
      <c r="DQ55" s="118">
        <f t="shared" si="53"/>
        <v>21173</v>
      </c>
      <c r="DR55" s="118">
        <v>1</v>
      </c>
      <c r="DS55" s="14">
        <f t="shared" si="142"/>
        <v>117</v>
      </c>
      <c r="DT55" s="118" t="s">
        <v>1038</v>
      </c>
      <c r="DU55" s="118">
        <v>3</v>
      </c>
      <c r="DV55" s="166" t="str">
        <f t="shared" si="143"/>
        <v>橙色基础材料8守护灵初级抽卡券5守护灵经验26250</v>
      </c>
      <c r="DW55" s="14">
        <f t="shared" ref="DW55" si="186">DS55*100+9</f>
        <v>11709</v>
      </c>
      <c r="DX55" s="118" t="s">
        <v>1041</v>
      </c>
      <c r="DY55" s="118">
        <v>5</v>
      </c>
      <c r="DZ55" s="14" t="str">
        <f>INDEX(挂机升级突破!$DT$4:$DX$4,DO55)</f>
        <v>橙色基础材料</v>
      </c>
      <c r="EA55" s="14">
        <f>ROUND(INDEX(挂机升级突破!$G$7:$K$37,DJ55+2,章节关卡!DO55)/INDEX(挂机升级突破!$G$5:$K$5,章节关卡!DO55)*INDEX(挂机升级突破!$G$4:$K$4,章节关卡!DO55)*章节关卡!DN55,0)</f>
        <v>8</v>
      </c>
      <c r="EB55" s="118" t="s">
        <v>1042</v>
      </c>
      <c r="EC55" s="14">
        <f t="shared" si="145"/>
        <v>26250</v>
      </c>
      <c r="EH55" s="166">
        <v>51</v>
      </c>
      <c r="EI55" s="14">
        <f t="shared" si="54"/>
        <v>17</v>
      </c>
      <c r="EJ55" s="166">
        <f t="shared" si="55"/>
        <v>95</v>
      </c>
      <c r="EK55" s="166">
        <f t="shared" si="20"/>
        <v>3</v>
      </c>
      <c r="EL55" s="166">
        <f t="shared" si="146"/>
        <v>540</v>
      </c>
      <c r="EM55" s="166">
        <f t="shared" si="147"/>
        <v>6750</v>
      </c>
      <c r="EN55" s="166">
        <v>8</v>
      </c>
      <c r="EO55" s="14">
        <f t="shared" si="148"/>
        <v>300</v>
      </c>
      <c r="EP55" s="14">
        <f t="shared" si="57"/>
        <v>22173</v>
      </c>
      <c r="EQ55" s="166">
        <v>1</v>
      </c>
      <c r="ER55" s="14">
        <f t="shared" si="58"/>
        <v>217</v>
      </c>
      <c r="ES55" s="166" t="s">
        <v>1038</v>
      </c>
      <c r="ET55" s="166">
        <v>3</v>
      </c>
      <c r="EU55" s="166"/>
      <c r="EV55" s="14">
        <f t="shared" ref="EV55" si="187">ER55*100+9</f>
        <v>21709</v>
      </c>
      <c r="EW55" s="166" t="s">
        <v>1403</v>
      </c>
      <c r="EX55" s="166">
        <v>50</v>
      </c>
      <c r="EY55" s="14" t="str">
        <f>INDEX(挂机升级突破!$DT$4:$EC$4,EN55)</f>
        <v>银母</v>
      </c>
      <c r="EZ55" s="14">
        <f>ROUND(INDEX(挂机升级突破!$G$7:$R$37,EI55+3,EN55)/INDEX(挂机升级突破!$G$5:$R$5,章节关卡!EN55)*INDEX(挂机升级突破!$G$4:$R$4,章节关卡!EN55)*章节关卡!EM55,0)</f>
        <v>11</v>
      </c>
      <c r="FA55" s="166" t="s">
        <v>1405</v>
      </c>
      <c r="FB55" s="166">
        <f t="shared" si="150"/>
        <v>108000</v>
      </c>
    </row>
    <row r="56" spans="17:158" ht="16.5" x14ac:dyDescent="0.2">
      <c r="AR56" s="24">
        <v>52</v>
      </c>
      <c r="AS56" s="14">
        <f t="shared" si="32"/>
        <v>13</v>
      </c>
      <c r="AT56" s="109">
        <f t="shared" si="33"/>
        <v>4</v>
      </c>
      <c r="AU56" s="109">
        <f t="shared" si="34"/>
        <v>25</v>
      </c>
      <c r="AV56" s="109">
        <f t="shared" si="35"/>
        <v>69</v>
      </c>
      <c r="AW56" s="109">
        <f t="shared" si="36"/>
        <v>122</v>
      </c>
      <c r="AZ56" s="109">
        <v>52</v>
      </c>
      <c r="BA56" s="14">
        <f t="shared" si="0"/>
        <v>6</v>
      </c>
      <c r="BB56" s="14">
        <f t="shared" si="37"/>
        <v>2</v>
      </c>
      <c r="BC56" s="14">
        <f t="shared" si="80"/>
        <v>200</v>
      </c>
      <c r="BD56" s="14">
        <f t="shared" si="1"/>
        <v>1050</v>
      </c>
      <c r="BE56" s="14">
        <f t="shared" si="2"/>
        <v>2250</v>
      </c>
      <c r="BF56" s="14">
        <f t="shared" si="38"/>
        <v>2.25</v>
      </c>
      <c r="BG56" s="14">
        <f t="shared" si="39"/>
        <v>11002</v>
      </c>
      <c r="BJ56" s="109">
        <v>52</v>
      </c>
      <c r="BK56" s="14">
        <f t="shared" si="40"/>
        <v>6</v>
      </c>
      <c r="BL56" s="14">
        <f t="shared" si="41"/>
        <v>2</v>
      </c>
      <c r="BM56" s="14">
        <f t="shared" si="3"/>
        <v>650</v>
      </c>
      <c r="BN56" s="14">
        <f t="shared" si="4"/>
        <v>2100</v>
      </c>
      <c r="BO56" s="14">
        <f t="shared" si="5"/>
        <v>4500</v>
      </c>
      <c r="BR56" s="109">
        <v>52</v>
      </c>
      <c r="BS56" s="109">
        <f t="shared" si="42"/>
        <v>18</v>
      </c>
      <c r="BT56" s="112">
        <f t="shared" si="43"/>
        <v>95</v>
      </c>
      <c r="BU56" s="109">
        <f t="shared" si="175"/>
        <v>1</v>
      </c>
      <c r="BV56" s="109">
        <v>120</v>
      </c>
      <c r="BW56" s="109">
        <v>180</v>
      </c>
      <c r="BX56" s="112">
        <v>4</v>
      </c>
      <c r="BY56" s="14">
        <f t="shared" si="44"/>
        <v>11181</v>
      </c>
      <c r="BZ56" s="118">
        <v>1</v>
      </c>
      <c r="CA56" s="14">
        <f t="shared" si="45"/>
        <v>118</v>
      </c>
      <c r="CB56" s="118" t="s">
        <v>1030</v>
      </c>
      <c r="CC56" s="14">
        <f t="shared" si="46"/>
        <v>1</v>
      </c>
      <c r="CD56" s="166" t="str">
        <f t="shared" si="47"/>
        <v>钻石100 2小时扫荡券1 金币13200</v>
      </c>
      <c r="CE56" s="14">
        <f t="shared" si="48"/>
        <v>10</v>
      </c>
      <c r="CF56" s="115" t="s">
        <v>19</v>
      </c>
      <c r="CG56" s="115">
        <v>100</v>
      </c>
      <c r="CH56" s="112" t="s">
        <v>1401</v>
      </c>
      <c r="CI56" s="115">
        <v>1</v>
      </c>
      <c r="CJ56" s="109" t="s">
        <v>152</v>
      </c>
      <c r="CK56" s="109">
        <f t="shared" si="132"/>
        <v>13200</v>
      </c>
      <c r="CN56" s="115">
        <f t="shared" si="133"/>
        <v>18</v>
      </c>
      <c r="CO56" s="115">
        <f t="shared" si="134"/>
        <v>105</v>
      </c>
      <c r="CP56" s="118">
        <v>1</v>
      </c>
      <c r="CQ56" s="109">
        <f t="shared" si="135"/>
        <v>180</v>
      </c>
      <c r="CR56" s="109">
        <f t="shared" si="136"/>
        <v>360</v>
      </c>
      <c r="CS56" s="115">
        <v>8</v>
      </c>
      <c r="CT56" s="14">
        <f t="shared" si="137"/>
        <v>12181</v>
      </c>
      <c r="CU56" s="118">
        <v>2</v>
      </c>
      <c r="CV56" s="14">
        <f t="shared" si="138"/>
        <v>218</v>
      </c>
      <c r="CW56" s="118" t="s">
        <v>1030</v>
      </c>
      <c r="CX56" s="14">
        <f t="shared" si="139"/>
        <v>1</v>
      </c>
      <c r="CY56" s="166" t="str">
        <f t="shared" si="50"/>
        <v>钻石10090级-防御套寄灵人の头盔1金币19800</v>
      </c>
      <c r="CZ56" s="14">
        <f t="shared" si="51"/>
        <v>10</v>
      </c>
      <c r="DA56" s="115" t="s">
        <v>260</v>
      </c>
      <c r="DB56" s="115">
        <v>100</v>
      </c>
      <c r="DC56" s="115" t="s">
        <v>1482</v>
      </c>
      <c r="DD56" s="115">
        <v>1</v>
      </c>
      <c r="DE56" s="109" t="s">
        <v>255</v>
      </c>
      <c r="DF56" s="115">
        <f t="shared" si="140"/>
        <v>19800</v>
      </c>
      <c r="DI56" s="118">
        <v>52</v>
      </c>
      <c r="DJ56" s="14">
        <f t="shared" si="52"/>
        <v>18</v>
      </c>
      <c r="DK56" s="118">
        <f t="shared" si="141"/>
        <v>95</v>
      </c>
      <c r="DL56" s="166">
        <f t="shared" si="16"/>
        <v>1</v>
      </c>
      <c r="DM56" s="166">
        <v>120</v>
      </c>
      <c r="DN56" s="166">
        <v>900</v>
      </c>
      <c r="DO56" s="166">
        <v>4</v>
      </c>
      <c r="DP56" s="118">
        <v>90</v>
      </c>
      <c r="DQ56" s="118">
        <f t="shared" si="53"/>
        <v>21181</v>
      </c>
      <c r="DR56" s="118">
        <v>1</v>
      </c>
      <c r="DS56" s="14">
        <f t="shared" si="142"/>
        <v>118</v>
      </c>
      <c r="DT56" s="118" t="s">
        <v>1038</v>
      </c>
      <c r="DU56" s="118">
        <v>1</v>
      </c>
      <c r="DV56" s="166" t="str">
        <f t="shared" si="143"/>
        <v>橙色基础材料4守护灵初级抽卡券2守护灵经验16650</v>
      </c>
      <c r="DW56" s="14">
        <f t="shared" ref="DW56" si="188">DS56*100+3</f>
        <v>11803</v>
      </c>
      <c r="DX56" s="118" t="s">
        <v>1041</v>
      </c>
      <c r="DY56" s="118">
        <v>2</v>
      </c>
      <c r="DZ56" s="14" t="str">
        <f>INDEX(挂机升级突破!$DT$4:$DX$4,DO56)</f>
        <v>橙色基础材料</v>
      </c>
      <c r="EA56" s="14">
        <f>ROUND(INDEX(挂机升级突破!$G$7:$K$37,DJ56+2,章节关卡!DO56)/INDEX(挂机升级突破!$G$5:$K$5,章节关卡!DO56)*INDEX(挂机升级突破!$G$4:$K$4,章节关卡!DO56)*章节关卡!DN56,0)</f>
        <v>4</v>
      </c>
      <c r="EB56" s="118" t="s">
        <v>1042</v>
      </c>
      <c r="EC56" s="14">
        <f t="shared" si="145"/>
        <v>16650</v>
      </c>
      <c r="EH56" s="166">
        <v>52</v>
      </c>
      <c r="EI56" s="14">
        <f t="shared" si="54"/>
        <v>18</v>
      </c>
      <c r="EJ56" s="166">
        <f t="shared" si="55"/>
        <v>100</v>
      </c>
      <c r="EK56" s="166">
        <f t="shared" si="20"/>
        <v>1</v>
      </c>
      <c r="EL56" s="166">
        <f t="shared" si="146"/>
        <v>180</v>
      </c>
      <c r="EM56" s="166">
        <f t="shared" si="147"/>
        <v>2250</v>
      </c>
      <c r="EN56" s="166">
        <v>8</v>
      </c>
      <c r="EO56" s="14">
        <f t="shared" si="148"/>
        <v>180</v>
      </c>
      <c r="EP56" s="14">
        <f t="shared" si="57"/>
        <v>22181</v>
      </c>
      <c r="EQ56" s="166">
        <v>1</v>
      </c>
      <c r="ER56" s="14">
        <f t="shared" si="58"/>
        <v>218</v>
      </c>
      <c r="ES56" s="166" t="s">
        <v>1038</v>
      </c>
      <c r="ET56" s="166">
        <v>1</v>
      </c>
      <c r="EU56" s="166"/>
      <c r="EV56" s="14">
        <f t="shared" ref="EV56" si="189">ER56*100+3</f>
        <v>21803</v>
      </c>
      <c r="EW56" s="166" t="s">
        <v>1403</v>
      </c>
      <c r="EX56" s="166">
        <v>20</v>
      </c>
      <c r="EY56" s="14" t="str">
        <f>INDEX(挂机升级突破!$DT$4:$EC$4,EN56)</f>
        <v>银母</v>
      </c>
      <c r="EZ56" s="14">
        <f>ROUND(INDEX(挂机升级突破!$G$7:$R$37,EI56+3,EN56)/INDEX(挂机升级突破!$G$5:$R$5,章节关卡!EN56)*INDEX(挂机升级突破!$G$4:$R$4,章节关卡!EN56)*章节关卡!EM56,0)</f>
        <v>5</v>
      </c>
      <c r="FA56" s="166" t="s">
        <v>1405</v>
      </c>
      <c r="FB56" s="166">
        <f t="shared" si="150"/>
        <v>37800</v>
      </c>
    </row>
    <row r="57" spans="17:158" ht="16.5" x14ac:dyDescent="0.2">
      <c r="AR57" s="24">
        <v>53</v>
      </c>
      <c r="AS57" s="14">
        <f t="shared" si="32"/>
        <v>14</v>
      </c>
      <c r="AT57" s="109">
        <f t="shared" si="33"/>
        <v>1</v>
      </c>
      <c r="AU57" s="109">
        <f t="shared" si="34"/>
        <v>27</v>
      </c>
      <c r="AV57" s="109">
        <f t="shared" si="35"/>
        <v>71</v>
      </c>
      <c r="AW57" s="109">
        <f t="shared" si="36"/>
        <v>127</v>
      </c>
      <c r="AZ57" s="109">
        <v>53</v>
      </c>
      <c r="BA57" s="14">
        <f t="shared" si="0"/>
        <v>6</v>
      </c>
      <c r="BB57" s="14">
        <f t="shared" si="37"/>
        <v>3</v>
      </c>
      <c r="BC57" s="14">
        <f t="shared" si="80"/>
        <v>200</v>
      </c>
      <c r="BD57" s="14">
        <f t="shared" si="1"/>
        <v>1050</v>
      </c>
      <c r="BE57" s="14">
        <f t="shared" si="2"/>
        <v>2250</v>
      </c>
      <c r="BF57" s="14">
        <f t="shared" si="38"/>
        <v>2.25</v>
      </c>
      <c r="BG57" s="14">
        <f t="shared" si="39"/>
        <v>11002</v>
      </c>
      <c r="BJ57" s="109">
        <v>53</v>
      </c>
      <c r="BK57" s="14">
        <f t="shared" si="40"/>
        <v>6</v>
      </c>
      <c r="BL57" s="14">
        <f t="shared" si="41"/>
        <v>3</v>
      </c>
      <c r="BM57" s="14">
        <f t="shared" si="3"/>
        <v>650</v>
      </c>
      <c r="BN57" s="14">
        <f t="shared" si="4"/>
        <v>2100</v>
      </c>
      <c r="BO57" s="14">
        <f t="shared" si="5"/>
        <v>4500</v>
      </c>
      <c r="BR57" s="109">
        <v>53</v>
      </c>
      <c r="BS57" s="109">
        <f t="shared" si="42"/>
        <v>18</v>
      </c>
      <c r="BT57" s="112">
        <f t="shared" si="43"/>
        <v>95</v>
      </c>
      <c r="BU57" s="109">
        <f t="shared" si="175"/>
        <v>2</v>
      </c>
      <c r="BV57" s="109">
        <v>240</v>
      </c>
      <c r="BW57" s="109">
        <v>360</v>
      </c>
      <c r="BX57" s="112">
        <v>4</v>
      </c>
      <c r="BY57" s="14">
        <f t="shared" si="44"/>
        <v>11182</v>
      </c>
      <c r="BZ57" s="118">
        <v>1</v>
      </c>
      <c r="CA57" s="14">
        <f t="shared" si="45"/>
        <v>118</v>
      </c>
      <c r="CB57" s="118" t="s">
        <v>1030</v>
      </c>
      <c r="CC57" s="14">
        <f t="shared" si="46"/>
        <v>2</v>
      </c>
      <c r="CD57" s="166" t="str">
        <f t="shared" si="47"/>
        <v>守护灵抽卡券2 2小时扫荡券1 金币26400</v>
      </c>
      <c r="CE57" s="14">
        <f t="shared" si="48"/>
        <v>20</v>
      </c>
      <c r="CF57" s="115" t="s">
        <v>261</v>
      </c>
      <c r="CG57" s="115">
        <v>2</v>
      </c>
      <c r="CH57" s="112" t="s">
        <v>1401</v>
      </c>
      <c r="CI57" s="115">
        <v>1</v>
      </c>
      <c r="CJ57" s="109" t="s">
        <v>152</v>
      </c>
      <c r="CK57" s="109">
        <f t="shared" si="132"/>
        <v>26400</v>
      </c>
      <c r="CN57" s="115">
        <f t="shared" si="133"/>
        <v>18</v>
      </c>
      <c r="CO57" s="115">
        <f t="shared" si="134"/>
        <v>105</v>
      </c>
      <c r="CP57" s="118">
        <v>2</v>
      </c>
      <c r="CQ57" s="109">
        <f t="shared" si="135"/>
        <v>360</v>
      </c>
      <c r="CR57" s="109">
        <f t="shared" si="136"/>
        <v>720</v>
      </c>
      <c r="CS57" s="115">
        <v>8</v>
      </c>
      <c r="CT57" s="14">
        <f t="shared" si="137"/>
        <v>12182</v>
      </c>
      <c r="CU57" s="118">
        <v>2</v>
      </c>
      <c r="CV57" s="14">
        <f t="shared" si="138"/>
        <v>218</v>
      </c>
      <c r="CW57" s="118" t="s">
        <v>1030</v>
      </c>
      <c r="CX57" s="14">
        <f t="shared" si="139"/>
        <v>2</v>
      </c>
      <c r="CY57" s="166" t="str">
        <f t="shared" si="50"/>
        <v>熔炼值330090级-防御套寄灵人の铠甲1金币39600</v>
      </c>
      <c r="CZ57" s="14">
        <f t="shared" si="51"/>
        <v>20</v>
      </c>
      <c r="DA57" s="115" t="s">
        <v>1009</v>
      </c>
      <c r="DB57" s="115">
        <v>3300</v>
      </c>
      <c r="DC57" s="115" t="s">
        <v>1483</v>
      </c>
      <c r="DD57" s="115">
        <v>1</v>
      </c>
      <c r="DE57" s="109" t="s">
        <v>255</v>
      </c>
      <c r="DF57" s="115">
        <f t="shared" si="140"/>
        <v>39600</v>
      </c>
      <c r="DI57" s="118">
        <v>53</v>
      </c>
      <c r="DJ57" s="14">
        <f t="shared" si="52"/>
        <v>18</v>
      </c>
      <c r="DK57" s="118">
        <f t="shared" si="141"/>
        <v>95</v>
      </c>
      <c r="DL57" s="166">
        <f t="shared" si="16"/>
        <v>2</v>
      </c>
      <c r="DM57" s="166">
        <v>240</v>
      </c>
      <c r="DN57" s="166">
        <v>1800</v>
      </c>
      <c r="DO57" s="166">
        <v>4</v>
      </c>
      <c r="DP57" s="118">
        <v>120</v>
      </c>
      <c r="DQ57" s="118">
        <f t="shared" si="53"/>
        <v>21182</v>
      </c>
      <c r="DR57" s="118">
        <v>1</v>
      </c>
      <c r="DS57" s="14">
        <f t="shared" si="142"/>
        <v>118</v>
      </c>
      <c r="DT57" s="118" t="s">
        <v>1038</v>
      </c>
      <c r="DU57" s="118">
        <v>2</v>
      </c>
      <c r="DV57" s="166" t="str">
        <f t="shared" si="143"/>
        <v>橙色基础材料8守护灵初级抽卡券3守护灵经验22200</v>
      </c>
      <c r="DW57" s="14">
        <f t="shared" ref="DW57" si="190">DS57*100+6</f>
        <v>11806</v>
      </c>
      <c r="DX57" s="118" t="s">
        <v>1041</v>
      </c>
      <c r="DY57" s="118">
        <v>3</v>
      </c>
      <c r="DZ57" s="14" t="str">
        <f>INDEX(挂机升级突破!$DT$4:$DX$4,DO57)</f>
        <v>橙色基础材料</v>
      </c>
      <c r="EA57" s="14">
        <f>ROUND(INDEX(挂机升级突破!$G$7:$K$37,DJ57+2,章节关卡!DO57)/INDEX(挂机升级突破!$G$5:$K$5,章节关卡!DO57)*INDEX(挂机升级突破!$G$4:$K$4,章节关卡!DO57)*章节关卡!DN57,0)</f>
        <v>8</v>
      </c>
      <c r="EB57" s="118" t="s">
        <v>1042</v>
      </c>
      <c r="EC57" s="14">
        <f t="shared" si="145"/>
        <v>22200</v>
      </c>
      <c r="EH57" s="166">
        <v>53</v>
      </c>
      <c r="EI57" s="14">
        <f t="shared" si="54"/>
        <v>18</v>
      </c>
      <c r="EJ57" s="166">
        <f t="shared" si="55"/>
        <v>100</v>
      </c>
      <c r="EK57" s="166">
        <f t="shared" si="20"/>
        <v>2</v>
      </c>
      <c r="EL57" s="166">
        <f t="shared" si="146"/>
        <v>360</v>
      </c>
      <c r="EM57" s="166">
        <f t="shared" si="147"/>
        <v>4500</v>
      </c>
      <c r="EN57" s="166">
        <v>8</v>
      </c>
      <c r="EO57" s="14">
        <f t="shared" si="148"/>
        <v>240</v>
      </c>
      <c r="EP57" s="14">
        <f t="shared" si="57"/>
        <v>22182</v>
      </c>
      <c r="EQ57" s="166">
        <v>1</v>
      </c>
      <c r="ER57" s="14">
        <f t="shared" si="58"/>
        <v>218</v>
      </c>
      <c r="ES57" s="166" t="s">
        <v>1038</v>
      </c>
      <c r="ET57" s="166">
        <v>2</v>
      </c>
      <c r="EU57" s="166"/>
      <c r="EV57" s="14">
        <f t="shared" ref="EV57" si="191">ER57*100+6</f>
        <v>21806</v>
      </c>
      <c r="EW57" s="166" t="s">
        <v>1403</v>
      </c>
      <c r="EX57" s="166">
        <v>30</v>
      </c>
      <c r="EY57" s="14" t="str">
        <f>INDEX(挂机升级突破!$DT$4:$EC$4,EN57)</f>
        <v>银母</v>
      </c>
      <c r="EZ57" s="14">
        <f>ROUND(INDEX(挂机升级突破!$G$7:$R$37,EI57+3,EN57)/INDEX(挂机升级突破!$G$5:$R$5,章节关卡!EN57)*INDEX(挂机升级突破!$G$4:$R$4,章节关卡!EN57)*章节关卡!EM57,0)</f>
        <v>9</v>
      </c>
      <c r="FA57" s="166" t="s">
        <v>1405</v>
      </c>
      <c r="FB57" s="166">
        <f t="shared" si="150"/>
        <v>75600</v>
      </c>
    </row>
    <row r="58" spans="17:158" ht="16.5" x14ac:dyDescent="0.2">
      <c r="AR58" s="24">
        <v>54</v>
      </c>
      <c r="AS58" s="14">
        <f t="shared" si="32"/>
        <v>14</v>
      </c>
      <c r="AT58" s="109">
        <f t="shared" si="33"/>
        <v>2</v>
      </c>
      <c r="AU58" s="109">
        <f t="shared" si="34"/>
        <v>27</v>
      </c>
      <c r="AV58" s="109">
        <f t="shared" si="35"/>
        <v>72</v>
      </c>
      <c r="AW58" s="109">
        <f t="shared" si="36"/>
        <v>129</v>
      </c>
      <c r="AZ58" s="109">
        <v>54</v>
      </c>
      <c r="BA58" s="14">
        <f t="shared" si="0"/>
        <v>6</v>
      </c>
      <c r="BB58" s="14">
        <f t="shared" si="37"/>
        <v>4</v>
      </c>
      <c r="BC58" s="14">
        <f t="shared" si="80"/>
        <v>200</v>
      </c>
      <c r="BD58" s="14">
        <f t="shared" si="1"/>
        <v>1050</v>
      </c>
      <c r="BE58" s="14">
        <f t="shared" si="2"/>
        <v>2250</v>
      </c>
      <c r="BF58" s="14">
        <f t="shared" si="38"/>
        <v>2.25</v>
      </c>
      <c r="BG58" s="14">
        <f t="shared" si="39"/>
        <v>11002</v>
      </c>
      <c r="BJ58" s="109">
        <v>54</v>
      </c>
      <c r="BK58" s="14">
        <f t="shared" si="40"/>
        <v>6</v>
      </c>
      <c r="BL58" s="14">
        <f t="shared" si="41"/>
        <v>4</v>
      </c>
      <c r="BM58" s="14">
        <f t="shared" si="3"/>
        <v>650</v>
      </c>
      <c r="BN58" s="14">
        <f t="shared" si="4"/>
        <v>2100</v>
      </c>
      <c r="BO58" s="14">
        <f t="shared" si="5"/>
        <v>4500</v>
      </c>
      <c r="BR58" s="109">
        <v>54</v>
      </c>
      <c r="BS58" s="109">
        <f t="shared" si="42"/>
        <v>18</v>
      </c>
      <c r="BT58" s="112">
        <f t="shared" si="43"/>
        <v>95</v>
      </c>
      <c r="BU58" s="109">
        <f t="shared" si="175"/>
        <v>3</v>
      </c>
      <c r="BV58" s="109">
        <v>360</v>
      </c>
      <c r="BW58" s="109">
        <v>540</v>
      </c>
      <c r="BX58" s="112">
        <v>4</v>
      </c>
      <c r="BY58" s="14">
        <f t="shared" si="44"/>
        <v>11183</v>
      </c>
      <c r="BZ58" s="118">
        <v>1</v>
      </c>
      <c r="CA58" s="14">
        <f t="shared" si="45"/>
        <v>118</v>
      </c>
      <c r="CB58" s="118" t="s">
        <v>1030</v>
      </c>
      <c r="CC58" s="14">
        <f t="shared" si="46"/>
        <v>3</v>
      </c>
      <c r="CD58" s="166" t="str">
        <f t="shared" si="47"/>
        <v>守护灵抽卡券3 2小时扫荡券1 金币39600</v>
      </c>
      <c r="CE58" s="14">
        <f t="shared" si="48"/>
        <v>30</v>
      </c>
      <c r="CF58" s="115" t="s">
        <v>261</v>
      </c>
      <c r="CG58" s="115">
        <v>3</v>
      </c>
      <c r="CH58" s="112" t="s">
        <v>1401</v>
      </c>
      <c r="CI58" s="115">
        <v>1</v>
      </c>
      <c r="CJ58" s="109" t="s">
        <v>152</v>
      </c>
      <c r="CK58" s="109">
        <f t="shared" si="132"/>
        <v>39600</v>
      </c>
      <c r="CN58" s="115">
        <f t="shared" si="133"/>
        <v>18</v>
      </c>
      <c r="CO58" s="115">
        <f t="shared" si="134"/>
        <v>105</v>
      </c>
      <c r="CP58" s="118">
        <v>3</v>
      </c>
      <c r="CQ58" s="109">
        <f t="shared" si="135"/>
        <v>540</v>
      </c>
      <c r="CR58" s="109">
        <f t="shared" si="136"/>
        <v>1080</v>
      </c>
      <c r="CS58" s="115">
        <v>8</v>
      </c>
      <c r="CT58" s="14">
        <f t="shared" si="137"/>
        <v>12183</v>
      </c>
      <c r="CU58" s="118">
        <v>2</v>
      </c>
      <c r="CV58" s="14">
        <f t="shared" si="138"/>
        <v>218</v>
      </c>
      <c r="CW58" s="118" t="s">
        <v>1030</v>
      </c>
      <c r="CX58" s="14">
        <f t="shared" si="139"/>
        <v>3</v>
      </c>
      <c r="CY58" s="166" t="str">
        <f t="shared" si="50"/>
        <v>守护灵抽卡券590级-防御套寄灵人の裤子1金币59400</v>
      </c>
      <c r="CZ58" s="14">
        <f t="shared" si="51"/>
        <v>30</v>
      </c>
      <c r="DA58" s="115" t="s">
        <v>1008</v>
      </c>
      <c r="DB58" s="115">
        <v>5</v>
      </c>
      <c r="DC58" s="115" t="s">
        <v>1484</v>
      </c>
      <c r="DD58" s="115">
        <v>1</v>
      </c>
      <c r="DE58" s="109" t="s">
        <v>255</v>
      </c>
      <c r="DF58" s="115">
        <f t="shared" si="140"/>
        <v>59400</v>
      </c>
      <c r="DI58" s="118">
        <v>54</v>
      </c>
      <c r="DJ58" s="14">
        <f t="shared" si="52"/>
        <v>18</v>
      </c>
      <c r="DK58" s="118">
        <f t="shared" si="141"/>
        <v>95</v>
      </c>
      <c r="DL58" s="166">
        <f t="shared" si="16"/>
        <v>3</v>
      </c>
      <c r="DM58" s="166">
        <v>360</v>
      </c>
      <c r="DN58" s="166">
        <v>2700</v>
      </c>
      <c r="DO58" s="166">
        <v>4</v>
      </c>
      <c r="DP58" s="118">
        <v>150</v>
      </c>
      <c r="DQ58" s="118">
        <f t="shared" si="53"/>
        <v>21183</v>
      </c>
      <c r="DR58" s="118">
        <v>1</v>
      </c>
      <c r="DS58" s="14">
        <f t="shared" si="142"/>
        <v>118</v>
      </c>
      <c r="DT58" s="118" t="s">
        <v>1038</v>
      </c>
      <c r="DU58" s="118">
        <v>3</v>
      </c>
      <c r="DV58" s="166" t="str">
        <f t="shared" si="143"/>
        <v>橙色基础材料11守护灵初级抽卡券5守护灵经验27750</v>
      </c>
      <c r="DW58" s="14">
        <f t="shared" ref="DW58" si="192">DS58*100+9</f>
        <v>11809</v>
      </c>
      <c r="DX58" s="118" t="s">
        <v>1041</v>
      </c>
      <c r="DY58" s="118">
        <v>5</v>
      </c>
      <c r="DZ58" s="14" t="str">
        <f>INDEX(挂机升级突破!$DT$4:$DX$4,DO58)</f>
        <v>橙色基础材料</v>
      </c>
      <c r="EA58" s="14">
        <f>ROUND(INDEX(挂机升级突破!$G$7:$K$37,DJ58+2,章节关卡!DO58)/INDEX(挂机升级突破!$G$5:$K$5,章节关卡!DO58)*INDEX(挂机升级突破!$G$4:$K$4,章节关卡!DO58)*章节关卡!DN58,0)</f>
        <v>11</v>
      </c>
      <c r="EB58" s="118" t="s">
        <v>1042</v>
      </c>
      <c r="EC58" s="14">
        <f t="shared" si="145"/>
        <v>27750</v>
      </c>
      <c r="EH58" s="166">
        <v>54</v>
      </c>
      <c r="EI58" s="14">
        <f t="shared" si="54"/>
        <v>18</v>
      </c>
      <c r="EJ58" s="166">
        <f t="shared" si="55"/>
        <v>100</v>
      </c>
      <c r="EK58" s="166">
        <f t="shared" si="20"/>
        <v>3</v>
      </c>
      <c r="EL58" s="166">
        <f t="shared" si="146"/>
        <v>540</v>
      </c>
      <c r="EM58" s="166">
        <f t="shared" si="147"/>
        <v>6750</v>
      </c>
      <c r="EN58" s="166">
        <v>8</v>
      </c>
      <c r="EO58" s="14">
        <f t="shared" si="148"/>
        <v>300</v>
      </c>
      <c r="EP58" s="14">
        <f t="shared" si="57"/>
        <v>22183</v>
      </c>
      <c r="EQ58" s="166">
        <v>1</v>
      </c>
      <c r="ER58" s="14">
        <f t="shared" si="58"/>
        <v>218</v>
      </c>
      <c r="ES58" s="166" t="s">
        <v>1038</v>
      </c>
      <c r="ET58" s="166">
        <v>3</v>
      </c>
      <c r="EU58" s="166"/>
      <c r="EV58" s="14">
        <f t="shared" ref="EV58" si="193">ER58*100+9</f>
        <v>21809</v>
      </c>
      <c r="EW58" s="166" t="s">
        <v>1403</v>
      </c>
      <c r="EX58" s="166">
        <v>50</v>
      </c>
      <c r="EY58" s="14" t="str">
        <f>INDEX(挂机升级突破!$DT$4:$EC$4,EN58)</f>
        <v>银母</v>
      </c>
      <c r="EZ58" s="14">
        <f>ROUND(INDEX(挂机升级突破!$G$7:$R$37,EI58+3,EN58)/INDEX(挂机升级突破!$G$5:$R$5,章节关卡!EN58)*INDEX(挂机升级突破!$G$4:$R$4,章节关卡!EN58)*章节关卡!EM58,0)</f>
        <v>14</v>
      </c>
      <c r="FA58" s="166" t="s">
        <v>1405</v>
      </c>
      <c r="FB58" s="166">
        <f t="shared" si="150"/>
        <v>113400</v>
      </c>
    </row>
    <row r="59" spans="17:158" ht="16.5" x14ac:dyDescent="0.2">
      <c r="AR59" s="24">
        <v>55</v>
      </c>
      <c r="AS59" s="14">
        <f t="shared" si="32"/>
        <v>14</v>
      </c>
      <c r="AT59" s="109">
        <f t="shared" si="33"/>
        <v>3</v>
      </c>
      <c r="AU59" s="109">
        <f t="shared" si="34"/>
        <v>27</v>
      </c>
      <c r="AV59" s="109">
        <f t="shared" si="35"/>
        <v>73</v>
      </c>
      <c r="AW59" s="109">
        <f t="shared" si="36"/>
        <v>131</v>
      </c>
      <c r="AZ59" s="109">
        <v>55</v>
      </c>
      <c r="BA59" s="14">
        <f t="shared" si="0"/>
        <v>6</v>
      </c>
      <c r="BB59" s="14">
        <f t="shared" si="37"/>
        <v>5</v>
      </c>
      <c r="BC59" s="14">
        <f t="shared" si="80"/>
        <v>200</v>
      </c>
      <c r="BD59" s="14">
        <f t="shared" si="1"/>
        <v>1050</v>
      </c>
      <c r="BE59" s="14">
        <f t="shared" si="2"/>
        <v>2250</v>
      </c>
      <c r="BF59" s="14">
        <f t="shared" si="38"/>
        <v>2.25</v>
      </c>
      <c r="BG59" s="14">
        <f t="shared" si="39"/>
        <v>11002</v>
      </c>
      <c r="BJ59" s="109">
        <v>55</v>
      </c>
      <c r="BK59" s="14">
        <f t="shared" si="40"/>
        <v>6</v>
      </c>
      <c r="BL59" s="14">
        <f t="shared" si="41"/>
        <v>5</v>
      </c>
      <c r="BM59" s="14">
        <f t="shared" si="3"/>
        <v>650</v>
      </c>
      <c r="BN59" s="14">
        <f t="shared" si="4"/>
        <v>2100</v>
      </c>
      <c r="BO59" s="14">
        <f t="shared" si="5"/>
        <v>4500</v>
      </c>
      <c r="BR59" s="109">
        <v>55</v>
      </c>
      <c r="BS59" s="109">
        <f t="shared" si="42"/>
        <v>19</v>
      </c>
      <c r="BT59" s="112">
        <f t="shared" si="43"/>
        <v>100</v>
      </c>
      <c r="BU59" s="109">
        <f t="shared" si="175"/>
        <v>1</v>
      </c>
      <c r="BV59" s="109">
        <v>120</v>
      </c>
      <c r="BW59" s="109">
        <v>180</v>
      </c>
      <c r="BX59" s="112">
        <v>4</v>
      </c>
      <c r="BY59" s="14">
        <f t="shared" si="44"/>
        <v>11191</v>
      </c>
      <c r="BZ59" s="118">
        <v>1</v>
      </c>
      <c r="CA59" s="14">
        <f t="shared" si="45"/>
        <v>119</v>
      </c>
      <c r="CB59" s="118" t="s">
        <v>1030</v>
      </c>
      <c r="CC59" s="14">
        <f t="shared" si="46"/>
        <v>1</v>
      </c>
      <c r="CD59" s="166" t="str">
        <f t="shared" si="47"/>
        <v>钻石100 2小时扫荡券1 金币14400</v>
      </c>
      <c r="CE59" s="14">
        <f t="shared" si="48"/>
        <v>10</v>
      </c>
      <c r="CF59" s="115" t="s">
        <v>19</v>
      </c>
      <c r="CG59" s="115">
        <v>100</v>
      </c>
      <c r="CH59" s="112" t="s">
        <v>1401</v>
      </c>
      <c r="CI59" s="115">
        <v>1</v>
      </c>
      <c r="CJ59" s="109" t="s">
        <v>152</v>
      </c>
      <c r="CK59" s="109">
        <f t="shared" si="132"/>
        <v>14400</v>
      </c>
      <c r="CN59" s="115">
        <f t="shared" si="133"/>
        <v>19</v>
      </c>
      <c r="CO59" s="115">
        <f t="shared" si="134"/>
        <v>110</v>
      </c>
      <c r="CP59" s="118">
        <v>1</v>
      </c>
      <c r="CQ59" s="109">
        <f t="shared" si="135"/>
        <v>180</v>
      </c>
      <c r="CR59" s="109">
        <f t="shared" si="136"/>
        <v>360</v>
      </c>
      <c r="CS59" s="115">
        <v>8</v>
      </c>
      <c r="CT59" s="14">
        <f t="shared" si="137"/>
        <v>12191</v>
      </c>
      <c r="CU59" s="118">
        <v>2</v>
      </c>
      <c r="CV59" s="14">
        <f t="shared" si="138"/>
        <v>219</v>
      </c>
      <c r="CW59" s="118" t="s">
        <v>1030</v>
      </c>
      <c r="CX59" s="14">
        <f t="shared" si="139"/>
        <v>1</v>
      </c>
      <c r="CY59" s="166" t="str">
        <f t="shared" si="50"/>
        <v>钻石100100级-攻击套守护灵の头盔1金币21600</v>
      </c>
      <c r="CZ59" s="14">
        <f t="shared" si="51"/>
        <v>10</v>
      </c>
      <c r="DA59" s="115" t="s">
        <v>260</v>
      </c>
      <c r="DB59" s="115">
        <v>100</v>
      </c>
      <c r="DC59" s="115" t="s">
        <v>1485</v>
      </c>
      <c r="DD59" s="115">
        <v>1</v>
      </c>
      <c r="DE59" s="109" t="s">
        <v>255</v>
      </c>
      <c r="DF59" s="115">
        <f t="shared" si="140"/>
        <v>21600</v>
      </c>
      <c r="DI59" s="118">
        <v>55</v>
      </c>
      <c r="DJ59" s="14">
        <f t="shared" si="52"/>
        <v>19</v>
      </c>
      <c r="DK59" s="118">
        <f t="shared" si="141"/>
        <v>100</v>
      </c>
      <c r="DL59" s="166">
        <f t="shared" si="16"/>
        <v>1</v>
      </c>
      <c r="DM59" s="166">
        <v>120</v>
      </c>
      <c r="DN59" s="166">
        <v>900</v>
      </c>
      <c r="DO59" s="166">
        <v>4</v>
      </c>
      <c r="DP59" s="118">
        <v>90</v>
      </c>
      <c r="DQ59" s="118">
        <f t="shared" si="53"/>
        <v>21191</v>
      </c>
      <c r="DR59" s="118">
        <v>1</v>
      </c>
      <c r="DS59" s="14">
        <f t="shared" si="142"/>
        <v>119</v>
      </c>
      <c r="DT59" s="118" t="s">
        <v>1038</v>
      </c>
      <c r="DU59" s="118">
        <v>1</v>
      </c>
      <c r="DV59" s="166" t="str">
        <f t="shared" si="143"/>
        <v>橙色基础材料5守护灵初级抽卡券2守护灵经验18000</v>
      </c>
      <c r="DW59" s="14">
        <f t="shared" ref="DW59" si="194">DS59*100+3</f>
        <v>11903</v>
      </c>
      <c r="DX59" s="118" t="s">
        <v>1041</v>
      </c>
      <c r="DY59" s="118">
        <v>2</v>
      </c>
      <c r="DZ59" s="14" t="str">
        <f>INDEX(挂机升级突破!$DT$4:$DX$4,DO59)</f>
        <v>橙色基础材料</v>
      </c>
      <c r="EA59" s="14">
        <f>ROUND(INDEX(挂机升级突破!$G$7:$K$37,DJ59+2,章节关卡!DO59)/INDEX(挂机升级突破!$G$5:$K$5,章节关卡!DO59)*INDEX(挂机升级突破!$G$4:$K$4,章节关卡!DO59)*章节关卡!DN59,0)</f>
        <v>5</v>
      </c>
      <c r="EB59" s="118" t="s">
        <v>1042</v>
      </c>
      <c r="EC59" s="14">
        <f t="shared" si="145"/>
        <v>18000</v>
      </c>
      <c r="EH59" s="166">
        <v>55</v>
      </c>
      <c r="EI59" s="14">
        <f t="shared" si="54"/>
        <v>19</v>
      </c>
      <c r="EJ59" s="166">
        <f t="shared" si="55"/>
        <v>105</v>
      </c>
      <c r="EK59" s="166">
        <f t="shared" si="20"/>
        <v>1</v>
      </c>
      <c r="EL59" s="166">
        <f t="shared" si="146"/>
        <v>180</v>
      </c>
      <c r="EM59" s="166">
        <f t="shared" si="147"/>
        <v>2250</v>
      </c>
      <c r="EN59" s="166">
        <v>8</v>
      </c>
      <c r="EO59" s="14">
        <f t="shared" si="148"/>
        <v>180</v>
      </c>
      <c r="EP59" s="14">
        <f t="shared" si="57"/>
        <v>22191</v>
      </c>
      <c r="EQ59" s="166">
        <v>1</v>
      </c>
      <c r="ER59" s="14">
        <f t="shared" si="58"/>
        <v>219</v>
      </c>
      <c r="ES59" s="166" t="s">
        <v>1038</v>
      </c>
      <c r="ET59" s="166">
        <v>1</v>
      </c>
      <c r="EU59" s="166"/>
      <c r="EV59" s="14">
        <f t="shared" ref="EV59" si="195">ER59*100+3</f>
        <v>21903</v>
      </c>
      <c r="EW59" s="166" t="s">
        <v>1403</v>
      </c>
      <c r="EX59" s="166">
        <v>20</v>
      </c>
      <c r="EY59" s="14" t="str">
        <f>INDEX(挂机升级突破!$DT$4:$EC$4,EN59)</f>
        <v>银母</v>
      </c>
      <c r="EZ59" s="14">
        <f>ROUND(INDEX(挂机升级突破!$G$7:$R$37,EI59+3,EN59)/INDEX(挂机升级突破!$G$5:$R$5,章节关卡!EN59)*INDEX(挂机升级突破!$G$4:$R$4,章节关卡!EN59)*章节关卡!EM59,0)</f>
        <v>6</v>
      </c>
      <c r="FA59" s="166" t="s">
        <v>1405</v>
      </c>
      <c r="FB59" s="166">
        <f t="shared" si="150"/>
        <v>40500</v>
      </c>
    </row>
    <row r="60" spans="17:158" ht="16.5" x14ac:dyDescent="0.2">
      <c r="AR60" s="24">
        <v>56</v>
      </c>
      <c r="AS60" s="14">
        <f t="shared" si="32"/>
        <v>14</v>
      </c>
      <c r="AT60" s="109">
        <f t="shared" si="33"/>
        <v>4</v>
      </c>
      <c r="AU60" s="109">
        <f t="shared" si="34"/>
        <v>27</v>
      </c>
      <c r="AV60" s="109">
        <f t="shared" si="35"/>
        <v>74</v>
      </c>
      <c r="AW60" s="109">
        <f t="shared" si="36"/>
        <v>133</v>
      </c>
      <c r="AZ60" s="109">
        <v>56</v>
      </c>
      <c r="BA60" s="14">
        <f t="shared" si="0"/>
        <v>6</v>
      </c>
      <c r="BB60" s="14">
        <f t="shared" si="37"/>
        <v>6</v>
      </c>
      <c r="BC60" s="14">
        <f t="shared" si="80"/>
        <v>200</v>
      </c>
      <c r="BD60" s="14">
        <f t="shared" si="1"/>
        <v>1050</v>
      </c>
      <c r="BE60" s="14">
        <f t="shared" si="2"/>
        <v>2250</v>
      </c>
      <c r="BF60" s="14">
        <f t="shared" si="38"/>
        <v>2.25</v>
      </c>
      <c r="BG60" s="14">
        <f t="shared" si="39"/>
        <v>11002</v>
      </c>
      <c r="BJ60" s="109">
        <v>56</v>
      </c>
      <c r="BK60" s="14">
        <f t="shared" si="40"/>
        <v>6</v>
      </c>
      <c r="BL60" s="14">
        <f t="shared" si="41"/>
        <v>6</v>
      </c>
      <c r="BM60" s="14">
        <f t="shared" si="3"/>
        <v>650</v>
      </c>
      <c r="BN60" s="14">
        <f t="shared" si="4"/>
        <v>2100</v>
      </c>
      <c r="BO60" s="14">
        <f t="shared" si="5"/>
        <v>4500</v>
      </c>
      <c r="BR60" s="109">
        <v>56</v>
      </c>
      <c r="BS60" s="109">
        <f t="shared" si="42"/>
        <v>19</v>
      </c>
      <c r="BT60" s="112">
        <f t="shared" si="43"/>
        <v>100</v>
      </c>
      <c r="BU60" s="109">
        <f t="shared" si="175"/>
        <v>2</v>
      </c>
      <c r="BV60" s="109">
        <v>240</v>
      </c>
      <c r="BW60" s="109">
        <v>360</v>
      </c>
      <c r="BX60" s="112">
        <v>4</v>
      </c>
      <c r="BY60" s="14">
        <f t="shared" si="44"/>
        <v>11192</v>
      </c>
      <c r="BZ60" s="118">
        <v>1</v>
      </c>
      <c r="CA60" s="14">
        <f t="shared" si="45"/>
        <v>119</v>
      </c>
      <c r="CB60" s="118" t="s">
        <v>1030</v>
      </c>
      <c r="CC60" s="14">
        <f t="shared" si="46"/>
        <v>2</v>
      </c>
      <c r="CD60" s="166" t="str">
        <f t="shared" si="47"/>
        <v>守护灵抽卡券2 2小时扫荡券1 金币28800</v>
      </c>
      <c r="CE60" s="14">
        <f t="shared" si="48"/>
        <v>20</v>
      </c>
      <c r="CF60" s="115" t="s">
        <v>261</v>
      </c>
      <c r="CG60" s="115">
        <v>2</v>
      </c>
      <c r="CH60" s="112" t="s">
        <v>1401</v>
      </c>
      <c r="CI60" s="115">
        <v>1</v>
      </c>
      <c r="CJ60" s="109" t="s">
        <v>152</v>
      </c>
      <c r="CK60" s="109">
        <f t="shared" si="132"/>
        <v>28800</v>
      </c>
      <c r="CN60" s="115">
        <f t="shared" si="133"/>
        <v>19</v>
      </c>
      <c r="CO60" s="115">
        <f t="shared" si="134"/>
        <v>110</v>
      </c>
      <c r="CP60" s="118">
        <v>2</v>
      </c>
      <c r="CQ60" s="115">
        <f t="shared" si="135"/>
        <v>360</v>
      </c>
      <c r="CR60" s="115">
        <f t="shared" si="136"/>
        <v>720</v>
      </c>
      <c r="CS60" s="115">
        <v>8</v>
      </c>
      <c r="CT60" s="14">
        <f t="shared" si="137"/>
        <v>12192</v>
      </c>
      <c r="CU60" s="118">
        <v>2</v>
      </c>
      <c r="CV60" s="14">
        <f t="shared" si="138"/>
        <v>219</v>
      </c>
      <c r="CW60" s="118" t="s">
        <v>1030</v>
      </c>
      <c r="CX60" s="14">
        <f t="shared" si="139"/>
        <v>2</v>
      </c>
      <c r="CY60" s="166" t="str">
        <f t="shared" si="50"/>
        <v>熔炼值3600100级-攻击套守护灵の铠甲1金币43200</v>
      </c>
      <c r="CZ60" s="14">
        <f t="shared" si="51"/>
        <v>20</v>
      </c>
      <c r="DA60" s="115" t="s">
        <v>1009</v>
      </c>
      <c r="DB60" s="115">
        <v>3600</v>
      </c>
      <c r="DC60" s="115" t="s">
        <v>1486</v>
      </c>
      <c r="DD60" s="115">
        <v>1</v>
      </c>
      <c r="DE60" s="109" t="s">
        <v>255</v>
      </c>
      <c r="DF60" s="115">
        <f t="shared" si="140"/>
        <v>43200</v>
      </c>
      <c r="DI60" s="118">
        <v>56</v>
      </c>
      <c r="DJ60" s="14">
        <f t="shared" si="52"/>
        <v>19</v>
      </c>
      <c r="DK60" s="118">
        <f t="shared" si="141"/>
        <v>100</v>
      </c>
      <c r="DL60" s="166">
        <f t="shared" si="16"/>
        <v>2</v>
      </c>
      <c r="DM60" s="166">
        <v>240</v>
      </c>
      <c r="DN60" s="166">
        <v>1800</v>
      </c>
      <c r="DO60" s="166">
        <v>4</v>
      </c>
      <c r="DP60" s="118">
        <v>120</v>
      </c>
      <c r="DQ60" s="118">
        <f t="shared" si="53"/>
        <v>21192</v>
      </c>
      <c r="DR60" s="118">
        <v>1</v>
      </c>
      <c r="DS60" s="14">
        <f t="shared" si="142"/>
        <v>119</v>
      </c>
      <c r="DT60" s="118" t="s">
        <v>1038</v>
      </c>
      <c r="DU60" s="118">
        <v>2</v>
      </c>
      <c r="DV60" s="166" t="str">
        <f t="shared" si="143"/>
        <v>橙色基础材料10守护灵初级抽卡券3守护灵经验24000</v>
      </c>
      <c r="DW60" s="14">
        <f t="shared" ref="DW60" si="196">DS60*100+6</f>
        <v>11906</v>
      </c>
      <c r="DX60" s="118" t="s">
        <v>1041</v>
      </c>
      <c r="DY60" s="118">
        <v>3</v>
      </c>
      <c r="DZ60" s="14" t="str">
        <f>INDEX(挂机升级突破!$DT$4:$DX$4,DO60)</f>
        <v>橙色基础材料</v>
      </c>
      <c r="EA60" s="14">
        <f>ROUND(INDEX(挂机升级突破!$G$7:$K$37,DJ60+2,章节关卡!DO60)/INDEX(挂机升级突破!$G$5:$K$5,章节关卡!DO60)*INDEX(挂机升级突破!$G$4:$K$4,章节关卡!DO60)*章节关卡!DN60,0)</f>
        <v>10</v>
      </c>
      <c r="EB60" s="118" t="s">
        <v>1042</v>
      </c>
      <c r="EC60" s="14">
        <f t="shared" si="145"/>
        <v>24000</v>
      </c>
      <c r="EH60" s="166">
        <v>56</v>
      </c>
      <c r="EI60" s="14">
        <f t="shared" si="54"/>
        <v>19</v>
      </c>
      <c r="EJ60" s="166">
        <f t="shared" si="55"/>
        <v>105</v>
      </c>
      <c r="EK60" s="166">
        <f t="shared" si="20"/>
        <v>2</v>
      </c>
      <c r="EL60" s="166">
        <f t="shared" si="146"/>
        <v>360</v>
      </c>
      <c r="EM60" s="166">
        <f t="shared" si="147"/>
        <v>4500</v>
      </c>
      <c r="EN60" s="166">
        <v>8</v>
      </c>
      <c r="EO60" s="14">
        <f t="shared" si="148"/>
        <v>240</v>
      </c>
      <c r="EP60" s="14">
        <f t="shared" si="57"/>
        <v>22192</v>
      </c>
      <c r="EQ60" s="166">
        <v>1</v>
      </c>
      <c r="ER60" s="14">
        <f t="shared" si="58"/>
        <v>219</v>
      </c>
      <c r="ES60" s="166" t="s">
        <v>1038</v>
      </c>
      <c r="ET60" s="166">
        <v>2</v>
      </c>
      <c r="EU60" s="166"/>
      <c r="EV60" s="14">
        <f t="shared" ref="EV60" si="197">ER60*100+6</f>
        <v>21906</v>
      </c>
      <c r="EW60" s="166" t="s">
        <v>1403</v>
      </c>
      <c r="EX60" s="166">
        <v>30</v>
      </c>
      <c r="EY60" s="14" t="str">
        <f>INDEX(挂机升级突破!$DT$4:$EC$4,EN60)</f>
        <v>银母</v>
      </c>
      <c r="EZ60" s="14">
        <f>ROUND(INDEX(挂机升级突破!$G$7:$R$37,EI60+3,EN60)/INDEX(挂机升级突破!$G$5:$R$5,章节关卡!EN60)*INDEX(挂机升级突破!$G$4:$R$4,章节关卡!EN60)*章节关卡!EM60,0)</f>
        <v>11</v>
      </c>
      <c r="FA60" s="166" t="s">
        <v>1405</v>
      </c>
      <c r="FB60" s="166">
        <f t="shared" si="150"/>
        <v>81000</v>
      </c>
    </row>
    <row r="61" spans="17:158" ht="16.5" x14ac:dyDescent="0.2">
      <c r="AR61" s="24">
        <v>57</v>
      </c>
      <c r="AS61" s="14">
        <f t="shared" si="32"/>
        <v>15</v>
      </c>
      <c r="AT61" s="109">
        <f t="shared" si="33"/>
        <v>1</v>
      </c>
      <c r="AU61" s="109">
        <f t="shared" si="34"/>
        <v>30</v>
      </c>
      <c r="AV61" s="109">
        <f t="shared" si="35"/>
        <v>76</v>
      </c>
      <c r="AW61" s="109">
        <f t="shared" si="36"/>
        <v>138</v>
      </c>
      <c r="AZ61" s="109">
        <v>57</v>
      </c>
      <c r="BA61" s="14">
        <f t="shared" si="0"/>
        <v>6</v>
      </c>
      <c r="BB61" s="14">
        <f t="shared" si="37"/>
        <v>7</v>
      </c>
      <c r="BC61" s="14">
        <f t="shared" si="80"/>
        <v>200</v>
      </c>
      <c r="BD61" s="14">
        <f t="shared" si="1"/>
        <v>1050</v>
      </c>
      <c r="BE61" s="14">
        <f t="shared" si="2"/>
        <v>2250</v>
      </c>
      <c r="BF61" s="14">
        <f t="shared" si="38"/>
        <v>2.25</v>
      </c>
      <c r="BG61" s="14">
        <f t="shared" si="39"/>
        <v>11002</v>
      </c>
      <c r="BJ61" s="109">
        <v>57</v>
      </c>
      <c r="BK61" s="14">
        <f t="shared" si="40"/>
        <v>6</v>
      </c>
      <c r="BL61" s="14">
        <f t="shared" si="41"/>
        <v>7</v>
      </c>
      <c r="BM61" s="14">
        <f t="shared" si="3"/>
        <v>650</v>
      </c>
      <c r="BN61" s="14">
        <f t="shared" si="4"/>
        <v>2100</v>
      </c>
      <c r="BO61" s="14">
        <f t="shared" si="5"/>
        <v>4500</v>
      </c>
      <c r="BR61" s="109">
        <v>57</v>
      </c>
      <c r="BS61" s="109">
        <f t="shared" si="42"/>
        <v>19</v>
      </c>
      <c r="BT61" s="112">
        <f t="shared" si="43"/>
        <v>100</v>
      </c>
      <c r="BU61" s="109">
        <f t="shared" si="175"/>
        <v>3</v>
      </c>
      <c r="BV61" s="109">
        <v>360</v>
      </c>
      <c r="BW61" s="109">
        <v>540</v>
      </c>
      <c r="BX61" s="112">
        <v>4</v>
      </c>
      <c r="BY61" s="14">
        <f t="shared" si="44"/>
        <v>11193</v>
      </c>
      <c r="BZ61" s="118">
        <v>1</v>
      </c>
      <c r="CA61" s="14">
        <f t="shared" si="45"/>
        <v>119</v>
      </c>
      <c r="CB61" s="118" t="s">
        <v>1030</v>
      </c>
      <c r="CC61" s="14">
        <f t="shared" si="46"/>
        <v>3</v>
      </c>
      <c r="CD61" s="166" t="str">
        <f t="shared" si="47"/>
        <v>守护灵抽卡券3 2小时扫荡券1 金币43200</v>
      </c>
      <c r="CE61" s="14">
        <f t="shared" si="48"/>
        <v>30</v>
      </c>
      <c r="CF61" s="115" t="s">
        <v>261</v>
      </c>
      <c r="CG61" s="115">
        <v>3</v>
      </c>
      <c r="CH61" s="112" t="s">
        <v>1401</v>
      </c>
      <c r="CI61" s="115">
        <v>1</v>
      </c>
      <c r="CJ61" s="109" t="s">
        <v>152</v>
      </c>
      <c r="CK61" s="109">
        <f t="shared" si="132"/>
        <v>43200</v>
      </c>
      <c r="CN61" s="115">
        <f t="shared" si="133"/>
        <v>19</v>
      </c>
      <c r="CO61" s="115">
        <f t="shared" si="134"/>
        <v>110</v>
      </c>
      <c r="CP61" s="118">
        <v>3</v>
      </c>
      <c r="CQ61" s="115">
        <f t="shared" si="135"/>
        <v>540</v>
      </c>
      <c r="CR61" s="115">
        <f t="shared" si="136"/>
        <v>1080</v>
      </c>
      <c r="CS61" s="115">
        <v>8</v>
      </c>
      <c r="CT61" s="14">
        <f t="shared" si="137"/>
        <v>12193</v>
      </c>
      <c r="CU61" s="118">
        <v>2</v>
      </c>
      <c r="CV61" s="14">
        <f t="shared" si="138"/>
        <v>219</v>
      </c>
      <c r="CW61" s="118" t="s">
        <v>1030</v>
      </c>
      <c r="CX61" s="14">
        <f t="shared" si="139"/>
        <v>3</v>
      </c>
      <c r="CY61" s="166" t="str">
        <f t="shared" si="50"/>
        <v>守护灵抽卡券5100级-攻击套守护灵の鞋子1金币64800</v>
      </c>
      <c r="CZ61" s="14">
        <f t="shared" si="51"/>
        <v>30</v>
      </c>
      <c r="DA61" s="115" t="s">
        <v>1008</v>
      </c>
      <c r="DB61" s="115">
        <v>5</v>
      </c>
      <c r="DC61" s="115" t="s">
        <v>1487</v>
      </c>
      <c r="DD61" s="115">
        <v>1</v>
      </c>
      <c r="DE61" s="109" t="s">
        <v>255</v>
      </c>
      <c r="DF61" s="115">
        <f t="shared" si="140"/>
        <v>64800</v>
      </c>
      <c r="DI61" s="118">
        <v>57</v>
      </c>
      <c r="DJ61" s="14">
        <f t="shared" si="52"/>
        <v>19</v>
      </c>
      <c r="DK61" s="118">
        <f t="shared" si="141"/>
        <v>100</v>
      </c>
      <c r="DL61" s="166">
        <f t="shared" si="16"/>
        <v>3</v>
      </c>
      <c r="DM61" s="166">
        <v>360</v>
      </c>
      <c r="DN61" s="166">
        <v>2700</v>
      </c>
      <c r="DO61" s="166">
        <v>4</v>
      </c>
      <c r="DP61" s="118">
        <v>150</v>
      </c>
      <c r="DQ61" s="118">
        <f t="shared" si="53"/>
        <v>21193</v>
      </c>
      <c r="DR61" s="118">
        <v>1</v>
      </c>
      <c r="DS61" s="14">
        <f t="shared" si="142"/>
        <v>119</v>
      </c>
      <c r="DT61" s="118" t="s">
        <v>1038</v>
      </c>
      <c r="DU61" s="118">
        <v>3</v>
      </c>
      <c r="DV61" s="166" t="str">
        <f t="shared" si="143"/>
        <v>橙色基础材料15守护灵初级抽卡券5守护灵经验30000</v>
      </c>
      <c r="DW61" s="14">
        <f t="shared" ref="DW61" si="198">DS61*100+9</f>
        <v>11909</v>
      </c>
      <c r="DX61" s="118" t="s">
        <v>1041</v>
      </c>
      <c r="DY61" s="118">
        <v>5</v>
      </c>
      <c r="DZ61" s="14" t="str">
        <f>INDEX(挂机升级突破!$DT$4:$DX$4,DO61)</f>
        <v>橙色基础材料</v>
      </c>
      <c r="EA61" s="14">
        <f>ROUND(INDEX(挂机升级突破!$G$7:$K$37,DJ61+2,章节关卡!DO61)/INDEX(挂机升级突破!$G$5:$K$5,章节关卡!DO61)*INDEX(挂机升级突破!$G$4:$K$4,章节关卡!DO61)*章节关卡!DN61,0)</f>
        <v>15</v>
      </c>
      <c r="EB61" s="118" t="s">
        <v>1042</v>
      </c>
      <c r="EC61" s="14">
        <f t="shared" si="145"/>
        <v>30000</v>
      </c>
      <c r="EH61" s="166">
        <v>57</v>
      </c>
      <c r="EI61" s="14">
        <f t="shared" si="54"/>
        <v>19</v>
      </c>
      <c r="EJ61" s="166">
        <f t="shared" si="55"/>
        <v>105</v>
      </c>
      <c r="EK61" s="166">
        <f t="shared" si="20"/>
        <v>3</v>
      </c>
      <c r="EL61" s="166">
        <f t="shared" si="146"/>
        <v>540</v>
      </c>
      <c r="EM61" s="166">
        <f t="shared" si="147"/>
        <v>6750</v>
      </c>
      <c r="EN61" s="166">
        <v>8</v>
      </c>
      <c r="EO61" s="14">
        <f t="shared" si="148"/>
        <v>300</v>
      </c>
      <c r="EP61" s="14">
        <f t="shared" si="57"/>
        <v>22193</v>
      </c>
      <c r="EQ61" s="166">
        <v>1</v>
      </c>
      <c r="ER61" s="14">
        <f t="shared" si="58"/>
        <v>219</v>
      </c>
      <c r="ES61" s="166" t="s">
        <v>1038</v>
      </c>
      <c r="ET61" s="166">
        <v>3</v>
      </c>
      <c r="EU61" s="166"/>
      <c r="EV61" s="14">
        <f t="shared" ref="EV61" si="199">ER61*100+9</f>
        <v>21909</v>
      </c>
      <c r="EW61" s="166" t="s">
        <v>1403</v>
      </c>
      <c r="EX61" s="166">
        <v>50</v>
      </c>
      <c r="EY61" s="14" t="str">
        <f>INDEX(挂机升级突破!$DT$4:$EC$4,EN61)</f>
        <v>银母</v>
      </c>
      <c r="EZ61" s="14">
        <f>ROUND(INDEX(挂机升级突破!$G$7:$R$37,EI61+3,EN61)/INDEX(挂机升级突破!$G$5:$R$5,章节关卡!EN61)*INDEX(挂机升级突破!$G$4:$R$4,章节关卡!EN61)*章节关卡!EM61,0)</f>
        <v>17</v>
      </c>
      <c r="FA61" s="166" t="s">
        <v>1405</v>
      </c>
      <c r="FB61" s="166">
        <f t="shared" si="150"/>
        <v>121500</v>
      </c>
    </row>
    <row r="62" spans="17:158" ht="16.5" x14ac:dyDescent="0.2">
      <c r="AR62" s="24">
        <v>58</v>
      </c>
      <c r="AS62" s="14">
        <f t="shared" si="32"/>
        <v>15</v>
      </c>
      <c r="AT62" s="109">
        <f t="shared" si="33"/>
        <v>2</v>
      </c>
      <c r="AU62" s="109">
        <f t="shared" si="34"/>
        <v>30</v>
      </c>
      <c r="AV62" s="109">
        <f t="shared" si="35"/>
        <v>77</v>
      </c>
      <c r="AW62" s="109">
        <f t="shared" si="36"/>
        <v>141</v>
      </c>
      <c r="AZ62" s="109">
        <v>58</v>
      </c>
      <c r="BA62" s="14">
        <f t="shared" si="0"/>
        <v>6</v>
      </c>
      <c r="BB62" s="14">
        <f t="shared" si="37"/>
        <v>8</v>
      </c>
      <c r="BC62" s="14">
        <f t="shared" si="80"/>
        <v>200</v>
      </c>
      <c r="BD62" s="14">
        <f t="shared" si="1"/>
        <v>1050</v>
      </c>
      <c r="BE62" s="14">
        <f t="shared" si="2"/>
        <v>2250</v>
      </c>
      <c r="BF62" s="14">
        <f t="shared" si="38"/>
        <v>2.25</v>
      </c>
      <c r="BG62" s="14">
        <f t="shared" si="39"/>
        <v>11002</v>
      </c>
      <c r="BJ62" s="109">
        <v>58</v>
      </c>
      <c r="BK62" s="14">
        <f t="shared" si="40"/>
        <v>6</v>
      </c>
      <c r="BL62" s="14">
        <f t="shared" si="41"/>
        <v>8</v>
      </c>
      <c r="BM62" s="14">
        <f t="shared" si="3"/>
        <v>650</v>
      </c>
      <c r="BN62" s="14">
        <f t="shared" si="4"/>
        <v>2100</v>
      </c>
      <c r="BO62" s="14">
        <f t="shared" si="5"/>
        <v>4500</v>
      </c>
      <c r="BR62" s="109">
        <v>58</v>
      </c>
      <c r="BS62" s="109">
        <f t="shared" si="42"/>
        <v>20</v>
      </c>
      <c r="BT62" s="112">
        <f t="shared" si="43"/>
        <v>105</v>
      </c>
      <c r="BU62" s="109">
        <f t="shared" si="175"/>
        <v>1</v>
      </c>
      <c r="BV62" s="109">
        <v>120</v>
      </c>
      <c r="BW62" s="109">
        <v>180</v>
      </c>
      <c r="BX62" s="112">
        <v>4</v>
      </c>
      <c r="BY62" s="14">
        <f t="shared" si="44"/>
        <v>11201</v>
      </c>
      <c r="BZ62" s="118">
        <v>1</v>
      </c>
      <c r="CA62" s="14">
        <f t="shared" si="45"/>
        <v>120</v>
      </c>
      <c r="CB62" s="118" t="s">
        <v>1030</v>
      </c>
      <c r="CC62" s="14">
        <f t="shared" si="46"/>
        <v>1</v>
      </c>
      <c r="CD62" s="166" t="str">
        <f t="shared" si="47"/>
        <v>钻石100 2小时扫荡券1 金币15600</v>
      </c>
      <c r="CE62" s="14">
        <f t="shared" si="48"/>
        <v>10</v>
      </c>
      <c r="CF62" s="115" t="s">
        <v>19</v>
      </c>
      <c r="CG62" s="115">
        <v>100</v>
      </c>
      <c r="CH62" s="112" t="s">
        <v>1401</v>
      </c>
      <c r="CI62" s="115">
        <v>1</v>
      </c>
      <c r="CJ62" s="109" t="s">
        <v>152</v>
      </c>
      <c r="CK62" s="109">
        <f t="shared" si="132"/>
        <v>15600</v>
      </c>
      <c r="CN62" s="115">
        <f t="shared" si="133"/>
        <v>20</v>
      </c>
      <c r="CO62" s="115">
        <f t="shared" si="134"/>
        <v>115</v>
      </c>
      <c r="CP62" s="118">
        <v>1</v>
      </c>
      <c r="CQ62" s="115">
        <f t="shared" si="135"/>
        <v>180</v>
      </c>
      <c r="CR62" s="115">
        <f t="shared" si="136"/>
        <v>360</v>
      </c>
      <c r="CS62" s="115">
        <v>9</v>
      </c>
      <c r="CT62" s="14">
        <f t="shared" si="137"/>
        <v>12201</v>
      </c>
      <c r="CU62" s="118">
        <v>2</v>
      </c>
      <c r="CV62" s="14">
        <f t="shared" si="138"/>
        <v>220</v>
      </c>
      <c r="CW62" s="118" t="s">
        <v>1030</v>
      </c>
      <c r="CX62" s="14">
        <f t="shared" si="139"/>
        <v>1</v>
      </c>
      <c r="CY62" s="166" t="str">
        <f t="shared" si="50"/>
        <v>钻石100100级-攻击套寄灵人の头盔1金币23400</v>
      </c>
      <c r="CZ62" s="14">
        <f t="shared" si="51"/>
        <v>10</v>
      </c>
      <c r="DA62" s="115" t="s">
        <v>260</v>
      </c>
      <c r="DB62" s="115">
        <v>100</v>
      </c>
      <c r="DC62" s="115" t="s">
        <v>1488</v>
      </c>
      <c r="DD62" s="115">
        <v>1</v>
      </c>
      <c r="DE62" s="109" t="s">
        <v>255</v>
      </c>
      <c r="DF62" s="115">
        <f t="shared" si="140"/>
        <v>23400</v>
      </c>
      <c r="DI62" s="118">
        <v>58</v>
      </c>
      <c r="DJ62" s="14">
        <f t="shared" si="52"/>
        <v>20</v>
      </c>
      <c r="DK62" s="118">
        <f t="shared" si="141"/>
        <v>105</v>
      </c>
      <c r="DL62" s="166">
        <f t="shared" si="16"/>
        <v>1</v>
      </c>
      <c r="DM62" s="166">
        <v>120</v>
      </c>
      <c r="DN62" s="166">
        <v>900</v>
      </c>
      <c r="DO62" s="166">
        <v>4</v>
      </c>
      <c r="DP62" s="118">
        <v>90</v>
      </c>
      <c r="DQ62" s="118">
        <f t="shared" si="53"/>
        <v>21201</v>
      </c>
      <c r="DR62" s="118">
        <v>1</v>
      </c>
      <c r="DS62" s="14">
        <f t="shared" si="142"/>
        <v>120</v>
      </c>
      <c r="DT62" s="118" t="s">
        <v>1038</v>
      </c>
      <c r="DU62" s="118">
        <v>1</v>
      </c>
      <c r="DV62" s="166" t="str">
        <f t="shared" si="143"/>
        <v>橙色基础材料6守护灵初级抽卡券2守护灵经验18900</v>
      </c>
      <c r="DW62" s="14">
        <f t="shared" ref="DW62" si="200">DS62*100+3</f>
        <v>12003</v>
      </c>
      <c r="DX62" s="118" t="s">
        <v>1041</v>
      </c>
      <c r="DY62" s="118">
        <v>2</v>
      </c>
      <c r="DZ62" s="14" t="str">
        <f>INDEX(挂机升级突破!$DT$4:$DX$4,DO62)</f>
        <v>橙色基础材料</v>
      </c>
      <c r="EA62" s="14">
        <f>ROUND(INDEX(挂机升级突破!$G$7:$K$37,DJ62+2,章节关卡!DO62)/INDEX(挂机升级突破!$G$5:$K$5,章节关卡!DO62)*INDEX(挂机升级突破!$G$4:$K$4,章节关卡!DO62)*章节关卡!DN62,0)</f>
        <v>6</v>
      </c>
      <c r="EB62" s="118" t="s">
        <v>1042</v>
      </c>
      <c r="EC62" s="14">
        <f t="shared" si="145"/>
        <v>18900</v>
      </c>
      <c r="EH62" s="166">
        <v>58</v>
      </c>
      <c r="EI62" s="14">
        <f t="shared" si="54"/>
        <v>20</v>
      </c>
      <c r="EJ62" s="166">
        <f t="shared" si="55"/>
        <v>110</v>
      </c>
      <c r="EK62" s="166">
        <f t="shared" si="20"/>
        <v>1</v>
      </c>
      <c r="EL62" s="166">
        <f t="shared" si="146"/>
        <v>180</v>
      </c>
      <c r="EM62" s="166">
        <f t="shared" si="147"/>
        <v>2250</v>
      </c>
      <c r="EN62" s="166">
        <v>9</v>
      </c>
      <c r="EO62" s="14">
        <f t="shared" si="148"/>
        <v>180</v>
      </c>
      <c r="EP62" s="14">
        <f t="shared" si="57"/>
        <v>22201</v>
      </c>
      <c r="EQ62" s="166">
        <v>1</v>
      </c>
      <c r="ER62" s="14">
        <f t="shared" si="58"/>
        <v>220</v>
      </c>
      <c r="ES62" s="166" t="s">
        <v>1038</v>
      </c>
      <c r="ET62" s="166">
        <v>1</v>
      </c>
      <c r="EU62" s="166"/>
      <c r="EV62" s="14">
        <f t="shared" ref="EV62" si="201">ER62*100+3</f>
        <v>22003</v>
      </c>
      <c r="EW62" s="166" t="s">
        <v>1403</v>
      </c>
      <c r="EX62" s="166">
        <v>20</v>
      </c>
      <c r="EY62" s="14" t="str">
        <f>INDEX(挂机升级突破!$DT$4:$EC$4,EN62)</f>
        <v>铀金</v>
      </c>
      <c r="EZ62" s="14">
        <f>ROUND(INDEX(挂机升级突破!$G$7:$R$37,EI62+3,EN62)/INDEX(挂机升级突破!$G$5:$R$5,章节关卡!EN62)*INDEX(挂机升级突破!$G$4:$R$4,章节关卡!EN62)*章节关卡!EM62,0)</f>
        <v>1</v>
      </c>
      <c r="FA62" s="166" t="s">
        <v>1405</v>
      </c>
      <c r="FB62" s="166">
        <f t="shared" si="150"/>
        <v>42300</v>
      </c>
    </row>
    <row r="63" spans="17:158" ht="16.5" x14ac:dyDescent="0.2">
      <c r="AR63" s="24">
        <v>59</v>
      </c>
      <c r="AS63" s="14">
        <f t="shared" si="32"/>
        <v>15</v>
      </c>
      <c r="AT63" s="109">
        <f t="shared" si="33"/>
        <v>3</v>
      </c>
      <c r="AU63" s="109">
        <f t="shared" si="34"/>
        <v>30</v>
      </c>
      <c r="AV63" s="109">
        <f t="shared" si="35"/>
        <v>78</v>
      </c>
      <c r="AW63" s="109">
        <f t="shared" si="36"/>
        <v>144</v>
      </c>
      <c r="AZ63" s="109">
        <v>59</v>
      </c>
      <c r="BA63" s="14">
        <f t="shared" si="0"/>
        <v>6</v>
      </c>
      <c r="BB63" s="14">
        <f t="shared" si="37"/>
        <v>9</v>
      </c>
      <c r="BC63" s="14">
        <f t="shared" si="80"/>
        <v>200</v>
      </c>
      <c r="BD63" s="14">
        <f t="shared" si="1"/>
        <v>1050</v>
      </c>
      <c r="BE63" s="14">
        <f t="shared" si="2"/>
        <v>2250</v>
      </c>
      <c r="BF63" s="14">
        <f t="shared" si="38"/>
        <v>2.25</v>
      </c>
      <c r="BG63" s="14">
        <f t="shared" si="39"/>
        <v>11002</v>
      </c>
      <c r="BJ63" s="109">
        <v>59</v>
      </c>
      <c r="BK63" s="14">
        <f t="shared" si="40"/>
        <v>6</v>
      </c>
      <c r="BL63" s="14">
        <f t="shared" si="41"/>
        <v>9</v>
      </c>
      <c r="BM63" s="14">
        <f t="shared" si="3"/>
        <v>650</v>
      </c>
      <c r="BN63" s="14">
        <f t="shared" si="4"/>
        <v>2100</v>
      </c>
      <c r="BO63" s="14">
        <f t="shared" si="5"/>
        <v>4500</v>
      </c>
      <c r="BR63" s="109">
        <v>59</v>
      </c>
      <c r="BS63" s="109">
        <f t="shared" si="42"/>
        <v>20</v>
      </c>
      <c r="BT63" s="112">
        <f t="shared" si="43"/>
        <v>105</v>
      </c>
      <c r="BU63" s="109">
        <f t="shared" si="175"/>
        <v>2</v>
      </c>
      <c r="BV63" s="109">
        <v>240</v>
      </c>
      <c r="BW63" s="109">
        <v>360</v>
      </c>
      <c r="BX63" s="112">
        <v>4</v>
      </c>
      <c r="BY63" s="14">
        <f t="shared" si="44"/>
        <v>11202</v>
      </c>
      <c r="BZ63" s="118">
        <v>1</v>
      </c>
      <c r="CA63" s="14">
        <f t="shared" si="45"/>
        <v>120</v>
      </c>
      <c r="CB63" s="118" t="s">
        <v>1030</v>
      </c>
      <c r="CC63" s="14">
        <f t="shared" si="46"/>
        <v>2</v>
      </c>
      <c r="CD63" s="166" t="str">
        <f t="shared" si="47"/>
        <v>守护灵抽卡券2 2小时扫荡券1 金币31200</v>
      </c>
      <c r="CE63" s="14">
        <f t="shared" si="48"/>
        <v>20</v>
      </c>
      <c r="CF63" s="115" t="s">
        <v>261</v>
      </c>
      <c r="CG63" s="115">
        <v>2</v>
      </c>
      <c r="CH63" s="112" t="s">
        <v>1401</v>
      </c>
      <c r="CI63" s="115">
        <v>1</v>
      </c>
      <c r="CJ63" s="109" t="s">
        <v>152</v>
      </c>
      <c r="CK63" s="109">
        <f t="shared" si="132"/>
        <v>31200</v>
      </c>
      <c r="CN63" s="115">
        <f t="shared" si="133"/>
        <v>20</v>
      </c>
      <c r="CO63" s="115">
        <f t="shared" si="134"/>
        <v>115</v>
      </c>
      <c r="CP63" s="118">
        <v>2</v>
      </c>
      <c r="CQ63" s="115">
        <f t="shared" si="135"/>
        <v>360</v>
      </c>
      <c r="CR63" s="115">
        <f t="shared" si="136"/>
        <v>720</v>
      </c>
      <c r="CS63" s="115">
        <v>9</v>
      </c>
      <c r="CT63" s="14">
        <f t="shared" si="137"/>
        <v>12202</v>
      </c>
      <c r="CU63" s="118">
        <v>2</v>
      </c>
      <c r="CV63" s="14">
        <f t="shared" si="138"/>
        <v>220</v>
      </c>
      <c r="CW63" s="118" t="s">
        <v>1030</v>
      </c>
      <c r="CX63" s="14">
        <f t="shared" si="139"/>
        <v>2</v>
      </c>
      <c r="CY63" s="166" t="str">
        <f t="shared" si="50"/>
        <v>熔炼值4200100级-攻击套寄灵人の铠甲1金币46800</v>
      </c>
      <c r="CZ63" s="14">
        <f t="shared" si="51"/>
        <v>20</v>
      </c>
      <c r="DA63" s="115" t="s">
        <v>1009</v>
      </c>
      <c r="DB63" s="115">
        <v>4200</v>
      </c>
      <c r="DC63" s="115" t="s">
        <v>1489</v>
      </c>
      <c r="DD63" s="115">
        <v>1</v>
      </c>
      <c r="DE63" s="109" t="s">
        <v>255</v>
      </c>
      <c r="DF63" s="115">
        <f t="shared" si="140"/>
        <v>46800</v>
      </c>
      <c r="DI63" s="118">
        <v>59</v>
      </c>
      <c r="DJ63" s="14">
        <f t="shared" si="52"/>
        <v>20</v>
      </c>
      <c r="DK63" s="118">
        <f t="shared" si="141"/>
        <v>105</v>
      </c>
      <c r="DL63" s="166">
        <f t="shared" si="16"/>
        <v>2</v>
      </c>
      <c r="DM63" s="166">
        <v>240</v>
      </c>
      <c r="DN63" s="166">
        <v>1800</v>
      </c>
      <c r="DO63" s="166">
        <v>4</v>
      </c>
      <c r="DP63" s="118">
        <v>120</v>
      </c>
      <c r="DQ63" s="118">
        <f t="shared" si="53"/>
        <v>21202</v>
      </c>
      <c r="DR63" s="118">
        <v>1</v>
      </c>
      <c r="DS63" s="14">
        <f t="shared" si="142"/>
        <v>120</v>
      </c>
      <c r="DT63" s="118" t="s">
        <v>1038</v>
      </c>
      <c r="DU63" s="118">
        <v>2</v>
      </c>
      <c r="DV63" s="166" t="str">
        <f t="shared" si="143"/>
        <v>橙色基础材料12守护灵初级抽卡券3守护灵经验25200</v>
      </c>
      <c r="DW63" s="14">
        <f t="shared" ref="DW63" si="202">DS63*100+6</f>
        <v>12006</v>
      </c>
      <c r="DX63" s="118" t="s">
        <v>1041</v>
      </c>
      <c r="DY63" s="118">
        <v>3</v>
      </c>
      <c r="DZ63" s="14" t="str">
        <f>INDEX(挂机升级突破!$DT$4:$DX$4,DO63)</f>
        <v>橙色基础材料</v>
      </c>
      <c r="EA63" s="14">
        <f>ROUND(INDEX(挂机升级突破!$G$7:$K$37,DJ63+2,章节关卡!DO63)/INDEX(挂机升级突破!$G$5:$K$5,章节关卡!DO63)*INDEX(挂机升级突破!$G$4:$K$4,章节关卡!DO63)*章节关卡!DN63,0)</f>
        <v>12</v>
      </c>
      <c r="EB63" s="118" t="s">
        <v>1042</v>
      </c>
      <c r="EC63" s="14">
        <f t="shared" si="145"/>
        <v>25200</v>
      </c>
      <c r="EH63" s="166">
        <v>59</v>
      </c>
      <c r="EI63" s="14">
        <f t="shared" si="54"/>
        <v>20</v>
      </c>
      <c r="EJ63" s="166">
        <f t="shared" si="55"/>
        <v>110</v>
      </c>
      <c r="EK63" s="166">
        <f t="shared" si="20"/>
        <v>2</v>
      </c>
      <c r="EL63" s="166">
        <f t="shared" si="146"/>
        <v>360</v>
      </c>
      <c r="EM63" s="166">
        <f t="shared" si="147"/>
        <v>4500</v>
      </c>
      <c r="EN63" s="166">
        <v>9</v>
      </c>
      <c r="EO63" s="14">
        <f t="shared" si="148"/>
        <v>240</v>
      </c>
      <c r="EP63" s="14">
        <f t="shared" si="57"/>
        <v>22202</v>
      </c>
      <c r="EQ63" s="166">
        <v>1</v>
      </c>
      <c r="ER63" s="14">
        <f t="shared" si="58"/>
        <v>220</v>
      </c>
      <c r="ES63" s="166" t="s">
        <v>1038</v>
      </c>
      <c r="ET63" s="166">
        <v>2</v>
      </c>
      <c r="EU63" s="166"/>
      <c r="EV63" s="14">
        <f t="shared" ref="EV63" si="203">ER63*100+6</f>
        <v>22006</v>
      </c>
      <c r="EW63" s="166" t="s">
        <v>1403</v>
      </c>
      <c r="EX63" s="166">
        <v>30</v>
      </c>
      <c r="EY63" s="14" t="str">
        <f>INDEX(挂机升级突破!$DT$4:$EC$4,EN63)</f>
        <v>铀金</v>
      </c>
      <c r="EZ63" s="14">
        <f>ROUND(INDEX(挂机升级突破!$G$7:$R$37,EI63+3,EN63)/INDEX(挂机升级突破!$G$5:$R$5,章节关卡!EN63)*INDEX(挂机升级突破!$G$4:$R$4,章节关卡!EN63)*章节关卡!EM63,0)</f>
        <v>1</v>
      </c>
      <c r="FA63" s="166" t="s">
        <v>1405</v>
      </c>
      <c r="FB63" s="166">
        <f t="shared" si="150"/>
        <v>84600</v>
      </c>
    </row>
    <row r="64" spans="17:158" ht="16.5" x14ac:dyDescent="0.2">
      <c r="AR64" s="24">
        <v>60</v>
      </c>
      <c r="AS64" s="14">
        <f t="shared" si="32"/>
        <v>15</v>
      </c>
      <c r="AT64" s="109">
        <f t="shared" si="33"/>
        <v>4</v>
      </c>
      <c r="AU64" s="109">
        <f t="shared" si="34"/>
        <v>30</v>
      </c>
      <c r="AV64" s="109">
        <f t="shared" si="35"/>
        <v>79</v>
      </c>
      <c r="AW64" s="109">
        <f t="shared" si="36"/>
        <v>147</v>
      </c>
      <c r="AZ64" s="109">
        <v>60</v>
      </c>
      <c r="BA64" s="14">
        <f t="shared" si="0"/>
        <v>6</v>
      </c>
      <c r="BB64" s="14">
        <f t="shared" si="37"/>
        <v>10</v>
      </c>
      <c r="BC64" s="14">
        <f t="shared" si="80"/>
        <v>200</v>
      </c>
      <c r="BD64" s="14">
        <f t="shared" si="1"/>
        <v>1050</v>
      </c>
      <c r="BE64" s="14">
        <f t="shared" si="2"/>
        <v>2250</v>
      </c>
      <c r="BF64" s="14">
        <f t="shared" si="38"/>
        <v>2.25</v>
      </c>
      <c r="BG64" s="14">
        <f t="shared" si="39"/>
        <v>11002</v>
      </c>
      <c r="BJ64" s="109">
        <v>60</v>
      </c>
      <c r="BK64" s="14">
        <f t="shared" si="40"/>
        <v>6</v>
      </c>
      <c r="BL64" s="14">
        <f t="shared" si="41"/>
        <v>10</v>
      </c>
      <c r="BM64" s="14">
        <f t="shared" si="3"/>
        <v>650</v>
      </c>
      <c r="BN64" s="14">
        <f t="shared" si="4"/>
        <v>2100</v>
      </c>
      <c r="BO64" s="14">
        <f t="shared" si="5"/>
        <v>4500</v>
      </c>
      <c r="BR64" s="109">
        <v>60</v>
      </c>
      <c r="BS64" s="109">
        <f t="shared" si="42"/>
        <v>20</v>
      </c>
      <c r="BT64" s="112">
        <f t="shared" si="43"/>
        <v>105</v>
      </c>
      <c r="BU64" s="109">
        <f t="shared" si="175"/>
        <v>3</v>
      </c>
      <c r="BV64" s="109">
        <v>360</v>
      </c>
      <c r="BW64" s="109">
        <v>540</v>
      </c>
      <c r="BX64" s="112">
        <v>4</v>
      </c>
      <c r="BY64" s="14">
        <f t="shared" si="44"/>
        <v>11203</v>
      </c>
      <c r="BZ64" s="118">
        <v>1</v>
      </c>
      <c r="CA64" s="14">
        <f t="shared" si="45"/>
        <v>120</v>
      </c>
      <c r="CB64" s="118" t="s">
        <v>1030</v>
      </c>
      <c r="CC64" s="14">
        <f t="shared" si="46"/>
        <v>3</v>
      </c>
      <c r="CD64" s="166" t="str">
        <f t="shared" si="47"/>
        <v>守护灵抽卡券3 2小时扫荡券1 金币46800</v>
      </c>
      <c r="CE64" s="14">
        <f t="shared" si="48"/>
        <v>30</v>
      </c>
      <c r="CF64" s="115" t="s">
        <v>261</v>
      </c>
      <c r="CG64" s="115">
        <v>3</v>
      </c>
      <c r="CH64" s="112" t="s">
        <v>1401</v>
      </c>
      <c r="CI64" s="115">
        <v>1</v>
      </c>
      <c r="CJ64" s="109" t="s">
        <v>152</v>
      </c>
      <c r="CK64" s="109">
        <f t="shared" si="132"/>
        <v>46800</v>
      </c>
      <c r="CN64" s="115">
        <f t="shared" si="133"/>
        <v>20</v>
      </c>
      <c r="CO64" s="115">
        <f t="shared" si="134"/>
        <v>115</v>
      </c>
      <c r="CP64" s="118">
        <v>3</v>
      </c>
      <c r="CQ64" s="115">
        <f t="shared" si="135"/>
        <v>540</v>
      </c>
      <c r="CR64" s="115">
        <f t="shared" si="136"/>
        <v>1080</v>
      </c>
      <c r="CS64" s="115">
        <v>9</v>
      </c>
      <c r="CT64" s="14">
        <f t="shared" si="137"/>
        <v>12203</v>
      </c>
      <c r="CU64" s="118">
        <v>2</v>
      </c>
      <c r="CV64" s="14">
        <f t="shared" si="138"/>
        <v>220</v>
      </c>
      <c r="CW64" s="118" t="s">
        <v>1030</v>
      </c>
      <c r="CX64" s="14">
        <f t="shared" si="139"/>
        <v>3</v>
      </c>
      <c r="CY64" s="166" t="str">
        <f t="shared" si="50"/>
        <v>守护灵抽卡券5100级-攻击套寄灵人の鞋子1金币70200</v>
      </c>
      <c r="CZ64" s="14">
        <f t="shared" si="51"/>
        <v>30</v>
      </c>
      <c r="DA64" s="115" t="s">
        <v>1008</v>
      </c>
      <c r="DB64" s="115">
        <v>5</v>
      </c>
      <c r="DC64" s="115" t="s">
        <v>1490</v>
      </c>
      <c r="DD64" s="115">
        <v>1</v>
      </c>
      <c r="DE64" s="109" t="s">
        <v>255</v>
      </c>
      <c r="DF64" s="115">
        <f t="shared" si="140"/>
        <v>70200</v>
      </c>
      <c r="DI64" s="118">
        <v>60</v>
      </c>
      <c r="DJ64" s="14">
        <f t="shared" si="52"/>
        <v>20</v>
      </c>
      <c r="DK64" s="118">
        <f t="shared" si="141"/>
        <v>105</v>
      </c>
      <c r="DL64" s="166">
        <f t="shared" si="16"/>
        <v>3</v>
      </c>
      <c r="DM64" s="166">
        <v>360</v>
      </c>
      <c r="DN64" s="166">
        <v>2700</v>
      </c>
      <c r="DO64" s="166">
        <v>4</v>
      </c>
      <c r="DP64" s="118">
        <v>150</v>
      </c>
      <c r="DQ64" s="118">
        <f t="shared" si="53"/>
        <v>21203</v>
      </c>
      <c r="DR64" s="118">
        <v>1</v>
      </c>
      <c r="DS64" s="14">
        <f t="shared" si="142"/>
        <v>120</v>
      </c>
      <c r="DT64" s="118" t="s">
        <v>1038</v>
      </c>
      <c r="DU64" s="118">
        <v>3</v>
      </c>
      <c r="DV64" s="166" t="str">
        <f t="shared" si="143"/>
        <v>橙色基础材料18守护灵初级抽卡券5守护灵经验31500</v>
      </c>
      <c r="DW64" s="14">
        <f t="shared" ref="DW64" si="204">DS64*100+9</f>
        <v>12009</v>
      </c>
      <c r="DX64" s="118" t="s">
        <v>1041</v>
      </c>
      <c r="DY64" s="118">
        <v>5</v>
      </c>
      <c r="DZ64" s="14" t="str">
        <f>INDEX(挂机升级突破!$DT$4:$DX$4,DO64)</f>
        <v>橙色基础材料</v>
      </c>
      <c r="EA64" s="14">
        <f>ROUND(INDEX(挂机升级突破!$G$7:$K$37,DJ64+2,章节关卡!DO64)/INDEX(挂机升级突破!$G$5:$K$5,章节关卡!DO64)*INDEX(挂机升级突破!$G$4:$K$4,章节关卡!DO64)*章节关卡!DN64,0)</f>
        <v>18</v>
      </c>
      <c r="EB64" s="118" t="s">
        <v>1042</v>
      </c>
      <c r="EC64" s="14">
        <f t="shared" si="145"/>
        <v>31500</v>
      </c>
      <c r="EH64" s="166">
        <v>60</v>
      </c>
      <c r="EI64" s="14">
        <f t="shared" si="54"/>
        <v>20</v>
      </c>
      <c r="EJ64" s="166">
        <f t="shared" si="55"/>
        <v>110</v>
      </c>
      <c r="EK64" s="166">
        <f t="shared" si="20"/>
        <v>3</v>
      </c>
      <c r="EL64" s="166">
        <f t="shared" si="146"/>
        <v>540</v>
      </c>
      <c r="EM64" s="166">
        <f t="shared" si="147"/>
        <v>6750</v>
      </c>
      <c r="EN64" s="166">
        <v>9</v>
      </c>
      <c r="EO64" s="14">
        <f t="shared" si="148"/>
        <v>300</v>
      </c>
      <c r="EP64" s="14">
        <f t="shared" si="57"/>
        <v>22203</v>
      </c>
      <c r="EQ64" s="166">
        <v>1</v>
      </c>
      <c r="ER64" s="14">
        <f t="shared" si="58"/>
        <v>220</v>
      </c>
      <c r="ES64" s="166" t="s">
        <v>1038</v>
      </c>
      <c r="ET64" s="166">
        <v>3</v>
      </c>
      <c r="EU64" s="166"/>
      <c r="EV64" s="14">
        <f t="shared" ref="EV64" si="205">ER64*100+9</f>
        <v>22009</v>
      </c>
      <c r="EW64" s="166" t="s">
        <v>1403</v>
      </c>
      <c r="EX64" s="166">
        <v>50</v>
      </c>
      <c r="EY64" s="14" t="str">
        <f>INDEX(挂机升级突破!$DT$4:$EC$4,EN64)</f>
        <v>铀金</v>
      </c>
      <c r="EZ64" s="14">
        <f>ROUND(INDEX(挂机升级突破!$G$7:$R$37,EI64+3,EN64)/INDEX(挂机升级突破!$G$5:$R$5,章节关卡!EN64)*INDEX(挂机升级突破!$G$4:$R$4,章节关卡!EN64)*章节关卡!EM64,0)</f>
        <v>2</v>
      </c>
      <c r="FA64" s="166" t="s">
        <v>1405</v>
      </c>
      <c r="FB64" s="166">
        <f t="shared" si="150"/>
        <v>126900</v>
      </c>
    </row>
    <row r="65" spans="44:158" ht="16.5" x14ac:dyDescent="0.2">
      <c r="AR65" s="24">
        <v>61</v>
      </c>
      <c r="AS65" s="14">
        <f t="shared" si="32"/>
        <v>16</v>
      </c>
      <c r="AT65" s="109">
        <f t="shared" si="33"/>
        <v>1</v>
      </c>
      <c r="AU65" s="109">
        <f t="shared" si="34"/>
        <v>32</v>
      </c>
      <c r="AV65" s="109">
        <f t="shared" si="35"/>
        <v>82</v>
      </c>
      <c r="AW65" s="109">
        <f t="shared" si="36"/>
        <v>152</v>
      </c>
      <c r="AZ65" s="109">
        <v>61</v>
      </c>
      <c r="BA65" s="14">
        <f t="shared" si="0"/>
        <v>7</v>
      </c>
      <c r="BB65" s="14">
        <f t="shared" si="37"/>
        <v>1</v>
      </c>
      <c r="BC65" s="14">
        <f t="shared" si="80"/>
        <v>240</v>
      </c>
      <c r="BD65" s="14">
        <f t="shared" si="1"/>
        <v>1200</v>
      </c>
      <c r="BE65" s="14">
        <f t="shared" si="2"/>
        <v>2700</v>
      </c>
      <c r="BF65" s="14">
        <f t="shared" si="38"/>
        <v>2.83</v>
      </c>
      <c r="BG65" s="14">
        <f t="shared" si="39"/>
        <v>11002</v>
      </c>
      <c r="BJ65" s="109">
        <v>61</v>
      </c>
      <c r="BK65" s="14">
        <f t="shared" si="40"/>
        <v>7</v>
      </c>
      <c r="BL65" s="14">
        <f t="shared" si="41"/>
        <v>1</v>
      </c>
      <c r="BM65" s="14">
        <f t="shared" si="3"/>
        <v>800</v>
      </c>
      <c r="BN65" s="14">
        <f t="shared" si="4"/>
        <v>2400</v>
      </c>
      <c r="BO65" s="14">
        <f t="shared" si="5"/>
        <v>5400</v>
      </c>
      <c r="BR65" s="109">
        <v>61</v>
      </c>
      <c r="BS65" s="109">
        <f t="shared" si="42"/>
        <v>21</v>
      </c>
      <c r="BT65" s="112">
        <f t="shared" si="43"/>
        <v>110</v>
      </c>
      <c r="BU65" s="109">
        <f t="shared" ref="BU65:BU94" si="206">MOD(BR65-1,3)+1</f>
        <v>1</v>
      </c>
      <c r="BV65" s="109">
        <v>120</v>
      </c>
      <c r="BW65" s="109">
        <v>180</v>
      </c>
      <c r="BX65" s="112">
        <v>4</v>
      </c>
      <c r="BY65" s="14">
        <f t="shared" si="44"/>
        <v>11211</v>
      </c>
      <c r="BZ65" s="118">
        <v>1</v>
      </c>
      <c r="CA65" s="14">
        <f t="shared" si="45"/>
        <v>121</v>
      </c>
      <c r="CB65" s="118" t="s">
        <v>1030</v>
      </c>
      <c r="CC65" s="14">
        <f t="shared" si="46"/>
        <v>1</v>
      </c>
      <c r="CD65" s="166" t="str">
        <f t="shared" si="47"/>
        <v>钻石100 2小时扫荡券1 金币16800</v>
      </c>
      <c r="CE65" s="14">
        <f t="shared" si="48"/>
        <v>10</v>
      </c>
      <c r="CF65" s="115" t="s">
        <v>19</v>
      </c>
      <c r="CG65" s="115">
        <v>100</v>
      </c>
      <c r="CH65" s="112" t="s">
        <v>1401</v>
      </c>
      <c r="CI65" s="115">
        <v>1</v>
      </c>
      <c r="CJ65" s="109" t="s">
        <v>67</v>
      </c>
      <c r="CK65" s="109">
        <f t="shared" si="132"/>
        <v>16800</v>
      </c>
      <c r="CN65" s="115">
        <f t="shared" si="133"/>
        <v>21</v>
      </c>
      <c r="CO65" s="115">
        <f t="shared" si="134"/>
        <v>120</v>
      </c>
      <c r="CP65" s="118">
        <v>1</v>
      </c>
      <c r="CQ65" s="115">
        <f t="shared" si="135"/>
        <v>180</v>
      </c>
      <c r="CR65" s="115">
        <f t="shared" si="136"/>
        <v>360</v>
      </c>
      <c r="CS65" s="115">
        <v>9</v>
      </c>
      <c r="CT65" s="14">
        <f t="shared" si="137"/>
        <v>12211</v>
      </c>
      <c r="CU65" s="118">
        <v>2</v>
      </c>
      <c r="CV65" s="14">
        <f t="shared" si="138"/>
        <v>221</v>
      </c>
      <c r="CW65" s="118" t="s">
        <v>1030</v>
      </c>
      <c r="CX65" s="14">
        <f t="shared" si="139"/>
        <v>1</v>
      </c>
      <c r="CY65" s="166" t="str">
        <f t="shared" si="50"/>
        <v>钻石100110级-防御套守护灵の头盔1金币25200</v>
      </c>
      <c r="CZ65" s="14">
        <f t="shared" si="51"/>
        <v>10</v>
      </c>
      <c r="DA65" s="115" t="s">
        <v>260</v>
      </c>
      <c r="DB65" s="115">
        <v>100</v>
      </c>
      <c r="DC65" s="115" t="s">
        <v>1491</v>
      </c>
      <c r="DD65" s="115">
        <v>1</v>
      </c>
      <c r="DE65" s="115" t="s">
        <v>255</v>
      </c>
      <c r="DF65" s="115">
        <f t="shared" si="140"/>
        <v>25200</v>
      </c>
      <c r="DI65" s="118">
        <v>61</v>
      </c>
      <c r="DJ65" s="14">
        <f t="shared" si="52"/>
        <v>21</v>
      </c>
      <c r="DK65" s="118">
        <f t="shared" si="141"/>
        <v>110</v>
      </c>
      <c r="DL65" s="166">
        <f t="shared" si="16"/>
        <v>1</v>
      </c>
      <c r="DM65" s="166">
        <v>120</v>
      </c>
      <c r="DN65" s="166">
        <v>900</v>
      </c>
      <c r="DO65" s="166">
        <v>4</v>
      </c>
      <c r="DP65" s="118">
        <v>90</v>
      </c>
      <c r="DQ65" s="118">
        <f t="shared" si="53"/>
        <v>21211</v>
      </c>
      <c r="DR65" s="118">
        <v>1</v>
      </c>
      <c r="DS65" s="14">
        <f t="shared" si="142"/>
        <v>121</v>
      </c>
      <c r="DT65" s="118" t="s">
        <v>1038</v>
      </c>
      <c r="DU65" s="118">
        <v>1</v>
      </c>
      <c r="DV65" s="166" t="str">
        <f t="shared" si="143"/>
        <v>橙色基础材料8守护灵初级抽卡券2守护灵经验20250</v>
      </c>
      <c r="DW65" s="14">
        <f t="shared" ref="DW65" si="207">DS65*100+3</f>
        <v>12103</v>
      </c>
      <c r="DX65" s="118" t="s">
        <v>1041</v>
      </c>
      <c r="DY65" s="118">
        <v>2</v>
      </c>
      <c r="DZ65" s="14" t="str">
        <f>INDEX(挂机升级突破!$DT$4:$DX$4,DO65)</f>
        <v>橙色基础材料</v>
      </c>
      <c r="EA65" s="14">
        <f>ROUND(INDEX(挂机升级突破!$G$7:$K$37,DJ65+2,章节关卡!DO65)/INDEX(挂机升级突破!$G$5:$K$5,章节关卡!DO65)*INDEX(挂机升级突破!$G$4:$K$4,章节关卡!DO65)*章节关卡!DN65,0)</f>
        <v>8</v>
      </c>
      <c r="EB65" s="118" t="s">
        <v>1042</v>
      </c>
      <c r="EC65" s="14">
        <f t="shared" si="145"/>
        <v>20250</v>
      </c>
      <c r="EH65" s="166">
        <v>61</v>
      </c>
      <c r="EI65" s="14">
        <f t="shared" si="54"/>
        <v>21</v>
      </c>
      <c r="EJ65" s="166">
        <f t="shared" si="55"/>
        <v>115</v>
      </c>
      <c r="EK65" s="166">
        <f t="shared" si="20"/>
        <v>1</v>
      </c>
      <c r="EL65" s="166">
        <f t="shared" si="146"/>
        <v>180</v>
      </c>
      <c r="EM65" s="166">
        <f t="shared" si="147"/>
        <v>2250</v>
      </c>
      <c r="EN65" s="166">
        <v>9</v>
      </c>
      <c r="EO65" s="14">
        <f t="shared" si="148"/>
        <v>180</v>
      </c>
      <c r="EP65" s="14">
        <f t="shared" si="57"/>
        <v>22211</v>
      </c>
      <c r="EQ65" s="166">
        <v>1</v>
      </c>
      <c r="ER65" s="14">
        <f t="shared" si="58"/>
        <v>221</v>
      </c>
      <c r="ES65" s="166" t="s">
        <v>1038</v>
      </c>
      <c r="ET65" s="166">
        <v>1</v>
      </c>
      <c r="EU65" s="166"/>
      <c r="EV65" s="14">
        <f t="shared" ref="EV65" si="208">ER65*100+3</f>
        <v>22103</v>
      </c>
      <c r="EW65" s="166" t="s">
        <v>1403</v>
      </c>
      <c r="EX65" s="166">
        <v>20</v>
      </c>
      <c r="EY65" s="14" t="str">
        <f>INDEX(挂机升级突破!$DT$4:$EC$4,EN65)</f>
        <v>铀金</v>
      </c>
      <c r="EZ65" s="14">
        <f>ROUND(INDEX(挂机升级突破!$G$7:$R$37,EI65+3,EN65)/INDEX(挂机升级突破!$G$5:$R$5,章节关卡!EN65)*INDEX(挂机升级突破!$G$4:$R$4,章节关卡!EN65)*章节关卡!EM65,0)</f>
        <v>1</v>
      </c>
      <c r="FA65" s="166" t="s">
        <v>1405</v>
      </c>
      <c r="FB65" s="166">
        <f t="shared" si="150"/>
        <v>45000</v>
      </c>
    </row>
    <row r="66" spans="44:158" ht="16.5" x14ac:dyDescent="0.2">
      <c r="AR66" s="24">
        <v>62</v>
      </c>
      <c r="AS66" s="14">
        <f t="shared" si="32"/>
        <v>16</v>
      </c>
      <c r="AT66" s="109">
        <f t="shared" si="33"/>
        <v>2</v>
      </c>
      <c r="AU66" s="109">
        <f t="shared" si="34"/>
        <v>32</v>
      </c>
      <c r="AV66" s="109">
        <f t="shared" si="35"/>
        <v>84</v>
      </c>
      <c r="AW66" s="109">
        <f t="shared" si="36"/>
        <v>154</v>
      </c>
      <c r="AZ66" s="109">
        <v>62</v>
      </c>
      <c r="BA66" s="14">
        <f t="shared" si="0"/>
        <v>7</v>
      </c>
      <c r="BB66" s="14">
        <f t="shared" si="37"/>
        <v>2</v>
      </c>
      <c r="BC66" s="14">
        <f t="shared" si="80"/>
        <v>240</v>
      </c>
      <c r="BD66" s="14">
        <f t="shared" si="1"/>
        <v>1200</v>
      </c>
      <c r="BE66" s="14">
        <f t="shared" si="2"/>
        <v>2700</v>
      </c>
      <c r="BF66" s="14">
        <f t="shared" si="38"/>
        <v>2.83</v>
      </c>
      <c r="BG66" s="14">
        <f t="shared" si="39"/>
        <v>11002</v>
      </c>
      <c r="BJ66" s="109">
        <v>62</v>
      </c>
      <c r="BK66" s="14">
        <f t="shared" si="40"/>
        <v>7</v>
      </c>
      <c r="BL66" s="14">
        <f t="shared" si="41"/>
        <v>2</v>
      </c>
      <c r="BM66" s="14">
        <f t="shared" si="3"/>
        <v>800</v>
      </c>
      <c r="BN66" s="14">
        <f t="shared" si="4"/>
        <v>2400</v>
      </c>
      <c r="BO66" s="14">
        <f t="shared" si="5"/>
        <v>5400</v>
      </c>
      <c r="BR66" s="109">
        <v>62</v>
      </c>
      <c r="BS66" s="109">
        <f t="shared" si="42"/>
        <v>21</v>
      </c>
      <c r="BT66" s="112">
        <f t="shared" si="43"/>
        <v>110</v>
      </c>
      <c r="BU66" s="109">
        <f t="shared" si="206"/>
        <v>2</v>
      </c>
      <c r="BV66" s="109">
        <v>240</v>
      </c>
      <c r="BW66" s="109">
        <v>360</v>
      </c>
      <c r="BX66" s="112">
        <v>4</v>
      </c>
      <c r="BY66" s="14">
        <f t="shared" si="44"/>
        <v>11212</v>
      </c>
      <c r="BZ66" s="118">
        <v>1</v>
      </c>
      <c r="CA66" s="14">
        <f t="shared" si="45"/>
        <v>121</v>
      </c>
      <c r="CB66" s="118" t="s">
        <v>1030</v>
      </c>
      <c r="CC66" s="14">
        <f t="shared" si="46"/>
        <v>2</v>
      </c>
      <c r="CD66" s="166" t="str">
        <f t="shared" si="47"/>
        <v>守护灵抽卡券2 2小时扫荡券1 金币33600</v>
      </c>
      <c r="CE66" s="14">
        <f t="shared" si="48"/>
        <v>20</v>
      </c>
      <c r="CF66" s="115" t="s">
        <v>261</v>
      </c>
      <c r="CG66" s="115">
        <v>2</v>
      </c>
      <c r="CH66" s="112" t="s">
        <v>1401</v>
      </c>
      <c r="CI66" s="115">
        <v>1</v>
      </c>
      <c r="CJ66" s="109" t="s">
        <v>67</v>
      </c>
      <c r="CK66" s="109">
        <f t="shared" si="132"/>
        <v>33600</v>
      </c>
      <c r="CN66" s="115">
        <f t="shared" si="133"/>
        <v>21</v>
      </c>
      <c r="CO66" s="115">
        <f t="shared" si="134"/>
        <v>120</v>
      </c>
      <c r="CP66" s="118">
        <v>2</v>
      </c>
      <c r="CQ66" s="115">
        <f t="shared" si="135"/>
        <v>360</v>
      </c>
      <c r="CR66" s="115">
        <f t="shared" si="136"/>
        <v>720</v>
      </c>
      <c r="CS66" s="115">
        <v>9</v>
      </c>
      <c r="CT66" s="14">
        <f t="shared" si="137"/>
        <v>12212</v>
      </c>
      <c r="CU66" s="118">
        <v>2</v>
      </c>
      <c r="CV66" s="14">
        <f t="shared" si="138"/>
        <v>221</v>
      </c>
      <c r="CW66" s="118" t="s">
        <v>1030</v>
      </c>
      <c r="CX66" s="14">
        <f t="shared" si="139"/>
        <v>2</v>
      </c>
      <c r="CY66" s="166" t="str">
        <f t="shared" si="50"/>
        <v>熔炼值4800110级-防御套守护灵の铠甲1金币50400</v>
      </c>
      <c r="CZ66" s="14">
        <f t="shared" si="51"/>
        <v>20</v>
      </c>
      <c r="DA66" s="115" t="s">
        <v>1009</v>
      </c>
      <c r="DB66" s="115">
        <v>4800</v>
      </c>
      <c r="DC66" s="115" t="s">
        <v>1492</v>
      </c>
      <c r="DD66" s="115">
        <v>1</v>
      </c>
      <c r="DE66" s="115" t="s">
        <v>255</v>
      </c>
      <c r="DF66" s="115">
        <f t="shared" si="140"/>
        <v>50400</v>
      </c>
      <c r="DI66" s="118">
        <v>62</v>
      </c>
      <c r="DJ66" s="14">
        <f t="shared" si="52"/>
        <v>21</v>
      </c>
      <c r="DK66" s="118">
        <f t="shared" si="141"/>
        <v>110</v>
      </c>
      <c r="DL66" s="166">
        <f t="shared" si="16"/>
        <v>2</v>
      </c>
      <c r="DM66" s="166">
        <v>240</v>
      </c>
      <c r="DN66" s="166">
        <v>1800</v>
      </c>
      <c r="DO66" s="166">
        <v>4</v>
      </c>
      <c r="DP66" s="118">
        <v>120</v>
      </c>
      <c r="DQ66" s="118">
        <f t="shared" si="53"/>
        <v>21212</v>
      </c>
      <c r="DR66" s="118">
        <v>1</v>
      </c>
      <c r="DS66" s="14">
        <f t="shared" si="142"/>
        <v>121</v>
      </c>
      <c r="DT66" s="118" t="s">
        <v>1038</v>
      </c>
      <c r="DU66" s="118">
        <v>2</v>
      </c>
      <c r="DV66" s="166" t="str">
        <f t="shared" si="143"/>
        <v>橙色基础材料15守护灵初级抽卡券3守护灵经验27000</v>
      </c>
      <c r="DW66" s="14">
        <f t="shared" ref="DW66" si="209">DS66*100+6</f>
        <v>12106</v>
      </c>
      <c r="DX66" s="118" t="s">
        <v>1041</v>
      </c>
      <c r="DY66" s="118">
        <v>3</v>
      </c>
      <c r="DZ66" s="14" t="str">
        <f>INDEX(挂机升级突破!$DT$4:$DX$4,DO66)</f>
        <v>橙色基础材料</v>
      </c>
      <c r="EA66" s="14">
        <f>ROUND(INDEX(挂机升级突破!$G$7:$K$37,DJ66+2,章节关卡!DO66)/INDEX(挂机升级突破!$G$5:$K$5,章节关卡!DO66)*INDEX(挂机升级突破!$G$4:$K$4,章节关卡!DO66)*章节关卡!DN66,0)</f>
        <v>15</v>
      </c>
      <c r="EB66" s="118" t="s">
        <v>1042</v>
      </c>
      <c r="EC66" s="14">
        <f t="shared" si="145"/>
        <v>27000</v>
      </c>
      <c r="EH66" s="166">
        <v>62</v>
      </c>
      <c r="EI66" s="14">
        <f t="shared" si="54"/>
        <v>21</v>
      </c>
      <c r="EJ66" s="166">
        <f t="shared" si="55"/>
        <v>115</v>
      </c>
      <c r="EK66" s="166">
        <f t="shared" si="20"/>
        <v>2</v>
      </c>
      <c r="EL66" s="166">
        <f t="shared" si="146"/>
        <v>360</v>
      </c>
      <c r="EM66" s="166">
        <f t="shared" si="147"/>
        <v>4500</v>
      </c>
      <c r="EN66" s="166">
        <v>9</v>
      </c>
      <c r="EO66" s="14">
        <f t="shared" si="148"/>
        <v>240</v>
      </c>
      <c r="EP66" s="14">
        <f t="shared" si="57"/>
        <v>22212</v>
      </c>
      <c r="EQ66" s="166">
        <v>1</v>
      </c>
      <c r="ER66" s="14">
        <f t="shared" si="58"/>
        <v>221</v>
      </c>
      <c r="ES66" s="166" t="s">
        <v>1038</v>
      </c>
      <c r="ET66" s="166">
        <v>2</v>
      </c>
      <c r="EU66" s="166"/>
      <c r="EV66" s="14">
        <f t="shared" ref="EV66" si="210">ER66*100+6</f>
        <v>22106</v>
      </c>
      <c r="EW66" s="166" t="s">
        <v>1403</v>
      </c>
      <c r="EX66" s="166">
        <v>30</v>
      </c>
      <c r="EY66" s="14" t="str">
        <f>INDEX(挂机升级突破!$DT$4:$EC$4,EN66)</f>
        <v>铀金</v>
      </c>
      <c r="EZ66" s="14">
        <f>ROUND(INDEX(挂机升级突破!$G$7:$R$37,EI66+3,EN66)/INDEX(挂机升级突破!$G$5:$R$5,章节关卡!EN66)*INDEX(挂机升级突破!$G$4:$R$4,章节关卡!EN66)*章节关卡!EM66,0)</f>
        <v>2</v>
      </c>
      <c r="FA66" s="166" t="s">
        <v>1405</v>
      </c>
      <c r="FB66" s="166">
        <f t="shared" si="150"/>
        <v>90000</v>
      </c>
    </row>
    <row r="67" spans="44:158" ht="16.5" x14ac:dyDescent="0.2">
      <c r="AR67" s="24">
        <v>63</v>
      </c>
      <c r="AS67" s="14">
        <f t="shared" si="32"/>
        <v>16</v>
      </c>
      <c r="AT67" s="109">
        <f t="shared" si="33"/>
        <v>3</v>
      </c>
      <c r="AU67" s="109">
        <f t="shared" si="34"/>
        <v>32</v>
      </c>
      <c r="AV67" s="109">
        <f t="shared" si="35"/>
        <v>86</v>
      </c>
      <c r="AW67" s="109">
        <f t="shared" si="36"/>
        <v>156</v>
      </c>
      <c r="AZ67" s="109">
        <v>63</v>
      </c>
      <c r="BA67" s="14">
        <f t="shared" si="0"/>
        <v>7</v>
      </c>
      <c r="BB67" s="14">
        <f t="shared" si="37"/>
        <v>3</v>
      </c>
      <c r="BC67" s="14">
        <f t="shared" si="80"/>
        <v>240</v>
      </c>
      <c r="BD67" s="14">
        <f t="shared" si="1"/>
        <v>1200</v>
      </c>
      <c r="BE67" s="14">
        <f t="shared" si="2"/>
        <v>2700</v>
      </c>
      <c r="BF67" s="14">
        <f t="shared" si="38"/>
        <v>2.83</v>
      </c>
      <c r="BG67" s="14">
        <f t="shared" si="39"/>
        <v>11002</v>
      </c>
      <c r="BJ67" s="109">
        <v>63</v>
      </c>
      <c r="BK67" s="14">
        <f t="shared" si="40"/>
        <v>7</v>
      </c>
      <c r="BL67" s="14">
        <f t="shared" si="41"/>
        <v>3</v>
      </c>
      <c r="BM67" s="14">
        <f t="shared" si="3"/>
        <v>800</v>
      </c>
      <c r="BN67" s="14">
        <f t="shared" si="4"/>
        <v>2400</v>
      </c>
      <c r="BO67" s="14">
        <f t="shared" si="5"/>
        <v>5400</v>
      </c>
      <c r="BR67" s="109">
        <v>63</v>
      </c>
      <c r="BS67" s="109">
        <f t="shared" si="42"/>
        <v>21</v>
      </c>
      <c r="BT67" s="112">
        <f t="shared" si="43"/>
        <v>110</v>
      </c>
      <c r="BU67" s="109">
        <f t="shared" si="206"/>
        <v>3</v>
      </c>
      <c r="BV67" s="109">
        <v>360</v>
      </c>
      <c r="BW67" s="109">
        <v>540</v>
      </c>
      <c r="BX67" s="112">
        <v>4</v>
      </c>
      <c r="BY67" s="14">
        <f t="shared" si="44"/>
        <v>11213</v>
      </c>
      <c r="BZ67" s="118">
        <v>1</v>
      </c>
      <c r="CA67" s="14">
        <f t="shared" si="45"/>
        <v>121</v>
      </c>
      <c r="CB67" s="118" t="s">
        <v>1030</v>
      </c>
      <c r="CC67" s="14">
        <f t="shared" si="46"/>
        <v>3</v>
      </c>
      <c r="CD67" s="166" t="str">
        <f t="shared" si="47"/>
        <v>守护灵抽卡券3 2小时扫荡券1 金币50400</v>
      </c>
      <c r="CE67" s="14">
        <f t="shared" si="48"/>
        <v>30</v>
      </c>
      <c r="CF67" s="115" t="s">
        <v>261</v>
      </c>
      <c r="CG67" s="115">
        <v>3</v>
      </c>
      <c r="CH67" s="112" t="s">
        <v>1401</v>
      </c>
      <c r="CI67" s="115">
        <v>1</v>
      </c>
      <c r="CJ67" s="109" t="s">
        <v>67</v>
      </c>
      <c r="CK67" s="109">
        <f t="shared" si="132"/>
        <v>50400</v>
      </c>
      <c r="CN67" s="115">
        <f t="shared" si="133"/>
        <v>21</v>
      </c>
      <c r="CO67" s="115">
        <f t="shared" si="134"/>
        <v>120</v>
      </c>
      <c r="CP67" s="118">
        <v>3</v>
      </c>
      <c r="CQ67" s="115">
        <f t="shared" si="135"/>
        <v>540</v>
      </c>
      <c r="CR67" s="115">
        <f t="shared" si="136"/>
        <v>1080</v>
      </c>
      <c r="CS67" s="115">
        <v>9</v>
      </c>
      <c r="CT67" s="14">
        <f t="shared" si="137"/>
        <v>12213</v>
      </c>
      <c r="CU67" s="118">
        <v>2</v>
      </c>
      <c r="CV67" s="14">
        <f t="shared" si="138"/>
        <v>221</v>
      </c>
      <c r="CW67" s="118" t="s">
        <v>1030</v>
      </c>
      <c r="CX67" s="14">
        <f t="shared" si="139"/>
        <v>3</v>
      </c>
      <c r="CY67" s="166" t="str">
        <f t="shared" si="50"/>
        <v>守护灵抽卡券5110级-防御套守护灵の裤子1金币75600</v>
      </c>
      <c r="CZ67" s="14">
        <f t="shared" si="51"/>
        <v>30</v>
      </c>
      <c r="DA67" s="115" t="s">
        <v>1008</v>
      </c>
      <c r="DB67" s="115">
        <v>5</v>
      </c>
      <c r="DC67" s="115" t="s">
        <v>1493</v>
      </c>
      <c r="DD67" s="115">
        <v>1</v>
      </c>
      <c r="DE67" s="115" t="s">
        <v>255</v>
      </c>
      <c r="DF67" s="115">
        <f t="shared" si="140"/>
        <v>75600</v>
      </c>
      <c r="DI67" s="118">
        <v>63</v>
      </c>
      <c r="DJ67" s="14">
        <f t="shared" si="52"/>
        <v>21</v>
      </c>
      <c r="DK67" s="118">
        <f t="shared" si="141"/>
        <v>110</v>
      </c>
      <c r="DL67" s="166">
        <f t="shared" si="16"/>
        <v>3</v>
      </c>
      <c r="DM67" s="166">
        <v>360</v>
      </c>
      <c r="DN67" s="166">
        <v>2700</v>
      </c>
      <c r="DO67" s="166">
        <v>4</v>
      </c>
      <c r="DP67" s="118">
        <v>150</v>
      </c>
      <c r="DQ67" s="118">
        <f t="shared" si="53"/>
        <v>21213</v>
      </c>
      <c r="DR67" s="118">
        <v>1</v>
      </c>
      <c r="DS67" s="14">
        <f t="shared" si="142"/>
        <v>121</v>
      </c>
      <c r="DT67" s="118" t="s">
        <v>1038</v>
      </c>
      <c r="DU67" s="118">
        <v>3</v>
      </c>
      <c r="DV67" s="166" t="str">
        <f t="shared" si="143"/>
        <v>橙色基础材料23守护灵初级抽卡券5守护灵经验33750</v>
      </c>
      <c r="DW67" s="14">
        <f t="shared" ref="DW67" si="211">DS67*100+9</f>
        <v>12109</v>
      </c>
      <c r="DX67" s="118" t="s">
        <v>1041</v>
      </c>
      <c r="DY67" s="118">
        <v>5</v>
      </c>
      <c r="DZ67" s="14" t="str">
        <f>INDEX(挂机升级突破!$DT$4:$DX$4,DO67)</f>
        <v>橙色基础材料</v>
      </c>
      <c r="EA67" s="14">
        <f>ROUND(INDEX(挂机升级突破!$G$7:$K$37,DJ67+2,章节关卡!DO67)/INDEX(挂机升级突破!$G$5:$K$5,章节关卡!DO67)*INDEX(挂机升级突破!$G$4:$K$4,章节关卡!DO67)*章节关卡!DN67,0)</f>
        <v>23</v>
      </c>
      <c r="EB67" s="118" t="s">
        <v>1042</v>
      </c>
      <c r="EC67" s="14">
        <f t="shared" si="145"/>
        <v>33750</v>
      </c>
      <c r="EH67" s="166">
        <v>63</v>
      </c>
      <c r="EI67" s="14">
        <f t="shared" si="54"/>
        <v>21</v>
      </c>
      <c r="EJ67" s="166">
        <f t="shared" si="55"/>
        <v>115</v>
      </c>
      <c r="EK67" s="166">
        <f t="shared" si="20"/>
        <v>3</v>
      </c>
      <c r="EL67" s="166">
        <f t="shared" si="146"/>
        <v>540</v>
      </c>
      <c r="EM67" s="166">
        <f t="shared" si="147"/>
        <v>6750</v>
      </c>
      <c r="EN67" s="166">
        <v>9</v>
      </c>
      <c r="EO67" s="14">
        <f t="shared" si="148"/>
        <v>300</v>
      </c>
      <c r="EP67" s="14">
        <f t="shared" si="57"/>
        <v>22213</v>
      </c>
      <c r="EQ67" s="166">
        <v>1</v>
      </c>
      <c r="ER67" s="14">
        <f t="shared" si="58"/>
        <v>221</v>
      </c>
      <c r="ES67" s="166" t="s">
        <v>1038</v>
      </c>
      <c r="ET67" s="166">
        <v>3</v>
      </c>
      <c r="EU67" s="166"/>
      <c r="EV67" s="14">
        <f t="shared" ref="EV67" si="212">ER67*100+9</f>
        <v>22109</v>
      </c>
      <c r="EW67" s="166" t="s">
        <v>1403</v>
      </c>
      <c r="EX67" s="166">
        <v>50</v>
      </c>
      <c r="EY67" s="14" t="str">
        <f>INDEX(挂机升级突破!$DT$4:$EC$4,EN67)</f>
        <v>铀金</v>
      </c>
      <c r="EZ67" s="14">
        <f>ROUND(INDEX(挂机升级突破!$G$7:$R$37,EI67+3,EN67)/INDEX(挂机升级突破!$G$5:$R$5,章节关卡!EN67)*INDEX(挂机升级突破!$G$4:$R$4,章节关卡!EN67)*章节关卡!EM67,0)</f>
        <v>3</v>
      </c>
      <c r="FA67" s="166" t="s">
        <v>1405</v>
      </c>
      <c r="FB67" s="166">
        <f t="shared" si="150"/>
        <v>135000</v>
      </c>
    </row>
    <row r="68" spans="44:158" ht="16.5" x14ac:dyDescent="0.2">
      <c r="AR68" s="24">
        <v>64</v>
      </c>
      <c r="AS68" s="14">
        <f t="shared" si="32"/>
        <v>16</v>
      </c>
      <c r="AT68" s="109">
        <f t="shared" si="33"/>
        <v>4</v>
      </c>
      <c r="AU68" s="109">
        <f t="shared" si="34"/>
        <v>32</v>
      </c>
      <c r="AV68" s="109">
        <f t="shared" si="35"/>
        <v>88</v>
      </c>
      <c r="AW68" s="109">
        <f t="shared" si="36"/>
        <v>158</v>
      </c>
      <c r="AZ68" s="109">
        <v>64</v>
      </c>
      <c r="BA68" s="14">
        <f t="shared" si="0"/>
        <v>7</v>
      </c>
      <c r="BB68" s="14">
        <f t="shared" si="37"/>
        <v>4</v>
      </c>
      <c r="BC68" s="14">
        <f t="shared" si="80"/>
        <v>240</v>
      </c>
      <c r="BD68" s="14">
        <f t="shared" si="1"/>
        <v>1200</v>
      </c>
      <c r="BE68" s="14">
        <f t="shared" si="2"/>
        <v>2700</v>
      </c>
      <c r="BF68" s="14">
        <f t="shared" si="38"/>
        <v>2.83</v>
      </c>
      <c r="BG68" s="14">
        <f t="shared" si="39"/>
        <v>11002</v>
      </c>
      <c r="BJ68" s="109">
        <v>64</v>
      </c>
      <c r="BK68" s="14">
        <f t="shared" si="40"/>
        <v>7</v>
      </c>
      <c r="BL68" s="14">
        <f t="shared" si="41"/>
        <v>4</v>
      </c>
      <c r="BM68" s="14">
        <f t="shared" si="3"/>
        <v>800</v>
      </c>
      <c r="BN68" s="14">
        <f t="shared" si="4"/>
        <v>2400</v>
      </c>
      <c r="BO68" s="14">
        <f t="shared" si="5"/>
        <v>5400</v>
      </c>
      <c r="BR68" s="109">
        <v>64</v>
      </c>
      <c r="BS68" s="109">
        <f t="shared" si="42"/>
        <v>22</v>
      </c>
      <c r="BT68" s="112">
        <f t="shared" si="43"/>
        <v>115</v>
      </c>
      <c r="BU68" s="109">
        <f t="shared" si="206"/>
        <v>1</v>
      </c>
      <c r="BV68" s="109">
        <v>120</v>
      </c>
      <c r="BW68" s="109">
        <v>180</v>
      </c>
      <c r="BX68" s="109">
        <v>5</v>
      </c>
      <c r="BY68" s="14">
        <f t="shared" si="44"/>
        <v>11221</v>
      </c>
      <c r="BZ68" s="118">
        <v>1</v>
      </c>
      <c r="CA68" s="14">
        <f t="shared" si="45"/>
        <v>122</v>
      </c>
      <c r="CB68" s="118" t="s">
        <v>1030</v>
      </c>
      <c r="CC68" s="14">
        <f t="shared" si="46"/>
        <v>1</v>
      </c>
      <c r="CD68" s="166" t="str">
        <f t="shared" si="47"/>
        <v>钻石100 2小时扫荡券1 金币18000</v>
      </c>
      <c r="CE68" s="14">
        <f t="shared" si="48"/>
        <v>10</v>
      </c>
      <c r="CF68" s="115" t="s">
        <v>19</v>
      </c>
      <c r="CG68" s="115">
        <v>100</v>
      </c>
      <c r="CH68" s="112" t="s">
        <v>1401</v>
      </c>
      <c r="CI68" s="115">
        <v>1</v>
      </c>
      <c r="CJ68" s="109" t="s">
        <v>67</v>
      </c>
      <c r="CK68" s="109">
        <f t="shared" si="132"/>
        <v>18000</v>
      </c>
      <c r="CN68" s="115">
        <f t="shared" si="133"/>
        <v>22</v>
      </c>
      <c r="CO68" s="115">
        <f t="shared" si="134"/>
        <v>125</v>
      </c>
      <c r="CP68" s="118">
        <v>1</v>
      </c>
      <c r="CQ68" s="115">
        <f t="shared" si="135"/>
        <v>180</v>
      </c>
      <c r="CR68" s="115">
        <f t="shared" si="136"/>
        <v>360</v>
      </c>
      <c r="CS68" s="115">
        <v>9</v>
      </c>
      <c r="CT68" s="14">
        <f t="shared" si="137"/>
        <v>12221</v>
      </c>
      <c r="CU68" s="118">
        <v>2</v>
      </c>
      <c r="CV68" s="14">
        <f t="shared" si="138"/>
        <v>222</v>
      </c>
      <c r="CW68" s="118" t="s">
        <v>1030</v>
      </c>
      <c r="CX68" s="14">
        <f t="shared" si="139"/>
        <v>1</v>
      </c>
      <c r="CY68" s="166" t="str">
        <f t="shared" si="50"/>
        <v>钻石100110级-防御套寄灵人の头盔1金币27000</v>
      </c>
      <c r="CZ68" s="14">
        <f t="shared" si="51"/>
        <v>10</v>
      </c>
      <c r="DA68" s="115" t="s">
        <v>260</v>
      </c>
      <c r="DB68" s="115">
        <v>100</v>
      </c>
      <c r="DC68" s="115" t="s">
        <v>1494</v>
      </c>
      <c r="DD68" s="115">
        <v>1</v>
      </c>
      <c r="DE68" s="115" t="s">
        <v>255</v>
      </c>
      <c r="DF68" s="115">
        <f t="shared" si="140"/>
        <v>27000</v>
      </c>
      <c r="DI68" s="118">
        <v>64</v>
      </c>
      <c r="DJ68" s="14">
        <f t="shared" si="52"/>
        <v>22</v>
      </c>
      <c r="DK68" s="118">
        <f t="shared" si="141"/>
        <v>115</v>
      </c>
      <c r="DL68" s="166">
        <f t="shared" si="16"/>
        <v>1</v>
      </c>
      <c r="DM68" s="166">
        <v>120</v>
      </c>
      <c r="DN68" s="166">
        <v>900</v>
      </c>
      <c r="DO68" s="166">
        <v>5</v>
      </c>
      <c r="DP68" s="118">
        <v>90</v>
      </c>
      <c r="DQ68" s="118">
        <f t="shared" si="53"/>
        <v>21221</v>
      </c>
      <c r="DR68" s="118">
        <v>1</v>
      </c>
      <c r="DS68" s="14">
        <f t="shared" si="142"/>
        <v>122</v>
      </c>
      <c r="DT68" s="118" t="s">
        <v>1038</v>
      </c>
      <c r="DU68" s="118">
        <v>1</v>
      </c>
      <c r="DV68" s="166" t="str">
        <f t="shared" si="143"/>
        <v>红色基础材料1守护灵初级抽卡券2守护灵经验21150</v>
      </c>
      <c r="DW68" s="14">
        <f t="shared" ref="DW68" si="213">DS68*100+3</f>
        <v>12203</v>
      </c>
      <c r="DX68" s="118" t="s">
        <v>1041</v>
      </c>
      <c r="DY68" s="118">
        <v>2</v>
      </c>
      <c r="DZ68" s="14" t="str">
        <f>INDEX(挂机升级突破!$DT$4:$DX$4,DO68)</f>
        <v>红色基础材料</v>
      </c>
      <c r="EA68" s="14">
        <f>ROUND(INDEX(挂机升级突破!$G$7:$K$37,DJ68+2,章节关卡!DO68)/INDEX(挂机升级突破!$G$5:$K$5,章节关卡!DO68)*INDEX(挂机升级突破!$G$4:$K$4,章节关卡!DO68)*章节关卡!DN68,0)</f>
        <v>1</v>
      </c>
      <c r="EB68" s="118" t="s">
        <v>1042</v>
      </c>
      <c r="EC68" s="14">
        <f t="shared" si="145"/>
        <v>21150</v>
      </c>
      <c r="EH68" s="166">
        <v>64</v>
      </c>
      <c r="EI68" s="14">
        <f t="shared" si="54"/>
        <v>22</v>
      </c>
      <c r="EJ68" s="166">
        <f t="shared" si="55"/>
        <v>120</v>
      </c>
      <c r="EK68" s="166">
        <f t="shared" si="20"/>
        <v>1</v>
      </c>
      <c r="EL68" s="166">
        <f t="shared" si="146"/>
        <v>180</v>
      </c>
      <c r="EM68" s="166">
        <f t="shared" si="147"/>
        <v>2250</v>
      </c>
      <c r="EN68" s="166">
        <v>9</v>
      </c>
      <c r="EO68" s="14">
        <f t="shared" si="148"/>
        <v>180</v>
      </c>
      <c r="EP68" s="14">
        <f t="shared" si="57"/>
        <v>22221</v>
      </c>
      <c r="EQ68" s="166">
        <v>1</v>
      </c>
      <c r="ER68" s="14">
        <f t="shared" si="58"/>
        <v>222</v>
      </c>
      <c r="ES68" s="166" t="s">
        <v>1038</v>
      </c>
      <c r="ET68" s="166">
        <v>1</v>
      </c>
      <c r="EU68" s="166"/>
      <c r="EV68" s="14">
        <f t="shared" ref="EV68" si="214">ER68*100+3</f>
        <v>22203</v>
      </c>
      <c r="EW68" s="166" t="s">
        <v>1403</v>
      </c>
      <c r="EX68" s="166">
        <v>20</v>
      </c>
      <c r="EY68" s="14" t="str">
        <f>INDEX(挂机升级突破!$DT$4:$EC$4,EN68)</f>
        <v>铀金</v>
      </c>
      <c r="EZ68" s="14">
        <f>ROUND(INDEX(挂机升级突破!$G$7:$R$37,EI68+3,EN68)/INDEX(挂机升级突破!$G$5:$R$5,章节关卡!EN68)*INDEX(挂机升级突破!$G$4:$R$4,章节关卡!EN68)*章节关卡!EM68,0)</f>
        <v>1</v>
      </c>
      <c r="FA68" s="166" t="s">
        <v>1405</v>
      </c>
      <c r="FB68" s="166">
        <f t="shared" si="150"/>
        <v>49500</v>
      </c>
    </row>
    <row r="69" spans="44:158" ht="16.5" x14ac:dyDescent="0.2">
      <c r="AR69" s="24">
        <v>65</v>
      </c>
      <c r="AS69" s="14">
        <f t="shared" si="32"/>
        <v>17</v>
      </c>
      <c r="AT69" s="109">
        <f t="shared" si="33"/>
        <v>1</v>
      </c>
      <c r="AU69" s="109">
        <f t="shared" si="34"/>
        <v>35</v>
      </c>
      <c r="AV69" s="109">
        <f t="shared" si="35"/>
        <v>92</v>
      </c>
      <c r="AW69" s="109">
        <f t="shared" si="36"/>
        <v>163</v>
      </c>
      <c r="AZ69" s="109">
        <v>65</v>
      </c>
      <c r="BA69" s="14">
        <f t="shared" ref="BA69:BA132" si="215">INDEX($O$5:$O$36,MATCH(AZ69-1,$R$5:$R$36,1))+1</f>
        <v>7</v>
      </c>
      <c r="BB69" s="14">
        <f t="shared" si="37"/>
        <v>5</v>
      </c>
      <c r="BC69" s="14">
        <f t="shared" si="80"/>
        <v>240</v>
      </c>
      <c r="BD69" s="14">
        <f t="shared" ref="BD69:BD132" si="216">INDEX($V$6:$V$35,BA69)</f>
        <v>1200</v>
      </c>
      <c r="BE69" s="14">
        <f t="shared" ref="BE69:BE132" si="217">INDEX($X$6:$X$35,BA69)</f>
        <v>2700</v>
      </c>
      <c r="BF69" s="14">
        <f t="shared" si="38"/>
        <v>2.83</v>
      </c>
      <c r="BG69" s="14">
        <f t="shared" si="39"/>
        <v>11002</v>
      </c>
      <c r="BJ69" s="109">
        <v>65</v>
      </c>
      <c r="BK69" s="14">
        <f t="shared" si="40"/>
        <v>7</v>
      </c>
      <c r="BL69" s="14">
        <f t="shared" si="41"/>
        <v>5</v>
      </c>
      <c r="BM69" s="14">
        <f t="shared" ref="BM69:BM132" si="218">INDEX($AI$6:$AI$35,BK69)</f>
        <v>800</v>
      </c>
      <c r="BN69" s="14">
        <f t="shared" ref="BN69:BN132" si="219">INDEX($AK$6:$AK$35,BK69)</f>
        <v>2400</v>
      </c>
      <c r="BO69" s="14">
        <f t="shared" ref="BO69:BO132" si="220">INDEX($AM$6:$AM$35,BK69)</f>
        <v>5400</v>
      </c>
      <c r="BR69" s="109">
        <v>65</v>
      </c>
      <c r="BS69" s="109">
        <f t="shared" si="42"/>
        <v>22</v>
      </c>
      <c r="BT69" s="112">
        <f t="shared" si="43"/>
        <v>115</v>
      </c>
      <c r="BU69" s="109">
        <f t="shared" si="206"/>
        <v>2</v>
      </c>
      <c r="BV69" s="109">
        <v>240</v>
      </c>
      <c r="BW69" s="109">
        <v>360</v>
      </c>
      <c r="BX69" s="112">
        <v>5</v>
      </c>
      <c r="BY69" s="14">
        <f t="shared" si="44"/>
        <v>11222</v>
      </c>
      <c r="BZ69" s="118">
        <v>1</v>
      </c>
      <c r="CA69" s="14">
        <f t="shared" si="45"/>
        <v>122</v>
      </c>
      <c r="CB69" s="118" t="s">
        <v>1030</v>
      </c>
      <c r="CC69" s="14">
        <f t="shared" si="46"/>
        <v>2</v>
      </c>
      <c r="CD69" s="166" t="str">
        <f t="shared" si="47"/>
        <v>守护灵抽卡券2 2小时扫荡券1 金币36000</v>
      </c>
      <c r="CE69" s="14">
        <f t="shared" si="48"/>
        <v>20</v>
      </c>
      <c r="CF69" s="115" t="s">
        <v>261</v>
      </c>
      <c r="CG69" s="115">
        <v>2</v>
      </c>
      <c r="CH69" s="112" t="s">
        <v>1401</v>
      </c>
      <c r="CI69" s="115">
        <v>1</v>
      </c>
      <c r="CJ69" s="109" t="s">
        <v>67</v>
      </c>
      <c r="CK69" s="109">
        <f t="shared" ref="CK69:CK94" si="221">INDEX($I$6:$I$35,BS69)*BV69</f>
        <v>36000</v>
      </c>
      <c r="CN69" s="115">
        <f t="shared" ref="CN69:CN94" si="222">BS69</f>
        <v>22</v>
      </c>
      <c r="CO69" s="115">
        <f t="shared" ref="CO69:CO94" si="223">BT69+10</f>
        <v>125</v>
      </c>
      <c r="CP69" s="118">
        <v>2</v>
      </c>
      <c r="CQ69" s="115">
        <f t="shared" ref="CQ69:CQ94" si="224">BV69*CQ$2</f>
        <v>360</v>
      </c>
      <c r="CR69" s="115">
        <f t="shared" ref="CR69:CR94" si="225">BW69*CR$2</f>
        <v>720</v>
      </c>
      <c r="CS69" s="115">
        <v>9</v>
      </c>
      <c r="CT69" s="14">
        <f t="shared" ref="CT69:CT94" si="226">10000+CV69*10+CP69</f>
        <v>12222</v>
      </c>
      <c r="CU69" s="118">
        <v>2</v>
      </c>
      <c r="CV69" s="14">
        <f t="shared" ref="CV69:CV94" si="227">200+CN69</f>
        <v>222</v>
      </c>
      <c r="CW69" s="118" t="s">
        <v>1030</v>
      </c>
      <c r="CX69" s="14">
        <f t="shared" ref="CX69:CX94" si="228">CP69</f>
        <v>2</v>
      </c>
      <c r="CY69" s="166" t="str">
        <f t="shared" si="50"/>
        <v>熔炼值5400110级-防御套寄灵人の铠甲1金币54000</v>
      </c>
      <c r="CZ69" s="14">
        <f t="shared" si="51"/>
        <v>20</v>
      </c>
      <c r="DA69" s="115" t="s">
        <v>1009</v>
      </c>
      <c r="DB69" s="115">
        <v>5400</v>
      </c>
      <c r="DC69" s="115" t="s">
        <v>1495</v>
      </c>
      <c r="DD69" s="115">
        <v>1</v>
      </c>
      <c r="DE69" s="115" t="s">
        <v>255</v>
      </c>
      <c r="DF69" s="115">
        <f t="shared" ref="DF69:DF94" si="229">INDEX($I$6:$I$35,BS69)*CQ69</f>
        <v>54000</v>
      </c>
      <c r="DI69" s="118">
        <v>65</v>
      </c>
      <c r="DJ69" s="14">
        <f t="shared" si="52"/>
        <v>22</v>
      </c>
      <c r="DK69" s="118">
        <f t="shared" ref="DK69:DK94" si="230">BT69</f>
        <v>115</v>
      </c>
      <c r="DL69" s="166">
        <f t="shared" ref="DL69:DL94" si="231">MOD(DI69-1,3)+1</f>
        <v>2</v>
      </c>
      <c r="DM69" s="166">
        <v>240</v>
      </c>
      <c r="DN69" s="166">
        <v>1800</v>
      </c>
      <c r="DO69" s="166">
        <v>5</v>
      </c>
      <c r="DP69" s="118">
        <v>120</v>
      </c>
      <c r="DQ69" s="118">
        <f t="shared" si="53"/>
        <v>21222</v>
      </c>
      <c r="DR69" s="118">
        <v>1</v>
      </c>
      <c r="DS69" s="14">
        <f t="shared" ref="DS69:DS94" si="232">DJ69+100</f>
        <v>122</v>
      </c>
      <c r="DT69" s="118" t="s">
        <v>1038</v>
      </c>
      <c r="DU69" s="118">
        <v>2</v>
      </c>
      <c r="DV69" s="166" t="str">
        <f t="shared" ref="DV69:DV94" si="233">DZ69&amp;EA69&amp;DX69&amp;DY69&amp;EB69&amp;EC69</f>
        <v>红色基础材料2守护灵初级抽卡券3守护灵经验28200</v>
      </c>
      <c r="DW69" s="14">
        <f t="shared" ref="DW69" si="234">DS69*100+6</f>
        <v>12206</v>
      </c>
      <c r="DX69" s="118" t="s">
        <v>1041</v>
      </c>
      <c r="DY69" s="118">
        <v>3</v>
      </c>
      <c r="DZ69" s="14" t="str">
        <f>INDEX(挂机升级突破!$DT$4:$DX$4,DO69)</f>
        <v>红色基础材料</v>
      </c>
      <c r="EA69" s="14">
        <f>ROUND(INDEX(挂机升级突破!$G$7:$K$37,DJ69+2,章节关卡!DO69)/INDEX(挂机升级突破!$G$5:$K$5,章节关卡!DO69)*INDEX(挂机升级突破!$G$4:$K$4,章节关卡!DO69)*章节关卡!DN69,0)</f>
        <v>2</v>
      </c>
      <c r="EB69" s="118" t="s">
        <v>1042</v>
      </c>
      <c r="EC69" s="14">
        <f t="shared" ref="EC69:EC94" si="235">INDEX($L$6:$L$35,DJ69)*DP69</f>
        <v>28200</v>
      </c>
      <c r="EH69" s="166">
        <v>65</v>
      </c>
      <c r="EI69" s="14">
        <f t="shared" si="54"/>
        <v>22</v>
      </c>
      <c r="EJ69" s="166">
        <f t="shared" si="55"/>
        <v>120</v>
      </c>
      <c r="EK69" s="166">
        <f t="shared" ref="EK69:EK94" si="236">MOD(EH69-1,3)+1</f>
        <v>2</v>
      </c>
      <c r="EL69" s="166">
        <f t="shared" ref="EL69:EL94" si="237">DM69*EL$2</f>
        <v>360</v>
      </c>
      <c r="EM69" s="166">
        <f t="shared" ref="EM69:EM94" si="238">DN69*EM$2</f>
        <v>4500</v>
      </c>
      <c r="EN69" s="166">
        <v>9</v>
      </c>
      <c r="EO69" s="14">
        <f t="shared" ref="EO69:EO94" si="239">DP69*EO$2</f>
        <v>240</v>
      </c>
      <c r="EP69" s="14">
        <f t="shared" si="57"/>
        <v>22222</v>
      </c>
      <c r="EQ69" s="166">
        <v>1</v>
      </c>
      <c r="ER69" s="14">
        <f t="shared" si="58"/>
        <v>222</v>
      </c>
      <c r="ES69" s="166" t="s">
        <v>1038</v>
      </c>
      <c r="ET69" s="166">
        <v>2</v>
      </c>
      <c r="EU69" s="166"/>
      <c r="EV69" s="14">
        <f t="shared" ref="EV69" si="240">ER69*100+6</f>
        <v>22206</v>
      </c>
      <c r="EW69" s="166" t="s">
        <v>1403</v>
      </c>
      <c r="EX69" s="166">
        <v>30</v>
      </c>
      <c r="EY69" s="14" t="str">
        <f>INDEX(挂机升级突破!$DT$4:$EC$4,EN69)</f>
        <v>铀金</v>
      </c>
      <c r="EZ69" s="14">
        <f>ROUND(INDEX(挂机升级突破!$G$7:$R$37,EI69+3,EN69)/INDEX(挂机升级突破!$G$5:$R$5,章节关卡!EN69)*INDEX(挂机升级突破!$G$4:$R$4,章节关卡!EN69)*章节关卡!EM69,0)</f>
        <v>3</v>
      </c>
      <c r="FA69" s="166" t="s">
        <v>1405</v>
      </c>
      <c r="FB69" s="166">
        <f t="shared" ref="FB69:FB88" si="241">INDEX($L$6:$L$35,EI69+2)*EL69</f>
        <v>99000</v>
      </c>
    </row>
    <row r="70" spans="44:158" ht="16.5" x14ac:dyDescent="0.2">
      <c r="AR70" s="24">
        <v>66</v>
      </c>
      <c r="AS70" s="14">
        <f t="shared" ref="AS70:AS124" si="242">MATCH(AR70-1,$E$5:$E$35,1)</f>
        <v>17</v>
      </c>
      <c r="AT70" s="109">
        <f t="shared" ref="AT70:AT124" si="243">AR70-INDEX($E$5:$E$35,AS70)</f>
        <v>2</v>
      </c>
      <c r="AU70" s="109">
        <f t="shared" ref="AU70:AU124" si="244">INDEX($G$6:$G$35,AS70)</f>
        <v>35</v>
      </c>
      <c r="AV70" s="109">
        <f t="shared" ref="AV70:AV124" si="245">INT(INDEX($I$5:$I$35,AS70)+AT70*INDEX($J$6:$J$35,AS70))</f>
        <v>94</v>
      </c>
      <c r="AW70" s="109">
        <f t="shared" ref="AW70:AW124" si="246">INT(INDEX($L$5:$L$35,AS70)+AT70*INDEX($M$6:$M$35,AS70))</f>
        <v>166</v>
      </c>
      <c r="AZ70" s="109">
        <v>66</v>
      </c>
      <c r="BA70" s="14">
        <f t="shared" si="215"/>
        <v>7</v>
      </c>
      <c r="BB70" s="14">
        <f t="shared" ref="BB70:BB133" si="247">AZ70-INDEX($R$5:$R$36,BA70)</f>
        <v>6</v>
      </c>
      <c r="BC70" s="14">
        <f t="shared" si="80"/>
        <v>240</v>
      </c>
      <c r="BD70" s="14">
        <f t="shared" si="216"/>
        <v>1200</v>
      </c>
      <c r="BE70" s="14">
        <f t="shared" si="217"/>
        <v>2700</v>
      </c>
      <c r="BF70" s="14">
        <f t="shared" ref="BF70:BF133" si="248">INDEX($AA$6:$AA$33,BA70)</f>
        <v>2.83</v>
      </c>
      <c r="BG70" s="14">
        <f t="shared" ref="BG70:BG133" si="249">11000+INT(BF70)</f>
        <v>11002</v>
      </c>
      <c r="BJ70" s="109">
        <v>66</v>
      </c>
      <c r="BK70" s="14">
        <f t="shared" ref="BK70:BK133" si="250">INDEX($AC$5:$AC$35,MATCH(BJ70-1,$AH$5:$AH$35,1))+1</f>
        <v>7</v>
      </c>
      <c r="BL70" s="14">
        <f t="shared" ref="BL70:BL133" si="251">BJ70-INDEX($AH$5:$AH$35,BK70)</f>
        <v>6</v>
      </c>
      <c r="BM70" s="14">
        <f t="shared" si="218"/>
        <v>800</v>
      </c>
      <c r="BN70" s="14">
        <f t="shared" si="219"/>
        <v>2400</v>
      </c>
      <c r="BO70" s="14">
        <f t="shared" si="220"/>
        <v>5400</v>
      </c>
      <c r="BR70" s="109">
        <v>66</v>
      </c>
      <c r="BS70" s="109">
        <f t="shared" ref="BS70:BS94" si="252">INDEX($A$6:$A$35,INT((BR70-1)/3)+1)</f>
        <v>22</v>
      </c>
      <c r="BT70" s="112">
        <f t="shared" ref="BT70:BT94" si="253">INDEX($B$6:$B$35,BS70)</f>
        <v>115</v>
      </c>
      <c r="BU70" s="109">
        <f t="shared" si="206"/>
        <v>3</v>
      </c>
      <c r="BV70" s="109">
        <v>360</v>
      </c>
      <c r="BW70" s="109">
        <v>540</v>
      </c>
      <c r="BX70" s="112">
        <v>5</v>
      </c>
      <c r="BY70" s="14">
        <f t="shared" ref="BY70:BY94" si="254">10000+CA70*10+BU70</f>
        <v>11223</v>
      </c>
      <c r="BZ70" s="118">
        <v>1</v>
      </c>
      <c r="CA70" s="14">
        <f t="shared" ref="CA70:CA94" si="255">100+BS70</f>
        <v>122</v>
      </c>
      <c r="CB70" s="118" t="s">
        <v>1030</v>
      </c>
      <c r="CC70" s="14">
        <f t="shared" ref="CC70:CC94" si="256">BU70</f>
        <v>3</v>
      </c>
      <c r="CD70" s="166" t="str">
        <f t="shared" ref="CD70:CD94" si="257">CF70&amp;CG70&amp;" "&amp;CH70&amp;CI70&amp;" "&amp;CJ70&amp;CK70</f>
        <v>守护灵抽卡券3 2小时扫荡券1 金币54000</v>
      </c>
      <c r="CE70" s="14">
        <f t="shared" ref="CE70:CE94" si="258">CC70*10</f>
        <v>30</v>
      </c>
      <c r="CF70" s="115" t="s">
        <v>261</v>
      </c>
      <c r="CG70" s="115">
        <v>3</v>
      </c>
      <c r="CH70" s="112" t="s">
        <v>1401</v>
      </c>
      <c r="CI70" s="115">
        <v>1</v>
      </c>
      <c r="CJ70" s="109" t="s">
        <v>67</v>
      </c>
      <c r="CK70" s="109">
        <f t="shared" si="221"/>
        <v>54000</v>
      </c>
      <c r="CN70" s="115">
        <f t="shared" si="222"/>
        <v>22</v>
      </c>
      <c r="CO70" s="115">
        <f t="shared" si="223"/>
        <v>125</v>
      </c>
      <c r="CP70" s="118">
        <v>3</v>
      </c>
      <c r="CQ70" s="115">
        <f t="shared" si="224"/>
        <v>540</v>
      </c>
      <c r="CR70" s="115">
        <f t="shared" si="225"/>
        <v>1080</v>
      </c>
      <c r="CS70" s="115">
        <v>9</v>
      </c>
      <c r="CT70" s="14">
        <f t="shared" si="226"/>
        <v>12223</v>
      </c>
      <c r="CU70" s="118">
        <v>2</v>
      </c>
      <c r="CV70" s="14">
        <f t="shared" si="227"/>
        <v>222</v>
      </c>
      <c r="CW70" s="118" t="s">
        <v>1030</v>
      </c>
      <c r="CX70" s="14">
        <f t="shared" si="228"/>
        <v>3</v>
      </c>
      <c r="CY70" s="166" t="str">
        <f t="shared" ref="CY70:CY94" si="259">DA70&amp;DB70&amp;DC70&amp;DD70&amp;DE70&amp;DF70</f>
        <v>守护灵抽卡券5110级-防御套寄灵人の裤子1金币81000</v>
      </c>
      <c r="CZ70" s="14">
        <f t="shared" ref="CZ70:CZ94" si="260">CX70*10</f>
        <v>30</v>
      </c>
      <c r="DA70" s="115" t="s">
        <v>1008</v>
      </c>
      <c r="DB70" s="115">
        <v>5</v>
      </c>
      <c r="DC70" s="115" t="s">
        <v>1496</v>
      </c>
      <c r="DD70" s="115">
        <v>1</v>
      </c>
      <c r="DE70" s="115" t="s">
        <v>255</v>
      </c>
      <c r="DF70" s="115">
        <f t="shared" si="229"/>
        <v>81000</v>
      </c>
      <c r="DI70" s="118">
        <v>66</v>
      </c>
      <c r="DJ70" s="14">
        <f t="shared" ref="DJ70:DJ94" si="261">INT((DI70-1)/3)+1</f>
        <v>22</v>
      </c>
      <c r="DK70" s="118">
        <f t="shared" si="230"/>
        <v>115</v>
      </c>
      <c r="DL70" s="166">
        <f t="shared" si="231"/>
        <v>3</v>
      </c>
      <c r="DM70" s="166">
        <v>360</v>
      </c>
      <c r="DN70" s="166">
        <v>2700</v>
      </c>
      <c r="DO70" s="166">
        <v>5</v>
      </c>
      <c r="DP70" s="118">
        <v>150</v>
      </c>
      <c r="DQ70" s="118">
        <f t="shared" ref="DQ70:DQ94" si="262">20000+DS70*10+DU70</f>
        <v>21223</v>
      </c>
      <c r="DR70" s="118">
        <v>1</v>
      </c>
      <c r="DS70" s="14">
        <f t="shared" si="232"/>
        <v>122</v>
      </c>
      <c r="DT70" s="118" t="s">
        <v>1038</v>
      </c>
      <c r="DU70" s="118">
        <v>3</v>
      </c>
      <c r="DV70" s="166" t="str">
        <f t="shared" si="233"/>
        <v>红色基础材料2守护灵初级抽卡券5守护灵经验35250</v>
      </c>
      <c r="DW70" s="14">
        <f t="shared" ref="DW70" si="263">DS70*100+9</f>
        <v>12209</v>
      </c>
      <c r="DX70" s="118" t="s">
        <v>1041</v>
      </c>
      <c r="DY70" s="118">
        <v>5</v>
      </c>
      <c r="DZ70" s="14" t="str">
        <f>INDEX(挂机升级突破!$DT$4:$DX$4,DO70)</f>
        <v>红色基础材料</v>
      </c>
      <c r="EA70" s="14">
        <f>ROUND(INDEX(挂机升级突破!$G$7:$K$37,DJ70+2,章节关卡!DO70)/INDEX(挂机升级突破!$G$5:$K$5,章节关卡!DO70)*INDEX(挂机升级突破!$G$4:$K$4,章节关卡!DO70)*章节关卡!DN70,0)</f>
        <v>2</v>
      </c>
      <c r="EB70" s="118" t="s">
        <v>1042</v>
      </c>
      <c r="EC70" s="14">
        <f t="shared" si="235"/>
        <v>35250</v>
      </c>
      <c r="EH70" s="166">
        <v>66</v>
      </c>
      <c r="EI70" s="14">
        <f t="shared" ref="EI70:EI94" si="264">INT((EH70-1)/3)+1</f>
        <v>22</v>
      </c>
      <c r="EJ70" s="166">
        <f t="shared" ref="EJ70:EJ91" si="265">INDEX($B$6:$B$35,EI70+1)</f>
        <v>120</v>
      </c>
      <c r="EK70" s="166">
        <f t="shared" si="236"/>
        <v>3</v>
      </c>
      <c r="EL70" s="166">
        <f t="shared" si="237"/>
        <v>540</v>
      </c>
      <c r="EM70" s="166">
        <f t="shared" si="238"/>
        <v>6750</v>
      </c>
      <c r="EN70" s="166">
        <v>9</v>
      </c>
      <c r="EO70" s="14">
        <f t="shared" si="239"/>
        <v>300</v>
      </c>
      <c r="EP70" s="14">
        <f t="shared" ref="EP70:EP94" si="266">20000+ER70*10+ET70</f>
        <v>22223</v>
      </c>
      <c r="EQ70" s="166">
        <v>1</v>
      </c>
      <c r="ER70" s="14">
        <f t="shared" ref="ER70:ER94" si="267">EI70+200</f>
        <v>222</v>
      </c>
      <c r="ES70" s="166" t="s">
        <v>1038</v>
      </c>
      <c r="ET70" s="166">
        <v>3</v>
      </c>
      <c r="EU70" s="166"/>
      <c r="EV70" s="14">
        <f t="shared" ref="EV70" si="268">ER70*100+9</f>
        <v>22209</v>
      </c>
      <c r="EW70" s="166" t="s">
        <v>1403</v>
      </c>
      <c r="EX70" s="166">
        <v>50</v>
      </c>
      <c r="EY70" s="14" t="str">
        <f>INDEX(挂机升级突破!$DT$4:$EC$4,EN70)</f>
        <v>铀金</v>
      </c>
      <c r="EZ70" s="14">
        <f>ROUND(INDEX(挂机升级突破!$G$7:$R$37,EI70+3,EN70)/INDEX(挂机升级突破!$G$5:$R$5,章节关卡!EN70)*INDEX(挂机升级突破!$G$4:$R$4,章节关卡!EN70)*章节关卡!EM70,0)</f>
        <v>4</v>
      </c>
      <c r="FA70" s="166" t="s">
        <v>1405</v>
      </c>
      <c r="FB70" s="166">
        <f t="shared" si="241"/>
        <v>148500</v>
      </c>
    </row>
    <row r="71" spans="44:158" ht="16.5" x14ac:dyDescent="0.2">
      <c r="AR71" s="24">
        <v>67</v>
      </c>
      <c r="AS71" s="14">
        <f t="shared" si="242"/>
        <v>17</v>
      </c>
      <c r="AT71" s="109">
        <f t="shared" si="243"/>
        <v>3</v>
      </c>
      <c r="AU71" s="109">
        <f t="shared" si="244"/>
        <v>35</v>
      </c>
      <c r="AV71" s="109">
        <f t="shared" si="245"/>
        <v>96</v>
      </c>
      <c r="AW71" s="109">
        <f t="shared" si="246"/>
        <v>169</v>
      </c>
      <c r="AZ71" s="109">
        <v>67</v>
      </c>
      <c r="BA71" s="14">
        <f t="shared" si="215"/>
        <v>7</v>
      </c>
      <c r="BB71" s="14">
        <f t="shared" si="247"/>
        <v>7</v>
      </c>
      <c r="BC71" s="14">
        <f t="shared" si="80"/>
        <v>240</v>
      </c>
      <c r="BD71" s="14">
        <f t="shared" si="216"/>
        <v>1200</v>
      </c>
      <c r="BE71" s="14">
        <f t="shared" si="217"/>
        <v>2700</v>
      </c>
      <c r="BF71" s="14">
        <f t="shared" si="248"/>
        <v>2.83</v>
      </c>
      <c r="BG71" s="14">
        <f t="shared" si="249"/>
        <v>11002</v>
      </c>
      <c r="BJ71" s="109">
        <v>67</v>
      </c>
      <c r="BK71" s="14">
        <f t="shared" si="250"/>
        <v>7</v>
      </c>
      <c r="BL71" s="14">
        <f t="shared" si="251"/>
        <v>7</v>
      </c>
      <c r="BM71" s="14">
        <f t="shared" si="218"/>
        <v>800</v>
      </c>
      <c r="BN71" s="14">
        <f t="shared" si="219"/>
        <v>2400</v>
      </c>
      <c r="BO71" s="14">
        <f t="shared" si="220"/>
        <v>5400</v>
      </c>
      <c r="BR71" s="109">
        <v>67</v>
      </c>
      <c r="BS71" s="109">
        <f t="shared" si="252"/>
        <v>23</v>
      </c>
      <c r="BT71" s="112">
        <f t="shared" si="253"/>
        <v>120</v>
      </c>
      <c r="BU71" s="109">
        <f t="shared" si="206"/>
        <v>1</v>
      </c>
      <c r="BV71" s="109">
        <v>120</v>
      </c>
      <c r="BW71" s="109">
        <v>180</v>
      </c>
      <c r="BX71" s="112">
        <v>5</v>
      </c>
      <c r="BY71" s="14">
        <f t="shared" si="254"/>
        <v>11231</v>
      </c>
      <c r="BZ71" s="118">
        <v>1</v>
      </c>
      <c r="CA71" s="14">
        <f t="shared" si="255"/>
        <v>123</v>
      </c>
      <c r="CB71" s="118" t="s">
        <v>1030</v>
      </c>
      <c r="CC71" s="14">
        <f t="shared" si="256"/>
        <v>1</v>
      </c>
      <c r="CD71" s="166" t="str">
        <f t="shared" si="257"/>
        <v>钻石100 2小时扫荡券1 金币19200</v>
      </c>
      <c r="CE71" s="14">
        <f t="shared" si="258"/>
        <v>10</v>
      </c>
      <c r="CF71" s="115" t="s">
        <v>19</v>
      </c>
      <c r="CG71" s="115">
        <v>100</v>
      </c>
      <c r="CH71" s="112" t="s">
        <v>1401</v>
      </c>
      <c r="CI71" s="115">
        <v>1</v>
      </c>
      <c r="CJ71" s="109" t="s">
        <v>67</v>
      </c>
      <c r="CK71" s="109">
        <f t="shared" si="221"/>
        <v>19200</v>
      </c>
      <c r="CN71" s="115">
        <f t="shared" si="222"/>
        <v>23</v>
      </c>
      <c r="CO71" s="115">
        <f t="shared" si="223"/>
        <v>130</v>
      </c>
      <c r="CP71" s="118">
        <v>1</v>
      </c>
      <c r="CQ71" s="115">
        <f t="shared" si="224"/>
        <v>180</v>
      </c>
      <c r="CR71" s="115">
        <f t="shared" si="225"/>
        <v>360</v>
      </c>
      <c r="CS71" s="115">
        <v>9</v>
      </c>
      <c r="CT71" s="14">
        <f t="shared" si="226"/>
        <v>12231</v>
      </c>
      <c r="CU71" s="118">
        <v>2</v>
      </c>
      <c r="CV71" s="14">
        <f t="shared" si="227"/>
        <v>223</v>
      </c>
      <c r="CW71" s="118" t="s">
        <v>1030</v>
      </c>
      <c r="CX71" s="14">
        <f t="shared" si="228"/>
        <v>1</v>
      </c>
      <c r="CY71" s="166" t="str">
        <f t="shared" si="259"/>
        <v>钻石100120级-攻击套守护灵の头盔1金币28800</v>
      </c>
      <c r="CZ71" s="14">
        <f t="shared" si="260"/>
        <v>10</v>
      </c>
      <c r="DA71" s="115" t="s">
        <v>260</v>
      </c>
      <c r="DB71" s="115">
        <v>100</v>
      </c>
      <c r="DC71" s="115" t="s">
        <v>1497</v>
      </c>
      <c r="DD71" s="115">
        <v>1</v>
      </c>
      <c r="DE71" s="115" t="s">
        <v>255</v>
      </c>
      <c r="DF71" s="115">
        <f t="shared" si="229"/>
        <v>28800</v>
      </c>
      <c r="DI71" s="118">
        <v>67</v>
      </c>
      <c r="DJ71" s="14">
        <f t="shared" si="261"/>
        <v>23</v>
      </c>
      <c r="DK71" s="118">
        <f t="shared" si="230"/>
        <v>120</v>
      </c>
      <c r="DL71" s="166">
        <f t="shared" si="231"/>
        <v>1</v>
      </c>
      <c r="DM71" s="166">
        <v>120</v>
      </c>
      <c r="DN71" s="166">
        <v>900</v>
      </c>
      <c r="DO71" s="166">
        <v>5</v>
      </c>
      <c r="DP71" s="118">
        <v>90</v>
      </c>
      <c r="DQ71" s="118">
        <f t="shared" si="262"/>
        <v>21231</v>
      </c>
      <c r="DR71" s="118">
        <v>1</v>
      </c>
      <c r="DS71" s="14">
        <f t="shared" si="232"/>
        <v>123</v>
      </c>
      <c r="DT71" s="118" t="s">
        <v>1038</v>
      </c>
      <c r="DU71" s="118">
        <v>1</v>
      </c>
      <c r="DV71" s="166" t="str">
        <f t="shared" si="233"/>
        <v>红色基础材料1守护灵初级抽卡券2守护灵经验22500</v>
      </c>
      <c r="DW71" s="14">
        <f t="shared" ref="DW71" si="269">DS71*100+3</f>
        <v>12303</v>
      </c>
      <c r="DX71" s="118" t="s">
        <v>1041</v>
      </c>
      <c r="DY71" s="118">
        <v>2</v>
      </c>
      <c r="DZ71" s="14" t="str">
        <f>INDEX(挂机升级突破!$DT$4:$DX$4,DO71)</f>
        <v>红色基础材料</v>
      </c>
      <c r="EA71" s="14">
        <f>ROUND(INDEX(挂机升级突破!$G$7:$K$37,DJ71+2,章节关卡!DO71)/INDEX(挂机升级突破!$G$5:$K$5,章节关卡!DO71)*INDEX(挂机升级突破!$G$4:$K$4,章节关卡!DO71)*章节关卡!DN71,0)</f>
        <v>1</v>
      </c>
      <c r="EB71" s="118" t="s">
        <v>1042</v>
      </c>
      <c r="EC71" s="14">
        <f t="shared" si="235"/>
        <v>22500</v>
      </c>
      <c r="EH71" s="166">
        <v>67</v>
      </c>
      <c r="EI71" s="14">
        <f t="shared" si="264"/>
        <v>23</v>
      </c>
      <c r="EJ71" s="166">
        <f t="shared" si="265"/>
        <v>125</v>
      </c>
      <c r="EK71" s="166">
        <f t="shared" si="236"/>
        <v>1</v>
      </c>
      <c r="EL71" s="166">
        <f t="shared" si="237"/>
        <v>180</v>
      </c>
      <c r="EM71" s="166">
        <f t="shared" si="238"/>
        <v>2250</v>
      </c>
      <c r="EN71" s="166">
        <v>9</v>
      </c>
      <c r="EO71" s="14">
        <f t="shared" si="239"/>
        <v>180</v>
      </c>
      <c r="EP71" s="14">
        <f t="shared" si="266"/>
        <v>22231</v>
      </c>
      <c r="EQ71" s="166">
        <v>1</v>
      </c>
      <c r="ER71" s="14">
        <f t="shared" si="267"/>
        <v>223</v>
      </c>
      <c r="ES71" s="166" t="s">
        <v>1038</v>
      </c>
      <c r="ET71" s="166">
        <v>1</v>
      </c>
      <c r="EU71" s="166"/>
      <c r="EV71" s="14">
        <f t="shared" ref="EV71" si="270">ER71*100+3</f>
        <v>22303</v>
      </c>
      <c r="EW71" s="166" t="s">
        <v>1403</v>
      </c>
      <c r="EX71" s="166">
        <v>20</v>
      </c>
      <c r="EY71" s="14" t="str">
        <f>INDEX(挂机升级突破!$DT$4:$EC$4,EN71)</f>
        <v>铀金</v>
      </c>
      <c r="EZ71" s="14">
        <f>ROUND(INDEX(挂机升级突破!$G$7:$R$37,EI71+3,EN71)/INDEX(挂机升级突破!$G$5:$R$5,章节关卡!EN71)*INDEX(挂机升级突破!$G$4:$R$4,章节关卡!EN71)*章节关卡!EM71,0)</f>
        <v>2</v>
      </c>
      <c r="FA71" s="166" t="s">
        <v>1405</v>
      </c>
      <c r="FB71" s="166">
        <f t="shared" si="241"/>
        <v>54000</v>
      </c>
    </row>
    <row r="72" spans="44:158" ht="16.5" x14ac:dyDescent="0.2">
      <c r="AR72" s="24">
        <v>68</v>
      </c>
      <c r="AS72" s="14">
        <f t="shared" si="242"/>
        <v>17</v>
      </c>
      <c r="AT72" s="109">
        <f t="shared" si="243"/>
        <v>4</v>
      </c>
      <c r="AU72" s="109">
        <f t="shared" si="244"/>
        <v>35</v>
      </c>
      <c r="AV72" s="109">
        <f t="shared" si="245"/>
        <v>98</v>
      </c>
      <c r="AW72" s="109">
        <f t="shared" si="246"/>
        <v>172</v>
      </c>
      <c r="AZ72" s="109">
        <v>68</v>
      </c>
      <c r="BA72" s="14">
        <f t="shared" si="215"/>
        <v>7</v>
      </c>
      <c r="BB72" s="14">
        <f t="shared" si="247"/>
        <v>8</v>
      </c>
      <c r="BC72" s="14">
        <f t="shared" si="80"/>
        <v>240</v>
      </c>
      <c r="BD72" s="14">
        <f t="shared" si="216"/>
        <v>1200</v>
      </c>
      <c r="BE72" s="14">
        <f t="shared" si="217"/>
        <v>2700</v>
      </c>
      <c r="BF72" s="14">
        <f t="shared" si="248"/>
        <v>2.83</v>
      </c>
      <c r="BG72" s="14">
        <f t="shared" si="249"/>
        <v>11002</v>
      </c>
      <c r="BJ72" s="109">
        <v>68</v>
      </c>
      <c r="BK72" s="14">
        <f t="shared" si="250"/>
        <v>7</v>
      </c>
      <c r="BL72" s="14">
        <f t="shared" si="251"/>
        <v>8</v>
      </c>
      <c r="BM72" s="14">
        <f t="shared" si="218"/>
        <v>800</v>
      </c>
      <c r="BN72" s="14">
        <f t="shared" si="219"/>
        <v>2400</v>
      </c>
      <c r="BO72" s="14">
        <f t="shared" si="220"/>
        <v>5400</v>
      </c>
      <c r="BR72" s="109">
        <v>68</v>
      </c>
      <c r="BS72" s="109">
        <f t="shared" si="252"/>
        <v>23</v>
      </c>
      <c r="BT72" s="112">
        <f t="shared" si="253"/>
        <v>120</v>
      </c>
      <c r="BU72" s="109">
        <f t="shared" si="206"/>
        <v>2</v>
      </c>
      <c r="BV72" s="109">
        <v>240</v>
      </c>
      <c r="BW72" s="109">
        <v>360</v>
      </c>
      <c r="BX72" s="112">
        <v>5</v>
      </c>
      <c r="BY72" s="14">
        <f t="shared" si="254"/>
        <v>11232</v>
      </c>
      <c r="BZ72" s="118">
        <v>1</v>
      </c>
      <c r="CA72" s="14">
        <f t="shared" si="255"/>
        <v>123</v>
      </c>
      <c r="CB72" s="118" t="s">
        <v>1030</v>
      </c>
      <c r="CC72" s="14">
        <f t="shared" si="256"/>
        <v>2</v>
      </c>
      <c r="CD72" s="166" t="str">
        <f t="shared" si="257"/>
        <v>守护灵抽卡券2 2小时扫荡券1 金币38400</v>
      </c>
      <c r="CE72" s="14">
        <f t="shared" si="258"/>
        <v>20</v>
      </c>
      <c r="CF72" s="115" t="s">
        <v>261</v>
      </c>
      <c r="CG72" s="115">
        <v>2</v>
      </c>
      <c r="CH72" s="112" t="s">
        <v>1401</v>
      </c>
      <c r="CI72" s="115">
        <v>1</v>
      </c>
      <c r="CJ72" s="109" t="s">
        <v>67</v>
      </c>
      <c r="CK72" s="109">
        <f t="shared" si="221"/>
        <v>38400</v>
      </c>
      <c r="CN72" s="115">
        <f t="shared" si="222"/>
        <v>23</v>
      </c>
      <c r="CO72" s="115">
        <f t="shared" si="223"/>
        <v>130</v>
      </c>
      <c r="CP72" s="118">
        <v>2</v>
      </c>
      <c r="CQ72" s="115">
        <f t="shared" si="224"/>
        <v>360</v>
      </c>
      <c r="CR72" s="115">
        <f t="shared" si="225"/>
        <v>720</v>
      </c>
      <c r="CS72" s="115">
        <v>9</v>
      </c>
      <c r="CT72" s="14">
        <f t="shared" si="226"/>
        <v>12232</v>
      </c>
      <c r="CU72" s="118">
        <v>2</v>
      </c>
      <c r="CV72" s="14">
        <f t="shared" si="227"/>
        <v>223</v>
      </c>
      <c r="CW72" s="118" t="s">
        <v>1030</v>
      </c>
      <c r="CX72" s="14">
        <f t="shared" si="228"/>
        <v>2</v>
      </c>
      <c r="CY72" s="166" t="str">
        <f t="shared" si="259"/>
        <v>熔炼值6000120级-攻击套守护灵の铠甲1金币57600</v>
      </c>
      <c r="CZ72" s="14">
        <f t="shared" si="260"/>
        <v>20</v>
      </c>
      <c r="DA72" s="115" t="s">
        <v>1009</v>
      </c>
      <c r="DB72" s="115">
        <v>6000</v>
      </c>
      <c r="DC72" s="115" t="s">
        <v>1498</v>
      </c>
      <c r="DD72" s="115">
        <v>1</v>
      </c>
      <c r="DE72" s="115" t="s">
        <v>255</v>
      </c>
      <c r="DF72" s="115">
        <f t="shared" si="229"/>
        <v>57600</v>
      </c>
      <c r="DI72" s="118">
        <v>68</v>
      </c>
      <c r="DJ72" s="14">
        <f t="shared" si="261"/>
        <v>23</v>
      </c>
      <c r="DK72" s="118">
        <f t="shared" si="230"/>
        <v>120</v>
      </c>
      <c r="DL72" s="166">
        <f t="shared" si="231"/>
        <v>2</v>
      </c>
      <c r="DM72" s="166">
        <v>240</v>
      </c>
      <c r="DN72" s="166">
        <v>1800</v>
      </c>
      <c r="DO72" s="166">
        <v>5</v>
      </c>
      <c r="DP72" s="118">
        <v>120</v>
      </c>
      <c r="DQ72" s="118">
        <f t="shared" si="262"/>
        <v>21232</v>
      </c>
      <c r="DR72" s="118">
        <v>1</v>
      </c>
      <c r="DS72" s="14">
        <f t="shared" si="232"/>
        <v>123</v>
      </c>
      <c r="DT72" s="118" t="s">
        <v>1038</v>
      </c>
      <c r="DU72" s="118">
        <v>2</v>
      </c>
      <c r="DV72" s="166" t="str">
        <f t="shared" si="233"/>
        <v>红色基础材料3守护灵初级抽卡券3守护灵经验30000</v>
      </c>
      <c r="DW72" s="14">
        <f t="shared" ref="DW72" si="271">DS72*100+6</f>
        <v>12306</v>
      </c>
      <c r="DX72" s="118" t="s">
        <v>1041</v>
      </c>
      <c r="DY72" s="118">
        <v>3</v>
      </c>
      <c r="DZ72" s="14" t="str">
        <f>INDEX(挂机升级突破!$DT$4:$DX$4,DO72)</f>
        <v>红色基础材料</v>
      </c>
      <c r="EA72" s="14">
        <f>ROUND(INDEX(挂机升级突破!$G$7:$K$37,DJ72+2,章节关卡!DO72)/INDEX(挂机升级突破!$G$5:$K$5,章节关卡!DO72)*INDEX(挂机升级突破!$G$4:$K$4,章节关卡!DO72)*章节关卡!DN72,0)</f>
        <v>3</v>
      </c>
      <c r="EB72" s="118" t="s">
        <v>1042</v>
      </c>
      <c r="EC72" s="14">
        <f t="shared" si="235"/>
        <v>30000</v>
      </c>
      <c r="EH72" s="166">
        <v>68</v>
      </c>
      <c r="EI72" s="14">
        <f t="shared" si="264"/>
        <v>23</v>
      </c>
      <c r="EJ72" s="166">
        <f t="shared" si="265"/>
        <v>125</v>
      </c>
      <c r="EK72" s="166">
        <f t="shared" si="236"/>
        <v>2</v>
      </c>
      <c r="EL72" s="166">
        <f t="shared" si="237"/>
        <v>360</v>
      </c>
      <c r="EM72" s="166">
        <f t="shared" si="238"/>
        <v>4500</v>
      </c>
      <c r="EN72" s="166">
        <v>9</v>
      </c>
      <c r="EO72" s="14">
        <f t="shared" si="239"/>
        <v>240</v>
      </c>
      <c r="EP72" s="14">
        <f t="shared" si="266"/>
        <v>22232</v>
      </c>
      <c r="EQ72" s="166">
        <v>1</v>
      </c>
      <c r="ER72" s="14">
        <f t="shared" si="267"/>
        <v>223</v>
      </c>
      <c r="ES72" s="166" t="s">
        <v>1038</v>
      </c>
      <c r="ET72" s="166">
        <v>2</v>
      </c>
      <c r="EU72" s="166"/>
      <c r="EV72" s="14">
        <f t="shared" ref="EV72" si="272">ER72*100+6</f>
        <v>22306</v>
      </c>
      <c r="EW72" s="166" t="s">
        <v>1403</v>
      </c>
      <c r="EX72" s="166">
        <v>30</v>
      </c>
      <c r="EY72" s="14" t="str">
        <f>INDEX(挂机升级突破!$DT$4:$EC$4,EN72)</f>
        <v>铀金</v>
      </c>
      <c r="EZ72" s="14">
        <f>ROUND(INDEX(挂机升级突破!$G$7:$R$37,EI72+3,EN72)/INDEX(挂机升级突破!$G$5:$R$5,章节关卡!EN72)*INDEX(挂机升级突破!$G$4:$R$4,章节关卡!EN72)*章节关卡!EM72,0)</f>
        <v>4</v>
      </c>
      <c r="FA72" s="166" t="s">
        <v>1405</v>
      </c>
      <c r="FB72" s="166">
        <f t="shared" si="241"/>
        <v>108000</v>
      </c>
    </row>
    <row r="73" spans="44:158" ht="16.5" x14ac:dyDescent="0.2">
      <c r="AR73" s="24">
        <v>69</v>
      </c>
      <c r="AS73" s="14">
        <f t="shared" si="242"/>
        <v>18</v>
      </c>
      <c r="AT73" s="109">
        <f t="shared" si="243"/>
        <v>1</v>
      </c>
      <c r="AU73" s="109">
        <f t="shared" si="244"/>
        <v>37</v>
      </c>
      <c r="AV73" s="109">
        <f t="shared" si="245"/>
        <v>102</v>
      </c>
      <c r="AW73" s="109">
        <f t="shared" si="246"/>
        <v>177</v>
      </c>
      <c r="AZ73" s="109">
        <v>69</v>
      </c>
      <c r="BA73" s="14">
        <f t="shared" si="215"/>
        <v>7</v>
      </c>
      <c r="BB73" s="14">
        <f t="shared" si="247"/>
        <v>9</v>
      </c>
      <c r="BC73" s="14">
        <f t="shared" si="80"/>
        <v>240</v>
      </c>
      <c r="BD73" s="14">
        <f t="shared" si="216"/>
        <v>1200</v>
      </c>
      <c r="BE73" s="14">
        <f t="shared" si="217"/>
        <v>2700</v>
      </c>
      <c r="BF73" s="14">
        <f t="shared" si="248"/>
        <v>2.83</v>
      </c>
      <c r="BG73" s="14">
        <f t="shared" si="249"/>
        <v>11002</v>
      </c>
      <c r="BJ73" s="109">
        <v>69</v>
      </c>
      <c r="BK73" s="14">
        <f t="shared" si="250"/>
        <v>7</v>
      </c>
      <c r="BL73" s="14">
        <f t="shared" si="251"/>
        <v>9</v>
      </c>
      <c r="BM73" s="14">
        <f t="shared" si="218"/>
        <v>800</v>
      </c>
      <c r="BN73" s="14">
        <f t="shared" si="219"/>
        <v>2400</v>
      </c>
      <c r="BO73" s="14">
        <f t="shared" si="220"/>
        <v>5400</v>
      </c>
      <c r="BR73" s="109">
        <v>69</v>
      </c>
      <c r="BS73" s="109">
        <f t="shared" si="252"/>
        <v>23</v>
      </c>
      <c r="BT73" s="112">
        <f t="shared" si="253"/>
        <v>120</v>
      </c>
      <c r="BU73" s="109">
        <f t="shared" si="206"/>
        <v>3</v>
      </c>
      <c r="BV73" s="109">
        <v>360</v>
      </c>
      <c r="BW73" s="109">
        <v>540</v>
      </c>
      <c r="BX73" s="112">
        <v>5</v>
      </c>
      <c r="BY73" s="14">
        <f t="shared" si="254"/>
        <v>11233</v>
      </c>
      <c r="BZ73" s="118">
        <v>1</v>
      </c>
      <c r="CA73" s="14">
        <f t="shared" si="255"/>
        <v>123</v>
      </c>
      <c r="CB73" s="118" t="s">
        <v>1030</v>
      </c>
      <c r="CC73" s="14">
        <f t="shared" si="256"/>
        <v>3</v>
      </c>
      <c r="CD73" s="166" t="str">
        <f t="shared" si="257"/>
        <v>守护灵抽卡券3 2小时扫荡券1 金币57600</v>
      </c>
      <c r="CE73" s="14">
        <f t="shared" si="258"/>
        <v>30</v>
      </c>
      <c r="CF73" s="115" t="s">
        <v>261</v>
      </c>
      <c r="CG73" s="115">
        <v>3</v>
      </c>
      <c r="CH73" s="112" t="s">
        <v>1401</v>
      </c>
      <c r="CI73" s="115">
        <v>1</v>
      </c>
      <c r="CJ73" s="109" t="s">
        <v>67</v>
      </c>
      <c r="CK73" s="109">
        <f t="shared" si="221"/>
        <v>57600</v>
      </c>
      <c r="CN73" s="115">
        <f t="shared" si="222"/>
        <v>23</v>
      </c>
      <c r="CO73" s="115">
        <f t="shared" si="223"/>
        <v>130</v>
      </c>
      <c r="CP73" s="118">
        <v>3</v>
      </c>
      <c r="CQ73" s="115">
        <f t="shared" si="224"/>
        <v>540</v>
      </c>
      <c r="CR73" s="115">
        <f t="shared" si="225"/>
        <v>1080</v>
      </c>
      <c r="CS73" s="115">
        <v>9</v>
      </c>
      <c r="CT73" s="14">
        <f t="shared" si="226"/>
        <v>12233</v>
      </c>
      <c r="CU73" s="118">
        <v>2</v>
      </c>
      <c r="CV73" s="14">
        <f t="shared" si="227"/>
        <v>223</v>
      </c>
      <c r="CW73" s="118" t="s">
        <v>1030</v>
      </c>
      <c r="CX73" s="14">
        <f t="shared" si="228"/>
        <v>3</v>
      </c>
      <c r="CY73" s="166" t="str">
        <f t="shared" si="259"/>
        <v>守护灵抽卡券5120级-攻击套守护灵の鞋子1金币86400</v>
      </c>
      <c r="CZ73" s="14">
        <f t="shared" si="260"/>
        <v>30</v>
      </c>
      <c r="DA73" s="115" t="s">
        <v>1008</v>
      </c>
      <c r="DB73" s="115">
        <v>5</v>
      </c>
      <c r="DC73" s="115" t="s">
        <v>1499</v>
      </c>
      <c r="DD73" s="115">
        <v>1</v>
      </c>
      <c r="DE73" s="115" t="s">
        <v>255</v>
      </c>
      <c r="DF73" s="115">
        <f t="shared" si="229"/>
        <v>86400</v>
      </c>
      <c r="DI73" s="118">
        <v>69</v>
      </c>
      <c r="DJ73" s="14">
        <f t="shared" si="261"/>
        <v>23</v>
      </c>
      <c r="DK73" s="118">
        <f t="shared" si="230"/>
        <v>120</v>
      </c>
      <c r="DL73" s="166">
        <f t="shared" si="231"/>
        <v>3</v>
      </c>
      <c r="DM73" s="166">
        <v>360</v>
      </c>
      <c r="DN73" s="166">
        <v>2700</v>
      </c>
      <c r="DO73" s="166">
        <v>5</v>
      </c>
      <c r="DP73" s="118">
        <v>150</v>
      </c>
      <c r="DQ73" s="118">
        <f t="shared" si="262"/>
        <v>21233</v>
      </c>
      <c r="DR73" s="118">
        <v>1</v>
      </c>
      <c r="DS73" s="14">
        <f t="shared" si="232"/>
        <v>123</v>
      </c>
      <c r="DT73" s="118" t="s">
        <v>1038</v>
      </c>
      <c r="DU73" s="118">
        <v>3</v>
      </c>
      <c r="DV73" s="166" t="str">
        <f t="shared" si="233"/>
        <v>红色基础材料4守护灵初级抽卡券5守护灵经验37500</v>
      </c>
      <c r="DW73" s="14">
        <f t="shared" ref="DW73" si="273">DS73*100+9</f>
        <v>12309</v>
      </c>
      <c r="DX73" s="118" t="s">
        <v>1041</v>
      </c>
      <c r="DY73" s="118">
        <v>5</v>
      </c>
      <c r="DZ73" s="14" t="str">
        <f>INDEX(挂机升级突破!$DT$4:$DX$4,DO73)</f>
        <v>红色基础材料</v>
      </c>
      <c r="EA73" s="14">
        <f>ROUND(INDEX(挂机升级突破!$G$7:$K$37,DJ73+2,章节关卡!DO73)/INDEX(挂机升级突破!$G$5:$K$5,章节关卡!DO73)*INDEX(挂机升级突破!$G$4:$K$4,章节关卡!DO73)*章节关卡!DN73,0)</f>
        <v>4</v>
      </c>
      <c r="EB73" s="118" t="s">
        <v>1042</v>
      </c>
      <c r="EC73" s="14">
        <f t="shared" si="235"/>
        <v>37500</v>
      </c>
      <c r="EH73" s="166">
        <v>69</v>
      </c>
      <c r="EI73" s="14">
        <f t="shared" si="264"/>
        <v>23</v>
      </c>
      <c r="EJ73" s="166">
        <f t="shared" si="265"/>
        <v>125</v>
      </c>
      <c r="EK73" s="166">
        <f t="shared" si="236"/>
        <v>3</v>
      </c>
      <c r="EL73" s="166">
        <f t="shared" si="237"/>
        <v>540</v>
      </c>
      <c r="EM73" s="166">
        <f t="shared" si="238"/>
        <v>6750</v>
      </c>
      <c r="EN73" s="166">
        <v>9</v>
      </c>
      <c r="EO73" s="14">
        <f t="shared" si="239"/>
        <v>300</v>
      </c>
      <c r="EP73" s="14">
        <f t="shared" si="266"/>
        <v>22233</v>
      </c>
      <c r="EQ73" s="166">
        <v>1</v>
      </c>
      <c r="ER73" s="14">
        <f t="shared" si="267"/>
        <v>223</v>
      </c>
      <c r="ES73" s="166" t="s">
        <v>1038</v>
      </c>
      <c r="ET73" s="166">
        <v>3</v>
      </c>
      <c r="EU73" s="166"/>
      <c r="EV73" s="14">
        <f t="shared" ref="EV73" si="274">ER73*100+9</f>
        <v>22309</v>
      </c>
      <c r="EW73" s="166" t="s">
        <v>1403</v>
      </c>
      <c r="EX73" s="166">
        <v>50</v>
      </c>
      <c r="EY73" s="14" t="str">
        <f>INDEX(挂机升级突破!$DT$4:$EC$4,EN73)</f>
        <v>铀金</v>
      </c>
      <c r="EZ73" s="14">
        <f>ROUND(INDEX(挂机升级突破!$G$7:$R$37,EI73+3,EN73)/INDEX(挂机升级突破!$G$5:$R$5,章节关卡!EN73)*INDEX(挂机升级突破!$G$4:$R$4,章节关卡!EN73)*章节关卡!EM73,0)</f>
        <v>5</v>
      </c>
      <c r="FA73" s="166" t="s">
        <v>1405</v>
      </c>
      <c r="FB73" s="166">
        <f t="shared" si="241"/>
        <v>162000</v>
      </c>
    </row>
    <row r="74" spans="44:158" ht="16.5" x14ac:dyDescent="0.2">
      <c r="AR74" s="24">
        <v>70</v>
      </c>
      <c r="AS74" s="14">
        <f t="shared" si="242"/>
        <v>18</v>
      </c>
      <c r="AT74" s="109">
        <f t="shared" si="243"/>
        <v>2</v>
      </c>
      <c r="AU74" s="109">
        <f t="shared" si="244"/>
        <v>37</v>
      </c>
      <c r="AV74" s="109">
        <f t="shared" si="245"/>
        <v>104</v>
      </c>
      <c r="AW74" s="109">
        <f t="shared" si="246"/>
        <v>179</v>
      </c>
      <c r="AZ74" s="109">
        <v>70</v>
      </c>
      <c r="BA74" s="14">
        <f t="shared" si="215"/>
        <v>7</v>
      </c>
      <c r="BB74" s="14">
        <f t="shared" si="247"/>
        <v>10</v>
      </c>
      <c r="BC74" s="14">
        <f t="shared" si="80"/>
        <v>240</v>
      </c>
      <c r="BD74" s="14">
        <f t="shared" si="216"/>
        <v>1200</v>
      </c>
      <c r="BE74" s="14">
        <f t="shared" si="217"/>
        <v>2700</v>
      </c>
      <c r="BF74" s="14">
        <f t="shared" si="248"/>
        <v>2.83</v>
      </c>
      <c r="BG74" s="14">
        <f t="shared" si="249"/>
        <v>11002</v>
      </c>
      <c r="BJ74" s="109">
        <v>70</v>
      </c>
      <c r="BK74" s="14">
        <f t="shared" si="250"/>
        <v>7</v>
      </c>
      <c r="BL74" s="14">
        <f t="shared" si="251"/>
        <v>10</v>
      </c>
      <c r="BM74" s="14">
        <f t="shared" si="218"/>
        <v>800</v>
      </c>
      <c r="BN74" s="14">
        <f t="shared" si="219"/>
        <v>2400</v>
      </c>
      <c r="BO74" s="14">
        <f t="shared" si="220"/>
        <v>5400</v>
      </c>
      <c r="BR74" s="109">
        <v>70</v>
      </c>
      <c r="BS74" s="109">
        <f t="shared" si="252"/>
        <v>24</v>
      </c>
      <c r="BT74" s="112">
        <f t="shared" si="253"/>
        <v>125</v>
      </c>
      <c r="BU74" s="109">
        <f t="shared" si="206"/>
        <v>1</v>
      </c>
      <c r="BV74" s="109">
        <v>120</v>
      </c>
      <c r="BW74" s="109">
        <v>180</v>
      </c>
      <c r="BX74" s="112">
        <v>5</v>
      </c>
      <c r="BY74" s="14">
        <f t="shared" si="254"/>
        <v>11241</v>
      </c>
      <c r="BZ74" s="118">
        <v>1</v>
      </c>
      <c r="CA74" s="14">
        <f t="shared" si="255"/>
        <v>124</v>
      </c>
      <c r="CB74" s="118" t="s">
        <v>1030</v>
      </c>
      <c r="CC74" s="14">
        <f t="shared" si="256"/>
        <v>1</v>
      </c>
      <c r="CD74" s="166" t="str">
        <f t="shared" si="257"/>
        <v>钻石100 2小时扫荡券1 金币20400</v>
      </c>
      <c r="CE74" s="14">
        <f t="shared" si="258"/>
        <v>10</v>
      </c>
      <c r="CF74" s="115" t="s">
        <v>19</v>
      </c>
      <c r="CG74" s="115">
        <v>100</v>
      </c>
      <c r="CH74" s="112" t="s">
        <v>1401</v>
      </c>
      <c r="CI74" s="115">
        <v>1</v>
      </c>
      <c r="CJ74" s="109" t="s">
        <v>67</v>
      </c>
      <c r="CK74" s="109">
        <f t="shared" si="221"/>
        <v>20400</v>
      </c>
      <c r="CN74" s="115">
        <f t="shared" si="222"/>
        <v>24</v>
      </c>
      <c r="CO74" s="115">
        <f t="shared" si="223"/>
        <v>135</v>
      </c>
      <c r="CP74" s="118">
        <v>1</v>
      </c>
      <c r="CQ74" s="115">
        <f t="shared" si="224"/>
        <v>180</v>
      </c>
      <c r="CR74" s="115">
        <f t="shared" si="225"/>
        <v>360</v>
      </c>
      <c r="CS74" s="115">
        <v>9</v>
      </c>
      <c r="CT74" s="14">
        <f t="shared" si="226"/>
        <v>12241</v>
      </c>
      <c r="CU74" s="118">
        <v>2</v>
      </c>
      <c r="CV74" s="14">
        <f t="shared" si="227"/>
        <v>224</v>
      </c>
      <c r="CW74" s="118" t="s">
        <v>1030</v>
      </c>
      <c r="CX74" s="14">
        <f t="shared" si="228"/>
        <v>1</v>
      </c>
      <c r="CY74" s="166" t="str">
        <f t="shared" si="259"/>
        <v>钻石100120级-攻击套寄灵人の头盔1金币30600</v>
      </c>
      <c r="CZ74" s="14">
        <f t="shared" si="260"/>
        <v>10</v>
      </c>
      <c r="DA74" s="115" t="s">
        <v>260</v>
      </c>
      <c r="DB74" s="115">
        <v>100</v>
      </c>
      <c r="DC74" s="115" t="s">
        <v>1500</v>
      </c>
      <c r="DD74" s="115">
        <v>1</v>
      </c>
      <c r="DE74" s="115" t="s">
        <v>255</v>
      </c>
      <c r="DF74" s="115">
        <f t="shared" si="229"/>
        <v>30600</v>
      </c>
      <c r="DI74" s="118">
        <v>70</v>
      </c>
      <c r="DJ74" s="14">
        <f t="shared" si="261"/>
        <v>24</v>
      </c>
      <c r="DK74" s="118">
        <f t="shared" si="230"/>
        <v>125</v>
      </c>
      <c r="DL74" s="166">
        <f t="shared" si="231"/>
        <v>1</v>
      </c>
      <c r="DM74" s="166">
        <v>120</v>
      </c>
      <c r="DN74" s="166">
        <v>900</v>
      </c>
      <c r="DO74" s="166">
        <v>5</v>
      </c>
      <c r="DP74" s="118">
        <v>90</v>
      </c>
      <c r="DQ74" s="118">
        <f t="shared" si="262"/>
        <v>21241</v>
      </c>
      <c r="DR74" s="118">
        <v>1</v>
      </c>
      <c r="DS74" s="14">
        <f t="shared" si="232"/>
        <v>124</v>
      </c>
      <c r="DT74" s="118" t="s">
        <v>1038</v>
      </c>
      <c r="DU74" s="118">
        <v>1</v>
      </c>
      <c r="DV74" s="166" t="str">
        <f t="shared" si="233"/>
        <v>红色基础材料2守护灵初级抽卡券2守护灵经验24750</v>
      </c>
      <c r="DW74" s="14">
        <f t="shared" ref="DW74" si="275">DS74*100+3</f>
        <v>12403</v>
      </c>
      <c r="DX74" s="118" t="s">
        <v>1041</v>
      </c>
      <c r="DY74" s="118">
        <v>2</v>
      </c>
      <c r="DZ74" s="14" t="str">
        <f>INDEX(挂机升级突破!$DT$4:$DX$4,DO74)</f>
        <v>红色基础材料</v>
      </c>
      <c r="EA74" s="14">
        <f>ROUND(INDEX(挂机升级突破!$G$7:$K$37,DJ74+2,章节关卡!DO74)/INDEX(挂机升级突破!$G$5:$K$5,章节关卡!DO74)*INDEX(挂机升级突破!$G$4:$K$4,章节关卡!DO74)*章节关卡!DN74,0)</f>
        <v>2</v>
      </c>
      <c r="EB74" s="118" t="s">
        <v>1042</v>
      </c>
      <c r="EC74" s="14">
        <f t="shared" si="235"/>
        <v>24750</v>
      </c>
      <c r="EH74" s="166">
        <v>70</v>
      </c>
      <c r="EI74" s="14">
        <f t="shared" si="264"/>
        <v>24</v>
      </c>
      <c r="EJ74" s="166">
        <f t="shared" si="265"/>
        <v>130</v>
      </c>
      <c r="EK74" s="166">
        <f t="shared" si="236"/>
        <v>1</v>
      </c>
      <c r="EL74" s="166">
        <f t="shared" si="237"/>
        <v>180</v>
      </c>
      <c r="EM74" s="166">
        <f t="shared" si="238"/>
        <v>2250</v>
      </c>
      <c r="EN74" s="166">
        <v>9</v>
      </c>
      <c r="EO74" s="14">
        <f t="shared" si="239"/>
        <v>180</v>
      </c>
      <c r="EP74" s="14">
        <f t="shared" si="266"/>
        <v>22241</v>
      </c>
      <c r="EQ74" s="166">
        <v>1</v>
      </c>
      <c r="ER74" s="14">
        <f t="shared" si="267"/>
        <v>224</v>
      </c>
      <c r="ES74" s="166" t="s">
        <v>1038</v>
      </c>
      <c r="ET74" s="166">
        <v>1</v>
      </c>
      <c r="EU74" s="166"/>
      <c r="EV74" s="14">
        <f t="shared" ref="EV74" si="276">ER74*100+3</f>
        <v>22403</v>
      </c>
      <c r="EW74" s="166" t="s">
        <v>1403</v>
      </c>
      <c r="EX74" s="166">
        <v>20</v>
      </c>
      <c r="EY74" s="14" t="str">
        <f>INDEX(挂机升级突破!$DT$4:$EC$4,EN74)</f>
        <v>铀金</v>
      </c>
      <c r="EZ74" s="14">
        <f>ROUND(INDEX(挂机升级突破!$G$7:$R$37,EI74+3,EN74)/INDEX(挂机升级突破!$G$5:$R$5,章节关卡!EN74)*INDEX(挂机升级突破!$G$4:$R$4,章节关卡!EN74)*章节关卡!EM74,0)</f>
        <v>2</v>
      </c>
      <c r="FA74" s="166" t="s">
        <v>1405</v>
      </c>
      <c r="FB74" s="166">
        <f t="shared" si="241"/>
        <v>58500</v>
      </c>
    </row>
    <row r="75" spans="44:158" ht="16.5" x14ac:dyDescent="0.2">
      <c r="AR75" s="24">
        <v>71</v>
      </c>
      <c r="AS75" s="14">
        <f t="shared" si="242"/>
        <v>18</v>
      </c>
      <c r="AT75" s="109">
        <f t="shared" si="243"/>
        <v>3</v>
      </c>
      <c r="AU75" s="109">
        <f t="shared" si="244"/>
        <v>37</v>
      </c>
      <c r="AV75" s="109">
        <f t="shared" si="245"/>
        <v>106</v>
      </c>
      <c r="AW75" s="109">
        <f t="shared" si="246"/>
        <v>181</v>
      </c>
      <c r="AZ75" s="109">
        <v>71</v>
      </c>
      <c r="BA75" s="14">
        <f t="shared" si="215"/>
        <v>8</v>
      </c>
      <c r="BB75" s="14">
        <f t="shared" si="247"/>
        <v>1</v>
      </c>
      <c r="BC75" s="14">
        <f t="shared" si="80"/>
        <v>280</v>
      </c>
      <c r="BD75" s="14">
        <f t="shared" si="216"/>
        <v>1350</v>
      </c>
      <c r="BE75" s="14">
        <f t="shared" si="217"/>
        <v>3150</v>
      </c>
      <c r="BF75" s="14">
        <f t="shared" si="248"/>
        <v>3.46</v>
      </c>
      <c r="BG75" s="14">
        <f t="shared" si="249"/>
        <v>11003</v>
      </c>
      <c r="BJ75" s="109">
        <v>71</v>
      </c>
      <c r="BK75" s="14">
        <f t="shared" si="250"/>
        <v>8</v>
      </c>
      <c r="BL75" s="14">
        <f t="shared" si="251"/>
        <v>1</v>
      </c>
      <c r="BM75" s="14">
        <f t="shared" si="218"/>
        <v>1100</v>
      </c>
      <c r="BN75" s="14">
        <f t="shared" si="219"/>
        <v>2700</v>
      </c>
      <c r="BO75" s="14">
        <f t="shared" si="220"/>
        <v>6300</v>
      </c>
      <c r="BR75" s="109">
        <v>71</v>
      </c>
      <c r="BS75" s="109">
        <f t="shared" si="252"/>
        <v>24</v>
      </c>
      <c r="BT75" s="112">
        <f t="shared" si="253"/>
        <v>125</v>
      </c>
      <c r="BU75" s="109">
        <f t="shared" si="206"/>
        <v>2</v>
      </c>
      <c r="BV75" s="109">
        <v>240</v>
      </c>
      <c r="BW75" s="109">
        <v>360</v>
      </c>
      <c r="BX75" s="112">
        <v>5</v>
      </c>
      <c r="BY75" s="14">
        <f t="shared" si="254"/>
        <v>11242</v>
      </c>
      <c r="BZ75" s="118">
        <v>1</v>
      </c>
      <c r="CA75" s="14">
        <f t="shared" si="255"/>
        <v>124</v>
      </c>
      <c r="CB75" s="118" t="s">
        <v>1030</v>
      </c>
      <c r="CC75" s="14">
        <f t="shared" si="256"/>
        <v>2</v>
      </c>
      <c r="CD75" s="166" t="str">
        <f t="shared" si="257"/>
        <v>守护灵抽卡券2 2小时扫荡券1 金币40800</v>
      </c>
      <c r="CE75" s="14">
        <f t="shared" si="258"/>
        <v>20</v>
      </c>
      <c r="CF75" s="115" t="s">
        <v>261</v>
      </c>
      <c r="CG75" s="115">
        <v>2</v>
      </c>
      <c r="CH75" s="112" t="s">
        <v>1401</v>
      </c>
      <c r="CI75" s="115">
        <v>1</v>
      </c>
      <c r="CJ75" s="109" t="s">
        <v>67</v>
      </c>
      <c r="CK75" s="109">
        <f t="shared" si="221"/>
        <v>40800</v>
      </c>
      <c r="CN75" s="115">
        <f t="shared" si="222"/>
        <v>24</v>
      </c>
      <c r="CO75" s="115">
        <f t="shared" si="223"/>
        <v>135</v>
      </c>
      <c r="CP75" s="118">
        <v>2</v>
      </c>
      <c r="CQ75" s="115">
        <f t="shared" si="224"/>
        <v>360</v>
      </c>
      <c r="CR75" s="115">
        <f t="shared" si="225"/>
        <v>720</v>
      </c>
      <c r="CS75" s="115">
        <v>9</v>
      </c>
      <c r="CT75" s="14">
        <f t="shared" si="226"/>
        <v>12242</v>
      </c>
      <c r="CU75" s="118">
        <v>2</v>
      </c>
      <c r="CV75" s="14">
        <f t="shared" si="227"/>
        <v>224</v>
      </c>
      <c r="CW75" s="118" t="s">
        <v>1030</v>
      </c>
      <c r="CX75" s="14">
        <f t="shared" si="228"/>
        <v>2</v>
      </c>
      <c r="CY75" s="166" t="str">
        <f t="shared" si="259"/>
        <v>熔炼值6500120级-攻击套寄灵人の铠甲1金币61200</v>
      </c>
      <c r="CZ75" s="14">
        <f t="shared" si="260"/>
        <v>20</v>
      </c>
      <c r="DA75" s="115" t="s">
        <v>1009</v>
      </c>
      <c r="DB75" s="115">
        <v>6500</v>
      </c>
      <c r="DC75" s="115" t="s">
        <v>1501</v>
      </c>
      <c r="DD75" s="115">
        <v>1</v>
      </c>
      <c r="DE75" s="115" t="s">
        <v>255</v>
      </c>
      <c r="DF75" s="115">
        <f t="shared" si="229"/>
        <v>61200</v>
      </c>
      <c r="DI75" s="118">
        <v>71</v>
      </c>
      <c r="DJ75" s="14">
        <f t="shared" si="261"/>
        <v>24</v>
      </c>
      <c r="DK75" s="118">
        <f t="shared" si="230"/>
        <v>125</v>
      </c>
      <c r="DL75" s="166">
        <f t="shared" si="231"/>
        <v>2</v>
      </c>
      <c r="DM75" s="166">
        <v>240</v>
      </c>
      <c r="DN75" s="166">
        <v>1800</v>
      </c>
      <c r="DO75" s="166">
        <v>5</v>
      </c>
      <c r="DP75" s="118">
        <v>120</v>
      </c>
      <c r="DQ75" s="118">
        <f t="shared" si="262"/>
        <v>21242</v>
      </c>
      <c r="DR75" s="118">
        <v>1</v>
      </c>
      <c r="DS75" s="14">
        <f t="shared" si="232"/>
        <v>124</v>
      </c>
      <c r="DT75" s="118" t="s">
        <v>1038</v>
      </c>
      <c r="DU75" s="118">
        <v>2</v>
      </c>
      <c r="DV75" s="166" t="str">
        <f t="shared" si="233"/>
        <v>红色基础材料4守护灵初级抽卡券3守护灵经验33000</v>
      </c>
      <c r="DW75" s="14">
        <f t="shared" ref="DW75" si="277">DS75*100+6</f>
        <v>12406</v>
      </c>
      <c r="DX75" s="118" t="s">
        <v>1041</v>
      </c>
      <c r="DY75" s="118">
        <v>3</v>
      </c>
      <c r="DZ75" s="14" t="str">
        <f>INDEX(挂机升级突破!$DT$4:$DX$4,DO75)</f>
        <v>红色基础材料</v>
      </c>
      <c r="EA75" s="14">
        <f>ROUND(INDEX(挂机升级突破!$G$7:$K$37,DJ75+2,章节关卡!DO75)/INDEX(挂机升级突破!$G$5:$K$5,章节关卡!DO75)*INDEX(挂机升级突破!$G$4:$K$4,章节关卡!DO75)*章节关卡!DN75,0)</f>
        <v>4</v>
      </c>
      <c r="EB75" s="118" t="s">
        <v>1042</v>
      </c>
      <c r="EC75" s="14">
        <f t="shared" si="235"/>
        <v>33000</v>
      </c>
      <c r="EH75" s="166">
        <v>71</v>
      </c>
      <c r="EI75" s="14">
        <f t="shared" si="264"/>
        <v>24</v>
      </c>
      <c r="EJ75" s="166">
        <f t="shared" si="265"/>
        <v>130</v>
      </c>
      <c r="EK75" s="166">
        <f t="shared" si="236"/>
        <v>2</v>
      </c>
      <c r="EL75" s="166">
        <f t="shared" si="237"/>
        <v>360</v>
      </c>
      <c r="EM75" s="166">
        <f t="shared" si="238"/>
        <v>4500</v>
      </c>
      <c r="EN75" s="166">
        <v>9</v>
      </c>
      <c r="EO75" s="14">
        <f t="shared" si="239"/>
        <v>240</v>
      </c>
      <c r="EP75" s="14">
        <f t="shared" si="266"/>
        <v>22242</v>
      </c>
      <c r="EQ75" s="166">
        <v>1</v>
      </c>
      <c r="ER75" s="14">
        <f t="shared" si="267"/>
        <v>224</v>
      </c>
      <c r="ES75" s="166" t="s">
        <v>1038</v>
      </c>
      <c r="ET75" s="166">
        <v>2</v>
      </c>
      <c r="EU75" s="166"/>
      <c r="EV75" s="14">
        <f t="shared" ref="EV75" si="278">ER75*100+6</f>
        <v>22406</v>
      </c>
      <c r="EW75" s="166" t="s">
        <v>1403</v>
      </c>
      <c r="EX75" s="166">
        <v>30</v>
      </c>
      <c r="EY75" s="14" t="str">
        <f>INDEX(挂机升级突破!$DT$4:$EC$4,EN75)</f>
        <v>铀金</v>
      </c>
      <c r="EZ75" s="14">
        <f>ROUND(INDEX(挂机升级突破!$G$7:$R$37,EI75+3,EN75)/INDEX(挂机升级突破!$G$5:$R$5,章节关卡!EN75)*INDEX(挂机升级突破!$G$4:$R$4,章节关卡!EN75)*章节关卡!EM75,0)</f>
        <v>5</v>
      </c>
      <c r="FA75" s="166" t="s">
        <v>1405</v>
      </c>
      <c r="FB75" s="166">
        <f t="shared" si="241"/>
        <v>117000</v>
      </c>
    </row>
    <row r="76" spans="44:158" ht="16.5" x14ac:dyDescent="0.2">
      <c r="AR76" s="24">
        <v>72</v>
      </c>
      <c r="AS76" s="14">
        <f t="shared" si="242"/>
        <v>18</v>
      </c>
      <c r="AT76" s="109">
        <f t="shared" si="243"/>
        <v>4</v>
      </c>
      <c r="AU76" s="109">
        <f t="shared" si="244"/>
        <v>37</v>
      </c>
      <c r="AV76" s="109">
        <f t="shared" si="245"/>
        <v>108</v>
      </c>
      <c r="AW76" s="109">
        <f t="shared" si="246"/>
        <v>183</v>
      </c>
      <c r="AZ76" s="109">
        <v>72</v>
      </c>
      <c r="BA76" s="14">
        <f t="shared" si="215"/>
        <v>8</v>
      </c>
      <c r="BB76" s="14">
        <f t="shared" si="247"/>
        <v>2</v>
      </c>
      <c r="BC76" s="14">
        <f t="shared" si="80"/>
        <v>280</v>
      </c>
      <c r="BD76" s="14">
        <f t="shared" si="216"/>
        <v>1350</v>
      </c>
      <c r="BE76" s="14">
        <f t="shared" si="217"/>
        <v>3150</v>
      </c>
      <c r="BF76" s="14">
        <f t="shared" si="248"/>
        <v>3.46</v>
      </c>
      <c r="BG76" s="14">
        <f t="shared" si="249"/>
        <v>11003</v>
      </c>
      <c r="BJ76" s="109">
        <v>72</v>
      </c>
      <c r="BK76" s="14">
        <f t="shared" si="250"/>
        <v>8</v>
      </c>
      <c r="BL76" s="14">
        <f t="shared" si="251"/>
        <v>2</v>
      </c>
      <c r="BM76" s="14">
        <f t="shared" si="218"/>
        <v>1100</v>
      </c>
      <c r="BN76" s="14">
        <f t="shared" si="219"/>
        <v>2700</v>
      </c>
      <c r="BO76" s="14">
        <f t="shared" si="220"/>
        <v>6300</v>
      </c>
      <c r="BR76" s="109">
        <v>72</v>
      </c>
      <c r="BS76" s="109">
        <f t="shared" si="252"/>
        <v>24</v>
      </c>
      <c r="BT76" s="112">
        <f t="shared" si="253"/>
        <v>125</v>
      </c>
      <c r="BU76" s="109">
        <f t="shared" si="206"/>
        <v>3</v>
      </c>
      <c r="BV76" s="109">
        <v>360</v>
      </c>
      <c r="BW76" s="109">
        <v>540</v>
      </c>
      <c r="BX76" s="112">
        <v>5</v>
      </c>
      <c r="BY76" s="14">
        <f t="shared" si="254"/>
        <v>11243</v>
      </c>
      <c r="BZ76" s="118">
        <v>1</v>
      </c>
      <c r="CA76" s="14">
        <f t="shared" si="255"/>
        <v>124</v>
      </c>
      <c r="CB76" s="118" t="s">
        <v>1030</v>
      </c>
      <c r="CC76" s="14">
        <f t="shared" si="256"/>
        <v>3</v>
      </c>
      <c r="CD76" s="166" t="str">
        <f t="shared" si="257"/>
        <v>守护灵抽卡券3 2小时扫荡券1 金币61200</v>
      </c>
      <c r="CE76" s="14">
        <f t="shared" si="258"/>
        <v>30</v>
      </c>
      <c r="CF76" s="115" t="s">
        <v>261</v>
      </c>
      <c r="CG76" s="115">
        <v>3</v>
      </c>
      <c r="CH76" s="112" t="s">
        <v>1401</v>
      </c>
      <c r="CI76" s="115">
        <v>1</v>
      </c>
      <c r="CJ76" s="109" t="s">
        <v>67</v>
      </c>
      <c r="CK76" s="109">
        <f t="shared" si="221"/>
        <v>61200</v>
      </c>
      <c r="CN76" s="115">
        <f t="shared" si="222"/>
        <v>24</v>
      </c>
      <c r="CO76" s="115">
        <f t="shared" si="223"/>
        <v>135</v>
      </c>
      <c r="CP76" s="118">
        <v>3</v>
      </c>
      <c r="CQ76" s="115">
        <f t="shared" si="224"/>
        <v>540</v>
      </c>
      <c r="CR76" s="115">
        <f t="shared" si="225"/>
        <v>1080</v>
      </c>
      <c r="CS76" s="115">
        <v>9</v>
      </c>
      <c r="CT76" s="14">
        <f t="shared" si="226"/>
        <v>12243</v>
      </c>
      <c r="CU76" s="118">
        <v>2</v>
      </c>
      <c r="CV76" s="14">
        <f t="shared" si="227"/>
        <v>224</v>
      </c>
      <c r="CW76" s="118" t="s">
        <v>1030</v>
      </c>
      <c r="CX76" s="14">
        <f t="shared" si="228"/>
        <v>3</v>
      </c>
      <c r="CY76" s="166" t="str">
        <f t="shared" si="259"/>
        <v>守护灵抽卡券5120级-攻击套寄灵人の鞋子1金币91800</v>
      </c>
      <c r="CZ76" s="14">
        <f t="shared" si="260"/>
        <v>30</v>
      </c>
      <c r="DA76" s="115" t="s">
        <v>1008</v>
      </c>
      <c r="DB76" s="115">
        <v>5</v>
      </c>
      <c r="DC76" s="115" t="s">
        <v>1502</v>
      </c>
      <c r="DD76" s="115">
        <v>1</v>
      </c>
      <c r="DE76" s="115" t="s">
        <v>255</v>
      </c>
      <c r="DF76" s="115">
        <f t="shared" si="229"/>
        <v>91800</v>
      </c>
      <c r="DI76" s="118">
        <v>72</v>
      </c>
      <c r="DJ76" s="14">
        <f t="shared" si="261"/>
        <v>24</v>
      </c>
      <c r="DK76" s="118">
        <f t="shared" si="230"/>
        <v>125</v>
      </c>
      <c r="DL76" s="166">
        <f t="shared" si="231"/>
        <v>3</v>
      </c>
      <c r="DM76" s="166">
        <v>360</v>
      </c>
      <c r="DN76" s="166">
        <v>2700</v>
      </c>
      <c r="DO76" s="166">
        <v>5</v>
      </c>
      <c r="DP76" s="118">
        <v>150</v>
      </c>
      <c r="DQ76" s="118">
        <f t="shared" si="262"/>
        <v>21243</v>
      </c>
      <c r="DR76" s="118">
        <v>1</v>
      </c>
      <c r="DS76" s="14">
        <f t="shared" si="232"/>
        <v>124</v>
      </c>
      <c r="DT76" s="118" t="s">
        <v>1038</v>
      </c>
      <c r="DU76" s="118">
        <v>3</v>
      </c>
      <c r="DV76" s="166" t="str">
        <f t="shared" si="233"/>
        <v>红色基础材料6守护灵初级抽卡券5守护灵经验41250</v>
      </c>
      <c r="DW76" s="14">
        <f t="shared" ref="DW76" si="279">DS76*100+9</f>
        <v>12409</v>
      </c>
      <c r="DX76" s="118" t="s">
        <v>1041</v>
      </c>
      <c r="DY76" s="118">
        <v>5</v>
      </c>
      <c r="DZ76" s="14" t="str">
        <f>INDEX(挂机升级突破!$DT$4:$DX$4,DO76)</f>
        <v>红色基础材料</v>
      </c>
      <c r="EA76" s="14">
        <f>ROUND(INDEX(挂机升级突破!$G$7:$K$37,DJ76+2,章节关卡!DO76)/INDEX(挂机升级突破!$G$5:$K$5,章节关卡!DO76)*INDEX(挂机升级突破!$G$4:$K$4,章节关卡!DO76)*章节关卡!DN76,0)</f>
        <v>6</v>
      </c>
      <c r="EB76" s="118" t="s">
        <v>1042</v>
      </c>
      <c r="EC76" s="14">
        <f t="shared" si="235"/>
        <v>41250</v>
      </c>
      <c r="EH76" s="166">
        <v>72</v>
      </c>
      <c r="EI76" s="14">
        <f t="shared" si="264"/>
        <v>24</v>
      </c>
      <c r="EJ76" s="166">
        <f t="shared" si="265"/>
        <v>130</v>
      </c>
      <c r="EK76" s="166">
        <f t="shared" si="236"/>
        <v>3</v>
      </c>
      <c r="EL76" s="166">
        <f t="shared" si="237"/>
        <v>540</v>
      </c>
      <c r="EM76" s="166">
        <f t="shared" si="238"/>
        <v>6750</v>
      </c>
      <c r="EN76" s="166">
        <v>9</v>
      </c>
      <c r="EO76" s="14">
        <f t="shared" si="239"/>
        <v>300</v>
      </c>
      <c r="EP76" s="14">
        <f t="shared" si="266"/>
        <v>22243</v>
      </c>
      <c r="EQ76" s="166">
        <v>1</v>
      </c>
      <c r="ER76" s="14">
        <f t="shared" si="267"/>
        <v>224</v>
      </c>
      <c r="ES76" s="166" t="s">
        <v>1038</v>
      </c>
      <c r="ET76" s="166">
        <v>3</v>
      </c>
      <c r="EU76" s="166"/>
      <c r="EV76" s="14">
        <f t="shared" ref="EV76" si="280">ER76*100+9</f>
        <v>22409</v>
      </c>
      <c r="EW76" s="166" t="s">
        <v>1403</v>
      </c>
      <c r="EX76" s="166">
        <v>50</v>
      </c>
      <c r="EY76" s="14" t="str">
        <f>INDEX(挂机升级突破!$DT$4:$EC$4,EN76)</f>
        <v>铀金</v>
      </c>
      <c r="EZ76" s="14">
        <f>ROUND(INDEX(挂机升级突破!$G$7:$R$37,EI76+3,EN76)/INDEX(挂机升级突破!$G$5:$R$5,章节关卡!EN76)*INDEX(挂机升级突破!$G$4:$R$4,章节关卡!EN76)*章节关卡!EM76,0)</f>
        <v>7</v>
      </c>
      <c r="FA76" s="166" t="s">
        <v>1405</v>
      </c>
      <c r="FB76" s="166">
        <f t="shared" si="241"/>
        <v>175500</v>
      </c>
    </row>
    <row r="77" spans="44:158" ht="16.5" x14ac:dyDescent="0.2">
      <c r="AR77" s="24">
        <v>73</v>
      </c>
      <c r="AS77" s="14">
        <f t="shared" si="242"/>
        <v>19</v>
      </c>
      <c r="AT77" s="109">
        <f t="shared" si="243"/>
        <v>1</v>
      </c>
      <c r="AU77" s="109">
        <f t="shared" si="244"/>
        <v>40</v>
      </c>
      <c r="AV77" s="109">
        <f t="shared" si="245"/>
        <v>112</v>
      </c>
      <c r="AW77" s="109">
        <f t="shared" si="246"/>
        <v>188</v>
      </c>
      <c r="AZ77" s="109">
        <v>73</v>
      </c>
      <c r="BA77" s="14">
        <f t="shared" si="215"/>
        <v>8</v>
      </c>
      <c r="BB77" s="14">
        <f t="shared" si="247"/>
        <v>3</v>
      </c>
      <c r="BC77" s="14">
        <f t="shared" si="80"/>
        <v>280</v>
      </c>
      <c r="BD77" s="14">
        <f t="shared" si="216"/>
        <v>1350</v>
      </c>
      <c r="BE77" s="14">
        <f t="shared" si="217"/>
        <v>3150</v>
      </c>
      <c r="BF77" s="14">
        <f t="shared" si="248"/>
        <v>3.46</v>
      </c>
      <c r="BG77" s="14">
        <f t="shared" si="249"/>
        <v>11003</v>
      </c>
      <c r="BJ77" s="109">
        <v>73</v>
      </c>
      <c r="BK77" s="14">
        <f t="shared" si="250"/>
        <v>8</v>
      </c>
      <c r="BL77" s="14">
        <f t="shared" si="251"/>
        <v>3</v>
      </c>
      <c r="BM77" s="14">
        <f t="shared" si="218"/>
        <v>1100</v>
      </c>
      <c r="BN77" s="14">
        <f t="shared" si="219"/>
        <v>2700</v>
      </c>
      <c r="BO77" s="14">
        <f t="shared" si="220"/>
        <v>6300</v>
      </c>
      <c r="BR77" s="109">
        <v>73</v>
      </c>
      <c r="BS77" s="109">
        <f t="shared" si="252"/>
        <v>25</v>
      </c>
      <c r="BT77" s="112">
        <f t="shared" si="253"/>
        <v>130</v>
      </c>
      <c r="BU77" s="109">
        <f t="shared" si="206"/>
        <v>1</v>
      </c>
      <c r="BV77" s="109">
        <v>120</v>
      </c>
      <c r="BW77" s="109">
        <v>180</v>
      </c>
      <c r="BX77" s="112">
        <v>5</v>
      </c>
      <c r="BY77" s="14">
        <f t="shared" si="254"/>
        <v>11251</v>
      </c>
      <c r="BZ77" s="118">
        <v>1</v>
      </c>
      <c r="CA77" s="14">
        <f t="shared" si="255"/>
        <v>125</v>
      </c>
      <c r="CB77" s="118" t="s">
        <v>1030</v>
      </c>
      <c r="CC77" s="14">
        <f t="shared" si="256"/>
        <v>1</v>
      </c>
      <c r="CD77" s="166" t="str">
        <f t="shared" si="257"/>
        <v>钻石100 2小时扫荡券1 金币21600</v>
      </c>
      <c r="CE77" s="14">
        <f t="shared" si="258"/>
        <v>10</v>
      </c>
      <c r="CF77" s="115" t="s">
        <v>19</v>
      </c>
      <c r="CG77" s="115">
        <v>100</v>
      </c>
      <c r="CH77" s="112" t="s">
        <v>1401</v>
      </c>
      <c r="CI77" s="115">
        <v>1</v>
      </c>
      <c r="CJ77" s="109" t="s">
        <v>67</v>
      </c>
      <c r="CK77" s="109">
        <f t="shared" si="221"/>
        <v>21600</v>
      </c>
      <c r="CN77" s="115">
        <f t="shared" si="222"/>
        <v>25</v>
      </c>
      <c r="CO77" s="115">
        <f t="shared" si="223"/>
        <v>140</v>
      </c>
      <c r="CP77" s="118">
        <v>1</v>
      </c>
      <c r="CQ77" s="115">
        <f t="shared" si="224"/>
        <v>180</v>
      </c>
      <c r="CR77" s="115">
        <f t="shared" si="225"/>
        <v>360</v>
      </c>
      <c r="CS77" s="115">
        <v>9</v>
      </c>
      <c r="CT77" s="14">
        <f t="shared" si="226"/>
        <v>12251</v>
      </c>
      <c r="CU77" s="118">
        <v>2</v>
      </c>
      <c r="CV77" s="14">
        <f t="shared" si="227"/>
        <v>225</v>
      </c>
      <c r="CW77" s="118" t="s">
        <v>1030</v>
      </c>
      <c r="CX77" s="14">
        <f t="shared" si="228"/>
        <v>1</v>
      </c>
      <c r="CY77" s="166" t="str">
        <f t="shared" si="259"/>
        <v>钻石100130级-防御套守护灵の头盔1金币32400</v>
      </c>
      <c r="CZ77" s="14">
        <f t="shared" si="260"/>
        <v>10</v>
      </c>
      <c r="DA77" s="115" t="s">
        <v>260</v>
      </c>
      <c r="DB77" s="115">
        <v>100</v>
      </c>
      <c r="DC77" s="115" t="s">
        <v>1503</v>
      </c>
      <c r="DD77" s="115">
        <v>1</v>
      </c>
      <c r="DE77" s="115" t="s">
        <v>255</v>
      </c>
      <c r="DF77" s="115">
        <f t="shared" si="229"/>
        <v>32400</v>
      </c>
      <c r="DI77" s="118">
        <v>73</v>
      </c>
      <c r="DJ77" s="14">
        <f t="shared" si="261"/>
        <v>25</v>
      </c>
      <c r="DK77" s="118">
        <f t="shared" si="230"/>
        <v>130</v>
      </c>
      <c r="DL77" s="166">
        <f t="shared" si="231"/>
        <v>1</v>
      </c>
      <c r="DM77" s="166">
        <v>120</v>
      </c>
      <c r="DN77" s="166">
        <v>900</v>
      </c>
      <c r="DO77" s="166">
        <v>5</v>
      </c>
      <c r="DP77" s="118">
        <v>90</v>
      </c>
      <c r="DQ77" s="118">
        <f t="shared" si="262"/>
        <v>21251</v>
      </c>
      <c r="DR77" s="118">
        <v>1</v>
      </c>
      <c r="DS77" s="14">
        <f t="shared" si="232"/>
        <v>125</v>
      </c>
      <c r="DT77" s="118" t="s">
        <v>1038</v>
      </c>
      <c r="DU77" s="118">
        <v>1</v>
      </c>
      <c r="DV77" s="166" t="str">
        <f t="shared" si="233"/>
        <v>红色基础材料2守护灵初级抽卡券2守护灵经验27000</v>
      </c>
      <c r="DW77" s="14">
        <f t="shared" ref="DW77" si="281">DS77*100+3</f>
        <v>12503</v>
      </c>
      <c r="DX77" s="118" t="s">
        <v>1041</v>
      </c>
      <c r="DY77" s="118">
        <v>2</v>
      </c>
      <c r="DZ77" s="14" t="str">
        <f>INDEX(挂机升级突破!$DT$4:$DX$4,DO77)</f>
        <v>红色基础材料</v>
      </c>
      <c r="EA77" s="14">
        <f>ROUND(INDEX(挂机升级突破!$G$7:$K$37,DJ77+2,章节关卡!DO77)/INDEX(挂机升级突破!$G$5:$K$5,章节关卡!DO77)*INDEX(挂机升级突破!$G$4:$K$4,章节关卡!DO77)*章节关卡!DN77,0)</f>
        <v>2</v>
      </c>
      <c r="EB77" s="118" t="s">
        <v>1042</v>
      </c>
      <c r="EC77" s="14">
        <f t="shared" si="235"/>
        <v>27000</v>
      </c>
      <c r="EH77" s="166">
        <v>73</v>
      </c>
      <c r="EI77" s="14">
        <f t="shared" si="264"/>
        <v>25</v>
      </c>
      <c r="EJ77" s="166">
        <f t="shared" si="265"/>
        <v>135</v>
      </c>
      <c r="EK77" s="166">
        <f t="shared" si="236"/>
        <v>1</v>
      </c>
      <c r="EL77" s="166">
        <f t="shared" si="237"/>
        <v>180</v>
      </c>
      <c r="EM77" s="166">
        <f t="shared" si="238"/>
        <v>2250</v>
      </c>
      <c r="EN77" s="166">
        <v>9</v>
      </c>
      <c r="EO77" s="14">
        <f t="shared" si="239"/>
        <v>180</v>
      </c>
      <c r="EP77" s="14">
        <f t="shared" si="266"/>
        <v>22251</v>
      </c>
      <c r="EQ77" s="166">
        <v>1</v>
      </c>
      <c r="ER77" s="14">
        <f t="shared" si="267"/>
        <v>225</v>
      </c>
      <c r="ES77" s="166" t="s">
        <v>1038</v>
      </c>
      <c r="ET77" s="166">
        <v>1</v>
      </c>
      <c r="EU77" s="166"/>
      <c r="EV77" s="14">
        <f t="shared" ref="EV77" si="282">ER77*100+3</f>
        <v>22503</v>
      </c>
      <c r="EW77" s="166" t="s">
        <v>1403</v>
      </c>
      <c r="EX77" s="166">
        <v>20</v>
      </c>
      <c r="EY77" s="14" t="str">
        <f>INDEX(挂机升级突破!$DT$4:$EC$4,EN77)</f>
        <v>铀金</v>
      </c>
      <c r="EZ77" s="14">
        <f>ROUND(INDEX(挂机升级突破!$G$7:$R$37,EI77+3,EN77)/INDEX(挂机升级突破!$G$5:$R$5,章节关卡!EN77)*INDEX(挂机升级突破!$G$4:$R$4,章节关卡!EN77)*章节关卡!EM77,0)</f>
        <v>3</v>
      </c>
      <c r="FA77" s="166" t="s">
        <v>1405</v>
      </c>
      <c r="FB77" s="166">
        <f t="shared" si="241"/>
        <v>63000</v>
      </c>
    </row>
    <row r="78" spans="44:158" ht="16.5" x14ac:dyDescent="0.2">
      <c r="AR78" s="24">
        <v>74</v>
      </c>
      <c r="AS78" s="14">
        <f t="shared" si="242"/>
        <v>19</v>
      </c>
      <c r="AT78" s="109">
        <f t="shared" si="243"/>
        <v>2</v>
      </c>
      <c r="AU78" s="109">
        <f t="shared" si="244"/>
        <v>40</v>
      </c>
      <c r="AV78" s="109">
        <f t="shared" si="245"/>
        <v>114</v>
      </c>
      <c r="AW78" s="109">
        <f t="shared" si="246"/>
        <v>191</v>
      </c>
      <c r="AZ78" s="109">
        <v>74</v>
      </c>
      <c r="BA78" s="14">
        <f t="shared" si="215"/>
        <v>8</v>
      </c>
      <c r="BB78" s="14">
        <f t="shared" si="247"/>
        <v>4</v>
      </c>
      <c r="BC78" s="14">
        <f t="shared" si="80"/>
        <v>280</v>
      </c>
      <c r="BD78" s="14">
        <f t="shared" si="216"/>
        <v>1350</v>
      </c>
      <c r="BE78" s="14">
        <f t="shared" si="217"/>
        <v>3150</v>
      </c>
      <c r="BF78" s="14">
        <f t="shared" si="248"/>
        <v>3.46</v>
      </c>
      <c r="BG78" s="14">
        <f t="shared" si="249"/>
        <v>11003</v>
      </c>
      <c r="BJ78" s="109">
        <v>74</v>
      </c>
      <c r="BK78" s="14">
        <f t="shared" si="250"/>
        <v>8</v>
      </c>
      <c r="BL78" s="14">
        <f t="shared" si="251"/>
        <v>4</v>
      </c>
      <c r="BM78" s="14">
        <f t="shared" si="218"/>
        <v>1100</v>
      </c>
      <c r="BN78" s="14">
        <f t="shared" si="219"/>
        <v>2700</v>
      </c>
      <c r="BO78" s="14">
        <f t="shared" si="220"/>
        <v>6300</v>
      </c>
      <c r="BR78" s="109">
        <v>74</v>
      </c>
      <c r="BS78" s="109">
        <f t="shared" si="252"/>
        <v>25</v>
      </c>
      <c r="BT78" s="112">
        <f t="shared" si="253"/>
        <v>130</v>
      </c>
      <c r="BU78" s="109">
        <f t="shared" si="206"/>
        <v>2</v>
      </c>
      <c r="BV78" s="109">
        <v>240</v>
      </c>
      <c r="BW78" s="109">
        <v>360</v>
      </c>
      <c r="BX78" s="112">
        <v>5</v>
      </c>
      <c r="BY78" s="14">
        <f t="shared" si="254"/>
        <v>11252</v>
      </c>
      <c r="BZ78" s="118">
        <v>1</v>
      </c>
      <c r="CA78" s="14">
        <f t="shared" si="255"/>
        <v>125</v>
      </c>
      <c r="CB78" s="118" t="s">
        <v>1030</v>
      </c>
      <c r="CC78" s="14">
        <f t="shared" si="256"/>
        <v>2</v>
      </c>
      <c r="CD78" s="166" t="str">
        <f t="shared" si="257"/>
        <v>守护灵抽卡券2 2小时扫荡券1 金币43200</v>
      </c>
      <c r="CE78" s="14">
        <f t="shared" si="258"/>
        <v>20</v>
      </c>
      <c r="CF78" s="115" t="s">
        <v>261</v>
      </c>
      <c r="CG78" s="115">
        <v>2</v>
      </c>
      <c r="CH78" s="112" t="s">
        <v>1401</v>
      </c>
      <c r="CI78" s="115">
        <v>1</v>
      </c>
      <c r="CJ78" s="109" t="s">
        <v>67</v>
      </c>
      <c r="CK78" s="109">
        <f t="shared" si="221"/>
        <v>43200</v>
      </c>
      <c r="CN78" s="115">
        <f t="shared" si="222"/>
        <v>25</v>
      </c>
      <c r="CO78" s="115">
        <f t="shared" si="223"/>
        <v>140</v>
      </c>
      <c r="CP78" s="118">
        <v>2</v>
      </c>
      <c r="CQ78" s="115">
        <f t="shared" si="224"/>
        <v>360</v>
      </c>
      <c r="CR78" s="115">
        <f t="shared" si="225"/>
        <v>720</v>
      </c>
      <c r="CS78" s="115">
        <v>9</v>
      </c>
      <c r="CT78" s="14">
        <f t="shared" si="226"/>
        <v>12252</v>
      </c>
      <c r="CU78" s="118">
        <v>2</v>
      </c>
      <c r="CV78" s="14">
        <f t="shared" si="227"/>
        <v>225</v>
      </c>
      <c r="CW78" s="118" t="s">
        <v>1030</v>
      </c>
      <c r="CX78" s="14">
        <f t="shared" si="228"/>
        <v>2</v>
      </c>
      <c r="CY78" s="166" t="str">
        <f t="shared" si="259"/>
        <v>熔炼值7000130级-防御套守护灵の铠甲1金币64800</v>
      </c>
      <c r="CZ78" s="14">
        <f t="shared" si="260"/>
        <v>20</v>
      </c>
      <c r="DA78" s="115" t="s">
        <v>1009</v>
      </c>
      <c r="DB78" s="115">
        <v>7000</v>
      </c>
      <c r="DC78" s="115" t="s">
        <v>1504</v>
      </c>
      <c r="DD78" s="115">
        <v>1</v>
      </c>
      <c r="DE78" s="115" t="s">
        <v>255</v>
      </c>
      <c r="DF78" s="115">
        <f t="shared" si="229"/>
        <v>64800</v>
      </c>
      <c r="DI78" s="118">
        <v>74</v>
      </c>
      <c r="DJ78" s="14">
        <f t="shared" si="261"/>
        <v>25</v>
      </c>
      <c r="DK78" s="118">
        <f t="shared" si="230"/>
        <v>130</v>
      </c>
      <c r="DL78" s="166">
        <f t="shared" si="231"/>
        <v>2</v>
      </c>
      <c r="DM78" s="166">
        <v>240</v>
      </c>
      <c r="DN78" s="166">
        <v>1800</v>
      </c>
      <c r="DO78" s="166">
        <v>5</v>
      </c>
      <c r="DP78" s="118">
        <v>120</v>
      </c>
      <c r="DQ78" s="118">
        <f t="shared" si="262"/>
        <v>21252</v>
      </c>
      <c r="DR78" s="118">
        <v>1</v>
      </c>
      <c r="DS78" s="14">
        <f t="shared" si="232"/>
        <v>125</v>
      </c>
      <c r="DT78" s="118" t="s">
        <v>1038</v>
      </c>
      <c r="DU78" s="118">
        <v>2</v>
      </c>
      <c r="DV78" s="166" t="str">
        <f t="shared" si="233"/>
        <v>红色基础材料5守护灵初级抽卡券3守护灵经验36000</v>
      </c>
      <c r="DW78" s="14">
        <f t="shared" ref="DW78" si="283">DS78*100+6</f>
        <v>12506</v>
      </c>
      <c r="DX78" s="118" t="s">
        <v>1041</v>
      </c>
      <c r="DY78" s="118">
        <v>3</v>
      </c>
      <c r="DZ78" s="14" t="str">
        <f>INDEX(挂机升级突破!$DT$4:$DX$4,DO78)</f>
        <v>红色基础材料</v>
      </c>
      <c r="EA78" s="14">
        <f>ROUND(INDEX(挂机升级突破!$G$7:$K$37,DJ78+2,章节关卡!DO78)/INDEX(挂机升级突破!$G$5:$K$5,章节关卡!DO78)*INDEX(挂机升级突破!$G$4:$K$4,章节关卡!DO78)*章节关卡!DN78,0)</f>
        <v>5</v>
      </c>
      <c r="EB78" s="118" t="s">
        <v>1042</v>
      </c>
      <c r="EC78" s="14">
        <f t="shared" si="235"/>
        <v>36000</v>
      </c>
      <c r="EH78" s="166">
        <v>74</v>
      </c>
      <c r="EI78" s="14">
        <f t="shared" si="264"/>
        <v>25</v>
      </c>
      <c r="EJ78" s="166">
        <f t="shared" si="265"/>
        <v>135</v>
      </c>
      <c r="EK78" s="166">
        <f t="shared" si="236"/>
        <v>2</v>
      </c>
      <c r="EL78" s="166">
        <f t="shared" si="237"/>
        <v>360</v>
      </c>
      <c r="EM78" s="166">
        <f t="shared" si="238"/>
        <v>4500</v>
      </c>
      <c r="EN78" s="166">
        <v>9</v>
      </c>
      <c r="EO78" s="14">
        <f t="shared" si="239"/>
        <v>240</v>
      </c>
      <c r="EP78" s="14">
        <f t="shared" si="266"/>
        <v>22252</v>
      </c>
      <c r="EQ78" s="166">
        <v>1</v>
      </c>
      <c r="ER78" s="14">
        <f t="shared" si="267"/>
        <v>225</v>
      </c>
      <c r="ES78" s="166" t="s">
        <v>1038</v>
      </c>
      <c r="ET78" s="166">
        <v>2</v>
      </c>
      <c r="EU78" s="166"/>
      <c r="EV78" s="14">
        <f t="shared" ref="EV78" si="284">ER78*100+6</f>
        <v>22506</v>
      </c>
      <c r="EW78" s="166" t="s">
        <v>1403</v>
      </c>
      <c r="EX78" s="166">
        <v>30</v>
      </c>
      <c r="EY78" s="14" t="str">
        <f>INDEX(挂机升级突破!$DT$4:$EC$4,EN78)</f>
        <v>铀金</v>
      </c>
      <c r="EZ78" s="14">
        <f>ROUND(INDEX(挂机升级突破!$G$7:$R$37,EI78+3,EN78)/INDEX(挂机升级突破!$G$5:$R$5,章节关卡!EN78)*INDEX(挂机升级突破!$G$4:$R$4,章节关卡!EN78)*章节关卡!EM78,0)</f>
        <v>6</v>
      </c>
      <c r="FA78" s="166" t="s">
        <v>1405</v>
      </c>
      <c r="FB78" s="166">
        <f t="shared" si="241"/>
        <v>126000</v>
      </c>
    </row>
    <row r="79" spans="44:158" ht="16.5" x14ac:dyDescent="0.2">
      <c r="AR79" s="24">
        <v>75</v>
      </c>
      <c r="AS79" s="14">
        <f t="shared" si="242"/>
        <v>19</v>
      </c>
      <c r="AT79" s="109">
        <f t="shared" si="243"/>
        <v>3</v>
      </c>
      <c r="AU79" s="109">
        <f t="shared" si="244"/>
        <v>40</v>
      </c>
      <c r="AV79" s="109">
        <f t="shared" si="245"/>
        <v>116</v>
      </c>
      <c r="AW79" s="109">
        <f t="shared" si="246"/>
        <v>194</v>
      </c>
      <c r="AZ79" s="109">
        <v>75</v>
      </c>
      <c r="BA79" s="14">
        <f t="shared" si="215"/>
        <v>8</v>
      </c>
      <c r="BB79" s="14">
        <f t="shared" si="247"/>
        <v>5</v>
      </c>
      <c r="BC79" s="14">
        <f t="shared" ref="BC79:BC142" si="285">INDEX($T$6:$T$35,BA79)</f>
        <v>280</v>
      </c>
      <c r="BD79" s="14">
        <f t="shared" si="216"/>
        <v>1350</v>
      </c>
      <c r="BE79" s="14">
        <f t="shared" si="217"/>
        <v>3150</v>
      </c>
      <c r="BF79" s="14">
        <f t="shared" si="248"/>
        <v>3.46</v>
      </c>
      <c r="BG79" s="14">
        <f t="shared" si="249"/>
        <v>11003</v>
      </c>
      <c r="BJ79" s="109">
        <v>75</v>
      </c>
      <c r="BK79" s="14">
        <f t="shared" si="250"/>
        <v>8</v>
      </c>
      <c r="BL79" s="14">
        <f t="shared" si="251"/>
        <v>5</v>
      </c>
      <c r="BM79" s="14">
        <f t="shared" si="218"/>
        <v>1100</v>
      </c>
      <c r="BN79" s="14">
        <f t="shared" si="219"/>
        <v>2700</v>
      </c>
      <c r="BO79" s="14">
        <f t="shared" si="220"/>
        <v>6300</v>
      </c>
      <c r="BR79" s="109">
        <v>75</v>
      </c>
      <c r="BS79" s="109">
        <f t="shared" si="252"/>
        <v>25</v>
      </c>
      <c r="BT79" s="112">
        <f t="shared" si="253"/>
        <v>130</v>
      </c>
      <c r="BU79" s="109">
        <f t="shared" si="206"/>
        <v>3</v>
      </c>
      <c r="BV79" s="109">
        <v>360</v>
      </c>
      <c r="BW79" s="109">
        <v>540</v>
      </c>
      <c r="BX79" s="112">
        <v>5</v>
      </c>
      <c r="BY79" s="14">
        <f t="shared" si="254"/>
        <v>11253</v>
      </c>
      <c r="BZ79" s="118">
        <v>1</v>
      </c>
      <c r="CA79" s="14">
        <f t="shared" si="255"/>
        <v>125</v>
      </c>
      <c r="CB79" s="118" t="s">
        <v>1030</v>
      </c>
      <c r="CC79" s="14">
        <f t="shared" si="256"/>
        <v>3</v>
      </c>
      <c r="CD79" s="166" t="str">
        <f t="shared" si="257"/>
        <v>守护灵抽卡券3 2小时扫荡券1 金币64800</v>
      </c>
      <c r="CE79" s="14">
        <f t="shared" si="258"/>
        <v>30</v>
      </c>
      <c r="CF79" s="115" t="s">
        <v>261</v>
      </c>
      <c r="CG79" s="115">
        <v>3</v>
      </c>
      <c r="CH79" s="112" t="s">
        <v>1401</v>
      </c>
      <c r="CI79" s="115">
        <v>1</v>
      </c>
      <c r="CJ79" s="109" t="s">
        <v>67</v>
      </c>
      <c r="CK79" s="109">
        <f t="shared" si="221"/>
        <v>64800</v>
      </c>
      <c r="CN79" s="115">
        <f t="shared" si="222"/>
        <v>25</v>
      </c>
      <c r="CO79" s="115">
        <f t="shared" si="223"/>
        <v>140</v>
      </c>
      <c r="CP79" s="118">
        <v>3</v>
      </c>
      <c r="CQ79" s="115">
        <f t="shared" si="224"/>
        <v>540</v>
      </c>
      <c r="CR79" s="115">
        <f t="shared" si="225"/>
        <v>1080</v>
      </c>
      <c r="CS79" s="115">
        <v>9</v>
      </c>
      <c r="CT79" s="14">
        <f t="shared" si="226"/>
        <v>12253</v>
      </c>
      <c r="CU79" s="118">
        <v>2</v>
      </c>
      <c r="CV79" s="14">
        <f t="shared" si="227"/>
        <v>225</v>
      </c>
      <c r="CW79" s="118" t="s">
        <v>1030</v>
      </c>
      <c r="CX79" s="14">
        <f t="shared" si="228"/>
        <v>3</v>
      </c>
      <c r="CY79" s="166" t="str">
        <f t="shared" si="259"/>
        <v>守护灵抽卡券5130级-防御套守护灵の裤子1金币97200</v>
      </c>
      <c r="CZ79" s="14">
        <f t="shared" si="260"/>
        <v>30</v>
      </c>
      <c r="DA79" s="115" t="s">
        <v>1008</v>
      </c>
      <c r="DB79" s="115">
        <v>5</v>
      </c>
      <c r="DC79" s="115" t="s">
        <v>1505</v>
      </c>
      <c r="DD79" s="115">
        <v>1</v>
      </c>
      <c r="DE79" s="115" t="s">
        <v>255</v>
      </c>
      <c r="DF79" s="115">
        <f t="shared" si="229"/>
        <v>97200</v>
      </c>
      <c r="DI79" s="118">
        <v>75</v>
      </c>
      <c r="DJ79" s="14">
        <f t="shared" si="261"/>
        <v>25</v>
      </c>
      <c r="DK79" s="118">
        <f t="shared" si="230"/>
        <v>130</v>
      </c>
      <c r="DL79" s="166">
        <f t="shared" si="231"/>
        <v>3</v>
      </c>
      <c r="DM79" s="166">
        <v>360</v>
      </c>
      <c r="DN79" s="166">
        <v>2700</v>
      </c>
      <c r="DO79" s="166">
        <v>5</v>
      </c>
      <c r="DP79" s="118">
        <v>150</v>
      </c>
      <c r="DQ79" s="118">
        <f t="shared" si="262"/>
        <v>21253</v>
      </c>
      <c r="DR79" s="118">
        <v>1</v>
      </c>
      <c r="DS79" s="14">
        <f t="shared" si="232"/>
        <v>125</v>
      </c>
      <c r="DT79" s="118" t="s">
        <v>1038</v>
      </c>
      <c r="DU79" s="118">
        <v>3</v>
      </c>
      <c r="DV79" s="166" t="str">
        <f t="shared" si="233"/>
        <v>红色基础材料7守护灵初级抽卡券5守护灵经验45000</v>
      </c>
      <c r="DW79" s="14">
        <f t="shared" ref="DW79" si="286">DS79*100+9</f>
        <v>12509</v>
      </c>
      <c r="DX79" s="118" t="s">
        <v>1041</v>
      </c>
      <c r="DY79" s="118">
        <v>5</v>
      </c>
      <c r="DZ79" s="14" t="str">
        <f>INDEX(挂机升级突破!$DT$4:$DX$4,DO79)</f>
        <v>红色基础材料</v>
      </c>
      <c r="EA79" s="14">
        <f>ROUND(INDEX(挂机升级突破!$G$7:$K$37,DJ79+2,章节关卡!DO79)/INDEX(挂机升级突破!$G$5:$K$5,章节关卡!DO79)*INDEX(挂机升级突破!$G$4:$K$4,章节关卡!DO79)*章节关卡!DN79,0)</f>
        <v>7</v>
      </c>
      <c r="EB79" s="118" t="s">
        <v>1042</v>
      </c>
      <c r="EC79" s="14">
        <f t="shared" si="235"/>
        <v>45000</v>
      </c>
      <c r="EH79" s="166">
        <v>75</v>
      </c>
      <c r="EI79" s="14">
        <f t="shared" si="264"/>
        <v>25</v>
      </c>
      <c r="EJ79" s="166">
        <f t="shared" si="265"/>
        <v>135</v>
      </c>
      <c r="EK79" s="166">
        <f t="shared" si="236"/>
        <v>3</v>
      </c>
      <c r="EL79" s="166">
        <f t="shared" si="237"/>
        <v>540</v>
      </c>
      <c r="EM79" s="166">
        <f t="shared" si="238"/>
        <v>6750</v>
      </c>
      <c r="EN79" s="166">
        <v>9</v>
      </c>
      <c r="EO79" s="14">
        <f t="shared" si="239"/>
        <v>300</v>
      </c>
      <c r="EP79" s="14">
        <f t="shared" si="266"/>
        <v>22253</v>
      </c>
      <c r="EQ79" s="166">
        <v>1</v>
      </c>
      <c r="ER79" s="14">
        <f t="shared" si="267"/>
        <v>225</v>
      </c>
      <c r="ES79" s="166" t="s">
        <v>1038</v>
      </c>
      <c r="ET79" s="166">
        <v>3</v>
      </c>
      <c r="EU79" s="166"/>
      <c r="EV79" s="14">
        <f t="shared" ref="EV79" si="287">ER79*100+9</f>
        <v>22509</v>
      </c>
      <c r="EW79" s="166" t="s">
        <v>1403</v>
      </c>
      <c r="EX79" s="166">
        <v>50</v>
      </c>
      <c r="EY79" s="14" t="str">
        <f>INDEX(挂机升级突破!$DT$4:$EC$4,EN79)</f>
        <v>铀金</v>
      </c>
      <c r="EZ79" s="14">
        <f>ROUND(INDEX(挂机升级突破!$G$7:$R$37,EI79+3,EN79)/INDEX(挂机升级突破!$G$5:$R$5,章节关卡!EN79)*INDEX(挂机升级突破!$G$4:$R$4,章节关卡!EN79)*章节关卡!EM79,0)</f>
        <v>8</v>
      </c>
      <c r="FA79" s="166" t="s">
        <v>1405</v>
      </c>
      <c r="FB79" s="166">
        <f t="shared" si="241"/>
        <v>189000</v>
      </c>
    </row>
    <row r="80" spans="44:158" ht="16.5" x14ac:dyDescent="0.2">
      <c r="AR80" s="24">
        <v>76</v>
      </c>
      <c r="AS80" s="14">
        <f t="shared" si="242"/>
        <v>19</v>
      </c>
      <c r="AT80" s="109">
        <f t="shared" si="243"/>
        <v>4</v>
      </c>
      <c r="AU80" s="109">
        <f t="shared" si="244"/>
        <v>40</v>
      </c>
      <c r="AV80" s="109">
        <f t="shared" si="245"/>
        <v>118</v>
      </c>
      <c r="AW80" s="109">
        <f t="shared" si="246"/>
        <v>197</v>
      </c>
      <c r="AZ80" s="109">
        <v>76</v>
      </c>
      <c r="BA80" s="14">
        <f t="shared" si="215"/>
        <v>8</v>
      </c>
      <c r="BB80" s="14">
        <f t="shared" si="247"/>
        <v>6</v>
      </c>
      <c r="BC80" s="14">
        <f t="shared" si="285"/>
        <v>280</v>
      </c>
      <c r="BD80" s="14">
        <f t="shared" si="216"/>
        <v>1350</v>
      </c>
      <c r="BE80" s="14">
        <f t="shared" si="217"/>
        <v>3150</v>
      </c>
      <c r="BF80" s="14">
        <f t="shared" si="248"/>
        <v>3.46</v>
      </c>
      <c r="BG80" s="14">
        <f t="shared" si="249"/>
        <v>11003</v>
      </c>
      <c r="BJ80" s="109">
        <v>76</v>
      </c>
      <c r="BK80" s="14">
        <f t="shared" si="250"/>
        <v>8</v>
      </c>
      <c r="BL80" s="14">
        <f t="shared" si="251"/>
        <v>6</v>
      </c>
      <c r="BM80" s="14">
        <f t="shared" si="218"/>
        <v>1100</v>
      </c>
      <c r="BN80" s="14">
        <f t="shared" si="219"/>
        <v>2700</v>
      </c>
      <c r="BO80" s="14">
        <f t="shared" si="220"/>
        <v>6300</v>
      </c>
      <c r="BR80" s="109">
        <v>76</v>
      </c>
      <c r="BS80" s="109">
        <f t="shared" si="252"/>
        <v>26</v>
      </c>
      <c r="BT80" s="112">
        <f t="shared" si="253"/>
        <v>135</v>
      </c>
      <c r="BU80" s="109">
        <f t="shared" si="206"/>
        <v>1</v>
      </c>
      <c r="BV80" s="109">
        <v>120</v>
      </c>
      <c r="BW80" s="109">
        <v>180</v>
      </c>
      <c r="BX80" s="112">
        <v>5</v>
      </c>
      <c r="BY80" s="14">
        <f t="shared" si="254"/>
        <v>11261</v>
      </c>
      <c r="BZ80" s="118">
        <v>1</v>
      </c>
      <c r="CA80" s="14">
        <f t="shared" si="255"/>
        <v>126</v>
      </c>
      <c r="CB80" s="118" t="s">
        <v>1030</v>
      </c>
      <c r="CC80" s="14">
        <f t="shared" si="256"/>
        <v>1</v>
      </c>
      <c r="CD80" s="166" t="str">
        <f t="shared" si="257"/>
        <v>钻石100 2小时扫荡券1 金币22800</v>
      </c>
      <c r="CE80" s="14">
        <f t="shared" si="258"/>
        <v>10</v>
      </c>
      <c r="CF80" s="115" t="s">
        <v>19</v>
      </c>
      <c r="CG80" s="115">
        <v>100</v>
      </c>
      <c r="CH80" s="112" t="s">
        <v>1401</v>
      </c>
      <c r="CI80" s="115">
        <v>1</v>
      </c>
      <c r="CJ80" s="109" t="s">
        <v>67</v>
      </c>
      <c r="CK80" s="109">
        <f t="shared" si="221"/>
        <v>22800</v>
      </c>
      <c r="CN80" s="115">
        <f t="shared" si="222"/>
        <v>26</v>
      </c>
      <c r="CO80" s="115">
        <f t="shared" si="223"/>
        <v>145</v>
      </c>
      <c r="CP80" s="118">
        <v>1</v>
      </c>
      <c r="CQ80" s="115">
        <f t="shared" si="224"/>
        <v>180</v>
      </c>
      <c r="CR80" s="115">
        <f t="shared" si="225"/>
        <v>360</v>
      </c>
      <c r="CS80" s="115">
        <v>9</v>
      </c>
      <c r="CT80" s="14">
        <f t="shared" si="226"/>
        <v>12261</v>
      </c>
      <c r="CU80" s="118">
        <v>2</v>
      </c>
      <c r="CV80" s="14">
        <f t="shared" si="227"/>
        <v>226</v>
      </c>
      <c r="CW80" s="118" t="s">
        <v>1030</v>
      </c>
      <c r="CX80" s="14">
        <f t="shared" si="228"/>
        <v>1</v>
      </c>
      <c r="CY80" s="166" t="str">
        <f t="shared" si="259"/>
        <v>钻石100130级-防御套寄灵人の头盔1金币34200</v>
      </c>
      <c r="CZ80" s="14">
        <f t="shared" si="260"/>
        <v>10</v>
      </c>
      <c r="DA80" s="115" t="s">
        <v>260</v>
      </c>
      <c r="DB80" s="115">
        <v>100</v>
      </c>
      <c r="DC80" s="115" t="s">
        <v>1506</v>
      </c>
      <c r="DD80" s="115">
        <v>1</v>
      </c>
      <c r="DE80" s="115" t="s">
        <v>255</v>
      </c>
      <c r="DF80" s="115">
        <f t="shared" si="229"/>
        <v>34200</v>
      </c>
      <c r="DI80" s="118">
        <v>76</v>
      </c>
      <c r="DJ80" s="14">
        <f t="shared" si="261"/>
        <v>26</v>
      </c>
      <c r="DK80" s="118">
        <f t="shared" si="230"/>
        <v>135</v>
      </c>
      <c r="DL80" s="166">
        <f t="shared" si="231"/>
        <v>1</v>
      </c>
      <c r="DM80" s="166">
        <v>120</v>
      </c>
      <c r="DN80" s="166">
        <v>900</v>
      </c>
      <c r="DO80" s="166">
        <v>5</v>
      </c>
      <c r="DP80" s="118">
        <v>90</v>
      </c>
      <c r="DQ80" s="118">
        <f t="shared" si="262"/>
        <v>21261</v>
      </c>
      <c r="DR80" s="118">
        <v>1</v>
      </c>
      <c r="DS80" s="14">
        <f t="shared" si="232"/>
        <v>126</v>
      </c>
      <c r="DT80" s="118" t="s">
        <v>1038</v>
      </c>
      <c r="DU80" s="118">
        <v>1</v>
      </c>
      <c r="DV80" s="166" t="str">
        <f t="shared" si="233"/>
        <v>红色基础材料3守护灵初级抽卡券2守护灵经验29250</v>
      </c>
      <c r="DW80" s="14">
        <f t="shared" ref="DW80" si="288">DS80*100+3</f>
        <v>12603</v>
      </c>
      <c r="DX80" s="118" t="s">
        <v>1041</v>
      </c>
      <c r="DY80" s="118">
        <v>2</v>
      </c>
      <c r="DZ80" s="14" t="str">
        <f>INDEX(挂机升级突破!$DT$4:$DX$4,DO80)</f>
        <v>红色基础材料</v>
      </c>
      <c r="EA80" s="14">
        <f>ROUND(INDEX(挂机升级突破!$G$7:$K$37,DJ80+2,章节关卡!DO80)/INDEX(挂机升级突破!$G$5:$K$5,章节关卡!DO80)*INDEX(挂机升级突破!$G$4:$K$4,章节关卡!DO80)*章节关卡!DN80,0)</f>
        <v>3</v>
      </c>
      <c r="EB80" s="118" t="s">
        <v>1042</v>
      </c>
      <c r="EC80" s="14">
        <f t="shared" si="235"/>
        <v>29250</v>
      </c>
      <c r="EH80" s="166">
        <v>76</v>
      </c>
      <c r="EI80" s="14">
        <f t="shared" si="264"/>
        <v>26</v>
      </c>
      <c r="EJ80" s="166">
        <f t="shared" si="265"/>
        <v>140</v>
      </c>
      <c r="EK80" s="166">
        <f t="shared" si="236"/>
        <v>1</v>
      </c>
      <c r="EL80" s="166">
        <f t="shared" si="237"/>
        <v>180</v>
      </c>
      <c r="EM80" s="166">
        <f t="shared" si="238"/>
        <v>2250</v>
      </c>
      <c r="EN80" s="166">
        <v>9</v>
      </c>
      <c r="EO80" s="14">
        <f t="shared" si="239"/>
        <v>180</v>
      </c>
      <c r="EP80" s="14">
        <f t="shared" si="266"/>
        <v>22261</v>
      </c>
      <c r="EQ80" s="166">
        <v>1</v>
      </c>
      <c r="ER80" s="14">
        <f t="shared" si="267"/>
        <v>226</v>
      </c>
      <c r="ES80" s="166" t="s">
        <v>1038</v>
      </c>
      <c r="ET80" s="166">
        <v>1</v>
      </c>
      <c r="EU80" s="166"/>
      <c r="EV80" s="14">
        <f t="shared" ref="EV80" si="289">ER80*100+3</f>
        <v>22603</v>
      </c>
      <c r="EW80" s="166" t="s">
        <v>1403</v>
      </c>
      <c r="EX80" s="166">
        <v>20</v>
      </c>
      <c r="EY80" s="14" t="str">
        <f>INDEX(挂机升级突破!$DT$4:$EC$4,EN80)</f>
        <v>铀金</v>
      </c>
      <c r="EZ80" s="14">
        <f>ROUND(INDEX(挂机升级突破!$G$7:$R$37,EI80+3,EN80)/INDEX(挂机升级突破!$G$5:$R$5,章节关卡!EN80)*INDEX(挂机升级突破!$G$4:$R$4,章节关卡!EN80)*章节关卡!EM80,0)</f>
        <v>3</v>
      </c>
      <c r="FA80" s="166" t="s">
        <v>1405</v>
      </c>
      <c r="FB80" s="166">
        <f t="shared" si="241"/>
        <v>67500</v>
      </c>
    </row>
    <row r="81" spans="44:158" ht="16.5" x14ac:dyDescent="0.2">
      <c r="AR81" s="24">
        <v>77</v>
      </c>
      <c r="AS81" s="14">
        <f t="shared" si="242"/>
        <v>20</v>
      </c>
      <c r="AT81" s="109">
        <f t="shared" si="243"/>
        <v>1</v>
      </c>
      <c r="AU81" s="109">
        <f t="shared" si="244"/>
        <v>42</v>
      </c>
      <c r="AV81" s="109">
        <f t="shared" si="245"/>
        <v>122</v>
      </c>
      <c r="AW81" s="109">
        <f t="shared" si="246"/>
        <v>202</v>
      </c>
      <c r="AZ81" s="109">
        <v>77</v>
      </c>
      <c r="BA81" s="14">
        <f t="shared" si="215"/>
        <v>8</v>
      </c>
      <c r="BB81" s="14">
        <f t="shared" si="247"/>
        <v>7</v>
      </c>
      <c r="BC81" s="14">
        <f t="shared" si="285"/>
        <v>280</v>
      </c>
      <c r="BD81" s="14">
        <f t="shared" si="216"/>
        <v>1350</v>
      </c>
      <c r="BE81" s="14">
        <f t="shared" si="217"/>
        <v>3150</v>
      </c>
      <c r="BF81" s="14">
        <f t="shared" si="248"/>
        <v>3.46</v>
      </c>
      <c r="BG81" s="14">
        <f t="shared" si="249"/>
        <v>11003</v>
      </c>
      <c r="BJ81" s="109">
        <v>77</v>
      </c>
      <c r="BK81" s="14">
        <f t="shared" si="250"/>
        <v>8</v>
      </c>
      <c r="BL81" s="14">
        <f t="shared" si="251"/>
        <v>7</v>
      </c>
      <c r="BM81" s="14">
        <f t="shared" si="218"/>
        <v>1100</v>
      </c>
      <c r="BN81" s="14">
        <f t="shared" si="219"/>
        <v>2700</v>
      </c>
      <c r="BO81" s="14">
        <f t="shared" si="220"/>
        <v>6300</v>
      </c>
      <c r="BR81" s="109">
        <v>77</v>
      </c>
      <c r="BS81" s="109">
        <f t="shared" si="252"/>
        <v>26</v>
      </c>
      <c r="BT81" s="112">
        <f t="shared" si="253"/>
        <v>135</v>
      </c>
      <c r="BU81" s="109">
        <f t="shared" si="206"/>
        <v>2</v>
      </c>
      <c r="BV81" s="109">
        <v>240</v>
      </c>
      <c r="BW81" s="109">
        <v>360</v>
      </c>
      <c r="BX81" s="112">
        <v>5</v>
      </c>
      <c r="BY81" s="14">
        <f t="shared" si="254"/>
        <v>11262</v>
      </c>
      <c r="BZ81" s="118">
        <v>1</v>
      </c>
      <c r="CA81" s="14">
        <f t="shared" si="255"/>
        <v>126</v>
      </c>
      <c r="CB81" s="118" t="s">
        <v>1030</v>
      </c>
      <c r="CC81" s="14">
        <f t="shared" si="256"/>
        <v>2</v>
      </c>
      <c r="CD81" s="166" t="str">
        <f t="shared" si="257"/>
        <v>守护灵抽卡券2 2小时扫荡券1 金币45600</v>
      </c>
      <c r="CE81" s="14">
        <f t="shared" si="258"/>
        <v>20</v>
      </c>
      <c r="CF81" s="115" t="s">
        <v>261</v>
      </c>
      <c r="CG81" s="115">
        <v>2</v>
      </c>
      <c r="CH81" s="112" t="s">
        <v>1401</v>
      </c>
      <c r="CI81" s="115">
        <v>1</v>
      </c>
      <c r="CJ81" s="109" t="s">
        <v>67</v>
      </c>
      <c r="CK81" s="109">
        <f t="shared" si="221"/>
        <v>45600</v>
      </c>
      <c r="CN81" s="115">
        <f t="shared" si="222"/>
        <v>26</v>
      </c>
      <c r="CO81" s="115">
        <f t="shared" si="223"/>
        <v>145</v>
      </c>
      <c r="CP81" s="118">
        <v>2</v>
      </c>
      <c r="CQ81" s="115">
        <f t="shared" si="224"/>
        <v>360</v>
      </c>
      <c r="CR81" s="115">
        <f t="shared" si="225"/>
        <v>720</v>
      </c>
      <c r="CS81" s="115">
        <v>9</v>
      </c>
      <c r="CT81" s="14">
        <f t="shared" si="226"/>
        <v>12262</v>
      </c>
      <c r="CU81" s="118">
        <v>2</v>
      </c>
      <c r="CV81" s="14">
        <f t="shared" si="227"/>
        <v>226</v>
      </c>
      <c r="CW81" s="118" t="s">
        <v>1030</v>
      </c>
      <c r="CX81" s="14">
        <f t="shared" si="228"/>
        <v>2</v>
      </c>
      <c r="CY81" s="166" t="str">
        <f t="shared" si="259"/>
        <v>熔炼值7500130级-防御套寄灵人の铠甲1金币68400</v>
      </c>
      <c r="CZ81" s="14">
        <f t="shared" si="260"/>
        <v>20</v>
      </c>
      <c r="DA81" s="115" t="s">
        <v>1009</v>
      </c>
      <c r="DB81" s="115">
        <v>7500</v>
      </c>
      <c r="DC81" s="115" t="s">
        <v>1507</v>
      </c>
      <c r="DD81" s="115">
        <v>1</v>
      </c>
      <c r="DE81" s="115" t="s">
        <v>255</v>
      </c>
      <c r="DF81" s="115">
        <f t="shared" si="229"/>
        <v>68400</v>
      </c>
      <c r="DI81" s="118">
        <v>77</v>
      </c>
      <c r="DJ81" s="14">
        <f t="shared" si="261"/>
        <v>26</v>
      </c>
      <c r="DK81" s="118">
        <f t="shared" si="230"/>
        <v>135</v>
      </c>
      <c r="DL81" s="166">
        <f t="shared" si="231"/>
        <v>2</v>
      </c>
      <c r="DM81" s="166">
        <v>240</v>
      </c>
      <c r="DN81" s="166">
        <v>1800</v>
      </c>
      <c r="DO81" s="166">
        <v>5</v>
      </c>
      <c r="DP81" s="118">
        <v>120</v>
      </c>
      <c r="DQ81" s="118">
        <f t="shared" si="262"/>
        <v>21262</v>
      </c>
      <c r="DR81" s="118">
        <v>1</v>
      </c>
      <c r="DS81" s="14">
        <f t="shared" si="232"/>
        <v>126</v>
      </c>
      <c r="DT81" s="118" t="s">
        <v>1038</v>
      </c>
      <c r="DU81" s="118">
        <v>2</v>
      </c>
      <c r="DV81" s="166" t="str">
        <f t="shared" si="233"/>
        <v>红色基础材料6守护灵初级抽卡券3守护灵经验39000</v>
      </c>
      <c r="DW81" s="14">
        <f t="shared" ref="DW81" si="290">DS81*100+6</f>
        <v>12606</v>
      </c>
      <c r="DX81" s="118" t="s">
        <v>1041</v>
      </c>
      <c r="DY81" s="118">
        <v>3</v>
      </c>
      <c r="DZ81" s="14" t="str">
        <f>INDEX(挂机升级突破!$DT$4:$DX$4,DO81)</f>
        <v>红色基础材料</v>
      </c>
      <c r="EA81" s="14">
        <f>ROUND(INDEX(挂机升级突破!$G$7:$K$37,DJ81+2,章节关卡!DO81)/INDEX(挂机升级突破!$G$5:$K$5,章节关卡!DO81)*INDEX(挂机升级突破!$G$4:$K$4,章节关卡!DO81)*章节关卡!DN81,0)</f>
        <v>6</v>
      </c>
      <c r="EB81" s="118" t="s">
        <v>1042</v>
      </c>
      <c r="EC81" s="14">
        <f t="shared" si="235"/>
        <v>39000</v>
      </c>
      <c r="EH81" s="166">
        <v>77</v>
      </c>
      <c r="EI81" s="14">
        <f t="shared" si="264"/>
        <v>26</v>
      </c>
      <c r="EJ81" s="166">
        <f t="shared" si="265"/>
        <v>140</v>
      </c>
      <c r="EK81" s="166">
        <f t="shared" si="236"/>
        <v>2</v>
      </c>
      <c r="EL81" s="166">
        <f t="shared" si="237"/>
        <v>360</v>
      </c>
      <c r="EM81" s="166">
        <f t="shared" si="238"/>
        <v>4500</v>
      </c>
      <c r="EN81" s="166">
        <v>9</v>
      </c>
      <c r="EO81" s="14">
        <f t="shared" si="239"/>
        <v>240</v>
      </c>
      <c r="EP81" s="14">
        <f t="shared" si="266"/>
        <v>22262</v>
      </c>
      <c r="EQ81" s="166">
        <v>1</v>
      </c>
      <c r="ER81" s="14">
        <f t="shared" si="267"/>
        <v>226</v>
      </c>
      <c r="ES81" s="166" t="s">
        <v>1038</v>
      </c>
      <c r="ET81" s="166">
        <v>2</v>
      </c>
      <c r="EU81" s="166"/>
      <c r="EV81" s="14">
        <f t="shared" ref="EV81" si="291">ER81*100+6</f>
        <v>22606</v>
      </c>
      <c r="EW81" s="166" t="s">
        <v>1403</v>
      </c>
      <c r="EX81" s="166">
        <v>30</v>
      </c>
      <c r="EY81" s="14" t="str">
        <f>INDEX(挂机升级突破!$DT$4:$EC$4,EN81)</f>
        <v>铀金</v>
      </c>
      <c r="EZ81" s="14">
        <f>ROUND(INDEX(挂机升级突破!$G$7:$R$37,EI81+3,EN81)/INDEX(挂机升级突破!$G$5:$R$5,章节关卡!EN81)*INDEX(挂机升级突破!$G$4:$R$4,章节关卡!EN81)*章节关卡!EM81,0)</f>
        <v>6</v>
      </c>
      <c r="FA81" s="166" t="s">
        <v>1405</v>
      </c>
      <c r="FB81" s="166">
        <f t="shared" si="241"/>
        <v>135000</v>
      </c>
    </row>
    <row r="82" spans="44:158" ht="16.5" x14ac:dyDescent="0.2">
      <c r="AR82" s="24">
        <v>78</v>
      </c>
      <c r="AS82" s="14">
        <f t="shared" si="242"/>
        <v>20</v>
      </c>
      <c r="AT82" s="109">
        <f t="shared" si="243"/>
        <v>2</v>
      </c>
      <c r="AU82" s="109">
        <f t="shared" si="244"/>
        <v>42</v>
      </c>
      <c r="AV82" s="109">
        <f t="shared" si="245"/>
        <v>124</v>
      </c>
      <c r="AW82" s="109">
        <f t="shared" si="246"/>
        <v>204</v>
      </c>
      <c r="AZ82" s="109">
        <v>78</v>
      </c>
      <c r="BA82" s="14">
        <f t="shared" si="215"/>
        <v>8</v>
      </c>
      <c r="BB82" s="14">
        <f t="shared" si="247"/>
        <v>8</v>
      </c>
      <c r="BC82" s="14">
        <f t="shared" si="285"/>
        <v>280</v>
      </c>
      <c r="BD82" s="14">
        <f t="shared" si="216"/>
        <v>1350</v>
      </c>
      <c r="BE82" s="14">
        <f t="shared" si="217"/>
        <v>3150</v>
      </c>
      <c r="BF82" s="14">
        <f t="shared" si="248"/>
        <v>3.46</v>
      </c>
      <c r="BG82" s="14">
        <f t="shared" si="249"/>
        <v>11003</v>
      </c>
      <c r="BJ82" s="109">
        <v>78</v>
      </c>
      <c r="BK82" s="14">
        <f t="shared" si="250"/>
        <v>8</v>
      </c>
      <c r="BL82" s="14">
        <f t="shared" si="251"/>
        <v>8</v>
      </c>
      <c r="BM82" s="14">
        <f t="shared" si="218"/>
        <v>1100</v>
      </c>
      <c r="BN82" s="14">
        <f t="shared" si="219"/>
        <v>2700</v>
      </c>
      <c r="BO82" s="14">
        <f t="shared" si="220"/>
        <v>6300</v>
      </c>
      <c r="BR82" s="109">
        <v>78</v>
      </c>
      <c r="BS82" s="109">
        <f t="shared" si="252"/>
        <v>26</v>
      </c>
      <c r="BT82" s="112">
        <f t="shared" si="253"/>
        <v>135</v>
      </c>
      <c r="BU82" s="109">
        <f t="shared" si="206"/>
        <v>3</v>
      </c>
      <c r="BV82" s="109">
        <v>360</v>
      </c>
      <c r="BW82" s="109">
        <v>540</v>
      </c>
      <c r="BX82" s="112">
        <v>5</v>
      </c>
      <c r="BY82" s="14">
        <f t="shared" si="254"/>
        <v>11263</v>
      </c>
      <c r="BZ82" s="118">
        <v>1</v>
      </c>
      <c r="CA82" s="14">
        <f t="shared" si="255"/>
        <v>126</v>
      </c>
      <c r="CB82" s="118" t="s">
        <v>1030</v>
      </c>
      <c r="CC82" s="14">
        <f t="shared" si="256"/>
        <v>3</v>
      </c>
      <c r="CD82" s="166" t="str">
        <f t="shared" si="257"/>
        <v>守护灵抽卡券3 2小时扫荡券1 金币68400</v>
      </c>
      <c r="CE82" s="14">
        <f t="shared" si="258"/>
        <v>30</v>
      </c>
      <c r="CF82" s="115" t="s">
        <v>261</v>
      </c>
      <c r="CG82" s="115">
        <v>3</v>
      </c>
      <c r="CH82" s="112" t="s">
        <v>1401</v>
      </c>
      <c r="CI82" s="115">
        <v>1</v>
      </c>
      <c r="CJ82" s="109" t="s">
        <v>67</v>
      </c>
      <c r="CK82" s="109">
        <f t="shared" si="221"/>
        <v>68400</v>
      </c>
      <c r="CN82" s="115">
        <f t="shared" si="222"/>
        <v>26</v>
      </c>
      <c r="CO82" s="115">
        <f t="shared" si="223"/>
        <v>145</v>
      </c>
      <c r="CP82" s="118">
        <v>3</v>
      </c>
      <c r="CQ82" s="115">
        <f t="shared" si="224"/>
        <v>540</v>
      </c>
      <c r="CR82" s="115">
        <f t="shared" si="225"/>
        <v>1080</v>
      </c>
      <c r="CS82" s="115">
        <v>9</v>
      </c>
      <c r="CT82" s="14">
        <f t="shared" si="226"/>
        <v>12263</v>
      </c>
      <c r="CU82" s="118">
        <v>2</v>
      </c>
      <c r="CV82" s="14">
        <f t="shared" si="227"/>
        <v>226</v>
      </c>
      <c r="CW82" s="118" t="s">
        <v>1030</v>
      </c>
      <c r="CX82" s="14">
        <f t="shared" si="228"/>
        <v>3</v>
      </c>
      <c r="CY82" s="166" t="str">
        <f t="shared" si="259"/>
        <v>守护灵抽卡券5130级-防御套寄灵人の裤子1金币102600</v>
      </c>
      <c r="CZ82" s="14">
        <f t="shared" si="260"/>
        <v>30</v>
      </c>
      <c r="DA82" s="115" t="s">
        <v>1008</v>
      </c>
      <c r="DB82" s="115">
        <v>5</v>
      </c>
      <c r="DC82" s="115" t="s">
        <v>1508</v>
      </c>
      <c r="DD82" s="115">
        <v>1</v>
      </c>
      <c r="DE82" s="115" t="s">
        <v>255</v>
      </c>
      <c r="DF82" s="115">
        <f t="shared" si="229"/>
        <v>102600</v>
      </c>
      <c r="DI82" s="118">
        <v>78</v>
      </c>
      <c r="DJ82" s="14">
        <f t="shared" si="261"/>
        <v>26</v>
      </c>
      <c r="DK82" s="118">
        <f t="shared" si="230"/>
        <v>135</v>
      </c>
      <c r="DL82" s="166">
        <f t="shared" si="231"/>
        <v>3</v>
      </c>
      <c r="DM82" s="166">
        <v>360</v>
      </c>
      <c r="DN82" s="166">
        <v>2700</v>
      </c>
      <c r="DO82" s="166">
        <v>5</v>
      </c>
      <c r="DP82" s="118">
        <v>150</v>
      </c>
      <c r="DQ82" s="118">
        <f t="shared" si="262"/>
        <v>21263</v>
      </c>
      <c r="DR82" s="118">
        <v>1</v>
      </c>
      <c r="DS82" s="14">
        <f t="shared" si="232"/>
        <v>126</v>
      </c>
      <c r="DT82" s="118" t="s">
        <v>1038</v>
      </c>
      <c r="DU82" s="118">
        <v>3</v>
      </c>
      <c r="DV82" s="166" t="str">
        <f t="shared" si="233"/>
        <v>红色基础材料9守护灵初级抽卡券5守护灵经验48750</v>
      </c>
      <c r="DW82" s="14">
        <f t="shared" ref="DW82" si="292">DS82*100+9</f>
        <v>12609</v>
      </c>
      <c r="DX82" s="118" t="s">
        <v>1041</v>
      </c>
      <c r="DY82" s="118">
        <v>5</v>
      </c>
      <c r="DZ82" s="14" t="str">
        <f>INDEX(挂机升级突破!$DT$4:$DX$4,DO82)</f>
        <v>红色基础材料</v>
      </c>
      <c r="EA82" s="14">
        <f>ROUND(INDEX(挂机升级突破!$G$7:$K$37,DJ82+2,章节关卡!DO82)/INDEX(挂机升级突破!$G$5:$K$5,章节关卡!DO82)*INDEX(挂机升级突破!$G$4:$K$4,章节关卡!DO82)*章节关卡!DN82,0)</f>
        <v>9</v>
      </c>
      <c r="EB82" s="118" t="s">
        <v>1042</v>
      </c>
      <c r="EC82" s="14">
        <f t="shared" si="235"/>
        <v>48750</v>
      </c>
      <c r="EH82" s="166">
        <v>78</v>
      </c>
      <c r="EI82" s="14">
        <f t="shared" si="264"/>
        <v>26</v>
      </c>
      <c r="EJ82" s="166">
        <f t="shared" si="265"/>
        <v>140</v>
      </c>
      <c r="EK82" s="166">
        <f t="shared" si="236"/>
        <v>3</v>
      </c>
      <c r="EL82" s="166">
        <f t="shared" si="237"/>
        <v>540</v>
      </c>
      <c r="EM82" s="166">
        <f t="shared" si="238"/>
        <v>6750</v>
      </c>
      <c r="EN82" s="166">
        <v>9</v>
      </c>
      <c r="EO82" s="14">
        <f t="shared" si="239"/>
        <v>300</v>
      </c>
      <c r="EP82" s="14">
        <f t="shared" si="266"/>
        <v>22263</v>
      </c>
      <c r="EQ82" s="166">
        <v>1</v>
      </c>
      <c r="ER82" s="14">
        <f t="shared" si="267"/>
        <v>226</v>
      </c>
      <c r="ES82" s="166" t="s">
        <v>1038</v>
      </c>
      <c r="ET82" s="166">
        <v>3</v>
      </c>
      <c r="EU82" s="166"/>
      <c r="EV82" s="14">
        <f t="shared" ref="EV82" si="293">ER82*100+9</f>
        <v>22609</v>
      </c>
      <c r="EW82" s="166" t="s">
        <v>1403</v>
      </c>
      <c r="EX82" s="166">
        <v>50</v>
      </c>
      <c r="EY82" s="14" t="str">
        <f>INDEX(挂机升级突破!$DT$4:$EC$4,EN82)</f>
        <v>铀金</v>
      </c>
      <c r="EZ82" s="14">
        <f>ROUND(INDEX(挂机升级突破!$G$7:$R$37,EI82+3,EN82)/INDEX(挂机升级突破!$G$5:$R$5,章节关卡!EN82)*INDEX(挂机升级突破!$G$4:$R$4,章节关卡!EN82)*章节关卡!EM82,0)</f>
        <v>8</v>
      </c>
      <c r="FA82" s="166" t="s">
        <v>1405</v>
      </c>
      <c r="FB82" s="166">
        <f t="shared" si="241"/>
        <v>202500</v>
      </c>
    </row>
    <row r="83" spans="44:158" ht="16.5" x14ac:dyDescent="0.2">
      <c r="AR83" s="24">
        <v>79</v>
      </c>
      <c r="AS83" s="14">
        <f t="shared" si="242"/>
        <v>20</v>
      </c>
      <c r="AT83" s="109">
        <f t="shared" si="243"/>
        <v>3</v>
      </c>
      <c r="AU83" s="109">
        <f t="shared" si="244"/>
        <v>42</v>
      </c>
      <c r="AV83" s="109">
        <f t="shared" si="245"/>
        <v>126</v>
      </c>
      <c r="AW83" s="109">
        <f t="shared" si="246"/>
        <v>206</v>
      </c>
      <c r="AZ83" s="109">
        <v>79</v>
      </c>
      <c r="BA83" s="14">
        <f t="shared" si="215"/>
        <v>8</v>
      </c>
      <c r="BB83" s="14">
        <f t="shared" si="247"/>
        <v>9</v>
      </c>
      <c r="BC83" s="14">
        <f t="shared" si="285"/>
        <v>280</v>
      </c>
      <c r="BD83" s="14">
        <f t="shared" si="216"/>
        <v>1350</v>
      </c>
      <c r="BE83" s="14">
        <f t="shared" si="217"/>
        <v>3150</v>
      </c>
      <c r="BF83" s="14">
        <f t="shared" si="248"/>
        <v>3.46</v>
      </c>
      <c r="BG83" s="14">
        <f t="shared" si="249"/>
        <v>11003</v>
      </c>
      <c r="BJ83" s="109">
        <v>79</v>
      </c>
      <c r="BK83" s="14">
        <f t="shared" si="250"/>
        <v>8</v>
      </c>
      <c r="BL83" s="14">
        <f t="shared" si="251"/>
        <v>9</v>
      </c>
      <c r="BM83" s="14">
        <f t="shared" si="218"/>
        <v>1100</v>
      </c>
      <c r="BN83" s="14">
        <f t="shared" si="219"/>
        <v>2700</v>
      </c>
      <c r="BO83" s="14">
        <f t="shared" si="220"/>
        <v>6300</v>
      </c>
      <c r="BR83" s="109">
        <v>79</v>
      </c>
      <c r="BS83" s="109">
        <f t="shared" si="252"/>
        <v>27</v>
      </c>
      <c r="BT83" s="112">
        <f t="shared" si="253"/>
        <v>140</v>
      </c>
      <c r="BU83" s="109">
        <f t="shared" si="206"/>
        <v>1</v>
      </c>
      <c r="BV83" s="109">
        <v>120</v>
      </c>
      <c r="BW83" s="109">
        <v>180</v>
      </c>
      <c r="BX83" s="112">
        <v>5</v>
      </c>
      <c r="BY83" s="14">
        <f t="shared" si="254"/>
        <v>11271</v>
      </c>
      <c r="BZ83" s="118">
        <v>1</v>
      </c>
      <c r="CA83" s="14">
        <f t="shared" si="255"/>
        <v>127</v>
      </c>
      <c r="CB83" s="118" t="s">
        <v>1030</v>
      </c>
      <c r="CC83" s="14">
        <f t="shared" si="256"/>
        <v>1</v>
      </c>
      <c r="CD83" s="166" t="str">
        <f t="shared" si="257"/>
        <v>钻石100 2小时扫荡券1 金币24000</v>
      </c>
      <c r="CE83" s="14">
        <f t="shared" si="258"/>
        <v>10</v>
      </c>
      <c r="CF83" s="115" t="s">
        <v>19</v>
      </c>
      <c r="CG83" s="115">
        <v>100</v>
      </c>
      <c r="CH83" s="112" t="s">
        <v>1401</v>
      </c>
      <c r="CI83" s="115">
        <v>1</v>
      </c>
      <c r="CJ83" s="109" t="s">
        <v>67</v>
      </c>
      <c r="CK83" s="109">
        <f t="shared" si="221"/>
        <v>24000</v>
      </c>
      <c r="CN83" s="115">
        <f t="shared" si="222"/>
        <v>27</v>
      </c>
      <c r="CO83" s="115">
        <f t="shared" si="223"/>
        <v>150</v>
      </c>
      <c r="CP83" s="118">
        <v>1</v>
      </c>
      <c r="CQ83" s="115">
        <f t="shared" si="224"/>
        <v>180</v>
      </c>
      <c r="CR83" s="115">
        <f t="shared" si="225"/>
        <v>360</v>
      </c>
      <c r="CS83" s="115">
        <v>9</v>
      </c>
      <c r="CT83" s="14">
        <f t="shared" si="226"/>
        <v>12271</v>
      </c>
      <c r="CU83" s="118">
        <v>2</v>
      </c>
      <c r="CV83" s="14">
        <f t="shared" si="227"/>
        <v>227</v>
      </c>
      <c r="CW83" s="118" t="s">
        <v>1030</v>
      </c>
      <c r="CX83" s="14">
        <f t="shared" si="228"/>
        <v>1</v>
      </c>
      <c r="CY83" s="166" t="str">
        <f t="shared" si="259"/>
        <v>钻石100140级-攻击套守护灵の头盔1金币36000</v>
      </c>
      <c r="CZ83" s="14">
        <f t="shared" si="260"/>
        <v>10</v>
      </c>
      <c r="DA83" s="115" t="s">
        <v>260</v>
      </c>
      <c r="DB83" s="115">
        <v>100</v>
      </c>
      <c r="DC83" s="115" t="s">
        <v>1509</v>
      </c>
      <c r="DD83" s="115">
        <v>1</v>
      </c>
      <c r="DE83" s="115" t="s">
        <v>255</v>
      </c>
      <c r="DF83" s="115">
        <f t="shared" si="229"/>
        <v>36000</v>
      </c>
      <c r="DI83" s="118">
        <v>79</v>
      </c>
      <c r="DJ83" s="14">
        <f t="shared" si="261"/>
        <v>27</v>
      </c>
      <c r="DK83" s="118">
        <f t="shared" si="230"/>
        <v>140</v>
      </c>
      <c r="DL83" s="166">
        <f t="shared" si="231"/>
        <v>1</v>
      </c>
      <c r="DM83" s="166">
        <v>120</v>
      </c>
      <c r="DN83" s="166">
        <v>900</v>
      </c>
      <c r="DO83" s="166">
        <v>5</v>
      </c>
      <c r="DP83" s="118">
        <v>90</v>
      </c>
      <c r="DQ83" s="118">
        <f t="shared" si="262"/>
        <v>21271</v>
      </c>
      <c r="DR83" s="118">
        <v>1</v>
      </c>
      <c r="DS83" s="14">
        <f t="shared" si="232"/>
        <v>127</v>
      </c>
      <c r="DT83" s="118" t="s">
        <v>1038</v>
      </c>
      <c r="DU83" s="118">
        <v>1</v>
      </c>
      <c r="DV83" s="166" t="str">
        <f t="shared" si="233"/>
        <v>红色基础材料4守护灵初级抽卡券2守护灵经验31500</v>
      </c>
      <c r="DW83" s="14">
        <f t="shared" ref="DW83" si="294">DS83*100+3</f>
        <v>12703</v>
      </c>
      <c r="DX83" s="118" t="s">
        <v>1041</v>
      </c>
      <c r="DY83" s="118">
        <v>2</v>
      </c>
      <c r="DZ83" s="14" t="str">
        <f>INDEX(挂机升级突破!$DT$4:$DX$4,DO83)</f>
        <v>红色基础材料</v>
      </c>
      <c r="EA83" s="14">
        <f>ROUND(INDEX(挂机升级突破!$G$7:$K$37,DJ83+2,章节关卡!DO83)/INDEX(挂机升级突破!$G$5:$K$5,章节关卡!DO83)*INDEX(挂机升级突破!$G$4:$K$4,章节关卡!DO83)*章节关卡!DN83,0)</f>
        <v>4</v>
      </c>
      <c r="EB83" s="118" t="s">
        <v>1042</v>
      </c>
      <c r="EC83" s="14">
        <f t="shared" si="235"/>
        <v>31500</v>
      </c>
      <c r="EH83" s="166">
        <v>79</v>
      </c>
      <c r="EI83" s="14">
        <f t="shared" si="264"/>
        <v>27</v>
      </c>
      <c r="EJ83" s="166">
        <f t="shared" si="265"/>
        <v>145</v>
      </c>
      <c r="EK83" s="166">
        <f t="shared" si="236"/>
        <v>1</v>
      </c>
      <c r="EL83" s="166">
        <f t="shared" si="237"/>
        <v>180</v>
      </c>
      <c r="EM83" s="166">
        <f t="shared" si="238"/>
        <v>2250</v>
      </c>
      <c r="EN83" s="166">
        <v>9</v>
      </c>
      <c r="EO83" s="14">
        <f t="shared" si="239"/>
        <v>180</v>
      </c>
      <c r="EP83" s="14">
        <f t="shared" si="266"/>
        <v>22271</v>
      </c>
      <c r="EQ83" s="166">
        <v>1</v>
      </c>
      <c r="ER83" s="14">
        <f t="shared" si="267"/>
        <v>227</v>
      </c>
      <c r="ES83" s="166" t="s">
        <v>1038</v>
      </c>
      <c r="ET83" s="166">
        <v>1</v>
      </c>
      <c r="EU83" s="166"/>
      <c r="EV83" s="14">
        <f t="shared" ref="EV83" si="295">ER83*100+3</f>
        <v>22703</v>
      </c>
      <c r="EW83" s="166" t="s">
        <v>1403</v>
      </c>
      <c r="EX83" s="166">
        <v>20</v>
      </c>
      <c r="EY83" s="14" t="str">
        <f>INDEX(挂机升级突破!$DT$4:$EC$4,EN83)</f>
        <v>铀金</v>
      </c>
      <c r="EZ83" s="14">
        <f>ROUND(INDEX(挂机升级突破!$G$7:$R$37,EI83+3,EN83)/INDEX(挂机升级突破!$G$5:$R$5,章节关卡!EN83)*INDEX(挂机升级突破!$G$4:$R$4,章节关卡!EN83)*章节关卡!EM83,0)</f>
        <v>3</v>
      </c>
      <c r="FA83" s="166" t="s">
        <v>1405</v>
      </c>
      <c r="FB83" s="166">
        <f t="shared" si="241"/>
        <v>72000</v>
      </c>
    </row>
    <row r="84" spans="44:158" ht="16.5" x14ac:dyDescent="0.2">
      <c r="AR84" s="24">
        <v>80</v>
      </c>
      <c r="AS84" s="14">
        <f t="shared" si="242"/>
        <v>20</v>
      </c>
      <c r="AT84" s="109">
        <f t="shared" si="243"/>
        <v>4</v>
      </c>
      <c r="AU84" s="109">
        <f t="shared" si="244"/>
        <v>42</v>
      </c>
      <c r="AV84" s="109">
        <f t="shared" si="245"/>
        <v>128</v>
      </c>
      <c r="AW84" s="109">
        <f t="shared" si="246"/>
        <v>208</v>
      </c>
      <c r="AZ84" s="109">
        <v>80</v>
      </c>
      <c r="BA84" s="14">
        <f t="shared" si="215"/>
        <v>8</v>
      </c>
      <c r="BB84" s="14">
        <f t="shared" si="247"/>
        <v>10</v>
      </c>
      <c r="BC84" s="14">
        <f t="shared" si="285"/>
        <v>280</v>
      </c>
      <c r="BD84" s="14">
        <f t="shared" si="216"/>
        <v>1350</v>
      </c>
      <c r="BE84" s="14">
        <f t="shared" si="217"/>
        <v>3150</v>
      </c>
      <c r="BF84" s="14">
        <f t="shared" si="248"/>
        <v>3.46</v>
      </c>
      <c r="BG84" s="14">
        <f t="shared" si="249"/>
        <v>11003</v>
      </c>
      <c r="BJ84" s="109">
        <v>80</v>
      </c>
      <c r="BK84" s="14">
        <f t="shared" si="250"/>
        <v>8</v>
      </c>
      <c r="BL84" s="14">
        <f t="shared" si="251"/>
        <v>10</v>
      </c>
      <c r="BM84" s="14">
        <f t="shared" si="218"/>
        <v>1100</v>
      </c>
      <c r="BN84" s="14">
        <f t="shared" si="219"/>
        <v>2700</v>
      </c>
      <c r="BO84" s="14">
        <f t="shared" si="220"/>
        <v>6300</v>
      </c>
      <c r="BR84" s="109">
        <v>80</v>
      </c>
      <c r="BS84" s="109">
        <f t="shared" si="252"/>
        <v>27</v>
      </c>
      <c r="BT84" s="112">
        <f t="shared" si="253"/>
        <v>140</v>
      </c>
      <c r="BU84" s="109">
        <f t="shared" si="206"/>
        <v>2</v>
      </c>
      <c r="BV84" s="109">
        <v>240</v>
      </c>
      <c r="BW84" s="109">
        <v>360</v>
      </c>
      <c r="BX84" s="112">
        <v>5</v>
      </c>
      <c r="BY84" s="14">
        <f t="shared" si="254"/>
        <v>11272</v>
      </c>
      <c r="BZ84" s="118">
        <v>1</v>
      </c>
      <c r="CA84" s="14">
        <f t="shared" si="255"/>
        <v>127</v>
      </c>
      <c r="CB84" s="118" t="s">
        <v>1030</v>
      </c>
      <c r="CC84" s="14">
        <f t="shared" si="256"/>
        <v>2</v>
      </c>
      <c r="CD84" s="166" t="str">
        <f t="shared" si="257"/>
        <v>守护灵抽卡券2 2小时扫荡券1 金币48000</v>
      </c>
      <c r="CE84" s="14">
        <f t="shared" si="258"/>
        <v>20</v>
      </c>
      <c r="CF84" s="115" t="s">
        <v>261</v>
      </c>
      <c r="CG84" s="115">
        <v>2</v>
      </c>
      <c r="CH84" s="112" t="s">
        <v>1401</v>
      </c>
      <c r="CI84" s="115">
        <v>1</v>
      </c>
      <c r="CJ84" s="109" t="s">
        <v>67</v>
      </c>
      <c r="CK84" s="109">
        <f t="shared" si="221"/>
        <v>48000</v>
      </c>
      <c r="CN84" s="115">
        <f t="shared" si="222"/>
        <v>27</v>
      </c>
      <c r="CO84" s="115">
        <f t="shared" si="223"/>
        <v>150</v>
      </c>
      <c r="CP84" s="118">
        <v>2</v>
      </c>
      <c r="CQ84" s="115">
        <f t="shared" si="224"/>
        <v>360</v>
      </c>
      <c r="CR84" s="115">
        <f t="shared" si="225"/>
        <v>720</v>
      </c>
      <c r="CS84" s="115">
        <v>9</v>
      </c>
      <c r="CT84" s="14">
        <f t="shared" si="226"/>
        <v>12272</v>
      </c>
      <c r="CU84" s="118">
        <v>2</v>
      </c>
      <c r="CV84" s="14">
        <f t="shared" si="227"/>
        <v>227</v>
      </c>
      <c r="CW84" s="118" t="s">
        <v>1030</v>
      </c>
      <c r="CX84" s="14">
        <f t="shared" si="228"/>
        <v>2</v>
      </c>
      <c r="CY84" s="166" t="str">
        <f t="shared" si="259"/>
        <v>熔炼值8000140级-攻击套守护灵の铠甲1金币72000</v>
      </c>
      <c r="CZ84" s="14">
        <f t="shared" si="260"/>
        <v>20</v>
      </c>
      <c r="DA84" s="115" t="s">
        <v>1009</v>
      </c>
      <c r="DB84" s="115">
        <v>8000</v>
      </c>
      <c r="DC84" s="115" t="s">
        <v>1510</v>
      </c>
      <c r="DD84" s="115">
        <v>1</v>
      </c>
      <c r="DE84" s="115" t="s">
        <v>255</v>
      </c>
      <c r="DF84" s="115">
        <f t="shared" si="229"/>
        <v>72000</v>
      </c>
      <c r="DI84" s="118">
        <v>80</v>
      </c>
      <c r="DJ84" s="14">
        <f t="shared" si="261"/>
        <v>27</v>
      </c>
      <c r="DK84" s="118">
        <f t="shared" si="230"/>
        <v>140</v>
      </c>
      <c r="DL84" s="166">
        <f t="shared" si="231"/>
        <v>2</v>
      </c>
      <c r="DM84" s="166">
        <v>240</v>
      </c>
      <c r="DN84" s="166">
        <v>1800</v>
      </c>
      <c r="DO84" s="166">
        <v>5</v>
      </c>
      <c r="DP84" s="118">
        <v>120</v>
      </c>
      <c r="DQ84" s="118">
        <f t="shared" si="262"/>
        <v>21272</v>
      </c>
      <c r="DR84" s="118">
        <v>1</v>
      </c>
      <c r="DS84" s="14">
        <f t="shared" si="232"/>
        <v>127</v>
      </c>
      <c r="DT84" s="118" t="s">
        <v>1038</v>
      </c>
      <c r="DU84" s="118">
        <v>2</v>
      </c>
      <c r="DV84" s="166" t="str">
        <f t="shared" si="233"/>
        <v>红色基础材料8守护灵初级抽卡券3守护灵经验42000</v>
      </c>
      <c r="DW84" s="14">
        <f t="shared" ref="DW84" si="296">DS84*100+6</f>
        <v>12706</v>
      </c>
      <c r="DX84" s="118" t="s">
        <v>1041</v>
      </c>
      <c r="DY84" s="118">
        <v>3</v>
      </c>
      <c r="DZ84" s="14" t="str">
        <f>INDEX(挂机升级突破!$DT$4:$DX$4,DO84)</f>
        <v>红色基础材料</v>
      </c>
      <c r="EA84" s="14">
        <f>ROUND(INDEX(挂机升级突破!$G$7:$K$37,DJ84+2,章节关卡!DO84)/INDEX(挂机升级突破!$G$5:$K$5,章节关卡!DO84)*INDEX(挂机升级突破!$G$4:$K$4,章节关卡!DO84)*章节关卡!DN84,0)</f>
        <v>8</v>
      </c>
      <c r="EB84" s="118" t="s">
        <v>1042</v>
      </c>
      <c r="EC84" s="14">
        <f t="shared" si="235"/>
        <v>42000</v>
      </c>
      <c r="EH84" s="166">
        <v>80</v>
      </c>
      <c r="EI84" s="14">
        <f t="shared" si="264"/>
        <v>27</v>
      </c>
      <c r="EJ84" s="166">
        <f t="shared" si="265"/>
        <v>145</v>
      </c>
      <c r="EK84" s="166">
        <f t="shared" si="236"/>
        <v>2</v>
      </c>
      <c r="EL84" s="166">
        <f t="shared" si="237"/>
        <v>360</v>
      </c>
      <c r="EM84" s="166">
        <f t="shared" si="238"/>
        <v>4500</v>
      </c>
      <c r="EN84" s="166">
        <v>9</v>
      </c>
      <c r="EO84" s="14">
        <f t="shared" si="239"/>
        <v>240</v>
      </c>
      <c r="EP84" s="14">
        <f t="shared" si="266"/>
        <v>22272</v>
      </c>
      <c r="EQ84" s="166">
        <v>1</v>
      </c>
      <c r="ER84" s="14">
        <f t="shared" si="267"/>
        <v>227</v>
      </c>
      <c r="ES84" s="166" t="s">
        <v>1038</v>
      </c>
      <c r="ET84" s="166">
        <v>2</v>
      </c>
      <c r="EU84" s="166"/>
      <c r="EV84" s="14">
        <f t="shared" ref="EV84" si="297">ER84*100+6</f>
        <v>22706</v>
      </c>
      <c r="EW84" s="166" t="s">
        <v>1403</v>
      </c>
      <c r="EX84" s="166">
        <v>30</v>
      </c>
      <c r="EY84" s="14" t="str">
        <f>INDEX(挂机升级突破!$DT$4:$EC$4,EN84)</f>
        <v>铀金</v>
      </c>
      <c r="EZ84" s="14">
        <f>ROUND(INDEX(挂机升级突破!$G$7:$R$37,EI84+3,EN84)/INDEX(挂机升级突破!$G$5:$R$5,章节关卡!EN84)*INDEX(挂机升级突破!$G$4:$R$4,章节关卡!EN84)*章节关卡!EM84,0)</f>
        <v>6</v>
      </c>
      <c r="FA84" s="166" t="s">
        <v>1405</v>
      </c>
      <c r="FB84" s="166">
        <f t="shared" si="241"/>
        <v>144000</v>
      </c>
    </row>
    <row r="85" spans="44:158" ht="16.5" x14ac:dyDescent="0.2">
      <c r="AR85" s="24">
        <v>81</v>
      </c>
      <c r="AS85" s="14">
        <f t="shared" si="242"/>
        <v>21</v>
      </c>
      <c r="AT85" s="109">
        <f t="shared" si="243"/>
        <v>1</v>
      </c>
      <c r="AU85" s="109">
        <f t="shared" si="244"/>
        <v>45</v>
      </c>
      <c r="AV85" s="109">
        <f t="shared" si="245"/>
        <v>132</v>
      </c>
      <c r="AW85" s="109">
        <f t="shared" si="246"/>
        <v>213</v>
      </c>
      <c r="AZ85" s="109">
        <v>81</v>
      </c>
      <c r="BA85" s="14">
        <f t="shared" si="215"/>
        <v>9</v>
      </c>
      <c r="BB85" s="14">
        <f t="shared" si="247"/>
        <v>1</v>
      </c>
      <c r="BC85" s="14">
        <f t="shared" si="285"/>
        <v>320</v>
      </c>
      <c r="BD85" s="14">
        <f t="shared" si="216"/>
        <v>1500</v>
      </c>
      <c r="BE85" s="14">
        <f t="shared" si="217"/>
        <v>3600</v>
      </c>
      <c r="BF85" s="14">
        <f t="shared" si="248"/>
        <v>4.17</v>
      </c>
      <c r="BG85" s="14">
        <f t="shared" si="249"/>
        <v>11004</v>
      </c>
      <c r="BJ85" s="109">
        <v>81</v>
      </c>
      <c r="BK85" s="14">
        <f t="shared" si="250"/>
        <v>9</v>
      </c>
      <c r="BL85" s="14">
        <f t="shared" si="251"/>
        <v>1</v>
      </c>
      <c r="BM85" s="14">
        <f t="shared" si="218"/>
        <v>1350</v>
      </c>
      <c r="BN85" s="14">
        <f t="shared" si="219"/>
        <v>3000</v>
      </c>
      <c r="BO85" s="14">
        <f t="shared" si="220"/>
        <v>7200</v>
      </c>
      <c r="BR85" s="109">
        <v>81</v>
      </c>
      <c r="BS85" s="109">
        <f t="shared" si="252"/>
        <v>27</v>
      </c>
      <c r="BT85" s="112">
        <f t="shared" si="253"/>
        <v>140</v>
      </c>
      <c r="BU85" s="109">
        <f t="shared" si="206"/>
        <v>3</v>
      </c>
      <c r="BV85" s="109">
        <v>360</v>
      </c>
      <c r="BW85" s="109">
        <v>540</v>
      </c>
      <c r="BX85" s="112">
        <v>5</v>
      </c>
      <c r="BY85" s="14">
        <f t="shared" si="254"/>
        <v>11273</v>
      </c>
      <c r="BZ85" s="118">
        <v>1</v>
      </c>
      <c r="CA85" s="14">
        <f t="shared" si="255"/>
        <v>127</v>
      </c>
      <c r="CB85" s="118" t="s">
        <v>1030</v>
      </c>
      <c r="CC85" s="14">
        <f t="shared" si="256"/>
        <v>3</v>
      </c>
      <c r="CD85" s="166" t="str">
        <f t="shared" si="257"/>
        <v>守护灵抽卡券3 2小时扫荡券1 金币72000</v>
      </c>
      <c r="CE85" s="14">
        <f t="shared" si="258"/>
        <v>30</v>
      </c>
      <c r="CF85" s="115" t="s">
        <v>261</v>
      </c>
      <c r="CG85" s="115">
        <v>3</v>
      </c>
      <c r="CH85" s="112" t="s">
        <v>1401</v>
      </c>
      <c r="CI85" s="115">
        <v>1</v>
      </c>
      <c r="CJ85" s="109" t="s">
        <v>67</v>
      </c>
      <c r="CK85" s="109">
        <f t="shared" si="221"/>
        <v>72000</v>
      </c>
      <c r="CN85" s="115">
        <f t="shared" si="222"/>
        <v>27</v>
      </c>
      <c r="CO85" s="115">
        <f t="shared" si="223"/>
        <v>150</v>
      </c>
      <c r="CP85" s="118">
        <v>3</v>
      </c>
      <c r="CQ85" s="115">
        <f t="shared" si="224"/>
        <v>540</v>
      </c>
      <c r="CR85" s="115">
        <f t="shared" si="225"/>
        <v>1080</v>
      </c>
      <c r="CS85" s="115">
        <v>9</v>
      </c>
      <c r="CT85" s="14">
        <f t="shared" si="226"/>
        <v>12273</v>
      </c>
      <c r="CU85" s="118">
        <v>2</v>
      </c>
      <c r="CV85" s="14">
        <f t="shared" si="227"/>
        <v>227</v>
      </c>
      <c r="CW85" s="118" t="s">
        <v>1030</v>
      </c>
      <c r="CX85" s="14">
        <f t="shared" si="228"/>
        <v>3</v>
      </c>
      <c r="CY85" s="166" t="str">
        <f t="shared" si="259"/>
        <v>守护灵抽卡券5140级-攻击套守护灵の鞋子1金币108000</v>
      </c>
      <c r="CZ85" s="14">
        <f t="shared" si="260"/>
        <v>30</v>
      </c>
      <c r="DA85" s="115" t="s">
        <v>1008</v>
      </c>
      <c r="DB85" s="115">
        <v>5</v>
      </c>
      <c r="DC85" s="115" t="s">
        <v>1511</v>
      </c>
      <c r="DD85" s="115">
        <v>1</v>
      </c>
      <c r="DE85" s="115" t="s">
        <v>255</v>
      </c>
      <c r="DF85" s="115">
        <f t="shared" si="229"/>
        <v>108000</v>
      </c>
      <c r="DI85" s="118">
        <v>81</v>
      </c>
      <c r="DJ85" s="14">
        <f t="shared" si="261"/>
        <v>27</v>
      </c>
      <c r="DK85" s="118">
        <f t="shared" si="230"/>
        <v>140</v>
      </c>
      <c r="DL85" s="166">
        <f t="shared" si="231"/>
        <v>3</v>
      </c>
      <c r="DM85" s="166">
        <v>360</v>
      </c>
      <c r="DN85" s="166">
        <v>2700</v>
      </c>
      <c r="DO85" s="166">
        <v>5</v>
      </c>
      <c r="DP85" s="118">
        <v>150</v>
      </c>
      <c r="DQ85" s="118">
        <f t="shared" si="262"/>
        <v>21273</v>
      </c>
      <c r="DR85" s="118">
        <v>1</v>
      </c>
      <c r="DS85" s="14">
        <f t="shared" si="232"/>
        <v>127</v>
      </c>
      <c r="DT85" s="118" t="s">
        <v>1038</v>
      </c>
      <c r="DU85" s="118">
        <v>3</v>
      </c>
      <c r="DV85" s="166" t="str">
        <f t="shared" si="233"/>
        <v>红色基础材料11守护灵初级抽卡券5守护灵经验52500</v>
      </c>
      <c r="DW85" s="14">
        <f t="shared" ref="DW85" si="298">DS85*100+9</f>
        <v>12709</v>
      </c>
      <c r="DX85" s="118" t="s">
        <v>1041</v>
      </c>
      <c r="DY85" s="118">
        <v>5</v>
      </c>
      <c r="DZ85" s="14" t="str">
        <f>INDEX(挂机升级突破!$DT$4:$DX$4,DO85)</f>
        <v>红色基础材料</v>
      </c>
      <c r="EA85" s="14">
        <f>ROUND(INDEX(挂机升级突破!$G$7:$K$37,DJ85+2,章节关卡!DO85)/INDEX(挂机升级突破!$G$5:$K$5,章节关卡!DO85)*INDEX(挂机升级突破!$G$4:$K$4,章节关卡!DO85)*章节关卡!DN85,0)</f>
        <v>11</v>
      </c>
      <c r="EB85" s="118" t="s">
        <v>1042</v>
      </c>
      <c r="EC85" s="14">
        <f t="shared" si="235"/>
        <v>52500</v>
      </c>
      <c r="EH85" s="166">
        <v>81</v>
      </c>
      <c r="EI85" s="14">
        <f t="shared" si="264"/>
        <v>27</v>
      </c>
      <c r="EJ85" s="166">
        <f t="shared" si="265"/>
        <v>145</v>
      </c>
      <c r="EK85" s="166">
        <f t="shared" si="236"/>
        <v>3</v>
      </c>
      <c r="EL85" s="166">
        <f t="shared" si="237"/>
        <v>540</v>
      </c>
      <c r="EM85" s="166">
        <f t="shared" si="238"/>
        <v>6750</v>
      </c>
      <c r="EN85" s="166">
        <v>9</v>
      </c>
      <c r="EO85" s="14">
        <f t="shared" si="239"/>
        <v>300</v>
      </c>
      <c r="EP85" s="14">
        <f t="shared" si="266"/>
        <v>22273</v>
      </c>
      <c r="EQ85" s="166">
        <v>1</v>
      </c>
      <c r="ER85" s="14">
        <f t="shared" si="267"/>
        <v>227</v>
      </c>
      <c r="ES85" s="166" t="s">
        <v>1038</v>
      </c>
      <c r="ET85" s="166">
        <v>3</v>
      </c>
      <c r="EU85" s="166"/>
      <c r="EV85" s="14">
        <f t="shared" ref="EV85" si="299">ER85*100+9</f>
        <v>22709</v>
      </c>
      <c r="EW85" s="166" t="s">
        <v>1403</v>
      </c>
      <c r="EX85" s="166">
        <v>50</v>
      </c>
      <c r="EY85" s="14" t="str">
        <f>INDEX(挂机升级突破!$DT$4:$EC$4,EN85)</f>
        <v>铀金</v>
      </c>
      <c r="EZ85" s="14">
        <f>ROUND(INDEX(挂机升级突破!$G$7:$R$37,EI85+3,EN85)/INDEX(挂机升级突破!$G$5:$R$5,章节关卡!EN85)*INDEX(挂机升级突破!$G$4:$R$4,章节关卡!EN85)*章节关卡!EM85,0)</f>
        <v>8</v>
      </c>
      <c r="FA85" s="166" t="s">
        <v>1405</v>
      </c>
      <c r="FB85" s="166">
        <f t="shared" si="241"/>
        <v>216000</v>
      </c>
    </row>
    <row r="86" spans="44:158" ht="16.5" x14ac:dyDescent="0.2">
      <c r="AR86" s="24">
        <v>82</v>
      </c>
      <c r="AS86" s="14">
        <f t="shared" si="242"/>
        <v>21</v>
      </c>
      <c r="AT86" s="109">
        <f t="shared" si="243"/>
        <v>2</v>
      </c>
      <c r="AU86" s="109">
        <f t="shared" si="244"/>
        <v>45</v>
      </c>
      <c r="AV86" s="109">
        <f t="shared" si="245"/>
        <v>134</v>
      </c>
      <c r="AW86" s="109">
        <f t="shared" si="246"/>
        <v>216</v>
      </c>
      <c r="AZ86" s="109">
        <v>82</v>
      </c>
      <c r="BA86" s="14">
        <f t="shared" si="215"/>
        <v>9</v>
      </c>
      <c r="BB86" s="14">
        <f t="shared" si="247"/>
        <v>2</v>
      </c>
      <c r="BC86" s="14">
        <f t="shared" si="285"/>
        <v>320</v>
      </c>
      <c r="BD86" s="14">
        <f t="shared" si="216"/>
        <v>1500</v>
      </c>
      <c r="BE86" s="14">
        <f t="shared" si="217"/>
        <v>3600</v>
      </c>
      <c r="BF86" s="14">
        <f t="shared" si="248"/>
        <v>4.17</v>
      </c>
      <c r="BG86" s="14">
        <f t="shared" si="249"/>
        <v>11004</v>
      </c>
      <c r="BJ86" s="109">
        <v>82</v>
      </c>
      <c r="BK86" s="14">
        <f t="shared" si="250"/>
        <v>9</v>
      </c>
      <c r="BL86" s="14">
        <f t="shared" si="251"/>
        <v>2</v>
      </c>
      <c r="BM86" s="14">
        <f t="shared" si="218"/>
        <v>1350</v>
      </c>
      <c r="BN86" s="14">
        <f t="shared" si="219"/>
        <v>3000</v>
      </c>
      <c r="BO86" s="14">
        <f t="shared" si="220"/>
        <v>7200</v>
      </c>
      <c r="BR86" s="109">
        <v>82</v>
      </c>
      <c r="BS86" s="109">
        <f t="shared" si="252"/>
        <v>28</v>
      </c>
      <c r="BT86" s="112">
        <f t="shared" si="253"/>
        <v>145</v>
      </c>
      <c r="BU86" s="109">
        <f t="shared" si="206"/>
        <v>1</v>
      </c>
      <c r="BV86" s="109">
        <v>120</v>
      </c>
      <c r="BW86" s="109">
        <v>180</v>
      </c>
      <c r="BX86" s="112">
        <v>5</v>
      </c>
      <c r="BY86" s="14">
        <f t="shared" si="254"/>
        <v>11281</v>
      </c>
      <c r="BZ86" s="118">
        <v>1</v>
      </c>
      <c r="CA86" s="14">
        <f t="shared" si="255"/>
        <v>128</v>
      </c>
      <c r="CB86" s="118" t="s">
        <v>1030</v>
      </c>
      <c r="CC86" s="14">
        <f t="shared" si="256"/>
        <v>1</v>
      </c>
      <c r="CD86" s="166" t="str">
        <f t="shared" si="257"/>
        <v>钻石100 2小时扫荡券1 金币25200</v>
      </c>
      <c r="CE86" s="14">
        <f t="shared" si="258"/>
        <v>10</v>
      </c>
      <c r="CF86" s="115" t="s">
        <v>19</v>
      </c>
      <c r="CG86" s="115">
        <v>100</v>
      </c>
      <c r="CH86" s="112" t="s">
        <v>1401</v>
      </c>
      <c r="CI86" s="115">
        <v>1</v>
      </c>
      <c r="CJ86" s="109" t="s">
        <v>67</v>
      </c>
      <c r="CK86" s="109">
        <f t="shared" si="221"/>
        <v>25200</v>
      </c>
      <c r="CN86" s="115">
        <f t="shared" si="222"/>
        <v>28</v>
      </c>
      <c r="CO86" s="115">
        <f t="shared" si="223"/>
        <v>155</v>
      </c>
      <c r="CP86" s="118">
        <v>1</v>
      </c>
      <c r="CQ86" s="115">
        <f t="shared" si="224"/>
        <v>180</v>
      </c>
      <c r="CR86" s="115">
        <f t="shared" si="225"/>
        <v>360</v>
      </c>
      <c r="CS86" s="115">
        <v>10</v>
      </c>
      <c r="CT86" s="14">
        <f t="shared" si="226"/>
        <v>12281</v>
      </c>
      <c r="CU86" s="118">
        <v>2</v>
      </c>
      <c r="CV86" s="14">
        <f t="shared" si="227"/>
        <v>228</v>
      </c>
      <c r="CW86" s="118" t="s">
        <v>1030</v>
      </c>
      <c r="CX86" s="14">
        <f t="shared" si="228"/>
        <v>1</v>
      </c>
      <c r="CY86" s="166" t="str">
        <f t="shared" si="259"/>
        <v>钻石100140级-攻击套寄灵人の头盔1金币37800</v>
      </c>
      <c r="CZ86" s="14">
        <f t="shared" si="260"/>
        <v>10</v>
      </c>
      <c r="DA86" s="115" t="s">
        <v>260</v>
      </c>
      <c r="DB86" s="115">
        <v>100</v>
      </c>
      <c r="DC86" s="115" t="s">
        <v>1512</v>
      </c>
      <c r="DD86" s="115">
        <v>1</v>
      </c>
      <c r="DE86" s="115" t="s">
        <v>255</v>
      </c>
      <c r="DF86" s="115">
        <f t="shared" si="229"/>
        <v>37800</v>
      </c>
      <c r="DI86" s="118">
        <v>82</v>
      </c>
      <c r="DJ86" s="14">
        <f t="shared" si="261"/>
        <v>28</v>
      </c>
      <c r="DK86" s="118">
        <f t="shared" si="230"/>
        <v>145</v>
      </c>
      <c r="DL86" s="166">
        <f t="shared" si="231"/>
        <v>1</v>
      </c>
      <c r="DM86" s="166">
        <v>120</v>
      </c>
      <c r="DN86" s="166">
        <v>900</v>
      </c>
      <c r="DO86" s="166">
        <v>5</v>
      </c>
      <c r="DP86" s="118">
        <v>90</v>
      </c>
      <c r="DQ86" s="118">
        <f t="shared" si="262"/>
        <v>21281</v>
      </c>
      <c r="DR86" s="118">
        <v>1</v>
      </c>
      <c r="DS86" s="14">
        <f t="shared" si="232"/>
        <v>128</v>
      </c>
      <c r="DT86" s="118" t="s">
        <v>1038</v>
      </c>
      <c r="DU86" s="118">
        <v>1</v>
      </c>
      <c r="DV86" s="166" t="str">
        <f t="shared" si="233"/>
        <v>红色基础材料4守护灵初级抽卡券2守护灵经验33750</v>
      </c>
      <c r="DW86" s="14">
        <f t="shared" ref="DW86" si="300">DS86*100+3</f>
        <v>12803</v>
      </c>
      <c r="DX86" s="118" t="s">
        <v>1041</v>
      </c>
      <c r="DY86" s="118">
        <v>2</v>
      </c>
      <c r="DZ86" s="14" t="str">
        <f>INDEX(挂机升级突破!$DT$4:$DX$4,DO86)</f>
        <v>红色基础材料</v>
      </c>
      <c r="EA86" s="14">
        <f>ROUND(INDEX(挂机升级突破!$G$7:$K$37,DJ86+2,章节关卡!DO86)/INDEX(挂机升级突破!$G$5:$K$5,章节关卡!DO86)*INDEX(挂机升级突破!$G$4:$K$4,章节关卡!DO86)*章节关卡!DN86,0)</f>
        <v>4</v>
      </c>
      <c r="EB86" s="118" t="s">
        <v>1042</v>
      </c>
      <c r="EC86" s="14">
        <f t="shared" si="235"/>
        <v>33750</v>
      </c>
      <c r="EH86" s="166">
        <v>82</v>
      </c>
      <c r="EI86" s="14">
        <f t="shared" si="264"/>
        <v>28</v>
      </c>
      <c r="EJ86" s="166">
        <f t="shared" si="265"/>
        <v>150</v>
      </c>
      <c r="EK86" s="166">
        <f t="shared" si="236"/>
        <v>1</v>
      </c>
      <c r="EL86" s="166">
        <f t="shared" si="237"/>
        <v>180</v>
      </c>
      <c r="EM86" s="166">
        <f t="shared" si="238"/>
        <v>2250</v>
      </c>
      <c r="EN86" s="166">
        <v>10</v>
      </c>
      <c r="EO86" s="14">
        <f t="shared" si="239"/>
        <v>180</v>
      </c>
      <c r="EP86" s="14">
        <f t="shared" si="266"/>
        <v>22281</v>
      </c>
      <c r="EQ86" s="166">
        <v>1</v>
      </c>
      <c r="ER86" s="14">
        <f t="shared" si="267"/>
        <v>228</v>
      </c>
      <c r="ES86" s="166" t="s">
        <v>1038</v>
      </c>
      <c r="ET86" s="166">
        <v>1</v>
      </c>
      <c r="EU86" s="166"/>
      <c r="EV86" s="14">
        <f t="shared" ref="EV86" si="301">ER86*100+3</f>
        <v>22803</v>
      </c>
      <c r="EW86" s="166" t="s">
        <v>1403</v>
      </c>
      <c r="EX86" s="166">
        <v>20</v>
      </c>
      <c r="EY86" s="14" t="str">
        <f>INDEX(挂机升级突破!$DT$4:$EC$4,EN86)</f>
        <v>灵玉</v>
      </c>
      <c r="EZ86" s="14">
        <f>ROUND(INDEX(挂机升级突破!$G$7:$R$37,EI86+3,EN86)/INDEX(挂机升级突破!$G$5:$R$5,章节关卡!EN86)*INDEX(挂机升级突破!$G$4:$R$4,章节关卡!EN86)*章节关卡!EM86,0)</f>
        <v>2</v>
      </c>
      <c r="FA86" s="166" t="s">
        <v>1405</v>
      </c>
      <c r="FB86" s="166">
        <f t="shared" si="241"/>
        <v>86400</v>
      </c>
    </row>
    <row r="87" spans="44:158" ht="16.5" x14ac:dyDescent="0.2">
      <c r="AR87" s="24">
        <v>83</v>
      </c>
      <c r="AS87" s="14">
        <f t="shared" si="242"/>
        <v>21</v>
      </c>
      <c r="AT87" s="109">
        <f t="shared" si="243"/>
        <v>3</v>
      </c>
      <c r="AU87" s="109">
        <f t="shared" si="244"/>
        <v>45</v>
      </c>
      <c r="AV87" s="109">
        <f t="shared" si="245"/>
        <v>136</v>
      </c>
      <c r="AW87" s="109">
        <f t="shared" si="246"/>
        <v>219</v>
      </c>
      <c r="AZ87" s="109">
        <v>83</v>
      </c>
      <c r="BA87" s="14">
        <f t="shared" si="215"/>
        <v>9</v>
      </c>
      <c r="BB87" s="14">
        <f t="shared" si="247"/>
        <v>3</v>
      </c>
      <c r="BC87" s="14">
        <f t="shared" si="285"/>
        <v>320</v>
      </c>
      <c r="BD87" s="14">
        <f t="shared" si="216"/>
        <v>1500</v>
      </c>
      <c r="BE87" s="14">
        <f t="shared" si="217"/>
        <v>3600</v>
      </c>
      <c r="BF87" s="14">
        <f t="shared" si="248"/>
        <v>4.17</v>
      </c>
      <c r="BG87" s="14">
        <f t="shared" si="249"/>
        <v>11004</v>
      </c>
      <c r="BJ87" s="109">
        <v>83</v>
      </c>
      <c r="BK87" s="14">
        <f t="shared" si="250"/>
        <v>9</v>
      </c>
      <c r="BL87" s="14">
        <f t="shared" si="251"/>
        <v>3</v>
      </c>
      <c r="BM87" s="14">
        <f t="shared" si="218"/>
        <v>1350</v>
      </c>
      <c r="BN87" s="14">
        <f t="shared" si="219"/>
        <v>3000</v>
      </c>
      <c r="BO87" s="14">
        <f t="shared" si="220"/>
        <v>7200</v>
      </c>
      <c r="BR87" s="109">
        <v>83</v>
      </c>
      <c r="BS87" s="109">
        <f t="shared" si="252"/>
        <v>28</v>
      </c>
      <c r="BT87" s="112">
        <f t="shared" si="253"/>
        <v>145</v>
      </c>
      <c r="BU87" s="109">
        <f t="shared" si="206"/>
        <v>2</v>
      </c>
      <c r="BV87" s="109">
        <v>240</v>
      </c>
      <c r="BW87" s="109">
        <v>360</v>
      </c>
      <c r="BX87" s="112">
        <v>5</v>
      </c>
      <c r="BY87" s="14">
        <f t="shared" si="254"/>
        <v>11282</v>
      </c>
      <c r="BZ87" s="118">
        <v>1</v>
      </c>
      <c r="CA87" s="14">
        <f t="shared" si="255"/>
        <v>128</v>
      </c>
      <c r="CB87" s="118" t="s">
        <v>1030</v>
      </c>
      <c r="CC87" s="14">
        <f t="shared" si="256"/>
        <v>2</v>
      </c>
      <c r="CD87" s="166" t="str">
        <f t="shared" si="257"/>
        <v>守护灵抽卡券2 2小时扫荡券1 金币50400</v>
      </c>
      <c r="CE87" s="14">
        <f t="shared" si="258"/>
        <v>20</v>
      </c>
      <c r="CF87" s="115" t="s">
        <v>261</v>
      </c>
      <c r="CG87" s="115">
        <v>2</v>
      </c>
      <c r="CH87" s="112" t="s">
        <v>1401</v>
      </c>
      <c r="CI87" s="115">
        <v>1</v>
      </c>
      <c r="CJ87" s="109" t="s">
        <v>67</v>
      </c>
      <c r="CK87" s="109">
        <f t="shared" si="221"/>
        <v>50400</v>
      </c>
      <c r="CN87" s="115">
        <f t="shared" si="222"/>
        <v>28</v>
      </c>
      <c r="CO87" s="115">
        <f t="shared" si="223"/>
        <v>155</v>
      </c>
      <c r="CP87" s="118">
        <v>2</v>
      </c>
      <c r="CQ87" s="115">
        <f t="shared" si="224"/>
        <v>360</v>
      </c>
      <c r="CR87" s="115">
        <f t="shared" si="225"/>
        <v>720</v>
      </c>
      <c r="CS87" s="115">
        <v>10</v>
      </c>
      <c r="CT87" s="14">
        <f t="shared" si="226"/>
        <v>12282</v>
      </c>
      <c r="CU87" s="118">
        <v>2</v>
      </c>
      <c r="CV87" s="14">
        <f t="shared" si="227"/>
        <v>228</v>
      </c>
      <c r="CW87" s="118" t="s">
        <v>1030</v>
      </c>
      <c r="CX87" s="14">
        <f t="shared" si="228"/>
        <v>2</v>
      </c>
      <c r="CY87" s="166" t="str">
        <f t="shared" si="259"/>
        <v>熔炼值8500140级-攻击套寄灵人の铠甲1金币75600</v>
      </c>
      <c r="CZ87" s="14">
        <f t="shared" si="260"/>
        <v>20</v>
      </c>
      <c r="DA87" s="115" t="s">
        <v>1009</v>
      </c>
      <c r="DB87" s="115">
        <v>8500</v>
      </c>
      <c r="DC87" s="115" t="s">
        <v>1513</v>
      </c>
      <c r="DD87" s="115">
        <v>1</v>
      </c>
      <c r="DE87" s="115" t="s">
        <v>255</v>
      </c>
      <c r="DF87" s="115">
        <f t="shared" si="229"/>
        <v>75600</v>
      </c>
      <c r="DI87" s="118">
        <v>83</v>
      </c>
      <c r="DJ87" s="14">
        <f t="shared" si="261"/>
        <v>28</v>
      </c>
      <c r="DK87" s="118">
        <f t="shared" si="230"/>
        <v>145</v>
      </c>
      <c r="DL87" s="166">
        <f t="shared" si="231"/>
        <v>2</v>
      </c>
      <c r="DM87" s="166">
        <v>240</v>
      </c>
      <c r="DN87" s="166">
        <v>1800</v>
      </c>
      <c r="DO87" s="166">
        <v>5</v>
      </c>
      <c r="DP87" s="118">
        <v>120</v>
      </c>
      <c r="DQ87" s="118">
        <f t="shared" si="262"/>
        <v>21282</v>
      </c>
      <c r="DR87" s="118">
        <v>1</v>
      </c>
      <c r="DS87" s="14">
        <f t="shared" si="232"/>
        <v>128</v>
      </c>
      <c r="DT87" s="118" t="s">
        <v>1038</v>
      </c>
      <c r="DU87" s="118">
        <v>2</v>
      </c>
      <c r="DV87" s="166" t="str">
        <f t="shared" si="233"/>
        <v>红色基础材料8守护灵初级抽卡券3守护灵经验45000</v>
      </c>
      <c r="DW87" s="14">
        <f t="shared" ref="DW87" si="302">DS87*100+6</f>
        <v>12806</v>
      </c>
      <c r="DX87" s="118" t="s">
        <v>1041</v>
      </c>
      <c r="DY87" s="118">
        <v>3</v>
      </c>
      <c r="DZ87" s="14" t="str">
        <f>INDEX(挂机升级突破!$DT$4:$DX$4,DO87)</f>
        <v>红色基础材料</v>
      </c>
      <c r="EA87" s="14">
        <f>ROUND(INDEX(挂机升级突破!$G$7:$K$37,DJ87+2,章节关卡!DO87)/INDEX(挂机升级突破!$G$5:$K$5,章节关卡!DO87)*INDEX(挂机升级突破!$G$4:$K$4,章节关卡!DO87)*章节关卡!DN87,0)</f>
        <v>8</v>
      </c>
      <c r="EB87" s="118" t="s">
        <v>1042</v>
      </c>
      <c r="EC87" s="14">
        <f t="shared" si="235"/>
        <v>45000</v>
      </c>
      <c r="EH87" s="166">
        <v>83</v>
      </c>
      <c r="EI87" s="14">
        <f t="shared" si="264"/>
        <v>28</v>
      </c>
      <c r="EJ87" s="166">
        <f t="shared" si="265"/>
        <v>150</v>
      </c>
      <c r="EK87" s="166">
        <f t="shared" si="236"/>
        <v>2</v>
      </c>
      <c r="EL87" s="166">
        <f t="shared" si="237"/>
        <v>360</v>
      </c>
      <c r="EM87" s="166">
        <f t="shared" si="238"/>
        <v>4500</v>
      </c>
      <c r="EN87" s="166">
        <v>10</v>
      </c>
      <c r="EO87" s="14">
        <f t="shared" si="239"/>
        <v>240</v>
      </c>
      <c r="EP87" s="14">
        <f t="shared" si="266"/>
        <v>22282</v>
      </c>
      <c r="EQ87" s="166">
        <v>1</v>
      </c>
      <c r="ER87" s="14">
        <f t="shared" si="267"/>
        <v>228</v>
      </c>
      <c r="ES87" s="166" t="s">
        <v>1038</v>
      </c>
      <c r="ET87" s="166">
        <v>2</v>
      </c>
      <c r="EU87" s="166"/>
      <c r="EV87" s="14">
        <f t="shared" ref="EV87" si="303">ER87*100+6</f>
        <v>22806</v>
      </c>
      <c r="EW87" s="166" t="s">
        <v>1403</v>
      </c>
      <c r="EX87" s="166">
        <v>30</v>
      </c>
      <c r="EY87" s="14" t="str">
        <f>INDEX(挂机升级突破!$DT$4:$EC$4,EN87)</f>
        <v>灵玉</v>
      </c>
      <c r="EZ87" s="14">
        <f>ROUND(INDEX(挂机升级突破!$G$7:$R$37,EI87+3,EN87)/INDEX(挂机升级突破!$G$5:$R$5,章节关卡!EN87)*INDEX(挂机升级突破!$G$4:$R$4,章节关卡!EN87)*章节关卡!EM87,0)</f>
        <v>4</v>
      </c>
      <c r="FA87" s="166" t="s">
        <v>1405</v>
      </c>
      <c r="FB87" s="166">
        <f t="shared" si="241"/>
        <v>172800</v>
      </c>
    </row>
    <row r="88" spans="44:158" ht="16.5" x14ac:dyDescent="0.2">
      <c r="AR88" s="24">
        <v>84</v>
      </c>
      <c r="AS88" s="14">
        <f t="shared" si="242"/>
        <v>21</v>
      </c>
      <c r="AT88" s="109">
        <f t="shared" si="243"/>
        <v>4</v>
      </c>
      <c r="AU88" s="109">
        <f t="shared" si="244"/>
        <v>45</v>
      </c>
      <c r="AV88" s="109">
        <f t="shared" si="245"/>
        <v>138</v>
      </c>
      <c r="AW88" s="109">
        <f t="shared" si="246"/>
        <v>222</v>
      </c>
      <c r="AZ88" s="109">
        <v>84</v>
      </c>
      <c r="BA88" s="14">
        <f t="shared" si="215"/>
        <v>9</v>
      </c>
      <c r="BB88" s="14">
        <f t="shared" si="247"/>
        <v>4</v>
      </c>
      <c r="BC88" s="14">
        <f t="shared" si="285"/>
        <v>320</v>
      </c>
      <c r="BD88" s="14">
        <f t="shared" si="216"/>
        <v>1500</v>
      </c>
      <c r="BE88" s="14">
        <f t="shared" si="217"/>
        <v>3600</v>
      </c>
      <c r="BF88" s="14">
        <f t="shared" si="248"/>
        <v>4.17</v>
      </c>
      <c r="BG88" s="14">
        <f t="shared" si="249"/>
        <v>11004</v>
      </c>
      <c r="BJ88" s="109">
        <v>84</v>
      </c>
      <c r="BK88" s="14">
        <f t="shared" si="250"/>
        <v>9</v>
      </c>
      <c r="BL88" s="14">
        <f t="shared" si="251"/>
        <v>4</v>
      </c>
      <c r="BM88" s="14">
        <f t="shared" si="218"/>
        <v>1350</v>
      </c>
      <c r="BN88" s="14">
        <f t="shared" si="219"/>
        <v>3000</v>
      </c>
      <c r="BO88" s="14">
        <f t="shared" si="220"/>
        <v>7200</v>
      </c>
      <c r="BR88" s="109">
        <v>84</v>
      </c>
      <c r="BS88" s="109">
        <f t="shared" si="252"/>
        <v>28</v>
      </c>
      <c r="BT88" s="112">
        <f t="shared" si="253"/>
        <v>145</v>
      </c>
      <c r="BU88" s="109">
        <f t="shared" si="206"/>
        <v>3</v>
      </c>
      <c r="BV88" s="109">
        <v>360</v>
      </c>
      <c r="BW88" s="109">
        <v>540</v>
      </c>
      <c r="BX88" s="112">
        <v>5</v>
      </c>
      <c r="BY88" s="14">
        <f t="shared" si="254"/>
        <v>11283</v>
      </c>
      <c r="BZ88" s="118">
        <v>1</v>
      </c>
      <c r="CA88" s="14">
        <f t="shared" si="255"/>
        <v>128</v>
      </c>
      <c r="CB88" s="118" t="s">
        <v>1030</v>
      </c>
      <c r="CC88" s="14">
        <f t="shared" si="256"/>
        <v>3</v>
      </c>
      <c r="CD88" s="166" t="str">
        <f t="shared" si="257"/>
        <v>守护灵抽卡券3 2小时扫荡券1 金币75600</v>
      </c>
      <c r="CE88" s="14">
        <f t="shared" si="258"/>
        <v>30</v>
      </c>
      <c r="CF88" s="115" t="s">
        <v>261</v>
      </c>
      <c r="CG88" s="115">
        <v>3</v>
      </c>
      <c r="CH88" s="112" t="s">
        <v>1401</v>
      </c>
      <c r="CI88" s="115">
        <v>1</v>
      </c>
      <c r="CJ88" s="109" t="s">
        <v>67</v>
      </c>
      <c r="CK88" s="109">
        <f t="shared" si="221"/>
        <v>75600</v>
      </c>
      <c r="CN88" s="115">
        <f t="shared" si="222"/>
        <v>28</v>
      </c>
      <c r="CO88" s="115">
        <f t="shared" si="223"/>
        <v>155</v>
      </c>
      <c r="CP88" s="118">
        <v>3</v>
      </c>
      <c r="CQ88" s="115">
        <f t="shared" si="224"/>
        <v>540</v>
      </c>
      <c r="CR88" s="115">
        <f t="shared" si="225"/>
        <v>1080</v>
      </c>
      <c r="CS88" s="115">
        <v>10</v>
      </c>
      <c r="CT88" s="14">
        <f t="shared" si="226"/>
        <v>12283</v>
      </c>
      <c r="CU88" s="118">
        <v>2</v>
      </c>
      <c r="CV88" s="14">
        <f t="shared" si="227"/>
        <v>228</v>
      </c>
      <c r="CW88" s="118" t="s">
        <v>1030</v>
      </c>
      <c r="CX88" s="14">
        <f t="shared" si="228"/>
        <v>3</v>
      </c>
      <c r="CY88" s="166" t="str">
        <f t="shared" si="259"/>
        <v>守护灵抽卡券5140级-攻击套寄灵人の鞋子1金币113400</v>
      </c>
      <c r="CZ88" s="14">
        <f t="shared" si="260"/>
        <v>30</v>
      </c>
      <c r="DA88" s="115" t="s">
        <v>1008</v>
      </c>
      <c r="DB88" s="115">
        <v>5</v>
      </c>
      <c r="DC88" s="115" t="s">
        <v>1514</v>
      </c>
      <c r="DD88" s="115">
        <v>1</v>
      </c>
      <c r="DE88" s="115" t="s">
        <v>255</v>
      </c>
      <c r="DF88" s="115">
        <f t="shared" si="229"/>
        <v>113400</v>
      </c>
      <c r="DI88" s="118">
        <v>84</v>
      </c>
      <c r="DJ88" s="14">
        <f t="shared" si="261"/>
        <v>28</v>
      </c>
      <c r="DK88" s="118">
        <f t="shared" si="230"/>
        <v>145</v>
      </c>
      <c r="DL88" s="166">
        <f t="shared" si="231"/>
        <v>3</v>
      </c>
      <c r="DM88" s="166">
        <v>360</v>
      </c>
      <c r="DN88" s="166">
        <v>2700</v>
      </c>
      <c r="DO88" s="166">
        <v>5</v>
      </c>
      <c r="DP88" s="118">
        <v>150</v>
      </c>
      <c r="DQ88" s="118">
        <f t="shared" si="262"/>
        <v>21283</v>
      </c>
      <c r="DR88" s="118">
        <v>1</v>
      </c>
      <c r="DS88" s="14">
        <f t="shared" si="232"/>
        <v>128</v>
      </c>
      <c r="DT88" s="118" t="s">
        <v>1038</v>
      </c>
      <c r="DU88" s="118">
        <v>3</v>
      </c>
      <c r="DV88" s="166" t="str">
        <f t="shared" si="233"/>
        <v>红色基础材料11守护灵初级抽卡券5守护灵经验56250</v>
      </c>
      <c r="DW88" s="14">
        <f t="shared" ref="DW88" si="304">DS88*100+9</f>
        <v>12809</v>
      </c>
      <c r="DX88" s="118" t="s">
        <v>1041</v>
      </c>
      <c r="DY88" s="118">
        <v>5</v>
      </c>
      <c r="DZ88" s="14" t="str">
        <f>INDEX(挂机升级突破!$DT$4:$DX$4,DO88)</f>
        <v>红色基础材料</v>
      </c>
      <c r="EA88" s="14">
        <f>ROUND(INDEX(挂机升级突破!$G$7:$K$37,DJ88+2,章节关卡!DO88)/INDEX(挂机升级突破!$G$5:$K$5,章节关卡!DO88)*INDEX(挂机升级突破!$G$4:$K$4,章节关卡!DO88)*章节关卡!DN88,0)</f>
        <v>11</v>
      </c>
      <c r="EB88" s="118" t="s">
        <v>1042</v>
      </c>
      <c r="EC88" s="14">
        <f t="shared" si="235"/>
        <v>56250</v>
      </c>
      <c r="EH88" s="166">
        <v>84</v>
      </c>
      <c r="EI88" s="14">
        <f t="shared" si="264"/>
        <v>28</v>
      </c>
      <c r="EJ88" s="166">
        <f t="shared" si="265"/>
        <v>150</v>
      </c>
      <c r="EK88" s="166">
        <f t="shared" si="236"/>
        <v>3</v>
      </c>
      <c r="EL88" s="166">
        <f t="shared" si="237"/>
        <v>540</v>
      </c>
      <c r="EM88" s="166">
        <f t="shared" si="238"/>
        <v>6750</v>
      </c>
      <c r="EN88" s="166">
        <v>10</v>
      </c>
      <c r="EO88" s="14">
        <f t="shared" si="239"/>
        <v>300</v>
      </c>
      <c r="EP88" s="14">
        <f t="shared" si="266"/>
        <v>22283</v>
      </c>
      <c r="EQ88" s="166">
        <v>1</v>
      </c>
      <c r="ER88" s="14">
        <f t="shared" si="267"/>
        <v>228</v>
      </c>
      <c r="ES88" s="166" t="s">
        <v>1038</v>
      </c>
      <c r="ET88" s="166">
        <v>3</v>
      </c>
      <c r="EU88" s="166"/>
      <c r="EV88" s="14">
        <f t="shared" ref="EV88" si="305">ER88*100+9</f>
        <v>22809</v>
      </c>
      <c r="EW88" s="166" t="s">
        <v>1403</v>
      </c>
      <c r="EX88" s="166">
        <v>50</v>
      </c>
      <c r="EY88" s="14" t="str">
        <f>INDEX(挂机升级突破!$DT$4:$EC$4,EN88)</f>
        <v>灵玉</v>
      </c>
      <c r="EZ88" s="14">
        <f>ROUND(INDEX(挂机升级突破!$G$7:$R$37,EI88+3,EN88)/INDEX(挂机升级突破!$G$5:$R$5,章节关卡!EN88)*INDEX(挂机升级突破!$G$4:$R$4,章节关卡!EN88)*章节关卡!EM88,0)</f>
        <v>6</v>
      </c>
      <c r="FA88" s="166" t="s">
        <v>1405</v>
      </c>
      <c r="FB88" s="166">
        <f t="shared" si="241"/>
        <v>259200</v>
      </c>
    </row>
    <row r="89" spans="44:158" ht="16.5" x14ac:dyDescent="0.2">
      <c r="AR89" s="24">
        <v>85</v>
      </c>
      <c r="AS89" s="14">
        <f t="shared" si="242"/>
        <v>22</v>
      </c>
      <c r="AT89" s="109">
        <f t="shared" si="243"/>
        <v>1</v>
      </c>
      <c r="AU89" s="109">
        <f t="shared" si="244"/>
        <v>47</v>
      </c>
      <c r="AV89" s="109">
        <f t="shared" si="245"/>
        <v>142</v>
      </c>
      <c r="AW89" s="109">
        <f t="shared" si="246"/>
        <v>227</v>
      </c>
      <c r="AZ89" s="109">
        <v>85</v>
      </c>
      <c r="BA89" s="14">
        <f t="shared" si="215"/>
        <v>9</v>
      </c>
      <c r="BB89" s="14">
        <f t="shared" si="247"/>
        <v>5</v>
      </c>
      <c r="BC89" s="14">
        <f t="shared" si="285"/>
        <v>320</v>
      </c>
      <c r="BD89" s="14">
        <f t="shared" si="216"/>
        <v>1500</v>
      </c>
      <c r="BE89" s="14">
        <f t="shared" si="217"/>
        <v>3600</v>
      </c>
      <c r="BF89" s="14">
        <f t="shared" si="248"/>
        <v>4.17</v>
      </c>
      <c r="BG89" s="14">
        <f t="shared" si="249"/>
        <v>11004</v>
      </c>
      <c r="BJ89" s="109">
        <v>85</v>
      </c>
      <c r="BK89" s="14">
        <f t="shared" si="250"/>
        <v>9</v>
      </c>
      <c r="BL89" s="14">
        <f t="shared" si="251"/>
        <v>5</v>
      </c>
      <c r="BM89" s="14">
        <f t="shared" si="218"/>
        <v>1350</v>
      </c>
      <c r="BN89" s="14">
        <f t="shared" si="219"/>
        <v>3000</v>
      </c>
      <c r="BO89" s="14">
        <f t="shared" si="220"/>
        <v>7200</v>
      </c>
      <c r="BR89" s="109">
        <v>85</v>
      </c>
      <c r="BS89" s="109">
        <f t="shared" si="252"/>
        <v>29</v>
      </c>
      <c r="BT89" s="112">
        <f t="shared" si="253"/>
        <v>150</v>
      </c>
      <c r="BU89" s="109">
        <f t="shared" si="206"/>
        <v>1</v>
      </c>
      <c r="BV89" s="109">
        <v>120</v>
      </c>
      <c r="BW89" s="109">
        <v>180</v>
      </c>
      <c r="BX89" s="112">
        <v>5</v>
      </c>
      <c r="BY89" s="14">
        <f t="shared" si="254"/>
        <v>11291</v>
      </c>
      <c r="BZ89" s="118">
        <v>1</v>
      </c>
      <c r="CA89" s="14">
        <f t="shared" si="255"/>
        <v>129</v>
      </c>
      <c r="CB89" s="118" t="s">
        <v>1030</v>
      </c>
      <c r="CC89" s="14">
        <f t="shared" si="256"/>
        <v>1</v>
      </c>
      <c r="CD89" s="166" t="str">
        <f t="shared" si="257"/>
        <v>钻石100 2小时扫荡券1 金币26400</v>
      </c>
      <c r="CE89" s="14">
        <f t="shared" si="258"/>
        <v>10</v>
      </c>
      <c r="CF89" s="115" t="s">
        <v>19</v>
      </c>
      <c r="CG89" s="115">
        <v>100</v>
      </c>
      <c r="CH89" s="112" t="s">
        <v>1401</v>
      </c>
      <c r="CI89" s="115">
        <v>1</v>
      </c>
      <c r="CJ89" s="109" t="s">
        <v>67</v>
      </c>
      <c r="CK89" s="109">
        <f t="shared" si="221"/>
        <v>26400</v>
      </c>
      <c r="CN89" s="115">
        <f t="shared" si="222"/>
        <v>29</v>
      </c>
      <c r="CO89" s="115">
        <f t="shared" si="223"/>
        <v>160</v>
      </c>
      <c r="CP89" s="118">
        <v>1</v>
      </c>
      <c r="CQ89" s="115">
        <f t="shared" si="224"/>
        <v>180</v>
      </c>
      <c r="CR89" s="115">
        <f t="shared" si="225"/>
        <v>360</v>
      </c>
      <c r="CS89" s="115">
        <v>10</v>
      </c>
      <c r="CT89" s="14">
        <f t="shared" si="226"/>
        <v>12291</v>
      </c>
      <c r="CU89" s="118">
        <v>2</v>
      </c>
      <c r="CV89" s="14">
        <f t="shared" si="227"/>
        <v>229</v>
      </c>
      <c r="CW89" s="118" t="s">
        <v>1030</v>
      </c>
      <c r="CX89" s="14">
        <f t="shared" si="228"/>
        <v>1</v>
      </c>
      <c r="CY89" s="166" t="str">
        <f t="shared" si="259"/>
        <v>钻石100150级-防御套守护灵の头盔1金币39600</v>
      </c>
      <c r="CZ89" s="14">
        <f t="shared" si="260"/>
        <v>10</v>
      </c>
      <c r="DA89" s="115" t="s">
        <v>260</v>
      </c>
      <c r="DB89" s="115">
        <v>100</v>
      </c>
      <c r="DC89" s="115" t="s">
        <v>1515</v>
      </c>
      <c r="DD89" s="115">
        <v>1</v>
      </c>
      <c r="DE89" s="115" t="s">
        <v>255</v>
      </c>
      <c r="DF89" s="115">
        <f t="shared" si="229"/>
        <v>39600</v>
      </c>
      <c r="DI89" s="118">
        <v>85</v>
      </c>
      <c r="DJ89" s="14">
        <f t="shared" si="261"/>
        <v>29</v>
      </c>
      <c r="DK89" s="118">
        <f t="shared" si="230"/>
        <v>150</v>
      </c>
      <c r="DL89" s="166">
        <f t="shared" si="231"/>
        <v>1</v>
      </c>
      <c r="DM89" s="166">
        <v>120</v>
      </c>
      <c r="DN89" s="166">
        <v>900</v>
      </c>
      <c r="DO89" s="166">
        <v>5</v>
      </c>
      <c r="DP89" s="118">
        <v>90</v>
      </c>
      <c r="DQ89" s="118">
        <f t="shared" si="262"/>
        <v>21291</v>
      </c>
      <c r="DR89" s="118">
        <v>1</v>
      </c>
      <c r="DS89" s="14">
        <f t="shared" si="232"/>
        <v>129</v>
      </c>
      <c r="DT89" s="118" t="s">
        <v>1038</v>
      </c>
      <c r="DU89" s="118">
        <v>1</v>
      </c>
      <c r="DV89" s="166" t="str">
        <f t="shared" si="233"/>
        <v>红色基础材料4守护灵初级抽卡券2守护灵经验36000</v>
      </c>
      <c r="DW89" s="14">
        <f t="shared" ref="DW89" si="306">DS89*100+3</f>
        <v>12903</v>
      </c>
      <c r="DX89" s="118" t="s">
        <v>1041</v>
      </c>
      <c r="DY89" s="118">
        <v>2</v>
      </c>
      <c r="DZ89" s="14" t="str">
        <f>INDEX(挂机升级突破!$DT$4:$DX$4,DO89)</f>
        <v>红色基础材料</v>
      </c>
      <c r="EA89" s="14">
        <f>EA86</f>
        <v>4</v>
      </c>
      <c r="EB89" s="118" t="s">
        <v>1042</v>
      </c>
      <c r="EC89" s="14">
        <f t="shared" si="235"/>
        <v>36000</v>
      </c>
      <c r="EH89" s="166">
        <v>85</v>
      </c>
      <c r="EI89" s="14">
        <f t="shared" si="264"/>
        <v>29</v>
      </c>
      <c r="EJ89" s="166">
        <f t="shared" si="265"/>
        <v>150</v>
      </c>
      <c r="EK89" s="166">
        <f t="shared" si="236"/>
        <v>1</v>
      </c>
      <c r="EL89" s="166">
        <f t="shared" si="237"/>
        <v>180</v>
      </c>
      <c r="EM89" s="166">
        <f t="shared" si="238"/>
        <v>2250</v>
      </c>
      <c r="EN89" s="166">
        <v>10</v>
      </c>
      <c r="EO89" s="14">
        <f t="shared" si="239"/>
        <v>180</v>
      </c>
      <c r="EP89" s="14">
        <f t="shared" si="266"/>
        <v>22291</v>
      </c>
      <c r="EQ89" s="166">
        <v>1</v>
      </c>
      <c r="ER89" s="14">
        <f t="shared" si="267"/>
        <v>229</v>
      </c>
      <c r="ES89" s="166" t="s">
        <v>1038</v>
      </c>
      <c r="ET89" s="166">
        <v>1</v>
      </c>
      <c r="EU89" s="166"/>
      <c r="EV89" s="14">
        <f t="shared" ref="EV89" si="307">ER89*100+3</f>
        <v>22903</v>
      </c>
      <c r="EW89" s="166" t="s">
        <v>1403</v>
      </c>
      <c r="EX89" s="166">
        <v>20</v>
      </c>
      <c r="EY89" s="14" t="str">
        <f>INDEX(挂机升级突破!$DT$4:$EC$4,EN89)</f>
        <v>灵玉</v>
      </c>
      <c r="EZ89" s="14">
        <f>EZ86</f>
        <v>2</v>
      </c>
      <c r="FA89" s="166" t="s">
        <v>1405</v>
      </c>
      <c r="FB89" s="166">
        <f>FB86</f>
        <v>86400</v>
      </c>
    </row>
    <row r="90" spans="44:158" ht="16.5" x14ac:dyDescent="0.2">
      <c r="AR90" s="24">
        <v>86</v>
      </c>
      <c r="AS90" s="14">
        <f t="shared" si="242"/>
        <v>22</v>
      </c>
      <c r="AT90" s="109">
        <f t="shared" si="243"/>
        <v>2</v>
      </c>
      <c r="AU90" s="109">
        <f t="shared" si="244"/>
        <v>47</v>
      </c>
      <c r="AV90" s="109">
        <f t="shared" si="245"/>
        <v>144</v>
      </c>
      <c r="AW90" s="109">
        <f t="shared" si="246"/>
        <v>229</v>
      </c>
      <c r="AZ90" s="109">
        <v>86</v>
      </c>
      <c r="BA90" s="14">
        <f t="shared" si="215"/>
        <v>9</v>
      </c>
      <c r="BB90" s="14">
        <f t="shared" si="247"/>
        <v>6</v>
      </c>
      <c r="BC90" s="14">
        <f t="shared" si="285"/>
        <v>320</v>
      </c>
      <c r="BD90" s="14">
        <f t="shared" si="216"/>
        <v>1500</v>
      </c>
      <c r="BE90" s="14">
        <f t="shared" si="217"/>
        <v>3600</v>
      </c>
      <c r="BF90" s="14">
        <f t="shared" si="248"/>
        <v>4.17</v>
      </c>
      <c r="BG90" s="14">
        <f t="shared" si="249"/>
        <v>11004</v>
      </c>
      <c r="BJ90" s="109">
        <v>86</v>
      </c>
      <c r="BK90" s="14">
        <f t="shared" si="250"/>
        <v>9</v>
      </c>
      <c r="BL90" s="14">
        <f t="shared" si="251"/>
        <v>6</v>
      </c>
      <c r="BM90" s="14">
        <f t="shared" si="218"/>
        <v>1350</v>
      </c>
      <c r="BN90" s="14">
        <f t="shared" si="219"/>
        <v>3000</v>
      </c>
      <c r="BO90" s="14">
        <f t="shared" si="220"/>
        <v>7200</v>
      </c>
      <c r="BR90" s="109">
        <v>86</v>
      </c>
      <c r="BS90" s="109">
        <f t="shared" si="252"/>
        <v>29</v>
      </c>
      <c r="BT90" s="112">
        <f t="shared" si="253"/>
        <v>150</v>
      </c>
      <c r="BU90" s="109">
        <f t="shared" si="206"/>
        <v>2</v>
      </c>
      <c r="BV90" s="109">
        <v>240</v>
      </c>
      <c r="BW90" s="109">
        <v>360</v>
      </c>
      <c r="BX90" s="112">
        <v>5</v>
      </c>
      <c r="BY90" s="14">
        <f t="shared" si="254"/>
        <v>11292</v>
      </c>
      <c r="BZ90" s="118">
        <v>1</v>
      </c>
      <c r="CA90" s="14">
        <f t="shared" si="255"/>
        <v>129</v>
      </c>
      <c r="CB90" s="118" t="s">
        <v>1030</v>
      </c>
      <c r="CC90" s="14">
        <f t="shared" si="256"/>
        <v>2</v>
      </c>
      <c r="CD90" s="166" t="str">
        <f t="shared" si="257"/>
        <v>守护灵抽卡券2 2小时扫荡券1 金币52800</v>
      </c>
      <c r="CE90" s="14">
        <f t="shared" si="258"/>
        <v>20</v>
      </c>
      <c r="CF90" s="115" t="s">
        <v>261</v>
      </c>
      <c r="CG90" s="115">
        <v>2</v>
      </c>
      <c r="CH90" s="112" t="s">
        <v>1401</v>
      </c>
      <c r="CI90" s="115">
        <v>1</v>
      </c>
      <c r="CJ90" s="109" t="s">
        <v>67</v>
      </c>
      <c r="CK90" s="109">
        <f t="shared" si="221"/>
        <v>52800</v>
      </c>
      <c r="CN90" s="115">
        <f t="shared" si="222"/>
        <v>29</v>
      </c>
      <c r="CO90" s="115">
        <f t="shared" si="223"/>
        <v>160</v>
      </c>
      <c r="CP90" s="118">
        <v>2</v>
      </c>
      <c r="CQ90" s="115">
        <f t="shared" si="224"/>
        <v>360</v>
      </c>
      <c r="CR90" s="115">
        <f t="shared" si="225"/>
        <v>720</v>
      </c>
      <c r="CS90" s="115">
        <v>10</v>
      </c>
      <c r="CT90" s="14">
        <f t="shared" si="226"/>
        <v>12292</v>
      </c>
      <c r="CU90" s="118">
        <v>2</v>
      </c>
      <c r="CV90" s="14">
        <f t="shared" si="227"/>
        <v>229</v>
      </c>
      <c r="CW90" s="118" t="s">
        <v>1030</v>
      </c>
      <c r="CX90" s="14">
        <f t="shared" si="228"/>
        <v>2</v>
      </c>
      <c r="CY90" s="166" t="str">
        <f t="shared" si="259"/>
        <v>熔炼值9000150级-防御套守护灵の铠甲1金币79200</v>
      </c>
      <c r="CZ90" s="14">
        <f t="shared" si="260"/>
        <v>20</v>
      </c>
      <c r="DA90" s="115" t="s">
        <v>1009</v>
      </c>
      <c r="DB90" s="115">
        <v>9000</v>
      </c>
      <c r="DC90" s="115" t="s">
        <v>1516</v>
      </c>
      <c r="DD90" s="115">
        <v>1</v>
      </c>
      <c r="DE90" s="115" t="s">
        <v>255</v>
      </c>
      <c r="DF90" s="115">
        <f t="shared" si="229"/>
        <v>79200</v>
      </c>
      <c r="DI90" s="118">
        <v>86</v>
      </c>
      <c r="DJ90" s="14">
        <f t="shared" si="261"/>
        <v>29</v>
      </c>
      <c r="DK90" s="118">
        <f t="shared" si="230"/>
        <v>150</v>
      </c>
      <c r="DL90" s="166">
        <f t="shared" si="231"/>
        <v>2</v>
      </c>
      <c r="DM90" s="166">
        <v>240</v>
      </c>
      <c r="DN90" s="166">
        <v>1800</v>
      </c>
      <c r="DO90" s="166">
        <v>5</v>
      </c>
      <c r="DP90" s="118">
        <v>120</v>
      </c>
      <c r="DQ90" s="118">
        <f t="shared" si="262"/>
        <v>21292</v>
      </c>
      <c r="DR90" s="118">
        <v>1</v>
      </c>
      <c r="DS90" s="14">
        <f t="shared" si="232"/>
        <v>129</v>
      </c>
      <c r="DT90" s="118" t="s">
        <v>1038</v>
      </c>
      <c r="DU90" s="118">
        <v>2</v>
      </c>
      <c r="DV90" s="166" t="str">
        <f t="shared" si="233"/>
        <v>红色基础材料8守护灵初级抽卡券3守护灵经验48000</v>
      </c>
      <c r="DW90" s="14">
        <f t="shared" ref="DW90" si="308">DS90*100+6</f>
        <v>12906</v>
      </c>
      <c r="DX90" s="118" t="s">
        <v>1041</v>
      </c>
      <c r="DY90" s="118">
        <v>3</v>
      </c>
      <c r="DZ90" s="14" t="str">
        <f>INDEX(挂机升级突破!$DT$4:$DX$4,DO90)</f>
        <v>红色基础材料</v>
      </c>
      <c r="EA90" s="14">
        <f t="shared" ref="EA90:EA94" si="309">EA87</f>
        <v>8</v>
      </c>
      <c r="EB90" s="118" t="s">
        <v>1042</v>
      </c>
      <c r="EC90" s="14">
        <f t="shared" si="235"/>
        <v>48000</v>
      </c>
      <c r="EH90" s="166">
        <v>86</v>
      </c>
      <c r="EI90" s="14">
        <f t="shared" si="264"/>
        <v>29</v>
      </c>
      <c r="EJ90" s="166">
        <f t="shared" si="265"/>
        <v>150</v>
      </c>
      <c r="EK90" s="166">
        <f t="shared" si="236"/>
        <v>2</v>
      </c>
      <c r="EL90" s="166">
        <f t="shared" si="237"/>
        <v>360</v>
      </c>
      <c r="EM90" s="166">
        <f t="shared" si="238"/>
        <v>4500</v>
      </c>
      <c r="EN90" s="166">
        <v>10</v>
      </c>
      <c r="EO90" s="14">
        <f t="shared" si="239"/>
        <v>240</v>
      </c>
      <c r="EP90" s="14">
        <f t="shared" si="266"/>
        <v>22292</v>
      </c>
      <c r="EQ90" s="166">
        <v>1</v>
      </c>
      <c r="ER90" s="14">
        <f t="shared" si="267"/>
        <v>229</v>
      </c>
      <c r="ES90" s="166" t="s">
        <v>1038</v>
      </c>
      <c r="ET90" s="166">
        <v>2</v>
      </c>
      <c r="EU90" s="166"/>
      <c r="EV90" s="14">
        <f t="shared" ref="EV90" si="310">ER90*100+6</f>
        <v>22906</v>
      </c>
      <c r="EW90" s="166" t="s">
        <v>1403</v>
      </c>
      <c r="EX90" s="166">
        <v>30</v>
      </c>
      <c r="EY90" s="14" t="str">
        <f>INDEX(挂机升级突破!$DT$4:$EC$4,EN90)</f>
        <v>灵玉</v>
      </c>
      <c r="EZ90" s="14">
        <f t="shared" ref="EZ90:EZ94" si="311">EZ87</f>
        <v>4</v>
      </c>
      <c r="FA90" s="166" t="s">
        <v>1405</v>
      </c>
      <c r="FB90" s="166">
        <f t="shared" ref="FB90:FB94" si="312">FB87</f>
        <v>172800</v>
      </c>
    </row>
    <row r="91" spans="44:158" ht="16.5" x14ac:dyDescent="0.2">
      <c r="AR91" s="24">
        <v>87</v>
      </c>
      <c r="AS91" s="14">
        <f t="shared" si="242"/>
        <v>22</v>
      </c>
      <c r="AT91" s="109">
        <f t="shared" si="243"/>
        <v>3</v>
      </c>
      <c r="AU91" s="109">
        <f t="shared" si="244"/>
        <v>47</v>
      </c>
      <c r="AV91" s="109">
        <f t="shared" si="245"/>
        <v>146</v>
      </c>
      <c r="AW91" s="109">
        <f t="shared" si="246"/>
        <v>231</v>
      </c>
      <c r="AZ91" s="109">
        <v>87</v>
      </c>
      <c r="BA91" s="14">
        <f t="shared" si="215"/>
        <v>9</v>
      </c>
      <c r="BB91" s="14">
        <f t="shared" si="247"/>
        <v>7</v>
      </c>
      <c r="BC91" s="14">
        <f t="shared" si="285"/>
        <v>320</v>
      </c>
      <c r="BD91" s="14">
        <f t="shared" si="216"/>
        <v>1500</v>
      </c>
      <c r="BE91" s="14">
        <f t="shared" si="217"/>
        <v>3600</v>
      </c>
      <c r="BF91" s="14">
        <f t="shared" si="248"/>
        <v>4.17</v>
      </c>
      <c r="BG91" s="14">
        <f t="shared" si="249"/>
        <v>11004</v>
      </c>
      <c r="BJ91" s="109">
        <v>87</v>
      </c>
      <c r="BK91" s="14">
        <f t="shared" si="250"/>
        <v>9</v>
      </c>
      <c r="BL91" s="14">
        <f t="shared" si="251"/>
        <v>7</v>
      </c>
      <c r="BM91" s="14">
        <f t="shared" si="218"/>
        <v>1350</v>
      </c>
      <c r="BN91" s="14">
        <f t="shared" si="219"/>
        <v>3000</v>
      </c>
      <c r="BO91" s="14">
        <f t="shared" si="220"/>
        <v>7200</v>
      </c>
      <c r="BR91" s="109">
        <v>87</v>
      </c>
      <c r="BS91" s="109">
        <f t="shared" si="252"/>
        <v>29</v>
      </c>
      <c r="BT91" s="112">
        <f t="shared" si="253"/>
        <v>150</v>
      </c>
      <c r="BU91" s="109">
        <f t="shared" si="206"/>
        <v>3</v>
      </c>
      <c r="BV91" s="109">
        <v>360</v>
      </c>
      <c r="BW91" s="109">
        <v>540</v>
      </c>
      <c r="BX91" s="112">
        <v>5</v>
      </c>
      <c r="BY91" s="14">
        <f t="shared" si="254"/>
        <v>11293</v>
      </c>
      <c r="BZ91" s="118">
        <v>1</v>
      </c>
      <c r="CA91" s="14">
        <f t="shared" si="255"/>
        <v>129</v>
      </c>
      <c r="CB91" s="118" t="s">
        <v>1030</v>
      </c>
      <c r="CC91" s="14">
        <f t="shared" si="256"/>
        <v>3</v>
      </c>
      <c r="CD91" s="166" t="str">
        <f t="shared" si="257"/>
        <v>守护灵抽卡券3 2小时扫荡券1 金币79200</v>
      </c>
      <c r="CE91" s="14">
        <f t="shared" si="258"/>
        <v>30</v>
      </c>
      <c r="CF91" s="115" t="s">
        <v>261</v>
      </c>
      <c r="CG91" s="115">
        <v>3</v>
      </c>
      <c r="CH91" s="112" t="s">
        <v>1401</v>
      </c>
      <c r="CI91" s="115">
        <v>1</v>
      </c>
      <c r="CJ91" s="109" t="s">
        <v>67</v>
      </c>
      <c r="CK91" s="109">
        <f t="shared" si="221"/>
        <v>79200</v>
      </c>
      <c r="CN91" s="115">
        <f t="shared" si="222"/>
        <v>29</v>
      </c>
      <c r="CO91" s="115">
        <f t="shared" si="223"/>
        <v>160</v>
      </c>
      <c r="CP91" s="118">
        <v>3</v>
      </c>
      <c r="CQ91" s="115">
        <f t="shared" si="224"/>
        <v>540</v>
      </c>
      <c r="CR91" s="115">
        <f t="shared" si="225"/>
        <v>1080</v>
      </c>
      <c r="CS91" s="115">
        <v>10</v>
      </c>
      <c r="CT91" s="14">
        <f t="shared" si="226"/>
        <v>12293</v>
      </c>
      <c r="CU91" s="118">
        <v>2</v>
      </c>
      <c r="CV91" s="14">
        <f t="shared" si="227"/>
        <v>229</v>
      </c>
      <c r="CW91" s="118" t="s">
        <v>1030</v>
      </c>
      <c r="CX91" s="14">
        <f t="shared" si="228"/>
        <v>3</v>
      </c>
      <c r="CY91" s="166" t="str">
        <f t="shared" si="259"/>
        <v>守护灵抽卡券5150级-防御套守护灵の裤子1金币118800</v>
      </c>
      <c r="CZ91" s="14">
        <f t="shared" si="260"/>
        <v>30</v>
      </c>
      <c r="DA91" s="115" t="s">
        <v>1008</v>
      </c>
      <c r="DB91" s="115">
        <v>5</v>
      </c>
      <c r="DC91" s="115" t="s">
        <v>1517</v>
      </c>
      <c r="DD91" s="115">
        <v>1</v>
      </c>
      <c r="DE91" s="115" t="s">
        <v>255</v>
      </c>
      <c r="DF91" s="115">
        <f t="shared" si="229"/>
        <v>118800</v>
      </c>
      <c r="DI91" s="118">
        <v>87</v>
      </c>
      <c r="DJ91" s="14">
        <f t="shared" si="261"/>
        <v>29</v>
      </c>
      <c r="DK91" s="118">
        <f t="shared" si="230"/>
        <v>150</v>
      </c>
      <c r="DL91" s="166">
        <f t="shared" si="231"/>
        <v>3</v>
      </c>
      <c r="DM91" s="166">
        <v>360</v>
      </c>
      <c r="DN91" s="166">
        <v>2700</v>
      </c>
      <c r="DO91" s="166">
        <v>5</v>
      </c>
      <c r="DP91" s="118">
        <v>150</v>
      </c>
      <c r="DQ91" s="118">
        <f t="shared" si="262"/>
        <v>21293</v>
      </c>
      <c r="DR91" s="118">
        <v>1</v>
      </c>
      <c r="DS91" s="14">
        <f t="shared" si="232"/>
        <v>129</v>
      </c>
      <c r="DT91" s="118" t="s">
        <v>1038</v>
      </c>
      <c r="DU91" s="118">
        <v>3</v>
      </c>
      <c r="DV91" s="166" t="str">
        <f t="shared" si="233"/>
        <v>红色基础材料11守护灵初级抽卡券5守护灵经验60000</v>
      </c>
      <c r="DW91" s="14">
        <f t="shared" ref="DW91" si="313">DS91*100+9</f>
        <v>12909</v>
      </c>
      <c r="DX91" s="118" t="s">
        <v>1041</v>
      </c>
      <c r="DY91" s="118">
        <v>5</v>
      </c>
      <c r="DZ91" s="14" t="str">
        <f>INDEX(挂机升级突破!$DT$4:$DX$4,DO91)</f>
        <v>红色基础材料</v>
      </c>
      <c r="EA91" s="14">
        <f t="shared" si="309"/>
        <v>11</v>
      </c>
      <c r="EB91" s="118" t="s">
        <v>1042</v>
      </c>
      <c r="EC91" s="14">
        <f t="shared" si="235"/>
        <v>60000</v>
      </c>
      <c r="EH91" s="166">
        <v>87</v>
      </c>
      <c r="EI91" s="14">
        <f t="shared" si="264"/>
        <v>29</v>
      </c>
      <c r="EJ91" s="166">
        <f t="shared" si="265"/>
        <v>150</v>
      </c>
      <c r="EK91" s="166">
        <f t="shared" si="236"/>
        <v>3</v>
      </c>
      <c r="EL91" s="166">
        <f t="shared" si="237"/>
        <v>540</v>
      </c>
      <c r="EM91" s="166">
        <f t="shared" si="238"/>
        <v>6750</v>
      </c>
      <c r="EN91" s="166">
        <v>10</v>
      </c>
      <c r="EO91" s="14">
        <f t="shared" si="239"/>
        <v>300</v>
      </c>
      <c r="EP91" s="14">
        <f t="shared" si="266"/>
        <v>22293</v>
      </c>
      <c r="EQ91" s="166">
        <v>1</v>
      </c>
      <c r="ER91" s="14">
        <f t="shared" si="267"/>
        <v>229</v>
      </c>
      <c r="ES91" s="166" t="s">
        <v>1038</v>
      </c>
      <c r="ET91" s="166">
        <v>3</v>
      </c>
      <c r="EU91" s="166"/>
      <c r="EV91" s="14">
        <f t="shared" ref="EV91" si="314">ER91*100+9</f>
        <v>22909</v>
      </c>
      <c r="EW91" s="166" t="s">
        <v>1403</v>
      </c>
      <c r="EX91" s="166">
        <v>50</v>
      </c>
      <c r="EY91" s="14" t="str">
        <f>INDEX(挂机升级突破!$DT$4:$EC$4,EN91)</f>
        <v>灵玉</v>
      </c>
      <c r="EZ91" s="14">
        <f t="shared" si="311"/>
        <v>6</v>
      </c>
      <c r="FA91" s="166" t="s">
        <v>1405</v>
      </c>
      <c r="FB91" s="166">
        <f t="shared" si="312"/>
        <v>259200</v>
      </c>
    </row>
    <row r="92" spans="44:158" ht="16.5" x14ac:dyDescent="0.2">
      <c r="AR92" s="24">
        <v>88</v>
      </c>
      <c r="AS92" s="14">
        <f t="shared" si="242"/>
        <v>22</v>
      </c>
      <c r="AT92" s="109">
        <f t="shared" si="243"/>
        <v>4</v>
      </c>
      <c r="AU92" s="109">
        <f t="shared" si="244"/>
        <v>47</v>
      </c>
      <c r="AV92" s="109">
        <f t="shared" si="245"/>
        <v>148</v>
      </c>
      <c r="AW92" s="109">
        <f t="shared" si="246"/>
        <v>233</v>
      </c>
      <c r="AZ92" s="109">
        <v>88</v>
      </c>
      <c r="BA92" s="14">
        <f t="shared" si="215"/>
        <v>9</v>
      </c>
      <c r="BB92" s="14">
        <f t="shared" si="247"/>
        <v>8</v>
      </c>
      <c r="BC92" s="14">
        <f t="shared" si="285"/>
        <v>320</v>
      </c>
      <c r="BD92" s="14">
        <f t="shared" si="216"/>
        <v>1500</v>
      </c>
      <c r="BE92" s="14">
        <f t="shared" si="217"/>
        <v>3600</v>
      </c>
      <c r="BF92" s="14">
        <f t="shared" si="248"/>
        <v>4.17</v>
      </c>
      <c r="BG92" s="14">
        <f t="shared" si="249"/>
        <v>11004</v>
      </c>
      <c r="BJ92" s="109">
        <v>88</v>
      </c>
      <c r="BK92" s="14">
        <f t="shared" si="250"/>
        <v>9</v>
      </c>
      <c r="BL92" s="14">
        <f t="shared" si="251"/>
        <v>8</v>
      </c>
      <c r="BM92" s="14">
        <f t="shared" si="218"/>
        <v>1350</v>
      </c>
      <c r="BN92" s="14">
        <f t="shared" si="219"/>
        <v>3000</v>
      </c>
      <c r="BO92" s="14">
        <f t="shared" si="220"/>
        <v>7200</v>
      </c>
      <c r="BR92" s="109">
        <v>88</v>
      </c>
      <c r="BS92" s="109">
        <f t="shared" si="252"/>
        <v>30</v>
      </c>
      <c r="BT92" s="112">
        <f t="shared" si="253"/>
        <v>150</v>
      </c>
      <c r="BU92" s="109">
        <f t="shared" si="206"/>
        <v>1</v>
      </c>
      <c r="BV92" s="109">
        <v>120</v>
      </c>
      <c r="BW92" s="109">
        <v>180</v>
      </c>
      <c r="BX92" s="112">
        <v>5</v>
      </c>
      <c r="BY92" s="14">
        <f t="shared" si="254"/>
        <v>11301</v>
      </c>
      <c r="BZ92" s="118">
        <v>1</v>
      </c>
      <c r="CA92" s="14">
        <f t="shared" si="255"/>
        <v>130</v>
      </c>
      <c r="CB92" s="118" t="s">
        <v>1030</v>
      </c>
      <c r="CC92" s="14">
        <f t="shared" si="256"/>
        <v>1</v>
      </c>
      <c r="CD92" s="166" t="str">
        <f t="shared" si="257"/>
        <v>钻石100 2小时扫荡券1 金币26400</v>
      </c>
      <c r="CE92" s="14">
        <f t="shared" si="258"/>
        <v>10</v>
      </c>
      <c r="CF92" s="115" t="s">
        <v>19</v>
      </c>
      <c r="CG92" s="115">
        <v>100</v>
      </c>
      <c r="CH92" s="112" t="s">
        <v>1401</v>
      </c>
      <c r="CI92" s="115">
        <v>1</v>
      </c>
      <c r="CJ92" s="109" t="s">
        <v>67</v>
      </c>
      <c r="CK92" s="109">
        <f t="shared" si="221"/>
        <v>26400</v>
      </c>
      <c r="CN92" s="115">
        <f t="shared" si="222"/>
        <v>30</v>
      </c>
      <c r="CO92" s="115">
        <f t="shared" si="223"/>
        <v>160</v>
      </c>
      <c r="CP92" s="118">
        <v>1</v>
      </c>
      <c r="CQ92" s="115">
        <f t="shared" si="224"/>
        <v>180</v>
      </c>
      <c r="CR92" s="115">
        <f t="shared" si="225"/>
        <v>360</v>
      </c>
      <c r="CS92" s="115">
        <v>10</v>
      </c>
      <c r="CT92" s="14">
        <f t="shared" si="226"/>
        <v>12301</v>
      </c>
      <c r="CU92" s="118">
        <v>2</v>
      </c>
      <c r="CV92" s="14">
        <f t="shared" si="227"/>
        <v>230</v>
      </c>
      <c r="CW92" s="118" t="s">
        <v>1030</v>
      </c>
      <c r="CX92" s="14">
        <f t="shared" si="228"/>
        <v>1</v>
      </c>
      <c r="CY92" s="166" t="str">
        <f t="shared" si="259"/>
        <v>钻石100150级-防御套寄灵人の头盔1金币39600</v>
      </c>
      <c r="CZ92" s="14">
        <f t="shared" si="260"/>
        <v>10</v>
      </c>
      <c r="DA92" s="115" t="s">
        <v>260</v>
      </c>
      <c r="DB92" s="115">
        <v>100</v>
      </c>
      <c r="DC92" s="115" t="s">
        <v>1518</v>
      </c>
      <c r="DD92" s="115">
        <v>1</v>
      </c>
      <c r="DE92" s="115" t="s">
        <v>255</v>
      </c>
      <c r="DF92" s="115">
        <f t="shared" si="229"/>
        <v>39600</v>
      </c>
      <c r="DI92" s="118">
        <v>88</v>
      </c>
      <c r="DJ92" s="14">
        <f t="shared" si="261"/>
        <v>30</v>
      </c>
      <c r="DK92" s="118">
        <f t="shared" si="230"/>
        <v>150</v>
      </c>
      <c r="DL92" s="166">
        <f t="shared" si="231"/>
        <v>1</v>
      </c>
      <c r="DM92" s="166">
        <v>120</v>
      </c>
      <c r="DN92" s="166">
        <v>900</v>
      </c>
      <c r="DO92" s="166">
        <v>5</v>
      </c>
      <c r="DP92" s="118">
        <v>90</v>
      </c>
      <c r="DQ92" s="118">
        <f t="shared" si="262"/>
        <v>21301</v>
      </c>
      <c r="DR92" s="118">
        <v>1</v>
      </c>
      <c r="DS92" s="14">
        <f t="shared" si="232"/>
        <v>130</v>
      </c>
      <c r="DT92" s="118" t="s">
        <v>1038</v>
      </c>
      <c r="DU92" s="118">
        <v>1</v>
      </c>
      <c r="DV92" s="166" t="str">
        <f t="shared" si="233"/>
        <v>红色基础材料4守护灵初级抽卡券2守护灵经验43200</v>
      </c>
      <c r="DW92" s="14">
        <f t="shared" ref="DW92" si="315">DS92*100+3</f>
        <v>13003</v>
      </c>
      <c r="DX92" s="118" t="s">
        <v>1041</v>
      </c>
      <c r="DY92" s="118">
        <v>2</v>
      </c>
      <c r="DZ92" s="14" t="str">
        <f>INDEX(挂机升级突破!$DT$4:$DX$4,DO92)</f>
        <v>红色基础材料</v>
      </c>
      <c r="EA92" s="14">
        <f t="shared" si="309"/>
        <v>4</v>
      </c>
      <c r="EB92" s="118" t="s">
        <v>1042</v>
      </c>
      <c r="EC92" s="14">
        <f t="shared" si="235"/>
        <v>43200</v>
      </c>
      <c r="EH92" s="166">
        <v>88</v>
      </c>
      <c r="EI92" s="14">
        <f t="shared" si="264"/>
        <v>30</v>
      </c>
      <c r="EJ92" s="166">
        <v>150</v>
      </c>
      <c r="EK92" s="166">
        <f t="shared" si="236"/>
        <v>1</v>
      </c>
      <c r="EL92" s="166">
        <f t="shared" si="237"/>
        <v>180</v>
      </c>
      <c r="EM92" s="166">
        <f t="shared" si="238"/>
        <v>2250</v>
      </c>
      <c r="EN92" s="166">
        <v>10</v>
      </c>
      <c r="EO92" s="14">
        <f t="shared" si="239"/>
        <v>180</v>
      </c>
      <c r="EP92" s="14">
        <f t="shared" si="266"/>
        <v>22301</v>
      </c>
      <c r="EQ92" s="166">
        <v>1</v>
      </c>
      <c r="ER92" s="14">
        <f t="shared" si="267"/>
        <v>230</v>
      </c>
      <c r="ES92" s="166" t="s">
        <v>1038</v>
      </c>
      <c r="ET92" s="166">
        <v>1</v>
      </c>
      <c r="EU92" s="166"/>
      <c r="EV92" s="14">
        <f t="shared" ref="EV92" si="316">ER92*100+3</f>
        <v>23003</v>
      </c>
      <c r="EW92" s="166" t="s">
        <v>1403</v>
      </c>
      <c r="EX92" s="166">
        <v>20</v>
      </c>
      <c r="EY92" s="14" t="str">
        <f>INDEX(挂机升级突破!$DT$4:$EC$4,EN92)</f>
        <v>灵玉</v>
      </c>
      <c r="EZ92" s="14">
        <f t="shared" si="311"/>
        <v>2</v>
      </c>
      <c r="FA92" s="166" t="s">
        <v>1405</v>
      </c>
      <c r="FB92" s="166">
        <f t="shared" si="312"/>
        <v>86400</v>
      </c>
    </row>
    <row r="93" spans="44:158" ht="16.5" x14ac:dyDescent="0.2">
      <c r="AR93" s="24">
        <v>89</v>
      </c>
      <c r="AS93" s="14">
        <f t="shared" si="242"/>
        <v>23</v>
      </c>
      <c r="AT93" s="109">
        <f t="shared" si="243"/>
        <v>1</v>
      </c>
      <c r="AU93" s="109">
        <f t="shared" si="244"/>
        <v>50</v>
      </c>
      <c r="AV93" s="109">
        <f t="shared" si="245"/>
        <v>152</v>
      </c>
      <c r="AW93" s="109">
        <f t="shared" si="246"/>
        <v>238</v>
      </c>
      <c r="AZ93" s="109">
        <v>89</v>
      </c>
      <c r="BA93" s="14">
        <f t="shared" si="215"/>
        <v>9</v>
      </c>
      <c r="BB93" s="14">
        <f t="shared" si="247"/>
        <v>9</v>
      </c>
      <c r="BC93" s="14">
        <f t="shared" si="285"/>
        <v>320</v>
      </c>
      <c r="BD93" s="14">
        <f t="shared" si="216"/>
        <v>1500</v>
      </c>
      <c r="BE93" s="14">
        <f t="shared" si="217"/>
        <v>3600</v>
      </c>
      <c r="BF93" s="14">
        <f t="shared" si="248"/>
        <v>4.17</v>
      </c>
      <c r="BG93" s="14">
        <f t="shared" si="249"/>
        <v>11004</v>
      </c>
      <c r="BJ93" s="109">
        <v>89</v>
      </c>
      <c r="BK93" s="14">
        <f t="shared" si="250"/>
        <v>9</v>
      </c>
      <c r="BL93" s="14">
        <f t="shared" si="251"/>
        <v>9</v>
      </c>
      <c r="BM93" s="14">
        <f t="shared" si="218"/>
        <v>1350</v>
      </c>
      <c r="BN93" s="14">
        <f t="shared" si="219"/>
        <v>3000</v>
      </c>
      <c r="BO93" s="14">
        <f t="shared" si="220"/>
        <v>7200</v>
      </c>
      <c r="BR93" s="109">
        <v>89</v>
      </c>
      <c r="BS93" s="109">
        <f t="shared" si="252"/>
        <v>30</v>
      </c>
      <c r="BT93" s="112">
        <f t="shared" si="253"/>
        <v>150</v>
      </c>
      <c r="BU93" s="109">
        <f t="shared" si="206"/>
        <v>2</v>
      </c>
      <c r="BV93" s="109">
        <v>240</v>
      </c>
      <c r="BW93" s="109">
        <v>360</v>
      </c>
      <c r="BX93" s="112">
        <v>5</v>
      </c>
      <c r="BY93" s="14">
        <f t="shared" si="254"/>
        <v>11302</v>
      </c>
      <c r="BZ93" s="118">
        <v>1</v>
      </c>
      <c r="CA93" s="14">
        <f t="shared" si="255"/>
        <v>130</v>
      </c>
      <c r="CB93" s="118" t="s">
        <v>1030</v>
      </c>
      <c r="CC93" s="14">
        <f t="shared" si="256"/>
        <v>2</v>
      </c>
      <c r="CD93" s="166" t="str">
        <f t="shared" si="257"/>
        <v>守护灵抽卡券2 2小时扫荡券1 金币52800</v>
      </c>
      <c r="CE93" s="14">
        <f t="shared" si="258"/>
        <v>20</v>
      </c>
      <c r="CF93" s="115" t="s">
        <v>261</v>
      </c>
      <c r="CG93" s="115">
        <v>2</v>
      </c>
      <c r="CH93" s="112" t="s">
        <v>1401</v>
      </c>
      <c r="CI93" s="115">
        <v>1</v>
      </c>
      <c r="CJ93" s="109" t="s">
        <v>67</v>
      </c>
      <c r="CK93" s="109">
        <f t="shared" si="221"/>
        <v>52800</v>
      </c>
      <c r="CN93" s="115">
        <f t="shared" si="222"/>
        <v>30</v>
      </c>
      <c r="CO93" s="115">
        <f t="shared" si="223"/>
        <v>160</v>
      </c>
      <c r="CP93" s="118">
        <v>2</v>
      </c>
      <c r="CQ93" s="115">
        <f t="shared" si="224"/>
        <v>360</v>
      </c>
      <c r="CR93" s="115">
        <f t="shared" si="225"/>
        <v>720</v>
      </c>
      <c r="CS93" s="115">
        <v>10</v>
      </c>
      <c r="CT93" s="14">
        <f t="shared" si="226"/>
        <v>12302</v>
      </c>
      <c r="CU93" s="118">
        <v>2</v>
      </c>
      <c r="CV93" s="14">
        <f t="shared" si="227"/>
        <v>230</v>
      </c>
      <c r="CW93" s="118" t="s">
        <v>1030</v>
      </c>
      <c r="CX93" s="14">
        <f t="shared" si="228"/>
        <v>2</v>
      </c>
      <c r="CY93" s="166" t="str">
        <f t="shared" si="259"/>
        <v>熔炼值1000150级-防御套寄灵人の铠甲1金币79200</v>
      </c>
      <c r="CZ93" s="14">
        <f t="shared" si="260"/>
        <v>20</v>
      </c>
      <c r="DA93" s="115" t="s">
        <v>1009</v>
      </c>
      <c r="DB93" s="115">
        <v>1000</v>
      </c>
      <c r="DC93" s="115" t="s">
        <v>1519</v>
      </c>
      <c r="DD93" s="115">
        <v>1</v>
      </c>
      <c r="DE93" s="115" t="s">
        <v>255</v>
      </c>
      <c r="DF93" s="115">
        <f t="shared" si="229"/>
        <v>79200</v>
      </c>
      <c r="DI93" s="118">
        <v>89</v>
      </c>
      <c r="DJ93" s="14">
        <f t="shared" si="261"/>
        <v>30</v>
      </c>
      <c r="DK93" s="118">
        <f t="shared" si="230"/>
        <v>150</v>
      </c>
      <c r="DL93" s="166">
        <f t="shared" si="231"/>
        <v>2</v>
      </c>
      <c r="DM93" s="166">
        <v>240</v>
      </c>
      <c r="DN93" s="166">
        <v>1800</v>
      </c>
      <c r="DO93" s="166">
        <v>5</v>
      </c>
      <c r="DP93" s="118">
        <v>120</v>
      </c>
      <c r="DQ93" s="118">
        <f t="shared" si="262"/>
        <v>21302</v>
      </c>
      <c r="DR93" s="118">
        <v>1</v>
      </c>
      <c r="DS93" s="14">
        <f t="shared" si="232"/>
        <v>130</v>
      </c>
      <c r="DT93" s="118" t="s">
        <v>1038</v>
      </c>
      <c r="DU93" s="118">
        <v>2</v>
      </c>
      <c r="DV93" s="166" t="str">
        <f t="shared" si="233"/>
        <v>红色基础材料8守护灵初级抽卡券3守护灵经验57600</v>
      </c>
      <c r="DW93" s="14">
        <f t="shared" ref="DW93" si="317">DS93*100+6</f>
        <v>13006</v>
      </c>
      <c r="DX93" s="118" t="s">
        <v>1041</v>
      </c>
      <c r="DY93" s="118">
        <v>3</v>
      </c>
      <c r="DZ93" s="14" t="str">
        <f>INDEX(挂机升级突破!$DT$4:$DX$4,DO93)</f>
        <v>红色基础材料</v>
      </c>
      <c r="EA93" s="14">
        <f t="shared" si="309"/>
        <v>8</v>
      </c>
      <c r="EB93" s="118" t="s">
        <v>1042</v>
      </c>
      <c r="EC93" s="14">
        <f t="shared" si="235"/>
        <v>57600</v>
      </c>
      <c r="EH93" s="166">
        <v>89</v>
      </c>
      <c r="EI93" s="14">
        <f t="shared" si="264"/>
        <v>30</v>
      </c>
      <c r="EJ93" s="166">
        <v>150</v>
      </c>
      <c r="EK93" s="166">
        <f t="shared" si="236"/>
        <v>2</v>
      </c>
      <c r="EL93" s="166">
        <f t="shared" si="237"/>
        <v>360</v>
      </c>
      <c r="EM93" s="166">
        <f t="shared" si="238"/>
        <v>4500</v>
      </c>
      <c r="EN93" s="166">
        <v>10</v>
      </c>
      <c r="EO93" s="14">
        <f t="shared" si="239"/>
        <v>240</v>
      </c>
      <c r="EP93" s="14">
        <f t="shared" si="266"/>
        <v>22302</v>
      </c>
      <c r="EQ93" s="166">
        <v>1</v>
      </c>
      <c r="ER93" s="14">
        <f t="shared" si="267"/>
        <v>230</v>
      </c>
      <c r="ES93" s="166" t="s">
        <v>1038</v>
      </c>
      <c r="ET93" s="166">
        <v>2</v>
      </c>
      <c r="EU93" s="166"/>
      <c r="EV93" s="14">
        <f t="shared" ref="EV93" si="318">ER93*100+6</f>
        <v>23006</v>
      </c>
      <c r="EW93" s="166" t="s">
        <v>1403</v>
      </c>
      <c r="EX93" s="166">
        <v>30</v>
      </c>
      <c r="EY93" s="14" t="str">
        <f>INDEX(挂机升级突破!$DT$4:$EC$4,EN93)</f>
        <v>灵玉</v>
      </c>
      <c r="EZ93" s="14">
        <f t="shared" si="311"/>
        <v>4</v>
      </c>
      <c r="FA93" s="166" t="s">
        <v>1405</v>
      </c>
      <c r="FB93" s="166">
        <f t="shared" si="312"/>
        <v>172800</v>
      </c>
    </row>
    <row r="94" spans="44:158" ht="16.5" x14ac:dyDescent="0.2">
      <c r="AR94" s="24">
        <v>90</v>
      </c>
      <c r="AS94" s="14">
        <f t="shared" si="242"/>
        <v>23</v>
      </c>
      <c r="AT94" s="109">
        <f t="shared" si="243"/>
        <v>2</v>
      </c>
      <c r="AU94" s="109">
        <f t="shared" si="244"/>
        <v>50</v>
      </c>
      <c r="AV94" s="109">
        <f t="shared" si="245"/>
        <v>154</v>
      </c>
      <c r="AW94" s="109">
        <f t="shared" si="246"/>
        <v>241</v>
      </c>
      <c r="AZ94" s="109">
        <v>90</v>
      </c>
      <c r="BA94" s="14">
        <f t="shared" si="215"/>
        <v>9</v>
      </c>
      <c r="BB94" s="14">
        <f t="shared" si="247"/>
        <v>10</v>
      </c>
      <c r="BC94" s="14">
        <f t="shared" si="285"/>
        <v>320</v>
      </c>
      <c r="BD94" s="14">
        <f t="shared" si="216"/>
        <v>1500</v>
      </c>
      <c r="BE94" s="14">
        <f t="shared" si="217"/>
        <v>3600</v>
      </c>
      <c r="BF94" s="14">
        <f t="shared" si="248"/>
        <v>4.17</v>
      </c>
      <c r="BG94" s="14">
        <f t="shared" si="249"/>
        <v>11004</v>
      </c>
      <c r="BJ94" s="109">
        <v>90</v>
      </c>
      <c r="BK94" s="14">
        <f t="shared" si="250"/>
        <v>9</v>
      </c>
      <c r="BL94" s="14">
        <f t="shared" si="251"/>
        <v>10</v>
      </c>
      <c r="BM94" s="14">
        <f t="shared" si="218"/>
        <v>1350</v>
      </c>
      <c r="BN94" s="14">
        <f t="shared" si="219"/>
        <v>3000</v>
      </c>
      <c r="BO94" s="14">
        <f t="shared" si="220"/>
        <v>7200</v>
      </c>
      <c r="BR94" s="109">
        <v>90</v>
      </c>
      <c r="BS94" s="109">
        <f t="shared" si="252"/>
        <v>30</v>
      </c>
      <c r="BT94" s="112">
        <f t="shared" si="253"/>
        <v>150</v>
      </c>
      <c r="BU94" s="109">
        <f t="shared" si="206"/>
        <v>3</v>
      </c>
      <c r="BV94" s="109">
        <v>360</v>
      </c>
      <c r="BW94" s="109">
        <v>540</v>
      </c>
      <c r="BX94" s="112">
        <v>5</v>
      </c>
      <c r="BY94" s="14">
        <f t="shared" si="254"/>
        <v>11303</v>
      </c>
      <c r="BZ94" s="118">
        <v>1</v>
      </c>
      <c r="CA94" s="14">
        <f t="shared" si="255"/>
        <v>130</v>
      </c>
      <c r="CB94" s="118" t="s">
        <v>1030</v>
      </c>
      <c r="CC94" s="14">
        <f t="shared" si="256"/>
        <v>3</v>
      </c>
      <c r="CD94" s="166" t="str">
        <f t="shared" si="257"/>
        <v>守护灵抽卡券3 2小时扫荡券1 金币79200</v>
      </c>
      <c r="CE94" s="14">
        <f t="shared" si="258"/>
        <v>30</v>
      </c>
      <c r="CF94" s="115" t="s">
        <v>261</v>
      </c>
      <c r="CG94" s="115">
        <v>3</v>
      </c>
      <c r="CH94" s="112" t="s">
        <v>1401</v>
      </c>
      <c r="CI94" s="115">
        <v>1</v>
      </c>
      <c r="CJ94" s="109" t="s">
        <v>67</v>
      </c>
      <c r="CK94" s="109">
        <f t="shared" si="221"/>
        <v>79200</v>
      </c>
      <c r="CN94" s="115">
        <f t="shared" si="222"/>
        <v>30</v>
      </c>
      <c r="CO94" s="115">
        <f t="shared" si="223"/>
        <v>160</v>
      </c>
      <c r="CP94" s="118">
        <v>3</v>
      </c>
      <c r="CQ94" s="115">
        <f t="shared" si="224"/>
        <v>540</v>
      </c>
      <c r="CR94" s="115">
        <f t="shared" si="225"/>
        <v>1080</v>
      </c>
      <c r="CS94" s="115">
        <v>10</v>
      </c>
      <c r="CT94" s="14">
        <f t="shared" si="226"/>
        <v>12303</v>
      </c>
      <c r="CU94" s="118">
        <v>2</v>
      </c>
      <c r="CV94" s="14">
        <f t="shared" si="227"/>
        <v>230</v>
      </c>
      <c r="CW94" s="118" t="s">
        <v>1030</v>
      </c>
      <c r="CX94" s="14">
        <f t="shared" si="228"/>
        <v>3</v>
      </c>
      <c r="CY94" s="166" t="str">
        <f t="shared" si="259"/>
        <v>守护灵抽卡券5150级-防御套寄灵人の裤子1金币118800</v>
      </c>
      <c r="CZ94" s="14">
        <f t="shared" si="260"/>
        <v>30</v>
      </c>
      <c r="DA94" s="115" t="s">
        <v>1008</v>
      </c>
      <c r="DB94" s="115">
        <v>5</v>
      </c>
      <c r="DC94" s="115" t="s">
        <v>1520</v>
      </c>
      <c r="DD94" s="115">
        <v>1</v>
      </c>
      <c r="DE94" s="115" t="s">
        <v>255</v>
      </c>
      <c r="DF94" s="115">
        <f t="shared" si="229"/>
        <v>118800</v>
      </c>
      <c r="DI94" s="118">
        <v>90</v>
      </c>
      <c r="DJ94" s="14">
        <f t="shared" si="261"/>
        <v>30</v>
      </c>
      <c r="DK94" s="118">
        <f t="shared" si="230"/>
        <v>150</v>
      </c>
      <c r="DL94" s="166">
        <f t="shared" si="231"/>
        <v>3</v>
      </c>
      <c r="DM94" s="166">
        <v>360</v>
      </c>
      <c r="DN94" s="166">
        <v>2700</v>
      </c>
      <c r="DO94" s="166">
        <v>5</v>
      </c>
      <c r="DP94" s="118">
        <v>150</v>
      </c>
      <c r="DQ94" s="118">
        <f t="shared" si="262"/>
        <v>21303</v>
      </c>
      <c r="DR94" s="118">
        <v>1</v>
      </c>
      <c r="DS94" s="14">
        <f t="shared" si="232"/>
        <v>130</v>
      </c>
      <c r="DT94" s="118" t="s">
        <v>1038</v>
      </c>
      <c r="DU94" s="118">
        <v>3</v>
      </c>
      <c r="DV94" s="166" t="str">
        <f t="shared" si="233"/>
        <v>红色基础材料11守护灵初级抽卡券5守护灵经验72000</v>
      </c>
      <c r="DW94" s="14">
        <f t="shared" ref="DW94" si="319">DS94*100+9</f>
        <v>13009</v>
      </c>
      <c r="DX94" s="118" t="s">
        <v>1041</v>
      </c>
      <c r="DY94" s="118">
        <v>5</v>
      </c>
      <c r="DZ94" s="14" t="str">
        <f>INDEX(挂机升级突破!$DT$4:$DX$4,DO94)</f>
        <v>红色基础材料</v>
      </c>
      <c r="EA94" s="14">
        <f t="shared" si="309"/>
        <v>11</v>
      </c>
      <c r="EB94" s="118" t="s">
        <v>1042</v>
      </c>
      <c r="EC94" s="14">
        <f t="shared" si="235"/>
        <v>72000</v>
      </c>
      <c r="EH94" s="166">
        <v>90</v>
      </c>
      <c r="EI94" s="14">
        <f t="shared" si="264"/>
        <v>30</v>
      </c>
      <c r="EJ94" s="166">
        <v>150</v>
      </c>
      <c r="EK94" s="166">
        <f t="shared" si="236"/>
        <v>3</v>
      </c>
      <c r="EL94" s="166">
        <f t="shared" si="237"/>
        <v>540</v>
      </c>
      <c r="EM94" s="166">
        <f t="shared" si="238"/>
        <v>6750</v>
      </c>
      <c r="EN94" s="166">
        <v>10</v>
      </c>
      <c r="EO94" s="14">
        <f t="shared" si="239"/>
        <v>300</v>
      </c>
      <c r="EP94" s="14">
        <f t="shared" si="266"/>
        <v>22303</v>
      </c>
      <c r="EQ94" s="166">
        <v>1</v>
      </c>
      <c r="ER94" s="14">
        <f t="shared" si="267"/>
        <v>230</v>
      </c>
      <c r="ES94" s="166" t="s">
        <v>1038</v>
      </c>
      <c r="ET94" s="166">
        <v>3</v>
      </c>
      <c r="EU94" s="166"/>
      <c r="EV94" s="14">
        <f t="shared" ref="EV94" si="320">ER94*100+9</f>
        <v>23009</v>
      </c>
      <c r="EW94" s="166" t="s">
        <v>1403</v>
      </c>
      <c r="EX94" s="166">
        <v>50</v>
      </c>
      <c r="EY94" s="14" t="str">
        <f>INDEX(挂机升级突破!$DT$4:$EC$4,EN94)</f>
        <v>灵玉</v>
      </c>
      <c r="EZ94" s="14">
        <f t="shared" si="311"/>
        <v>6</v>
      </c>
      <c r="FA94" s="166" t="s">
        <v>1405</v>
      </c>
      <c r="FB94" s="166">
        <f t="shared" si="312"/>
        <v>259200</v>
      </c>
    </row>
    <row r="95" spans="44:158" ht="16.5" x14ac:dyDescent="0.2">
      <c r="AR95" s="24">
        <v>91</v>
      </c>
      <c r="AS95" s="14">
        <f t="shared" si="242"/>
        <v>23</v>
      </c>
      <c r="AT95" s="109">
        <f t="shared" si="243"/>
        <v>3</v>
      </c>
      <c r="AU95" s="109">
        <f t="shared" si="244"/>
        <v>50</v>
      </c>
      <c r="AV95" s="109">
        <f t="shared" si="245"/>
        <v>156</v>
      </c>
      <c r="AW95" s="109">
        <f t="shared" si="246"/>
        <v>244</v>
      </c>
      <c r="AZ95" s="109">
        <v>91</v>
      </c>
      <c r="BA95" s="14">
        <f t="shared" si="215"/>
        <v>10</v>
      </c>
      <c r="BB95" s="14">
        <f t="shared" si="247"/>
        <v>1</v>
      </c>
      <c r="BC95" s="14">
        <f t="shared" si="285"/>
        <v>360</v>
      </c>
      <c r="BD95" s="14">
        <f t="shared" si="216"/>
        <v>1650</v>
      </c>
      <c r="BE95" s="14">
        <f t="shared" si="217"/>
        <v>4050</v>
      </c>
      <c r="BF95" s="14">
        <f t="shared" si="248"/>
        <v>5</v>
      </c>
      <c r="BG95" s="14">
        <f t="shared" si="249"/>
        <v>11005</v>
      </c>
      <c r="BJ95" s="109">
        <v>91</v>
      </c>
      <c r="BK95" s="14">
        <f t="shared" si="250"/>
        <v>10</v>
      </c>
      <c r="BL95" s="14">
        <f t="shared" si="251"/>
        <v>1</v>
      </c>
      <c r="BM95" s="14">
        <f t="shared" si="218"/>
        <v>1700</v>
      </c>
      <c r="BN95" s="14">
        <f t="shared" si="219"/>
        <v>3300</v>
      </c>
      <c r="BO95" s="14">
        <f t="shared" si="220"/>
        <v>8100</v>
      </c>
    </row>
    <row r="96" spans="44:158" ht="16.5" x14ac:dyDescent="0.2">
      <c r="AR96" s="24">
        <v>92</v>
      </c>
      <c r="AS96" s="14">
        <f t="shared" si="242"/>
        <v>23</v>
      </c>
      <c r="AT96" s="109">
        <f t="shared" si="243"/>
        <v>4</v>
      </c>
      <c r="AU96" s="109">
        <f t="shared" si="244"/>
        <v>50</v>
      </c>
      <c r="AV96" s="109">
        <f t="shared" si="245"/>
        <v>158</v>
      </c>
      <c r="AW96" s="109">
        <f t="shared" si="246"/>
        <v>247</v>
      </c>
      <c r="AZ96" s="109">
        <v>92</v>
      </c>
      <c r="BA96" s="14">
        <f t="shared" si="215"/>
        <v>10</v>
      </c>
      <c r="BB96" s="14">
        <f t="shared" si="247"/>
        <v>2</v>
      </c>
      <c r="BC96" s="14">
        <f t="shared" si="285"/>
        <v>360</v>
      </c>
      <c r="BD96" s="14">
        <f t="shared" si="216"/>
        <v>1650</v>
      </c>
      <c r="BE96" s="14">
        <f t="shared" si="217"/>
        <v>4050</v>
      </c>
      <c r="BF96" s="14">
        <f t="shared" si="248"/>
        <v>5</v>
      </c>
      <c r="BG96" s="14">
        <f t="shared" si="249"/>
        <v>11005</v>
      </c>
      <c r="BJ96" s="109">
        <v>92</v>
      </c>
      <c r="BK96" s="14">
        <f t="shared" si="250"/>
        <v>10</v>
      </c>
      <c r="BL96" s="14">
        <f t="shared" si="251"/>
        <v>2</v>
      </c>
      <c r="BM96" s="14">
        <f t="shared" si="218"/>
        <v>1700</v>
      </c>
      <c r="BN96" s="14">
        <f t="shared" si="219"/>
        <v>3300</v>
      </c>
      <c r="BO96" s="14">
        <f t="shared" si="220"/>
        <v>8100</v>
      </c>
    </row>
    <row r="97" spans="44:67" ht="16.5" x14ac:dyDescent="0.2">
      <c r="AR97" s="24">
        <v>93</v>
      </c>
      <c r="AS97" s="14">
        <f t="shared" si="242"/>
        <v>24</v>
      </c>
      <c r="AT97" s="109">
        <f t="shared" si="243"/>
        <v>1</v>
      </c>
      <c r="AU97" s="109">
        <f t="shared" si="244"/>
        <v>55</v>
      </c>
      <c r="AV97" s="109">
        <f t="shared" si="245"/>
        <v>162</v>
      </c>
      <c r="AW97" s="109">
        <f t="shared" si="246"/>
        <v>255</v>
      </c>
      <c r="AZ97" s="109">
        <v>93</v>
      </c>
      <c r="BA97" s="14">
        <f t="shared" si="215"/>
        <v>10</v>
      </c>
      <c r="BB97" s="14">
        <f t="shared" si="247"/>
        <v>3</v>
      </c>
      <c r="BC97" s="14">
        <f t="shared" si="285"/>
        <v>360</v>
      </c>
      <c r="BD97" s="14">
        <f t="shared" si="216"/>
        <v>1650</v>
      </c>
      <c r="BE97" s="14">
        <f t="shared" si="217"/>
        <v>4050</v>
      </c>
      <c r="BF97" s="14">
        <f t="shared" si="248"/>
        <v>5</v>
      </c>
      <c r="BG97" s="14">
        <f t="shared" si="249"/>
        <v>11005</v>
      </c>
      <c r="BJ97" s="109">
        <v>93</v>
      </c>
      <c r="BK97" s="14">
        <f t="shared" si="250"/>
        <v>10</v>
      </c>
      <c r="BL97" s="14">
        <f t="shared" si="251"/>
        <v>3</v>
      </c>
      <c r="BM97" s="14">
        <f t="shared" si="218"/>
        <v>1700</v>
      </c>
      <c r="BN97" s="14">
        <f t="shared" si="219"/>
        <v>3300</v>
      </c>
      <c r="BO97" s="14">
        <f t="shared" si="220"/>
        <v>8100</v>
      </c>
    </row>
    <row r="98" spans="44:67" ht="16.5" x14ac:dyDescent="0.2">
      <c r="AR98" s="24">
        <v>94</v>
      </c>
      <c r="AS98" s="14">
        <f t="shared" si="242"/>
        <v>24</v>
      </c>
      <c r="AT98" s="109">
        <f t="shared" si="243"/>
        <v>2</v>
      </c>
      <c r="AU98" s="109">
        <f t="shared" si="244"/>
        <v>55</v>
      </c>
      <c r="AV98" s="109">
        <f t="shared" si="245"/>
        <v>164</v>
      </c>
      <c r="AW98" s="109">
        <f t="shared" si="246"/>
        <v>260</v>
      </c>
      <c r="AZ98" s="109">
        <v>94</v>
      </c>
      <c r="BA98" s="14">
        <f t="shared" si="215"/>
        <v>10</v>
      </c>
      <c r="BB98" s="14">
        <f t="shared" si="247"/>
        <v>4</v>
      </c>
      <c r="BC98" s="14">
        <f t="shared" si="285"/>
        <v>360</v>
      </c>
      <c r="BD98" s="14">
        <f t="shared" si="216"/>
        <v>1650</v>
      </c>
      <c r="BE98" s="14">
        <f t="shared" si="217"/>
        <v>4050</v>
      </c>
      <c r="BF98" s="14">
        <f t="shared" si="248"/>
        <v>5</v>
      </c>
      <c r="BG98" s="14">
        <f t="shared" si="249"/>
        <v>11005</v>
      </c>
      <c r="BJ98" s="109">
        <v>94</v>
      </c>
      <c r="BK98" s="14">
        <f t="shared" si="250"/>
        <v>10</v>
      </c>
      <c r="BL98" s="14">
        <f t="shared" si="251"/>
        <v>4</v>
      </c>
      <c r="BM98" s="14">
        <f t="shared" si="218"/>
        <v>1700</v>
      </c>
      <c r="BN98" s="14">
        <f t="shared" si="219"/>
        <v>3300</v>
      </c>
      <c r="BO98" s="14">
        <f t="shared" si="220"/>
        <v>8100</v>
      </c>
    </row>
    <row r="99" spans="44:67" ht="16.5" x14ac:dyDescent="0.2">
      <c r="AR99" s="24">
        <v>95</v>
      </c>
      <c r="AS99" s="14">
        <f t="shared" si="242"/>
        <v>24</v>
      </c>
      <c r="AT99" s="109">
        <f t="shared" si="243"/>
        <v>3</v>
      </c>
      <c r="AU99" s="109">
        <f t="shared" si="244"/>
        <v>55</v>
      </c>
      <c r="AV99" s="109">
        <f t="shared" si="245"/>
        <v>166</v>
      </c>
      <c r="AW99" s="109">
        <f t="shared" si="246"/>
        <v>265</v>
      </c>
      <c r="AZ99" s="109">
        <v>95</v>
      </c>
      <c r="BA99" s="14">
        <f t="shared" si="215"/>
        <v>10</v>
      </c>
      <c r="BB99" s="14">
        <f t="shared" si="247"/>
        <v>5</v>
      </c>
      <c r="BC99" s="14">
        <f t="shared" si="285"/>
        <v>360</v>
      </c>
      <c r="BD99" s="14">
        <f t="shared" si="216"/>
        <v>1650</v>
      </c>
      <c r="BE99" s="14">
        <f t="shared" si="217"/>
        <v>4050</v>
      </c>
      <c r="BF99" s="14">
        <f t="shared" si="248"/>
        <v>5</v>
      </c>
      <c r="BG99" s="14">
        <f t="shared" si="249"/>
        <v>11005</v>
      </c>
      <c r="BJ99" s="109">
        <v>95</v>
      </c>
      <c r="BK99" s="14">
        <f t="shared" si="250"/>
        <v>10</v>
      </c>
      <c r="BL99" s="14">
        <f t="shared" si="251"/>
        <v>5</v>
      </c>
      <c r="BM99" s="14">
        <f t="shared" si="218"/>
        <v>1700</v>
      </c>
      <c r="BN99" s="14">
        <f t="shared" si="219"/>
        <v>3300</v>
      </c>
      <c r="BO99" s="14">
        <f t="shared" si="220"/>
        <v>8100</v>
      </c>
    </row>
    <row r="100" spans="44:67" ht="16.5" x14ac:dyDescent="0.2">
      <c r="AR100" s="24">
        <v>96</v>
      </c>
      <c r="AS100" s="14">
        <f t="shared" si="242"/>
        <v>24</v>
      </c>
      <c r="AT100" s="109">
        <f t="shared" si="243"/>
        <v>4</v>
      </c>
      <c r="AU100" s="109">
        <f t="shared" si="244"/>
        <v>55</v>
      </c>
      <c r="AV100" s="109">
        <f t="shared" si="245"/>
        <v>168</v>
      </c>
      <c r="AW100" s="109">
        <f t="shared" si="246"/>
        <v>270</v>
      </c>
      <c r="AZ100" s="109">
        <v>96</v>
      </c>
      <c r="BA100" s="14">
        <f t="shared" si="215"/>
        <v>10</v>
      </c>
      <c r="BB100" s="14">
        <f t="shared" si="247"/>
        <v>6</v>
      </c>
      <c r="BC100" s="14">
        <f t="shared" si="285"/>
        <v>360</v>
      </c>
      <c r="BD100" s="14">
        <f t="shared" si="216"/>
        <v>1650</v>
      </c>
      <c r="BE100" s="14">
        <f t="shared" si="217"/>
        <v>4050</v>
      </c>
      <c r="BF100" s="14">
        <f t="shared" si="248"/>
        <v>5</v>
      </c>
      <c r="BG100" s="14">
        <f t="shared" si="249"/>
        <v>11005</v>
      </c>
      <c r="BJ100" s="109">
        <v>96</v>
      </c>
      <c r="BK100" s="14">
        <f t="shared" si="250"/>
        <v>10</v>
      </c>
      <c r="BL100" s="14">
        <f t="shared" si="251"/>
        <v>6</v>
      </c>
      <c r="BM100" s="14">
        <f t="shared" si="218"/>
        <v>1700</v>
      </c>
      <c r="BN100" s="14">
        <f t="shared" si="219"/>
        <v>3300</v>
      </c>
      <c r="BO100" s="14">
        <f t="shared" si="220"/>
        <v>8100</v>
      </c>
    </row>
    <row r="101" spans="44:67" ht="16.5" x14ac:dyDescent="0.2">
      <c r="AR101" s="24">
        <v>97</v>
      </c>
      <c r="AS101" s="14">
        <f t="shared" si="242"/>
        <v>25</v>
      </c>
      <c r="AT101" s="109">
        <f t="shared" si="243"/>
        <v>1</v>
      </c>
      <c r="AU101" s="109">
        <f t="shared" si="244"/>
        <v>60</v>
      </c>
      <c r="AV101" s="109">
        <f t="shared" si="245"/>
        <v>172</v>
      </c>
      <c r="AW101" s="109">
        <f t="shared" si="246"/>
        <v>280</v>
      </c>
      <c r="AZ101" s="109">
        <v>97</v>
      </c>
      <c r="BA101" s="14">
        <f t="shared" si="215"/>
        <v>10</v>
      </c>
      <c r="BB101" s="14">
        <f t="shared" si="247"/>
        <v>7</v>
      </c>
      <c r="BC101" s="14">
        <f t="shared" si="285"/>
        <v>360</v>
      </c>
      <c r="BD101" s="14">
        <f t="shared" si="216"/>
        <v>1650</v>
      </c>
      <c r="BE101" s="14">
        <f t="shared" si="217"/>
        <v>4050</v>
      </c>
      <c r="BF101" s="14">
        <f t="shared" si="248"/>
        <v>5</v>
      </c>
      <c r="BG101" s="14">
        <f t="shared" si="249"/>
        <v>11005</v>
      </c>
      <c r="BJ101" s="109">
        <v>97</v>
      </c>
      <c r="BK101" s="14">
        <f t="shared" si="250"/>
        <v>10</v>
      </c>
      <c r="BL101" s="14">
        <f t="shared" si="251"/>
        <v>7</v>
      </c>
      <c r="BM101" s="14">
        <f t="shared" si="218"/>
        <v>1700</v>
      </c>
      <c r="BN101" s="14">
        <f t="shared" si="219"/>
        <v>3300</v>
      </c>
      <c r="BO101" s="14">
        <f t="shared" si="220"/>
        <v>8100</v>
      </c>
    </row>
    <row r="102" spans="44:67" ht="16.5" x14ac:dyDescent="0.2">
      <c r="AR102" s="24">
        <v>98</v>
      </c>
      <c r="AS102" s="14">
        <f t="shared" si="242"/>
        <v>25</v>
      </c>
      <c r="AT102" s="109">
        <f t="shared" si="243"/>
        <v>2</v>
      </c>
      <c r="AU102" s="109">
        <f t="shared" si="244"/>
        <v>60</v>
      </c>
      <c r="AV102" s="109">
        <f t="shared" si="245"/>
        <v>174</v>
      </c>
      <c r="AW102" s="109">
        <f t="shared" si="246"/>
        <v>285</v>
      </c>
      <c r="AZ102" s="109">
        <v>98</v>
      </c>
      <c r="BA102" s="14">
        <f t="shared" si="215"/>
        <v>10</v>
      </c>
      <c r="BB102" s="14">
        <f t="shared" si="247"/>
        <v>8</v>
      </c>
      <c r="BC102" s="14">
        <f t="shared" si="285"/>
        <v>360</v>
      </c>
      <c r="BD102" s="14">
        <f t="shared" si="216"/>
        <v>1650</v>
      </c>
      <c r="BE102" s="14">
        <f t="shared" si="217"/>
        <v>4050</v>
      </c>
      <c r="BF102" s="14">
        <f t="shared" si="248"/>
        <v>5</v>
      </c>
      <c r="BG102" s="14">
        <f t="shared" si="249"/>
        <v>11005</v>
      </c>
      <c r="BJ102" s="109">
        <v>98</v>
      </c>
      <c r="BK102" s="14">
        <f t="shared" si="250"/>
        <v>10</v>
      </c>
      <c r="BL102" s="14">
        <f t="shared" si="251"/>
        <v>8</v>
      </c>
      <c r="BM102" s="14">
        <f t="shared" si="218"/>
        <v>1700</v>
      </c>
      <c r="BN102" s="14">
        <f t="shared" si="219"/>
        <v>3300</v>
      </c>
      <c r="BO102" s="14">
        <f t="shared" si="220"/>
        <v>8100</v>
      </c>
    </row>
    <row r="103" spans="44:67" ht="16.5" x14ac:dyDescent="0.2">
      <c r="AR103" s="24">
        <v>99</v>
      </c>
      <c r="AS103" s="14">
        <f t="shared" si="242"/>
        <v>25</v>
      </c>
      <c r="AT103" s="109">
        <f t="shared" si="243"/>
        <v>3</v>
      </c>
      <c r="AU103" s="109">
        <f t="shared" si="244"/>
        <v>60</v>
      </c>
      <c r="AV103" s="109">
        <f t="shared" si="245"/>
        <v>176</v>
      </c>
      <c r="AW103" s="109">
        <f t="shared" si="246"/>
        <v>290</v>
      </c>
      <c r="AZ103" s="109">
        <v>99</v>
      </c>
      <c r="BA103" s="14">
        <f t="shared" si="215"/>
        <v>10</v>
      </c>
      <c r="BB103" s="14">
        <f t="shared" si="247"/>
        <v>9</v>
      </c>
      <c r="BC103" s="14">
        <f t="shared" si="285"/>
        <v>360</v>
      </c>
      <c r="BD103" s="14">
        <f t="shared" si="216"/>
        <v>1650</v>
      </c>
      <c r="BE103" s="14">
        <f t="shared" si="217"/>
        <v>4050</v>
      </c>
      <c r="BF103" s="14">
        <f t="shared" si="248"/>
        <v>5</v>
      </c>
      <c r="BG103" s="14">
        <f t="shared" si="249"/>
        <v>11005</v>
      </c>
      <c r="BJ103" s="109">
        <v>99</v>
      </c>
      <c r="BK103" s="14">
        <f t="shared" si="250"/>
        <v>10</v>
      </c>
      <c r="BL103" s="14">
        <f t="shared" si="251"/>
        <v>9</v>
      </c>
      <c r="BM103" s="14">
        <f t="shared" si="218"/>
        <v>1700</v>
      </c>
      <c r="BN103" s="14">
        <f t="shared" si="219"/>
        <v>3300</v>
      </c>
      <c r="BO103" s="14">
        <f t="shared" si="220"/>
        <v>8100</v>
      </c>
    </row>
    <row r="104" spans="44:67" ht="16.5" x14ac:dyDescent="0.2">
      <c r="AR104" s="24">
        <v>100</v>
      </c>
      <c r="AS104" s="14">
        <f t="shared" si="242"/>
        <v>25</v>
      </c>
      <c r="AT104" s="109">
        <f t="shared" si="243"/>
        <v>4</v>
      </c>
      <c r="AU104" s="109">
        <f t="shared" si="244"/>
        <v>60</v>
      </c>
      <c r="AV104" s="109">
        <f t="shared" si="245"/>
        <v>178</v>
      </c>
      <c r="AW104" s="109">
        <f t="shared" si="246"/>
        <v>295</v>
      </c>
      <c r="AZ104" s="109">
        <v>100</v>
      </c>
      <c r="BA104" s="14">
        <f t="shared" si="215"/>
        <v>10</v>
      </c>
      <c r="BB104" s="14">
        <f t="shared" si="247"/>
        <v>10</v>
      </c>
      <c r="BC104" s="14">
        <f t="shared" si="285"/>
        <v>360</v>
      </c>
      <c r="BD104" s="14">
        <f t="shared" si="216"/>
        <v>1650</v>
      </c>
      <c r="BE104" s="14">
        <f t="shared" si="217"/>
        <v>4050</v>
      </c>
      <c r="BF104" s="14">
        <f t="shared" si="248"/>
        <v>5</v>
      </c>
      <c r="BG104" s="14">
        <f t="shared" si="249"/>
        <v>11005</v>
      </c>
      <c r="BJ104" s="109">
        <v>100</v>
      </c>
      <c r="BK104" s="14">
        <f t="shared" si="250"/>
        <v>10</v>
      </c>
      <c r="BL104" s="14">
        <f t="shared" si="251"/>
        <v>10</v>
      </c>
      <c r="BM104" s="14">
        <f t="shared" si="218"/>
        <v>1700</v>
      </c>
      <c r="BN104" s="14">
        <f t="shared" si="219"/>
        <v>3300</v>
      </c>
      <c r="BO104" s="14">
        <f t="shared" si="220"/>
        <v>8100</v>
      </c>
    </row>
    <row r="105" spans="44:67" ht="16.5" x14ac:dyDescent="0.2">
      <c r="AR105" s="24">
        <v>101</v>
      </c>
      <c r="AS105" s="14">
        <f t="shared" si="242"/>
        <v>26</v>
      </c>
      <c r="AT105" s="109">
        <f t="shared" si="243"/>
        <v>1</v>
      </c>
      <c r="AU105" s="109">
        <f t="shared" si="244"/>
        <v>65</v>
      </c>
      <c r="AV105" s="109">
        <f t="shared" si="245"/>
        <v>182</v>
      </c>
      <c r="AW105" s="109">
        <f t="shared" si="246"/>
        <v>305</v>
      </c>
      <c r="AZ105" s="109">
        <v>101</v>
      </c>
      <c r="BA105" s="14">
        <f t="shared" si="215"/>
        <v>11</v>
      </c>
      <c r="BB105" s="14">
        <f t="shared" si="247"/>
        <v>1</v>
      </c>
      <c r="BC105" s="14">
        <f t="shared" si="285"/>
        <v>400</v>
      </c>
      <c r="BD105" s="14">
        <f t="shared" si="216"/>
        <v>1800</v>
      </c>
      <c r="BE105" s="14">
        <f t="shared" si="217"/>
        <v>4500</v>
      </c>
      <c r="BF105" s="14">
        <f t="shared" si="248"/>
        <v>5.94</v>
      </c>
      <c r="BG105" s="14">
        <f t="shared" si="249"/>
        <v>11005</v>
      </c>
      <c r="BJ105" s="109">
        <v>101</v>
      </c>
      <c r="BK105" s="14">
        <f t="shared" si="250"/>
        <v>11</v>
      </c>
      <c r="BL105" s="14">
        <f t="shared" si="251"/>
        <v>1</v>
      </c>
      <c r="BM105" s="14">
        <f t="shared" si="218"/>
        <v>2450</v>
      </c>
      <c r="BN105" s="14">
        <f t="shared" si="219"/>
        <v>3600</v>
      </c>
      <c r="BO105" s="14">
        <f t="shared" si="220"/>
        <v>9000</v>
      </c>
    </row>
    <row r="106" spans="44:67" ht="16.5" x14ac:dyDescent="0.2">
      <c r="AR106" s="24">
        <v>102</v>
      </c>
      <c r="AS106" s="14">
        <f t="shared" si="242"/>
        <v>26</v>
      </c>
      <c r="AT106" s="109">
        <f t="shared" si="243"/>
        <v>2</v>
      </c>
      <c r="AU106" s="109">
        <f t="shared" si="244"/>
        <v>65</v>
      </c>
      <c r="AV106" s="109">
        <f t="shared" si="245"/>
        <v>184</v>
      </c>
      <c r="AW106" s="109">
        <f t="shared" si="246"/>
        <v>310</v>
      </c>
      <c r="AZ106" s="109">
        <v>102</v>
      </c>
      <c r="BA106" s="14">
        <f t="shared" si="215"/>
        <v>11</v>
      </c>
      <c r="BB106" s="14">
        <f t="shared" si="247"/>
        <v>2</v>
      </c>
      <c r="BC106" s="14">
        <f t="shared" si="285"/>
        <v>400</v>
      </c>
      <c r="BD106" s="14">
        <f t="shared" si="216"/>
        <v>1800</v>
      </c>
      <c r="BE106" s="14">
        <f t="shared" si="217"/>
        <v>4500</v>
      </c>
      <c r="BF106" s="14">
        <f t="shared" si="248"/>
        <v>5.94</v>
      </c>
      <c r="BG106" s="14">
        <f t="shared" si="249"/>
        <v>11005</v>
      </c>
      <c r="BJ106" s="109">
        <v>102</v>
      </c>
      <c r="BK106" s="14">
        <f t="shared" si="250"/>
        <v>11</v>
      </c>
      <c r="BL106" s="14">
        <f t="shared" si="251"/>
        <v>2</v>
      </c>
      <c r="BM106" s="14">
        <f t="shared" si="218"/>
        <v>2450</v>
      </c>
      <c r="BN106" s="14">
        <f t="shared" si="219"/>
        <v>3600</v>
      </c>
      <c r="BO106" s="14">
        <f t="shared" si="220"/>
        <v>9000</v>
      </c>
    </row>
    <row r="107" spans="44:67" ht="16.5" x14ac:dyDescent="0.2">
      <c r="AR107" s="24">
        <v>103</v>
      </c>
      <c r="AS107" s="14">
        <f t="shared" si="242"/>
        <v>26</v>
      </c>
      <c r="AT107" s="109">
        <f t="shared" si="243"/>
        <v>3</v>
      </c>
      <c r="AU107" s="109">
        <f t="shared" si="244"/>
        <v>65</v>
      </c>
      <c r="AV107" s="109">
        <f t="shared" si="245"/>
        <v>186</v>
      </c>
      <c r="AW107" s="109">
        <f t="shared" si="246"/>
        <v>315</v>
      </c>
      <c r="AZ107" s="109">
        <v>103</v>
      </c>
      <c r="BA107" s="14">
        <f t="shared" si="215"/>
        <v>11</v>
      </c>
      <c r="BB107" s="14">
        <f t="shared" si="247"/>
        <v>3</v>
      </c>
      <c r="BC107" s="14">
        <f t="shared" si="285"/>
        <v>400</v>
      </c>
      <c r="BD107" s="14">
        <f t="shared" si="216"/>
        <v>1800</v>
      </c>
      <c r="BE107" s="14">
        <f t="shared" si="217"/>
        <v>4500</v>
      </c>
      <c r="BF107" s="14">
        <f t="shared" si="248"/>
        <v>5.94</v>
      </c>
      <c r="BG107" s="14">
        <f t="shared" si="249"/>
        <v>11005</v>
      </c>
      <c r="BJ107" s="109">
        <v>103</v>
      </c>
      <c r="BK107" s="14">
        <f t="shared" si="250"/>
        <v>11</v>
      </c>
      <c r="BL107" s="14">
        <f t="shared" si="251"/>
        <v>3</v>
      </c>
      <c r="BM107" s="14">
        <f t="shared" si="218"/>
        <v>2450</v>
      </c>
      <c r="BN107" s="14">
        <f t="shared" si="219"/>
        <v>3600</v>
      </c>
      <c r="BO107" s="14">
        <f t="shared" si="220"/>
        <v>9000</v>
      </c>
    </row>
    <row r="108" spans="44:67" ht="16.5" x14ac:dyDescent="0.2">
      <c r="AR108" s="24">
        <v>104</v>
      </c>
      <c r="AS108" s="14">
        <f t="shared" si="242"/>
        <v>26</v>
      </c>
      <c r="AT108" s="109">
        <f t="shared" si="243"/>
        <v>4</v>
      </c>
      <c r="AU108" s="109">
        <f t="shared" si="244"/>
        <v>65</v>
      </c>
      <c r="AV108" s="109">
        <f t="shared" si="245"/>
        <v>188</v>
      </c>
      <c r="AW108" s="109">
        <f t="shared" si="246"/>
        <v>320</v>
      </c>
      <c r="AZ108" s="109">
        <v>104</v>
      </c>
      <c r="BA108" s="14">
        <f t="shared" si="215"/>
        <v>11</v>
      </c>
      <c r="BB108" s="14">
        <f t="shared" si="247"/>
        <v>4</v>
      </c>
      <c r="BC108" s="14">
        <f t="shared" si="285"/>
        <v>400</v>
      </c>
      <c r="BD108" s="14">
        <f t="shared" si="216"/>
        <v>1800</v>
      </c>
      <c r="BE108" s="14">
        <f t="shared" si="217"/>
        <v>4500</v>
      </c>
      <c r="BF108" s="14">
        <f t="shared" si="248"/>
        <v>5.94</v>
      </c>
      <c r="BG108" s="14">
        <f t="shared" si="249"/>
        <v>11005</v>
      </c>
      <c r="BJ108" s="109">
        <v>104</v>
      </c>
      <c r="BK108" s="14">
        <f t="shared" si="250"/>
        <v>11</v>
      </c>
      <c r="BL108" s="14">
        <f t="shared" si="251"/>
        <v>4</v>
      </c>
      <c r="BM108" s="14">
        <f t="shared" si="218"/>
        <v>2450</v>
      </c>
      <c r="BN108" s="14">
        <f t="shared" si="219"/>
        <v>3600</v>
      </c>
      <c r="BO108" s="14">
        <f t="shared" si="220"/>
        <v>9000</v>
      </c>
    </row>
    <row r="109" spans="44:67" ht="16.5" x14ac:dyDescent="0.2">
      <c r="AR109" s="24">
        <v>105</v>
      </c>
      <c r="AS109" s="14">
        <f t="shared" si="242"/>
        <v>27</v>
      </c>
      <c r="AT109" s="109">
        <f t="shared" si="243"/>
        <v>1</v>
      </c>
      <c r="AU109" s="109">
        <f t="shared" si="244"/>
        <v>70</v>
      </c>
      <c r="AV109" s="109">
        <f t="shared" si="245"/>
        <v>192</v>
      </c>
      <c r="AW109" s="109">
        <f t="shared" si="246"/>
        <v>330</v>
      </c>
      <c r="AZ109" s="109">
        <v>105</v>
      </c>
      <c r="BA109" s="14">
        <f t="shared" si="215"/>
        <v>11</v>
      </c>
      <c r="BB109" s="14">
        <f t="shared" si="247"/>
        <v>5</v>
      </c>
      <c r="BC109" s="14">
        <f t="shared" si="285"/>
        <v>400</v>
      </c>
      <c r="BD109" s="14">
        <f t="shared" si="216"/>
        <v>1800</v>
      </c>
      <c r="BE109" s="14">
        <f t="shared" si="217"/>
        <v>4500</v>
      </c>
      <c r="BF109" s="14">
        <f t="shared" si="248"/>
        <v>5.94</v>
      </c>
      <c r="BG109" s="14">
        <f t="shared" si="249"/>
        <v>11005</v>
      </c>
      <c r="BJ109" s="109">
        <v>105</v>
      </c>
      <c r="BK109" s="14">
        <f t="shared" si="250"/>
        <v>11</v>
      </c>
      <c r="BL109" s="14">
        <f t="shared" si="251"/>
        <v>5</v>
      </c>
      <c r="BM109" s="14">
        <f t="shared" si="218"/>
        <v>2450</v>
      </c>
      <c r="BN109" s="14">
        <f t="shared" si="219"/>
        <v>3600</v>
      </c>
      <c r="BO109" s="14">
        <f t="shared" si="220"/>
        <v>9000</v>
      </c>
    </row>
    <row r="110" spans="44:67" ht="16.5" x14ac:dyDescent="0.2">
      <c r="AR110" s="24">
        <v>106</v>
      </c>
      <c r="AS110" s="14">
        <f t="shared" si="242"/>
        <v>27</v>
      </c>
      <c r="AT110" s="109">
        <f t="shared" si="243"/>
        <v>2</v>
      </c>
      <c r="AU110" s="109">
        <f t="shared" si="244"/>
        <v>70</v>
      </c>
      <c r="AV110" s="109">
        <f t="shared" si="245"/>
        <v>194</v>
      </c>
      <c r="AW110" s="109">
        <f t="shared" si="246"/>
        <v>335</v>
      </c>
      <c r="AZ110" s="109">
        <v>106</v>
      </c>
      <c r="BA110" s="14">
        <f t="shared" si="215"/>
        <v>11</v>
      </c>
      <c r="BB110" s="14">
        <f t="shared" si="247"/>
        <v>6</v>
      </c>
      <c r="BC110" s="14">
        <f t="shared" si="285"/>
        <v>400</v>
      </c>
      <c r="BD110" s="14">
        <f t="shared" si="216"/>
        <v>1800</v>
      </c>
      <c r="BE110" s="14">
        <f t="shared" si="217"/>
        <v>4500</v>
      </c>
      <c r="BF110" s="14">
        <f t="shared" si="248"/>
        <v>5.94</v>
      </c>
      <c r="BG110" s="14">
        <f t="shared" si="249"/>
        <v>11005</v>
      </c>
      <c r="BJ110" s="109">
        <v>106</v>
      </c>
      <c r="BK110" s="14">
        <f t="shared" si="250"/>
        <v>11</v>
      </c>
      <c r="BL110" s="14">
        <f t="shared" si="251"/>
        <v>6</v>
      </c>
      <c r="BM110" s="14">
        <f t="shared" si="218"/>
        <v>2450</v>
      </c>
      <c r="BN110" s="14">
        <f t="shared" si="219"/>
        <v>3600</v>
      </c>
      <c r="BO110" s="14">
        <f t="shared" si="220"/>
        <v>9000</v>
      </c>
    </row>
    <row r="111" spans="44:67" ht="16.5" x14ac:dyDescent="0.2">
      <c r="AR111" s="24">
        <v>107</v>
      </c>
      <c r="AS111" s="14">
        <f t="shared" si="242"/>
        <v>27</v>
      </c>
      <c r="AT111" s="109">
        <f t="shared" si="243"/>
        <v>3</v>
      </c>
      <c r="AU111" s="109">
        <f t="shared" si="244"/>
        <v>70</v>
      </c>
      <c r="AV111" s="109">
        <f t="shared" si="245"/>
        <v>196</v>
      </c>
      <c r="AW111" s="109">
        <f t="shared" si="246"/>
        <v>340</v>
      </c>
      <c r="AZ111" s="109">
        <v>107</v>
      </c>
      <c r="BA111" s="14">
        <f t="shared" si="215"/>
        <v>11</v>
      </c>
      <c r="BB111" s="14">
        <f t="shared" si="247"/>
        <v>7</v>
      </c>
      <c r="BC111" s="14">
        <f t="shared" si="285"/>
        <v>400</v>
      </c>
      <c r="BD111" s="14">
        <f t="shared" si="216"/>
        <v>1800</v>
      </c>
      <c r="BE111" s="14">
        <f t="shared" si="217"/>
        <v>4500</v>
      </c>
      <c r="BF111" s="14">
        <f t="shared" si="248"/>
        <v>5.94</v>
      </c>
      <c r="BG111" s="14">
        <f t="shared" si="249"/>
        <v>11005</v>
      </c>
      <c r="BJ111" s="109">
        <v>107</v>
      </c>
      <c r="BK111" s="14">
        <f t="shared" si="250"/>
        <v>11</v>
      </c>
      <c r="BL111" s="14">
        <f t="shared" si="251"/>
        <v>7</v>
      </c>
      <c r="BM111" s="14">
        <f t="shared" si="218"/>
        <v>2450</v>
      </c>
      <c r="BN111" s="14">
        <f t="shared" si="219"/>
        <v>3600</v>
      </c>
      <c r="BO111" s="14">
        <f t="shared" si="220"/>
        <v>9000</v>
      </c>
    </row>
    <row r="112" spans="44:67" ht="16.5" x14ac:dyDescent="0.2">
      <c r="AR112" s="24">
        <v>108</v>
      </c>
      <c r="AS112" s="14">
        <f t="shared" si="242"/>
        <v>27</v>
      </c>
      <c r="AT112" s="109">
        <f t="shared" si="243"/>
        <v>4</v>
      </c>
      <c r="AU112" s="109">
        <f t="shared" si="244"/>
        <v>70</v>
      </c>
      <c r="AV112" s="109">
        <f t="shared" si="245"/>
        <v>198</v>
      </c>
      <c r="AW112" s="109">
        <f t="shared" si="246"/>
        <v>345</v>
      </c>
      <c r="AZ112" s="109">
        <v>108</v>
      </c>
      <c r="BA112" s="14">
        <f t="shared" si="215"/>
        <v>11</v>
      </c>
      <c r="BB112" s="14">
        <f t="shared" si="247"/>
        <v>8</v>
      </c>
      <c r="BC112" s="14">
        <f t="shared" si="285"/>
        <v>400</v>
      </c>
      <c r="BD112" s="14">
        <f t="shared" si="216"/>
        <v>1800</v>
      </c>
      <c r="BE112" s="14">
        <f t="shared" si="217"/>
        <v>4500</v>
      </c>
      <c r="BF112" s="14">
        <f t="shared" si="248"/>
        <v>5.94</v>
      </c>
      <c r="BG112" s="14">
        <f t="shared" si="249"/>
        <v>11005</v>
      </c>
      <c r="BJ112" s="109">
        <v>108</v>
      </c>
      <c r="BK112" s="14">
        <f t="shared" si="250"/>
        <v>11</v>
      </c>
      <c r="BL112" s="14">
        <f t="shared" si="251"/>
        <v>8</v>
      </c>
      <c r="BM112" s="14">
        <f t="shared" si="218"/>
        <v>2450</v>
      </c>
      <c r="BN112" s="14">
        <f t="shared" si="219"/>
        <v>3600</v>
      </c>
      <c r="BO112" s="14">
        <f t="shared" si="220"/>
        <v>9000</v>
      </c>
    </row>
    <row r="113" spans="44:67" ht="16.5" x14ac:dyDescent="0.2">
      <c r="AR113" s="24">
        <v>109</v>
      </c>
      <c r="AS113" s="14">
        <f t="shared" si="242"/>
        <v>28</v>
      </c>
      <c r="AT113" s="109">
        <f t="shared" si="243"/>
        <v>1</v>
      </c>
      <c r="AU113" s="109">
        <f t="shared" si="244"/>
        <v>75</v>
      </c>
      <c r="AV113" s="109">
        <f t="shared" si="245"/>
        <v>202</v>
      </c>
      <c r="AW113" s="109">
        <f t="shared" si="246"/>
        <v>355</v>
      </c>
      <c r="AZ113" s="109">
        <v>109</v>
      </c>
      <c r="BA113" s="14">
        <f t="shared" si="215"/>
        <v>11</v>
      </c>
      <c r="BB113" s="14">
        <f t="shared" si="247"/>
        <v>9</v>
      </c>
      <c r="BC113" s="14">
        <f t="shared" si="285"/>
        <v>400</v>
      </c>
      <c r="BD113" s="14">
        <f t="shared" si="216"/>
        <v>1800</v>
      </c>
      <c r="BE113" s="14">
        <f t="shared" si="217"/>
        <v>4500</v>
      </c>
      <c r="BF113" s="14">
        <f t="shared" si="248"/>
        <v>5.94</v>
      </c>
      <c r="BG113" s="14">
        <f t="shared" si="249"/>
        <v>11005</v>
      </c>
      <c r="BJ113" s="109">
        <v>109</v>
      </c>
      <c r="BK113" s="14">
        <f t="shared" si="250"/>
        <v>11</v>
      </c>
      <c r="BL113" s="14">
        <f t="shared" si="251"/>
        <v>9</v>
      </c>
      <c r="BM113" s="14">
        <f t="shared" si="218"/>
        <v>2450</v>
      </c>
      <c r="BN113" s="14">
        <f t="shared" si="219"/>
        <v>3600</v>
      </c>
      <c r="BO113" s="14">
        <f t="shared" si="220"/>
        <v>9000</v>
      </c>
    </row>
    <row r="114" spans="44:67" ht="16.5" x14ac:dyDescent="0.2">
      <c r="AR114" s="24">
        <v>110</v>
      </c>
      <c r="AS114" s="14">
        <f t="shared" si="242"/>
        <v>28</v>
      </c>
      <c r="AT114" s="109">
        <f t="shared" si="243"/>
        <v>2</v>
      </c>
      <c r="AU114" s="109">
        <f t="shared" si="244"/>
        <v>75</v>
      </c>
      <c r="AV114" s="109">
        <f t="shared" si="245"/>
        <v>204</v>
      </c>
      <c r="AW114" s="109">
        <f t="shared" si="246"/>
        <v>360</v>
      </c>
      <c r="AZ114" s="109">
        <v>110</v>
      </c>
      <c r="BA114" s="14">
        <f t="shared" si="215"/>
        <v>11</v>
      </c>
      <c r="BB114" s="14">
        <f t="shared" si="247"/>
        <v>10</v>
      </c>
      <c r="BC114" s="14">
        <f t="shared" si="285"/>
        <v>400</v>
      </c>
      <c r="BD114" s="14">
        <f t="shared" si="216"/>
        <v>1800</v>
      </c>
      <c r="BE114" s="14">
        <f t="shared" si="217"/>
        <v>4500</v>
      </c>
      <c r="BF114" s="14">
        <f t="shared" si="248"/>
        <v>5.94</v>
      </c>
      <c r="BG114" s="14">
        <f t="shared" si="249"/>
        <v>11005</v>
      </c>
      <c r="BJ114" s="109">
        <v>110</v>
      </c>
      <c r="BK114" s="14">
        <f t="shared" si="250"/>
        <v>11</v>
      </c>
      <c r="BL114" s="14">
        <f t="shared" si="251"/>
        <v>10</v>
      </c>
      <c r="BM114" s="14">
        <f t="shared" si="218"/>
        <v>2450</v>
      </c>
      <c r="BN114" s="14">
        <f t="shared" si="219"/>
        <v>3600</v>
      </c>
      <c r="BO114" s="14">
        <f t="shared" si="220"/>
        <v>9000</v>
      </c>
    </row>
    <row r="115" spans="44:67" ht="16.5" x14ac:dyDescent="0.2">
      <c r="AR115" s="24">
        <v>111</v>
      </c>
      <c r="AS115" s="14">
        <f t="shared" si="242"/>
        <v>28</v>
      </c>
      <c r="AT115" s="109">
        <f t="shared" si="243"/>
        <v>3</v>
      </c>
      <c r="AU115" s="109">
        <f t="shared" si="244"/>
        <v>75</v>
      </c>
      <c r="AV115" s="109">
        <f t="shared" si="245"/>
        <v>206</v>
      </c>
      <c r="AW115" s="109">
        <f t="shared" si="246"/>
        <v>365</v>
      </c>
      <c r="AZ115" s="109">
        <v>111</v>
      </c>
      <c r="BA115" s="14">
        <f t="shared" si="215"/>
        <v>12</v>
      </c>
      <c r="BB115" s="14">
        <f t="shared" si="247"/>
        <v>1</v>
      </c>
      <c r="BC115" s="14">
        <f t="shared" si="285"/>
        <v>440</v>
      </c>
      <c r="BD115" s="14">
        <f t="shared" si="216"/>
        <v>1950</v>
      </c>
      <c r="BE115" s="14">
        <f t="shared" si="217"/>
        <v>4950</v>
      </c>
      <c r="BF115" s="14">
        <f t="shared" si="248"/>
        <v>7</v>
      </c>
      <c r="BG115" s="14">
        <f t="shared" si="249"/>
        <v>11007</v>
      </c>
      <c r="BJ115" s="109">
        <v>111</v>
      </c>
      <c r="BK115" s="14">
        <f t="shared" si="250"/>
        <v>12</v>
      </c>
      <c r="BL115" s="14">
        <f t="shared" si="251"/>
        <v>1</v>
      </c>
      <c r="BM115" s="14">
        <f t="shared" si="218"/>
        <v>3100</v>
      </c>
      <c r="BN115" s="14">
        <f t="shared" si="219"/>
        <v>3900</v>
      </c>
      <c r="BO115" s="14">
        <f t="shared" si="220"/>
        <v>9900</v>
      </c>
    </row>
    <row r="116" spans="44:67" ht="16.5" x14ac:dyDescent="0.2">
      <c r="AR116" s="24">
        <v>112</v>
      </c>
      <c r="AS116" s="14">
        <f t="shared" si="242"/>
        <v>28</v>
      </c>
      <c r="AT116" s="109">
        <f t="shared" si="243"/>
        <v>4</v>
      </c>
      <c r="AU116" s="109">
        <f t="shared" si="244"/>
        <v>75</v>
      </c>
      <c r="AV116" s="109">
        <f t="shared" si="245"/>
        <v>208</v>
      </c>
      <c r="AW116" s="109">
        <f t="shared" si="246"/>
        <v>370</v>
      </c>
      <c r="AZ116" s="109">
        <v>112</v>
      </c>
      <c r="BA116" s="14">
        <f t="shared" si="215"/>
        <v>12</v>
      </c>
      <c r="BB116" s="14">
        <f t="shared" si="247"/>
        <v>2</v>
      </c>
      <c r="BC116" s="14">
        <f t="shared" si="285"/>
        <v>440</v>
      </c>
      <c r="BD116" s="14">
        <f t="shared" si="216"/>
        <v>1950</v>
      </c>
      <c r="BE116" s="14">
        <f t="shared" si="217"/>
        <v>4950</v>
      </c>
      <c r="BF116" s="14">
        <f t="shared" si="248"/>
        <v>7</v>
      </c>
      <c r="BG116" s="14">
        <f t="shared" si="249"/>
        <v>11007</v>
      </c>
      <c r="BJ116" s="109">
        <v>112</v>
      </c>
      <c r="BK116" s="14">
        <f t="shared" si="250"/>
        <v>12</v>
      </c>
      <c r="BL116" s="14">
        <f t="shared" si="251"/>
        <v>2</v>
      </c>
      <c r="BM116" s="14">
        <f t="shared" si="218"/>
        <v>3100</v>
      </c>
      <c r="BN116" s="14">
        <f t="shared" si="219"/>
        <v>3900</v>
      </c>
      <c r="BO116" s="14">
        <f t="shared" si="220"/>
        <v>9900</v>
      </c>
    </row>
    <row r="117" spans="44:67" ht="16.5" x14ac:dyDescent="0.2">
      <c r="AR117" s="24">
        <v>113</v>
      </c>
      <c r="AS117" s="14">
        <f t="shared" si="242"/>
        <v>29</v>
      </c>
      <c r="AT117" s="109">
        <f t="shared" si="243"/>
        <v>1</v>
      </c>
      <c r="AU117" s="109">
        <f t="shared" si="244"/>
        <v>80</v>
      </c>
      <c r="AV117" s="109">
        <f t="shared" si="245"/>
        <v>212</v>
      </c>
      <c r="AW117" s="109">
        <f t="shared" si="246"/>
        <v>380</v>
      </c>
      <c r="AZ117" s="109">
        <v>113</v>
      </c>
      <c r="BA117" s="14">
        <f t="shared" si="215"/>
        <v>12</v>
      </c>
      <c r="BB117" s="14">
        <f t="shared" si="247"/>
        <v>3</v>
      </c>
      <c r="BC117" s="14">
        <f t="shared" si="285"/>
        <v>440</v>
      </c>
      <c r="BD117" s="14">
        <f t="shared" si="216"/>
        <v>1950</v>
      </c>
      <c r="BE117" s="14">
        <f t="shared" si="217"/>
        <v>4950</v>
      </c>
      <c r="BF117" s="14">
        <f t="shared" si="248"/>
        <v>7</v>
      </c>
      <c r="BG117" s="14">
        <f t="shared" si="249"/>
        <v>11007</v>
      </c>
      <c r="BJ117" s="109">
        <v>113</v>
      </c>
      <c r="BK117" s="14">
        <f t="shared" si="250"/>
        <v>12</v>
      </c>
      <c r="BL117" s="14">
        <f t="shared" si="251"/>
        <v>3</v>
      </c>
      <c r="BM117" s="14">
        <f t="shared" si="218"/>
        <v>3100</v>
      </c>
      <c r="BN117" s="14">
        <f t="shared" si="219"/>
        <v>3900</v>
      </c>
      <c r="BO117" s="14">
        <f t="shared" si="220"/>
        <v>9900</v>
      </c>
    </row>
    <row r="118" spans="44:67" ht="16.5" x14ac:dyDescent="0.2">
      <c r="AR118" s="24">
        <v>114</v>
      </c>
      <c r="AS118" s="14">
        <f t="shared" si="242"/>
        <v>29</v>
      </c>
      <c r="AT118" s="109">
        <f t="shared" si="243"/>
        <v>2</v>
      </c>
      <c r="AU118" s="109">
        <f t="shared" si="244"/>
        <v>80</v>
      </c>
      <c r="AV118" s="109">
        <f t="shared" si="245"/>
        <v>214</v>
      </c>
      <c r="AW118" s="109">
        <f t="shared" si="246"/>
        <v>385</v>
      </c>
      <c r="AZ118" s="109">
        <v>114</v>
      </c>
      <c r="BA118" s="14">
        <f t="shared" si="215"/>
        <v>12</v>
      </c>
      <c r="BB118" s="14">
        <f t="shared" si="247"/>
        <v>4</v>
      </c>
      <c r="BC118" s="14">
        <f t="shared" si="285"/>
        <v>440</v>
      </c>
      <c r="BD118" s="14">
        <f t="shared" si="216"/>
        <v>1950</v>
      </c>
      <c r="BE118" s="14">
        <f t="shared" si="217"/>
        <v>4950</v>
      </c>
      <c r="BF118" s="14">
        <f t="shared" si="248"/>
        <v>7</v>
      </c>
      <c r="BG118" s="14">
        <f t="shared" si="249"/>
        <v>11007</v>
      </c>
      <c r="BJ118" s="109">
        <v>114</v>
      </c>
      <c r="BK118" s="14">
        <f t="shared" si="250"/>
        <v>12</v>
      </c>
      <c r="BL118" s="14">
        <f t="shared" si="251"/>
        <v>4</v>
      </c>
      <c r="BM118" s="14">
        <f t="shared" si="218"/>
        <v>3100</v>
      </c>
      <c r="BN118" s="14">
        <f t="shared" si="219"/>
        <v>3900</v>
      </c>
      <c r="BO118" s="14">
        <f t="shared" si="220"/>
        <v>9900</v>
      </c>
    </row>
    <row r="119" spans="44:67" ht="16.5" x14ac:dyDescent="0.2">
      <c r="AR119" s="24">
        <v>115</v>
      </c>
      <c r="AS119" s="14">
        <f t="shared" si="242"/>
        <v>29</v>
      </c>
      <c r="AT119" s="109">
        <f t="shared" si="243"/>
        <v>3</v>
      </c>
      <c r="AU119" s="109">
        <f t="shared" si="244"/>
        <v>80</v>
      </c>
      <c r="AV119" s="109">
        <f t="shared" si="245"/>
        <v>216</v>
      </c>
      <c r="AW119" s="109">
        <f t="shared" si="246"/>
        <v>390</v>
      </c>
      <c r="AZ119" s="109">
        <v>115</v>
      </c>
      <c r="BA119" s="14">
        <f t="shared" si="215"/>
        <v>12</v>
      </c>
      <c r="BB119" s="14">
        <f t="shared" si="247"/>
        <v>5</v>
      </c>
      <c r="BC119" s="14">
        <f t="shared" si="285"/>
        <v>440</v>
      </c>
      <c r="BD119" s="14">
        <f t="shared" si="216"/>
        <v>1950</v>
      </c>
      <c r="BE119" s="14">
        <f t="shared" si="217"/>
        <v>4950</v>
      </c>
      <c r="BF119" s="14">
        <f t="shared" si="248"/>
        <v>7</v>
      </c>
      <c r="BG119" s="14">
        <f t="shared" si="249"/>
        <v>11007</v>
      </c>
      <c r="BJ119" s="109">
        <v>115</v>
      </c>
      <c r="BK119" s="14">
        <f t="shared" si="250"/>
        <v>12</v>
      </c>
      <c r="BL119" s="14">
        <f t="shared" si="251"/>
        <v>5</v>
      </c>
      <c r="BM119" s="14">
        <f t="shared" si="218"/>
        <v>3100</v>
      </c>
      <c r="BN119" s="14">
        <f t="shared" si="219"/>
        <v>3900</v>
      </c>
      <c r="BO119" s="14">
        <f t="shared" si="220"/>
        <v>9900</v>
      </c>
    </row>
    <row r="120" spans="44:67" ht="16.5" x14ac:dyDescent="0.2">
      <c r="AR120" s="24">
        <v>116</v>
      </c>
      <c r="AS120" s="14">
        <f t="shared" si="242"/>
        <v>29</v>
      </c>
      <c r="AT120" s="109">
        <f t="shared" si="243"/>
        <v>4</v>
      </c>
      <c r="AU120" s="109">
        <f t="shared" si="244"/>
        <v>80</v>
      </c>
      <c r="AV120" s="109">
        <f t="shared" si="245"/>
        <v>218</v>
      </c>
      <c r="AW120" s="109">
        <f t="shared" si="246"/>
        <v>395</v>
      </c>
      <c r="AZ120" s="109">
        <v>116</v>
      </c>
      <c r="BA120" s="14">
        <f t="shared" si="215"/>
        <v>12</v>
      </c>
      <c r="BB120" s="14">
        <f t="shared" si="247"/>
        <v>6</v>
      </c>
      <c r="BC120" s="14">
        <f t="shared" si="285"/>
        <v>440</v>
      </c>
      <c r="BD120" s="14">
        <f t="shared" si="216"/>
        <v>1950</v>
      </c>
      <c r="BE120" s="14">
        <f t="shared" si="217"/>
        <v>4950</v>
      </c>
      <c r="BF120" s="14">
        <f t="shared" si="248"/>
        <v>7</v>
      </c>
      <c r="BG120" s="14">
        <f t="shared" si="249"/>
        <v>11007</v>
      </c>
      <c r="BJ120" s="109">
        <v>116</v>
      </c>
      <c r="BK120" s="14">
        <f t="shared" si="250"/>
        <v>12</v>
      </c>
      <c r="BL120" s="14">
        <f t="shared" si="251"/>
        <v>6</v>
      </c>
      <c r="BM120" s="14">
        <f t="shared" si="218"/>
        <v>3100</v>
      </c>
      <c r="BN120" s="14">
        <f t="shared" si="219"/>
        <v>3900</v>
      </c>
      <c r="BO120" s="14">
        <f t="shared" si="220"/>
        <v>9900</v>
      </c>
    </row>
    <row r="121" spans="44:67" ht="16.5" x14ac:dyDescent="0.2">
      <c r="AR121" s="24">
        <v>117</v>
      </c>
      <c r="AS121" s="14">
        <f t="shared" si="242"/>
        <v>30</v>
      </c>
      <c r="AT121" s="109">
        <f t="shared" si="243"/>
        <v>1</v>
      </c>
      <c r="AU121" s="109">
        <f t="shared" si="244"/>
        <v>80</v>
      </c>
      <c r="AV121" s="109">
        <f t="shared" si="245"/>
        <v>220</v>
      </c>
      <c r="AW121" s="109">
        <f t="shared" si="246"/>
        <v>416</v>
      </c>
      <c r="AZ121" s="109">
        <v>117</v>
      </c>
      <c r="BA121" s="14">
        <f t="shared" si="215"/>
        <v>12</v>
      </c>
      <c r="BB121" s="14">
        <f t="shared" si="247"/>
        <v>7</v>
      </c>
      <c r="BC121" s="14">
        <f t="shared" si="285"/>
        <v>440</v>
      </c>
      <c r="BD121" s="14">
        <f t="shared" si="216"/>
        <v>1950</v>
      </c>
      <c r="BE121" s="14">
        <f t="shared" si="217"/>
        <v>4950</v>
      </c>
      <c r="BF121" s="14">
        <f t="shared" si="248"/>
        <v>7</v>
      </c>
      <c r="BG121" s="14">
        <f t="shared" si="249"/>
        <v>11007</v>
      </c>
      <c r="BJ121" s="109">
        <v>117</v>
      </c>
      <c r="BK121" s="14">
        <f t="shared" si="250"/>
        <v>12</v>
      </c>
      <c r="BL121" s="14">
        <f t="shared" si="251"/>
        <v>7</v>
      </c>
      <c r="BM121" s="14">
        <f t="shared" si="218"/>
        <v>3100</v>
      </c>
      <c r="BN121" s="14">
        <f t="shared" si="219"/>
        <v>3900</v>
      </c>
      <c r="BO121" s="14">
        <f t="shared" si="220"/>
        <v>9900</v>
      </c>
    </row>
    <row r="122" spans="44:67" ht="16.5" x14ac:dyDescent="0.2">
      <c r="AR122" s="24">
        <v>118</v>
      </c>
      <c r="AS122" s="14">
        <f t="shared" si="242"/>
        <v>30</v>
      </c>
      <c r="AT122" s="109">
        <f t="shared" si="243"/>
        <v>2</v>
      </c>
      <c r="AU122" s="109">
        <f t="shared" si="244"/>
        <v>80</v>
      </c>
      <c r="AV122" s="109">
        <f t="shared" si="245"/>
        <v>220</v>
      </c>
      <c r="AW122" s="109">
        <f t="shared" si="246"/>
        <v>432</v>
      </c>
      <c r="AZ122" s="109">
        <v>118</v>
      </c>
      <c r="BA122" s="14">
        <f t="shared" si="215"/>
        <v>12</v>
      </c>
      <c r="BB122" s="14">
        <f t="shared" si="247"/>
        <v>8</v>
      </c>
      <c r="BC122" s="14">
        <f t="shared" si="285"/>
        <v>440</v>
      </c>
      <c r="BD122" s="14">
        <f t="shared" si="216"/>
        <v>1950</v>
      </c>
      <c r="BE122" s="14">
        <f t="shared" si="217"/>
        <v>4950</v>
      </c>
      <c r="BF122" s="14">
        <f t="shared" si="248"/>
        <v>7</v>
      </c>
      <c r="BG122" s="14">
        <f t="shared" si="249"/>
        <v>11007</v>
      </c>
      <c r="BJ122" s="109">
        <v>118</v>
      </c>
      <c r="BK122" s="14">
        <f t="shared" si="250"/>
        <v>12</v>
      </c>
      <c r="BL122" s="14">
        <f t="shared" si="251"/>
        <v>8</v>
      </c>
      <c r="BM122" s="14">
        <f t="shared" si="218"/>
        <v>3100</v>
      </c>
      <c r="BN122" s="14">
        <f t="shared" si="219"/>
        <v>3900</v>
      </c>
      <c r="BO122" s="14">
        <f t="shared" si="220"/>
        <v>9900</v>
      </c>
    </row>
    <row r="123" spans="44:67" ht="16.5" x14ac:dyDescent="0.2">
      <c r="AR123" s="24">
        <v>119</v>
      </c>
      <c r="AS123" s="14">
        <f t="shared" si="242"/>
        <v>30</v>
      </c>
      <c r="AT123" s="109">
        <f t="shared" si="243"/>
        <v>3</v>
      </c>
      <c r="AU123" s="109">
        <f t="shared" si="244"/>
        <v>80</v>
      </c>
      <c r="AV123" s="109">
        <f t="shared" si="245"/>
        <v>220</v>
      </c>
      <c r="AW123" s="109">
        <f t="shared" si="246"/>
        <v>448</v>
      </c>
      <c r="AZ123" s="109">
        <v>119</v>
      </c>
      <c r="BA123" s="14">
        <f t="shared" si="215"/>
        <v>12</v>
      </c>
      <c r="BB123" s="14">
        <f t="shared" si="247"/>
        <v>9</v>
      </c>
      <c r="BC123" s="14">
        <f t="shared" si="285"/>
        <v>440</v>
      </c>
      <c r="BD123" s="14">
        <f t="shared" si="216"/>
        <v>1950</v>
      </c>
      <c r="BE123" s="14">
        <f t="shared" si="217"/>
        <v>4950</v>
      </c>
      <c r="BF123" s="14">
        <f t="shared" si="248"/>
        <v>7</v>
      </c>
      <c r="BG123" s="14">
        <f t="shared" si="249"/>
        <v>11007</v>
      </c>
      <c r="BJ123" s="109">
        <v>119</v>
      </c>
      <c r="BK123" s="14">
        <f t="shared" si="250"/>
        <v>12</v>
      </c>
      <c r="BL123" s="14">
        <f t="shared" si="251"/>
        <v>9</v>
      </c>
      <c r="BM123" s="14">
        <f t="shared" si="218"/>
        <v>3100</v>
      </c>
      <c r="BN123" s="14">
        <f t="shared" si="219"/>
        <v>3900</v>
      </c>
      <c r="BO123" s="14">
        <f t="shared" si="220"/>
        <v>9900</v>
      </c>
    </row>
    <row r="124" spans="44:67" ht="16.5" x14ac:dyDescent="0.2">
      <c r="AR124" s="24">
        <v>120</v>
      </c>
      <c r="AS124" s="14">
        <f t="shared" si="242"/>
        <v>30</v>
      </c>
      <c r="AT124" s="109">
        <f t="shared" si="243"/>
        <v>4</v>
      </c>
      <c r="AU124" s="109">
        <f t="shared" si="244"/>
        <v>80</v>
      </c>
      <c r="AV124" s="109">
        <f t="shared" si="245"/>
        <v>220</v>
      </c>
      <c r="AW124" s="109">
        <f t="shared" si="246"/>
        <v>464</v>
      </c>
      <c r="AZ124" s="109">
        <v>120</v>
      </c>
      <c r="BA124" s="14">
        <f t="shared" si="215"/>
        <v>12</v>
      </c>
      <c r="BB124" s="14">
        <f t="shared" si="247"/>
        <v>10</v>
      </c>
      <c r="BC124" s="14">
        <f t="shared" si="285"/>
        <v>440</v>
      </c>
      <c r="BD124" s="14">
        <f t="shared" si="216"/>
        <v>1950</v>
      </c>
      <c r="BE124" s="14">
        <f t="shared" si="217"/>
        <v>4950</v>
      </c>
      <c r="BF124" s="14">
        <f t="shared" si="248"/>
        <v>7</v>
      </c>
      <c r="BG124" s="14">
        <f t="shared" si="249"/>
        <v>11007</v>
      </c>
      <c r="BJ124" s="109">
        <v>120</v>
      </c>
      <c r="BK124" s="14">
        <f t="shared" si="250"/>
        <v>12</v>
      </c>
      <c r="BL124" s="14">
        <f t="shared" si="251"/>
        <v>10</v>
      </c>
      <c r="BM124" s="14">
        <f t="shared" si="218"/>
        <v>3100</v>
      </c>
      <c r="BN124" s="14">
        <f t="shared" si="219"/>
        <v>3900</v>
      </c>
      <c r="BO124" s="14">
        <f t="shared" si="220"/>
        <v>9900</v>
      </c>
    </row>
    <row r="125" spans="44:67" ht="16.5" x14ac:dyDescent="0.2">
      <c r="AR125" s="110"/>
      <c r="AS125" s="110"/>
      <c r="AT125" s="110"/>
      <c r="AU125" s="110"/>
      <c r="AV125" s="110"/>
      <c r="AW125" s="110"/>
      <c r="AZ125" s="109">
        <v>121</v>
      </c>
      <c r="BA125" s="14">
        <f t="shared" si="215"/>
        <v>13</v>
      </c>
      <c r="BB125" s="14">
        <f t="shared" si="247"/>
        <v>1</v>
      </c>
      <c r="BC125" s="14">
        <f t="shared" si="285"/>
        <v>500</v>
      </c>
      <c r="BD125" s="14">
        <f t="shared" si="216"/>
        <v>2100</v>
      </c>
      <c r="BE125" s="14">
        <f t="shared" si="217"/>
        <v>5625</v>
      </c>
      <c r="BF125" s="14">
        <f t="shared" si="248"/>
        <v>8.35</v>
      </c>
      <c r="BG125" s="14">
        <f t="shared" si="249"/>
        <v>11008</v>
      </c>
      <c r="BJ125" s="109">
        <v>121</v>
      </c>
      <c r="BK125" s="14">
        <f t="shared" si="250"/>
        <v>13</v>
      </c>
      <c r="BL125" s="14">
        <f t="shared" si="251"/>
        <v>1</v>
      </c>
      <c r="BM125" s="14">
        <f t="shared" si="218"/>
        <v>4050</v>
      </c>
      <c r="BN125" s="14">
        <f t="shared" si="219"/>
        <v>4200</v>
      </c>
      <c r="BO125" s="14">
        <f t="shared" si="220"/>
        <v>11250</v>
      </c>
    </row>
    <row r="126" spans="44:67" ht="16.5" x14ac:dyDescent="0.2">
      <c r="AR126" s="110"/>
      <c r="AS126" s="110"/>
      <c r="AT126" s="110"/>
      <c r="AU126" s="110"/>
      <c r="AV126" s="110"/>
      <c r="AW126" s="110"/>
      <c r="AZ126" s="109">
        <v>122</v>
      </c>
      <c r="BA126" s="14">
        <f t="shared" si="215"/>
        <v>13</v>
      </c>
      <c r="BB126" s="14">
        <f t="shared" si="247"/>
        <v>2</v>
      </c>
      <c r="BC126" s="14">
        <f t="shared" si="285"/>
        <v>500</v>
      </c>
      <c r="BD126" s="14">
        <f t="shared" si="216"/>
        <v>2100</v>
      </c>
      <c r="BE126" s="14">
        <f t="shared" si="217"/>
        <v>5625</v>
      </c>
      <c r="BF126" s="14">
        <f t="shared" si="248"/>
        <v>8.35</v>
      </c>
      <c r="BG126" s="14">
        <f t="shared" si="249"/>
        <v>11008</v>
      </c>
      <c r="BJ126" s="109">
        <v>122</v>
      </c>
      <c r="BK126" s="14">
        <f t="shared" si="250"/>
        <v>13</v>
      </c>
      <c r="BL126" s="14">
        <f t="shared" si="251"/>
        <v>2</v>
      </c>
      <c r="BM126" s="14">
        <f t="shared" si="218"/>
        <v>4050</v>
      </c>
      <c r="BN126" s="14">
        <f t="shared" si="219"/>
        <v>4200</v>
      </c>
      <c r="BO126" s="14">
        <f t="shared" si="220"/>
        <v>11250</v>
      </c>
    </row>
    <row r="127" spans="44:67" ht="16.5" x14ac:dyDescent="0.2">
      <c r="AR127" s="110"/>
      <c r="AS127" s="110"/>
      <c r="AT127" s="110"/>
      <c r="AU127" s="110"/>
      <c r="AV127" s="110"/>
      <c r="AW127" s="110"/>
      <c r="AZ127" s="109">
        <v>123</v>
      </c>
      <c r="BA127" s="14">
        <f t="shared" si="215"/>
        <v>13</v>
      </c>
      <c r="BB127" s="14">
        <f t="shared" si="247"/>
        <v>3</v>
      </c>
      <c r="BC127" s="14">
        <f t="shared" si="285"/>
        <v>500</v>
      </c>
      <c r="BD127" s="14">
        <f t="shared" si="216"/>
        <v>2100</v>
      </c>
      <c r="BE127" s="14">
        <f t="shared" si="217"/>
        <v>5625</v>
      </c>
      <c r="BF127" s="14">
        <f t="shared" si="248"/>
        <v>8.35</v>
      </c>
      <c r="BG127" s="14">
        <f t="shared" si="249"/>
        <v>11008</v>
      </c>
      <c r="BJ127" s="109">
        <v>123</v>
      </c>
      <c r="BK127" s="14">
        <f t="shared" si="250"/>
        <v>13</v>
      </c>
      <c r="BL127" s="14">
        <f t="shared" si="251"/>
        <v>3</v>
      </c>
      <c r="BM127" s="14">
        <f t="shared" si="218"/>
        <v>4050</v>
      </c>
      <c r="BN127" s="14">
        <f t="shared" si="219"/>
        <v>4200</v>
      </c>
      <c r="BO127" s="14">
        <f t="shared" si="220"/>
        <v>11250</v>
      </c>
    </row>
    <row r="128" spans="44:67" ht="16.5" x14ac:dyDescent="0.2">
      <c r="AR128" s="110"/>
      <c r="AS128" s="110"/>
      <c r="AT128" s="110"/>
      <c r="AU128" s="110"/>
      <c r="AV128" s="110"/>
      <c r="AW128" s="110"/>
      <c r="AZ128" s="109">
        <v>124</v>
      </c>
      <c r="BA128" s="14">
        <f t="shared" si="215"/>
        <v>13</v>
      </c>
      <c r="BB128" s="14">
        <f t="shared" si="247"/>
        <v>4</v>
      </c>
      <c r="BC128" s="14">
        <f t="shared" si="285"/>
        <v>500</v>
      </c>
      <c r="BD128" s="14">
        <f t="shared" si="216"/>
        <v>2100</v>
      </c>
      <c r="BE128" s="14">
        <f t="shared" si="217"/>
        <v>5625</v>
      </c>
      <c r="BF128" s="14">
        <f t="shared" si="248"/>
        <v>8.35</v>
      </c>
      <c r="BG128" s="14">
        <f t="shared" si="249"/>
        <v>11008</v>
      </c>
      <c r="BJ128" s="109">
        <v>124</v>
      </c>
      <c r="BK128" s="14">
        <f t="shared" si="250"/>
        <v>13</v>
      </c>
      <c r="BL128" s="14">
        <f t="shared" si="251"/>
        <v>4</v>
      </c>
      <c r="BM128" s="14">
        <f t="shared" si="218"/>
        <v>4050</v>
      </c>
      <c r="BN128" s="14">
        <f t="shared" si="219"/>
        <v>4200</v>
      </c>
      <c r="BO128" s="14">
        <f t="shared" si="220"/>
        <v>11250</v>
      </c>
    </row>
    <row r="129" spans="44:67" ht="16.5" x14ac:dyDescent="0.2">
      <c r="AR129" s="110"/>
      <c r="AS129" s="110"/>
      <c r="AT129" s="110"/>
      <c r="AU129" s="110"/>
      <c r="AV129" s="110"/>
      <c r="AW129" s="110"/>
      <c r="AZ129" s="109">
        <v>125</v>
      </c>
      <c r="BA129" s="14">
        <f t="shared" si="215"/>
        <v>13</v>
      </c>
      <c r="BB129" s="14">
        <f t="shared" si="247"/>
        <v>5</v>
      </c>
      <c r="BC129" s="14">
        <f t="shared" si="285"/>
        <v>500</v>
      </c>
      <c r="BD129" s="14">
        <f t="shared" si="216"/>
        <v>2100</v>
      </c>
      <c r="BE129" s="14">
        <f t="shared" si="217"/>
        <v>5625</v>
      </c>
      <c r="BF129" s="14">
        <f t="shared" si="248"/>
        <v>8.35</v>
      </c>
      <c r="BG129" s="14">
        <f t="shared" si="249"/>
        <v>11008</v>
      </c>
      <c r="BJ129" s="109">
        <v>125</v>
      </c>
      <c r="BK129" s="14">
        <f t="shared" si="250"/>
        <v>13</v>
      </c>
      <c r="BL129" s="14">
        <f t="shared" si="251"/>
        <v>5</v>
      </c>
      <c r="BM129" s="14">
        <f t="shared" si="218"/>
        <v>4050</v>
      </c>
      <c r="BN129" s="14">
        <f t="shared" si="219"/>
        <v>4200</v>
      </c>
      <c r="BO129" s="14">
        <f t="shared" si="220"/>
        <v>11250</v>
      </c>
    </row>
    <row r="130" spans="44:67" ht="16.5" x14ac:dyDescent="0.2">
      <c r="AR130" s="110"/>
      <c r="AS130" s="110"/>
      <c r="AT130" s="110"/>
      <c r="AU130" s="110"/>
      <c r="AV130" s="110"/>
      <c r="AW130" s="110"/>
      <c r="AZ130" s="109">
        <v>126</v>
      </c>
      <c r="BA130" s="14">
        <f t="shared" si="215"/>
        <v>13</v>
      </c>
      <c r="BB130" s="14">
        <f t="shared" si="247"/>
        <v>6</v>
      </c>
      <c r="BC130" s="14">
        <f t="shared" si="285"/>
        <v>500</v>
      </c>
      <c r="BD130" s="14">
        <f t="shared" si="216"/>
        <v>2100</v>
      </c>
      <c r="BE130" s="14">
        <f t="shared" si="217"/>
        <v>5625</v>
      </c>
      <c r="BF130" s="14">
        <f t="shared" si="248"/>
        <v>8.35</v>
      </c>
      <c r="BG130" s="14">
        <f t="shared" si="249"/>
        <v>11008</v>
      </c>
      <c r="BJ130" s="109">
        <v>126</v>
      </c>
      <c r="BK130" s="14">
        <f t="shared" si="250"/>
        <v>13</v>
      </c>
      <c r="BL130" s="14">
        <f t="shared" si="251"/>
        <v>6</v>
      </c>
      <c r="BM130" s="14">
        <f t="shared" si="218"/>
        <v>4050</v>
      </c>
      <c r="BN130" s="14">
        <f t="shared" si="219"/>
        <v>4200</v>
      </c>
      <c r="BO130" s="14">
        <f t="shared" si="220"/>
        <v>11250</v>
      </c>
    </row>
    <row r="131" spans="44:67" ht="16.5" x14ac:dyDescent="0.2">
      <c r="AR131" s="110"/>
      <c r="AS131" s="110"/>
      <c r="AT131" s="110"/>
      <c r="AU131" s="110"/>
      <c r="AV131" s="110"/>
      <c r="AW131" s="110"/>
      <c r="AZ131" s="109">
        <v>127</v>
      </c>
      <c r="BA131" s="14">
        <f t="shared" si="215"/>
        <v>13</v>
      </c>
      <c r="BB131" s="14">
        <f t="shared" si="247"/>
        <v>7</v>
      </c>
      <c r="BC131" s="14">
        <f t="shared" si="285"/>
        <v>500</v>
      </c>
      <c r="BD131" s="14">
        <f t="shared" si="216"/>
        <v>2100</v>
      </c>
      <c r="BE131" s="14">
        <f t="shared" si="217"/>
        <v>5625</v>
      </c>
      <c r="BF131" s="14">
        <f t="shared" si="248"/>
        <v>8.35</v>
      </c>
      <c r="BG131" s="14">
        <f t="shared" si="249"/>
        <v>11008</v>
      </c>
      <c r="BJ131" s="109">
        <v>127</v>
      </c>
      <c r="BK131" s="14">
        <f t="shared" si="250"/>
        <v>13</v>
      </c>
      <c r="BL131" s="14">
        <f t="shared" si="251"/>
        <v>7</v>
      </c>
      <c r="BM131" s="14">
        <f t="shared" si="218"/>
        <v>4050</v>
      </c>
      <c r="BN131" s="14">
        <f t="shared" si="219"/>
        <v>4200</v>
      </c>
      <c r="BO131" s="14">
        <f t="shared" si="220"/>
        <v>11250</v>
      </c>
    </row>
    <row r="132" spans="44:67" ht="16.5" x14ac:dyDescent="0.2">
      <c r="AR132" s="110"/>
      <c r="AS132" s="110"/>
      <c r="AT132" s="110"/>
      <c r="AU132" s="110"/>
      <c r="AV132" s="110"/>
      <c r="AW132" s="110"/>
      <c r="AZ132" s="109">
        <v>128</v>
      </c>
      <c r="BA132" s="14">
        <f t="shared" si="215"/>
        <v>13</v>
      </c>
      <c r="BB132" s="14">
        <f t="shared" si="247"/>
        <v>8</v>
      </c>
      <c r="BC132" s="14">
        <f t="shared" si="285"/>
        <v>500</v>
      </c>
      <c r="BD132" s="14">
        <f t="shared" si="216"/>
        <v>2100</v>
      </c>
      <c r="BE132" s="14">
        <f t="shared" si="217"/>
        <v>5625</v>
      </c>
      <c r="BF132" s="14">
        <f t="shared" si="248"/>
        <v>8.35</v>
      </c>
      <c r="BG132" s="14">
        <f t="shared" si="249"/>
        <v>11008</v>
      </c>
      <c r="BJ132" s="109">
        <v>128</v>
      </c>
      <c r="BK132" s="14">
        <f t="shared" si="250"/>
        <v>13</v>
      </c>
      <c r="BL132" s="14">
        <f t="shared" si="251"/>
        <v>8</v>
      </c>
      <c r="BM132" s="14">
        <f t="shared" si="218"/>
        <v>4050</v>
      </c>
      <c r="BN132" s="14">
        <f t="shared" si="219"/>
        <v>4200</v>
      </c>
      <c r="BO132" s="14">
        <f t="shared" si="220"/>
        <v>11250</v>
      </c>
    </row>
    <row r="133" spans="44:67" ht="16.5" x14ac:dyDescent="0.2">
      <c r="AR133" s="110"/>
      <c r="AS133" s="110"/>
      <c r="AT133" s="110"/>
      <c r="AU133" s="110"/>
      <c r="AV133" s="110"/>
      <c r="AW133" s="110"/>
      <c r="AZ133" s="109">
        <v>129</v>
      </c>
      <c r="BA133" s="14">
        <f t="shared" ref="BA133:BA196" si="321">INDEX($O$5:$O$36,MATCH(AZ133-1,$R$5:$R$36,1))+1</f>
        <v>13</v>
      </c>
      <c r="BB133" s="14">
        <f t="shared" si="247"/>
        <v>9</v>
      </c>
      <c r="BC133" s="14">
        <f t="shared" si="285"/>
        <v>500</v>
      </c>
      <c r="BD133" s="14">
        <f t="shared" ref="BD133:BD196" si="322">INDEX($V$6:$V$35,BA133)</f>
        <v>2100</v>
      </c>
      <c r="BE133" s="14">
        <f t="shared" ref="BE133:BE196" si="323">INDEX($X$6:$X$35,BA133)</f>
        <v>5625</v>
      </c>
      <c r="BF133" s="14">
        <f t="shared" si="248"/>
        <v>8.35</v>
      </c>
      <c r="BG133" s="14">
        <f t="shared" si="249"/>
        <v>11008</v>
      </c>
      <c r="BJ133" s="109">
        <v>129</v>
      </c>
      <c r="BK133" s="14">
        <f t="shared" si="250"/>
        <v>13</v>
      </c>
      <c r="BL133" s="14">
        <f t="shared" si="251"/>
        <v>9</v>
      </c>
      <c r="BM133" s="14">
        <f t="shared" ref="BM133:BM196" si="324">INDEX($AI$6:$AI$35,BK133)</f>
        <v>4050</v>
      </c>
      <c r="BN133" s="14">
        <f t="shared" ref="BN133:BN196" si="325">INDEX($AK$6:$AK$35,BK133)</f>
        <v>4200</v>
      </c>
      <c r="BO133" s="14">
        <f t="shared" ref="BO133:BO196" si="326">INDEX($AM$6:$AM$35,BK133)</f>
        <v>11250</v>
      </c>
    </row>
    <row r="134" spans="44:67" ht="16.5" x14ac:dyDescent="0.2">
      <c r="AR134" s="110"/>
      <c r="AS134" s="110"/>
      <c r="AT134" s="110"/>
      <c r="AU134" s="110"/>
      <c r="AV134" s="110"/>
      <c r="AW134" s="110"/>
      <c r="AZ134" s="109">
        <v>130</v>
      </c>
      <c r="BA134" s="14">
        <f t="shared" si="321"/>
        <v>13</v>
      </c>
      <c r="BB134" s="14">
        <f t="shared" ref="BB134:BB197" si="327">AZ134-INDEX($R$5:$R$36,BA134)</f>
        <v>10</v>
      </c>
      <c r="BC134" s="14">
        <f t="shared" si="285"/>
        <v>500</v>
      </c>
      <c r="BD134" s="14">
        <f t="shared" si="322"/>
        <v>2100</v>
      </c>
      <c r="BE134" s="14">
        <f t="shared" si="323"/>
        <v>5625</v>
      </c>
      <c r="BF134" s="14">
        <f t="shared" ref="BF134:BF197" si="328">INDEX($AA$6:$AA$33,BA134)</f>
        <v>8.35</v>
      </c>
      <c r="BG134" s="14">
        <f t="shared" ref="BG134:BG197" si="329">11000+INT(BF134)</f>
        <v>11008</v>
      </c>
      <c r="BJ134" s="109">
        <v>130</v>
      </c>
      <c r="BK134" s="14">
        <f t="shared" ref="BK134:BK197" si="330">INDEX($AC$5:$AC$35,MATCH(BJ134-1,$AH$5:$AH$35,1))+1</f>
        <v>13</v>
      </c>
      <c r="BL134" s="14">
        <f t="shared" ref="BL134:BL197" si="331">BJ134-INDEX($AH$5:$AH$35,BK134)</f>
        <v>10</v>
      </c>
      <c r="BM134" s="14">
        <f t="shared" si="324"/>
        <v>4050</v>
      </c>
      <c r="BN134" s="14">
        <f t="shared" si="325"/>
        <v>4200</v>
      </c>
      <c r="BO134" s="14">
        <f t="shared" si="326"/>
        <v>11250</v>
      </c>
    </row>
    <row r="135" spans="44:67" ht="16.5" x14ac:dyDescent="0.2">
      <c r="AR135" s="110"/>
      <c r="AS135" s="110"/>
      <c r="AT135" s="110"/>
      <c r="AU135" s="110"/>
      <c r="AV135" s="110"/>
      <c r="AW135" s="110"/>
      <c r="AZ135" s="109">
        <v>131</v>
      </c>
      <c r="BA135" s="14">
        <f t="shared" si="321"/>
        <v>14</v>
      </c>
      <c r="BB135" s="14">
        <f t="shared" si="327"/>
        <v>1</v>
      </c>
      <c r="BC135" s="14">
        <f t="shared" si="285"/>
        <v>540</v>
      </c>
      <c r="BD135" s="14">
        <f t="shared" si="322"/>
        <v>2250</v>
      </c>
      <c r="BE135" s="14">
        <f t="shared" si="323"/>
        <v>6075</v>
      </c>
      <c r="BF135" s="14">
        <f t="shared" si="328"/>
        <v>9.94</v>
      </c>
      <c r="BG135" s="14">
        <f t="shared" si="329"/>
        <v>11009</v>
      </c>
      <c r="BJ135" s="109">
        <v>131</v>
      </c>
      <c r="BK135" s="14">
        <f t="shared" si="330"/>
        <v>14</v>
      </c>
      <c r="BL135" s="14">
        <f t="shared" si="331"/>
        <v>1</v>
      </c>
      <c r="BM135" s="14">
        <f t="shared" si="324"/>
        <v>5050</v>
      </c>
      <c r="BN135" s="14">
        <f t="shared" si="325"/>
        <v>4500</v>
      </c>
      <c r="BO135" s="14">
        <f t="shared" si="326"/>
        <v>12150</v>
      </c>
    </row>
    <row r="136" spans="44:67" ht="16.5" x14ac:dyDescent="0.2">
      <c r="AR136" s="110"/>
      <c r="AS136" s="110"/>
      <c r="AT136" s="110"/>
      <c r="AU136" s="110"/>
      <c r="AV136" s="110"/>
      <c r="AW136" s="110"/>
      <c r="AZ136" s="109">
        <v>132</v>
      </c>
      <c r="BA136" s="14">
        <f t="shared" si="321"/>
        <v>14</v>
      </c>
      <c r="BB136" s="14">
        <f t="shared" si="327"/>
        <v>2</v>
      </c>
      <c r="BC136" s="14">
        <f t="shared" si="285"/>
        <v>540</v>
      </c>
      <c r="BD136" s="14">
        <f t="shared" si="322"/>
        <v>2250</v>
      </c>
      <c r="BE136" s="14">
        <f t="shared" si="323"/>
        <v>6075</v>
      </c>
      <c r="BF136" s="14">
        <f t="shared" si="328"/>
        <v>9.94</v>
      </c>
      <c r="BG136" s="14">
        <f t="shared" si="329"/>
        <v>11009</v>
      </c>
      <c r="BJ136" s="109">
        <v>132</v>
      </c>
      <c r="BK136" s="14">
        <f t="shared" si="330"/>
        <v>14</v>
      </c>
      <c r="BL136" s="14">
        <f t="shared" si="331"/>
        <v>2</v>
      </c>
      <c r="BM136" s="14">
        <f t="shared" si="324"/>
        <v>5050</v>
      </c>
      <c r="BN136" s="14">
        <f t="shared" si="325"/>
        <v>4500</v>
      </c>
      <c r="BO136" s="14">
        <f t="shared" si="326"/>
        <v>12150</v>
      </c>
    </row>
    <row r="137" spans="44:67" ht="16.5" x14ac:dyDescent="0.2">
      <c r="AR137" s="110"/>
      <c r="AS137" s="110"/>
      <c r="AT137" s="110"/>
      <c r="AU137" s="110"/>
      <c r="AV137" s="110"/>
      <c r="AW137" s="110"/>
      <c r="AZ137" s="109">
        <v>133</v>
      </c>
      <c r="BA137" s="14">
        <f t="shared" si="321"/>
        <v>14</v>
      </c>
      <c r="BB137" s="14">
        <f t="shared" si="327"/>
        <v>3</v>
      </c>
      <c r="BC137" s="14">
        <f t="shared" si="285"/>
        <v>540</v>
      </c>
      <c r="BD137" s="14">
        <f t="shared" si="322"/>
        <v>2250</v>
      </c>
      <c r="BE137" s="14">
        <f t="shared" si="323"/>
        <v>6075</v>
      </c>
      <c r="BF137" s="14">
        <f t="shared" si="328"/>
        <v>9.94</v>
      </c>
      <c r="BG137" s="14">
        <f t="shared" si="329"/>
        <v>11009</v>
      </c>
      <c r="BJ137" s="109">
        <v>133</v>
      </c>
      <c r="BK137" s="14">
        <f t="shared" si="330"/>
        <v>14</v>
      </c>
      <c r="BL137" s="14">
        <f t="shared" si="331"/>
        <v>3</v>
      </c>
      <c r="BM137" s="14">
        <f t="shared" si="324"/>
        <v>5050</v>
      </c>
      <c r="BN137" s="14">
        <f t="shared" si="325"/>
        <v>4500</v>
      </c>
      <c r="BO137" s="14">
        <f t="shared" si="326"/>
        <v>12150</v>
      </c>
    </row>
    <row r="138" spans="44:67" ht="16.5" x14ac:dyDescent="0.2">
      <c r="AR138" s="110"/>
      <c r="AS138" s="110"/>
      <c r="AT138" s="110"/>
      <c r="AU138" s="110"/>
      <c r="AV138" s="110"/>
      <c r="AW138" s="110"/>
      <c r="AZ138" s="109">
        <v>134</v>
      </c>
      <c r="BA138" s="14">
        <f t="shared" si="321"/>
        <v>14</v>
      </c>
      <c r="BB138" s="14">
        <f t="shared" si="327"/>
        <v>4</v>
      </c>
      <c r="BC138" s="14">
        <f t="shared" si="285"/>
        <v>540</v>
      </c>
      <c r="BD138" s="14">
        <f t="shared" si="322"/>
        <v>2250</v>
      </c>
      <c r="BE138" s="14">
        <f t="shared" si="323"/>
        <v>6075</v>
      </c>
      <c r="BF138" s="14">
        <f t="shared" si="328"/>
        <v>9.94</v>
      </c>
      <c r="BG138" s="14">
        <f t="shared" si="329"/>
        <v>11009</v>
      </c>
      <c r="BJ138" s="109">
        <v>134</v>
      </c>
      <c r="BK138" s="14">
        <f t="shared" si="330"/>
        <v>14</v>
      </c>
      <c r="BL138" s="14">
        <f t="shared" si="331"/>
        <v>4</v>
      </c>
      <c r="BM138" s="14">
        <f t="shared" si="324"/>
        <v>5050</v>
      </c>
      <c r="BN138" s="14">
        <f t="shared" si="325"/>
        <v>4500</v>
      </c>
      <c r="BO138" s="14">
        <f t="shared" si="326"/>
        <v>12150</v>
      </c>
    </row>
    <row r="139" spans="44:67" ht="16.5" x14ac:dyDescent="0.2">
      <c r="AR139" s="110"/>
      <c r="AS139" s="110"/>
      <c r="AT139" s="110"/>
      <c r="AU139" s="110"/>
      <c r="AV139" s="110"/>
      <c r="AW139" s="110"/>
      <c r="AZ139" s="109">
        <v>135</v>
      </c>
      <c r="BA139" s="14">
        <f t="shared" si="321"/>
        <v>14</v>
      </c>
      <c r="BB139" s="14">
        <f t="shared" si="327"/>
        <v>5</v>
      </c>
      <c r="BC139" s="14">
        <f t="shared" si="285"/>
        <v>540</v>
      </c>
      <c r="BD139" s="14">
        <f t="shared" si="322"/>
        <v>2250</v>
      </c>
      <c r="BE139" s="14">
        <f t="shared" si="323"/>
        <v>6075</v>
      </c>
      <c r="BF139" s="14">
        <f t="shared" si="328"/>
        <v>9.94</v>
      </c>
      <c r="BG139" s="14">
        <f t="shared" si="329"/>
        <v>11009</v>
      </c>
      <c r="BJ139" s="109">
        <v>135</v>
      </c>
      <c r="BK139" s="14">
        <f t="shared" si="330"/>
        <v>14</v>
      </c>
      <c r="BL139" s="14">
        <f t="shared" si="331"/>
        <v>5</v>
      </c>
      <c r="BM139" s="14">
        <f t="shared" si="324"/>
        <v>5050</v>
      </c>
      <c r="BN139" s="14">
        <f t="shared" si="325"/>
        <v>4500</v>
      </c>
      <c r="BO139" s="14">
        <f t="shared" si="326"/>
        <v>12150</v>
      </c>
    </row>
    <row r="140" spans="44:67" ht="16.5" x14ac:dyDescent="0.2">
      <c r="AR140" s="110"/>
      <c r="AS140" s="110"/>
      <c r="AT140" s="110"/>
      <c r="AU140" s="110"/>
      <c r="AV140" s="110"/>
      <c r="AW140" s="110"/>
      <c r="AZ140" s="109">
        <v>136</v>
      </c>
      <c r="BA140" s="14">
        <f t="shared" si="321"/>
        <v>14</v>
      </c>
      <c r="BB140" s="14">
        <f t="shared" si="327"/>
        <v>6</v>
      </c>
      <c r="BC140" s="14">
        <f t="shared" si="285"/>
        <v>540</v>
      </c>
      <c r="BD140" s="14">
        <f t="shared" si="322"/>
        <v>2250</v>
      </c>
      <c r="BE140" s="14">
        <f t="shared" si="323"/>
        <v>6075</v>
      </c>
      <c r="BF140" s="14">
        <f t="shared" si="328"/>
        <v>9.94</v>
      </c>
      <c r="BG140" s="14">
        <f t="shared" si="329"/>
        <v>11009</v>
      </c>
      <c r="BJ140" s="109">
        <v>136</v>
      </c>
      <c r="BK140" s="14">
        <f t="shared" si="330"/>
        <v>14</v>
      </c>
      <c r="BL140" s="14">
        <f t="shared" si="331"/>
        <v>6</v>
      </c>
      <c r="BM140" s="14">
        <f t="shared" si="324"/>
        <v>5050</v>
      </c>
      <c r="BN140" s="14">
        <f t="shared" si="325"/>
        <v>4500</v>
      </c>
      <c r="BO140" s="14">
        <f t="shared" si="326"/>
        <v>12150</v>
      </c>
    </row>
    <row r="141" spans="44:67" ht="16.5" x14ac:dyDescent="0.2">
      <c r="AR141" s="110"/>
      <c r="AS141" s="110"/>
      <c r="AT141" s="110"/>
      <c r="AU141" s="110"/>
      <c r="AV141" s="110"/>
      <c r="AW141" s="110"/>
      <c r="AZ141" s="109">
        <v>137</v>
      </c>
      <c r="BA141" s="14">
        <f t="shared" si="321"/>
        <v>14</v>
      </c>
      <c r="BB141" s="14">
        <f t="shared" si="327"/>
        <v>7</v>
      </c>
      <c r="BC141" s="14">
        <f t="shared" si="285"/>
        <v>540</v>
      </c>
      <c r="BD141" s="14">
        <f t="shared" si="322"/>
        <v>2250</v>
      </c>
      <c r="BE141" s="14">
        <f t="shared" si="323"/>
        <v>6075</v>
      </c>
      <c r="BF141" s="14">
        <f t="shared" si="328"/>
        <v>9.94</v>
      </c>
      <c r="BG141" s="14">
        <f t="shared" si="329"/>
        <v>11009</v>
      </c>
      <c r="BJ141" s="109">
        <v>137</v>
      </c>
      <c r="BK141" s="14">
        <f t="shared" si="330"/>
        <v>14</v>
      </c>
      <c r="BL141" s="14">
        <f t="shared" si="331"/>
        <v>7</v>
      </c>
      <c r="BM141" s="14">
        <f t="shared" si="324"/>
        <v>5050</v>
      </c>
      <c r="BN141" s="14">
        <f t="shared" si="325"/>
        <v>4500</v>
      </c>
      <c r="BO141" s="14">
        <f t="shared" si="326"/>
        <v>12150</v>
      </c>
    </row>
    <row r="142" spans="44:67" ht="16.5" x14ac:dyDescent="0.2">
      <c r="AR142" s="110"/>
      <c r="AS142" s="110"/>
      <c r="AT142" s="110"/>
      <c r="AU142" s="110"/>
      <c r="AV142" s="110"/>
      <c r="AW142" s="110"/>
      <c r="AZ142" s="109">
        <v>138</v>
      </c>
      <c r="BA142" s="14">
        <f t="shared" si="321"/>
        <v>14</v>
      </c>
      <c r="BB142" s="14">
        <f t="shared" si="327"/>
        <v>8</v>
      </c>
      <c r="BC142" s="14">
        <f t="shared" si="285"/>
        <v>540</v>
      </c>
      <c r="BD142" s="14">
        <f t="shared" si="322"/>
        <v>2250</v>
      </c>
      <c r="BE142" s="14">
        <f t="shared" si="323"/>
        <v>6075</v>
      </c>
      <c r="BF142" s="14">
        <f t="shared" si="328"/>
        <v>9.94</v>
      </c>
      <c r="BG142" s="14">
        <f t="shared" si="329"/>
        <v>11009</v>
      </c>
      <c r="BJ142" s="109">
        <v>138</v>
      </c>
      <c r="BK142" s="14">
        <f t="shared" si="330"/>
        <v>14</v>
      </c>
      <c r="BL142" s="14">
        <f t="shared" si="331"/>
        <v>8</v>
      </c>
      <c r="BM142" s="14">
        <f t="shared" si="324"/>
        <v>5050</v>
      </c>
      <c r="BN142" s="14">
        <f t="shared" si="325"/>
        <v>4500</v>
      </c>
      <c r="BO142" s="14">
        <f t="shared" si="326"/>
        <v>12150</v>
      </c>
    </row>
    <row r="143" spans="44:67" ht="16.5" x14ac:dyDescent="0.2">
      <c r="AR143" s="110"/>
      <c r="AS143" s="110"/>
      <c r="AT143" s="110"/>
      <c r="AU143" s="110"/>
      <c r="AV143" s="110"/>
      <c r="AW143" s="110"/>
      <c r="AZ143" s="109">
        <v>139</v>
      </c>
      <c r="BA143" s="14">
        <f t="shared" si="321"/>
        <v>14</v>
      </c>
      <c r="BB143" s="14">
        <f t="shared" si="327"/>
        <v>9</v>
      </c>
      <c r="BC143" s="14">
        <f t="shared" ref="BC143:BC206" si="332">INDEX($T$6:$T$35,BA143)</f>
        <v>540</v>
      </c>
      <c r="BD143" s="14">
        <f t="shared" si="322"/>
        <v>2250</v>
      </c>
      <c r="BE143" s="14">
        <f t="shared" si="323"/>
        <v>6075</v>
      </c>
      <c r="BF143" s="14">
        <f t="shared" si="328"/>
        <v>9.94</v>
      </c>
      <c r="BG143" s="14">
        <f t="shared" si="329"/>
        <v>11009</v>
      </c>
      <c r="BJ143" s="109">
        <v>139</v>
      </c>
      <c r="BK143" s="14">
        <f t="shared" si="330"/>
        <v>14</v>
      </c>
      <c r="BL143" s="14">
        <f t="shared" si="331"/>
        <v>9</v>
      </c>
      <c r="BM143" s="14">
        <f t="shared" si="324"/>
        <v>5050</v>
      </c>
      <c r="BN143" s="14">
        <f t="shared" si="325"/>
        <v>4500</v>
      </c>
      <c r="BO143" s="14">
        <f t="shared" si="326"/>
        <v>12150</v>
      </c>
    </row>
    <row r="144" spans="44:67" ht="16.5" x14ac:dyDescent="0.2">
      <c r="AR144" s="110"/>
      <c r="AS144" s="110"/>
      <c r="AT144" s="110"/>
      <c r="AU144" s="110"/>
      <c r="AV144" s="110"/>
      <c r="AW144" s="110"/>
      <c r="AZ144" s="109">
        <v>140</v>
      </c>
      <c r="BA144" s="14">
        <f t="shared" si="321"/>
        <v>14</v>
      </c>
      <c r="BB144" s="14">
        <f t="shared" si="327"/>
        <v>10</v>
      </c>
      <c r="BC144" s="14">
        <f t="shared" si="332"/>
        <v>540</v>
      </c>
      <c r="BD144" s="14">
        <f t="shared" si="322"/>
        <v>2250</v>
      </c>
      <c r="BE144" s="14">
        <f t="shared" si="323"/>
        <v>6075</v>
      </c>
      <c r="BF144" s="14">
        <f t="shared" si="328"/>
        <v>9.94</v>
      </c>
      <c r="BG144" s="14">
        <f t="shared" si="329"/>
        <v>11009</v>
      </c>
      <c r="BJ144" s="109">
        <v>140</v>
      </c>
      <c r="BK144" s="14">
        <f t="shared" si="330"/>
        <v>14</v>
      </c>
      <c r="BL144" s="14">
        <f t="shared" si="331"/>
        <v>10</v>
      </c>
      <c r="BM144" s="14">
        <f t="shared" si="324"/>
        <v>5050</v>
      </c>
      <c r="BN144" s="14">
        <f t="shared" si="325"/>
        <v>4500</v>
      </c>
      <c r="BO144" s="14">
        <f t="shared" si="326"/>
        <v>12150</v>
      </c>
    </row>
    <row r="145" spans="44:67" ht="16.5" x14ac:dyDescent="0.2">
      <c r="AR145" s="110"/>
      <c r="AS145" s="110"/>
      <c r="AT145" s="110"/>
      <c r="AU145" s="110"/>
      <c r="AV145" s="110"/>
      <c r="AW145" s="110"/>
      <c r="AZ145" s="109">
        <v>141</v>
      </c>
      <c r="BA145" s="14">
        <f t="shared" si="321"/>
        <v>15</v>
      </c>
      <c r="BB145" s="14">
        <f t="shared" si="327"/>
        <v>1</v>
      </c>
      <c r="BC145" s="14">
        <f t="shared" si="332"/>
        <v>600</v>
      </c>
      <c r="BD145" s="14">
        <f t="shared" si="322"/>
        <v>2400</v>
      </c>
      <c r="BE145" s="14">
        <f t="shared" si="323"/>
        <v>6750</v>
      </c>
      <c r="BF145" s="14">
        <f t="shared" si="328"/>
        <v>11.81</v>
      </c>
      <c r="BG145" s="14">
        <f t="shared" si="329"/>
        <v>11011</v>
      </c>
      <c r="BJ145" s="109">
        <v>141</v>
      </c>
      <c r="BK145" s="14">
        <f t="shared" si="330"/>
        <v>15</v>
      </c>
      <c r="BL145" s="14">
        <f t="shared" si="331"/>
        <v>1</v>
      </c>
      <c r="BM145" s="14">
        <f t="shared" si="324"/>
        <v>5900</v>
      </c>
      <c r="BN145" s="14">
        <f t="shared" si="325"/>
        <v>4800</v>
      </c>
      <c r="BO145" s="14">
        <f t="shared" si="326"/>
        <v>13500</v>
      </c>
    </row>
    <row r="146" spans="44:67" ht="16.5" x14ac:dyDescent="0.2">
      <c r="AR146" s="110"/>
      <c r="AS146" s="110"/>
      <c r="AT146" s="110"/>
      <c r="AU146" s="110"/>
      <c r="AV146" s="110"/>
      <c r="AW146" s="110"/>
      <c r="AZ146" s="109">
        <v>142</v>
      </c>
      <c r="BA146" s="14">
        <f t="shared" si="321"/>
        <v>15</v>
      </c>
      <c r="BB146" s="14">
        <f t="shared" si="327"/>
        <v>2</v>
      </c>
      <c r="BC146" s="14">
        <f t="shared" si="332"/>
        <v>600</v>
      </c>
      <c r="BD146" s="14">
        <f t="shared" si="322"/>
        <v>2400</v>
      </c>
      <c r="BE146" s="14">
        <f t="shared" si="323"/>
        <v>6750</v>
      </c>
      <c r="BF146" s="14">
        <f t="shared" si="328"/>
        <v>11.81</v>
      </c>
      <c r="BG146" s="14">
        <f t="shared" si="329"/>
        <v>11011</v>
      </c>
      <c r="BJ146" s="109">
        <v>142</v>
      </c>
      <c r="BK146" s="14">
        <f t="shared" si="330"/>
        <v>15</v>
      </c>
      <c r="BL146" s="14">
        <f t="shared" si="331"/>
        <v>2</v>
      </c>
      <c r="BM146" s="14">
        <f t="shared" si="324"/>
        <v>5900</v>
      </c>
      <c r="BN146" s="14">
        <f t="shared" si="325"/>
        <v>4800</v>
      </c>
      <c r="BO146" s="14">
        <f t="shared" si="326"/>
        <v>13500</v>
      </c>
    </row>
    <row r="147" spans="44:67" ht="16.5" x14ac:dyDescent="0.2">
      <c r="AR147" s="110"/>
      <c r="AS147" s="110"/>
      <c r="AT147" s="110"/>
      <c r="AU147" s="110"/>
      <c r="AV147" s="110"/>
      <c r="AW147" s="110"/>
      <c r="AZ147" s="109">
        <v>143</v>
      </c>
      <c r="BA147" s="14">
        <f t="shared" si="321"/>
        <v>15</v>
      </c>
      <c r="BB147" s="14">
        <f t="shared" si="327"/>
        <v>3</v>
      </c>
      <c r="BC147" s="14">
        <f t="shared" si="332"/>
        <v>600</v>
      </c>
      <c r="BD147" s="14">
        <f t="shared" si="322"/>
        <v>2400</v>
      </c>
      <c r="BE147" s="14">
        <f t="shared" si="323"/>
        <v>6750</v>
      </c>
      <c r="BF147" s="14">
        <f t="shared" si="328"/>
        <v>11.81</v>
      </c>
      <c r="BG147" s="14">
        <f t="shared" si="329"/>
        <v>11011</v>
      </c>
      <c r="BJ147" s="109">
        <v>143</v>
      </c>
      <c r="BK147" s="14">
        <f t="shared" si="330"/>
        <v>15</v>
      </c>
      <c r="BL147" s="14">
        <f t="shared" si="331"/>
        <v>3</v>
      </c>
      <c r="BM147" s="14">
        <f t="shared" si="324"/>
        <v>5900</v>
      </c>
      <c r="BN147" s="14">
        <f t="shared" si="325"/>
        <v>4800</v>
      </c>
      <c r="BO147" s="14">
        <f t="shared" si="326"/>
        <v>13500</v>
      </c>
    </row>
    <row r="148" spans="44:67" ht="16.5" x14ac:dyDescent="0.2">
      <c r="AR148" s="110"/>
      <c r="AS148" s="110"/>
      <c r="AT148" s="110"/>
      <c r="AU148" s="110"/>
      <c r="AV148" s="110"/>
      <c r="AW148" s="110"/>
      <c r="AZ148" s="109">
        <v>144</v>
      </c>
      <c r="BA148" s="14">
        <f t="shared" si="321"/>
        <v>15</v>
      </c>
      <c r="BB148" s="14">
        <f t="shared" si="327"/>
        <v>4</v>
      </c>
      <c r="BC148" s="14">
        <f t="shared" si="332"/>
        <v>600</v>
      </c>
      <c r="BD148" s="14">
        <f t="shared" si="322"/>
        <v>2400</v>
      </c>
      <c r="BE148" s="14">
        <f t="shared" si="323"/>
        <v>6750</v>
      </c>
      <c r="BF148" s="14">
        <f t="shared" si="328"/>
        <v>11.81</v>
      </c>
      <c r="BG148" s="14">
        <f t="shared" si="329"/>
        <v>11011</v>
      </c>
      <c r="BJ148" s="109">
        <v>144</v>
      </c>
      <c r="BK148" s="14">
        <f t="shared" si="330"/>
        <v>15</v>
      </c>
      <c r="BL148" s="14">
        <f t="shared" si="331"/>
        <v>4</v>
      </c>
      <c r="BM148" s="14">
        <f t="shared" si="324"/>
        <v>5900</v>
      </c>
      <c r="BN148" s="14">
        <f t="shared" si="325"/>
        <v>4800</v>
      </c>
      <c r="BO148" s="14">
        <f t="shared" si="326"/>
        <v>13500</v>
      </c>
    </row>
    <row r="149" spans="44:67" ht="16.5" x14ac:dyDescent="0.2">
      <c r="AR149" s="110"/>
      <c r="AS149" s="110"/>
      <c r="AT149" s="110"/>
      <c r="AU149" s="110"/>
      <c r="AV149" s="110"/>
      <c r="AW149" s="110"/>
      <c r="AZ149" s="109">
        <v>145</v>
      </c>
      <c r="BA149" s="14">
        <f t="shared" si="321"/>
        <v>15</v>
      </c>
      <c r="BB149" s="14">
        <f t="shared" si="327"/>
        <v>5</v>
      </c>
      <c r="BC149" s="14">
        <f t="shared" si="332"/>
        <v>600</v>
      </c>
      <c r="BD149" s="14">
        <f t="shared" si="322"/>
        <v>2400</v>
      </c>
      <c r="BE149" s="14">
        <f t="shared" si="323"/>
        <v>6750</v>
      </c>
      <c r="BF149" s="14">
        <f t="shared" si="328"/>
        <v>11.81</v>
      </c>
      <c r="BG149" s="14">
        <f t="shared" si="329"/>
        <v>11011</v>
      </c>
      <c r="BJ149" s="109">
        <v>145</v>
      </c>
      <c r="BK149" s="14">
        <f t="shared" si="330"/>
        <v>15</v>
      </c>
      <c r="BL149" s="14">
        <f t="shared" si="331"/>
        <v>5</v>
      </c>
      <c r="BM149" s="14">
        <f t="shared" si="324"/>
        <v>5900</v>
      </c>
      <c r="BN149" s="14">
        <f t="shared" si="325"/>
        <v>4800</v>
      </c>
      <c r="BO149" s="14">
        <f t="shared" si="326"/>
        <v>13500</v>
      </c>
    </row>
    <row r="150" spans="44:67" ht="16.5" x14ac:dyDescent="0.2">
      <c r="AR150" s="110"/>
      <c r="AS150" s="110"/>
      <c r="AT150" s="110"/>
      <c r="AU150" s="110"/>
      <c r="AV150" s="110"/>
      <c r="AW150" s="110"/>
      <c r="AZ150" s="109">
        <v>146</v>
      </c>
      <c r="BA150" s="14">
        <f t="shared" si="321"/>
        <v>15</v>
      </c>
      <c r="BB150" s="14">
        <f t="shared" si="327"/>
        <v>6</v>
      </c>
      <c r="BC150" s="14">
        <f t="shared" si="332"/>
        <v>600</v>
      </c>
      <c r="BD150" s="14">
        <f t="shared" si="322"/>
        <v>2400</v>
      </c>
      <c r="BE150" s="14">
        <f t="shared" si="323"/>
        <v>6750</v>
      </c>
      <c r="BF150" s="14">
        <f t="shared" si="328"/>
        <v>11.81</v>
      </c>
      <c r="BG150" s="14">
        <f t="shared" si="329"/>
        <v>11011</v>
      </c>
      <c r="BJ150" s="109">
        <v>146</v>
      </c>
      <c r="BK150" s="14">
        <f t="shared" si="330"/>
        <v>15</v>
      </c>
      <c r="BL150" s="14">
        <f t="shared" si="331"/>
        <v>6</v>
      </c>
      <c r="BM150" s="14">
        <f t="shared" si="324"/>
        <v>5900</v>
      </c>
      <c r="BN150" s="14">
        <f t="shared" si="325"/>
        <v>4800</v>
      </c>
      <c r="BO150" s="14">
        <f t="shared" si="326"/>
        <v>13500</v>
      </c>
    </row>
    <row r="151" spans="44:67" ht="16.5" x14ac:dyDescent="0.2">
      <c r="AR151" s="110"/>
      <c r="AS151" s="110"/>
      <c r="AT151" s="110"/>
      <c r="AU151" s="110"/>
      <c r="AV151" s="110"/>
      <c r="AW151" s="110"/>
      <c r="AZ151" s="109">
        <v>147</v>
      </c>
      <c r="BA151" s="14">
        <f t="shared" si="321"/>
        <v>15</v>
      </c>
      <c r="BB151" s="14">
        <f t="shared" si="327"/>
        <v>7</v>
      </c>
      <c r="BC151" s="14">
        <f t="shared" si="332"/>
        <v>600</v>
      </c>
      <c r="BD151" s="14">
        <f t="shared" si="322"/>
        <v>2400</v>
      </c>
      <c r="BE151" s="14">
        <f t="shared" si="323"/>
        <v>6750</v>
      </c>
      <c r="BF151" s="14">
        <f t="shared" si="328"/>
        <v>11.81</v>
      </c>
      <c r="BG151" s="14">
        <f t="shared" si="329"/>
        <v>11011</v>
      </c>
      <c r="BJ151" s="109">
        <v>147</v>
      </c>
      <c r="BK151" s="14">
        <f t="shared" si="330"/>
        <v>15</v>
      </c>
      <c r="BL151" s="14">
        <f t="shared" si="331"/>
        <v>7</v>
      </c>
      <c r="BM151" s="14">
        <f t="shared" si="324"/>
        <v>5900</v>
      </c>
      <c r="BN151" s="14">
        <f t="shared" si="325"/>
        <v>4800</v>
      </c>
      <c r="BO151" s="14">
        <f t="shared" si="326"/>
        <v>13500</v>
      </c>
    </row>
    <row r="152" spans="44:67" ht="16.5" x14ac:dyDescent="0.2">
      <c r="AR152" s="110"/>
      <c r="AS152" s="110"/>
      <c r="AT152" s="110"/>
      <c r="AU152" s="110"/>
      <c r="AV152" s="110"/>
      <c r="AW152" s="110"/>
      <c r="AZ152" s="109">
        <v>148</v>
      </c>
      <c r="BA152" s="14">
        <f t="shared" si="321"/>
        <v>15</v>
      </c>
      <c r="BB152" s="14">
        <f t="shared" si="327"/>
        <v>8</v>
      </c>
      <c r="BC152" s="14">
        <f t="shared" si="332"/>
        <v>600</v>
      </c>
      <c r="BD152" s="14">
        <f t="shared" si="322"/>
        <v>2400</v>
      </c>
      <c r="BE152" s="14">
        <f t="shared" si="323"/>
        <v>6750</v>
      </c>
      <c r="BF152" s="14">
        <f t="shared" si="328"/>
        <v>11.81</v>
      </c>
      <c r="BG152" s="14">
        <f t="shared" si="329"/>
        <v>11011</v>
      </c>
      <c r="BJ152" s="109">
        <v>148</v>
      </c>
      <c r="BK152" s="14">
        <f t="shared" si="330"/>
        <v>15</v>
      </c>
      <c r="BL152" s="14">
        <f t="shared" si="331"/>
        <v>8</v>
      </c>
      <c r="BM152" s="14">
        <f t="shared" si="324"/>
        <v>5900</v>
      </c>
      <c r="BN152" s="14">
        <f t="shared" si="325"/>
        <v>4800</v>
      </c>
      <c r="BO152" s="14">
        <f t="shared" si="326"/>
        <v>13500</v>
      </c>
    </row>
    <row r="153" spans="44:67" ht="16.5" x14ac:dyDescent="0.2">
      <c r="AR153" s="110"/>
      <c r="AS153" s="110"/>
      <c r="AT153" s="110"/>
      <c r="AU153" s="110"/>
      <c r="AV153" s="110"/>
      <c r="AW153" s="110"/>
      <c r="AZ153" s="109">
        <v>149</v>
      </c>
      <c r="BA153" s="14">
        <f t="shared" si="321"/>
        <v>15</v>
      </c>
      <c r="BB153" s="14">
        <f t="shared" si="327"/>
        <v>9</v>
      </c>
      <c r="BC153" s="14">
        <f t="shared" si="332"/>
        <v>600</v>
      </c>
      <c r="BD153" s="14">
        <f t="shared" si="322"/>
        <v>2400</v>
      </c>
      <c r="BE153" s="14">
        <f t="shared" si="323"/>
        <v>6750</v>
      </c>
      <c r="BF153" s="14">
        <f t="shared" si="328"/>
        <v>11.81</v>
      </c>
      <c r="BG153" s="14">
        <f t="shared" si="329"/>
        <v>11011</v>
      </c>
      <c r="BJ153" s="109">
        <v>149</v>
      </c>
      <c r="BK153" s="14">
        <f t="shared" si="330"/>
        <v>15</v>
      </c>
      <c r="BL153" s="14">
        <f t="shared" si="331"/>
        <v>9</v>
      </c>
      <c r="BM153" s="14">
        <f t="shared" si="324"/>
        <v>5900</v>
      </c>
      <c r="BN153" s="14">
        <f t="shared" si="325"/>
        <v>4800</v>
      </c>
      <c r="BO153" s="14">
        <f t="shared" si="326"/>
        <v>13500</v>
      </c>
    </row>
    <row r="154" spans="44:67" ht="16.5" x14ac:dyDescent="0.2">
      <c r="AR154" s="110"/>
      <c r="AS154" s="110"/>
      <c r="AT154" s="110"/>
      <c r="AU154" s="110"/>
      <c r="AV154" s="110"/>
      <c r="AW154" s="110"/>
      <c r="AZ154" s="109">
        <v>150</v>
      </c>
      <c r="BA154" s="14">
        <f t="shared" si="321"/>
        <v>15</v>
      </c>
      <c r="BB154" s="14">
        <f t="shared" si="327"/>
        <v>10</v>
      </c>
      <c r="BC154" s="14">
        <f t="shared" si="332"/>
        <v>600</v>
      </c>
      <c r="BD154" s="14">
        <f t="shared" si="322"/>
        <v>2400</v>
      </c>
      <c r="BE154" s="14">
        <f t="shared" si="323"/>
        <v>6750</v>
      </c>
      <c r="BF154" s="14">
        <f t="shared" si="328"/>
        <v>11.81</v>
      </c>
      <c r="BG154" s="14">
        <f t="shared" si="329"/>
        <v>11011</v>
      </c>
      <c r="BJ154" s="109">
        <v>150</v>
      </c>
      <c r="BK154" s="14">
        <f t="shared" si="330"/>
        <v>15</v>
      </c>
      <c r="BL154" s="14">
        <f t="shared" si="331"/>
        <v>10</v>
      </c>
      <c r="BM154" s="14">
        <f t="shared" si="324"/>
        <v>5900</v>
      </c>
      <c r="BN154" s="14">
        <f t="shared" si="325"/>
        <v>4800</v>
      </c>
      <c r="BO154" s="14">
        <f t="shared" si="326"/>
        <v>13500</v>
      </c>
    </row>
    <row r="155" spans="44:67" ht="16.5" x14ac:dyDescent="0.2">
      <c r="AR155" s="110"/>
      <c r="AS155" s="110"/>
      <c r="AT155" s="110"/>
      <c r="AU155" s="110"/>
      <c r="AV155" s="110"/>
      <c r="AW155" s="110"/>
      <c r="AZ155" s="109">
        <v>151</v>
      </c>
      <c r="BA155" s="14">
        <f t="shared" si="321"/>
        <v>16</v>
      </c>
      <c r="BB155" s="14">
        <f t="shared" si="327"/>
        <v>1</v>
      </c>
      <c r="BC155" s="14">
        <f t="shared" si="332"/>
        <v>640</v>
      </c>
      <c r="BD155" s="14">
        <f t="shared" si="322"/>
        <v>2700</v>
      </c>
      <c r="BE155" s="14">
        <f t="shared" si="323"/>
        <v>7200</v>
      </c>
      <c r="BF155" s="14">
        <f t="shared" si="328"/>
        <v>14</v>
      </c>
      <c r="BG155" s="14">
        <f t="shared" si="329"/>
        <v>11014</v>
      </c>
      <c r="BJ155" s="109">
        <v>151</v>
      </c>
      <c r="BK155" s="14">
        <f t="shared" si="330"/>
        <v>16</v>
      </c>
      <c r="BL155" s="14">
        <f t="shared" si="331"/>
        <v>1</v>
      </c>
      <c r="BM155" s="14">
        <f t="shared" si="324"/>
        <v>6650</v>
      </c>
      <c r="BN155" s="14">
        <f t="shared" si="325"/>
        <v>5400</v>
      </c>
      <c r="BO155" s="14">
        <f t="shared" si="326"/>
        <v>14400</v>
      </c>
    </row>
    <row r="156" spans="44:67" ht="16.5" x14ac:dyDescent="0.2">
      <c r="AR156" s="110"/>
      <c r="AS156" s="110"/>
      <c r="AT156" s="110"/>
      <c r="AU156" s="110"/>
      <c r="AV156" s="110"/>
      <c r="AW156" s="110"/>
      <c r="AZ156" s="109">
        <v>152</v>
      </c>
      <c r="BA156" s="14">
        <f t="shared" si="321"/>
        <v>16</v>
      </c>
      <c r="BB156" s="14">
        <f t="shared" si="327"/>
        <v>2</v>
      </c>
      <c r="BC156" s="14">
        <f t="shared" si="332"/>
        <v>640</v>
      </c>
      <c r="BD156" s="14">
        <f t="shared" si="322"/>
        <v>2700</v>
      </c>
      <c r="BE156" s="14">
        <f t="shared" si="323"/>
        <v>7200</v>
      </c>
      <c r="BF156" s="14">
        <f t="shared" si="328"/>
        <v>14</v>
      </c>
      <c r="BG156" s="14">
        <f t="shared" si="329"/>
        <v>11014</v>
      </c>
      <c r="BJ156" s="109">
        <v>152</v>
      </c>
      <c r="BK156" s="14">
        <f t="shared" si="330"/>
        <v>16</v>
      </c>
      <c r="BL156" s="14">
        <f t="shared" si="331"/>
        <v>2</v>
      </c>
      <c r="BM156" s="14">
        <f t="shared" si="324"/>
        <v>6650</v>
      </c>
      <c r="BN156" s="14">
        <f t="shared" si="325"/>
        <v>5400</v>
      </c>
      <c r="BO156" s="14">
        <f t="shared" si="326"/>
        <v>14400</v>
      </c>
    </row>
    <row r="157" spans="44:67" ht="16.5" x14ac:dyDescent="0.2">
      <c r="AR157" s="110"/>
      <c r="AS157" s="110"/>
      <c r="AT157" s="110"/>
      <c r="AU157" s="110"/>
      <c r="AV157" s="110"/>
      <c r="AW157" s="110"/>
      <c r="AZ157" s="109">
        <v>153</v>
      </c>
      <c r="BA157" s="14">
        <f t="shared" si="321"/>
        <v>16</v>
      </c>
      <c r="BB157" s="14">
        <f t="shared" si="327"/>
        <v>3</v>
      </c>
      <c r="BC157" s="14">
        <f t="shared" si="332"/>
        <v>640</v>
      </c>
      <c r="BD157" s="14">
        <f t="shared" si="322"/>
        <v>2700</v>
      </c>
      <c r="BE157" s="14">
        <f t="shared" si="323"/>
        <v>7200</v>
      </c>
      <c r="BF157" s="14">
        <f t="shared" si="328"/>
        <v>14</v>
      </c>
      <c r="BG157" s="14">
        <f t="shared" si="329"/>
        <v>11014</v>
      </c>
      <c r="BJ157" s="109">
        <v>153</v>
      </c>
      <c r="BK157" s="14">
        <f t="shared" si="330"/>
        <v>16</v>
      </c>
      <c r="BL157" s="14">
        <f t="shared" si="331"/>
        <v>3</v>
      </c>
      <c r="BM157" s="14">
        <f t="shared" si="324"/>
        <v>6650</v>
      </c>
      <c r="BN157" s="14">
        <f t="shared" si="325"/>
        <v>5400</v>
      </c>
      <c r="BO157" s="14">
        <f t="shared" si="326"/>
        <v>14400</v>
      </c>
    </row>
    <row r="158" spans="44:67" ht="16.5" x14ac:dyDescent="0.2">
      <c r="AR158" s="110"/>
      <c r="AS158" s="110"/>
      <c r="AT158" s="110"/>
      <c r="AU158" s="110"/>
      <c r="AV158" s="110"/>
      <c r="AW158" s="110"/>
      <c r="AZ158" s="109">
        <v>154</v>
      </c>
      <c r="BA158" s="14">
        <f t="shared" si="321"/>
        <v>16</v>
      </c>
      <c r="BB158" s="14">
        <f t="shared" si="327"/>
        <v>4</v>
      </c>
      <c r="BC158" s="14">
        <f t="shared" si="332"/>
        <v>640</v>
      </c>
      <c r="BD158" s="14">
        <f t="shared" si="322"/>
        <v>2700</v>
      </c>
      <c r="BE158" s="14">
        <f t="shared" si="323"/>
        <v>7200</v>
      </c>
      <c r="BF158" s="14">
        <f t="shared" si="328"/>
        <v>14</v>
      </c>
      <c r="BG158" s="14">
        <f t="shared" si="329"/>
        <v>11014</v>
      </c>
      <c r="BJ158" s="109">
        <v>154</v>
      </c>
      <c r="BK158" s="14">
        <f t="shared" si="330"/>
        <v>16</v>
      </c>
      <c r="BL158" s="14">
        <f t="shared" si="331"/>
        <v>4</v>
      </c>
      <c r="BM158" s="14">
        <f t="shared" si="324"/>
        <v>6650</v>
      </c>
      <c r="BN158" s="14">
        <f t="shared" si="325"/>
        <v>5400</v>
      </c>
      <c r="BO158" s="14">
        <f t="shared" si="326"/>
        <v>14400</v>
      </c>
    </row>
    <row r="159" spans="44:67" ht="16.5" x14ac:dyDescent="0.2">
      <c r="AR159" s="110"/>
      <c r="AS159" s="110"/>
      <c r="AT159" s="110"/>
      <c r="AU159" s="110"/>
      <c r="AV159" s="110"/>
      <c r="AW159" s="110"/>
      <c r="AZ159" s="109">
        <v>155</v>
      </c>
      <c r="BA159" s="14">
        <f t="shared" si="321"/>
        <v>16</v>
      </c>
      <c r="BB159" s="14">
        <f t="shared" si="327"/>
        <v>5</v>
      </c>
      <c r="BC159" s="14">
        <f t="shared" si="332"/>
        <v>640</v>
      </c>
      <c r="BD159" s="14">
        <f t="shared" si="322"/>
        <v>2700</v>
      </c>
      <c r="BE159" s="14">
        <f t="shared" si="323"/>
        <v>7200</v>
      </c>
      <c r="BF159" s="14">
        <f t="shared" si="328"/>
        <v>14</v>
      </c>
      <c r="BG159" s="14">
        <f t="shared" si="329"/>
        <v>11014</v>
      </c>
      <c r="BJ159" s="109">
        <v>155</v>
      </c>
      <c r="BK159" s="14">
        <f t="shared" si="330"/>
        <v>16</v>
      </c>
      <c r="BL159" s="14">
        <f t="shared" si="331"/>
        <v>5</v>
      </c>
      <c r="BM159" s="14">
        <f t="shared" si="324"/>
        <v>6650</v>
      </c>
      <c r="BN159" s="14">
        <f t="shared" si="325"/>
        <v>5400</v>
      </c>
      <c r="BO159" s="14">
        <f t="shared" si="326"/>
        <v>14400</v>
      </c>
    </row>
    <row r="160" spans="44:67" ht="16.5" x14ac:dyDescent="0.2">
      <c r="AR160" s="110"/>
      <c r="AS160" s="110"/>
      <c r="AT160" s="110"/>
      <c r="AU160" s="110"/>
      <c r="AV160" s="110"/>
      <c r="AW160" s="110"/>
      <c r="AZ160" s="109">
        <v>156</v>
      </c>
      <c r="BA160" s="14">
        <f t="shared" si="321"/>
        <v>16</v>
      </c>
      <c r="BB160" s="14">
        <f t="shared" si="327"/>
        <v>6</v>
      </c>
      <c r="BC160" s="14">
        <f t="shared" si="332"/>
        <v>640</v>
      </c>
      <c r="BD160" s="14">
        <f t="shared" si="322"/>
        <v>2700</v>
      </c>
      <c r="BE160" s="14">
        <f t="shared" si="323"/>
        <v>7200</v>
      </c>
      <c r="BF160" s="14">
        <f t="shared" si="328"/>
        <v>14</v>
      </c>
      <c r="BG160" s="14">
        <f t="shared" si="329"/>
        <v>11014</v>
      </c>
      <c r="BJ160" s="109">
        <v>156</v>
      </c>
      <c r="BK160" s="14">
        <f t="shared" si="330"/>
        <v>16</v>
      </c>
      <c r="BL160" s="14">
        <f t="shared" si="331"/>
        <v>6</v>
      </c>
      <c r="BM160" s="14">
        <f t="shared" si="324"/>
        <v>6650</v>
      </c>
      <c r="BN160" s="14">
        <f t="shared" si="325"/>
        <v>5400</v>
      </c>
      <c r="BO160" s="14">
        <f t="shared" si="326"/>
        <v>14400</v>
      </c>
    </row>
    <row r="161" spans="44:67" ht="16.5" x14ac:dyDescent="0.2">
      <c r="AR161" s="110"/>
      <c r="AS161" s="110"/>
      <c r="AT161" s="110"/>
      <c r="AU161" s="110"/>
      <c r="AV161" s="110"/>
      <c r="AW161" s="110"/>
      <c r="AZ161" s="109">
        <v>157</v>
      </c>
      <c r="BA161" s="14">
        <f t="shared" si="321"/>
        <v>16</v>
      </c>
      <c r="BB161" s="14">
        <f t="shared" si="327"/>
        <v>7</v>
      </c>
      <c r="BC161" s="14">
        <f t="shared" si="332"/>
        <v>640</v>
      </c>
      <c r="BD161" s="14">
        <f t="shared" si="322"/>
        <v>2700</v>
      </c>
      <c r="BE161" s="14">
        <f t="shared" si="323"/>
        <v>7200</v>
      </c>
      <c r="BF161" s="14">
        <f t="shared" si="328"/>
        <v>14</v>
      </c>
      <c r="BG161" s="14">
        <f t="shared" si="329"/>
        <v>11014</v>
      </c>
      <c r="BJ161" s="109">
        <v>157</v>
      </c>
      <c r="BK161" s="14">
        <f t="shared" si="330"/>
        <v>16</v>
      </c>
      <c r="BL161" s="14">
        <f t="shared" si="331"/>
        <v>7</v>
      </c>
      <c r="BM161" s="14">
        <f t="shared" si="324"/>
        <v>6650</v>
      </c>
      <c r="BN161" s="14">
        <f t="shared" si="325"/>
        <v>5400</v>
      </c>
      <c r="BO161" s="14">
        <f t="shared" si="326"/>
        <v>14400</v>
      </c>
    </row>
    <row r="162" spans="44:67" ht="16.5" x14ac:dyDescent="0.2">
      <c r="AR162" s="110"/>
      <c r="AS162" s="110"/>
      <c r="AT162" s="110"/>
      <c r="AU162" s="110"/>
      <c r="AV162" s="110"/>
      <c r="AW162" s="110"/>
      <c r="AZ162" s="109">
        <v>158</v>
      </c>
      <c r="BA162" s="14">
        <f t="shared" si="321"/>
        <v>16</v>
      </c>
      <c r="BB162" s="14">
        <f t="shared" si="327"/>
        <v>8</v>
      </c>
      <c r="BC162" s="14">
        <f t="shared" si="332"/>
        <v>640</v>
      </c>
      <c r="BD162" s="14">
        <f t="shared" si="322"/>
        <v>2700</v>
      </c>
      <c r="BE162" s="14">
        <f t="shared" si="323"/>
        <v>7200</v>
      </c>
      <c r="BF162" s="14">
        <f t="shared" si="328"/>
        <v>14</v>
      </c>
      <c r="BG162" s="14">
        <f t="shared" si="329"/>
        <v>11014</v>
      </c>
      <c r="BJ162" s="109">
        <v>158</v>
      </c>
      <c r="BK162" s="14">
        <f t="shared" si="330"/>
        <v>16</v>
      </c>
      <c r="BL162" s="14">
        <f t="shared" si="331"/>
        <v>8</v>
      </c>
      <c r="BM162" s="14">
        <f t="shared" si="324"/>
        <v>6650</v>
      </c>
      <c r="BN162" s="14">
        <f t="shared" si="325"/>
        <v>5400</v>
      </c>
      <c r="BO162" s="14">
        <f t="shared" si="326"/>
        <v>14400</v>
      </c>
    </row>
    <row r="163" spans="44:67" ht="16.5" x14ac:dyDescent="0.2">
      <c r="AR163" s="110"/>
      <c r="AS163" s="110"/>
      <c r="AT163" s="110"/>
      <c r="AU163" s="110"/>
      <c r="AV163" s="110"/>
      <c r="AW163" s="110"/>
      <c r="AZ163" s="109">
        <v>159</v>
      </c>
      <c r="BA163" s="14">
        <f t="shared" si="321"/>
        <v>16</v>
      </c>
      <c r="BB163" s="14">
        <f t="shared" si="327"/>
        <v>9</v>
      </c>
      <c r="BC163" s="14">
        <f t="shared" si="332"/>
        <v>640</v>
      </c>
      <c r="BD163" s="14">
        <f t="shared" si="322"/>
        <v>2700</v>
      </c>
      <c r="BE163" s="14">
        <f t="shared" si="323"/>
        <v>7200</v>
      </c>
      <c r="BF163" s="14">
        <f t="shared" si="328"/>
        <v>14</v>
      </c>
      <c r="BG163" s="14">
        <f t="shared" si="329"/>
        <v>11014</v>
      </c>
      <c r="BJ163" s="109">
        <v>159</v>
      </c>
      <c r="BK163" s="14">
        <f t="shared" si="330"/>
        <v>16</v>
      </c>
      <c r="BL163" s="14">
        <f t="shared" si="331"/>
        <v>9</v>
      </c>
      <c r="BM163" s="14">
        <f t="shared" si="324"/>
        <v>6650</v>
      </c>
      <c r="BN163" s="14">
        <f t="shared" si="325"/>
        <v>5400</v>
      </c>
      <c r="BO163" s="14">
        <f t="shared" si="326"/>
        <v>14400</v>
      </c>
    </row>
    <row r="164" spans="44:67" ht="16.5" x14ac:dyDescent="0.2">
      <c r="AR164" s="110"/>
      <c r="AS164" s="110"/>
      <c r="AT164" s="110"/>
      <c r="AU164" s="110"/>
      <c r="AV164" s="110"/>
      <c r="AW164" s="110"/>
      <c r="AZ164" s="109">
        <v>160</v>
      </c>
      <c r="BA164" s="14">
        <f t="shared" si="321"/>
        <v>16</v>
      </c>
      <c r="BB164" s="14">
        <f t="shared" si="327"/>
        <v>10</v>
      </c>
      <c r="BC164" s="14">
        <f t="shared" si="332"/>
        <v>640</v>
      </c>
      <c r="BD164" s="14">
        <f t="shared" si="322"/>
        <v>2700</v>
      </c>
      <c r="BE164" s="14">
        <f t="shared" si="323"/>
        <v>7200</v>
      </c>
      <c r="BF164" s="14">
        <f t="shared" si="328"/>
        <v>14</v>
      </c>
      <c r="BG164" s="14">
        <f t="shared" si="329"/>
        <v>11014</v>
      </c>
      <c r="BJ164" s="109">
        <v>160</v>
      </c>
      <c r="BK164" s="14">
        <f t="shared" si="330"/>
        <v>16</v>
      </c>
      <c r="BL164" s="14">
        <f t="shared" si="331"/>
        <v>10</v>
      </c>
      <c r="BM164" s="14">
        <f t="shared" si="324"/>
        <v>6650</v>
      </c>
      <c r="BN164" s="14">
        <f t="shared" si="325"/>
        <v>5400</v>
      </c>
      <c r="BO164" s="14">
        <f t="shared" si="326"/>
        <v>14400</v>
      </c>
    </row>
    <row r="165" spans="44:67" ht="16.5" x14ac:dyDescent="0.2">
      <c r="AR165" s="110"/>
      <c r="AS165" s="110"/>
      <c r="AT165" s="110"/>
      <c r="AU165" s="110"/>
      <c r="AV165" s="110"/>
      <c r="AW165" s="110"/>
      <c r="AZ165" s="109">
        <v>161</v>
      </c>
      <c r="BA165" s="14">
        <f t="shared" si="321"/>
        <v>17</v>
      </c>
      <c r="BB165" s="14">
        <f t="shared" si="327"/>
        <v>1</v>
      </c>
      <c r="BC165" s="14">
        <f t="shared" si="332"/>
        <v>700</v>
      </c>
      <c r="BD165" s="14">
        <f t="shared" si="322"/>
        <v>3000</v>
      </c>
      <c r="BE165" s="14">
        <f t="shared" si="323"/>
        <v>7875</v>
      </c>
      <c r="BF165" s="14">
        <f t="shared" si="328"/>
        <v>16.329999999999998</v>
      </c>
      <c r="BG165" s="14">
        <f t="shared" si="329"/>
        <v>11016</v>
      </c>
      <c r="BJ165" s="109">
        <v>161</v>
      </c>
      <c r="BK165" s="14">
        <f t="shared" si="330"/>
        <v>17</v>
      </c>
      <c r="BL165" s="14">
        <f t="shared" si="331"/>
        <v>1</v>
      </c>
      <c r="BM165" s="14">
        <f t="shared" si="324"/>
        <v>7500</v>
      </c>
      <c r="BN165" s="14">
        <f t="shared" si="325"/>
        <v>6000</v>
      </c>
      <c r="BO165" s="14">
        <f t="shared" si="326"/>
        <v>15750</v>
      </c>
    </row>
    <row r="166" spans="44:67" ht="16.5" x14ac:dyDescent="0.2">
      <c r="AR166" s="110"/>
      <c r="AS166" s="110"/>
      <c r="AT166" s="110"/>
      <c r="AU166" s="110"/>
      <c r="AV166" s="110"/>
      <c r="AW166" s="110"/>
      <c r="AZ166" s="109">
        <v>162</v>
      </c>
      <c r="BA166" s="14">
        <f t="shared" si="321"/>
        <v>17</v>
      </c>
      <c r="BB166" s="14">
        <f t="shared" si="327"/>
        <v>2</v>
      </c>
      <c r="BC166" s="14">
        <f t="shared" si="332"/>
        <v>700</v>
      </c>
      <c r="BD166" s="14">
        <f t="shared" si="322"/>
        <v>3000</v>
      </c>
      <c r="BE166" s="14">
        <f t="shared" si="323"/>
        <v>7875</v>
      </c>
      <c r="BF166" s="14">
        <f t="shared" si="328"/>
        <v>16.329999999999998</v>
      </c>
      <c r="BG166" s="14">
        <f t="shared" si="329"/>
        <v>11016</v>
      </c>
      <c r="BJ166" s="109">
        <v>162</v>
      </c>
      <c r="BK166" s="14">
        <f t="shared" si="330"/>
        <v>17</v>
      </c>
      <c r="BL166" s="14">
        <f t="shared" si="331"/>
        <v>2</v>
      </c>
      <c r="BM166" s="14">
        <f t="shared" si="324"/>
        <v>7500</v>
      </c>
      <c r="BN166" s="14">
        <f t="shared" si="325"/>
        <v>6000</v>
      </c>
      <c r="BO166" s="14">
        <f t="shared" si="326"/>
        <v>15750</v>
      </c>
    </row>
    <row r="167" spans="44:67" ht="16.5" x14ac:dyDescent="0.2">
      <c r="AR167" s="110"/>
      <c r="AS167" s="110"/>
      <c r="AT167" s="110"/>
      <c r="AU167" s="110"/>
      <c r="AV167" s="110"/>
      <c r="AW167" s="110"/>
      <c r="AZ167" s="109">
        <v>163</v>
      </c>
      <c r="BA167" s="14">
        <f t="shared" si="321"/>
        <v>17</v>
      </c>
      <c r="BB167" s="14">
        <f t="shared" si="327"/>
        <v>3</v>
      </c>
      <c r="BC167" s="14">
        <f t="shared" si="332"/>
        <v>700</v>
      </c>
      <c r="BD167" s="14">
        <f t="shared" si="322"/>
        <v>3000</v>
      </c>
      <c r="BE167" s="14">
        <f t="shared" si="323"/>
        <v>7875</v>
      </c>
      <c r="BF167" s="14">
        <f t="shared" si="328"/>
        <v>16.329999999999998</v>
      </c>
      <c r="BG167" s="14">
        <f t="shared" si="329"/>
        <v>11016</v>
      </c>
      <c r="BJ167" s="109">
        <v>163</v>
      </c>
      <c r="BK167" s="14">
        <f t="shared" si="330"/>
        <v>17</v>
      </c>
      <c r="BL167" s="14">
        <f t="shared" si="331"/>
        <v>3</v>
      </c>
      <c r="BM167" s="14">
        <f t="shared" si="324"/>
        <v>7500</v>
      </c>
      <c r="BN167" s="14">
        <f t="shared" si="325"/>
        <v>6000</v>
      </c>
      <c r="BO167" s="14">
        <f t="shared" si="326"/>
        <v>15750</v>
      </c>
    </row>
    <row r="168" spans="44:67" ht="16.5" x14ac:dyDescent="0.2">
      <c r="AR168" s="110"/>
      <c r="AS168" s="110"/>
      <c r="AT168" s="110"/>
      <c r="AU168" s="110"/>
      <c r="AV168" s="110"/>
      <c r="AW168" s="110"/>
      <c r="AZ168" s="109">
        <v>164</v>
      </c>
      <c r="BA168" s="14">
        <f t="shared" si="321"/>
        <v>17</v>
      </c>
      <c r="BB168" s="14">
        <f t="shared" si="327"/>
        <v>4</v>
      </c>
      <c r="BC168" s="14">
        <f t="shared" si="332"/>
        <v>700</v>
      </c>
      <c r="BD168" s="14">
        <f t="shared" si="322"/>
        <v>3000</v>
      </c>
      <c r="BE168" s="14">
        <f t="shared" si="323"/>
        <v>7875</v>
      </c>
      <c r="BF168" s="14">
        <f t="shared" si="328"/>
        <v>16.329999999999998</v>
      </c>
      <c r="BG168" s="14">
        <f t="shared" si="329"/>
        <v>11016</v>
      </c>
      <c r="BJ168" s="109">
        <v>164</v>
      </c>
      <c r="BK168" s="14">
        <f t="shared" si="330"/>
        <v>17</v>
      </c>
      <c r="BL168" s="14">
        <f t="shared" si="331"/>
        <v>4</v>
      </c>
      <c r="BM168" s="14">
        <f t="shared" si="324"/>
        <v>7500</v>
      </c>
      <c r="BN168" s="14">
        <f t="shared" si="325"/>
        <v>6000</v>
      </c>
      <c r="BO168" s="14">
        <f t="shared" si="326"/>
        <v>15750</v>
      </c>
    </row>
    <row r="169" spans="44:67" ht="16.5" x14ac:dyDescent="0.2">
      <c r="AR169" s="110"/>
      <c r="AS169" s="110"/>
      <c r="AT169" s="110"/>
      <c r="AU169" s="110"/>
      <c r="AV169" s="110"/>
      <c r="AW169" s="110"/>
      <c r="AZ169" s="109">
        <v>165</v>
      </c>
      <c r="BA169" s="14">
        <f t="shared" si="321"/>
        <v>17</v>
      </c>
      <c r="BB169" s="14">
        <f t="shared" si="327"/>
        <v>5</v>
      </c>
      <c r="BC169" s="14">
        <f t="shared" si="332"/>
        <v>700</v>
      </c>
      <c r="BD169" s="14">
        <f t="shared" si="322"/>
        <v>3000</v>
      </c>
      <c r="BE169" s="14">
        <f t="shared" si="323"/>
        <v>7875</v>
      </c>
      <c r="BF169" s="14">
        <f t="shared" si="328"/>
        <v>16.329999999999998</v>
      </c>
      <c r="BG169" s="14">
        <f t="shared" si="329"/>
        <v>11016</v>
      </c>
      <c r="BJ169" s="109">
        <v>165</v>
      </c>
      <c r="BK169" s="14">
        <f t="shared" si="330"/>
        <v>17</v>
      </c>
      <c r="BL169" s="14">
        <f t="shared" si="331"/>
        <v>5</v>
      </c>
      <c r="BM169" s="14">
        <f t="shared" si="324"/>
        <v>7500</v>
      </c>
      <c r="BN169" s="14">
        <f t="shared" si="325"/>
        <v>6000</v>
      </c>
      <c r="BO169" s="14">
        <f t="shared" si="326"/>
        <v>15750</v>
      </c>
    </row>
    <row r="170" spans="44:67" ht="16.5" x14ac:dyDescent="0.2">
      <c r="AR170" s="110"/>
      <c r="AS170" s="110"/>
      <c r="AT170" s="110"/>
      <c r="AU170" s="110"/>
      <c r="AV170" s="110"/>
      <c r="AW170" s="110"/>
      <c r="AZ170" s="109">
        <v>166</v>
      </c>
      <c r="BA170" s="14">
        <f t="shared" si="321"/>
        <v>17</v>
      </c>
      <c r="BB170" s="14">
        <f t="shared" si="327"/>
        <v>6</v>
      </c>
      <c r="BC170" s="14">
        <f t="shared" si="332"/>
        <v>700</v>
      </c>
      <c r="BD170" s="14">
        <f t="shared" si="322"/>
        <v>3000</v>
      </c>
      <c r="BE170" s="14">
        <f t="shared" si="323"/>
        <v>7875</v>
      </c>
      <c r="BF170" s="14">
        <f t="shared" si="328"/>
        <v>16.329999999999998</v>
      </c>
      <c r="BG170" s="14">
        <f t="shared" si="329"/>
        <v>11016</v>
      </c>
      <c r="BJ170" s="109">
        <v>166</v>
      </c>
      <c r="BK170" s="14">
        <f t="shared" si="330"/>
        <v>17</v>
      </c>
      <c r="BL170" s="14">
        <f t="shared" si="331"/>
        <v>6</v>
      </c>
      <c r="BM170" s="14">
        <f t="shared" si="324"/>
        <v>7500</v>
      </c>
      <c r="BN170" s="14">
        <f t="shared" si="325"/>
        <v>6000</v>
      </c>
      <c r="BO170" s="14">
        <f t="shared" si="326"/>
        <v>15750</v>
      </c>
    </row>
    <row r="171" spans="44:67" ht="16.5" x14ac:dyDescent="0.2">
      <c r="AR171" s="110"/>
      <c r="AS171" s="110"/>
      <c r="AT171" s="110"/>
      <c r="AU171" s="110"/>
      <c r="AV171" s="110"/>
      <c r="AW171" s="110"/>
      <c r="AZ171" s="109">
        <v>167</v>
      </c>
      <c r="BA171" s="14">
        <f t="shared" si="321"/>
        <v>17</v>
      </c>
      <c r="BB171" s="14">
        <f t="shared" si="327"/>
        <v>7</v>
      </c>
      <c r="BC171" s="14">
        <f t="shared" si="332"/>
        <v>700</v>
      </c>
      <c r="BD171" s="14">
        <f t="shared" si="322"/>
        <v>3000</v>
      </c>
      <c r="BE171" s="14">
        <f t="shared" si="323"/>
        <v>7875</v>
      </c>
      <c r="BF171" s="14">
        <f t="shared" si="328"/>
        <v>16.329999999999998</v>
      </c>
      <c r="BG171" s="14">
        <f t="shared" si="329"/>
        <v>11016</v>
      </c>
      <c r="BJ171" s="109">
        <v>167</v>
      </c>
      <c r="BK171" s="14">
        <f t="shared" si="330"/>
        <v>17</v>
      </c>
      <c r="BL171" s="14">
        <f t="shared" si="331"/>
        <v>7</v>
      </c>
      <c r="BM171" s="14">
        <f t="shared" si="324"/>
        <v>7500</v>
      </c>
      <c r="BN171" s="14">
        <f t="shared" si="325"/>
        <v>6000</v>
      </c>
      <c r="BO171" s="14">
        <f t="shared" si="326"/>
        <v>15750</v>
      </c>
    </row>
    <row r="172" spans="44:67" ht="16.5" x14ac:dyDescent="0.2">
      <c r="AR172" s="110"/>
      <c r="AS172" s="110"/>
      <c r="AT172" s="110"/>
      <c r="AU172" s="110"/>
      <c r="AV172" s="110"/>
      <c r="AW172" s="110"/>
      <c r="AZ172" s="109">
        <v>168</v>
      </c>
      <c r="BA172" s="14">
        <f t="shared" si="321"/>
        <v>17</v>
      </c>
      <c r="BB172" s="14">
        <f t="shared" si="327"/>
        <v>8</v>
      </c>
      <c r="BC172" s="14">
        <f t="shared" si="332"/>
        <v>700</v>
      </c>
      <c r="BD172" s="14">
        <f t="shared" si="322"/>
        <v>3000</v>
      </c>
      <c r="BE172" s="14">
        <f t="shared" si="323"/>
        <v>7875</v>
      </c>
      <c r="BF172" s="14">
        <f t="shared" si="328"/>
        <v>16.329999999999998</v>
      </c>
      <c r="BG172" s="14">
        <f t="shared" si="329"/>
        <v>11016</v>
      </c>
      <c r="BJ172" s="109">
        <v>168</v>
      </c>
      <c r="BK172" s="14">
        <f t="shared" si="330"/>
        <v>17</v>
      </c>
      <c r="BL172" s="14">
        <f t="shared" si="331"/>
        <v>8</v>
      </c>
      <c r="BM172" s="14">
        <f t="shared" si="324"/>
        <v>7500</v>
      </c>
      <c r="BN172" s="14">
        <f t="shared" si="325"/>
        <v>6000</v>
      </c>
      <c r="BO172" s="14">
        <f t="shared" si="326"/>
        <v>15750</v>
      </c>
    </row>
    <row r="173" spans="44:67" ht="16.5" x14ac:dyDescent="0.2">
      <c r="AR173" s="110"/>
      <c r="AS173" s="110"/>
      <c r="AT173" s="110"/>
      <c r="AU173" s="110"/>
      <c r="AV173" s="110"/>
      <c r="AW173" s="110"/>
      <c r="AZ173" s="109">
        <v>169</v>
      </c>
      <c r="BA173" s="14">
        <f t="shared" si="321"/>
        <v>17</v>
      </c>
      <c r="BB173" s="14">
        <f t="shared" si="327"/>
        <v>9</v>
      </c>
      <c r="BC173" s="14">
        <f t="shared" si="332"/>
        <v>700</v>
      </c>
      <c r="BD173" s="14">
        <f t="shared" si="322"/>
        <v>3000</v>
      </c>
      <c r="BE173" s="14">
        <f t="shared" si="323"/>
        <v>7875</v>
      </c>
      <c r="BF173" s="14">
        <f t="shared" si="328"/>
        <v>16.329999999999998</v>
      </c>
      <c r="BG173" s="14">
        <f t="shared" si="329"/>
        <v>11016</v>
      </c>
      <c r="BJ173" s="109">
        <v>169</v>
      </c>
      <c r="BK173" s="14">
        <f t="shared" si="330"/>
        <v>17</v>
      </c>
      <c r="BL173" s="14">
        <f t="shared" si="331"/>
        <v>9</v>
      </c>
      <c r="BM173" s="14">
        <f t="shared" si="324"/>
        <v>7500</v>
      </c>
      <c r="BN173" s="14">
        <f t="shared" si="325"/>
        <v>6000</v>
      </c>
      <c r="BO173" s="14">
        <f t="shared" si="326"/>
        <v>15750</v>
      </c>
    </row>
    <row r="174" spans="44:67" ht="16.5" x14ac:dyDescent="0.2">
      <c r="AR174" s="110"/>
      <c r="AS174" s="110"/>
      <c r="AT174" s="110"/>
      <c r="AU174" s="110"/>
      <c r="AV174" s="110"/>
      <c r="AW174" s="110"/>
      <c r="AZ174" s="109">
        <v>170</v>
      </c>
      <c r="BA174" s="14">
        <f t="shared" si="321"/>
        <v>17</v>
      </c>
      <c r="BB174" s="14">
        <f t="shared" si="327"/>
        <v>10</v>
      </c>
      <c r="BC174" s="14">
        <f t="shared" si="332"/>
        <v>700</v>
      </c>
      <c r="BD174" s="14">
        <f t="shared" si="322"/>
        <v>3000</v>
      </c>
      <c r="BE174" s="14">
        <f t="shared" si="323"/>
        <v>7875</v>
      </c>
      <c r="BF174" s="14">
        <f t="shared" si="328"/>
        <v>16.329999999999998</v>
      </c>
      <c r="BG174" s="14">
        <f t="shared" si="329"/>
        <v>11016</v>
      </c>
      <c r="BJ174" s="109">
        <v>170</v>
      </c>
      <c r="BK174" s="14">
        <f t="shared" si="330"/>
        <v>17</v>
      </c>
      <c r="BL174" s="14">
        <f t="shared" si="331"/>
        <v>10</v>
      </c>
      <c r="BM174" s="14">
        <f t="shared" si="324"/>
        <v>7500</v>
      </c>
      <c r="BN174" s="14">
        <f t="shared" si="325"/>
        <v>6000</v>
      </c>
      <c r="BO174" s="14">
        <f t="shared" si="326"/>
        <v>15750</v>
      </c>
    </row>
    <row r="175" spans="44:67" ht="16.5" x14ac:dyDescent="0.2">
      <c r="AR175" s="110"/>
      <c r="AS175" s="110"/>
      <c r="AT175" s="110"/>
      <c r="AU175" s="110"/>
      <c r="AV175" s="110"/>
      <c r="AW175" s="110"/>
      <c r="AZ175" s="109">
        <v>171</v>
      </c>
      <c r="BA175" s="14">
        <f t="shared" si="321"/>
        <v>18</v>
      </c>
      <c r="BB175" s="14">
        <f t="shared" si="327"/>
        <v>1</v>
      </c>
      <c r="BC175" s="14">
        <f t="shared" si="332"/>
        <v>740</v>
      </c>
      <c r="BD175" s="14">
        <f t="shared" si="322"/>
        <v>3300</v>
      </c>
      <c r="BE175" s="14">
        <f t="shared" si="323"/>
        <v>8325</v>
      </c>
      <c r="BF175" s="14">
        <f t="shared" si="328"/>
        <v>18.829999999999998</v>
      </c>
      <c r="BG175" s="14">
        <f t="shared" si="329"/>
        <v>11018</v>
      </c>
      <c r="BJ175" s="109">
        <v>171</v>
      </c>
      <c r="BK175" s="14">
        <f t="shared" si="330"/>
        <v>18</v>
      </c>
      <c r="BL175" s="14">
        <f t="shared" si="331"/>
        <v>1</v>
      </c>
      <c r="BM175" s="14">
        <f t="shared" si="324"/>
        <v>8200</v>
      </c>
      <c r="BN175" s="14">
        <f t="shared" si="325"/>
        <v>6600</v>
      </c>
      <c r="BO175" s="14">
        <f t="shared" si="326"/>
        <v>16650</v>
      </c>
    </row>
    <row r="176" spans="44:67" ht="16.5" x14ac:dyDescent="0.2">
      <c r="AR176" s="110"/>
      <c r="AS176" s="110"/>
      <c r="AT176" s="110"/>
      <c r="AU176" s="110"/>
      <c r="AV176" s="110"/>
      <c r="AW176" s="110"/>
      <c r="AZ176" s="109">
        <v>172</v>
      </c>
      <c r="BA176" s="14">
        <f t="shared" si="321"/>
        <v>18</v>
      </c>
      <c r="BB176" s="14">
        <f t="shared" si="327"/>
        <v>2</v>
      </c>
      <c r="BC176" s="14">
        <f t="shared" si="332"/>
        <v>740</v>
      </c>
      <c r="BD176" s="14">
        <f t="shared" si="322"/>
        <v>3300</v>
      </c>
      <c r="BE176" s="14">
        <f t="shared" si="323"/>
        <v>8325</v>
      </c>
      <c r="BF176" s="14">
        <f t="shared" si="328"/>
        <v>18.829999999999998</v>
      </c>
      <c r="BG176" s="14">
        <f t="shared" si="329"/>
        <v>11018</v>
      </c>
      <c r="BJ176" s="109">
        <v>172</v>
      </c>
      <c r="BK176" s="14">
        <f t="shared" si="330"/>
        <v>18</v>
      </c>
      <c r="BL176" s="14">
        <f t="shared" si="331"/>
        <v>2</v>
      </c>
      <c r="BM176" s="14">
        <f t="shared" si="324"/>
        <v>8200</v>
      </c>
      <c r="BN176" s="14">
        <f t="shared" si="325"/>
        <v>6600</v>
      </c>
      <c r="BO176" s="14">
        <f t="shared" si="326"/>
        <v>16650</v>
      </c>
    </row>
    <row r="177" spans="44:67" ht="16.5" x14ac:dyDescent="0.2">
      <c r="AR177" s="110"/>
      <c r="AS177" s="110"/>
      <c r="AT177" s="110"/>
      <c r="AU177" s="110"/>
      <c r="AV177" s="110"/>
      <c r="AW177" s="110"/>
      <c r="AZ177" s="109">
        <v>173</v>
      </c>
      <c r="BA177" s="14">
        <f t="shared" si="321"/>
        <v>18</v>
      </c>
      <c r="BB177" s="14">
        <f t="shared" si="327"/>
        <v>3</v>
      </c>
      <c r="BC177" s="14">
        <f t="shared" si="332"/>
        <v>740</v>
      </c>
      <c r="BD177" s="14">
        <f t="shared" si="322"/>
        <v>3300</v>
      </c>
      <c r="BE177" s="14">
        <f t="shared" si="323"/>
        <v>8325</v>
      </c>
      <c r="BF177" s="14">
        <f t="shared" si="328"/>
        <v>18.829999999999998</v>
      </c>
      <c r="BG177" s="14">
        <f t="shared" si="329"/>
        <v>11018</v>
      </c>
      <c r="BJ177" s="109">
        <v>173</v>
      </c>
      <c r="BK177" s="14">
        <f t="shared" si="330"/>
        <v>18</v>
      </c>
      <c r="BL177" s="14">
        <f t="shared" si="331"/>
        <v>3</v>
      </c>
      <c r="BM177" s="14">
        <f t="shared" si="324"/>
        <v>8200</v>
      </c>
      <c r="BN177" s="14">
        <f t="shared" si="325"/>
        <v>6600</v>
      </c>
      <c r="BO177" s="14">
        <f t="shared" si="326"/>
        <v>16650</v>
      </c>
    </row>
    <row r="178" spans="44:67" ht="16.5" x14ac:dyDescent="0.2">
      <c r="AR178" s="110"/>
      <c r="AS178" s="110"/>
      <c r="AT178" s="110"/>
      <c r="AU178" s="110"/>
      <c r="AV178" s="110"/>
      <c r="AW178" s="110"/>
      <c r="AZ178" s="109">
        <v>174</v>
      </c>
      <c r="BA178" s="14">
        <f t="shared" si="321"/>
        <v>18</v>
      </c>
      <c r="BB178" s="14">
        <f t="shared" si="327"/>
        <v>4</v>
      </c>
      <c r="BC178" s="14">
        <f t="shared" si="332"/>
        <v>740</v>
      </c>
      <c r="BD178" s="14">
        <f t="shared" si="322"/>
        <v>3300</v>
      </c>
      <c r="BE178" s="14">
        <f t="shared" si="323"/>
        <v>8325</v>
      </c>
      <c r="BF178" s="14">
        <f t="shared" si="328"/>
        <v>18.829999999999998</v>
      </c>
      <c r="BG178" s="14">
        <f t="shared" si="329"/>
        <v>11018</v>
      </c>
      <c r="BJ178" s="109">
        <v>174</v>
      </c>
      <c r="BK178" s="14">
        <f t="shared" si="330"/>
        <v>18</v>
      </c>
      <c r="BL178" s="14">
        <f t="shared" si="331"/>
        <v>4</v>
      </c>
      <c r="BM178" s="14">
        <f t="shared" si="324"/>
        <v>8200</v>
      </c>
      <c r="BN178" s="14">
        <f t="shared" si="325"/>
        <v>6600</v>
      </c>
      <c r="BO178" s="14">
        <f t="shared" si="326"/>
        <v>16650</v>
      </c>
    </row>
    <row r="179" spans="44:67" ht="16.5" x14ac:dyDescent="0.2">
      <c r="AR179" s="110"/>
      <c r="AS179" s="110"/>
      <c r="AT179" s="110"/>
      <c r="AU179" s="110"/>
      <c r="AV179" s="110"/>
      <c r="AW179" s="110"/>
      <c r="AZ179" s="109">
        <v>175</v>
      </c>
      <c r="BA179" s="14">
        <f t="shared" si="321"/>
        <v>18</v>
      </c>
      <c r="BB179" s="14">
        <f t="shared" si="327"/>
        <v>5</v>
      </c>
      <c r="BC179" s="14">
        <f t="shared" si="332"/>
        <v>740</v>
      </c>
      <c r="BD179" s="14">
        <f t="shared" si="322"/>
        <v>3300</v>
      </c>
      <c r="BE179" s="14">
        <f t="shared" si="323"/>
        <v>8325</v>
      </c>
      <c r="BF179" s="14">
        <f t="shared" si="328"/>
        <v>18.829999999999998</v>
      </c>
      <c r="BG179" s="14">
        <f t="shared" si="329"/>
        <v>11018</v>
      </c>
      <c r="BJ179" s="109">
        <v>175</v>
      </c>
      <c r="BK179" s="14">
        <f t="shared" si="330"/>
        <v>18</v>
      </c>
      <c r="BL179" s="14">
        <f t="shared" si="331"/>
        <v>5</v>
      </c>
      <c r="BM179" s="14">
        <f t="shared" si="324"/>
        <v>8200</v>
      </c>
      <c r="BN179" s="14">
        <f t="shared" si="325"/>
        <v>6600</v>
      </c>
      <c r="BO179" s="14">
        <f t="shared" si="326"/>
        <v>16650</v>
      </c>
    </row>
    <row r="180" spans="44:67" ht="16.5" x14ac:dyDescent="0.2">
      <c r="AR180" s="110"/>
      <c r="AS180" s="110"/>
      <c r="AT180" s="110"/>
      <c r="AU180" s="110"/>
      <c r="AV180" s="110"/>
      <c r="AW180" s="110"/>
      <c r="AZ180" s="109">
        <v>176</v>
      </c>
      <c r="BA180" s="14">
        <f t="shared" si="321"/>
        <v>18</v>
      </c>
      <c r="BB180" s="14">
        <f t="shared" si="327"/>
        <v>6</v>
      </c>
      <c r="BC180" s="14">
        <f t="shared" si="332"/>
        <v>740</v>
      </c>
      <c r="BD180" s="14">
        <f t="shared" si="322"/>
        <v>3300</v>
      </c>
      <c r="BE180" s="14">
        <f t="shared" si="323"/>
        <v>8325</v>
      </c>
      <c r="BF180" s="14">
        <f t="shared" si="328"/>
        <v>18.829999999999998</v>
      </c>
      <c r="BG180" s="14">
        <f t="shared" si="329"/>
        <v>11018</v>
      </c>
      <c r="BJ180" s="109">
        <v>176</v>
      </c>
      <c r="BK180" s="14">
        <f t="shared" si="330"/>
        <v>18</v>
      </c>
      <c r="BL180" s="14">
        <f t="shared" si="331"/>
        <v>6</v>
      </c>
      <c r="BM180" s="14">
        <f t="shared" si="324"/>
        <v>8200</v>
      </c>
      <c r="BN180" s="14">
        <f t="shared" si="325"/>
        <v>6600</v>
      </c>
      <c r="BO180" s="14">
        <f t="shared" si="326"/>
        <v>16650</v>
      </c>
    </row>
    <row r="181" spans="44:67" ht="16.5" x14ac:dyDescent="0.2">
      <c r="AR181" s="110"/>
      <c r="AS181" s="110"/>
      <c r="AT181" s="110"/>
      <c r="AU181" s="110"/>
      <c r="AV181" s="110"/>
      <c r="AW181" s="110"/>
      <c r="AZ181" s="109">
        <v>177</v>
      </c>
      <c r="BA181" s="14">
        <f t="shared" si="321"/>
        <v>18</v>
      </c>
      <c r="BB181" s="14">
        <f t="shared" si="327"/>
        <v>7</v>
      </c>
      <c r="BC181" s="14">
        <f t="shared" si="332"/>
        <v>740</v>
      </c>
      <c r="BD181" s="14">
        <f t="shared" si="322"/>
        <v>3300</v>
      </c>
      <c r="BE181" s="14">
        <f t="shared" si="323"/>
        <v>8325</v>
      </c>
      <c r="BF181" s="14">
        <f t="shared" si="328"/>
        <v>18.829999999999998</v>
      </c>
      <c r="BG181" s="14">
        <f t="shared" si="329"/>
        <v>11018</v>
      </c>
      <c r="BJ181" s="109">
        <v>177</v>
      </c>
      <c r="BK181" s="14">
        <f t="shared" si="330"/>
        <v>18</v>
      </c>
      <c r="BL181" s="14">
        <f t="shared" si="331"/>
        <v>7</v>
      </c>
      <c r="BM181" s="14">
        <f t="shared" si="324"/>
        <v>8200</v>
      </c>
      <c r="BN181" s="14">
        <f t="shared" si="325"/>
        <v>6600</v>
      </c>
      <c r="BO181" s="14">
        <f t="shared" si="326"/>
        <v>16650</v>
      </c>
    </row>
    <row r="182" spans="44:67" ht="16.5" x14ac:dyDescent="0.2">
      <c r="AR182" s="110"/>
      <c r="AS182" s="110"/>
      <c r="AT182" s="110"/>
      <c r="AU182" s="110"/>
      <c r="AV182" s="110"/>
      <c r="AW182" s="110"/>
      <c r="AZ182" s="109">
        <v>178</v>
      </c>
      <c r="BA182" s="14">
        <f t="shared" si="321"/>
        <v>18</v>
      </c>
      <c r="BB182" s="14">
        <f t="shared" si="327"/>
        <v>8</v>
      </c>
      <c r="BC182" s="14">
        <f t="shared" si="332"/>
        <v>740</v>
      </c>
      <c r="BD182" s="14">
        <f t="shared" si="322"/>
        <v>3300</v>
      </c>
      <c r="BE182" s="14">
        <f t="shared" si="323"/>
        <v>8325</v>
      </c>
      <c r="BF182" s="14">
        <f t="shared" si="328"/>
        <v>18.829999999999998</v>
      </c>
      <c r="BG182" s="14">
        <f t="shared" si="329"/>
        <v>11018</v>
      </c>
      <c r="BJ182" s="109">
        <v>178</v>
      </c>
      <c r="BK182" s="14">
        <f t="shared" si="330"/>
        <v>18</v>
      </c>
      <c r="BL182" s="14">
        <f t="shared" si="331"/>
        <v>8</v>
      </c>
      <c r="BM182" s="14">
        <f t="shared" si="324"/>
        <v>8200</v>
      </c>
      <c r="BN182" s="14">
        <f t="shared" si="325"/>
        <v>6600</v>
      </c>
      <c r="BO182" s="14">
        <f t="shared" si="326"/>
        <v>16650</v>
      </c>
    </row>
    <row r="183" spans="44:67" ht="16.5" x14ac:dyDescent="0.2">
      <c r="AR183" s="110"/>
      <c r="AS183" s="110"/>
      <c r="AT183" s="110"/>
      <c r="AU183" s="110"/>
      <c r="AV183" s="110"/>
      <c r="AW183" s="110"/>
      <c r="AZ183" s="109">
        <v>179</v>
      </c>
      <c r="BA183" s="14">
        <f t="shared" si="321"/>
        <v>18</v>
      </c>
      <c r="BB183" s="14">
        <f t="shared" si="327"/>
        <v>9</v>
      </c>
      <c r="BC183" s="14">
        <f t="shared" si="332"/>
        <v>740</v>
      </c>
      <c r="BD183" s="14">
        <f t="shared" si="322"/>
        <v>3300</v>
      </c>
      <c r="BE183" s="14">
        <f t="shared" si="323"/>
        <v>8325</v>
      </c>
      <c r="BF183" s="14">
        <f t="shared" si="328"/>
        <v>18.829999999999998</v>
      </c>
      <c r="BG183" s="14">
        <f t="shared" si="329"/>
        <v>11018</v>
      </c>
      <c r="BJ183" s="109">
        <v>179</v>
      </c>
      <c r="BK183" s="14">
        <f t="shared" si="330"/>
        <v>18</v>
      </c>
      <c r="BL183" s="14">
        <f t="shared" si="331"/>
        <v>9</v>
      </c>
      <c r="BM183" s="14">
        <f t="shared" si="324"/>
        <v>8200</v>
      </c>
      <c r="BN183" s="14">
        <f t="shared" si="325"/>
        <v>6600</v>
      </c>
      <c r="BO183" s="14">
        <f t="shared" si="326"/>
        <v>16650</v>
      </c>
    </row>
    <row r="184" spans="44:67" ht="16.5" x14ac:dyDescent="0.2">
      <c r="AR184" s="110"/>
      <c r="AS184" s="110"/>
      <c r="AT184" s="110"/>
      <c r="AU184" s="110"/>
      <c r="AV184" s="110"/>
      <c r="AW184" s="110"/>
      <c r="AZ184" s="109">
        <v>180</v>
      </c>
      <c r="BA184" s="14">
        <f t="shared" si="321"/>
        <v>18</v>
      </c>
      <c r="BB184" s="14">
        <f t="shared" si="327"/>
        <v>10</v>
      </c>
      <c r="BC184" s="14">
        <f t="shared" si="332"/>
        <v>740</v>
      </c>
      <c r="BD184" s="14">
        <f t="shared" si="322"/>
        <v>3300</v>
      </c>
      <c r="BE184" s="14">
        <f t="shared" si="323"/>
        <v>8325</v>
      </c>
      <c r="BF184" s="14">
        <f t="shared" si="328"/>
        <v>18.829999999999998</v>
      </c>
      <c r="BG184" s="14">
        <f t="shared" si="329"/>
        <v>11018</v>
      </c>
      <c r="BJ184" s="109">
        <v>180</v>
      </c>
      <c r="BK184" s="14">
        <f t="shared" si="330"/>
        <v>18</v>
      </c>
      <c r="BL184" s="14">
        <f t="shared" si="331"/>
        <v>10</v>
      </c>
      <c r="BM184" s="14">
        <f t="shared" si="324"/>
        <v>8200</v>
      </c>
      <c r="BN184" s="14">
        <f t="shared" si="325"/>
        <v>6600</v>
      </c>
      <c r="BO184" s="14">
        <f t="shared" si="326"/>
        <v>16650</v>
      </c>
    </row>
    <row r="185" spans="44:67" ht="16.5" x14ac:dyDescent="0.2">
      <c r="AR185" s="110"/>
      <c r="AS185" s="110"/>
      <c r="AT185" s="110"/>
      <c r="AU185" s="110"/>
      <c r="AV185" s="110"/>
      <c r="AW185" s="110"/>
      <c r="AZ185" s="109">
        <v>181</v>
      </c>
      <c r="BA185" s="14">
        <f t="shared" si="321"/>
        <v>19</v>
      </c>
      <c r="BB185" s="14">
        <f t="shared" si="327"/>
        <v>1</v>
      </c>
      <c r="BC185" s="14">
        <f t="shared" si="332"/>
        <v>800</v>
      </c>
      <c r="BD185" s="14">
        <f t="shared" si="322"/>
        <v>3600</v>
      </c>
      <c r="BE185" s="14">
        <f t="shared" si="323"/>
        <v>9000</v>
      </c>
      <c r="BF185" s="14">
        <f t="shared" si="328"/>
        <v>21.44</v>
      </c>
      <c r="BG185" s="14">
        <f t="shared" si="329"/>
        <v>11021</v>
      </c>
      <c r="BJ185" s="109">
        <v>181</v>
      </c>
      <c r="BK185" s="14">
        <f t="shared" si="330"/>
        <v>19</v>
      </c>
      <c r="BL185" s="14">
        <f t="shared" si="331"/>
        <v>1</v>
      </c>
      <c r="BM185" s="14">
        <f t="shared" si="324"/>
        <v>9250</v>
      </c>
      <c r="BN185" s="14">
        <f t="shared" si="325"/>
        <v>7200</v>
      </c>
      <c r="BO185" s="14">
        <f t="shared" si="326"/>
        <v>18000</v>
      </c>
    </row>
    <row r="186" spans="44:67" ht="16.5" x14ac:dyDescent="0.2">
      <c r="AR186" s="110"/>
      <c r="AS186" s="110"/>
      <c r="AT186" s="110"/>
      <c r="AU186" s="110"/>
      <c r="AV186" s="110"/>
      <c r="AW186" s="110"/>
      <c r="AZ186" s="109">
        <v>182</v>
      </c>
      <c r="BA186" s="14">
        <f t="shared" si="321"/>
        <v>19</v>
      </c>
      <c r="BB186" s="14">
        <f t="shared" si="327"/>
        <v>2</v>
      </c>
      <c r="BC186" s="14">
        <f t="shared" si="332"/>
        <v>800</v>
      </c>
      <c r="BD186" s="14">
        <f t="shared" si="322"/>
        <v>3600</v>
      </c>
      <c r="BE186" s="14">
        <f t="shared" si="323"/>
        <v>9000</v>
      </c>
      <c r="BF186" s="14">
        <f t="shared" si="328"/>
        <v>21.44</v>
      </c>
      <c r="BG186" s="14">
        <f t="shared" si="329"/>
        <v>11021</v>
      </c>
      <c r="BJ186" s="109">
        <v>182</v>
      </c>
      <c r="BK186" s="14">
        <f t="shared" si="330"/>
        <v>19</v>
      </c>
      <c r="BL186" s="14">
        <f t="shared" si="331"/>
        <v>2</v>
      </c>
      <c r="BM186" s="14">
        <f t="shared" si="324"/>
        <v>9250</v>
      </c>
      <c r="BN186" s="14">
        <f t="shared" si="325"/>
        <v>7200</v>
      </c>
      <c r="BO186" s="14">
        <f t="shared" si="326"/>
        <v>18000</v>
      </c>
    </row>
    <row r="187" spans="44:67" ht="16.5" x14ac:dyDescent="0.2">
      <c r="AR187" s="110"/>
      <c r="AS187" s="110"/>
      <c r="AT187" s="110"/>
      <c r="AU187" s="110"/>
      <c r="AV187" s="110"/>
      <c r="AW187" s="110"/>
      <c r="AZ187" s="109">
        <v>183</v>
      </c>
      <c r="BA187" s="14">
        <f t="shared" si="321"/>
        <v>19</v>
      </c>
      <c r="BB187" s="14">
        <f t="shared" si="327"/>
        <v>3</v>
      </c>
      <c r="BC187" s="14">
        <f t="shared" si="332"/>
        <v>800</v>
      </c>
      <c r="BD187" s="14">
        <f t="shared" si="322"/>
        <v>3600</v>
      </c>
      <c r="BE187" s="14">
        <f t="shared" si="323"/>
        <v>9000</v>
      </c>
      <c r="BF187" s="14">
        <f t="shared" si="328"/>
        <v>21.44</v>
      </c>
      <c r="BG187" s="14">
        <f t="shared" si="329"/>
        <v>11021</v>
      </c>
      <c r="BJ187" s="109">
        <v>183</v>
      </c>
      <c r="BK187" s="14">
        <f t="shared" si="330"/>
        <v>19</v>
      </c>
      <c r="BL187" s="14">
        <f t="shared" si="331"/>
        <v>3</v>
      </c>
      <c r="BM187" s="14">
        <f t="shared" si="324"/>
        <v>9250</v>
      </c>
      <c r="BN187" s="14">
        <f t="shared" si="325"/>
        <v>7200</v>
      </c>
      <c r="BO187" s="14">
        <f t="shared" si="326"/>
        <v>18000</v>
      </c>
    </row>
    <row r="188" spans="44:67" ht="16.5" x14ac:dyDescent="0.2">
      <c r="AR188" s="110"/>
      <c r="AS188" s="110"/>
      <c r="AT188" s="110"/>
      <c r="AU188" s="110"/>
      <c r="AV188" s="110"/>
      <c r="AW188" s="110"/>
      <c r="AZ188" s="109">
        <v>184</v>
      </c>
      <c r="BA188" s="14">
        <f t="shared" si="321"/>
        <v>19</v>
      </c>
      <c r="BB188" s="14">
        <f t="shared" si="327"/>
        <v>4</v>
      </c>
      <c r="BC188" s="14">
        <f t="shared" si="332"/>
        <v>800</v>
      </c>
      <c r="BD188" s="14">
        <f t="shared" si="322"/>
        <v>3600</v>
      </c>
      <c r="BE188" s="14">
        <f t="shared" si="323"/>
        <v>9000</v>
      </c>
      <c r="BF188" s="14">
        <f t="shared" si="328"/>
        <v>21.44</v>
      </c>
      <c r="BG188" s="14">
        <f t="shared" si="329"/>
        <v>11021</v>
      </c>
      <c r="BJ188" s="109">
        <v>184</v>
      </c>
      <c r="BK188" s="14">
        <f t="shared" si="330"/>
        <v>19</v>
      </c>
      <c r="BL188" s="14">
        <f t="shared" si="331"/>
        <v>4</v>
      </c>
      <c r="BM188" s="14">
        <f t="shared" si="324"/>
        <v>9250</v>
      </c>
      <c r="BN188" s="14">
        <f t="shared" si="325"/>
        <v>7200</v>
      </c>
      <c r="BO188" s="14">
        <f t="shared" si="326"/>
        <v>18000</v>
      </c>
    </row>
    <row r="189" spans="44:67" ht="16.5" x14ac:dyDescent="0.2">
      <c r="AR189" s="110"/>
      <c r="AS189" s="110"/>
      <c r="AT189" s="110"/>
      <c r="AU189" s="110"/>
      <c r="AV189" s="110"/>
      <c r="AW189" s="110"/>
      <c r="AZ189" s="109">
        <v>185</v>
      </c>
      <c r="BA189" s="14">
        <f t="shared" si="321"/>
        <v>19</v>
      </c>
      <c r="BB189" s="14">
        <f t="shared" si="327"/>
        <v>5</v>
      </c>
      <c r="BC189" s="14">
        <f t="shared" si="332"/>
        <v>800</v>
      </c>
      <c r="BD189" s="14">
        <f t="shared" si="322"/>
        <v>3600</v>
      </c>
      <c r="BE189" s="14">
        <f t="shared" si="323"/>
        <v>9000</v>
      </c>
      <c r="BF189" s="14">
        <f t="shared" si="328"/>
        <v>21.44</v>
      </c>
      <c r="BG189" s="14">
        <f t="shared" si="329"/>
        <v>11021</v>
      </c>
      <c r="BJ189" s="109">
        <v>185</v>
      </c>
      <c r="BK189" s="14">
        <f t="shared" si="330"/>
        <v>19</v>
      </c>
      <c r="BL189" s="14">
        <f t="shared" si="331"/>
        <v>5</v>
      </c>
      <c r="BM189" s="14">
        <f t="shared" si="324"/>
        <v>9250</v>
      </c>
      <c r="BN189" s="14">
        <f t="shared" si="325"/>
        <v>7200</v>
      </c>
      <c r="BO189" s="14">
        <f t="shared" si="326"/>
        <v>18000</v>
      </c>
    </row>
    <row r="190" spans="44:67" ht="16.5" x14ac:dyDescent="0.2">
      <c r="AR190" s="110"/>
      <c r="AS190" s="110"/>
      <c r="AT190" s="110"/>
      <c r="AU190" s="110"/>
      <c r="AV190" s="110"/>
      <c r="AW190" s="110"/>
      <c r="AZ190" s="109">
        <v>186</v>
      </c>
      <c r="BA190" s="14">
        <f t="shared" si="321"/>
        <v>19</v>
      </c>
      <c r="BB190" s="14">
        <f t="shared" si="327"/>
        <v>6</v>
      </c>
      <c r="BC190" s="14">
        <f t="shared" si="332"/>
        <v>800</v>
      </c>
      <c r="BD190" s="14">
        <f t="shared" si="322"/>
        <v>3600</v>
      </c>
      <c r="BE190" s="14">
        <f t="shared" si="323"/>
        <v>9000</v>
      </c>
      <c r="BF190" s="14">
        <f t="shared" si="328"/>
        <v>21.44</v>
      </c>
      <c r="BG190" s="14">
        <f t="shared" si="329"/>
        <v>11021</v>
      </c>
      <c r="BJ190" s="109">
        <v>186</v>
      </c>
      <c r="BK190" s="14">
        <f t="shared" si="330"/>
        <v>19</v>
      </c>
      <c r="BL190" s="14">
        <f t="shared" si="331"/>
        <v>6</v>
      </c>
      <c r="BM190" s="14">
        <f t="shared" si="324"/>
        <v>9250</v>
      </c>
      <c r="BN190" s="14">
        <f t="shared" si="325"/>
        <v>7200</v>
      </c>
      <c r="BO190" s="14">
        <f t="shared" si="326"/>
        <v>18000</v>
      </c>
    </row>
    <row r="191" spans="44:67" ht="16.5" x14ac:dyDescent="0.2">
      <c r="AR191" s="110"/>
      <c r="AS191" s="110"/>
      <c r="AT191" s="110"/>
      <c r="AU191" s="110"/>
      <c r="AV191" s="110"/>
      <c r="AW191" s="110"/>
      <c r="AZ191" s="109">
        <v>187</v>
      </c>
      <c r="BA191" s="14">
        <f t="shared" si="321"/>
        <v>19</v>
      </c>
      <c r="BB191" s="14">
        <f t="shared" si="327"/>
        <v>7</v>
      </c>
      <c r="BC191" s="14">
        <f t="shared" si="332"/>
        <v>800</v>
      </c>
      <c r="BD191" s="14">
        <f t="shared" si="322"/>
        <v>3600</v>
      </c>
      <c r="BE191" s="14">
        <f t="shared" si="323"/>
        <v>9000</v>
      </c>
      <c r="BF191" s="14">
        <f t="shared" si="328"/>
        <v>21.44</v>
      </c>
      <c r="BG191" s="14">
        <f t="shared" si="329"/>
        <v>11021</v>
      </c>
      <c r="BJ191" s="109">
        <v>187</v>
      </c>
      <c r="BK191" s="14">
        <f t="shared" si="330"/>
        <v>19</v>
      </c>
      <c r="BL191" s="14">
        <f t="shared" si="331"/>
        <v>7</v>
      </c>
      <c r="BM191" s="14">
        <f t="shared" si="324"/>
        <v>9250</v>
      </c>
      <c r="BN191" s="14">
        <f t="shared" si="325"/>
        <v>7200</v>
      </c>
      <c r="BO191" s="14">
        <f t="shared" si="326"/>
        <v>18000</v>
      </c>
    </row>
    <row r="192" spans="44:67" ht="16.5" x14ac:dyDescent="0.2">
      <c r="AR192" s="110"/>
      <c r="AS192" s="110"/>
      <c r="AT192" s="110"/>
      <c r="AU192" s="110"/>
      <c r="AV192" s="110"/>
      <c r="AW192" s="110"/>
      <c r="AZ192" s="109">
        <v>188</v>
      </c>
      <c r="BA192" s="14">
        <f t="shared" si="321"/>
        <v>19</v>
      </c>
      <c r="BB192" s="14">
        <f t="shared" si="327"/>
        <v>8</v>
      </c>
      <c r="BC192" s="14">
        <f t="shared" si="332"/>
        <v>800</v>
      </c>
      <c r="BD192" s="14">
        <f t="shared" si="322"/>
        <v>3600</v>
      </c>
      <c r="BE192" s="14">
        <f t="shared" si="323"/>
        <v>9000</v>
      </c>
      <c r="BF192" s="14">
        <f t="shared" si="328"/>
        <v>21.44</v>
      </c>
      <c r="BG192" s="14">
        <f t="shared" si="329"/>
        <v>11021</v>
      </c>
      <c r="BJ192" s="109">
        <v>188</v>
      </c>
      <c r="BK192" s="14">
        <f t="shared" si="330"/>
        <v>19</v>
      </c>
      <c r="BL192" s="14">
        <f t="shared" si="331"/>
        <v>8</v>
      </c>
      <c r="BM192" s="14">
        <f t="shared" si="324"/>
        <v>9250</v>
      </c>
      <c r="BN192" s="14">
        <f t="shared" si="325"/>
        <v>7200</v>
      </c>
      <c r="BO192" s="14">
        <f t="shared" si="326"/>
        <v>18000</v>
      </c>
    </row>
    <row r="193" spans="44:67" ht="16.5" x14ac:dyDescent="0.2">
      <c r="AR193" s="110"/>
      <c r="AS193" s="110"/>
      <c r="AT193" s="110"/>
      <c r="AU193" s="110"/>
      <c r="AV193" s="110"/>
      <c r="AW193" s="110"/>
      <c r="AZ193" s="109">
        <v>189</v>
      </c>
      <c r="BA193" s="14">
        <f t="shared" si="321"/>
        <v>19</v>
      </c>
      <c r="BB193" s="14">
        <f t="shared" si="327"/>
        <v>9</v>
      </c>
      <c r="BC193" s="14">
        <f t="shared" si="332"/>
        <v>800</v>
      </c>
      <c r="BD193" s="14">
        <f t="shared" si="322"/>
        <v>3600</v>
      </c>
      <c r="BE193" s="14">
        <f t="shared" si="323"/>
        <v>9000</v>
      </c>
      <c r="BF193" s="14">
        <f t="shared" si="328"/>
        <v>21.44</v>
      </c>
      <c r="BG193" s="14">
        <f t="shared" si="329"/>
        <v>11021</v>
      </c>
      <c r="BJ193" s="109">
        <v>189</v>
      </c>
      <c r="BK193" s="14">
        <f t="shared" si="330"/>
        <v>19</v>
      </c>
      <c r="BL193" s="14">
        <f t="shared" si="331"/>
        <v>9</v>
      </c>
      <c r="BM193" s="14">
        <f t="shared" si="324"/>
        <v>9250</v>
      </c>
      <c r="BN193" s="14">
        <f t="shared" si="325"/>
        <v>7200</v>
      </c>
      <c r="BO193" s="14">
        <f t="shared" si="326"/>
        <v>18000</v>
      </c>
    </row>
    <row r="194" spans="44:67" ht="16.5" x14ac:dyDescent="0.2">
      <c r="AR194" s="110"/>
      <c r="AS194" s="110"/>
      <c r="AT194" s="110"/>
      <c r="AU194" s="110"/>
      <c r="AV194" s="110"/>
      <c r="AW194" s="110"/>
      <c r="AZ194" s="109">
        <v>190</v>
      </c>
      <c r="BA194" s="14">
        <f t="shared" si="321"/>
        <v>19</v>
      </c>
      <c r="BB194" s="14">
        <f t="shared" si="327"/>
        <v>10</v>
      </c>
      <c r="BC194" s="14">
        <f t="shared" si="332"/>
        <v>800</v>
      </c>
      <c r="BD194" s="14">
        <f t="shared" si="322"/>
        <v>3600</v>
      </c>
      <c r="BE194" s="14">
        <f t="shared" si="323"/>
        <v>9000</v>
      </c>
      <c r="BF194" s="14">
        <f t="shared" si="328"/>
        <v>21.44</v>
      </c>
      <c r="BG194" s="14">
        <f t="shared" si="329"/>
        <v>11021</v>
      </c>
      <c r="BJ194" s="109">
        <v>190</v>
      </c>
      <c r="BK194" s="14">
        <f t="shared" si="330"/>
        <v>19</v>
      </c>
      <c r="BL194" s="14">
        <f t="shared" si="331"/>
        <v>10</v>
      </c>
      <c r="BM194" s="14">
        <f t="shared" si="324"/>
        <v>9250</v>
      </c>
      <c r="BN194" s="14">
        <f t="shared" si="325"/>
        <v>7200</v>
      </c>
      <c r="BO194" s="14">
        <f t="shared" si="326"/>
        <v>18000</v>
      </c>
    </row>
    <row r="195" spans="44:67" ht="16.5" x14ac:dyDescent="0.2">
      <c r="AR195" s="110"/>
      <c r="AS195" s="110"/>
      <c r="AT195" s="110"/>
      <c r="AU195" s="110"/>
      <c r="AV195" s="110"/>
      <c r="AW195" s="110"/>
      <c r="AZ195" s="109">
        <v>191</v>
      </c>
      <c r="BA195" s="14">
        <f t="shared" si="321"/>
        <v>20</v>
      </c>
      <c r="BB195" s="14">
        <f t="shared" si="327"/>
        <v>1</v>
      </c>
      <c r="BC195" s="14">
        <f t="shared" si="332"/>
        <v>840</v>
      </c>
      <c r="BD195" s="14">
        <f t="shared" si="322"/>
        <v>3900</v>
      </c>
      <c r="BE195" s="14">
        <f t="shared" si="323"/>
        <v>9450</v>
      </c>
      <c r="BF195" s="14">
        <f t="shared" si="328"/>
        <v>24.15</v>
      </c>
      <c r="BG195" s="14">
        <f t="shared" si="329"/>
        <v>11024</v>
      </c>
      <c r="BJ195" s="109">
        <v>191</v>
      </c>
      <c r="BK195" s="14">
        <f t="shared" si="330"/>
        <v>20</v>
      </c>
      <c r="BL195" s="14">
        <f t="shared" si="331"/>
        <v>1</v>
      </c>
      <c r="BM195" s="14">
        <f t="shared" si="324"/>
        <v>10150</v>
      </c>
      <c r="BN195" s="14">
        <f t="shared" si="325"/>
        <v>7800</v>
      </c>
      <c r="BO195" s="14">
        <f t="shared" si="326"/>
        <v>18900</v>
      </c>
    </row>
    <row r="196" spans="44:67" ht="16.5" x14ac:dyDescent="0.2">
      <c r="AR196" s="110"/>
      <c r="AS196" s="110"/>
      <c r="AT196" s="110"/>
      <c r="AU196" s="110"/>
      <c r="AV196" s="110"/>
      <c r="AW196" s="110"/>
      <c r="AZ196" s="109">
        <v>192</v>
      </c>
      <c r="BA196" s="14">
        <f t="shared" si="321"/>
        <v>20</v>
      </c>
      <c r="BB196" s="14">
        <f t="shared" si="327"/>
        <v>2</v>
      </c>
      <c r="BC196" s="14">
        <f t="shared" si="332"/>
        <v>840</v>
      </c>
      <c r="BD196" s="14">
        <f t="shared" si="322"/>
        <v>3900</v>
      </c>
      <c r="BE196" s="14">
        <f t="shared" si="323"/>
        <v>9450</v>
      </c>
      <c r="BF196" s="14">
        <f t="shared" si="328"/>
        <v>24.15</v>
      </c>
      <c r="BG196" s="14">
        <f t="shared" si="329"/>
        <v>11024</v>
      </c>
      <c r="BJ196" s="109">
        <v>192</v>
      </c>
      <c r="BK196" s="14">
        <f t="shared" si="330"/>
        <v>20</v>
      </c>
      <c r="BL196" s="14">
        <f t="shared" si="331"/>
        <v>2</v>
      </c>
      <c r="BM196" s="14">
        <f t="shared" si="324"/>
        <v>10150</v>
      </c>
      <c r="BN196" s="14">
        <f t="shared" si="325"/>
        <v>7800</v>
      </c>
      <c r="BO196" s="14">
        <f t="shared" si="326"/>
        <v>18900</v>
      </c>
    </row>
    <row r="197" spans="44:67" ht="16.5" x14ac:dyDescent="0.2">
      <c r="AR197" s="110"/>
      <c r="AS197" s="110"/>
      <c r="AT197" s="110"/>
      <c r="AU197" s="110"/>
      <c r="AV197" s="110"/>
      <c r="AW197" s="110"/>
      <c r="AZ197" s="109">
        <v>193</v>
      </c>
      <c r="BA197" s="14">
        <f t="shared" ref="BA197:BA260" si="333">INDEX($O$5:$O$36,MATCH(AZ197-1,$R$5:$R$36,1))+1</f>
        <v>20</v>
      </c>
      <c r="BB197" s="14">
        <f t="shared" si="327"/>
        <v>3</v>
      </c>
      <c r="BC197" s="14">
        <f t="shared" si="332"/>
        <v>840</v>
      </c>
      <c r="BD197" s="14">
        <f t="shared" ref="BD197:BD260" si="334">INDEX($V$6:$V$35,BA197)</f>
        <v>3900</v>
      </c>
      <c r="BE197" s="14">
        <f t="shared" ref="BE197:BE260" si="335">INDEX($X$6:$X$35,BA197)</f>
        <v>9450</v>
      </c>
      <c r="BF197" s="14">
        <f t="shared" si="328"/>
        <v>24.15</v>
      </c>
      <c r="BG197" s="14">
        <f t="shared" si="329"/>
        <v>11024</v>
      </c>
      <c r="BJ197" s="109">
        <v>193</v>
      </c>
      <c r="BK197" s="14">
        <f t="shared" si="330"/>
        <v>20</v>
      </c>
      <c r="BL197" s="14">
        <f t="shared" si="331"/>
        <v>3</v>
      </c>
      <c r="BM197" s="14">
        <f t="shared" ref="BM197:BM260" si="336">INDEX($AI$6:$AI$35,BK197)</f>
        <v>10150</v>
      </c>
      <c r="BN197" s="14">
        <f t="shared" ref="BN197:BN260" si="337">INDEX($AK$6:$AK$35,BK197)</f>
        <v>7800</v>
      </c>
      <c r="BO197" s="14">
        <f t="shared" ref="BO197:BO260" si="338">INDEX($AM$6:$AM$35,BK197)</f>
        <v>18900</v>
      </c>
    </row>
    <row r="198" spans="44:67" ht="16.5" x14ac:dyDescent="0.2">
      <c r="AR198" s="110"/>
      <c r="AS198" s="110"/>
      <c r="AT198" s="110"/>
      <c r="AU198" s="110"/>
      <c r="AV198" s="110"/>
      <c r="AW198" s="110"/>
      <c r="AZ198" s="109">
        <v>194</v>
      </c>
      <c r="BA198" s="14">
        <f t="shared" si="333"/>
        <v>20</v>
      </c>
      <c r="BB198" s="14">
        <f t="shared" ref="BB198:BB261" si="339">AZ198-INDEX($R$5:$R$36,BA198)</f>
        <v>4</v>
      </c>
      <c r="BC198" s="14">
        <f t="shared" si="332"/>
        <v>840</v>
      </c>
      <c r="BD198" s="14">
        <f t="shared" si="334"/>
        <v>3900</v>
      </c>
      <c r="BE198" s="14">
        <f t="shared" si="335"/>
        <v>9450</v>
      </c>
      <c r="BF198" s="14">
        <f t="shared" ref="BF198:BF261" si="340">INDEX($AA$6:$AA$33,BA198)</f>
        <v>24.15</v>
      </c>
      <c r="BG198" s="14">
        <f t="shared" ref="BG198:BG261" si="341">11000+INT(BF198)</f>
        <v>11024</v>
      </c>
      <c r="BJ198" s="109">
        <v>194</v>
      </c>
      <c r="BK198" s="14">
        <f t="shared" ref="BK198:BK261" si="342">INDEX($AC$5:$AC$35,MATCH(BJ198-1,$AH$5:$AH$35,1))+1</f>
        <v>20</v>
      </c>
      <c r="BL198" s="14">
        <f t="shared" ref="BL198:BL207" si="343">BJ198-INDEX($AH$5:$AH$35,BK198)</f>
        <v>4</v>
      </c>
      <c r="BM198" s="14">
        <f t="shared" si="336"/>
        <v>10150</v>
      </c>
      <c r="BN198" s="14">
        <f t="shared" si="337"/>
        <v>7800</v>
      </c>
      <c r="BO198" s="14">
        <f t="shared" si="338"/>
        <v>18900</v>
      </c>
    </row>
    <row r="199" spans="44:67" ht="16.5" x14ac:dyDescent="0.2">
      <c r="AR199" s="110"/>
      <c r="AS199" s="110"/>
      <c r="AT199" s="110"/>
      <c r="AU199" s="110"/>
      <c r="AV199" s="110"/>
      <c r="AW199" s="110"/>
      <c r="AZ199" s="109">
        <v>195</v>
      </c>
      <c r="BA199" s="14">
        <f t="shared" si="333"/>
        <v>20</v>
      </c>
      <c r="BB199" s="14">
        <f t="shared" si="339"/>
        <v>5</v>
      </c>
      <c r="BC199" s="14">
        <f t="shared" si="332"/>
        <v>840</v>
      </c>
      <c r="BD199" s="14">
        <f t="shared" si="334"/>
        <v>3900</v>
      </c>
      <c r="BE199" s="14">
        <f t="shared" si="335"/>
        <v>9450</v>
      </c>
      <c r="BF199" s="14">
        <f t="shared" si="340"/>
        <v>24.15</v>
      </c>
      <c r="BG199" s="14">
        <f t="shared" si="341"/>
        <v>11024</v>
      </c>
      <c r="BJ199" s="109">
        <v>195</v>
      </c>
      <c r="BK199" s="14">
        <f t="shared" si="342"/>
        <v>20</v>
      </c>
      <c r="BL199" s="14">
        <f t="shared" si="343"/>
        <v>5</v>
      </c>
      <c r="BM199" s="14">
        <f t="shared" si="336"/>
        <v>10150</v>
      </c>
      <c r="BN199" s="14">
        <f t="shared" si="337"/>
        <v>7800</v>
      </c>
      <c r="BO199" s="14">
        <f t="shared" si="338"/>
        <v>18900</v>
      </c>
    </row>
    <row r="200" spans="44:67" ht="16.5" x14ac:dyDescent="0.2">
      <c r="AR200" s="110"/>
      <c r="AS200" s="110"/>
      <c r="AT200" s="110"/>
      <c r="AU200" s="110"/>
      <c r="AV200" s="110"/>
      <c r="AW200" s="110"/>
      <c r="AZ200" s="109">
        <v>196</v>
      </c>
      <c r="BA200" s="14">
        <f t="shared" si="333"/>
        <v>20</v>
      </c>
      <c r="BB200" s="14">
        <f t="shared" si="339"/>
        <v>6</v>
      </c>
      <c r="BC200" s="14">
        <f t="shared" si="332"/>
        <v>840</v>
      </c>
      <c r="BD200" s="14">
        <f t="shared" si="334"/>
        <v>3900</v>
      </c>
      <c r="BE200" s="14">
        <f t="shared" si="335"/>
        <v>9450</v>
      </c>
      <c r="BF200" s="14">
        <f t="shared" si="340"/>
        <v>24.15</v>
      </c>
      <c r="BG200" s="14">
        <f t="shared" si="341"/>
        <v>11024</v>
      </c>
      <c r="BJ200" s="109">
        <v>196</v>
      </c>
      <c r="BK200" s="14">
        <f t="shared" si="342"/>
        <v>20</v>
      </c>
      <c r="BL200" s="14">
        <f t="shared" si="343"/>
        <v>6</v>
      </c>
      <c r="BM200" s="14">
        <f t="shared" si="336"/>
        <v>10150</v>
      </c>
      <c r="BN200" s="14">
        <f t="shared" si="337"/>
        <v>7800</v>
      </c>
      <c r="BO200" s="14">
        <f t="shared" si="338"/>
        <v>18900</v>
      </c>
    </row>
    <row r="201" spans="44:67" ht="16.5" x14ac:dyDescent="0.2">
      <c r="AR201" s="110"/>
      <c r="AS201" s="110"/>
      <c r="AT201" s="110"/>
      <c r="AU201" s="110"/>
      <c r="AV201" s="110"/>
      <c r="AW201" s="110"/>
      <c r="AZ201" s="109">
        <v>197</v>
      </c>
      <c r="BA201" s="14">
        <f t="shared" si="333"/>
        <v>20</v>
      </c>
      <c r="BB201" s="14">
        <f t="shared" si="339"/>
        <v>7</v>
      </c>
      <c r="BC201" s="14">
        <f t="shared" si="332"/>
        <v>840</v>
      </c>
      <c r="BD201" s="14">
        <f t="shared" si="334"/>
        <v>3900</v>
      </c>
      <c r="BE201" s="14">
        <f t="shared" si="335"/>
        <v>9450</v>
      </c>
      <c r="BF201" s="14">
        <f t="shared" si="340"/>
        <v>24.15</v>
      </c>
      <c r="BG201" s="14">
        <f t="shared" si="341"/>
        <v>11024</v>
      </c>
      <c r="BJ201" s="109">
        <v>197</v>
      </c>
      <c r="BK201" s="14">
        <f t="shared" si="342"/>
        <v>20</v>
      </c>
      <c r="BL201" s="14">
        <f t="shared" si="343"/>
        <v>7</v>
      </c>
      <c r="BM201" s="14">
        <f t="shared" si="336"/>
        <v>10150</v>
      </c>
      <c r="BN201" s="14">
        <f t="shared" si="337"/>
        <v>7800</v>
      </c>
      <c r="BO201" s="14">
        <f t="shared" si="338"/>
        <v>18900</v>
      </c>
    </row>
    <row r="202" spans="44:67" ht="16.5" x14ac:dyDescent="0.2">
      <c r="AR202" s="110"/>
      <c r="AS202" s="110"/>
      <c r="AT202" s="110"/>
      <c r="AU202" s="110"/>
      <c r="AV202" s="110"/>
      <c r="AW202" s="110"/>
      <c r="AZ202" s="109">
        <v>198</v>
      </c>
      <c r="BA202" s="14">
        <f t="shared" si="333"/>
        <v>20</v>
      </c>
      <c r="BB202" s="14">
        <f t="shared" si="339"/>
        <v>8</v>
      </c>
      <c r="BC202" s="14">
        <f t="shared" si="332"/>
        <v>840</v>
      </c>
      <c r="BD202" s="14">
        <f t="shared" si="334"/>
        <v>3900</v>
      </c>
      <c r="BE202" s="14">
        <f t="shared" si="335"/>
        <v>9450</v>
      </c>
      <c r="BF202" s="14">
        <f t="shared" si="340"/>
        <v>24.15</v>
      </c>
      <c r="BG202" s="14">
        <f t="shared" si="341"/>
        <v>11024</v>
      </c>
      <c r="BJ202" s="109">
        <v>198</v>
      </c>
      <c r="BK202" s="14">
        <f t="shared" si="342"/>
        <v>20</v>
      </c>
      <c r="BL202" s="14">
        <f t="shared" si="343"/>
        <v>8</v>
      </c>
      <c r="BM202" s="14">
        <f t="shared" si="336"/>
        <v>10150</v>
      </c>
      <c r="BN202" s="14">
        <f t="shared" si="337"/>
        <v>7800</v>
      </c>
      <c r="BO202" s="14">
        <f t="shared" si="338"/>
        <v>18900</v>
      </c>
    </row>
    <row r="203" spans="44:67" ht="16.5" x14ac:dyDescent="0.2">
      <c r="AR203" s="110"/>
      <c r="AS203" s="110"/>
      <c r="AT203" s="110"/>
      <c r="AU203" s="110"/>
      <c r="AV203" s="110"/>
      <c r="AW203" s="110"/>
      <c r="AZ203" s="109">
        <v>199</v>
      </c>
      <c r="BA203" s="14">
        <f t="shared" si="333"/>
        <v>20</v>
      </c>
      <c r="BB203" s="14">
        <f t="shared" si="339"/>
        <v>9</v>
      </c>
      <c r="BC203" s="14">
        <f t="shared" si="332"/>
        <v>840</v>
      </c>
      <c r="BD203" s="14">
        <f t="shared" si="334"/>
        <v>3900</v>
      </c>
      <c r="BE203" s="14">
        <f t="shared" si="335"/>
        <v>9450</v>
      </c>
      <c r="BF203" s="14">
        <f t="shared" si="340"/>
        <v>24.15</v>
      </c>
      <c r="BG203" s="14">
        <f t="shared" si="341"/>
        <v>11024</v>
      </c>
      <c r="BJ203" s="109">
        <v>199</v>
      </c>
      <c r="BK203" s="14">
        <f t="shared" si="342"/>
        <v>20</v>
      </c>
      <c r="BL203" s="14">
        <f t="shared" si="343"/>
        <v>9</v>
      </c>
      <c r="BM203" s="14">
        <f t="shared" si="336"/>
        <v>10150</v>
      </c>
      <c r="BN203" s="14">
        <f t="shared" si="337"/>
        <v>7800</v>
      </c>
      <c r="BO203" s="14">
        <f t="shared" si="338"/>
        <v>18900</v>
      </c>
    </row>
    <row r="204" spans="44:67" ht="16.5" x14ac:dyDescent="0.2">
      <c r="AR204" s="110"/>
      <c r="AS204" s="110"/>
      <c r="AT204" s="110"/>
      <c r="AU204" s="110"/>
      <c r="AV204" s="110"/>
      <c r="AW204" s="110"/>
      <c r="AZ204" s="109">
        <v>200</v>
      </c>
      <c r="BA204" s="14">
        <f t="shared" si="333"/>
        <v>20</v>
      </c>
      <c r="BB204" s="14">
        <f t="shared" si="339"/>
        <v>10</v>
      </c>
      <c r="BC204" s="14">
        <f t="shared" si="332"/>
        <v>840</v>
      </c>
      <c r="BD204" s="14">
        <f t="shared" si="334"/>
        <v>3900</v>
      </c>
      <c r="BE204" s="14">
        <f t="shared" si="335"/>
        <v>9450</v>
      </c>
      <c r="BF204" s="14">
        <f t="shared" si="340"/>
        <v>24.15</v>
      </c>
      <c r="BG204" s="14">
        <f t="shared" si="341"/>
        <v>11024</v>
      </c>
      <c r="BJ204" s="109">
        <v>200</v>
      </c>
      <c r="BK204" s="14">
        <f t="shared" si="342"/>
        <v>20</v>
      </c>
      <c r="BL204" s="14">
        <f t="shared" si="343"/>
        <v>10</v>
      </c>
      <c r="BM204" s="14">
        <f t="shared" si="336"/>
        <v>10150</v>
      </c>
      <c r="BN204" s="14">
        <f t="shared" si="337"/>
        <v>7800</v>
      </c>
      <c r="BO204" s="14">
        <f t="shared" si="338"/>
        <v>18900</v>
      </c>
    </row>
    <row r="205" spans="44:67" ht="16.5" x14ac:dyDescent="0.2">
      <c r="AR205" s="110"/>
      <c r="AS205" s="110"/>
      <c r="AT205" s="110"/>
      <c r="AU205" s="110"/>
      <c r="AV205" s="110"/>
      <c r="AW205" s="110"/>
      <c r="AZ205" s="109">
        <v>201</v>
      </c>
      <c r="BA205" s="14">
        <f t="shared" si="333"/>
        <v>21</v>
      </c>
      <c r="BB205" s="14">
        <f t="shared" si="339"/>
        <v>1</v>
      </c>
      <c r="BC205" s="14">
        <f t="shared" si="332"/>
        <v>900</v>
      </c>
      <c r="BD205" s="14">
        <f t="shared" si="334"/>
        <v>4200</v>
      </c>
      <c r="BE205" s="14">
        <f t="shared" si="335"/>
        <v>10125</v>
      </c>
      <c r="BF205" s="14">
        <f t="shared" si="340"/>
        <v>27</v>
      </c>
      <c r="BG205" s="14">
        <f t="shared" si="341"/>
        <v>11027</v>
      </c>
      <c r="BJ205" s="109">
        <v>201</v>
      </c>
      <c r="BK205" s="14">
        <f t="shared" si="342"/>
        <v>21</v>
      </c>
      <c r="BL205" s="14">
        <f t="shared" si="343"/>
        <v>1</v>
      </c>
      <c r="BM205" s="14">
        <f t="shared" si="336"/>
        <v>12000</v>
      </c>
      <c r="BN205" s="14">
        <f t="shared" si="337"/>
        <v>8400</v>
      </c>
      <c r="BO205" s="14">
        <f t="shared" si="338"/>
        <v>20250</v>
      </c>
    </row>
    <row r="206" spans="44:67" ht="16.5" x14ac:dyDescent="0.2">
      <c r="AR206" s="110"/>
      <c r="AS206" s="110"/>
      <c r="AT206" s="110"/>
      <c r="AU206" s="110"/>
      <c r="AV206" s="110"/>
      <c r="AW206" s="110"/>
      <c r="AZ206" s="109">
        <v>202</v>
      </c>
      <c r="BA206" s="14">
        <f t="shared" si="333"/>
        <v>21</v>
      </c>
      <c r="BB206" s="14">
        <f t="shared" si="339"/>
        <v>2</v>
      </c>
      <c r="BC206" s="14">
        <f t="shared" si="332"/>
        <v>900</v>
      </c>
      <c r="BD206" s="14">
        <f t="shared" si="334"/>
        <v>4200</v>
      </c>
      <c r="BE206" s="14">
        <f t="shared" si="335"/>
        <v>10125</v>
      </c>
      <c r="BF206" s="14">
        <f t="shared" si="340"/>
        <v>27</v>
      </c>
      <c r="BG206" s="14">
        <f t="shared" si="341"/>
        <v>11027</v>
      </c>
      <c r="BJ206" s="109">
        <v>202</v>
      </c>
      <c r="BK206" s="14">
        <f t="shared" si="342"/>
        <v>21</v>
      </c>
      <c r="BL206" s="14">
        <f t="shared" si="343"/>
        <v>2</v>
      </c>
      <c r="BM206" s="14">
        <f t="shared" si="336"/>
        <v>12000</v>
      </c>
      <c r="BN206" s="14">
        <f t="shared" si="337"/>
        <v>8400</v>
      </c>
      <c r="BO206" s="14">
        <f t="shared" si="338"/>
        <v>20250</v>
      </c>
    </row>
    <row r="207" spans="44:67" ht="16.5" x14ac:dyDescent="0.2">
      <c r="AR207" s="110"/>
      <c r="AS207" s="110"/>
      <c r="AT207" s="110"/>
      <c r="AU207" s="110"/>
      <c r="AV207" s="110"/>
      <c r="AW207" s="110"/>
      <c r="AZ207" s="109">
        <v>203</v>
      </c>
      <c r="BA207" s="14">
        <f t="shared" si="333"/>
        <v>21</v>
      </c>
      <c r="BB207" s="14">
        <f t="shared" si="339"/>
        <v>3</v>
      </c>
      <c r="BC207" s="14">
        <f t="shared" ref="BC207:BC270" si="344">INDEX($T$6:$T$35,BA207)</f>
        <v>900</v>
      </c>
      <c r="BD207" s="14">
        <f t="shared" si="334"/>
        <v>4200</v>
      </c>
      <c r="BE207" s="14">
        <f t="shared" si="335"/>
        <v>10125</v>
      </c>
      <c r="BF207" s="14">
        <f t="shared" si="340"/>
        <v>27</v>
      </c>
      <c r="BG207" s="14">
        <f t="shared" si="341"/>
        <v>11027</v>
      </c>
      <c r="BJ207" s="109">
        <v>203</v>
      </c>
      <c r="BK207" s="14">
        <f t="shared" si="342"/>
        <v>21</v>
      </c>
      <c r="BL207" s="14">
        <f t="shared" si="343"/>
        <v>3</v>
      </c>
      <c r="BM207" s="14">
        <f t="shared" si="336"/>
        <v>12000</v>
      </c>
      <c r="BN207" s="14">
        <f t="shared" si="337"/>
        <v>8400</v>
      </c>
      <c r="BO207" s="14">
        <f t="shared" si="338"/>
        <v>20250</v>
      </c>
    </row>
    <row r="208" spans="44:67" ht="16.5" x14ac:dyDescent="0.2">
      <c r="AR208" s="110"/>
      <c r="AS208" s="110"/>
      <c r="AT208" s="110"/>
      <c r="AU208" s="110"/>
      <c r="AV208" s="110"/>
      <c r="AW208" s="110"/>
      <c r="AZ208" s="109">
        <v>204</v>
      </c>
      <c r="BA208" s="14">
        <f t="shared" si="333"/>
        <v>21</v>
      </c>
      <c r="BB208" s="14">
        <f t="shared" si="339"/>
        <v>4</v>
      </c>
      <c r="BC208" s="14">
        <f t="shared" si="344"/>
        <v>900</v>
      </c>
      <c r="BD208" s="14">
        <f t="shared" si="334"/>
        <v>4200</v>
      </c>
      <c r="BE208" s="14">
        <f t="shared" si="335"/>
        <v>10125</v>
      </c>
      <c r="BF208" s="14">
        <f t="shared" si="340"/>
        <v>27</v>
      </c>
      <c r="BG208" s="14">
        <f t="shared" si="341"/>
        <v>11027</v>
      </c>
      <c r="BJ208" s="109">
        <v>204</v>
      </c>
      <c r="BK208" s="14">
        <f t="shared" si="342"/>
        <v>21</v>
      </c>
      <c r="BL208" s="14">
        <f t="shared" ref="BL208:BL271" si="345">BJ208-INDEX($AH$5:$AH$35,BK208)</f>
        <v>4</v>
      </c>
      <c r="BM208" s="14">
        <f t="shared" si="336"/>
        <v>12000</v>
      </c>
      <c r="BN208" s="14">
        <f t="shared" si="337"/>
        <v>8400</v>
      </c>
      <c r="BO208" s="14">
        <f t="shared" si="338"/>
        <v>20250</v>
      </c>
    </row>
    <row r="209" spans="44:67" ht="16.5" x14ac:dyDescent="0.2">
      <c r="AR209" s="110"/>
      <c r="AS209" s="110"/>
      <c r="AT209" s="110"/>
      <c r="AU209" s="110"/>
      <c r="AV209" s="110"/>
      <c r="AW209" s="110"/>
      <c r="AZ209" s="109">
        <v>205</v>
      </c>
      <c r="BA209" s="14">
        <f t="shared" si="333"/>
        <v>21</v>
      </c>
      <c r="BB209" s="14">
        <f t="shared" si="339"/>
        <v>5</v>
      </c>
      <c r="BC209" s="14">
        <f t="shared" si="344"/>
        <v>900</v>
      </c>
      <c r="BD209" s="14">
        <f t="shared" si="334"/>
        <v>4200</v>
      </c>
      <c r="BE209" s="14">
        <f t="shared" si="335"/>
        <v>10125</v>
      </c>
      <c r="BF209" s="14">
        <f t="shared" si="340"/>
        <v>27</v>
      </c>
      <c r="BG209" s="14">
        <f t="shared" si="341"/>
        <v>11027</v>
      </c>
      <c r="BJ209" s="109">
        <v>205</v>
      </c>
      <c r="BK209" s="14">
        <f t="shared" si="342"/>
        <v>21</v>
      </c>
      <c r="BL209" s="14">
        <f t="shared" si="345"/>
        <v>5</v>
      </c>
      <c r="BM209" s="14">
        <f t="shared" si="336"/>
        <v>12000</v>
      </c>
      <c r="BN209" s="14">
        <f t="shared" si="337"/>
        <v>8400</v>
      </c>
      <c r="BO209" s="14">
        <f t="shared" si="338"/>
        <v>20250</v>
      </c>
    </row>
    <row r="210" spans="44:67" ht="16.5" x14ac:dyDescent="0.2">
      <c r="AR210" s="110"/>
      <c r="AS210" s="110"/>
      <c r="AT210" s="110"/>
      <c r="AU210" s="110"/>
      <c r="AV210" s="110"/>
      <c r="AW210" s="110"/>
      <c r="AZ210" s="109">
        <v>206</v>
      </c>
      <c r="BA210" s="14">
        <f t="shared" si="333"/>
        <v>21</v>
      </c>
      <c r="BB210" s="14">
        <f t="shared" si="339"/>
        <v>6</v>
      </c>
      <c r="BC210" s="14">
        <f t="shared" si="344"/>
        <v>900</v>
      </c>
      <c r="BD210" s="14">
        <f t="shared" si="334"/>
        <v>4200</v>
      </c>
      <c r="BE210" s="14">
        <f t="shared" si="335"/>
        <v>10125</v>
      </c>
      <c r="BF210" s="14">
        <f t="shared" si="340"/>
        <v>27</v>
      </c>
      <c r="BG210" s="14">
        <f t="shared" si="341"/>
        <v>11027</v>
      </c>
      <c r="BJ210" s="109">
        <v>206</v>
      </c>
      <c r="BK210" s="14">
        <f t="shared" si="342"/>
        <v>21</v>
      </c>
      <c r="BL210" s="14">
        <f t="shared" si="345"/>
        <v>6</v>
      </c>
      <c r="BM210" s="14">
        <f t="shared" si="336"/>
        <v>12000</v>
      </c>
      <c r="BN210" s="14">
        <f t="shared" si="337"/>
        <v>8400</v>
      </c>
      <c r="BO210" s="14">
        <f t="shared" si="338"/>
        <v>20250</v>
      </c>
    </row>
    <row r="211" spans="44:67" ht="16.5" x14ac:dyDescent="0.2">
      <c r="AR211" s="110"/>
      <c r="AS211" s="110"/>
      <c r="AT211" s="110"/>
      <c r="AU211" s="110"/>
      <c r="AV211" s="110"/>
      <c r="AW211" s="110"/>
      <c r="AZ211" s="109">
        <v>207</v>
      </c>
      <c r="BA211" s="14">
        <f t="shared" si="333"/>
        <v>21</v>
      </c>
      <c r="BB211" s="14">
        <f t="shared" si="339"/>
        <v>7</v>
      </c>
      <c r="BC211" s="14">
        <f t="shared" si="344"/>
        <v>900</v>
      </c>
      <c r="BD211" s="14">
        <f t="shared" si="334"/>
        <v>4200</v>
      </c>
      <c r="BE211" s="14">
        <f t="shared" si="335"/>
        <v>10125</v>
      </c>
      <c r="BF211" s="14">
        <f t="shared" si="340"/>
        <v>27</v>
      </c>
      <c r="BG211" s="14">
        <f t="shared" si="341"/>
        <v>11027</v>
      </c>
      <c r="BJ211" s="109">
        <v>207</v>
      </c>
      <c r="BK211" s="14">
        <f t="shared" si="342"/>
        <v>21</v>
      </c>
      <c r="BL211" s="14">
        <f t="shared" si="345"/>
        <v>7</v>
      </c>
      <c r="BM211" s="14">
        <f t="shared" si="336"/>
        <v>12000</v>
      </c>
      <c r="BN211" s="14">
        <f t="shared" si="337"/>
        <v>8400</v>
      </c>
      <c r="BO211" s="14">
        <f t="shared" si="338"/>
        <v>20250</v>
      </c>
    </row>
    <row r="212" spans="44:67" ht="16.5" x14ac:dyDescent="0.2">
      <c r="AR212" s="110"/>
      <c r="AS212" s="110"/>
      <c r="AT212" s="110"/>
      <c r="AU212" s="110"/>
      <c r="AV212" s="110"/>
      <c r="AW212" s="110"/>
      <c r="AZ212" s="109">
        <v>208</v>
      </c>
      <c r="BA212" s="14">
        <f t="shared" si="333"/>
        <v>21</v>
      </c>
      <c r="BB212" s="14">
        <f t="shared" si="339"/>
        <v>8</v>
      </c>
      <c r="BC212" s="14">
        <f t="shared" si="344"/>
        <v>900</v>
      </c>
      <c r="BD212" s="14">
        <f t="shared" si="334"/>
        <v>4200</v>
      </c>
      <c r="BE212" s="14">
        <f t="shared" si="335"/>
        <v>10125</v>
      </c>
      <c r="BF212" s="14">
        <f t="shared" si="340"/>
        <v>27</v>
      </c>
      <c r="BG212" s="14">
        <f t="shared" si="341"/>
        <v>11027</v>
      </c>
      <c r="BJ212" s="109">
        <v>208</v>
      </c>
      <c r="BK212" s="14">
        <f t="shared" si="342"/>
        <v>21</v>
      </c>
      <c r="BL212" s="14">
        <f t="shared" si="345"/>
        <v>8</v>
      </c>
      <c r="BM212" s="14">
        <f t="shared" si="336"/>
        <v>12000</v>
      </c>
      <c r="BN212" s="14">
        <f t="shared" si="337"/>
        <v>8400</v>
      </c>
      <c r="BO212" s="14">
        <f t="shared" si="338"/>
        <v>20250</v>
      </c>
    </row>
    <row r="213" spans="44:67" ht="16.5" x14ac:dyDescent="0.2">
      <c r="AR213" s="110"/>
      <c r="AS213" s="110"/>
      <c r="AT213" s="110"/>
      <c r="AU213" s="110"/>
      <c r="AV213" s="110"/>
      <c r="AW213" s="110"/>
      <c r="AZ213" s="109">
        <v>209</v>
      </c>
      <c r="BA213" s="14">
        <f t="shared" si="333"/>
        <v>21</v>
      </c>
      <c r="BB213" s="14">
        <f t="shared" si="339"/>
        <v>9</v>
      </c>
      <c r="BC213" s="14">
        <f t="shared" si="344"/>
        <v>900</v>
      </c>
      <c r="BD213" s="14">
        <f t="shared" si="334"/>
        <v>4200</v>
      </c>
      <c r="BE213" s="14">
        <f t="shared" si="335"/>
        <v>10125</v>
      </c>
      <c r="BF213" s="14">
        <f t="shared" si="340"/>
        <v>27</v>
      </c>
      <c r="BG213" s="14">
        <f t="shared" si="341"/>
        <v>11027</v>
      </c>
      <c r="BJ213" s="109">
        <v>209</v>
      </c>
      <c r="BK213" s="14">
        <f t="shared" si="342"/>
        <v>21</v>
      </c>
      <c r="BL213" s="14">
        <f t="shared" si="345"/>
        <v>9</v>
      </c>
      <c r="BM213" s="14">
        <f t="shared" si="336"/>
        <v>12000</v>
      </c>
      <c r="BN213" s="14">
        <f t="shared" si="337"/>
        <v>8400</v>
      </c>
      <c r="BO213" s="14">
        <f t="shared" si="338"/>
        <v>20250</v>
      </c>
    </row>
    <row r="214" spans="44:67" ht="16.5" x14ac:dyDescent="0.2">
      <c r="AR214" s="110"/>
      <c r="AS214" s="110"/>
      <c r="AT214" s="110"/>
      <c r="AU214" s="110"/>
      <c r="AV214" s="110"/>
      <c r="AW214" s="110"/>
      <c r="AZ214" s="109">
        <v>210</v>
      </c>
      <c r="BA214" s="14">
        <f t="shared" si="333"/>
        <v>21</v>
      </c>
      <c r="BB214" s="14">
        <f t="shared" si="339"/>
        <v>10</v>
      </c>
      <c r="BC214" s="14">
        <f t="shared" si="344"/>
        <v>900</v>
      </c>
      <c r="BD214" s="14">
        <f t="shared" si="334"/>
        <v>4200</v>
      </c>
      <c r="BE214" s="14">
        <f t="shared" si="335"/>
        <v>10125</v>
      </c>
      <c r="BF214" s="14">
        <f t="shared" si="340"/>
        <v>27</v>
      </c>
      <c r="BG214" s="14">
        <f t="shared" si="341"/>
        <v>11027</v>
      </c>
      <c r="BJ214" s="109">
        <v>210</v>
      </c>
      <c r="BK214" s="14">
        <f t="shared" si="342"/>
        <v>21</v>
      </c>
      <c r="BL214" s="14">
        <f t="shared" si="345"/>
        <v>10</v>
      </c>
      <c r="BM214" s="14">
        <f t="shared" si="336"/>
        <v>12000</v>
      </c>
      <c r="BN214" s="14">
        <f t="shared" si="337"/>
        <v>8400</v>
      </c>
      <c r="BO214" s="14">
        <f t="shared" si="338"/>
        <v>20250</v>
      </c>
    </row>
    <row r="215" spans="44:67" ht="16.5" x14ac:dyDescent="0.2">
      <c r="AR215" s="110"/>
      <c r="AS215" s="110"/>
      <c r="AT215" s="110"/>
      <c r="AU215" s="110"/>
      <c r="AV215" s="110"/>
      <c r="AW215" s="110"/>
      <c r="AZ215" s="109">
        <v>211</v>
      </c>
      <c r="BA215" s="14">
        <f t="shared" si="333"/>
        <v>22</v>
      </c>
      <c r="BB215" s="14">
        <f t="shared" si="339"/>
        <v>1</v>
      </c>
      <c r="BC215" s="14">
        <f t="shared" si="344"/>
        <v>940</v>
      </c>
      <c r="BD215" s="14">
        <f t="shared" si="334"/>
        <v>4500</v>
      </c>
      <c r="BE215" s="14">
        <f t="shared" si="335"/>
        <v>10575</v>
      </c>
      <c r="BF215" s="14">
        <f t="shared" si="340"/>
        <v>30</v>
      </c>
      <c r="BG215" s="14">
        <f t="shared" si="341"/>
        <v>11030</v>
      </c>
      <c r="BJ215" s="109">
        <v>211</v>
      </c>
      <c r="BK215" s="14">
        <f t="shared" si="342"/>
        <v>22</v>
      </c>
      <c r="BL215" s="14">
        <f t="shared" si="345"/>
        <v>1</v>
      </c>
      <c r="BM215" s="14">
        <f t="shared" si="336"/>
        <v>14850</v>
      </c>
      <c r="BN215" s="14">
        <f t="shared" si="337"/>
        <v>9000</v>
      </c>
      <c r="BO215" s="14">
        <f t="shared" si="338"/>
        <v>21150</v>
      </c>
    </row>
    <row r="216" spans="44:67" ht="16.5" x14ac:dyDescent="0.2">
      <c r="AR216" s="110"/>
      <c r="AS216" s="110"/>
      <c r="AT216" s="110"/>
      <c r="AU216" s="110"/>
      <c r="AV216" s="110"/>
      <c r="AW216" s="110"/>
      <c r="AZ216" s="109">
        <v>212</v>
      </c>
      <c r="BA216" s="14">
        <f t="shared" si="333"/>
        <v>22</v>
      </c>
      <c r="BB216" s="14">
        <f t="shared" si="339"/>
        <v>2</v>
      </c>
      <c r="BC216" s="14">
        <f t="shared" si="344"/>
        <v>940</v>
      </c>
      <c r="BD216" s="14">
        <f t="shared" si="334"/>
        <v>4500</v>
      </c>
      <c r="BE216" s="14">
        <f t="shared" si="335"/>
        <v>10575</v>
      </c>
      <c r="BF216" s="14">
        <f t="shared" si="340"/>
        <v>30</v>
      </c>
      <c r="BG216" s="14">
        <f t="shared" si="341"/>
        <v>11030</v>
      </c>
      <c r="BJ216" s="109">
        <v>212</v>
      </c>
      <c r="BK216" s="14">
        <f t="shared" si="342"/>
        <v>22</v>
      </c>
      <c r="BL216" s="14">
        <f t="shared" si="345"/>
        <v>2</v>
      </c>
      <c r="BM216" s="14">
        <f t="shared" si="336"/>
        <v>14850</v>
      </c>
      <c r="BN216" s="14">
        <f t="shared" si="337"/>
        <v>9000</v>
      </c>
      <c r="BO216" s="14">
        <f t="shared" si="338"/>
        <v>21150</v>
      </c>
    </row>
    <row r="217" spans="44:67" ht="16.5" x14ac:dyDescent="0.2">
      <c r="AR217" s="110"/>
      <c r="AS217" s="110"/>
      <c r="AT217" s="110"/>
      <c r="AU217" s="110"/>
      <c r="AV217" s="110"/>
      <c r="AW217" s="110"/>
      <c r="AZ217" s="109">
        <v>213</v>
      </c>
      <c r="BA217" s="14">
        <f t="shared" si="333"/>
        <v>22</v>
      </c>
      <c r="BB217" s="14">
        <f t="shared" si="339"/>
        <v>3</v>
      </c>
      <c r="BC217" s="14">
        <f t="shared" si="344"/>
        <v>940</v>
      </c>
      <c r="BD217" s="14">
        <f t="shared" si="334"/>
        <v>4500</v>
      </c>
      <c r="BE217" s="14">
        <f t="shared" si="335"/>
        <v>10575</v>
      </c>
      <c r="BF217" s="14">
        <f t="shared" si="340"/>
        <v>30</v>
      </c>
      <c r="BG217" s="14">
        <f t="shared" si="341"/>
        <v>11030</v>
      </c>
      <c r="BJ217" s="109">
        <v>213</v>
      </c>
      <c r="BK217" s="14">
        <f t="shared" si="342"/>
        <v>22</v>
      </c>
      <c r="BL217" s="14">
        <f t="shared" si="345"/>
        <v>3</v>
      </c>
      <c r="BM217" s="14">
        <f t="shared" si="336"/>
        <v>14850</v>
      </c>
      <c r="BN217" s="14">
        <f t="shared" si="337"/>
        <v>9000</v>
      </c>
      <c r="BO217" s="14">
        <f t="shared" si="338"/>
        <v>21150</v>
      </c>
    </row>
    <row r="218" spans="44:67" ht="16.5" x14ac:dyDescent="0.2">
      <c r="AR218" s="110"/>
      <c r="AS218" s="110"/>
      <c r="AT218" s="110"/>
      <c r="AU218" s="110"/>
      <c r="AV218" s="110"/>
      <c r="AW218" s="110"/>
      <c r="AZ218" s="109">
        <v>214</v>
      </c>
      <c r="BA218" s="14">
        <f t="shared" si="333"/>
        <v>22</v>
      </c>
      <c r="BB218" s="14">
        <f t="shared" si="339"/>
        <v>4</v>
      </c>
      <c r="BC218" s="14">
        <f t="shared" si="344"/>
        <v>940</v>
      </c>
      <c r="BD218" s="14">
        <f t="shared" si="334"/>
        <v>4500</v>
      </c>
      <c r="BE218" s="14">
        <f t="shared" si="335"/>
        <v>10575</v>
      </c>
      <c r="BF218" s="14">
        <f t="shared" si="340"/>
        <v>30</v>
      </c>
      <c r="BG218" s="14">
        <f t="shared" si="341"/>
        <v>11030</v>
      </c>
      <c r="BJ218" s="109">
        <v>214</v>
      </c>
      <c r="BK218" s="14">
        <f t="shared" si="342"/>
        <v>22</v>
      </c>
      <c r="BL218" s="14">
        <f t="shared" si="345"/>
        <v>4</v>
      </c>
      <c r="BM218" s="14">
        <f t="shared" si="336"/>
        <v>14850</v>
      </c>
      <c r="BN218" s="14">
        <f t="shared" si="337"/>
        <v>9000</v>
      </c>
      <c r="BO218" s="14">
        <f t="shared" si="338"/>
        <v>21150</v>
      </c>
    </row>
    <row r="219" spans="44:67" ht="16.5" x14ac:dyDescent="0.2">
      <c r="AR219" s="110"/>
      <c r="AS219" s="110"/>
      <c r="AT219" s="110"/>
      <c r="AU219" s="110"/>
      <c r="AV219" s="110"/>
      <c r="AW219" s="110"/>
      <c r="AZ219" s="109">
        <v>215</v>
      </c>
      <c r="BA219" s="14">
        <f t="shared" si="333"/>
        <v>22</v>
      </c>
      <c r="BB219" s="14">
        <f t="shared" si="339"/>
        <v>5</v>
      </c>
      <c r="BC219" s="14">
        <f t="shared" si="344"/>
        <v>940</v>
      </c>
      <c r="BD219" s="14">
        <f t="shared" si="334"/>
        <v>4500</v>
      </c>
      <c r="BE219" s="14">
        <f t="shared" si="335"/>
        <v>10575</v>
      </c>
      <c r="BF219" s="14">
        <f t="shared" si="340"/>
        <v>30</v>
      </c>
      <c r="BG219" s="14">
        <f t="shared" si="341"/>
        <v>11030</v>
      </c>
      <c r="BJ219" s="109">
        <v>215</v>
      </c>
      <c r="BK219" s="14">
        <f t="shared" si="342"/>
        <v>22</v>
      </c>
      <c r="BL219" s="14">
        <f t="shared" si="345"/>
        <v>5</v>
      </c>
      <c r="BM219" s="14">
        <f t="shared" si="336"/>
        <v>14850</v>
      </c>
      <c r="BN219" s="14">
        <f t="shared" si="337"/>
        <v>9000</v>
      </c>
      <c r="BO219" s="14">
        <f t="shared" si="338"/>
        <v>21150</v>
      </c>
    </row>
    <row r="220" spans="44:67" ht="16.5" x14ac:dyDescent="0.2">
      <c r="AR220" s="110"/>
      <c r="AS220" s="110"/>
      <c r="AT220" s="110"/>
      <c r="AU220" s="110"/>
      <c r="AV220" s="110"/>
      <c r="AW220" s="110"/>
      <c r="AZ220" s="109">
        <v>216</v>
      </c>
      <c r="BA220" s="14">
        <f t="shared" si="333"/>
        <v>22</v>
      </c>
      <c r="BB220" s="14">
        <f t="shared" si="339"/>
        <v>6</v>
      </c>
      <c r="BC220" s="14">
        <f t="shared" si="344"/>
        <v>940</v>
      </c>
      <c r="BD220" s="14">
        <f t="shared" si="334"/>
        <v>4500</v>
      </c>
      <c r="BE220" s="14">
        <f t="shared" si="335"/>
        <v>10575</v>
      </c>
      <c r="BF220" s="14">
        <f t="shared" si="340"/>
        <v>30</v>
      </c>
      <c r="BG220" s="14">
        <f t="shared" si="341"/>
        <v>11030</v>
      </c>
      <c r="BJ220" s="109">
        <v>216</v>
      </c>
      <c r="BK220" s="14">
        <f t="shared" si="342"/>
        <v>22</v>
      </c>
      <c r="BL220" s="14">
        <f t="shared" si="345"/>
        <v>6</v>
      </c>
      <c r="BM220" s="14">
        <f t="shared" si="336"/>
        <v>14850</v>
      </c>
      <c r="BN220" s="14">
        <f t="shared" si="337"/>
        <v>9000</v>
      </c>
      <c r="BO220" s="14">
        <f t="shared" si="338"/>
        <v>21150</v>
      </c>
    </row>
    <row r="221" spans="44:67" ht="16.5" x14ac:dyDescent="0.2">
      <c r="AR221" s="110"/>
      <c r="AS221" s="110"/>
      <c r="AT221" s="110"/>
      <c r="AU221" s="110"/>
      <c r="AV221" s="110"/>
      <c r="AW221" s="110"/>
      <c r="AZ221" s="109">
        <v>217</v>
      </c>
      <c r="BA221" s="14">
        <f t="shared" si="333"/>
        <v>22</v>
      </c>
      <c r="BB221" s="14">
        <f t="shared" si="339"/>
        <v>7</v>
      </c>
      <c r="BC221" s="14">
        <f t="shared" si="344"/>
        <v>940</v>
      </c>
      <c r="BD221" s="14">
        <f t="shared" si="334"/>
        <v>4500</v>
      </c>
      <c r="BE221" s="14">
        <f t="shared" si="335"/>
        <v>10575</v>
      </c>
      <c r="BF221" s="14">
        <f t="shared" si="340"/>
        <v>30</v>
      </c>
      <c r="BG221" s="14">
        <f t="shared" si="341"/>
        <v>11030</v>
      </c>
      <c r="BJ221" s="109">
        <v>217</v>
      </c>
      <c r="BK221" s="14">
        <f t="shared" si="342"/>
        <v>22</v>
      </c>
      <c r="BL221" s="14">
        <f t="shared" si="345"/>
        <v>7</v>
      </c>
      <c r="BM221" s="14">
        <f t="shared" si="336"/>
        <v>14850</v>
      </c>
      <c r="BN221" s="14">
        <f t="shared" si="337"/>
        <v>9000</v>
      </c>
      <c r="BO221" s="14">
        <f t="shared" si="338"/>
        <v>21150</v>
      </c>
    </row>
    <row r="222" spans="44:67" ht="16.5" x14ac:dyDescent="0.2">
      <c r="AR222" s="110"/>
      <c r="AS222" s="110"/>
      <c r="AT222" s="110"/>
      <c r="AU222" s="110"/>
      <c r="AV222" s="110"/>
      <c r="AW222" s="110"/>
      <c r="AZ222" s="109">
        <v>218</v>
      </c>
      <c r="BA222" s="14">
        <f t="shared" si="333"/>
        <v>22</v>
      </c>
      <c r="BB222" s="14">
        <f t="shared" si="339"/>
        <v>8</v>
      </c>
      <c r="BC222" s="14">
        <f t="shared" si="344"/>
        <v>940</v>
      </c>
      <c r="BD222" s="14">
        <f t="shared" si="334"/>
        <v>4500</v>
      </c>
      <c r="BE222" s="14">
        <f t="shared" si="335"/>
        <v>10575</v>
      </c>
      <c r="BF222" s="14">
        <f t="shared" si="340"/>
        <v>30</v>
      </c>
      <c r="BG222" s="14">
        <f t="shared" si="341"/>
        <v>11030</v>
      </c>
      <c r="BJ222" s="109">
        <v>218</v>
      </c>
      <c r="BK222" s="14">
        <f t="shared" si="342"/>
        <v>22</v>
      </c>
      <c r="BL222" s="14">
        <f t="shared" si="345"/>
        <v>8</v>
      </c>
      <c r="BM222" s="14">
        <f t="shared" si="336"/>
        <v>14850</v>
      </c>
      <c r="BN222" s="14">
        <f t="shared" si="337"/>
        <v>9000</v>
      </c>
      <c r="BO222" s="14">
        <f t="shared" si="338"/>
        <v>21150</v>
      </c>
    </row>
    <row r="223" spans="44:67" ht="16.5" x14ac:dyDescent="0.2">
      <c r="AR223" s="110"/>
      <c r="AS223" s="110"/>
      <c r="AT223" s="110"/>
      <c r="AU223" s="110"/>
      <c r="AV223" s="110"/>
      <c r="AW223" s="110"/>
      <c r="AZ223" s="109">
        <v>219</v>
      </c>
      <c r="BA223" s="14">
        <f t="shared" si="333"/>
        <v>22</v>
      </c>
      <c r="BB223" s="14">
        <f t="shared" si="339"/>
        <v>9</v>
      </c>
      <c r="BC223" s="14">
        <f t="shared" si="344"/>
        <v>940</v>
      </c>
      <c r="BD223" s="14">
        <f t="shared" si="334"/>
        <v>4500</v>
      </c>
      <c r="BE223" s="14">
        <f t="shared" si="335"/>
        <v>10575</v>
      </c>
      <c r="BF223" s="14">
        <f t="shared" si="340"/>
        <v>30</v>
      </c>
      <c r="BG223" s="14">
        <f t="shared" si="341"/>
        <v>11030</v>
      </c>
      <c r="BJ223" s="109">
        <v>219</v>
      </c>
      <c r="BK223" s="14">
        <f t="shared" si="342"/>
        <v>22</v>
      </c>
      <c r="BL223" s="14">
        <f t="shared" si="345"/>
        <v>9</v>
      </c>
      <c r="BM223" s="14">
        <f t="shared" si="336"/>
        <v>14850</v>
      </c>
      <c r="BN223" s="14">
        <f t="shared" si="337"/>
        <v>9000</v>
      </c>
      <c r="BO223" s="14">
        <f t="shared" si="338"/>
        <v>21150</v>
      </c>
    </row>
    <row r="224" spans="44:67" ht="16.5" x14ac:dyDescent="0.2">
      <c r="AR224" s="110"/>
      <c r="AS224" s="110"/>
      <c r="AT224" s="110"/>
      <c r="AU224" s="110"/>
      <c r="AV224" s="110"/>
      <c r="AW224" s="110"/>
      <c r="AZ224" s="109">
        <v>220</v>
      </c>
      <c r="BA224" s="14">
        <f t="shared" si="333"/>
        <v>22</v>
      </c>
      <c r="BB224" s="14">
        <f t="shared" si="339"/>
        <v>10</v>
      </c>
      <c r="BC224" s="14">
        <f t="shared" si="344"/>
        <v>940</v>
      </c>
      <c r="BD224" s="14">
        <f t="shared" si="334"/>
        <v>4500</v>
      </c>
      <c r="BE224" s="14">
        <f t="shared" si="335"/>
        <v>10575</v>
      </c>
      <c r="BF224" s="14">
        <f t="shared" si="340"/>
        <v>30</v>
      </c>
      <c r="BG224" s="14">
        <f t="shared" si="341"/>
        <v>11030</v>
      </c>
      <c r="BJ224" s="109">
        <v>220</v>
      </c>
      <c r="BK224" s="14">
        <f t="shared" si="342"/>
        <v>22</v>
      </c>
      <c r="BL224" s="14">
        <f t="shared" si="345"/>
        <v>10</v>
      </c>
      <c r="BM224" s="14">
        <f t="shared" si="336"/>
        <v>14850</v>
      </c>
      <c r="BN224" s="14">
        <f t="shared" si="337"/>
        <v>9000</v>
      </c>
      <c r="BO224" s="14">
        <f t="shared" si="338"/>
        <v>21150</v>
      </c>
    </row>
    <row r="225" spans="44:67" ht="16.5" x14ac:dyDescent="0.2">
      <c r="AR225" s="110"/>
      <c r="AS225" s="110"/>
      <c r="AT225" s="110"/>
      <c r="AU225" s="110"/>
      <c r="AV225" s="110"/>
      <c r="AW225" s="110"/>
      <c r="AZ225" s="109">
        <v>221</v>
      </c>
      <c r="BA225" s="14">
        <f t="shared" si="333"/>
        <v>23</v>
      </c>
      <c r="BB225" s="14">
        <f t="shared" si="339"/>
        <v>1</v>
      </c>
      <c r="BC225" s="14">
        <f t="shared" si="344"/>
        <v>1000</v>
      </c>
      <c r="BD225" s="14">
        <f t="shared" si="334"/>
        <v>4800</v>
      </c>
      <c r="BE225" s="14">
        <f t="shared" si="335"/>
        <v>11250</v>
      </c>
      <c r="BF225" s="14">
        <f t="shared" si="340"/>
        <v>33.33</v>
      </c>
      <c r="BG225" s="14">
        <f t="shared" si="341"/>
        <v>11033</v>
      </c>
      <c r="BJ225" s="109">
        <v>221</v>
      </c>
      <c r="BK225" s="14">
        <f t="shared" si="342"/>
        <v>23</v>
      </c>
      <c r="BL225" s="14">
        <f t="shared" si="345"/>
        <v>1</v>
      </c>
      <c r="BM225" s="14">
        <f t="shared" si="336"/>
        <v>18900</v>
      </c>
      <c r="BN225" s="14">
        <f t="shared" si="337"/>
        <v>9600</v>
      </c>
      <c r="BO225" s="14">
        <f t="shared" si="338"/>
        <v>22500</v>
      </c>
    </row>
    <row r="226" spans="44:67" ht="16.5" x14ac:dyDescent="0.2">
      <c r="AR226" s="110"/>
      <c r="AS226" s="110"/>
      <c r="AT226" s="110"/>
      <c r="AU226" s="110"/>
      <c r="AV226" s="110"/>
      <c r="AW226" s="110"/>
      <c r="AZ226" s="109">
        <v>222</v>
      </c>
      <c r="BA226" s="14">
        <f t="shared" si="333"/>
        <v>23</v>
      </c>
      <c r="BB226" s="14">
        <f t="shared" si="339"/>
        <v>2</v>
      </c>
      <c r="BC226" s="14">
        <f t="shared" si="344"/>
        <v>1000</v>
      </c>
      <c r="BD226" s="14">
        <f t="shared" si="334"/>
        <v>4800</v>
      </c>
      <c r="BE226" s="14">
        <f t="shared" si="335"/>
        <v>11250</v>
      </c>
      <c r="BF226" s="14">
        <f t="shared" si="340"/>
        <v>33.33</v>
      </c>
      <c r="BG226" s="14">
        <f t="shared" si="341"/>
        <v>11033</v>
      </c>
      <c r="BJ226" s="109">
        <v>222</v>
      </c>
      <c r="BK226" s="14">
        <f t="shared" si="342"/>
        <v>23</v>
      </c>
      <c r="BL226" s="14">
        <f t="shared" si="345"/>
        <v>2</v>
      </c>
      <c r="BM226" s="14">
        <f t="shared" si="336"/>
        <v>18900</v>
      </c>
      <c r="BN226" s="14">
        <f t="shared" si="337"/>
        <v>9600</v>
      </c>
      <c r="BO226" s="14">
        <f t="shared" si="338"/>
        <v>22500</v>
      </c>
    </row>
    <row r="227" spans="44:67" ht="16.5" x14ac:dyDescent="0.2">
      <c r="AR227" s="110"/>
      <c r="AS227" s="110"/>
      <c r="AT227" s="110"/>
      <c r="AU227" s="110"/>
      <c r="AV227" s="110"/>
      <c r="AW227" s="110"/>
      <c r="AZ227" s="109">
        <v>223</v>
      </c>
      <c r="BA227" s="14">
        <f t="shared" si="333"/>
        <v>23</v>
      </c>
      <c r="BB227" s="14">
        <f t="shared" si="339"/>
        <v>3</v>
      </c>
      <c r="BC227" s="14">
        <f t="shared" si="344"/>
        <v>1000</v>
      </c>
      <c r="BD227" s="14">
        <f t="shared" si="334"/>
        <v>4800</v>
      </c>
      <c r="BE227" s="14">
        <f t="shared" si="335"/>
        <v>11250</v>
      </c>
      <c r="BF227" s="14">
        <f t="shared" si="340"/>
        <v>33.33</v>
      </c>
      <c r="BG227" s="14">
        <f t="shared" si="341"/>
        <v>11033</v>
      </c>
      <c r="BJ227" s="109">
        <v>223</v>
      </c>
      <c r="BK227" s="14">
        <f t="shared" si="342"/>
        <v>23</v>
      </c>
      <c r="BL227" s="14">
        <f t="shared" si="345"/>
        <v>3</v>
      </c>
      <c r="BM227" s="14">
        <f t="shared" si="336"/>
        <v>18900</v>
      </c>
      <c r="BN227" s="14">
        <f t="shared" si="337"/>
        <v>9600</v>
      </c>
      <c r="BO227" s="14">
        <f t="shared" si="338"/>
        <v>22500</v>
      </c>
    </row>
    <row r="228" spans="44:67" ht="16.5" x14ac:dyDescent="0.2">
      <c r="AR228" s="110"/>
      <c r="AS228" s="110"/>
      <c r="AT228" s="110"/>
      <c r="AU228" s="110"/>
      <c r="AV228" s="110"/>
      <c r="AW228" s="110"/>
      <c r="AZ228" s="109">
        <v>224</v>
      </c>
      <c r="BA228" s="14">
        <f t="shared" si="333"/>
        <v>23</v>
      </c>
      <c r="BB228" s="14">
        <f t="shared" si="339"/>
        <v>4</v>
      </c>
      <c r="BC228" s="14">
        <f t="shared" si="344"/>
        <v>1000</v>
      </c>
      <c r="BD228" s="14">
        <f t="shared" si="334"/>
        <v>4800</v>
      </c>
      <c r="BE228" s="14">
        <f t="shared" si="335"/>
        <v>11250</v>
      </c>
      <c r="BF228" s="14">
        <f t="shared" si="340"/>
        <v>33.33</v>
      </c>
      <c r="BG228" s="14">
        <f t="shared" si="341"/>
        <v>11033</v>
      </c>
      <c r="BJ228" s="109">
        <v>224</v>
      </c>
      <c r="BK228" s="14">
        <f t="shared" si="342"/>
        <v>23</v>
      </c>
      <c r="BL228" s="14">
        <f t="shared" si="345"/>
        <v>4</v>
      </c>
      <c r="BM228" s="14">
        <f t="shared" si="336"/>
        <v>18900</v>
      </c>
      <c r="BN228" s="14">
        <f t="shared" si="337"/>
        <v>9600</v>
      </c>
      <c r="BO228" s="14">
        <f t="shared" si="338"/>
        <v>22500</v>
      </c>
    </row>
    <row r="229" spans="44:67" ht="16.5" x14ac:dyDescent="0.2">
      <c r="AR229" s="110"/>
      <c r="AS229" s="110"/>
      <c r="AT229" s="110"/>
      <c r="AU229" s="110"/>
      <c r="AV229" s="110"/>
      <c r="AW229" s="110"/>
      <c r="AZ229" s="109">
        <v>225</v>
      </c>
      <c r="BA229" s="14">
        <f t="shared" si="333"/>
        <v>23</v>
      </c>
      <c r="BB229" s="14">
        <f t="shared" si="339"/>
        <v>5</v>
      </c>
      <c r="BC229" s="14">
        <f t="shared" si="344"/>
        <v>1000</v>
      </c>
      <c r="BD229" s="14">
        <f t="shared" si="334"/>
        <v>4800</v>
      </c>
      <c r="BE229" s="14">
        <f t="shared" si="335"/>
        <v>11250</v>
      </c>
      <c r="BF229" s="14">
        <f t="shared" si="340"/>
        <v>33.33</v>
      </c>
      <c r="BG229" s="14">
        <f t="shared" si="341"/>
        <v>11033</v>
      </c>
      <c r="BJ229" s="109">
        <v>225</v>
      </c>
      <c r="BK229" s="14">
        <f t="shared" si="342"/>
        <v>23</v>
      </c>
      <c r="BL229" s="14">
        <f t="shared" si="345"/>
        <v>5</v>
      </c>
      <c r="BM229" s="14">
        <f t="shared" si="336"/>
        <v>18900</v>
      </c>
      <c r="BN229" s="14">
        <f t="shared" si="337"/>
        <v>9600</v>
      </c>
      <c r="BO229" s="14">
        <f t="shared" si="338"/>
        <v>22500</v>
      </c>
    </row>
    <row r="230" spans="44:67" ht="16.5" x14ac:dyDescent="0.2">
      <c r="AR230" s="110"/>
      <c r="AS230" s="110"/>
      <c r="AT230" s="110"/>
      <c r="AU230" s="110"/>
      <c r="AV230" s="110"/>
      <c r="AW230" s="110"/>
      <c r="AZ230" s="109">
        <v>226</v>
      </c>
      <c r="BA230" s="14">
        <f t="shared" si="333"/>
        <v>23</v>
      </c>
      <c r="BB230" s="14">
        <f t="shared" si="339"/>
        <v>6</v>
      </c>
      <c r="BC230" s="14">
        <f t="shared" si="344"/>
        <v>1000</v>
      </c>
      <c r="BD230" s="14">
        <f t="shared" si="334"/>
        <v>4800</v>
      </c>
      <c r="BE230" s="14">
        <f t="shared" si="335"/>
        <v>11250</v>
      </c>
      <c r="BF230" s="14">
        <f t="shared" si="340"/>
        <v>33.33</v>
      </c>
      <c r="BG230" s="14">
        <f t="shared" si="341"/>
        <v>11033</v>
      </c>
      <c r="BJ230" s="109">
        <v>226</v>
      </c>
      <c r="BK230" s="14">
        <f t="shared" si="342"/>
        <v>23</v>
      </c>
      <c r="BL230" s="14">
        <f t="shared" si="345"/>
        <v>6</v>
      </c>
      <c r="BM230" s="14">
        <f t="shared" si="336"/>
        <v>18900</v>
      </c>
      <c r="BN230" s="14">
        <f t="shared" si="337"/>
        <v>9600</v>
      </c>
      <c r="BO230" s="14">
        <f t="shared" si="338"/>
        <v>22500</v>
      </c>
    </row>
    <row r="231" spans="44:67" ht="16.5" x14ac:dyDescent="0.2">
      <c r="AR231" s="110"/>
      <c r="AS231" s="110"/>
      <c r="AT231" s="110"/>
      <c r="AU231" s="110"/>
      <c r="AV231" s="110"/>
      <c r="AW231" s="110"/>
      <c r="AZ231" s="109">
        <v>227</v>
      </c>
      <c r="BA231" s="14">
        <f t="shared" si="333"/>
        <v>23</v>
      </c>
      <c r="BB231" s="14">
        <f t="shared" si="339"/>
        <v>7</v>
      </c>
      <c r="BC231" s="14">
        <f t="shared" si="344"/>
        <v>1000</v>
      </c>
      <c r="BD231" s="14">
        <f t="shared" si="334"/>
        <v>4800</v>
      </c>
      <c r="BE231" s="14">
        <f t="shared" si="335"/>
        <v>11250</v>
      </c>
      <c r="BF231" s="14">
        <f t="shared" si="340"/>
        <v>33.33</v>
      </c>
      <c r="BG231" s="14">
        <f t="shared" si="341"/>
        <v>11033</v>
      </c>
      <c r="BJ231" s="109">
        <v>227</v>
      </c>
      <c r="BK231" s="14">
        <f t="shared" si="342"/>
        <v>23</v>
      </c>
      <c r="BL231" s="14">
        <f t="shared" si="345"/>
        <v>7</v>
      </c>
      <c r="BM231" s="14">
        <f t="shared" si="336"/>
        <v>18900</v>
      </c>
      <c r="BN231" s="14">
        <f t="shared" si="337"/>
        <v>9600</v>
      </c>
      <c r="BO231" s="14">
        <f t="shared" si="338"/>
        <v>22500</v>
      </c>
    </row>
    <row r="232" spans="44:67" ht="16.5" x14ac:dyDescent="0.2">
      <c r="AR232" s="110"/>
      <c r="AS232" s="110"/>
      <c r="AT232" s="110"/>
      <c r="AU232" s="110"/>
      <c r="AV232" s="110"/>
      <c r="AW232" s="110"/>
      <c r="AZ232" s="109">
        <v>228</v>
      </c>
      <c r="BA232" s="14">
        <f t="shared" si="333"/>
        <v>23</v>
      </c>
      <c r="BB232" s="14">
        <f t="shared" si="339"/>
        <v>8</v>
      </c>
      <c r="BC232" s="14">
        <f t="shared" si="344"/>
        <v>1000</v>
      </c>
      <c r="BD232" s="14">
        <f t="shared" si="334"/>
        <v>4800</v>
      </c>
      <c r="BE232" s="14">
        <f t="shared" si="335"/>
        <v>11250</v>
      </c>
      <c r="BF232" s="14">
        <f t="shared" si="340"/>
        <v>33.33</v>
      </c>
      <c r="BG232" s="14">
        <f t="shared" si="341"/>
        <v>11033</v>
      </c>
      <c r="BJ232" s="109">
        <v>228</v>
      </c>
      <c r="BK232" s="14">
        <f t="shared" si="342"/>
        <v>23</v>
      </c>
      <c r="BL232" s="14">
        <f t="shared" si="345"/>
        <v>8</v>
      </c>
      <c r="BM232" s="14">
        <f t="shared" si="336"/>
        <v>18900</v>
      </c>
      <c r="BN232" s="14">
        <f t="shared" si="337"/>
        <v>9600</v>
      </c>
      <c r="BO232" s="14">
        <f t="shared" si="338"/>
        <v>22500</v>
      </c>
    </row>
    <row r="233" spans="44:67" ht="16.5" x14ac:dyDescent="0.2">
      <c r="AR233" s="110"/>
      <c r="AS233" s="110"/>
      <c r="AT233" s="110"/>
      <c r="AU233" s="110"/>
      <c r="AV233" s="110"/>
      <c r="AW233" s="110"/>
      <c r="AZ233" s="109">
        <v>229</v>
      </c>
      <c r="BA233" s="14">
        <f t="shared" si="333"/>
        <v>23</v>
      </c>
      <c r="BB233" s="14">
        <f t="shared" si="339"/>
        <v>9</v>
      </c>
      <c r="BC233" s="14">
        <f t="shared" si="344"/>
        <v>1000</v>
      </c>
      <c r="BD233" s="14">
        <f t="shared" si="334"/>
        <v>4800</v>
      </c>
      <c r="BE233" s="14">
        <f t="shared" si="335"/>
        <v>11250</v>
      </c>
      <c r="BF233" s="14">
        <f t="shared" si="340"/>
        <v>33.33</v>
      </c>
      <c r="BG233" s="14">
        <f t="shared" si="341"/>
        <v>11033</v>
      </c>
      <c r="BJ233" s="109">
        <v>229</v>
      </c>
      <c r="BK233" s="14">
        <f t="shared" si="342"/>
        <v>23</v>
      </c>
      <c r="BL233" s="14">
        <f t="shared" si="345"/>
        <v>9</v>
      </c>
      <c r="BM233" s="14">
        <f t="shared" si="336"/>
        <v>18900</v>
      </c>
      <c r="BN233" s="14">
        <f t="shared" si="337"/>
        <v>9600</v>
      </c>
      <c r="BO233" s="14">
        <f t="shared" si="338"/>
        <v>22500</v>
      </c>
    </row>
    <row r="234" spans="44:67" ht="16.5" x14ac:dyDescent="0.2">
      <c r="AR234" s="110"/>
      <c r="AS234" s="110"/>
      <c r="AT234" s="110"/>
      <c r="AU234" s="110"/>
      <c r="AV234" s="110"/>
      <c r="AW234" s="110"/>
      <c r="AZ234" s="109">
        <v>230</v>
      </c>
      <c r="BA234" s="14">
        <f t="shared" si="333"/>
        <v>23</v>
      </c>
      <c r="BB234" s="14">
        <f t="shared" si="339"/>
        <v>10</v>
      </c>
      <c r="BC234" s="14">
        <f t="shared" si="344"/>
        <v>1000</v>
      </c>
      <c r="BD234" s="14">
        <f t="shared" si="334"/>
        <v>4800</v>
      </c>
      <c r="BE234" s="14">
        <f t="shared" si="335"/>
        <v>11250</v>
      </c>
      <c r="BF234" s="14">
        <f t="shared" si="340"/>
        <v>33.33</v>
      </c>
      <c r="BG234" s="14">
        <f t="shared" si="341"/>
        <v>11033</v>
      </c>
      <c r="BJ234" s="109">
        <v>230</v>
      </c>
      <c r="BK234" s="14">
        <f t="shared" si="342"/>
        <v>23</v>
      </c>
      <c r="BL234" s="14">
        <f t="shared" si="345"/>
        <v>10</v>
      </c>
      <c r="BM234" s="14">
        <f t="shared" si="336"/>
        <v>18900</v>
      </c>
      <c r="BN234" s="14">
        <f t="shared" si="337"/>
        <v>9600</v>
      </c>
      <c r="BO234" s="14">
        <f t="shared" si="338"/>
        <v>22500</v>
      </c>
    </row>
    <row r="235" spans="44:67" ht="16.5" x14ac:dyDescent="0.2">
      <c r="AR235" s="110"/>
      <c r="AS235" s="110"/>
      <c r="AT235" s="110"/>
      <c r="AU235" s="110"/>
      <c r="AV235" s="110"/>
      <c r="AW235" s="110"/>
      <c r="AZ235" s="109">
        <v>231</v>
      </c>
      <c r="BA235" s="14">
        <f t="shared" si="333"/>
        <v>24</v>
      </c>
      <c r="BB235" s="14">
        <f t="shared" si="339"/>
        <v>1</v>
      </c>
      <c r="BC235" s="14">
        <f t="shared" si="344"/>
        <v>1100</v>
      </c>
      <c r="BD235" s="14">
        <f t="shared" si="334"/>
        <v>5100</v>
      </c>
      <c r="BE235" s="14">
        <f t="shared" si="335"/>
        <v>12375</v>
      </c>
      <c r="BF235" s="14">
        <f t="shared" si="340"/>
        <v>37.08</v>
      </c>
      <c r="BG235" s="14">
        <f t="shared" si="341"/>
        <v>11037</v>
      </c>
      <c r="BJ235" s="109">
        <v>231</v>
      </c>
      <c r="BK235" s="14">
        <f t="shared" si="342"/>
        <v>24</v>
      </c>
      <c r="BL235" s="14">
        <f t="shared" si="345"/>
        <v>1</v>
      </c>
      <c r="BM235" s="14">
        <f t="shared" si="336"/>
        <v>24400</v>
      </c>
      <c r="BN235" s="14">
        <f t="shared" si="337"/>
        <v>10200</v>
      </c>
      <c r="BO235" s="14">
        <f t="shared" si="338"/>
        <v>24750</v>
      </c>
    </row>
    <row r="236" spans="44:67" ht="16.5" x14ac:dyDescent="0.2">
      <c r="AR236" s="110"/>
      <c r="AS236" s="110"/>
      <c r="AT236" s="110"/>
      <c r="AU236" s="110"/>
      <c r="AV236" s="110"/>
      <c r="AW236" s="110"/>
      <c r="AZ236" s="109">
        <v>232</v>
      </c>
      <c r="BA236" s="14">
        <f t="shared" si="333"/>
        <v>24</v>
      </c>
      <c r="BB236" s="14">
        <f t="shared" si="339"/>
        <v>2</v>
      </c>
      <c r="BC236" s="14">
        <f t="shared" si="344"/>
        <v>1100</v>
      </c>
      <c r="BD236" s="14">
        <f t="shared" si="334"/>
        <v>5100</v>
      </c>
      <c r="BE236" s="14">
        <f t="shared" si="335"/>
        <v>12375</v>
      </c>
      <c r="BF236" s="14">
        <f t="shared" si="340"/>
        <v>37.08</v>
      </c>
      <c r="BG236" s="14">
        <f t="shared" si="341"/>
        <v>11037</v>
      </c>
      <c r="BJ236" s="109">
        <v>232</v>
      </c>
      <c r="BK236" s="14">
        <f t="shared" si="342"/>
        <v>24</v>
      </c>
      <c r="BL236" s="14">
        <f t="shared" si="345"/>
        <v>2</v>
      </c>
      <c r="BM236" s="14">
        <f t="shared" si="336"/>
        <v>24400</v>
      </c>
      <c r="BN236" s="14">
        <f t="shared" si="337"/>
        <v>10200</v>
      </c>
      <c r="BO236" s="14">
        <f t="shared" si="338"/>
        <v>24750</v>
      </c>
    </row>
    <row r="237" spans="44:67" ht="16.5" x14ac:dyDescent="0.2">
      <c r="AR237" s="110"/>
      <c r="AS237" s="110"/>
      <c r="AT237" s="110"/>
      <c r="AU237" s="110"/>
      <c r="AV237" s="110"/>
      <c r="AW237" s="110"/>
      <c r="AZ237" s="109">
        <v>233</v>
      </c>
      <c r="BA237" s="14">
        <f t="shared" si="333"/>
        <v>24</v>
      </c>
      <c r="BB237" s="14">
        <f t="shared" si="339"/>
        <v>3</v>
      </c>
      <c r="BC237" s="14">
        <f t="shared" si="344"/>
        <v>1100</v>
      </c>
      <c r="BD237" s="14">
        <f t="shared" si="334"/>
        <v>5100</v>
      </c>
      <c r="BE237" s="14">
        <f t="shared" si="335"/>
        <v>12375</v>
      </c>
      <c r="BF237" s="14">
        <f t="shared" si="340"/>
        <v>37.08</v>
      </c>
      <c r="BG237" s="14">
        <f t="shared" si="341"/>
        <v>11037</v>
      </c>
      <c r="BJ237" s="109">
        <v>233</v>
      </c>
      <c r="BK237" s="14">
        <f t="shared" si="342"/>
        <v>24</v>
      </c>
      <c r="BL237" s="14">
        <f t="shared" si="345"/>
        <v>3</v>
      </c>
      <c r="BM237" s="14">
        <f t="shared" si="336"/>
        <v>24400</v>
      </c>
      <c r="BN237" s="14">
        <f t="shared" si="337"/>
        <v>10200</v>
      </c>
      <c r="BO237" s="14">
        <f t="shared" si="338"/>
        <v>24750</v>
      </c>
    </row>
    <row r="238" spans="44:67" ht="16.5" x14ac:dyDescent="0.2">
      <c r="AR238" s="110"/>
      <c r="AS238" s="110"/>
      <c r="AT238" s="110"/>
      <c r="AU238" s="110"/>
      <c r="AV238" s="110"/>
      <c r="AW238" s="110"/>
      <c r="AZ238" s="109">
        <v>234</v>
      </c>
      <c r="BA238" s="14">
        <f t="shared" si="333"/>
        <v>24</v>
      </c>
      <c r="BB238" s="14">
        <f t="shared" si="339"/>
        <v>4</v>
      </c>
      <c r="BC238" s="14">
        <f t="shared" si="344"/>
        <v>1100</v>
      </c>
      <c r="BD238" s="14">
        <f t="shared" si="334"/>
        <v>5100</v>
      </c>
      <c r="BE238" s="14">
        <f t="shared" si="335"/>
        <v>12375</v>
      </c>
      <c r="BF238" s="14">
        <f t="shared" si="340"/>
        <v>37.08</v>
      </c>
      <c r="BG238" s="14">
        <f t="shared" si="341"/>
        <v>11037</v>
      </c>
      <c r="BJ238" s="109">
        <v>234</v>
      </c>
      <c r="BK238" s="14">
        <f t="shared" si="342"/>
        <v>24</v>
      </c>
      <c r="BL238" s="14">
        <f t="shared" si="345"/>
        <v>4</v>
      </c>
      <c r="BM238" s="14">
        <f t="shared" si="336"/>
        <v>24400</v>
      </c>
      <c r="BN238" s="14">
        <f t="shared" si="337"/>
        <v>10200</v>
      </c>
      <c r="BO238" s="14">
        <f t="shared" si="338"/>
        <v>24750</v>
      </c>
    </row>
    <row r="239" spans="44:67" ht="16.5" x14ac:dyDescent="0.2">
      <c r="AR239" s="110"/>
      <c r="AS239" s="110"/>
      <c r="AT239" s="110"/>
      <c r="AU239" s="110"/>
      <c r="AV239" s="110"/>
      <c r="AW239" s="110"/>
      <c r="AZ239" s="109">
        <v>235</v>
      </c>
      <c r="BA239" s="14">
        <f t="shared" si="333"/>
        <v>24</v>
      </c>
      <c r="BB239" s="14">
        <f t="shared" si="339"/>
        <v>5</v>
      </c>
      <c r="BC239" s="14">
        <f t="shared" si="344"/>
        <v>1100</v>
      </c>
      <c r="BD239" s="14">
        <f t="shared" si="334"/>
        <v>5100</v>
      </c>
      <c r="BE239" s="14">
        <f t="shared" si="335"/>
        <v>12375</v>
      </c>
      <c r="BF239" s="14">
        <f t="shared" si="340"/>
        <v>37.08</v>
      </c>
      <c r="BG239" s="14">
        <f t="shared" si="341"/>
        <v>11037</v>
      </c>
      <c r="BJ239" s="109">
        <v>235</v>
      </c>
      <c r="BK239" s="14">
        <f t="shared" si="342"/>
        <v>24</v>
      </c>
      <c r="BL239" s="14">
        <f t="shared" si="345"/>
        <v>5</v>
      </c>
      <c r="BM239" s="14">
        <f t="shared" si="336"/>
        <v>24400</v>
      </c>
      <c r="BN239" s="14">
        <f t="shared" si="337"/>
        <v>10200</v>
      </c>
      <c r="BO239" s="14">
        <f t="shared" si="338"/>
        <v>24750</v>
      </c>
    </row>
    <row r="240" spans="44:67" ht="16.5" x14ac:dyDescent="0.2">
      <c r="AR240" s="110"/>
      <c r="AS240" s="110"/>
      <c r="AT240" s="110"/>
      <c r="AU240" s="110"/>
      <c r="AV240" s="110"/>
      <c r="AW240" s="110"/>
      <c r="AZ240" s="109">
        <v>236</v>
      </c>
      <c r="BA240" s="14">
        <f t="shared" si="333"/>
        <v>24</v>
      </c>
      <c r="BB240" s="14">
        <f t="shared" si="339"/>
        <v>6</v>
      </c>
      <c r="BC240" s="14">
        <f t="shared" si="344"/>
        <v>1100</v>
      </c>
      <c r="BD240" s="14">
        <f t="shared" si="334"/>
        <v>5100</v>
      </c>
      <c r="BE240" s="14">
        <f t="shared" si="335"/>
        <v>12375</v>
      </c>
      <c r="BF240" s="14">
        <f t="shared" si="340"/>
        <v>37.08</v>
      </c>
      <c r="BG240" s="14">
        <f t="shared" si="341"/>
        <v>11037</v>
      </c>
      <c r="BJ240" s="109">
        <v>236</v>
      </c>
      <c r="BK240" s="14">
        <f t="shared" si="342"/>
        <v>24</v>
      </c>
      <c r="BL240" s="14">
        <f t="shared" si="345"/>
        <v>6</v>
      </c>
      <c r="BM240" s="14">
        <f t="shared" si="336"/>
        <v>24400</v>
      </c>
      <c r="BN240" s="14">
        <f t="shared" si="337"/>
        <v>10200</v>
      </c>
      <c r="BO240" s="14">
        <f t="shared" si="338"/>
        <v>24750</v>
      </c>
    </row>
    <row r="241" spans="44:67" ht="16.5" x14ac:dyDescent="0.2">
      <c r="AR241" s="110"/>
      <c r="AS241" s="110"/>
      <c r="AT241" s="110"/>
      <c r="AU241" s="110"/>
      <c r="AV241" s="110"/>
      <c r="AW241" s="110"/>
      <c r="AZ241" s="109">
        <v>237</v>
      </c>
      <c r="BA241" s="14">
        <f t="shared" si="333"/>
        <v>24</v>
      </c>
      <c r="BB241" s="14">
        <f t="shared" si="339"/>
        <v>7</v>
      </c>
      <c r="BC241" s="14">
        <f t="shared" si="344"/>
        <v>1100</v>
      </c>
      <c r="BD241" s="14">
        <f t="shared" si="334"/>
        <v>5100</v>
      </c>
      <c r="BE241" s="14">
        <f t="shared" si="335"/>
        <v>12375</v>
      </c>
      <c r="BF241" s="14">
        <f t="shared" si="340"/>
        <v>37.08</v>
      </c>
      <c r="BG241" s="14">
        <f t="shared" si="341"/>
        <v>11037</v>
      </c>
      <c r="BJ241" s="109">
        <v>237</v>
      </c>
      <c r="BK241" s="14">
        <f t="shared" si="342"/>
        <v>24</v>
      </c>
      <c r="BL241" s="14">
        <f t="shared" si="345"/>
        <v>7</v>
      </c>
      <c r="BM241" s="14">
        <f t="shared" si="336"/>
        <v>24400</v>
      </c>
      <c r="BN241" s="14">
        <f t="shared" si="337"/>
        <v>10200</v>
      </c>
      <c r="BO241" s="14">
        <f t="shared" si="338"/>
        <v>24750</v>
      </c>
    </row>
    <row r="242" spans="44:67" ht="16.5" x14ac:dyDescent="0.2">
      <c r="AR242" s="110"/>
      <c r="AS242" s="110"/>
      <c r="AT242" s="110"/>
      <c r="AU242" s="110"/>
      <c r="AV242" s="110"/>
      <c r="AW242" s="110"/>
      <c r="AZ242" s="109">
        <v>238</v>
      </c>
      <c r="BA242" s="14">
        <f t="shared" si="333"/>
        <v>24</v>
      </c>
      <c r="BB242" s="14">
        <f t="shared" si="339"/>
        <v>8</v>
      </c>
      <c r="BC242" s="14">
        <f t="shared" si="344"/>
        <v>1100</v>
      </c>
      <c r="BD242" s="14">
        <f t="shared" si="334"/>
        <v>5100</v>
      </c>
      <c r="BE242" s="14">
        <f t="shared" si="335"/>
        <v>12375</v>
      </c>
      <c r="BF242" s="14">
        <f t="shared" si="340"/>
        <v>37.08</v>
      </c>
      <c r="BG242" s="14">
        <f t="shared" si="341"/>
        <v>11037</v>
      </c>
      <c r="BJ242" s="109">
        <v>238</v>
      </c>
      <c r="BK242" s="14">
        <f t="shared" si="342"/>
        <v>24</v>
      </c>
      <c r="BL242" s="14">
        <f t="shared" si="345"/>
        <v>8</v>
      </c>
      <c r="BM242" s="14">
        <f t="shared" si="336"/>
        <v>24400</v>
      </c>
      <c r="BN242" s="14">
        <f t="shared" si="337"/>
        <v>10200</v>
      </c>
      <c r="BO242" s="14">
        <f t="shared" si="338"/>
        <v>24750</v>
      </c>
    </row>
    <row r="243" spans="44:67" ht="16.5" x14ac:dyDescent="0.2">
      <c r="AR243" s="110"/>
      <c r="AS243" s="110"/>
      <c r="AT243" s="110"/>
      <c r="AU243" s="110"/>
      <c r="AV243" s="110"/>
      <c r="AW243" s="110"/>
      <c r="AZ243" s="109">
        <v>239</v>
      </c>
      <c r="BA243" s="14">
        <f t="shared" si="333"/>
        <v>24</v>
      </c>
      <c r="BB243" s="14">
        <f t="shared" si="339"/>
        <v>9</v>
      </c>
      <c r="BC243" s="14">
        <f t="shared" si="344"/>
        <v>1100</v>
      </c>
      <c r="BD243" s="14">
        <f t="shared" si="334"/>
        <v>5100</v>
      </c>
      <c r="BE243" s="14">
        <f t="shared" si="335"/>
        <v>12375</v>
      </c>
      <c r="BF243" s="14">
        <f t="shared" si="340"/>
        <v>37.08</v>
      </c>
      <c r="BG243" s="14">
        <f t="shared" si="341"/>
        <v>11037</v>
      </c>
      <c r="BJ243" s="109">
        <v>239</v>
      </c>
      <c r="BK243" s="14">
        <f t="shared" si="342"/>
        <v>24</v>
      </c>
      <c r="BL243" s="14">
        <f t="shared" si="345"/>
        <v>9</v>
      </c>
      <c r="BM243" s="14">
        <f t="shared" si="336"/>
        <v>24400</v>
      </c>
      <c r="BN243" s="14">
        <f t="shared" si="337"/>
        <v>10200</v>
      </c>
      <c r="BO243" s="14">
        <f t="shared" si="338"/>
        <v>24750</v>
      </c>
    </row>
    <row r="244" spans="44:67" ht="16.5" x14ac:dyDescent="0.2">
      <c r="AR244" s="110"/>
      <c r="AS244" s="110"/>
      <c r="AT244" s="110"/>
      <c r="AU244" s="110"/>
      <c r="AV244" s="110"/>
      <c r="AW244" s="110"/>
      <c r="AZ244" s="109">
        <v>240</v>
      </c>
      <c r="BA244" s="14">
        <f t="shared" si="333"/>
        <v>24</v>
      </c>
      <c r="BB244" s="14">
        <f t="shared" si="339"/>
        <v>10</v>
      </c>
      <c r="BC244" s="14">
        <f t="shared" si="344"/>
        <v>1100</v>
      </c>
      <c r="BD244" s="14">
        <f t="shared" si="334"/>
        <v>5100</v>
      </c>
      <c r="BE244" s="14">
        <f t="shared" si="335"/>
        <v>12375</v>
      </c>
      <c r="BF244" s="14">
        <f t="shared" si="340"/>
        <v>37.08</v>
      </c>
      <c r="BG244" s="14">
        <f t="shared" si="341"/>
        <v>11037</v>
      </c>
      <c r="BJ244" s="109">
        <v>240</v>
      </c>
      <c r="BK244" s="14">
        <f t="shared" si="342"/>
        <v>24</v>
      </c>
      <c r="BL244" s="14">
        <f t="shared" si="345"/>
        <v>10</v>
      </c>
      <c r="BM244" s="14">
        <f t="shared" si="336"/>
        <v>24400</v>
      </c>
      <c r="BN244" s="14">
        <f t="shared" si="337"/>
        <v>10200</v>
      </c>
      <c r="BO244" s="14">
        <f t="shared" si="338"/>
        <v>24750</v>
      </c>
    </row>
    <row r="245" spans="44:67" ht="16.5" x14ac:dyDescent="0.2">
      <c r="AR245" s="110"/>
      <c r="AS245" s="110"/>
      <c r="AT245" s="110"/>
      <c r="AU245" s="110"/>
      <c r="AV245" s="110"/>
      <c r="AW245" s="110"/>
      <c r="AZ245" s="109">
        <v>241</v>
      </c>
      <c r="BA245" s="14">
        <f t="shared" si="333"/>
        <v>25</v>
      </c>
      <c r="BB245" s="14">
        <f t="shared" si="339"/>
        <v>1</v>
      </c>
      <c r="BC245" s="14">
        <f t="shared" si="344"/>
        <v>1200</v>
      </c>
      <c r="BD245" s="14">
        <f t="shared" si="334"/>
        <v>5400</v>
      </c>
      <c r="BE245" s="14">
        <f t="shared" si="335"/>
        <v>13500</v>
      </c>
      <c r="BF245" s="14">
        <f t="shared" si="340"/>
        <v>41.46</v>
      </c>
      <c r="BG245" s="14">
        <f t="shared" si="341"/>
        <v>11041</v>
      </c>
      <c r="BJ245" s="109">
        <v>241</v>
      </c>
      <c r="BK245" s="14">
        <f t="shared" si="342"/>
        <v>25</v>
      </c>
      <c r="BL245" s="14">
        <f t="shared" si="345"/>
        <v>1</v>
      </c>
      <c r="BM245" s="14">
        <f t="shared" si="336"/>
        <v>31500</v>
      </c>
      <c r="BN245" s="14">
        <f t="shared" si="337"/>
        <v>10800</v>
      </c>
      <c r="BO245" s="14">
        <f t="shared" si="338"/>
        <v>27000</v>
      </c>
    </row>
    <row r="246" spans="44:67" ht="16.5" x14ac:dyDescent="0.2">
      <c r="AR246" s="110"/>
      <c r="AS246" s="110"/>
      <c r="AT246" s="110"/>
      <c r="AU246" s="110"/>
      <c r="AV246" s="110"/>
      <c r="AW246" s="110"/>
      <c r="AZ246" s="109">
        <v>242</v>
      </c>
      <c r="BA246" s="14">
        <f t="shared" si="333"/>
        <v>25</v>
      </c>
      <c r="BB246" s="14">
        <f t="shared" si="339"/>
        <v>2</v>
      </c>
      <c r="BC246" s="14">
        <f t="shared" si="344"/>
        <v>1200</v>
      </c>
      <c r="BD246" s="14">
        <f t="shared" si="334"/>
        <v>5400</v>
      </c>
      <c r="BE246" s="14">
        <f t="shared" si="335"/>
        <v>13500</v>
      </c>
      <c r="BF246" s="14">
        <f t="shared" si="340"/>
        <v>41.46</v>
      </c>
      <c r="BG246" s="14">
        <f t="shared" si="341"/>
        <v>11041</v>
      </c>
      <c r="BJ246" s="109">
        <v>242</v>
      </c>
      <c r="BK246" s="14">
        <f t="shared" si="342"/>
        <v>25</v>
      </c>
      <c r="BL246" s="14">
        <f t="shared" si="345"/>
        <v>2</v>
      </c>
      <c r="BM246" s="14">
        <f t="shared" si="336"/>
        <v>31500</v>
      </c>
      <c r="BN246" s="14">
        <f t="shared" si="337"/>
        <v>10800</v>
      </c>
      <c r="BO246" s="14">
        <f t="shared" si="338"/>
        <v>27000</v>
      </c>
    </row>
    <row r="247" spans="44:67" ht="16.5" x14ac:dyDescent="0.2">
      <c r="AR247" s="110"/>
      <c r="AS247" s="110"/>
      <c r="AT247" s="110"/>
      <c r="AU247" s="110"/>
      <c r="AV247" s="110"/>
      <c r="AW247" s="110"/>
      <c r="AZ247" s="109">
        <v>243</v>
      </c>
      <c r="BA247" s="14">
        <f t="shared" si="333"/>
        <v>25</v>
      </c>
      <c r="BB247" s="14">
        <f t="shared" si="339"/>
        <v>3</v>
      </c>
      <c r="BC247" s="14">
        <f t="shared" si="344"/>
        <v>1200</v>
      </c>
      <c r="BD247" s="14">
        <f t="shared" si="334"/>
        <v>5400</v>
      </c>
      <c r="BE247" s="14">
        <f t="shared" si="335"/>
        <v>13500</v>
      </c>
      <c r="BF247" s="14">
        <f t="shared" si="340"/>
        <v>41.46</v>
      </c>
      <c r="BG247" s="14">
        <f t="shared" si="341"/>
        <v>11041</v>
      </c>
      <c r="BJ247" s="109">
        <v>243</v>
      </c>
      <c r="BK247" s="14">
        <f t="shared" si="342"/>
        <v>25</v>
      </c>
      <c r="BL247" s="14">
        <f t="shared" si="345"/>
        <v>3</v>
      </c>
      <c r="BM247" s="14">
        <f t="shared" si="336"/>
        <v>31500</v>
      </c>
      <c r="BN247" s="14">
        <f t="shared" si="337"/>
        <v>10800</v>
      </c>
      <c r="BO247" s="14">
        <f t="shared" si="338"/>
        <v>27000</v>
      </c>
    </row>
    <row r="248" spans="44:67" ht="16.5" x14ac:dyDescent="0.2">
      <c r="AR248" s="110"/>
      <c r="AS248" s="110"/>
      <c r="AT248" s="110"/>
      <c r="AU248" s="110"/>
      <c r="AV248" s="110"/>
      <c r="AW248" s="110"/>
      <c r="AZ248" s="109">
        <v>244</v>
      </c>
      <c r="BA248" s="14">
        <f t="shared" si="333"/>
        <v>25</v>
      </c>
      <c r="BB248" s="14">
        <f t="shared" si="339"/>
        <v>4</v>
      </c>
      <c r="BC248" s="14">
        <f t="shared" si="344"/>
        <v>1200</v>
      </c>
      <c r="BD248" s="14">
        <f t="shared" si="334"/>
        <v>5400</v>
      </c>
      <c r="BE248" s="14">
        <f t="shared" si="335"/>
        <v>13500</v>
      </c>
      <c r="BF248" s="14">
        <f t="shared" si="340"/>
        <v>41.46</v>
      </c>
      <c r="BG248" s="14">
        <f t="shared" si="341"/>
        <v>11041</v>
      </c>
      <c r="BJ248" s="109">
        <v>244</v>
      </c>
      <c r="BK248" s="14">
        <f t="shared" si="342"/>
        <v>25</v>
      </c>
      <c r="BL248" s="14">
        <f t="shared" si="345"/>
        <v>4</v>
      </c>
      <c r="BM248" s="14">
        <f t="shared" si="336"/>
        <v>31500</v>
      </c>
      <c r="BN248" s="14">
        <f t="shared" si="337"/>
        <v>10800</v>
      </c>
      <c r="BO248" s="14">
        <f t="shared" si="338"/>
        <v>27000</v>
      </c>
    </row>
    <row r="249" spans="44:67" ht="16.5" x14ac:dyDescent="0.2">
      <c r="AR249" s="110"/>
      <c r="AS249" s="110"/>
      <c r="AT249" s="110"/>
      <c r="AU249" s="110"/>
      <c r="AV249" s="110"/>
      <c r="AW249" s="110"/>
      <c r="AZ249" s="109">
        <v>245</v>
      </c>
      <c r="BA249" s="14">
        <f t="shared" si="333"/>
        <v>25</v>
      </c>
      <c r="BB249" s="14">
        <f t="shared" si="339"/>
        <v>5</v>
      </c>
      <c r="BC249" s="14">
        <f t="shared" si="344"/>
        <v>1200</v>
      </c>
      <c r="BD249" s="14">
        <f t="shared" si="334"/>
        <v>5400</v>
      </c>
      <c r="BE249" s="14">
        <f t="shared" si="335"/>
        <v>13500</v>
      </c>
      <c r="BF249" s="14">
        <f t="shared" si="340"/>
        <v>41.46</v>
      </c>
      <c r="BG249" s="14">
        <f t="shared" si="341"/>
        <v>11041</v>
      </c>
      <c r="BJ249" s="109">
        <v>245</v>
      </c>
      <c r="BK249" s="14">
        <f t="shared" si="342"/>
        <v>25</v>
      </c>
      <c r="BL249" s="14">
        <f t="shared" si="345"/>
        <v>5</v>
      </c>
      <c r="BM249" s="14">
        <f t="shared" si="336"/>
        <v>31500</v>
      </c>
      <c r="BN249" s="14">
        <f t="shared" si="337"/>
        <v>10800</v>
      </c>
      <c r="BO249" s="14">
        <f t="shared" si="338"/>
        <v>27000</v>
      </c>
    </row>
    <row r="250" spans="44:67" ht="16.5" x14ac:dyDescent="0.2">
      <c r="AR250" s="110"/>
      <c r="AS250" s="110"/>
      <c r="AT250" s="110"/>
      <c r="AU250" s="110"/>
      <c r="AV250" s="110"/>
      <c r="AW250" s="110"/>
      <c r="AZ250" s="109">
        <v>246</v>
      </c>
      <c r="BA250" s="14">
        <f t="shared" si="333"/>
        <v>25</v>
      </c>
      <c r="BB250" s="14">
        <f t="shared" si="339"/>
        <v>6</v>
      </c>
      <c r="BC250" s="14">
        <f t="shared" si="344"/>
        <v>1200</v>
      </c>
      <c r="BD250" s="14">
        <f t="shared" si="334"/>
        <v>5400</v>
      </c>
      <c r="BE250" s="14">
        <f t="shared" si="335"/>
        <v>13500</v>
      </c>
      <c r="BF250" s="14">
        <f t="shared" si="340"/>
        <v>41.46</v>
      </c>
      <c r="BG250" s="14">
        <f t="shared" si="341"/>
        <v>11041</v>
      </c>
      <c r="BJ250" s="109">
        <v>246</v>
      </c>
      <c r="BK250" s="14">
        <f t="shared" si="342"/>
        <v>25</v>
      </c>
      <c r="BL250" s="14">
        <f t="shared" si="345"/>
        <v>6</v>
      </c>
      <c r="BM250" s="14">
        <f t="shared" si="336"/>
        <v>31500</v>
      </c>
      <c r="BN250" s="14">
        <f t="shared" si="337"/>
        <v>10800</v>
      </c>
      <c r="BO250" s="14">
        <f t="shared" si="338"/>
        <v>27000</v>
      </c>
    </row>
    <row r="251" spans="44:67" ht="16.5" x14ac:dyDescent="0.2">
      <c r="AR251" s="110"/>
      <c r="AS251" s="110"/>
      <c r="AT251" s="110"/>
      <c r="AU251" s="110"/>
      <c r="AV251" s="110"/>
      <c r="AW251" s="110"/>
      <c r="AZ251" s="109">
        <v>247</v>
      </c>
      <c r="BA251" s="14">
        <f t="shared" si="333"/>
        <v>25</v>
      </c>
      <c r="BB251" s="14">
        <f t="shared" si="339"/>
        <v>7</v>
      </c>
      <c r="BC251" s="14">
        <f t="shared" si="344"/>
        <v>1200</v>
      </c>
      <c r="BD251" s="14">
        <f t="shared" si="334"/>
        <v>5400</v>
      </c>
      <c r="BE251" s="14">
        <f t="shared" si="335"/>
        <v>13500</v>
      </c>
      <c r="BF251" s="14">
        <f t="shared" si="340"/>
        <v>41.46</v>
      </c>
      <c r="BG251" s="14">
        <f t="shared" si="341"/>
        <v>11041</v>
      </c>
      <c r="BJ251" s="109">
        <v>247</v>
      </c>
      <c r="BK251" s="14">
        <f t="shared" si="342"/>
        <v>25</v>
      </c>
      <c r="BL251" s="14">
        <f t="shared" si="345"/>
        <v>7</v>
      </c>
      <c r="BM251" s="14">
        <f t="shared" si="336"/>
        <v>31500</v>
      </c>
      <c r="BN251" s="14">
        <f t="shared" si="337"/>
        <v>10800</v>
      </c>
      <c r="BO251" s="14">
        <f t="shared" si="338"/>
        <v>27000</v>
      </c>
    </row>
    <row r="252" spans="44:67" ht="16.5" x14ac:dyDescent="0.2">
      <c r="AR252" s="110"/>
      <c r="AS252" s="110"/>
      <c r="AT252" s="110"/>
      <c r="AU252" s="110"/>
      <c r="AV252" s="110"/>
      <c r="AW252" s="110"/>
      <c r="AZ252" s="109">
        <v>248</v>
      </c>
      <c r="BA252" s="14">
        <f t="shared" si="333"/>
        <v>25</v>
      </c>
      <c r="BB252" s="14">
        <f t="shared" si="339"/>
        <v>8</v>
      </c>
      <c r="BC252" s="14">
        <f t="shared" si="344"/>
        <v>1200</v>
      </c>
      <c r="BD252" s="14">
        <f t="shared" si="334"/>
        <v>5400</v>
      </c>
      <c r="BE252" s="14">
        <f t="shared" si="335"/>
        <v>13500</v>
      </c>
      <c r="BF252" s="14">
        <f t="shared" si="340"/>
        <v>41.46</v>
      </c>
      <c r="BG252" s="14">
        <f t="shared" si="341"/>
        <v>11041</v>
      </c>
      <c r="BJ252" s="109">
        <v>248</v>
      </c>
      <c r="BK252" s="14">
        <f t="shared" si="342"/>
        <v>25</v>
      </c>
      <c r="BL252" s="14">
        <f t="shared" si="345"/>
        <v>8</v>
      </c>
      <c r="BM252" s="14">
        <f t="shared" si="336"/>
        <v>31500</v>
      </c>
      <c r="BN252" s="14">
        <f t="shared" si="337"/>
        <v>10800</v>
      </c>
      <c r="BO252" s="14">
        <f t="shared" si="338"/>
        <v>27000</v>
      </c>
    </row>
    <row r="253" spans="44:67" ht="16.5" x14ac:dyDescent="0.2">
      <c r="AR253" s="110"/>
      <c r="AS253" s="110"/>
      <c r="AT253" s="110"/>
      <c r="AU253" s="110"/>
      <c r="AV253" s="110"/>
      <c r="AW253" s="110"/>
      <c r="AZ253" s="109">
        <v>249</v>
      </c>
      <c r="BA253" s="14">
        <f t="shared" si="333"/>
        <v>25</v>
      </c>
      <c r="BB253" s="14">
        <f t="shared" si="339"/>
        <v>9</v>
      </c>
      <c r="BC253" s="14">
        <f t="shared" si="344"/>
        <v>1200</v>
      </c>
      <c r="BD253" s="14">
        <f t="shared" si="334"/>
        <v>5400</v>
      </c>
      <c r="BE253" s="14">
        <f t="shared" si="335"/>
        <v>13500</v>
      </c>
      <c r="BF253" s="14">
        <f t="shared" si="340"/>
        <v>41.46</v>
      </c>
      <c r="BG253" s="14">
        <f t="shared" si="341"/>
        <v>11041</v>
      </c>
      <c r="BJ253" s="109">
        <v>249</v>
      </c>
      <c r="BK253" s="14">
        <f t="shared" si="342"/>
        <v>25</v>
      </c>
      <c r="BL253" s="14">
        <f t="shared" si="345"/>
        <v>9</v>
      </c>
      <c r="BM253" s="14">
        <f t="shared" si="336"/>
        <v>31500</v>
      </c>
      <c r="BN253" s="14">
        <f t="shared" si="337"/>
        <v>10800</v>
      </c>
      <c r="BO253" s="14">
        <f t="shared" si="338"/>
        <v>27000</v>
      </c>
    </row>
    <row r="254" spans="44:67" ht="16.5" x14ac:dyDescent="0.2">
      <c r="AR254" s="110"/>
      <c r="AS254" s="110"/>
      <c r="AT254" s="110"/>
      <c r="AU254" s="110"/>
      <c r="AV254" s="110"/>
      <c r="AW254" s="110"/>
      <c r="AZ254" s="109">
        <v>250</v>
      </c>
      <c r="BA254" s="14">
        <f t="shared" si="333"/>
        <v>25</v>
      </c>
      <c r="BB254" s="14">
        <f t="shared" si="339"/>
        <v>10</v>
      </c>
      <c r="BC254" s="14">
        <f t="shared" si="344"/>
        <v>1200</v>
      </c>
      <c r="BD254" s="14">
        <f t="shared" si="334"/>
        <v>5400</v>
      </c>
      <c r="BE254" s="14">
        <f t="shared" si="335"/>
        <v>13500</v>
      </c>
      <c r="BF254" s="14">
        <f t="shared" si="340"/>
        <v>41.46</v>
      </c>
      <c r="BG254" s="14">
        <f t="shared" si="341"/>
        <v>11041</v>
      </c>
      <c r="BJ254" s="109">
        <v>250</v>
      </c>
      <c r="BK254" s="14">
        <f t="shared" si="342"/>
        <v>25</v>
      </c>
      <c r="BL254" s="14">
        <f t="shared" si="345"/>
        <v>10</v>
      </c>
      <c r="BM254" s="14">
        <f t="shared" si="336"/>
        <v>31500</v>
      </c>
      <c r="BN254" s="14">
        <f t="shared" si="337"/>
        <v>10800</v>
      </c>
      <c r="BO254" s="14">
        <f t="shared" si="338"/>
        <v>27000</v>
      </c>
    </row>
    <row r="255" spans="44:67" ht="16.5" x14ac:dyDescent="0.2">
      <c r="AR255" s="110"/>
      <c r="AS255" s="110"/>
      <c r="AT255" s="110"/>
      <c r="AU255" s="110"/>
      <c r="AV255" s="110"/>
      <c r="AW255" s="110"/>
      <c r="AZ255" s="109">
        <v>251</v>
      </c>
      <c r="BA255" s="14">
        <f t="shared" si="333"/>
        <v>26</v>
      </c>
      <c r="BB255" s="14">
        <f t="shared" si="339"/>
        <v>1</v>
      </c>
      <c r="BC255" s="14">
        <f t="shared" si="344"/>
        <v>1300</v>
      </c>
      <c r="BD255" s="14">
        <f t="shared" si="334"/>
        <v>5700</v>
      </c>
      <c r="BE255" s="14">
        <f t="shared" si="335"/>
        <v>14625</v>
      </c>
      <c r="BF255" s="14">
        <f t="shared" si="340"/>
        <v>46.67</v>
      </c>
      <c r="BG255" s="14">
        <f t="shared" si="341"/>
        <v>11046</v>
      </c>
      <c r="BJ255" s="109">
        <v>251</v>
      </c>
      <c r="BK255" s="14">
        <f t="shared" si="342"/>
        <v>26</v>
      </c>
      <c r="BL255" s="14">
        <f t="shared" si="345"/>
        <v>1</v>
      </c>
      <c r="BM255" s="14">
        <f t="shared" si="336"/>
        <v>38250</v>
      </c>
      <c r="BN255" s="14">
        <f t="shared" si="337"/>
        <v>11400</v>
      </c>
      <c r="BO255" s="14">
        <f t="shared" si="338"/>
        <v>29250</v>
      </c>
    </row>
    <row r="256" spans="44:67" ht="16.5" x14ac:dyDescent="0.2">
      <c r="AR256" s="110"/>
      <c r="AS256" s="110"/>
      <c r="AT256" s="110"/>
      <c r="AU256" s="110"/>
      <c r="AV256" s="110"/>
      <c r="AW256" s="110"/>
      <c r="AZ256" s="109">
        <v>252</v>
      </c>
      <c r="BA256" s="14">
        <f t="shared" si="333"/>
        <v>26</v>
      </c>
      <c r="BB256" s="14">
        <f t="shared" si="339"/>
        <v>2</v>
      </c>
      <c r="BC256" s="14">
        <f t="shared" si="344"/>
        <v>1300</v>
      </c>
      <c r="BD256" s="14">
        <f t="shared" si="334"/>
        <v>5700</v>
      </c>
      <c r="BE256" s="14">
        <f t="shared" si="335"/>
        <v>14625</v>
      </c>
      <c r="BF256" s="14">
        <f t="shared" si="340"/>
        <v>46.67</v>
      </c>
      <c r="BG256" s="14">
        <f t="shared" si="341"/>
        <v>11046</v>
      </c>
      <c r="BJ256" s="109">
        <v>252</v>
      </c>
      <c r="BK256" s="14">
        <f t="shared" si="342"/>
        <v>26</v>
      </c>
      <c r="BL256" s="14">
        <f t="shared" si="345"/>
        <v>2</v>
      </c>
      <c r="BM256" s="14">
        <f t="shared" si="336"/>
        <v>38250</v>
      </c>
      <c r="BN256" s="14">
        <f t="shared" si="337"/>
        <v>11400</v>
      </c>
      <c r="BO256" s="14">
        <f t="shared" si="338"/>
        <v>29250</v>
      </c>
    </row>
    <row r="257" spans="44:67" ht="16.5" x14ac:dyDescent="0.2">
      <c r="AR257" s="110"/>
      <c r="AS257" s="110"/>
      <c r="AT257" s="110"/>
      <c r="AU257" s="110"/>
      <c r="AV257" s="110"/>
      <c r="AW257" s="110"/>
      <c r="AZ257" s="109">
        <v>253</v>
      </c>
      <c r="BA257" s="14">
        <f t="shared" si="333"/>
        <v>26</v>
      </c>
      <c r="BB257" s="14">
        <f t="shared" si="339"/>
        <v>3</v>
      </c>
      <c r="BC257" s="14">
        <f t="shared" si="344"/>
        <v>1300</v>
      </c>
      <c r="BD257" s="14">
        <f t="shared" si="334"/>
        <v>5700</v>
      </c>
      <c r="BE257" s="14">
        <f t="shared" si="335"/>
        <v>14625</v>
      </c>
      <c r="BF257" s="14">
        <f t="shared" si="340"/>
        <v>46.67</v>
      </c>
      <c r="BG257" s="14">
        <f t="shared" si="341"/>
        <v>11046</v>
      </c>
      <c r="BJ257" s="109">
        <v>253</v>
      </c>
      <c r="BK257" s="14">
        <f t="shared" si="342"/>
        <v>26</v>
      </c>
      <c r="BL257" s="14">
        <f t="shared" si="345"/>
        <v>3</v>
      </c>
      <c r="BM257" s="14">
        <f t="shared" si="336"/>
        <v>38250</v>
      </c>
      <c r="BN257" s="14">
        <f t="shared" si="337"/>
        <v>11400</v>
      </c>
      <c r="BO257" s="14">
        <f t="shared" si="338"/>
        <v>29250</v>
      </c>
    </row>
    <row r="258" spans="44:67" ht="16.5" x14ac:dyDescent="0.2">
      <c r="AR258" s="110"/>
      <c r="AS258" s="110"/>
      <c r="AT258" s="110"/>
      <c r="AU258" s="110"/>
      <c r="AV258" s="110"/>
      <c r="AW258" s="110"/>
      <c r="AZ258" s="109">
        <v>254</v>
      </c>
      <c r="BA258" s="14">
        <f t="shared" si="333"/>
        <v>26</v>
      </c>
      <c r="BB258" s="14">
        <f t="shared" si="339"/>
        <v>4</v>
      </c>
      <c r="BC258" s="14">
        <f t="shared" si="344"/>
        <v>1300</v>
      </c>
      <c r="BD258" s="14">
        <f t="shared" si="334"/>
        <v>5700</v>
      </c>
      <c r="BE258" s="14">
        <f t="shared" si="335"/>
        <v>14625</v>
      </c>
      <c r="BF258" s="14">
        <f t="shared" si="340"/>
        <v>46.67</v>
      </c>
      <c r="BG258" s="14">
        <f t="shared" si="341"/>
        <v>11046</v>
      </c>
      <c r="BJ258" s="109">
        <v>254</v>
      </c>
      <c r="BK258" s="14">
        <f t="shared" si="342"/>
        <v>26</v>
      </c>
      <c r="BL258" s="14">
        <f t="shared" si="345"/>
        <v>4</v>
      </c>
      <c r="BM258" s="14">
        <f t="shared" si="336"/>
        <v>38250</v>
      </c>
      <c r="BN258" s="14">
        <f t="shared" si="337"/>
        <v>11400</v>
      </c>
      <c r="BO258" s="14">
        <f t="shared" si="338"/>
        <v>29250</v>
      </c>
    </row>
    <row r="259" spans="44:67" ht="16.5" x14ac:dyDescent="0.2">
      <c r="AR259" s="110"/>
      <c r="AS259" s="110"/>
      <c r="AT259" s="110"/>
      <c r="AU259" s="110"/>
      <c r="AV259" s="110"/>
      <c r="AW259" s="110"/>
      <c r="AZ259" s="109">
        <v>255</v>
      </c>
      <c r="BA259" s="14">
        <f t="shared" si="333"/>
        <v>26</v>
      </c>
      <c r="BB259" s="14">
        <f t="shared" si="339"/>
        <v>5</v>
      </c>
      <c r="BC259" s="14">
        <f t="shared" si="344"/>
        <v>1300</v>
      </c>
      <c r="BD259" s="14">
        <f t="shared" si="334"/>
        <v>5700</v>
      </c>
      <c r="BE259" s="14">
        <f t="shared" si="335"/>
        <v>14625</v>
      </c>
      <c r="BF259" s="14">
        <f t="shared" si="340"/>
        <v>46.67</v>
      </c>
      <c r="BG259" s="14">
        <f t="shared" si="341"/>
        <v>11046</v>
      </c>
      <c r="BJ259" s="109">
        <v>255</v>
      </c>
      <c r="BK259" s="14">
        <f t="shared" si="342"/>
        <v>26</v>
      </c>
      <c r="BL259" s="14">
        <f t="shared" si="345"/>
        <v>5</v>
      </c>
      <c r="BM259" s="14">
        <f t="shared" si="336"/>
        <v>38250</v>
      </c>
      <c r="BN259" s="14">
        <f t="shared" si="337"/>
        <v>11400</v>
      </c>
      <c r="BO259" s="14">
        <f t="shared" si="338"/>
        <v>29250</v>
      </c>
    </row>
    <row r="260" spans="44:67" ht="16.5" x14ac:dyDescent="0.2">
      <c r="AR260" s="110"/>
      <c r="AS260" s="110"/>
      <c r="AT260" s="110"/>
      <c r="AU260" s="110"/>
      <c r="AV260" s="110"/>
      <c r="AW260" s="110"/>
      <c r="AZ260" s="109">
        <v>256</v>
      </c>
      <c r="BA260" s="14">
        <f t="shared" si="333"/>
        <v>26</v>
      </c>
      <c r="BB260" s="14">
        <f t="shared" si="339"/>
        <v>6</v>
      </c>
      <c r="BC260" s="14">
        <f t="shared" si="344"/>
        <v>1300</v>
      </c>
      <c r="BD260" s="14">
        <f t="shared" si="334"/>
        <v>5700</v>
      </c>
      <c r="BE260" s="14">
        <f t="shared" si="335"/>
        <v>14625</v>
      </c>
      <c r="BF260" s="14">
        <f t="shared" si="340"/>
        <v>46.67</v>
      </c>
      <c r="BG260" s="14">
        <f t="shared" si="341"/>
        <v>11046</v>
      </c>
      <c r="BJ260" s="109">
        <v>256</v>
      </c>
      <c r="BK260" s="14">
        <f t="shared" si="342"/>
        <v>26</v>
      </c>
      <c r="BL260" s="14">
        <f t="shared" si="345"/>
        <v>6</v>
      </c>
      <c r="BM260" s="14">
        <f t="shared" si="336"/>
        <v>38250</v>
      </c>
      <c r="BN260" s="14">
        <f t="shared" si="337"/>
        <v>11400</v>
      </c>
      <c r="BO260" s="14">
        <f t="shared" si="338"/>
        <v>29250</v>
      </c>
    </row>
    <row r="261" spans="44:67" ht="16.5" x14ac:dyDescent="0.2">
      <c r="AR261" s="110"/>
      <c r="AS261" s="110"/>
      <c r="AT261" s="110"/>
      <c r="AU261" s="110"/>
      <c r="AV261" s="110"/>
      <c r="AW261" s="110"/>
      <c r="AZ261" s="109">
        <v>257</v>
      </c>
      <c r="BA261" s="14">
        <f t="shared" ref="BA261:BA304" si="346">INDEX($O$5:$O$36,MATCH(AZ261-1,$R$5:$R$36,1))+1</f>
        <v>26</v>
      </c>
      <c r="BB261" s="14">
        <f t="shared" si="339"/>
        <v>7</v>
      </c>
      <c r="BC261" s="14">
        <f t="shared" si="344"/>
        <v>1300</v>
      </c>
      <c r="BD261" s="14">
        <f t="shared" ref="BD261:BD304" si="347">INDEX($V$6:$V$35,BA261)</f>
        <v>5700</v>
      </c>
      <c r="BE261" s="14">
        <f t="shared" ref="BE261:BE304" si="348">INDEX($X$6:$X$35,BA261)</f>
        <v>14625</v>
      </c>
      <c r="BF261" s="14">
        <f t="shared" si="340"/>
        <v>46.67</v>
      </c>
      <c r="BG261" s="14">
        <f t="shared" si="341"/>
        <v>11046</v>
      </c>
      <c r="BJ261" s="109">
        <v>257</v>
      </c>
      <c r="BK261" s="14">
        <f t="shared" si="342"/>
        <v>26</v>
      </c>
      <c r="BL261" s="14">
        <f t="shared" si="345"/>
        <v>7</v>
      </c>
      <c r="BM261" s="14">
        <f t="shared" ref="BM261:BM304" si="349">INDEX($AI$6:$AI$35,BK261)</f>
        <v>38250</v>
      </c>
      <c r="BN261" s="14">
        <f t="shared" ref="BN261:BN304" si="350">INDEX($AK$6:$AK$35,BK261)</f>
        <v>11400</v>
      </c>
      <c r="BO261" s="14">
        <f t="shared" ref="BO261:BO304" si="351">INDEX($AM$6:$AM$35,BK261)</f>
        <v>29250</v>
      </c>
    </row>
    <row r="262" spans="44:67" ht="16.5" x14ac:dyDescent="0.2">
      <c r="AR262" s="110"/>
      <c r="AS262" s="110"/>
      <c r="AT262" s="110"/>
      <c r="AU262" s="110"/>
      <c r="AV262" s="110"/>
      <c r="AW262" s="110"/>
      <c r="AZ262" s="109">
        <v>258</v>
      </c>
      <c r="BA262" s="14">
        <f t="shared" si="346"/>
        <v>26</v>
      </c>
      <c r="BB262" s="14">
        <f t="shared" ref="BB262:BB304" si="352">AZ262-INDEX($R$5:$R$36,BA262)</f>
        <v>8</v>
      </c>
      <c r="BC262" s="14">
        <f t="shared" si="344"/>
        <v>1300</v>
      </c>
      <c r="BD262" s="14">
        <f t="shared" si="347"/>
        <v>5700</v>
      </c>
      <c r="BE262" s="14">
        <f t="shared" si="348"/>
        <v>14625</v>
      </c>
      <c r="BF262" s="14">
        <f t="shared" ref="BF262:BF304" si="353">INDEX($AA$6:$AA$33,BA262)</f>
        <v>46.67</v>
      </c>
      <c r="BG262" s="14">
        <f t="shared" ref="BG262:BG304" si="354">11000+INT(BF262)</f>
        <v>11046</v>
      </c>
      <c r="BJ262" s="109">
        <v>258</v>
      </c>
      <c r="BK262" s="14">
        <f t="shared" ref="BK262:BK304" si="355">INDEX($AC$5:$AC$35,MATCH(BJ262-1,$AH$5:$AH$35,1))+1</f>
        <v>26</v>
      </c>
      <c r="BL262" s="14">
        <f t="shared" si="345"/>
        <v>8</v>
      </c>
      <c r="BM262" s="14">
        <f t="shared" si="349"/>
        <v>38250</v>
      </c>
      <c r="BN262" s="14">
        <f t="shared" si="350"/>
        <v>11400</v>
      </c>
      <c r="BO262" s="14">
        <f t="shared" si="351"/>
        <v>29250</v>
      </c>
    </row>
    <row r="263" spans="44:67" ht="16.5" x14ac:dyDescent="0.2">
      <c r="AR263" s="110"/>
      <c r="AS263" s="110"/>
      <c r="AT263" s="110"/>
      <c r="AU263" s="110"/>
      <c r="AV263" s="110"/>
      <c r="AW263" s="110"/>
      <c r="AZ263" s="109">
        <v>259</v>
      </c>
      <c r="BA263" s="14">
        <f t="shared" si="346"/>
        <v>26</v>
      </c>
      <c r="BB263" s="14">
        <f t="shared" si="352"/>
        <v>9</v>
      </c>
      <c r="BC263" s="14">
        <f t="shared" si="344"/>
        <v>1300</v>
      </c>
      <c r="BD263" s="14">
        <f t="shared" si="347"/>
        <v>5700</v>
      </c>
      <c r="BE263" s="14">
        <f t="shared" si="348"/>
        <v>14625</v>
      </c>
      <c r="BF263" s="14">
        <f t="shared" si="353"/>
        <v>46.67</v>
      </c>
      <c r="BG263" s="14">
        <f t="shared" si="354"/>
        <v>11046</v>
      </c>
      <c r="BJ263" s="109">
        <v>259</v>
      </c>
      <c r="BK263" s="14">
        <f t="shared" si="355"/>
        <v>26</v>
      </c>
      <c r="BL263" s="14">
        <f t="shared" si="345"/>
        <v>9</v>
      </c>
      <c r="BM263" s="14">
        <f t="shared" si="349"/>
        <v>38250</v>
      </c>
      <c r="BN263" s="14">
        <f t="shared" si="350"/>
        <v>11400</v>
      </c>
      <c r="BO263" s="14">
        <f t="shared" si="351"/>
        <v>29250</v>
      </c>
    </row>
    <row r="264" spans="44:67" ht="16.5" x14ac:dyDescent="0.2">
      <c r="AR264" s="110"/>
      <c r="AS264" s="110"/>
      <c r="AT264" s="110"/>
      <c r="AU264" s="110"/>
      <c r="AV264" s="110"/>
      <c r="AW264" s="110"/>
      <c r="AZ264" s="109">
        <v>260</v>
      </c>
      <c r="BA264" s="14">
        <f t="shared" si="346"/>
        <v>26</v>
      </c>
      <c r="BB264" s="14">
        <f t="shared" si="352"/>
        <v>10</v>
      </c>
      <c r="BC264" s="14">
        <f t="shared" si="344"/>
        <v>1300</v>
      </c>
      <c r="BD264" s="14">
        <f t="shared" si="347"/>
        <v>5700</v>
      </c>
      <c r="BE264" s="14">
        <f t="shared" si="348"/>
        <v>14625</v>
      </c>
      <c r="BF264" s="14">
        <f t="shared" si="353"/>
        <v>46.67</v>
      </c>
      <c r="BG264" s="14">
        <f t="shared" si="354"/>
        <v>11046</v>
      </c>
      <c r="BJ264" s="109">
        <v>260</v>
      </c>
      <c r="BK264" s="14">
        <f t="shared" si="355"/>
        <v>26</v>
      </c>
      <c r="BL264" s="14">
        <f t="shared" si="345"/>
        <v>10</v>
      </c>
      <c r="BM264" s="14">
        <f t="shared" si="349"/>
        <v>38250</v>
      </c>
      <c r="BN264" s="14">
        <f t="shared" si="350"/>
        <v>11400</v>
      </c>
      <c r="BO264" s="14">
        <f t="shared" si="351"/>
        <v>29250</v>
      </c>
    </row>
    <row r="265" spans="44:67" ht="16.5" x14ac:dyDescent="0.2">
      <c r="AR265" s="110"/>
      <c r="AS265" s="110"/>
      <c r="AT265" s="110"/>
      <c r="AU265" s="110"/>
      <c r="AV265" s="110"/>
      <c r="AW265" s="110"/>
      <c r="AZ265" s="109">
        <v>261</v>
      </c>
      <c r="BA265" s="14">
        <f t="shared" si="346"/>
        <v>27</v>
      </c>
      <c r="BB265" s="14">
        <f t="shared" si="352"/>
        <v>1</v>
      </c>
      <c r="BC265" s="14">
        <f t="shared" si="344"/>
        <v>1400</v>
      </c>
      <c r="BD265" s="14">
        <f t="shared" si="347"/>
        <v>6000</v>
      </c>
      <c r="BE265" s="14">
        <f t="shared" si="348"/>
        <v>15750</v>
      </c>
      <c r="BF265" s="14">
        <f t="shared" si="353"/>
        <v>52.92</v>
      </c>
      <c r="BG265" s="14">
        <f t="shared" si="354"/>
        <v>11052</v>
      </c>
      <c r="BJ265" s="109">
        <v>261</v>
      </c>
      <c r="BK265" s="14">
        <f t="shared" si="355"/>
        <v>27</v>
      </c>
      <c r="BL265" s="14">
        <f t="shared" si="345"/>
        <v>1</v>
      </c>
      <c r="BM265" s="14">
        <f t="shared" si="349"/>
        <v>40800</v>
      </c>
      <c r="BN265" s="14">
        <f t="shared" si="350"/>
        <v>12000</v>
      </c>
      <c r="BO265" s="14">
        <f t="shared" si="351"/>
        <v>31500</v>
      </c>
    </row>
    <row r="266" spans="44:67" ht="16.5" x14ac:dyDescent="0.2">
      <c r="AR266" s="110"/>
      <c r="AS266" s="110"/>
      <c r="AT266" s="110"/>
      <c r="AU266" s="110"/>
      <c r="AV266" s="110"/>
      <c r="AW266" s="110"/>
      <c r="AZ266" s="109">
        <v>262</v>
      </c>
      <c r="BA266" s="14">
        <f t="shared" si="346"/>
        <v>27</v>
      </c>
      <c r="BB266" s="14">
        <f t="shared" si="352"/>
        <v>2</v>
      </c>
      <c r="BC266" s="14">
        <f t="shared" si="344"/>
        <v>1400</v>
      </c>
      <c r="BD266" s="14">
        <f t="shared" si="347"/>
        <v>6000</v>
      </c>
      <c r="BE266" s="14">
        <f t="shared" si="348"/>
        <v>15750</v>
      </c>
      <c r="BF266" s="14">
        <f t="shared" si="353"/>
        <v>52.92</v>
      </c>
      <c r="BG266" s="14">
        <f t="shared" si="354"/>
        <v>11052</v>
      </c>
      <c r="BJ266" s="109">
        <v>262</v>
      </c>
      <c r="BK266" s="14">
        <f t="shared" si="355"/>
        <v>27</v>
      </c>
      <c r="BL266" s="14">
        <f t="shared" si="345"/>
        <v>2</v>
      </c>
      <c r="BM266" s="14">
        <f t="shared" si="349"/>
        <v>40800</v>
      </c>
      <c r="BN266" s="14">
        <f t="shared" si="350"/>
        <v>12000</v>
      </c>
      <c r="BO266" s="14">
        <f t="shared" si="351"/>
        <v>31500</v>
      </c>
    </row>
    <row r="267" spans="44:67" ht="16.5" x14ac:dyDescent="0.2">
      <c r="AR267" s="110"/>
      <c r="AS267" s="110"/>
      <c r="AT267" s="110"/>
      <c r="AU267" s="110"/>
      <c r="AV267" s="110"/>
      <c r="AW267" s="110"/>
      <c r="AZ267" s="109">
        <v>263</v>
      </c>
      <c r="BA267" s="14">
        <f t="shared" si="346"/>
        <v>27</v>
      </c>
      <c r="BB267" s="14">
        <f t="shared" si="352"/>
        <v>3</v>
      </c>
      <c r="BC267" s="14">
        <f t="shared" si="344"/>
        <v>1400</v>
      </c>
      <c r="BD267" s="14">
        <f t="shared" si="347"/>
        <v>6000</v>
      </c>
      <c r="BE267" s="14">
        <f t="shared" si="348"/>
        <v>15750</v>
      </c>
      <c r="BF267" s="14">
        <f t="shared" si="353"/>
        <v>52.92</v>
      </c>
      <c r="BG267" s="14">
        <f t="shared" si="354"/>
        <v>11052</v>
      </c>
      <c r="BJ267" s="109">
        <v>263</v>
      </c>
      <c r="BK267" s="14">
        <f t="shared" si="355"/>
        <v>27</v>
      </c>
      <c r="BL267" s="14">
        <f t="shared" si="345"/>
        <v>3</v>
      </c>
      <c r="BM267" s="14">
        <f t="shared" si="349"/>
        <v>40800</v>
      </c>
      <c r="BN267" s="14">
        <f t="shared" si="350"/>
        <v>12000</v>
      </c>
      <c r="BO267" s="14">
        <f t="shared" si="351"/>
        <v>31500</v>
      </c>
    </row>
    <row r="268" spans="44:67" ht="16.5" x14ac:dyDescent="0.2">
      <c r="AR268" s="110"/>
      <c r="AS268" s="110"/>
      <c r="AT268" s="110"/>
      <c r="AU268" s="110"/>
      <c r="AV268" s="110"/>
      <c r="AW268" s="110"/>
      <c r="AZ268" s="109">
        <v>264</v>
      </c>
      <c r="BA268" s="14">
        <f t="shared" si="346"/>
        <v>27</v>
      </c>
      <c r="BB268" s="14">
        <f t="shared" si="352"/>
        <v>4</v>
      </c>
      <c r="BC268" s="14">
        <f t="shared" si="344"/>
        <v>1400</v>
      </c>
      <c r="BD268" s="14">
        <f t="shared" si="347"/>
        <v>6000</v>
      </c>
      <c r="BE268" s="14">
        <f t="shared" si="348"/>
        <v>15750</v>
      </c>
      <c r="BF268" s="14">
        <f t="shared" si="353"/>
        <v>52.92</v>
      </c>
      <c r="BG268" s="14">
        <f t="shared" si="354"/>
        <v>11052</v>
      </c>
      <c r="BJ268" s="109">
        <v>264</v>
      </c>
      <c r="BK268" s="14">
        <f t="shared" si="355"/>
        <v>27</v>
      </c>
      <c r="BL268" s="14">
        <f t="shared" si="345"/>
        <v>4</v>
      </c>
      <c r="BM268" s="14">
        <f t="shared" si="349"/>
        <v>40800</v>
      </c>
      <c r="BN268" s="14">
        <f t="shared" si="350"/>
        <v>12000</v>
      </c>
      <c r="BO268" s="14">
        <f t="shared" si="351"/>
        <v>31500</v>
      </c>
    </row>
    <row r="269" spans="44:67" ht="16.5" x14ac:dyDescent="0.2">
      <c r="AR269" s="110"/>
      <c r="AS269" s="110"/>
      <c r="AT269" s="110"/>
      <c r="AU269" s="110"/>
      <c r="AV269" s="110"/>
      <c r="AW269" s="110"/>
      <c r="AZ269" s="109">
        <v>265</v>
      </c>
      <c r="BA269" s="14">
        <f t="shared" si="346"/>
        <v>27</v>
      </c>
      <c r="BB269" s="14">
        <f t="shared" si="352"/>
        <v>5</v>
      </c>
      <c r="BC269" s="14">
        <f t="shared" si="344"/>
        <v>1400</v>
      </c>
      <c r="BD269" s="14">
        <f t="shared" si="347"/>
        <v>6000</v>
      </c>
      <c r="BE269" s="14">
        <f t="shared" si="348"/>
        <v>15750</v>
      </c>
      <c r="BF269" s="14">
        <f t="shared" si="353"/>
        <v>52.92</v>
      </c>
      <c r="BG269" s="14">
        <f t="shared" si="354"/>
        <v>11052</v>
      </c>
      <c r="BJ269" s="109">
        <v>265</v>
      </c>
      <c r="BK269" s="14">
        <f t="shared" si="355"/>
        <v>27</v>
      </c>
      <c r="BL269" s="14">
        <f t="shared" si="345"/>
        <v>5</v>
      </c>
      <c r="BM269" s="14">
        <f t="shared" si="349"/>
        <v>40800</v>
      </c>
      <c r="BN269" s="14">
        <f t="shared" si="350"/>
        <v>12000</v>
      </c>
      <c r="BO269" s="14">
        <f t="shared" si="351"/>
        <v>31500</v>
      </c>
    </row>
    <row r="270" spans="44:67" ht="16.5" x14ac:dyDescent="0.2">
      <c r="AR270" s="110"/>
      <c r="AS270" s="110"/>
      <c r="AT270" s="110"/>
      <c r="AU270" s="110"/>
      <c r="AV270" s="110"/>
      <c r="AW270" s="110"/>
      <c r="AZ270" s="109">
        <v>266</v>
      </c>
      <c r="BA270" s="14">
        <f t="shared" si="346"/>
        <v>27</v>
      </c>
      <c r="BB270" s="14">
        <f t="shared" si="352"/>
        <v>6</v>
      </c>
      <c r="BC270" s="14">
        <f t="shared" si="344"/>
        <v>1400</v>
      </c>
      <c r="BD270" s="14">
        <f t="shared" si="347"/>
        <v>6000</v>
      </c>
      <c r="BE270" s="14">
        <f t="shared" si="348"/>
        <v>15750</v>
      </c>
      <c r="BF270" s="14">
        <f t="shared" si="353"/>
        <v>52.92</v>
      </c>
      <c r="BG270" s="14">
        <f t="shared" si="354"/>
        <v>11052</v>
      </c>
      <c r="BJ270" s="109">
        <v>266</v>
      </c>
      <c r="BK270" s="14">
        <f t="shared" si="355"/>
        <v>27</v>
      </c>
      <c r="BL270" s="14">
        <f t="shared" si="345"/>
        <v>6</v>
      </c>
      <c r="BM270" s="14">
        <f t="shared" si="349"/>
        <v>40800</v>
      </c>
      <c r="BN270" s="14">
        <f t="shared" si="350"/>
        <v>12000</v>
      </c>
      <c r="BO270" s="14">
        <f t="shared" si="351"/>
        <v>31500</v>
      </c>
    </row>
    <row r="271" spans="44:67" ht="16.5" x14ac:dyDescent="0.2">
      <c r="AR271" s="110"/>
      <c r="AS271" s="110"/>
      <c r="AT271" s="110"/>
      <c r="AU271" s="110"/>
      <c r="AV271" s="110"/>
      <c r="AW271" s="110"/>
      <c r="AZ271" s="109">
        <v>267</v>
      </c>
      <c r="BA271" s="14">
        <f t="shared" si="346"/>
        <v>27</v>
      </c>
      <c r="BB271" s="14">
        <f t="shared" si="352"/>
        <v>7</v>
      </c>
      <c r="BC271" s="14">
        <f t="shared" ref="BC271:BC304" si="356">INDEX($T$6:$T$35,BA271)</f>
        <v>1400</v>
      </c>
      <c r="BD271" s="14">
        <f t="shared" si="347"/>
        <v>6000</v>
      </c>
      <c r="BE271" s="14">
        <f t="shared" si="348"/>
        <v>15750</v>
      </c>
      <c r="BF271" s="14">
        <f t="shared" si="353"/>
        <v>52.92</v>
      </c>
      <c r="BG271" s="14">
        <f t="shared" si="354"/>
        <v>11052</v>
      </c>
      <c r="BJ271" s="109">
        <v>267</v>
      </c>
      <c r="BK271" s="14">
        <f t="shared" si="355"/>
        <v>27</v>
      </c>
      <c r="BL271" s="14">
        <f t="shared" si="345"/>
        <v>7</v>
      </c>
      <c r="BM271" s="14">
        <f t="shared" si="349"/>
        <v>40800</v>
      </c>
      <c r="BN271" s="14">
        <f t="shared" si="350"/>
        <v>12000</v>
      </c>
      <c r="BO271" s="14">
        <f t="shared" si="351"/>
        <v>31500</v>
      </c>
    </row>
    <row r="272" spans="44:67" ht="16.5" x14ac:dyDescent="0.2">
      <c r="AR272" s="110"/>
      <c r="AS272" s="110"/>
      <c r="AT272" s="110"/>
      <c r="AU272" s="110"/>
      <c r="AV272" s="110"/>
      <c r="AW272" s="110"/>
      <c r="AZ272" s="109">
        <v>268</v>
      </c>
      <c r="BA272" s="14">
        <f t="shared" si="346"/>
        <v>27</v>
      </c>
      <c r="BB272" s="14">
        <f t="shared" si="352"/>
        <v>8</v>
      </c>
      <c r="BC272" s="14">
        <f t="shared" si="356"/>
        <v>1400</v>
      </c>
      <c r="BD272" s="14">
        <f t="shared" si="347"/>
        <v>6000</v>
      </c>
      <c r="BE272" s="14">
        <f t="shared" si="348"/>
        <v>15750</v>
      </c>
      <c r="BF272" s="14">
        <f t="shared" si="353"/>
        <v>52.92</v>
      </c>
      <c r="BG272" s="14">
        <f t="shared" si="354"/>
        <v>11052</v>
      </c>
      <c r="BJ272" s="109">
        <v>268</v>
      </c>
      <c r="BK272" s="14">
        <f t="shared" si="355"/>
        <v>27</v>
      </c>
      <c r="BL272" s="14">
        <f t="shared" ref="BL272:BL304" si="357">BJ272-INDEX($AH$5:$AH$35,BK272)</f>
        <v>8</v>
      </c>
      <c r="BM272" s="14">
        <f t="shared" si="349"/>
        <v>40800</v>
      </c>
      <c r="BN272" s="14">
        <f t="shared" si="350"/>
        <v>12000</v>
      </c>
      <c r="BO272" s="14">
        <f t="shared" si="351"/>
        <v>31500</v>
      </c>
    </row>
    <row r="273" spans="44:67" ht="16.5" x14ac:dyDescent="0.2">
      <c r="AR273" s="110"/>
      <c r="AS273" s="110"/>
      <c r="AT273" s="110"/>
      <c r="AU273" s="110"/>
      <c r="AV273" s="110"/>
      <c r="AW273" s="110"/>
      <c r="AZ273" s="109">
        <v>269</v>
      </c>
      <c r="BA273" s="14">
        <f t="shared" si="346"/>
        <v>27</v>
      </c>
      <c r="BB273" s="14">
        <f t="shared" si="352"/>
        <v>9</v>
      </c>
      <c r="BC273" s="14">
        <f t="shared" si="356"/>
        <v>1400</v>
      </c>
      <c r="BD273" s="14">
        <f t="shared" si="347"/>
        <v>6000</v>
      </c>
      <c r="BE273" s="14">
        <f t="shared" si="348"/>
        <v>15750</v>
      </c>
      <c r="BF273" s="14">
        <f t="shared" si="353"/>
        <v>52.92</v>
      </c>
      <c r="BG273" s="14">
        <f t="shared" si="354"/>
        <v>11052</v>
      </c>
      <c r="BJ273" s="109">
        <v>269</v>
      </c>
      <c r="BK273" s="14">
        <f t="shared" si="355"/>
        <v>27</v>
      </c>
      <c r="BL273" s="14">
        <f t="shared" si="357"/>
        <v>9</v>
      </c>
      <c r="BM273" s="14">
        <f t="shared" si="349"/>
        <v>40800</v>
      </c>
      <c r="BN273" s="14">
        <f t="shared" si="350"/>
        <v>12000</v>
      </c>
      <c r="BO273" s="14">
        <f t="shared" si="351"/>
        <v>31500</v>
      </c>
    </row>
    <row r="274" spans="44:67" ht="16.5" x14ac:dyDescent="0.2">
      <c r="AR274" s="110"/>
      <c r="AS274" s="110"/>
      <c r="AT274" s="110"/>
      <c r="AU274" s="110"/>
      <c r="AV274" s="110"/>
      <c r="AW274" s="110"/>
      <c r="AZ274" s="109">
        <v>270</v>
      </c>
      <c r="BA274" s="14">
        <f t="shared" si="346"/>
        <v>27</v>
      </c>
      <c r="BB274" s="14">
        <f t="shared" si="352"/>
        <v>10</v>
      </c>
      <c r="BC274" s="14">
        <f t="shared" si="356"/>
        <v>1400</v>
      </c>
      <c r="BD274" s="14">
        <f t="shared" si="347"/>
        <v>6000</v>
      </c>
      <c r="BE274" s="14">
        <f t="shared" si="348"/>
        <v>15750</v>
      </c>
      <c r="BF274" s="14">
        <f t="shared" si="353"/>
        <v>52.92</v>
      </c>
      <c r="BG274" s="14">
        <f t="shared" si="354"/>
        <v>11052</v>
      </c>
      <c r="BJ274" s="109">
        <v>270</v>
      </c>
      <c r="BK274" s="14">
        <f t="shared" si="355"/>
        <v>27</v>
      </c>
      <c r="BL274" s="14">
        <f t="shared" si="357"/>
        <v>10</v>
      </c>
      <c r="BM274" s="14">
        <f t="shared" si="349"/>
        <v>40800</v>
      </c>
      <c r="BN274" s="14">
        <f t="shared" si="350"/>
        <v>12000</v>
      </c>
      <c r="BO274" s="14">
        <f t="shared" si="351"/>
        <v>31500</v>
      </c>
    </row>
    <row r="275" spans="44:67" ht="16.5" x14ac:dyDescent="0.2">
      <c r="AR275" s="110"/>
      <c r="AS275" s="110"/>
      <c r="AT275" s="110"/>
      <c r="AU275" s="110"/>
      <c r="AV275" s="110"/>
      <c r="AW275" s="110"/>
      <c r="AZ275" s="109">
        <v>271</v>
      </c>
      <c r="BA275" s="14">
        <f t="shared" si="346"/>
        <v>28</v>
      </c>
      <c r="BB275" s="14">
        <f t="shared" si="352"/>
        <v>1</v>
      </c>
      <c r="BC275" s="14">
        <f t="shared" si="356"/>
        <v>1500</v>
      </c>
      <c r="BD275" s="14">
        <f t="shared" si="347"/>
        <v>6300</v>
      </c>
      <c r="BE275" s="14">
        <f t="shared" si="348"/>
        <v>16875</v>
      </c>
      <c r="BF275" s="14">
        <f t="shared" si="353"/>
        <v>60</v>
      </c>
      <c r="BG275" s="14">
        <f t="shared" si="354"/>
        <v>11060</v>
      </c>
      <c r="BJ275" s="109">
        <v>271</v>
      </c>
      <c r="BK275" s="14">
        <f t="shared" si="355"/>
        <v>28</v>
      </c>
      <c r="BL275" s="14">
        <f t="shared" si="357"/>
        <v>1</v>
      </c>
      <c r="BM275" s="14">
        <f t="shared" si="349"/>
        <v>40800</v>
      </c>
      <c r="BN275" s="14">
        <f t="shared" si="350"/>
        <v>12600</v>
      </c>
      <c r="BO275" s="14">
        <f t="shared" si="351"/>
        <v>33750</v>
      </c>
    </row>
    <row r="276" spans="44:67" ht="16.5" x14ac:dyDescent="0.2">
      <c r="AR276" s="110"/>
      <c r="AS276" s="110"/>
      <c r="AT276" s="110"/>
      <c r="AU276" s="110"/>
      <c r="AV276" s="110"/>
      <c r="AW276" s="110"/>
      <c r="AZ276" s="109">
        <v>272</v>
      </c>
      <c r="BA276" s="14">
        <f t="shared" si="346"/>
        <v>28</v>
      </c>
      <c r="BB276" s="14">
        <f t="shared" si="352"/>
        <v>2</v>
      </c>
      <c r="BC276" s="14">
        <f t="shared" si="356"/>
        <v>1500</v>
      </c>
      <c r="BD276" s="14">
        <f t="shared" si="347"/>
        <v>6300</v>
      </c>
      <c r="BE276" s="14">
        <f t="shared" si="348"/>
        <v>16875</v>
      </c>
      <c r="BF276" s="14">
        <f t="shared" si="353"/>
        <v>60</v>
      </c>
      <c r="BG276" s="14">
        <f t="shared" si="354"/>
        <v>11060</v>
      </c>
      <c r="BJ276" s="109">
        <v>272</v>
      </c>
      <c r="BK276" s="14">
        <f t="shared" si="355"/>
        <v>28</v>
      </c>
      <c r="BL276" s="14">
        <f t="shared" si="357"/>
        <v>2</v>
      </c>
      <c r="BM276" s="14">
        <f t="shared" si="349"/>
        <v>40800</v>
      </c>
      <c r="BN276" s="14">
        <f t="shared" si="350"/>
        <v>12600</v>
      </c>
      <c r="BO276" s="14">
        <f t="shared" si="351"/>
        <v>33750</v>
      </c>
    </row>
    <row r="277" spans="44:67" ht="16.5" x14ac:dyDescent="0.2">
      <c r="AR277" s="110"/>
      <c r="AS277" s="110"/>
      <c r="AT277" s="110"/>
      <c r="AU277" s="110"/>
      <c r="AV277" s="110"/>
      <c r="AW277" s="110"/>
      <c r="AZ277" s="109">
        <v>273</v>
      </c>
      <c r="BA277" s="14">
        <f t="shared" si="346"/>
        <v>28</v>
      </c>
      <c r="BB277" s="14">
        <f t="shared" si="352"/>
        <v>3</v>
      </c>
      <c r="BC277" s="14">
        <f t="shared" si="356"/>
        <v>1500</v>
      </c>
      <c r="BD277" s="14">
        <f t="shared" si="347"/>
        <v>6300</v>
      </c>
      <c r="BE277" s="14">
        <f t="shared" si="348"/>
        <v>16875</v>
      </c>
      <c r="BF277" s="14">
        <f t="shared" si="353"/>
        <v>60</v>
      </c>
      <c r="BG277" s="14">
        <f t="shared" si="354"/>
        <v>11060</v>
      </c>
      <c r="BJ277" s="109">
        <v>273</v>
      </c>
      <c r="BK277" s="14">
        <f t="shared" si="355"/>
        <v>28</v>
      </c>
      <c r="BL277" s="14">
        <f t="shared" si="357"/>
        <v>3</v>
      </c>
      <c r="BM277" s="14">
        <f t="shared" si="349"/>
        <v>40800</v>
      </c>
      <c r="BN277" s="14">
        <f t="shared" si="350"/>
        <v>12600</v>
      </c>
      <c r="BO277" s="14">
        <f t="shared" si="351"/>
        <v>33750</v>
      </c>
    </row>
    <row r="278" spans="44:67" ht="16.5" x14ac:dyDescent="0.2">
      <c r="AR278" s="110"/>
      <c r="AS278" s="110"/>
      <c r="AT278" s="110"/>
      <c r="AU278" s="110"/>
      <c r="AV278" s="110"/>
      <c r="AW278" s="110"/>
      <c r="AZ278" s="109">
        <v>274</v>
      </c>
      <c r="BA278" s="14">
        <f t="shared" si="346"/>
        <v>28</v>
      </c>
      <c r="BB278" s="14">
        <f t="shared" si="352"/>
        <v>4</v>
      </c>
      <c r="BC278" s="14">
        <f t="shared" si="356"/>
        <v>1500</v>
      </c>
      <c r="BD278" s="14">
        <f t="shared" si="347"/>
        <v>6300</v>
      </c>
      <c r="BE278" s="14">
        <f t="shared" si="348"/>
        <v>16875</v>
      </c>
      <c r="BF278" s="14">
        <f t="shared" si="353"/>
        <v>60</v>
      </c>
      <c r="BG278" s="14">
        <f t="shared" si="354"/>
        <v>11060</v>
      </c>
      <c r="BJ278" s="109">
        <v>274</v>
      </c>
      <c r="BK278" s="14">
        <f t="shared" si="355"/>
        <v>28</v>
      </c>
      <c r="BL278" s="14">
        <f t="shared" si="357"/>
        <v>4</v>
      </c>
      <c r="BM278" s="14">
        <f t="shared" si="349"/>
        <v>40800</v>
      </c>
      <c r="BN278" s="14">
        <f t="shared" si="350"/>
        <v>12600</v>
      </c>
      <c r="BO278" s="14">
        <f t="shared" si="351"/>
        <v>33750</v>
      </c>
    </row>
    <row r="279" spans="44:67" ht="16.5" x14ac:dyDescent="0.2">
      <c r="AR279" s="110"/>
      <c r="AS279" s="110"/>
      <c r="AT279" s="110"/>
      <c r="AU279" s="110"/>
      <c r="AV279" s="110"/>
      <c r="AW279" s="110"/>
      <c r="AZ279" s="109">
        <v>275</v>
      </c>
      <c r="BA279" s="14">
        <f t="shared" si="346"/>
        <v>28</v>
      </c>
      <c r="BB279" s="14">
        <f t="shared" si="352"/>
        <v>5</v>
      </c>
      <c r="BC279" s="14">
        <f t="shared" si="356"/>
        <v>1500</v>
      </c>
      <c r="BD279" s="14">
        <f t="shared" si="347"/>
        <v>6300</v>
      </c>
      <c r="BE279" s="14">
        <f t="shared" si="348"/>
        <v>16875</v>
      </c>
      <c r="BF279" s="14">
        <f t="shared" si="353"/>
        <v>60</v>
      </c>
      <c r="BG279" s="14">
        <f t="shared" si="354"/>
        <v>11060</v>
      </c>
      <c r="BJ279" s="109">
        <v>275</v>
      </c>
      <c r="BK279" s="14">
        <f t="shared" si="355"/>
        <v>28</v>
      </c>
      <c r="BL279" s="14">
        <f t="shared" si="357"/>
        <v>5</v>
      </c>
      <c r="BM279" s="14">
        <f t="shared" si="349"/>
        <v>40800</v>
      </c>
      <c r="BN279" s="14">
        <f t="shared" si="350"/>
        <v>12600</v>
      </c>
      <c r="BO279" s="14">
        <f t="shared" si="351"/>
        <v>33750</v>
      </c>
    </row>
    <row r="280" spans="44:67" ht="16.5" x14ac:dyDescent="0.2">
      <c r="AR280" s="110"/>
      <c r="AS280" s="110"/>
      <c r="AT280" s="110"/>
      <c r="AU280" s="110"/>
      <c r="AV280" s="110"/>
      <c r="AW280" s="110"/>
      <c r="AZ280" s="109">
        <v>276</v>
      </c>
      <c r="BA280" s="14">
        <f t="shared" si="346"/>
        <v>28</v>
      </c>
      <c r="BB280" s="14">
        <f t="shared" si="352"/>
        <v>6</v>
      </c>
      <c r="BC280" s="14">
        <f t="shared" si="356"/>
        <v>1500</v>
      </c>
      <c r="BD280" s="14">
        <f t="shared" si="347"/>
        <v>6300</v>
      </c>
      <c r="BE280" s="14">
        <f t="shared" si="348"/>
        <v>16875</v>
      </c>
      <c r="BF280" s="14">
        <f t="shared" si="353"/>
        <v>60</v>
      </c>
      <c r="BG280" s="14">
        <f t="shared" si="354"/>
        <v>11060</v>
      </c>
      <c r="BJ280" s="109">
        <v>276</v>
      </c>
      <c r="BK280" s="14">
        <f t="shared" si="355"/>
        <v>28</v>
      </c>
      <c r="BL280" s="14">
        <f t="shared" si="357"/>
        <v>6</v>
      </c>
      <c r="BM280" s="14">
        <f t="shared" si="349"/>
        <v>40800</v>
      </c>
      <c r="BN280" s="14">
        <f t="shared" si="350"/>
        <v>12600</v>
      </c>
      <c r="BO280" s="14">
        <f t="shared" si="351"/>
        <v>33750</v>
      </c>
    </row>
    <row r="281" spans="44:67" ht="16.5" x14ac:dyDescent="0.2">
      <c r="AR281" s="110"/>
      <c r="AS281" s="110"/>
      <c r="AT281" s="110"/>
      <c r="AU281" s="110"/>
      <c r="AV281" s="110"/>
      <c r="AW281" s="110"/>
      <c r="AZ281" s="109">
        <v>277</v>
      </c>
      <c r="BA281" s="14">
        <f t="shared" si="346"/>
        <v>28</v>
      </c>
      <c r="BB281" s="14">
        <f t="shared" si="352"/>
        <v>7</v>
      </c>
      <c r="BC281" s="14">
        <f t="shared" si="356"/>
        <v>1500</v>
      </c>
      <c r="BD281" s="14">
        <f t="shared" si="347"/>
        <v>6300</v>
      </c>
      <c r="BE281" s="14">
        <f t="shared" si="348"/>
        <v>16875</v>
      </c>
      <c r="BF281" s="14">
        <f t="shared" si="353"/>
        <v>60</v>
      </c>
      <c r="BG281" s="14">
        <f t="shared" si="354"/>
        <v>11060</v>
      </c>
      <c r="BJ281" s="109">
        <v>277</v>
      </c>
      <c r="BK281" s="14">
        <f t="shared" si="355"/>
        <v>28</v>
      </c>
      <c r="BL281" s="14">
        <f t="shared" si="357"/>
        <v>7</v>
      </c>
      <c r="BM281" s="14">
        <f t="shared" si="349"/>
        <v>40800</v>
      </c>
      <c r="BN281" s="14">
        <f t="shared" si="350"/>
        <v>12600</v>
      </c>
      <c r="BO281" s="14">
        <f t="shared" si="351"/>
        <v>33750</v>
      </c>
    </row>
    <row r="282" spans="44:67" ht="16.5" x14ac:dyDescent="0.2">
      <c r="AR282" s="110"/>
      <c r="AS282" s="110"/>
      <c r="AT282" s="110"/>
      <c r="AU282" s="110"/>
      <c r="AV282" s="110"/>
      <c r="AW282" s="110"/>
      <c r="AZ282" s="109">
        <v>278</v>
      </c>
      <c r="BA282" s="14">
        <f t="shared" si="346"/>
        <v>28</v>
      </c>
      <c r="BB282" s="14">
        <f t="shared" si="352"/>
        <v>8</v>
      </c>
      <c r="BC282" s="14">
        <f t="shared" si="356"/>
        <v>1500</v>
      </c>
      <c r="BD282" s="14">
        <f t="shared" si="347"/>
        <v>6300</v>
      </c>
      <c r="BE282" s="14">
        <f t="shared" si="348"/>
        <v>16875</v>
      </c>
      <c r="BF282" s="14">
        <f t="shared" si="353"/>
        <v>60</v>
      </c>
      <c r="BG282" s="14">
        <f t="shared" si="354"/>
        <v>11060</v>
      </c>
      <c r="BJ282" s="109">
        <v>278</v>
      </c>
      <c r="BK282" s="14">
        <f t="shared" si="355"/>
        <v>28</v>
      </c>
      <c r="BL282" s="14">
        <f t="shared" si="357"/>
        <v>8</v>
      </c>
      <c r="BM282" s="14">
        <f t="shared" si="349"/>
        <v>40800</v>
      </c>
      <c r="BN282" s="14">
        <f t="shared" si="350"/>
        <v>12600</v>
      </c>
      <c r="BO282" s="14">
        <f t="shared" si="351"/>
        <v>33750</v>
      </c>
    </row>
    <row r="283" spans="44:67" ht="16.5" x14ac:dyDescent="0.2">
      <c r="AR283" s="110"/>
      <c r="AS283" s="110"/>
      <c r="AT283" s="110"/>
      <c r="AU283" s="110"/>
      <c r="AV283" s="110"/>
      <c r="AW283" s="110"/>
      <c r="AZ283" s="109">
        <v>279</v>
      </c>
      <c r="BA283" s="14">
        <f t="shared" si="346"/>
        <v>28</v>
      </c>
      <c r="BB283" s="14">
        <f t="shared" si="352"/>
        <v>9</v>
      </c>
      <c r="BC283" s="14">
        <f t="shared" si="356"/>
        <v>1500</v>
      </c>
      <c r="BD283" s="14">
        <f t="shared" si="347"/>
        <v>6300</v>
      </c>
      <c r="BE283" s="14">
        <f t="shared" si="348"/>
        <v>16875</v>
      </c>
      <c r="BF283" s="14">
        <f t="shared" si="353"/>
        <v>60</v>
      </c>
      <c r="BG283" s="14">
        <f t="shared" si="354"/>
        <v>11060</v>
      </c>
      <c r="BJ283" s="109">
        <v>279</v>
      </c>
      <c r="BK283" s="14">
        <f t="shared" si="355"/>
        <v>28</v>
      </c>
      <c r="BL283" s="14">
        <f t="shared" si="357"/>
        <v>9</v>
      </c>
      <c r="BM283" s="14">
        <f t="shared" si="349"/>
        <v>40800</v>
      </c>
      <c r="BN283" s="14">
        <f t="shared" si="350"/>
        <v>12600</v>
      </c>
      <c r="BO283" s="14">
        <f t="shared" si="351"/>
        <v>33750</v>
      </c>
    </row>
    <row r="284" spans="44:67" ht="16.5" x14ac:dyDescent="0.2">
      <c r="AR284" s="110"/>
      <c r="AS284" s="110"/>
      <c r="AT284" s="110"/>
      <c r="AU284" s="110"/>
      <c r="AV284" s="110"/>
      <c r="AW284" s="110"/>
      <c r="AZ284" s="109">
        <v>280</v>
      </c>
      <c r="BA284" s="14">
        <f t="shared" si="346"/>
        <v>28</v>
      </c>
      <c r="BB284" s="14">
        <f t="shared" si="352"/>
        <v>10</v>
      </c>
      <c r="BC284" s="14">
        <f t="shared" si="356"/>
        <v>1500</v>
      </c>
      <c r="BD284" s="14">
        <f t="shared" si="347"/>
        <v>6300</v>
      </c>
      <c r="BE284" s="14">
        <f t="shared" si="348"/>
        <v>16875</v>
      </c>
      <c r="BF284" s="14">
        <f t="shared" si="353"/>
        <v>60</v>
      </c>
      <c r="BG284" s="14">
        <f t="shared" si="354"/>
        <v>11060</v>
      </c>
      <c r="BJ284" s="109">
        <v>280</v>
      </c>
      <c r="BK284" s="14">
        <f t="shared" si="355"/>
        <v>28</v>
      </c>
      <c r="BL284" s="14">
        <f t="shared" si="357"/>
        <v>10</v>
      </c>
      <c r="BM284" s="14">
        <f t="shared" si="349"/>
        <v>40800</v>
      </c>
      <c r="BN284" s="14">
        <f t="shared" si="350"/>
        <v>12600</v>
      </c>
      <c r="BO284" s="14">
        <f t="shared" si="351"/>
        <v>33750</v>
      </c>
    </row>
    <row r="285" spans="44:67" ht="16.5" x14ac:dyDescent="0.2">
      <c r="AR285" s="110"/>
      <c r="AS285" s="110"/>
      <c r="AT285" s="110"/>
      <c r="AU285" s="110"/>
      <c r="AV285" s="110"/>
      <c r="AW285" s="110"/>
      <c r="AZ285" s="109">
        <v>281</v>
      </c>
      <c r="BA285" s="14">
        <f t="shared" si="346"/>
        <v>29</v>
      </c>
      <c r="BB285" s="14">
        <f t="shared" si="352"/>
        <v>1</v>
      </c>
      <c r="BC285" s="14">
        <f t="shared" si="356"/>
        <v>1600</v>
      </c>
      <c r="BD285" s="14">
        <f t="shared" si="347"/>
        <v>6600</v>
      </c>
      <c r="BE285" s="14">
        <f t="shared" si="348"/>
        <v>18000</v>
      </c>
      <c r="BF285" s="14" t="e">
        <f t="shared" si="353"/>
        <v>#REF!</v>
      </c>
      <c r="BG285" s="14" t="e">
        <f t="shared" si="354"/>
        <v>#REF!</v>
      </c>
      <c r="BJ285" s="109">
        <v>281</v>
      </c>
      <c r="BK285" s="14">
        <f t="shared" si="355"/>
        <v>29</v>
      </c>
      <c r="BL285" s="14">
        <f t="shared" si="357"/>
        <v>1</v>
      </c>
      <c r="BM285" s="14">
        <f t="shared" si="349"/>
        <v>44880</v>
      </c>
      <c r="BN285" s="14">
        <f t="shared" si="350"/>
        <v>13200</v>
      </c>
      <c r="BO285" s="14">
        <f t="shared" si="351"/>
        <v>36000</v>
      </c>
    </row>
    <row r="286" spans="44:67" ht="16.5" x14ac:dyDescent="0.2">
      <c r="AR286" s="110"/>
      <c r="AS286" s="110"/>
      <c r="AT286" s="110"/>
      <c r="AU286" s="110"/>
      <c r="AV286" s="110"/>
      <c r="AW286" s="110"/>
      <c r="AZ286" s="109">
        <v>282</v>
      </c>
      <c r="BA286" s="14">
        <f t="shared" si="346"/>
        <v>29</v>
      </c>
      <c r="BB286" s="14">
        <f t="shared" si="352"/>
        <v>2</v>
      </c>
      <c r="BC286" s="14">
        <f t="shared" si="356"/>
        <v>1600</v>
      </c>
      <c r="BD286" s="14">
        <f t="shared" si="347"/>
        <v>6600</v>
      </c>
      <c r="BE286" s="14">
        <f t="shared" si="348"/>
        <v>18000</v>
      </c>
      <c r="BF286" s="14" t="e">
        <f t="shared" si="353"/>
        <v>#REF!</v>
      </c>
      <c r="BG286" s="14" t="e">
        <f t="shared" si="354"/>
        <v>#REF!</v>
      </c>
      <c r="BJ286" s="109">
        <v>282</v>
      </c>
      <c r="BK286" s="14">
        <f t="shared" si="355"/>
        <v>29</v>
      </c>
      <c r="BL286" s="14">
        <f t="shared" si="357"/>
        <v>2</v>
      </c>
      <c r="BM286" s="14">
        <f t="shared" si="349"/>
        <v>44880</v>
      </c>
      <c r="BN286" s="14">
        <f t="shared" si="350"/>
        <v>13200</v>
      </c>
      <c r="BO286" s="14">
        <f t="shared" si="351"/>
        <v>36000</v>
      </c>
    </row>
    <row r="287" spans="44:67" ht="16.5" x14ac:dyDescent="0.2">
      <c r="AZ287" s="109">
        <v>283</v>
      </c>
      <c r="BA287" s="14">
        <f t="shared" si="346"/>
        <v>29</v>
      </c>
      <c r="BB287" s="14">
        <f t="shared" si="352"/>
        <v>3</v>
      </c>
      <c r="BC287" s="14">
        <f t="shared" si="356"/>
        <v>1600</v>
      </c>
      <c r="BD287" s="14">
        <f t="shared" si="347"/>
        <v>6600</v>
      </c>
      <c r="BE287" s="14">
        <f t="shared" si="348"/>
        <v>18000</v>
      </c>
      <c r="BF287" s="14" t="e">
        <f t="shared" si="353"/>
        <v>#REF!</v>
      </c>
      <c r="BG287" s="14" t="e">
        <f t="shared" si="354"/>
        <v>#REF!</v>
      </c>
      <c r="BJ287" s="109">
        <v>283</v>
      </c>
      <c r="BK287" s="14">
        <f t="shared" si="355"/>
        <v>29</v>
      </c>
      <c r="BL287" s="14">
        <f t="shared" si="357"/>
        <v>3</v>
      </c>
      <c r="BM287" s="14">
        <f t="shared" si="349"/>
        <v>44880</v>
      </c>
      <c r="BN287" s="14">
        <f t="shared" si="350"/>
        <v>13200</v>
      </c>
      <c r="BO287" s="14">
        <f t="shared" si="351"/>
        <v>36000</v>
      </c>
    </row>
    <row r="288" spans="44:67" ht="16.5" x14ac:dyDescent="0.2">
      <c r="AZ288" s="109">
        <v>284</v>
      </c>
      <c r="BA288" s="14">
        <f t="shared" si="346"/>
        <v>29</v>
      </c>
      <c r="BB288" s="14">
        <f t="shared" si="352"/>
        <v>4</v>
      </c>
      <c r="BC288" s="14">
        <f t="shared" si="356"/>
        <v>1600</v>
      </c>
      <c r="BD288" s="14">
        <f t="shared" si="347"/>
        <v>6600</v>
      </c>
      <c r="BE288" s="14">
        <f t="shared" si="348"/>
        <v>18000</v>
      </c>
      <c r="BF288" s="14" t="e">
        <f t="shared" si="353"/>
        <v>#REF!</v>
      </c>
      <c r="BG288" s="14" t="e">
        <f t="shared" si="354"/>
        <v>#REF!</v>
      </c>
      <c r="BJ288" s="109">
        <v>284</v>
      </c>
      <c r="BK288" s="14">
        <f t="shared" si="355"/>
        <v>29</v>
      </c>
      <c r="BL288" s="14">
        <f t="shared" si="357"/>
        <v>4</v>
      </c>
      <c r="BM288" s="14">
        <f t="shared" si="349"/>
        <v>44880</v>
      </c>
      <c r="BN288" s="14">
        <f t="shared" si="350"/>
        <v>13200</v>
      </c>
      <c r="BO288" s="14">
        <f t="shared" si="351"/>
        <v>36000</v>
      </c>
    </row>
    <row r="289" spans="52:67" ht="16.5" x14ac:dyDescent="0.2">
      <c r="AZ289" s="109">
        <v>285</v>
      </c>
      <c r="BA289" s="14">
        <f t="shared" si="346"/>
        <v>29</v>
      </c>
      <c r="BB289" s="14">
        <f t="shared" si="352"/>
        <v>5</v>
      </c>
      <c r="BC289" s="14">
        <f t="shared" si="356"/>
        <v>1600</v>
      </c>
      <c r="BD289" s="14">
        <f t="shared" si="347"/>
        <v>6600</v>
      </c>
      <c r="BE289" s="14">
        <f t="shared" si="348"/>
        <v>18000</v>
      </c>
      <c r="BF289" s="14" t="e">
        <f t="shared" si="353"/>
        <v>#REF!</v>
      </c>
      <c r="BG289" s="14" t="e">
        <f t="shared" si="354"/>
        <v>#REF!</v>
      </c>
      <c r="BJ289" s="109">
        <v>285</v>
      </c>
      <c r="BK289" s="14">
        <f t="shared" si="355"/>
        <v>29</v>
      </c>
      <c r="BL289" s="14">
        <f t="shared" si="357"/>
        <v>5</v>
      </c>
      <c r="BM289" s="14">
        <f t="shared" si="349"/>
        <v>44880</v>
      </c>
      <c r="BN289" s="14">
        <f t="shared" si="350"/>
        <v>13200</v>
      </c>
      <c r="BO289" s="14">
        <f t="shared" si="351"/>
        <v>36000</v>
      </c>
    </row>
    <row r="290" spans="52:67" ht="16.5" x14ac:dyDescent="0.2">
      <c r="AZ290" s="109">
        <v>286</v>
      </c>
      <c r="BA290" s="14">
        <f t="shared" si="346"/>
        <v>29</v>
      </c>
      <c r="BB290" s="14">
        <f t="shared" si="352"/>
        <v>6</v>
      </c>
      <c r="BC290" s="14">
        <f t="shared" si="356"/>
        <v>1600</v>
      </c>
      <c r="BD290" s="14">
        <f t="shared" si="347"/>
        <v>6600</v>
      </c>
      <c r="BE290" s="14">
        <f t="shared" si="348"/>
        <v>18000</v>
      </c>
      <c r="BF290" s="14" t="e">
        <f t="shared" si="353"/>
        <v>#REF!</v>
      </c>
      <c r="BG290" s="14" t="e">
        <f t="shared" si="354"/>
        <v>#REF!</v>
      </c>
      <c r="BJ290" s="109">
        <v>286</v>
      </c>
      <c r="BK290" s="14">
        <f t="shared" si="355"/>
        <v>29</v>
      </c>
      <c r="BL290" s="14">
        <f t="shared" si="357"/>
        <v>6</v>
      </c>
      <c r="BM290" s="14">
        <f t="shared" si="349"/>
        <v>44880</v>
      </c>
      <c r="BN290" s="14">
        <f t="shared" si="350"/>
        <v>13200</v>
      </c>
      <c r="BO290" s="14">
        <f t="shared" si="351"/>
        <v>36000</v>
      </c>
    </row>
    <row r="291" spans="52:67" ht="16.5" x14ac:dyDescent="0.2">
      <c r="AZ291" s="109">
        <v>287</v>
      </c>
      <c r="BA291" s="14">
        <f t="shared" si="346"/>
        <v>29</v>
      </c>
      <c r="BB291" s="14">
        <f t="shared" si="352"/>
        <v>7</v>
      </c>
      <c r="BC291" s="14">
        <f t="shared" si="356"/>
        <v>1600</v>
      </c>
      <c r="BD291" s="14">
        <f t="shared" si="347"/>
        <v>6600</v>
      </c>
      <c r="BE291" s="14">
        <f t="shared" si="348"/>
        <v>18000</v>
      </c>
      <c r="BF291" s="14" t="e">
        <f t="shared" si="353"/>
        <v>#REF!</v>
      </c>
      <c r="BG291" s="14" t="e">
        <f t="shared" si="354"/>
        <v>#REF!</v>
      </c>
      <c r="BJ291" s="109">
        <v>287</v>
      </c>
      <c r="BK291" s="14">
        <f t="shared" si="355"/>
        <v>29</v>
      </c>
      <c r="BL291" s="14">
        <f t="shared" si="357"/>
        <v>7</v>
      </c>
      <c r="BM291" s="14">
        <f t="shared" si="349"/>
        <v>44880</v>
      </c>
      <c r="BN291" s="14">
        <f t="shared" si="350"/>
        <v>13200</v>
      </c>
      <c r="BO291" s="14">
        <f t="shared" si="351"/>
        <v>36000</v>
      </c>
    </row>
    <row r="292" spans="52:67" ht="16.5" x14ac:dyDescent="0.2">
      <c r="AZ292" s="109">
        <v>288</v>
      </c>
      <c r="BA292" s="14">
        <f t="shared" si="346"/>
        <v>29</v>
      </c>
      <c r="BB292" s="14">
        <f t="shared" si="352"/>
        <v>8</v>
      </c>
      <c r="BC292" s="14">
        <f t="shared" si="356"/>
        <v>1600</v>
      </c>
      <c r="BD292" s="14">
        <f t="shared" si="347"/>
        <v>6600</v>
      </c>
      <c r="BE292" s="14">
        <f t="shared" si="348"/>
        <v>18000</v>
      </c>
      <c r="BF292" s="14" t="e">
        <f t="shared" si="353"/>
        <v>#REF!</v>
      </c>
      <c r="BG292" s="14" t="e">
        <f t="shared" si="354"/>
        <v>#REF!</v>
      </c>
      <c r="BJ292" s="109">
        <v>288</v>
      </c>
      <c r="BK292" s="14">
        <f t="shared" si="355"/>
        <v>29</v>
      </c>
      <c r="BL292" s="14">
        <f t="shared" si="357"/>
        <v>8</v>
      </c>
      <c r="BM292" s="14">
        <f t="shared" si="349"/>
        <v>44880</v>
      </c>
      <c r="BN292" s="14">
        <f t="shared" si="350"/>
        <v>13200</v>
      </c>
      <c r="BO292" s="14">
        <f t="shared" si="351"/>
        <v>36000</v>
      </c>
    </row>
    <row r="293" spans="52:67" ht="16.5" x14ac:dyDescent="0.2">
      <c r="AZ293" s="109">
        <v>289</v>
      </c>
      <c r="BA293" s="14">
        <f t="shared" si="346"/>
        <v>29</v>
      </c>
      <c r="BB293" s="14">
        <f t="shared" si="352"/>
        <v>9</v>
      </c>
      <c r="BC293" s="14">
        <f t="shared" si="356"/>
        <v>1600</v>
      </c>
      <c r="BD293" s="14">
        <f t="shared" si="347"/>
        <v>6600</v>
      </c>
      <c r="BE293" s="14">
        <f t="shared" si="348"/>
        <v>18000</v>
      </c>
      <c r="BF293" s="14" t="e">
        <f t="shared" si="353"/>
        <v>#REF!</v>
      </c>
      <c r="BG293" s="14" t="e">
        <f t="shared" si="354"/>
        <v>#REF!</v>
      </c>
      <c r="BJ293" s="109">
        <v>289</v>
      </c>
      <c r="BK293" s="14">
        <f t="shared" si="355"/>
        <v>29</v>
      </c>
      <c r="BL293" s="14">
        <f t="shared" si="357"/>
        <v>9</v>
      </c>
      <c r="BM293" s="14">
        <f t="shared" si="349"/>
        <v>44880</v>
      </c>
      <c r="BN293" s="14">
        <f t="shared" si="350"/>
        <v>13200</v>
      </c>
      <c r="BO293" s="14">
        <f t="shared" si="351"/>
        <v>36000</v>
      </c>
    </row>
    <row r="294" spans="52:67" ht="16.5" x14ac:dyDescent="0.2">
      <c r="AZ294" s="109">
        <v>290</v>
      </c>
      <c r="BA294" s="14">
        <f t="shared" si="346"/>
        <v>29</v>
      </c>
      <c r="BB294" s="14">
        <f t="shared" si="352"/>
        <v>10</v>
      </c>
      <c r="BC294" s="14">
        <f t="shared" si="356"/>
        <v>1600</v>
      </c>
      <c r="BD294" s="14">
        <f t="shared" si="347"/>
        <v>6600</v>
      </c>
      <c r="BE294" s="14">
        <f t="shared" si="348"/>
        <v>18000</v>
      </c>
      <c r="BF294" s="14" t="e">
        <f t="shared" si="353"/>
        <v>#REF!</v>
      </c>
      <c r="BG294" s="14" t="e">
        <f t="shared" si="354"/>
        <v>#REF!</v>
      </c>
      <c r="BJ294" s="109">
        <v>290</v>
      </c>
      <c r="BK294" s="14">
        <f t="shared" si="355"/>
        <v>29</v>
      </c>
      <c r="BL294" s="14">
        <f t="shared" si="357"/>
        <v>10</v>
      </c>
      <c r="BM294" s="14">
        <f t="shared" si="349"/>
        <v>44880</v>
      </c>
      <c r="BN294" s="14">
        <f t="shared" si="350"/>
        <v>13200</v>
      </c>
      <c r="BO294" s="14">
        <f t="shared" si="351"/>
        <v>36000</v>
      </c>
    </row>
    <row r="295" spans="52:67" ht="16.5" x14ac:dyDescent="0.2">
      <c r="AZ295" s="109">
        <v>291</v>
      </c>
      <c r="BA295" s="14">
        <f t="shared" si="346"/>
        <v>30</v>
      </c>
      <c r="BB295" s="14">
        <f t="shared" si="352"/>
        <v>1</v>
      </c>
      <c r="BC295" s="14">
        <f t="shared" si="356"/>
        <v>1600</v>
      </c>
      <c r="BD295" s="14">
        <f t="shared" si="347"/>
        <v>6600</v>
      </c>
      <c r="BE295" s="14">
        <f t="shared" si="348"/>
        <v>21600</v>
      </c>
      <c r="BF295" s="14" t="e">
        <f t="shared" si="353"/>
        <v>#REF!</v>
      </c>
      <c r="BG295" s="14" t="e">
        <f t="shared" si="354"/>
        <v>#REF!</v>
      </c>
      <c r="BJ295" s="109">
        <v>291</v>
      </c>
      <c r="BK295" s="14">
        <f t="shared" si="355"/>
        <v>30</v>
      </c>
      <c r="BL295" s="14">
        <f t="shared" si="357"/>
        <v>1</v>
      </c>
      <c r="BM295" s="14">
        <f t="shared" si="349"/>
        <v>49368</v>
      </c>
      <c r="BN295" s="14">
        <f t="shared" si="350"/>
        <v>13200</v>
      </c>
      <c r="BO295" s="14">
        <f t="shared" si="351"/>
        <v>43200</v>
      </c>
    </row>
    <row r="296" spans="52:67" ht="16.5" x14ac:dyDescent="0.2">
      <c r="AZ296" s="109">
        <v>292</v>
      </c>
      <c r="BA296" s="14">
        <f t="shared" si="346"/>
        <v>30</v>
      </c>
      <c r="BB296" s="14">
        <f t="shared" si="352"/>
        <v>2</v>
      </c>
      <c r="BC296" s="14">
        <f t="shared" si="356"/>
        <v>1600</v>
      </c>
      <c r="BD296" s="14">
        <f t="shared" si="347"/>
        <v>6600</v>
      </c>
      <c r="BE296" s="14">
        <f t="shared" si="348"/>
        <v>21600</v>
      </c>
      <c r="BF296" s="14" t="e">
        <f t="shared" si="353"/>
        <v>#REF!</v>
      </c>
      <c r="BG296" s="14" t="e">
        <f t="shared" si="354"/>
        <v>#REF!</v>
      </c>
      <c r="BJ296" s="109">
        <v>292</v>
      </c>
      <c r="BK296" s="14">
        <f t="shared" si="355"/>
        <v>30</v>
      </c>
      <c r="BL296" s="14">
        <f t="shared" si="357"/>
        <v>2</v>
      </c>
      <c r="BM296" s="14">
        <f t="shared" si="349"/>
        <v>49368</v>
      </c>
      <c r="BN296" s="14">
        <f t="shared" si="350"/>
        <v>13200</v>
      </c>
      <c r="BO296" s="14">
        <f t="shared" si="351"/>
        <v>43200</v>
      </c>
    </row>
    <row r="297" spans="52:67" ht="16.5" x14ac:dyDescent="0.2">
      <c r="AZ297" s="109">
        <v>293</v>
      </c>
      <c r="BA297" s="14">
        <f t="shared" si="346"/>
        <v>30</v>
      </c>
      <c r="BB297" s="14">
        <f t="shared" si="352"/>
        <v>3</v>
      </c>
      <c r="BC297" s="14">
        <f t="shared" si="356"/>
        <v>1600</v>
      </c>
      <c r="BD297" s="14">
        <f t="shared" si="347"/>
        <v>6600</v>
      </c>
      <c r="BE297" s="14">
        <f t="shared" si="348"/>
        <v>21600</v>
      </c>
      <c r="BF297" s="14" t="e">
        <f t="shared" si="353"/>
        <v>#REF!</v>
      </c>
      <c r="BG297" s="14" t="e">
        <f t="shared" si="354"/>
        <v>#REF!</v>
      </c>
      <c r="BJ297" s="109">
        <v>293</v>
      </c>
      <c r="BK297" s="14">
        <f t="shared" si="355"/>
        <v>30</v>
      </c>
      <c r="BL297" s="14">
        <f t="shared" si="357"/>
        <v>3</v>
      </c>
      <c r="BM297" s="14">
        <f t="shared" si="349"/>
        <v>49368</v>
      </c>
      <c r="BN297" s="14">
        <f t="shared" si="350"/>
        <v>13200</v>
      </c>
      <c r="BO297" s="14">
        <f t="shared" si="351"/>
        <v>43200</v>
      </c>
    </row>
    <row r="298" spans="52:67" ht="16.5" x14ac:dyDescent="0.2">
      <c r="AZ298" s="109">
        <v>294</v>
      </c>
      <c r="BA298" s="14">
        <f t="shared" si="346"/>
        <v>30</v>
      </c>
      <c r="BB298" s="14">
        <f t="shared" si="352"/>
        <v>4</v>
      </c>
      <c r="BC298" s="14">
        <f t="shared" si="356"/>
        <v>1600</v>
      </c>
      <c r="BD298" s="14">
        <f t="shared" si="347"/>
        <v>6600</v>
      </c>
      <c r="BE298" s="14">
        <f t="shared" si="348"/>
        <v>21600</v>
      </c>
      <c r="BF298" s="14" t="e">
        <f t="shared" si="353"/>
        <v>#REF!</v>
      </c>
      <c r="BG298" s="14" t="e">
        <f t="shared" si="354"/>
        <v>#REF!</v>
      </c>
      <c r="BJ298" s="109">
        <v>294</v>
      </c>
      <c r="BK298" s="14">
        <f t="shared" si="355"/>
        <v>30</v>
      </c>
      <c r="BL298" s="14">
        <f t="shared" si="357"/>
        <v>4</v>
      </c>
      <c r="BM298" s="14">
        <f t="shared" si="349"/>
        <v>49368</v>
      </c>
      <c r="BN298" s="14">
        <f t="shared" si="350"/>
        <v>13200</v>
      </c>
      <c r="BO298" s="14">
        <f t="shared" si="351"/>
        <v>43200</v>
      </c>
    </row>
    <row r="299" spans="52:67" ht="16.5" x14ac:dyDescent="0.2">
      <c r="AZ299" s="109">
        <v>295</v>
      </c>
      <c r="BA299" s="14">
        <f t="shared" si="346"/>
        <v>30</v>
      </c>
      <c r="BB299" s="14">
        <f t="shared" si="352"/>
        <v>5</v>
      </c>
      <c r="BC299" s="14">
        <f t="shared" si="356"/>
        <v>1600</v>
      </c>
      <c r="BD299" s="14">
        <f t="shared" si="347"/>
        <v>6600</v>
      </c>
      <c r="BE299" s="14">
        <f t="shared" si="348"/>
        <v>21600</v>
      </c>
      <c r="BF299" s="14" t="e">
        <f t="shared" si="353"/>
        <v>#REF!</v>
      </c>
      <c r="BG299" s="14" t="e">
        <f t="shared" si="354"/>
        <v>#REF!</v>
      </c>
      <c r="BJ299" s="109">
        <v>295</v>
      </c>
      <c r="BK299" s="14">
        <f t="shared" si="355"/>
        <v>30</v>
      </c>
      <c r="BL299" s="14">
        <f t="shared" si="357"/>
        <v>5</v>
      </c>
      <c r="BM299" s="14">
        <f t="shared" si="349"/>
        <v>49368</v>
      </c>
      <c r="BN299" s="14">
        <f t="shared" si="350"/>
        <v>13200</v>
      </c>
      <c r="BO299" s="14">
        <f t="shared" si="351"/>
        <v>43200</v>
      </c>
    </row>
    <row r="300" spans="52:67" ht="16.5" x14ac:dyDescent="0.2">
      <c r="AZ300" s="109">
        <v>296</v>
      </c>
      <c r="BA300" s="14">
        <f t="shared" si="346"/>
        <v>30</v>
      </c>
      <c r="BB300" s="14">
        <f t="shared" si="352"/>
        <v>6</v>
      </c>
      <c r="BC300" s="14">
        <f t="shared" si="356"/>
        <v>1600</v>
      </c>
      <c r="BD300" s="14">
        <f t="shared" si="347"/>
        <v>6600</v>
      </c>
      <c r="BE300" s="14">
        <f t="shared" si="348"/>
        <v>21600</v>
      </c>
      <c r="BF300" s="14" t="e">
        <f t="shared" si="353"/>
        <v>#REF!</v>
      </c>
      <c r="BG300" s="14" t="e">
        <f t="shared" si="354"/>
        <v>#REF!</v>
      </c>
      <c r="BJ300" s="109">
        <v>296</v>
      </c>
      <c r="BK300" s="14">
        <f t="shared" si="355"/>
        <v>30</v>
      </c>
      <c r="BL300" s="14">
        <f t="shared" si="357"/>
        <v>6</v>
      </c>
      <c r="BM300" s="14">
        <f t="shared" si="349"/>
        <v>49368</v>
      </c>
      <c r="BN300" s="14">
        <f t="shared" si="350"/>
        <v>13200</v>
      </c>
      <c r="BO300" s="14">
        <f t="shared" si="351"/>
        <v>43200</v>
      </c>
    </row>
    <row r="301" spans="52:67" ht="16.5" x14ac:dyDescent="0.2">
      <c r="AZ301" s="109">
        <v>297</v>
      </c>
      <c r="BA301" s="14">
        <f t="shared" si="346"/>
        <v>30</v>
      </c>
      <c r="BB301" s="14">
        <f t="shared" si="352"/>
        <v>7</v>
      </c>
      <c r="BC301" s="14">
        <f t="shared" si="356"/>
        <v>1600</v>
      </c>
      <c r="BD301" s="14">
        <f t="shared" si="347"/>
        <v>6600</v>
      </c>
      <c r="BE301" s="14">
        <f t="shared" si="348"/>
        <v>21600</v>
      </c>
      <c r="BF301" s="14" t="e">
        <f t="shared" si="353"/>
        <v>#REF!</v>
      </c>
      <c r="BG301" s="14" t="e">
        <f t="shared" si="354"/>
        <v>#REF!</v>
      </c>
      <c r="BJ301" s="109">
        <v>297</v>
      </c>
      <c r="BK301" s="14">
        <f t="shared" si="355"/>
        <v>30</v>
      </c>
      <c r="BL301" s="14">
        <f t="shared" si="357"/>
        <v>7</v>
      </c>
      <c r="BM301" s="14">
        <f t="shared" si="349"/>
        <v>49368</v>
      </c>
      <c r="BN301" s="14">
        <f t="shared" si="350"/>
        <v>13200</v>
      </c>
      <c r="BO301" s="14">
        <f t="shared" si="351"/>
        <v>43200</v>
      </c>
    </row>
    <row r="302" spans="52:67" ht="16.5" x14ac:dyDescent="0.2">
      <c r="AZ302" s="109">
        <v>298</v>
      </c>
      <c r="BA302" s="14">
        <f t="shared" si="346"/>
        <v>30</v>
      </c>
      <c r="BB302" s="14">
        <f t="shared" si="352"/>
        <v>8</v>
      </c>
      <c r="BC302" s="14">
        <f t="shared" si="356"/>
        <v>1600</v>
      </c>
      <c r="BD302" s="14">
        <f t="shared" si="347"/>
        <v>6600</v>
      </c>
      <c r="BE302" s="14">
        <f t="shared" si="348"/>
        <v>21600</v>
      </c>
      <c r="BF302" s="14" t="e">
        <f t="shared" si="353"/>
        <v>#REF!</v>
      </c>
      <c r="BG302" s="14" t="e">
        <f t="shared" si="354"/>
        <v>#REF!</v>
      </c>
      <c r="BJ302" s="109">
        <v>298</v>
      </c>
      <c r="BK302" s="14">
        <f t="shared" si="355"/>
        <v>30</v>
      </c>
      <c r="BL302" s="14">
        <f t="shared" si="357"/>
        <v>8</v>
      </c>
      <c r="BM302" s="14">
        <f t="shared" si="349"/>
        <v>49368</v>
      </c>
      <c r="BN302" s="14">
        <f t="shared" si="350"/>
        <v>13200</v>
      </c>
      <c r="BO302" s="14">
        <f t="shared" si="351"/>
        <v>43200</v>
      </c>
    </row>
    <row r="303" spans="52:67" ht="16.5" x14ac:dyDescent="0.2">
      <c r="AZ303" s="109">
        <v>299</v>
      </c>
      <c r="BA303" s="14">
        <f t="shared" si="346"/>
        <v>30</v>
      </c>
      <c r="BB303" s="14">
        <f t="shared" si="352"/>
        <v>9</v>
      </c>
      <c r="BC303" s="14">
        <f t="shared" si="356"/>
        <v>1600</v>
      </c>
      <c r="BD303" s="14">
        <f t="shared" si="347"/>
        <v>6600</v>
      </c>
      <c r="BE303" s="14">
        <f t="shared" si="348"/>
        <v>21600</v>
      </c>
      <c r="BF303" s="14" t="e">
        <f t="shared" si="353"/>
        <v>#REF!</v>
      </c>
      <c r="BG303" s="14" t="e">
        <f t="shared" si="354"/>
        <v>#REF!</v>
      </c>
      <c r="BJ303" s="109">
        <v>299</v>
      </c>
      <c r="BK303" s="14">
        <f t="shared" si="355"/>
        <v>30</v>
      </c>
      <c r="BL303" s="14">
        <f t="shared" si="357"/>
        <v>9</v>
      </c>
      <c r="BM303" s="14">
        <f t="shared" si="349"/>
        <v>49368</v>
      </c>
      <c r="BN303" s="14">
        <f t="shared" si="350"/>
        <v>13200</v>
      </c>
      <c r="BO303" s="14">
        <f t="shared" si="351"/>
        <v>43200</v>
      </c>
    </row>
    <row r="304" spans="52:67" ht="16.5" x14ac:dyDescent="0.2">
      <c r="AZ304" s="109">
        <v>300</v>
      </c>
      <c r="BA304" s="14">
        <f t="shared" si="346"/>
        <v>30</v>
      </c>
      <c r="BB304" s="14">
        <f t="shared" si="352"/>
        <v>10</v>
      </c>
      <c r="BC304" s="14">
        <f t="shared" si="356"/>
        <v>1600</v>
      </c>
      <c r="BD304" s="14">
        <f t="shared" si="347"/>
        <v>6600</v>
      </c>
      <c r="BE304" s="14">
        <f t="shared" si="348"/>
        <v>21600</v>
      </c>
      <c r="BF304" s="14" t="e">
        <f t="shared" si="353"/>
        <v>#REF!</v>
      </c>
      <c r="BG304" s="14" t="e">
        <f t="shared" si="354"/>
        <v>#REF!</v>
      </c>
      <c r="BJ304" s="109">
        <v>300</v>
      </c>
      <c r="BK304" s="14">
        <f t="shared" si="355"/>
        <v>30</v>
      </c>
      <c r="BL304" s="14">
        <f t="shared" si="357"/>
        <v>10</v>
      </c>
      <c r="BM304" s="14">
        <f t="shared" si="349"/>
        <v>49368</v>
      </c>
      <c r="BN304" s="14">
        <f t="shared" si="350"/>
        <v>13200</v>
      </c>
      <c r="BO304" s="14">
        <f t="shared" si="351"/>
        <v>43200</v>
      </c>
    </row>
  </sheetData>
  <mergeCells count="10">
    <mergeCell ref="EH3:FB3"/>
    <mergeCell ref="DI3:EC3"/>
    <mergeCell ref="BJ3:BO3"/>
    <mergeCell ref="AR3:AW3"/>
    <mergeCell ref="A3:M3"/>
    <mergeCell ref="AC3:AO3"/>
    <mergeCell ref="O3:Z3"/>
    <mergeCell ref="BR3:CK3"/>
    <mergeCell ref="CN3:DF3"/>
    <mergeCell ref="AZ3:BF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opLeftCell="K1" zoomScaleNormal="100" workbookViewId="0">
      <selection activeCell="S378" sqref="S378:S382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03" t="s">
        <v>61</v>
      </c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1066</v>
      </c>
      <c r="X4" s="12" t="s">
        <v>1067</v>
      </c>
      <c r="AA4" s="12" t="s">
        <v>440</v>
      </c>
      <c r="AB4" s="12" t="s">
        <v>441</v>
      </c>
      <c r="AC4" s="12" t="s">
        <v>436</v>
      </c>
      <c r="AD4" s="12" t="s">
        <v>435</v>
      </c>
      <c r="AE4" s="12" t="s">
        <v>437</v>
      </c>
      <c r="AF4" s="12" t="s">
        <v>438</v>
      </c>
      <c r="AG4" s="12" t="s">
        <v>439</v>
      </c>
    </row>
    <row r="5" spans="1:33" ht="16.5" customHeight="1" x14ac:dyDescent="0.2">
      <c r="A5" s="17">
        <v>1</v>
      </c>
      <c r="B5" s="159">
        <v>50</v>
      </c>
      <c r="D5" s="205" t="s">
        <v>1058</v>
      </c>
      <c r="E5" s="205"/>
      <c r="F5" s="205"/>
      <c r="G5" s="205"/>
      <c r="M5" s="130" t="s">
        <v>1060</v>
      </c>
      <c r="N5" s="14">
        <f>SUMIFS(章节关卡!$BC$5:$BC$304,章节关卡!$BA$5:$BA$304,"="&amp;经验计算!N4)</f>
        <v>625</v>
      </c>
      <c r="O5" s="68" t="s">
        <v>1059</v>
      </c>
      <c r="P5" s="14">
        <f>SUMIFS(章节关卡!$BM$5:$BM$304,章节关卡!$BK$5:$BK$304,"="&amp;经验计算!P4)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05"/>
      <c r="E6" s="205"/>
      <c r="F6" s="205"/>
      <c r="G6" s="205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05"/>
      <c r="E7" s="205"/>
      <c r="F7" s="205"/>
      <c r="G7" s="205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05"/>
      <c r="E8" s="205"/>
      <c r="F8" s="205"/>
      <c r="G8" s="205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05"/>
      <c r="E9" s="205"/>
      <c r="F9" s="205"/>
      <c r="G9" s="205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05"/>
      <c r="E10" s="205"/>
      <c r="F10" s="205"/>
      <c r="G10" s="205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05"/>
      <c r="E11" s="205"/>
      <c r="F11" s="205"/>
      <c r="G11" s="205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05"/>
      <c r="E12" s="205"/>
      <c r="F12" s="205"/>
      <c r="G12" s="205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05"/>
      <c r="E13" s="205"/>
      <c r="F13" s="205"/>
      <c r="G13" s="205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05" t="s">
        <v>1057</v>
      </c>
      <c r="E18" s="205"/>
      <c r="F18" s="205"/>
      <c r="G18" s="205"/>
      <c r="M18" s="130" t="s">
        <v>1060</v>
      </c>
      <c r="N18" s="14">
        <f>SUMIFS(章节关卡!$BC$5:$BC$304,章节关卡!$BA$5:$BA$304,"="&amp;经验计算!N17)</f>
        <v>1200</v>
      </c>
      <c r="O18" s="130" t="s">
        <v>1059</v>
      </c>
      <c r="P18" s="14">
        <f>SUMIFS(章节关卡!$BM$5:$BM$304,章节关卡!$BK$5:$BK$304,"="&amp;经验计算!P17)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05"/>
      <c r="E19" s="205"/>
      <c r="F19" s="205"/>
      <c r="G19" s="205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05"/>
      <c r="E20" s="205"/>
      <c r="F20" s="205"/>
      <c r="G20" s="205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05"/>
      <c r="E21" s="205"/>
      <c r="F21" s="205"/>
      <c r="G21" s="205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05"/>
      <c r="E22" s="205"/>
      <c r="F22" s="205"/>
      <c r="G22" s="205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05"/>
      <c r="E23" s="205"/>
      <c r="F23" s="205"/>
      <c r="G23" s="205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06" t="s">
        <v>1056</v>
      </c>
      <c r="E31" s="207"/>
      <c r="F31" s="207"/>
      <c r="G31" s="208"/>
      <c r="M31" s="130" t="s">
        <v>1060</v>
      </c>
      <c r="N31" s="14">
        <f>SUMIFS(章节关卡!$BC$5:$BC$304,章节关卡!$BA$5:$BA$304,"="&amp;经验计算!N30)</f>
        <v>1400</v>
      </c>
      <c r="O31" s="130" t="s">
        <v>1059</v>
      </c>
      <c r="P31" s="14">
        <f>SUMIFS(章节关卡!$BM$5:$BM$304,章节关卡!$BK$5:$BK$304,"="&amp;经验计算!P30)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09"/>
      <c r="E32" s="210"/>
      <c r="F32" s="210"/>
      <c r="G32" s="211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09"/>
      <c r="E33" s="210"/>
      <c r="F33" s="210"/>
      <c r="G33" s="211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09"/>
      <c r="E34" s="210"/>
      <c r="F34" s="210"/>
      <c r="G34" s="211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09"/>
      <c r="E35" s="210"/>
      <c r="F35" s="210"/>
      <c r="G35" s="211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09"/>
      <c r="E36" s="210"/>
      <c r="F36" s="210"/>
      <c r="G36" s="211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09"/>
      <c r="E37" s="210"/>
      <c r="F37" s="210"/>
      <c r="G37" s="211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09"/>
      <c r="E38" s="210"/>
      <c r="F38" s="210"/>
      <c r="G38" s="211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09"/>
      <c r="E39" s="210"/>
      <c r="F39" s="210"/>
      <c r="G39" s="211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12"/>
      <c r="E40" s="213"/>
      <c r="F40" s="213"/>
      <c r="G40" s="214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15" t="s">
        <v>445</v>
      </c>
      <c r="J41" s="216"/>
      <c r="K41" s="216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06" t="s">
        <v>1055</v>
      </c>
      <c r="E44" s="207"/>
      <c r="F44" s="207"/>
      <c r="G44" s="208"/>
      <c r="M44" s="130" t="s">
        <v>1060</v>
      </c>
      <c r="N44" s="14">
        <f>SUMIFS(章节关卡!$BC$5:$BC$304,章节关卡!$BA$5:$BA$304,"="&amp;经验计算!N43)</f>
        <v>1600</v>
      </c>
      <c r="O44" s="130" t="s">
        <v>1059</v>
      </c>
      <c r="P44" s="14">
        <f>SUMIFS(章节关卡!$BM$5:$BM$304,章节关卡!$BK$5:$BK$304,"="&amp;经验计算!P43)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09"/>
      <c r="E45" s="210"/>
      <c r="F45" s="210"/>
      <c r="G45" s="211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09"/>
      <c r="E46" s="210"/>
      <c r="F46" s="210"/>
      <c r="G46" s="211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09"/>
      <c r="E47" s="210"/>
      <c r="F47" s="210"/>
      <c r="G47" s="211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09"/>
      <c r="E48" s="210"/>
      <c r="F48" s="210"/>
      <c r="G48" s="211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09"/>
      <c r="E49" s="210"/>
      <c r="F49" s="210"/>
      <c r="G49" s="211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09"/>
      <c r="E50" s="210"/>
      <c r="F50" s="210"/>
      <c r="G50" s="211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09"/>
      <c r="E51" s="210"/>
      <c r="F51" s="210"/>
      <c r="G51" s="211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09"/>
      <c r="E52" s="210"/>
      <c r="F52" s="210"/>
      <c r="G52" s="211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12"/>
      <c r="E53" s="213"/>
      <c r="F53" s="213"/>
      <c r="G53" s="214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15" t="s">
        <v>449</v>
      </c>
      <c r="J54" s="216"/>
      <c r="K54" s="216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06" t="s">
        <v>447</v>
      </c>
      <c r="E57" s="207"/>
      <c r="F57" s="207"/>
      <c r="G57" s="208"/>
      <c r="M57" s="130" t="s">
        <v>1060</v>
      </c>
      <c r="N57" s="14">
        <f>SUMIFS(章节关卡!$BC$5:$BC$304,章节关卡!$BA$5:$BA$304,"="&amp;经验计算!N56)</f>
        <v>1800</v>
      </c>
      <c r="O57" s="130" t="s">
        <v>1059</v>
      </c>
      <c r="P57" s="14">
        <f>SUMIFS(章节关卡!$BM$5:$BM$304,章节关卡!$BK$5:$BK$304,"="&amp;经验计算!P56)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09"/>
      <c r="E58" s="210"/>
      <c r="F58" s="210"/>
      <c r="G58" s="211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09"/>
      <c r="E59" s="210"/>
      <c r="F59" s="210"/>
      <c r="G59" s="211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09"/>
      <c r="E60" s="210"/>
      <c r="F60" s="210"/>
      <c r="G60" s="211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09"/>
      <c r="E61" s="210"/>
      <c r="F61" s="210"/>
      <c r="G61" s="211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09"/>
      <c r="E62" s="210"/>
      <c r="F62" s="210"/>
      <c r="G62" s="211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09"/>
      <c r="E63" s="210"/>
      <c r="F63" s="210"/>
      <c r="G63" s="211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09"/>
      <c r="E64" s="210"/>
      <c r="F64" s="210"/>
      <c r="G64" s="211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09"/>
      <c r="E65" s="210"/>
      <c r="F65" s="210"/>
      <c r="G65" s="211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12"/>
      <c r="E66" s="213"/>
      <c r="F66" s="213"/>
      <c r="G66" s="214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05" t="s">
        <v>448</v>
      </c>
      <c r="E71" s="205"/>
      <c r="F71" s="205"/>
      <c r="G71" s="205"/>
      <c r="M71" s="130" t="s">
        <v>1060</v>
      </c>
      <c r="N71" s="14">
        <f>SUMIFS(章节关卡!$BC$5:$BC$304,章节关卡!$BA$5:$BA$304,"="&amp;经验计算!N70)</f>
        <v>2000</v>
      </c>
      <c r="O71" s="130" t="s">
        <v>1059</v>
      </c>
      <c r="P71" s="14">
        <f>SUMIFS(章节关卡!$BM$5:$BM$304,章节关卡!$BK$5:$BK$304,"="&amp;经验计算!P70)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05"/>
      <c r="E72" s="205"/>
      <c r="F72" s="205"/>
      <c r="G72" s="205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05"/>
      <c r="E73" s="205"/>
      <c r="F73" s="205"/>
      <c r="G73" s="205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05"/>
      <c r="E74" s="205"/>
      <c r="F74" s="205"/>
      <c r="G74" s="205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05"/>
      <c r="E75" s="205"/>
      <c r="F75" s="205"/>
      <c r="G75" s="205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05"/>
      <c r="E76" s="205"/>
      <c r="F76" s="205"/>
      <c r="G76" s="205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05"/>
      <c r="E77" s="205"/>
      <c r="F77" s="205"/>
      <c r="G77" s="205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05"/>
      <c r="E78" s="205"/>
      <c r="F78" s="205"/>
      <c r="G78" s="205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05"/>
      <c r="E79" s="205"/>
      <c r="F79" s="205"/>
      <c r="G79" s="205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05"/>
      <c r="E80" s="205"/>
      <c r="F80" s="205"/>
      <c r="G80" s="205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05" t="s">
        <v>446</v>
      </c>
      <c r="E85" s="205"/>
      <c r="F85" s="205"/>
      <c r="G85" s="205"/>
      <c r="M85" s="130" t="s">
        <v>1060</v>
      </c>
      <c r="N85" s="14">
        <f>SUMIFS(章节关卡!$BC$5:$BC$304,章节关卡!$BA$5:$BA$304,"="&amp;经验计算!N84)</f>
        <v>2400</v>
      </c>
      <c r="O85" s="130" t="s">
        <v>1059</v>
      </c>
      <c r="P85" s="14">
        <f>SUMIFS(章节关卡!$BM$5:$BM$304,章节关卡!$BK$5:$BK$304,"="&amp;经验计算!P84)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05"/>
      <c r="E86" s="205"/>
      <c r="F86" s="205"/>
      <c r="G86" s="205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05"/>
      <c r="E87" s="205"/>
      <c r="F87" s="205"/>
      <c r="G87" s="205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05"/>
      <c r="E88" s="205"/>
      <c r="F88" s="205"/>
      <c r="G88" s="205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05"/>
      <c r="E89" s="205"/>
      <c r="F89" s="205"/>
      <c r="G89" s="205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05"/>
      <c r="E90" s="205"/>
      <c r="F90" s="205"/>
      <c r="G90" s="205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05"/>
      <c r="E91" s="205"/>
      <c r="F91" s="205"/>
      <c r="G91" s="205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05"/>
      <c r="E92" s="205"/>
      <c r="F92" s="205"/>
      <c r="G92" s="205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05"/>
      <c r="E93" s="205"/>
      <c r="F93" s="205"/>
      <c r="G93" s="205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05"/>
      <c r="E94" s="205"/>
      <c r="F94" s="205"/>
      <c r="G94" s="205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05"/>
      <c r="E98" s="205"/>
      <c r="F98" s="205"/>
      <c r="G98" s="205"/>
      <c r="M98" s="130" t="s">
        <v>1060</v>
      </c>
      <c r="N98" s="14">
        <f>SUMIFS(章节关卡!$BC$5:$BC$304,章节关卡!$BA$5:$BA$304,"="&amp;经验计算!N97)</f>
        <v>2800</v>
      </c>
      <c r="O98" s="130" t="s">
        <v>1059</v>
      </c>
      <c r="P98" s="14">
        <f>SUMIFS(章节关卡!$BM$5:$BM$304,章节关卡!$BK$5:$BK$304,"="&amp;经验计算!P97)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05"/>
      <c r="E99" s="205"/>
      <c r="F99" s="205"/>
      <c r="G99" s="205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05"/>
      <c r="E100" s="205"/>
      <c r="F100" s="205"/>
      <c r="G100" s="205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05"/>
      <c r="E101" s="205"/>
      <c r="F101" s="205"/>
      <c r="G101" s="205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05"/>
      <c r="E102" s="205"/>
      <c r="F102" s="205"/>
      <c r="G102" s="205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05"/>
      <c r="E103" s="205"/>
      <c r="F103" s="205"/>
      <c r="G103" s="205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05"/>
      <c r="E104" s="205"/>
      <c r="F104" s="205"/>
      <c r="G104" s="205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05"/>
      <c r="E105" s="205"/>
      <c r="F105" s="205"/>
      <c r="G105" s="205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05"/>
      <c r="E106" s="205"/>
      <c r="F106" s="205"/>
      <c r="G106" s="205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05"/>
      <c r="E107" s="205"/>
      <c r="F107" s="205"/>
      <c r="G107" s="205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05"/>
      <c r="E111" s="205"/>
      <c r="F111" s="205"/>
      <c r="G111" s="205"/>
      <c r="M111" s="130" t="s">
        <v>1060</v>
      </c>
      <c r="N111" s="14">
        <f>SUMIFS(章节关卡!$BC$5:$BC$304,章节关卡!$BA$5:$BA$304,"="&amp;经验计算!N110)</f>
        <v>3200</v>
      </c>
      <c r="O111" s="130" t="s">
        <v>1059</v>
      </c>
      <c r="P111" s="14">
        <f>SUMIFS(章节关卡!$BM$5:$BM$304,章节关卡!$BK$5:$BK$304,"="&amp;经验计算!P110)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05"/>
      <c r="E112" s="205"/>
      <c r="F112" s="205"/>
      <c r="G112" s="205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05"/>
      <c r="E113" s="205"/>
      <c r="F113" s="205"/>
      <c r="G113" s="205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05"/>
      <c r="E114" s="205"/>
      <c r="F114" s="205"/>
      <c r="G114" s="205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05"/>
      <c r="E115" s="205"/>
      <c r="F115" s="205"/>
      <c r="G115" s="205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05"/>
      <c r="E116" s="205"/>
      <c r="F116" s="205"/>
      <c r="G116" s="205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05"/>
      <c r="E117" s="205"/>
      <c r="F117" s="205"/>
      <c r="G117" s="205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05"/>
      <c r="E118" s="205"/>
      <c r="F118" s="205"/>
      <c r="G118" s="205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05"/>
      <c r="E119" s="205"/>
      <c r="F119" s="205"/>
      <c r="G119" s="205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05"/>
      <c r="E120" s="205"/>
      <c r="F120" s="205"/>
      <c r="G120" s="205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05"/>
      <c r="E124" s="205"/>
      <c r="F124" s="205"/>
      <c r="G124" s="205"/>
      <c r="M124" s="130" t="s">
        <v>1060</v>
      </c>
      <c r="N124" s="14">
        <f>SUMIFS(章节关卡!$BC$5:$BC$304,章节关卡!$BA$5:$BA$304,"="&amp;经验计算!N123)</f>
        <v>3600</v>
      </c>
      <c r="O124" s="130" t="s">
        <v>1059</v>
      </c>
      <c r="P124" s="14">
        <f>SUMIFS(章节关卡!$BM$5:$BM$304,章节关卡!$BK$5:$BK$304,"="&amp;经验计算!P123)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05"/>
      <c r="E125" s="205"/>
      <c r="F125" s="205"/>
      <c r="G125" s="205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05"/>
      <c r="E126" s="205"/>
      <c r="F126" s="205"/>
      <c r="G126" s="205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05"/>
      <c r="E127" s="205"/>
      <c r="F127" s="205"/>
      <c r="G127" s="205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05"/>
      <c r="E128" s="205"/>
      <c r="F128" s="205"/>
      <c r="G128" s="205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05"/>
      <c r="E129" s="205"/>
      <c r="F129" s="205"/>
      <c r="G129" s="205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05"/>
      <c r="E130" s="205"/>
      <c r="F130" s="205"/>
      <c r="G130" s="205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05"/>
      <c r="E131" s="205"/>
      <c r="F131" s="205"/>
      <c r="G131" s="205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05"/>
      <c r="E132" s="205"/>
      <c r="F132" s="205"/>
      <c r="G132" s="205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05"/>
      <c r="E133" s="205"/>
      <c r="F133" s="205"/>
      <c r="G133" s="205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05"/>
      <c r="E137" s="205"/>
      <c r="F137" s="205"/>
      <c r="G137" s="205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05"/>
      <c r="E138" s="205"/>
      <c r="F138" s="205"/>
      <c r="G138" s="205"/>
      <c r="M138" s="130" t="s">
        <v>1060</v>
      </c>
      <c r="N138" s="14">
        <f>SUMIFS(章节关卡!$BC$5:$BC$304,章节关卡!$BA$5:$BA$304,"="&amp;经验计算!N137)</f>
        <v>4000</v>
      </c>
      <c r="O138" s="130" t="s">
        <v>1059</v>
      </c>
      <c r="P138" s="14">
        <f>SUMIFS(章节关卡!$BM$5:$BM$304,章节关卡!$BK$5:$BK$304,"="&amp;经验计算!P137)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05"/>
      <c r="E139" s="205"/>
      <c r="F139" s="205"/>
      <c r="G139" s="205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05"/>
      <c r="E140" s="205"/>
      <c r="F140" s="205"/>
      <c r="G140" s="205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05"/>
      <c r="E141" s="205"/>
      <c r="F141" s="205"/>
      <c r="G141" s="205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05"/>
      <c r="E142" s="205"/>
      <c r="F142" s="205"/>
      <c r="G142" s="205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05"/>
      <c r="E143" s="205"/>
      <c r="F143" s="205"/>
      <c r="G143" s="205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05"/>
      <c r="E144" s="205"/>
      <c r="F144" s="205"/>
      <c r="G144" s="205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05"/>
      <c r="E145" s="205"/>
      <c r="F145" s="205"/>
      <c r="G145" s="205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05"/>
      <c r="E146" s="205"/>
      <c r="F146" s="205"/>
      <c r="G146" s="205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05"/>
      <c r="E151" s="205"/>
      <c r="F151" s="205"/>
      <c r="G151" s="205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05"/>
      <c r="E152" s="205"/>
      <c r="F152" s="205"/>
      <c r="G152" s="205"/>
      <c r="M152" s="130" t="s">
        <v>1060</v>
      </c>
      <c r="N152" s="14">
        <f>SUMIFS(章节关卡!$BC$5:$BC$304,章节关卡!$BA$5:$BA$304,"="&amp;经验计算!N151)</f>
        <v>4400</v>
      </c>
      <c r="O152" s="130" t="s">
        <v>1059</v>
      </c>
      <c r="P152" s="14">
        <f>SUMIFS(章节关卡!$BM$5:$BM$304,章节关卡!$BK$5:$BK$304,"="&amp;经验计算!P151)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05"/>
      <c r="E153" s="205"/>
      <c r="F153" s="205"/>
      <c r="G153" s="205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05"/>
      <c r="E154" s="205"/>
      <c r="F154" s="205"/>
      <c r="G154" s="205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05"/>
      <c r="E155" s="205"/>
      <c r="F155" s="205"/>
      <c r="G155" s="205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05"/>
      <c r="E156" s="205"/>
      <c r="F156" s="205"/>
      <c r="G156" s="205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05"/>
      <c r="E157" s="205"/>
      <c r="F157" s="205"/>
      <c r="G157" s="205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05"/>
      <c r="E158" s="205"/>
      <c r="F158" s="205"/>
      <c r="G158" s="205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05"/>
      <c r="E159" s="205"/>
      <c r="F159" s="205"/>
      <c r="G159" s="205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05"/>
      <c r="E160" s="205"/>
      <c r="F160" s="205"/>
      <c r="G160" s="205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05"/>
      <c r="E165" s="205"/>
      <c r="F165" s="205"/>
      <c r="G165" s="205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05"/>
      <c r="E166" s="205"/>
      <c r="F166" s="205"/>
      <c r="G166" s="205"/>
      <c r="M166" s="130" t="s">
        <v>1060</v>
      </c>
      <c r="N166" s="14">
        <f>SUMIFS(章节关卡!$BC$5:$BC$304,章节关卡!$BA$5:$BA$304,"="&amp;经验计算!N165)</f>
        <v>5000</v>
      </c>
      <c r="O166" s="130" t="s">
        <v>1059</v>
      </c>
      <c r="P166" s="14">
        <f>SUMIFS(章节关卡!$BM$5:$BM$304,章节关卡!$BK$5:$BK$304,"="&amp;经验计算!P165)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05"/>
      <c r="E167" s="205"/>
      <c r="F167" s="205"/>
      <c r="G167" s="205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05"/>
      <c r="E168" s="205"/>
      <c r="F168" s="205"/>
      <c r="G168" s="205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05"/>
      <c r="E169" s="205"/>
      <c r="F169" s="205"/>
      <c r="G169" s="205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05"/>
      <c r="E170" s="205"/>
      <c r="F170" s="205"/>
      <c r="G170" s="205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05"/>
      <c r="E171" s="205"/>
      <c r="F171" s="205"/>
      <c r="G171" s="205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05"/>
      <c r="E172" s="205"/>
      <c r="F172" s="205"/>
      <c r="G172" s="205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05"/>
      <c r="E173" s="205"/>
      <c r="F173" s="205"/>
      <c r="G173" s="205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05"/>
      <c r="E174" s="205"/>
      <c r="F174" s="205"/>
      <c r="G174" s="205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05"/>
      <c r="E179" s="205"/>
      <c r="F179" s="205"/>
      <c r="G179" s="205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05"/>
      <c r="E180" s="205"/>
      <c r="F180" s="205"/>
      <c r="G180" s="205"/>
      <c r="M180" s="130" t="s">
        <v>1060</v>
      </c>
      <c r="N180" s="14">
        <f>SUMIFS(章节关卡!$BC$5:$BC$304,章节关卡!$BA$5:$BA$304,"="&amp;经验计算!N179)</f>
        <v>5400</v>
      </c>
      <c r="O180" s="130" t="s">
        <v>1064</v>
      </c>
      <c r="P180" s="14">
        <f>SUMIFS(章节关卡!$BM$5:$BM$304,章节关卡!$BK$5:$BK$304,"="&amp;经验计算!P179)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05"/>
      <c r="E181" s="205"/>
      <c r="F181" s="205"/>
      <c r="G181" s="205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05"/>
      <c r="E182" s="205"/>
      <c r="F182" s="205"/>
      <c r="G182" s="205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05"/>
      <c r="E183" s="205"/>
      <c r="F183" s="205"/>
      <c r="G183" s="205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05"/>
      <c r="E184" s="205"/>
      <c r="F184" s="205"/>
      <c r="G184" s="205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05"/>
      <c r="E185" s="205"/>
      <c r="F185" s="205"/>
      <c r="G185" s="205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05"/>
      <c r="E186" s="205"/>
      <c r="F186" s="205"/>
      <c r="G186" s="205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05"/>
      <c r="E187" s="205"/>
      <c r="F187" s="205"/>
      <c r="G187" s="205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05"/>
      <c r="E188" s="205"/>
      <c r="F188" s="205"/>
      <c r="G188" s="205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05"/>
      <c r="E193" s="205"/>
      <c r="F193" s="205"/>
      <c r="G193" s="205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05"/>
      <c r="E194" s="205"/>
      <c r="F194" s="205"/>
      <c r="G194" s="205"/>
      <c r="M194" s="130" t="s">
        <v>1060</v>
      </c>
      <c r="N194" s="14">
        <f>SUMIFS(章节关卡!$BC$5:$BC$304,章节关卡!$BA$5:$BA$304,"="&amp;经验计算!N193)</f>
        <v>6000</v>
      </c>
      <c r="O194" s="130" t="s">
        <v>1064</v>
      </c>
      <c r="P194" s="14">
        <f>SUMIFS(章节关卡!$BM$5:$BM$304,章节关卡!$BK$5:$BK$304,"="&amp;经验计算!P193)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05"/>
      <c r="E195" s="205"/>
      <c r="F195" s="205"/>
      <c r="G195" s="205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05"/>
      <c r="E196" s="205"/>
      <c r="F196" s="205"/>
      <c r="G196" s="205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05"/>
      <c r="E197" s="205"/>
      <c r="F197" s="205"/>
      <c r="G197" s="205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05"/>
      <c r="E198" s="205"/>
      <c r="F198" s="205"/>
      <c r="G198" s="205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05"/>
      <c r="E199" s="205"/>
      <c r="F199" s="205"/>
      <c r="G199" s="205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05"/>
      <c r="E200" s="205"/>
      <c r="F200" s="205"/>
      <c r="G200" s="205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05"/>
      <c r="E201" s="205"/>
      <c r="F201" s="205"/>
      <c r="G201" s="205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05"/>
      <c r="E202" s="205"/>
      <c r="F202" s="205"/>
      <c r="G202" s="205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05"/>
      <c r="E208" s="205"/>
      <c r="F208" s="205"/>
      <c r="G208" s="205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05"/>
      <c r="E209" s="205"/>
      <c r="F209" s="205"/>
      <c r="G209" s="205"/>
      <c r="M209" s="68" t="s">
        <v>1060</v>
      </c>
      <c r="N209" s="14">
        <f>SUMIFS(章节关卡!$BC$5:$BC$304,章节关卡!$BA$5:$BA$304,"="&amp;经验计算!N208)</f>
        <v>6400</v>
      </c>
      <c r="O209" s="68" t="s">
        <v>1064</v>
      </c>
      <c r="P209" s="14">
        <f>SUMIFS(章节关卡!$BM$5:$BM$304,章节关卡!$BK$5:$BK$304,"="&amp;经验计算!P208)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05"/>
      <c r="E210" s="205"/>
      <c r="F210" s="205"/>
      <c r="G210" s="205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05"/>
      <c r="E211" s="205"/>
      <c r="F211" s="205"/>
      <c r="G211" s="205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05"/>
      <c r="E212" s="205"/>
      <c r="F212" s="205"/>
      <c r="G212" s="205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05"/>
      <c r="E213" s="205"/>
      <c r="F213" s="205"/>
      <c r="G213" s="205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05"/>
      <c r="E214" s="205"/>
      <c r="F214" s="205"/>
      <c r="G214" s="205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05"/>
      <c r="E215" s="205"/>
      <c r="F215" s="205"/>
      <c r="G215" s="205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05"/>
      <c r="E216" s="205"/>
      <c r="F216" s="205"/>
      <c r="G216" s="205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05"/>
      <c r="E217" s="205"/>
      <c r="F217" s="205"/>
      <c r="G217" s="205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05"/>
      <c r="E222" s="205"/>
      <c r="F222" s="205"/>
      <c r="G222" s="205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05"/>
      <c r="E223" s="205"/>
      <c r="F223" s="205"/>
      <c r="G223" s="205"/>
      <c r="M223" s="68" t="s">
        <v>1062</v>
      </c>
      <c r="N223" s="14">
        <f>SUMIFS(章节关卡!$BC$5:$BC$304,章节关卡!$BA$5:$BA$304,"="&amp;经验计算!N222)</f>
        <v>7000</v>
      </c>
      <c r="O223" s="68" t="s">
        <v>1064</v>
      </c>
      <c r="P223" s="14">
        <f>SUMIFS(章节关卡!$BM$5:$BM$304,章节关卡!$BK$5:$BK$304,"="&amp;经验计算!P222)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05"/>
      <c r="E224" s="205"/>
      <c r="F224" s="205"/>
      <c r="G224" s="205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05"/>
      <c r="E225" s="205"/>
      <c r="F225" s="205"/>
      <c r="G225" s="205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05"/>
      <c r="E226" s="205"/>
      <c r="F226" s="205"/>
      <c r="G226" s="205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05"/>
      <c r="E227" s="205"/>
      <c r="F227" s="205"/>
      <c r="G227" s="205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05"/>
      <c r="E228" s="205"/>
      <c r="F228" s="205"/>
      <c r="G228" s="205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05"/>
      <c r="E229" s="205"/>
      <c r="F229" s="205"/>
      <c r="G229" s="205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05"/>
      <c r="E230" s="205"/>
      <c r="F230" s="205"/>
      <c r="G230" s="205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05"/>
      <c r="E231" s="205"/>
      <c r="F231" s="205"/>
      <c r="G231" s="205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05"/>
      <c r="E236" s="205"/>
      <c r="F236" s="205"/>
      <c r="G236" s="205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05"/>
      <c r="E237" s="205"/>
      <c r="F237" s="205"/>
      <c r="G237" s="205"/>
      <c r="M237" s="68" t="s">
        <v>1060</v>
      </c>
      <c r="N237" s="14">
        <f>SUMIFS(章节关卡!$BC$5:$BC$304,章节关卡!$BA$5:$BA$304,"="&amp;经验计算!N236)</f>
        <v>7400</v>
      </c>
      <c r="O237" s="68" t="s">
        <v>1064</v>
      </c>
      <c r="P237" s="14">
        <f>SUMIFS(章节关卡!$BM$5:$BM$304,章节关卡!$BK$5:$BK$304,"="&amp;经验计算!P236)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05"/>
      <c r="E238" s="205"/>
      <c r="F238" s="205"/>
      <c r="G238" s="205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05"/>
      <c r="E239" s="205"/>
      <c r="F239" s="205"/>
      <c r="G239" s="205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05"/>
      <c r="E240" s="205"/>
      <c r="F240" s="205"/>
      <c r="G240" s="205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05"/>
      <c r="E241" s="205"/>
      <c r="F241" s="205"/>
      <c r="G241" s="205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05"/>
      <c r="E242" s="205"/>
      <c r="F242" s="205"/>
      <c r="G242" s="205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05"/>
      <c r="E243" s="205"/>
      <c r="F243" s="205"/>
      <c r="G243" s="205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05"/>
      <c r="E244" s="205"/>
      <c r="F244" s="205"/>
      <c r="G244" s="205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05"/>
      <c r="E245" s="205"/>
      <c r="F245" s="205"/>
      <c r="G245" s="205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05"/>
      <c r="E250" s="205"/>
      <c r="F250" s="205"/>
      <c r="G250" s="205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05"/>
      <c r="E251" s="205"/>
      <c r="F251" s="205"/>
      <c r="G251" s="205"/>
      <c r="M251" s="68" t="s">
        <v>1062</v>
      </c>
      <c r="N251" s="14">
        <f>SUMIFS(章节关卡!$BC$5:$BC$304,章节关卡!$BA$5:$BA$304,"="&amp;经验计算!N250)</f>
        <v>8000</v>
      </c>
      <c r="O251" s="68" t="s">
        <v>1063</v>
      </c>
      <c r="P251" s="14">
        <f>SUMIFS(章节关卡!$BM$5:$BM$304,章节关卡!$BK$5:$BK$304,"="&amp;经验计算!P250)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05"/>
      <c r="E252" s="205"/>
      <c r="F252" s="205"/>
      <c r="G252" s="205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05"/>
      <c r="E253" s="205"/>
      <c r="F253" s="205"/>
      <c r="G253" s="205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05"/>
      <c r="E254" s="205"/>
      <c r="F254" s="205"/>
      <c r="G254" s="205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05"/>
      <c r="E255" s="205"/>
      <c r="F255" s="205"/>
      <c r="G255" s="205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05"/>
      <c r="E256" s="205"/>
      <c r="F256" s="205"/>
      <c r="G256" s="205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05"/>
      <c r="E257" s="205"/>
      <c r="F257" s="205"/>
      <c r="G257" s="205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05"/>
      <c r="E258" s="205"/>
      <c r="F258" s="205"/>
      <c r="G258" s="205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05"/>
      <c r="E259" s="205"/>
      <c r="F259" s="205"/>
      <c r="G259" s="205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05"/>
      <c r="E264" s="205"/>
      <c r="F264" s="205"/>
      <c r="G264" s="205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05"/>
      <c r="E265" s="205"/>
      <c r="F265" s="205"/>
      <c r="G265" s="205"/>
      <c r="M265" s="68" t="s">
        <v>1060</v>
      </c>
      <c r="N265" s="14">
        <f>SUMIFS(章节关卡!$BC$5:$BC$304,章节关卡!$BA$5:$BA$304,"="&amp;经验计算!N264)</f>
        <v>8400</v>
      </c>
      <c r="O265" s="68" t="s">
        <v>1061</v>
      </c>
      <c r="P265" s="14">
        <f>SUMIFS(章节关卡!$BM$5:$BM$304,章节关卡!$BK$5:$BK$304,"="&amp;经验计算!P264)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05"/>
      <c r="E266" s="205"/>
      <c r="F266" s="205"/>
      <c r="G266" s="205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05"/>
      <c r="E267" s="205"/>
      <c r="F267" s="205"/>
      <c r="G267" s="205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05"/>
      <c r="E268" s="205"/>
      <c r="F268" s="205"/>
      <c r="G268" s="205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05"/>
      <c r="E269" s="205"/>
      <c r="F269" s="205"/>
      <c r="G269" s="205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05"/>
      <c r="E270" s="205"/>
      <c r="F270" s="205"/>
      <c r="G270" s="205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05"/>
      <c r="E271" s="205"/>
      <c r="F271" s="205"/>
      <c r="G271" s="205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05"/>
      <c r="E272" s="205"/>
      <c r="F272" s="205"/>
      <c r="G272" s="205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05"/>
      <c r="E273" s="205"/>
      <c r="F273" s="205"/>
      <c r="G273" s="205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05"/>
      <c r="E278" s="205"/>
      <c r="F278" s="205"/>
      <c r="G278" s="205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05"/>
      <c r="E279" s="205"/>
      <c r="F279" s="205"/>
      <c r="G279" s="205"/>
      <c r="H279" s="132"/>
      <c r="I279" s="132"/>
      <c r="J279" s="132"/>
      <c r="K279" s="132"/>
      <c r="L279" s="132"/>
      <c r="M279" s="130" t="s">
        <v>78</v>
      </c>
      <c r="N279" s="14">
        <f>SUMIFS(章节关卡!$BC$5:$BC$304,章节关卡!$BA$5:$BA$304,"="&amp;经验计算!N278)</f>
        <v>9000</v>
      </c>
      <c r="O279" s="130" t="s">
        <v>119</v>
      </c>
      <c r="P279" s="14">
        <f>SUMIFS(章节关卡!$BM$5:$BM$304,章节关卡!$BK$5:$BK$304,"="&amp;经验计算!P278)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05"/>
      <c r="E280" s="205"/>
      <c r="F280" s="205"/>
      <c r="G280" s="205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05"/>
      <c r="E281" s="205"/>
      <c r="F281" s="205"/>
      <c r="G281" s="205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05"/>
      <c r="E282" s="205"/>
      <c r="F282" s="205"/>
      <c r="G282" s="205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05"/>
      <c r="E283" s="205"/>
      <c r="F283" s="205"/>
      <c r="G283" s="205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05"/>
      <c r="E284" s="205"/>
      <c r="F284" s="205"/>
      <c r="G284" s="205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05"/>
      <c r="E285" s="205"/>
      <c r="F285" s="205"/>
      <c r="G285" s="205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05"/>
      <c r="E286" s="205"/>
      <c r="F286" s="205"/>
      <c r="G286" s="205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05"/>
      <c r="E287" s="205"/>
      <c r="F287" s="205"/>
      <c r="G287" s="205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05"/>
      <c r="E292" s="205"/>
      <c r="F292" s="205"/>
      <c r="G292" s="205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05"/>
      <c r="E293" s="205"/>
      <c r="F293" s="205"/>
      <c r="G293" s="205"/>
      <c r="H293" s="132"/>
      <c r="I293" s="132"/>
      <c r="J293" s="132"/>
      <c r="K293" s="132"/>
      <c r="L293" s="132"/>
      <c r="M293" s="130" t="s">
        <v>78</v>
      </c>
      <c r="N293" s="14">
        <f>SUMIFS(章节关卡!$BC$5:$BC$304,章节关卡!$BA$5:$BA$304,"="&amp;经验计算!N292)</f>
        <v>9400</v>
      </c>
      <c r="O293" s="130" t="s">
        <v>119</v>
      </c>
      <c r="P293" s="14">
        <f>SUMIFS(章节关卡!$BM$5:$BM$304,章节关卡!$BK$5:$BK$304,"="&amp;经验计算!P292)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05"/>
      <c r="E294" s="205"/>
      <c r="F294" s="205"/>
      <c r="G294" s="205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05"/>
      <c r="E295" s="205"/>
      <c r="F295" s="205"/>
      <c r="G295" s="205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05"/>
      <c r="E296" s="205"/>
      <c r="F296" s="205"/>
      <c r="G296" s="205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05"/>
      <c r="E297" s="205"/>
      <c r="F297" s="205"/>
      <c r="G297" s="205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05"/>
      <c r="E298" s="205"/>
      <c r="F298" s="205"/>
      <c r="G298" s="205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05"/>
      <c r="E299" s="205"/>
      <c r="F299" s="205"/>
      <c r="G299" s="205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05"/>
      <c r="E300" s="205"/>
      <c r="F300" s="205"/>
      <c r="G300" s="205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05"/>
      <c r="E301" s="205"/>
      <c r="F301" s="205"/>
      <c r="G301" s="205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05"/>
      <c r="E306" s="205"/>
      <c r="F306" s="205"/>
      <c r="G306" s="205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05"/>
      <c r="E307" s="205"/>
      <c r="F307" s="205"/>
      <c r="G307" s="205"/>
      <c r="H307" s="132"/>
      <c r="I307" s="132"/>
      <c r="J307" s="132"/>
      <c r="K307" s="132"/>
      <c r="L307" s="132"/>
      <c r="M307" s="130" t="s">
        <v>78</v>
      </c>
      <c r="N307" s="14">
        <f>SUMIFS(章节关卡!$BC$5:$BC$304,章节关卡!$BA$5:$BA$304,"="&amp;经验计算!N306)</f>
        <v>10000</v>
      </c>
      <c r="O307" s="130" t="s">
        <v>119</v>
      </c>
      <c r="P307" s="14">
        <f>SUMIFS(章节关卡!$BM$5:$BM$304,章节关卡!$BK$5:$BK$304,"="&amp;经验计算!P306)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05"/>
      <c r="E308" s="205"/>
      <c r="F308" s="205"/>
      <c r="G308" s="205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05"/>
      <c r="E309" s="205"/>
      <c r="F309" s="205"/>
      <c r="G309" s="205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05"/>
      <c r="E310" s="205"/>
      <c r="F310" s="205"/>
      <c r="G310" s="205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05"/>
      <c r="E311" s="205"/>
      <c r="F311" s="205"/>
      <c r="G311" s="205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05"/>
      <c r="E312" s="205"/>
      <c r="F312" s="205"/>
      <c r="G312" s="205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05"/>
      <c r="E313" s="205"/>
      <c r="F313" s="205"/>
      <c r="G313" s="205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05"/>
      <c r="E314" s="205"/>
      <c r="F314" s="205"/>
      <c r="G314" s="205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05"/>
      <c r="E315" s="205"/>
      <c r="F315" s="205"/>
      <c r="G315" s="205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05"/>
      <c r="E320" s="205"/>
      <c r="F320" s="205"/>
      <c r="G320" s="205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05"/>
      <c r="E321" s="205"/>
      <c r="F321" s="205"/>
      <c r="G321" s="205"/>
      <c r="H321" s="132"/>
      <c r="I321" s="132"/>
      <c r="J321" s="132"/>
      <c r="K321" s="132"/>
      <c r="L321" s="132"/>
      <c r="M321" s="130" t="s">
        <v>78</v>
      </c>
      <c r="N321" s="14">
        <f>SUMIFS(章节关卡!$BC$5:$BC$304,章节关卡!$BA$5:$BA$304,"="&amp;经验计算!N320)</f>
        <v>11000</v>
      </c>
      <c r="O321" s="130" t="s">
        <v>119</v>
      </c>
      <c r="P321" s="14">
        <f>SUMIFS(章节关卡!$BM$5:$BM$304,章节关卡!$BK$5:$BK$304,"="&amp;经验计算!P320)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05"/>
      <c r="E322" s="205"/>
      <c r="F322" s="205"/>
      <c r="G322" s="205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05"/>
      <c r="E323" s="205"/>
      <c r="F323" s="205"/>
      <c r="G323" s="205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05"/>
      <c r="E324" s="205"/>
      <c r="F324" s="205"/>
      <c r="G324" s="205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05"/>
      <c r="E325" s="205"/>
      <c r="F325" s="205"/>
      <c r="G325" s="205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05"/>
      <c r="E326" s="205"/>
      <c r="F326" s="205"/>
      <c r="G326" s="205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05"/>
      <c r="E327" s="205"/>
      <c r="F327" s="205"/>
      <c r="G327" s="205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05"/>
      <c r="E328" s="205"/>
      <c r="F328" s="205"/>
      <c r="G328" s="205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05"/>
      <c r="E329" s="205"/>
      <c r="F329" s="205"/>
      <c r="G329" s="205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05"/>
      <c r="E334" s="205"/>
      <c r="F334" s="205"/>
      <c r="G334" s="205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05"/>
      <c r="E335" s="205"/>
      <c r="F335" s="205"/>
      <c r="G335" s="205"/>
      <c r="H335" s="132"/>
      <c r="I335" s="132"/>
      <c r="J335" s="132"/>
      <c r="K335" s="132"/>
      <c r="L335" s="132"/>
      <c r="M335" s="130" t="s">
        <v>78</v>
      </c>
      <c r="N335" s="14">
        <f>SUMIFS(章节关卡!$BC$5:$BC$304,章节关卡!$BA$5:$BA$304,"="&amp;经验计算!N334)</f>
        <v>12000</v>
      </c>
      <c r="O335" s="130" t="s">
        <v>119</v>
      </c>
      <c r="P335" s="14">
        <f>SUMIFS(章节关卡!$BM$5:$BM$304,章节关卡!$BK$5:$BK$304,"="&amp;经验计算!P334)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05"/>
      <c r="E336" s="205"/>
      <c r="F336" s="205"/>
      <c r="G336" s="205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05"/>
      <c r="E337" s="205"/>
      <c r="F337" s="205"/>
      <c r="G337" s="205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05"/>
      <c r="E338" s="205"/>
      <c r="F338" s="205"/>
      <c r="G338" s="205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05"/>
      <c r="E339" s="205"/>
      <c r="F339" s="205"/>
      <c r="G339" s="205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05"/>
      <c r="E340" s="205"/>
      <c r="F340" s="205"/>
      <c r="G340" s="205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05"/>
      <c r="E341" s="205"/>
      <c r="F341" s="205"/>
      <c r="G341" s="205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05"/>
      <c r="E342" s="205"/>
      <c r="F342" s="205"/>
      <c r="G342" s="205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05"/>
      <c r="E343" s="205"/>
      <c r="F343" s="205"/>
      <c r="G343" s="205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05"/>
      <c r="E348" s="205"/>
      <c r="F348" s="205"/>
      <c r="G348" s="205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05"/>
      <c r="E349" s="205"/>
      <c r="F349" s="205"/>
      <c r="G349" s="205"/>
      <c r="H349" s="132"/>
      <c r="I349" s="132"/>
      <c r="J349" s="132"/>
      <c r="K349" s="132"/>
      <c r="L349" s="132"/>
      <c r="M349" s="130" t="s">
        <v>78</v>
      </c>
      <c r="N349" s="14">
        <f>SUMIFS(章节关卡!$BC$5:$BC$304,章节关卡!$BA$5:$BA$304,"="&amp;经验计算!N348)</f>
        <v>13000</v>
      </c>
      <c r="O349" s="130" t="s">
        <v>119</v>
      </c>
      <c r="P349" s="14">
        <f>SUMIFS(章节关卡!$BM$5:$BM$304,章节关卡!$BK$5:$BK$304,"="&amp;经验计算!P348)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05"/>
      <c r="E350" s="205"/>
      <c r="F350" s="205"/>
      <c r="G350" s="205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05"/>
      <c r="E351" s="205"/>
      <c r="F351" s="205"/>
      <c r="G351" s="205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05"/>
      <c r="E352" s="205"/>
      <c r="F352" s="205"/>
      <c r="G352" s="205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05"/>
      <c r="E353" s="205"/>
      <c r="F353" s="205"/>
      <c r="G353" s="205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05"/>
      <c r="E354" s="205"/>
      <c r="F354" s="205"/>
      <c r="G354" s="205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05"/>
      <c r="E355" s="205"/>
      <c r="F355" s="205"/>
      <c r="G355" s="205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05"/>
      <c r="E356" s="205"/>
      <c r="F356" s="205"/>
      <c r="G356" s="205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05"/>
      <c r="E357" s="205"/>
      <c r="F357" s="205"/>
      <c r="G357" s="205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05"/>
      <c r="E362" s="205"/>
      <c r="F362" s="205"/>
      <c r="G362" s="205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05"/>
      <c r="E363" s="205"/>
      <c r="F363" s="205"/>
      <c r="G363" s="205"/>
      <c r="H363" s="132"/>
      <c r="I363" s="132"/>
      <c r="J363" s="132"/>
      <c r="K363" s="132"/>
      <c r="L363" s="132"/>
      <c r="M363" s="130" t="s">
        <v>78</v>
      </c>
      <c r="N363" s="14">
        <f>SUMIFS(章节关卡!$BC$5:$BC$304,章节关卡!$BA$5:$BA$304,"="&amp;经验计算!N362)</f>
        <v>14000</v>
      </c>
      <c r="O363" s="130" t="s">
        <v>119</v>
      </c>
      <c r="P363" s="14">
        <f>SUMIFS(章节关卡!$BM$5:$BM$304,章节关卡!$BK$5:$BK$304,"="&amp;经验计算!P362)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05"/>
      <c r="E364" s="205"/>
      <c r="F364" s="205"/>
      <c r="G364" s="205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05"/>
      <c r="E365" s="205"/>
      <c r="F365" s="205"/>
      <c r="G365" s="205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05"/>
      <c r="E366" s="205"/>
      <c r="F366" s="205"/>
      <c r="G366" s="205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05"/>
      <c r="E367" s="205"/>
      <c r="F367" s="205"/>
      <c r="G367" s="205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05"/>
      <c r="E368" s="205"/>
      <c r="F368" s="205"/>
      <c r="G368" s="205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05"/>
      <c r="E369" s="205"/>
      <c r="F369" s="205"/>
      <c r="G369" s="205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05"/>
      <c r="E370" s="205"/>
      <c r="F370" s="205"/>
      <c r="G370" s="205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05"/>
      <c r="E371" s="205"/>
      <c r="F371" s="205"/>
      <c r="G371" s="205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05"/>
      <c r="E377" s="205"/>
      <c r="F377" s="205"/>
      <c r="G377" s="205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05"/>
      <c r="E378" s="205"/>
      <c r="F378" s="205"/>
      <c r="G378" s="205"/>
      <c r="H378" s="132"/>
      <c r="I378" s="132"/>
      <c r="J378" s="132"/>
      <c r="K378" s="132"/>
      <c r="L378" s="132"/>
      <c r="M378" s="130" t="s">
        <v>78</v>
      </c>
      <c r="N378" s="14">
        <f>SUMIFS(章节关卡!$BC$5:$BC$304,章节关卡!$BA$5:$BA$304,"="&amp;经验计算!N377)</f>
        <v>15000</v>
      </c>
      <c r="O378" s="130" t="s">
        <v>119</v>
      </c>
      <c r="P378" s="14">
        <f>SUMIFS(章节关卡!$BM$5:$BM$304,章节关卡!$BK$5:$BK$304,"="&amp;经验计算!P377)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05"/>
      <c r="E379" s="205"/>
      <c r="F379" s="205"/>
      <c r="G379" s="205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05"/>
      <c r="E380" s="205"/>
      <c r="F380" s="205"/>
      <c r="G380" s="205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05"/>
      <c r="E381" s="205"/>
      <c r="F381" s="205"/>
      <c r="G381" s="205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05"/>
      <c r="E382" s="205"/>
      <c r="F382" s="205"/>
      <c r="G382" s="205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05"/>
      <c r="E383" s="205"/>
      <c r="F383" s="205"/>
      <c r="G383" s="205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05"/>
      <c r="E384" s="205"/>
      <c r="F384" s="205"/>
      <c r="G384" s="205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05"/>
      <c r="E385" s="205"/>
      <c r="F385" s="205"/>
      <c r="G385" s="205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05"/>
      <c r="E386" s="205"/>
      <c r="F386" s="205"/>
      <c r="G386" s="205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04" t="s">
        <v>62</v>
      </c>
      <c r="B3" s="204"/>
      <c r="C3" s="204"/>
      <c r="D3" s="204"/>
      <c r="E3" s="204"/>
      <c r="F3" s="204"/>
      <c r="G3" s="204"/>
      <c r="H3" s="204"/>
      <c r="I3" s="204"/>
      <c r="L3" s="204" t="s">
        <v>63</v>
      </c>
      <c r="M3" s="204"/>
      <c r="N3" s="204"/>
      <c r="O3" s="204"/>
      <c r="P3" s="204"/>
      <c r="Q3" s="204"/>
      <c r="R3" s="204"/>
      <c r="S3" s="204"/>
      <c r="T3" s="204"/>
      <c r="W3" s="204" t="s">
        <v>64</v>
      </c>
      <c r="X3" s="204"/>
      <c r="Y3" s="204"/>
      <c r="Z3" s="204"/>
      <c r="AA3" s="204"/>
      <c r="AB3" s="204"/>
      <c r="AC3" s="204"/>
      <c r="AD3" s="204"/>
      <c r="AE3" s="204"/>
      <c r="AH3" s="204" t="s">
        <v>65</v>
      </c>
      <c r="AI3" s="204"/>
      <c r="AJ3" s="204"/>
      <c r="AK3" s="204"/>
      <c r="AL3" s="204"/>
      <c r="AM3" s="204"/>
      <c r="AN3" s="204"/>
      <c r="AO3" s="204"/>
      <c r="AP3" s="204"/>
      <c r="AS3" s="218" t="s">
        <v>62</v>
      </c>
      <c r="AT3" s="219"/>
      <c r="AV3" s="218" t="s">
        <v>63</v>
      </c>
      <c r="AW3" s="219"/>
      <c r="AY3" s="218" t="s">
        <v>68</v>
      </c>
      <c r="AZ3" s="219"/>
      <c r="BB3" s="218" t="s">
        <v>69</v>
      </c>
      <c r="BC3" s="219"/>
      <c r="BL3">
        <v>2</v>
      </c>
      <c r="BQ3" s="217" t="s">
        <v>77</v>
      </c>
      <c r="BR3" s="217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730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273</v>
      </c>
      <c r="L4" s="12" t="s">
        <v>45</v>
      </c>
      <c r="M4" s="12" t="s">
        <v>113</v>
      </c>
      <c r="N4" s="12" t="s">
        <v>97</v>
      </c>
      <c r="O4" s="12" t="s">
        <v>730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273</v>
      </c>
      <c r="W4" s="12" t="s">
        <v>45</v>
      </c>
      <c r="X4" s="12" t="s">
        <v>113</v>
      </c>
      <c r="Y4" s="12" t="s">
        <v>97</v>
      </c>
      <c r="Z4" s="12" t="s">
        <v>730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273</v>
      </c>
      <c r="AH4" s="12" t="s">
        <v>45</v>
      </c>
      <c r="AI4" s="12" t="s">
        <v>113</v>
      </c>
      <c r="AJ4" s="12" t="s">
        <v>97</v>
      </c>
      <c r="AK4" s="12" t="s">
        <v>730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273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366</v>
      </c>
      <c r="BH4" s="12" t="s">
        <v>75</v>
      </c>
      <c r="BI4" s="12" t="s">
        <v>76</v>
      </c>
      <c r="BJ4" s="12" t="s">
        <v>368</v>
      </c>
      <c r="BK4" s="12" t="s">
        <v>367</v>
      </c>
      <c r="BL4" s="12" t="s">
        <v>369</v>
      </c>
      <c r="BN4" s="23" t="s">
        <v>73</v>
      </c>
      <c r="BO4" s="23" t="s">
        <v>74</v>
      </c>
      <c r="BU4" s="23" t="s">
        <v>302</v>
      </c>
      <c r="BV4" s="23" t="s">
        <v>304</v>
      </c>
      <c r="BW4" s="23" t="s">
        <v>305</v>
      </c>
      <c r="BX4" s="23" t="s">
        <v>306</v>
      </c>
      <c r="BY4" s="23" t="s">
        <v>307</v>
      </c>
      <c r="BZ4" s="23" t="s">
        <v>308</v>
      </c>
      <c r="CA4" s="23" t="s">
        <v>309</v>
      </c>
      <c r="CC4" s="23" t="s">
        <v>301</v>
      </c>
      <c r="CD4" s="23" t="s">
        <v>303</v>
      </c>
      <c r="CE4" s="23" t="s">
        <v>359</v>
      </c>
      <c r="CF4" s="23" t="s">
        <v>360</v>
      </c>
      <c r="CJ4" s="40" t="s">
        <v>222</v>
      </c>
      <c r="CK4" s="40" t="s">
        <v>223</v>
      </c>
      <c r="CL4" s="40" t="s">
        <v>224</v>
      </c>
      <c r="CM4" s="40" t="s">
        <v>225</v>
      </c>
      <c r="CN4" s="40" t="s">
        <v>244</v>
      </c>
      <c r="CO4" s="40" t="s">
        <v>245</v>
      </c>
      <c r="CP4" s="40" t="s">
        <v>246</v>
      </c>
      <c r="CQ4" s="40" t="s">
        <v>226</v>
      </c>
      <c r="CR4" s="40" t="s">
        <v>227</v>
      </c>
      <c r="CS4" s="40" t="s">
        <v>228</v>
      </c>
      <c r="CT4" s="40" t="s">
        <v>229</v>
      </c>
      <c r="CU4" s="40" t="s">
        <v>230</v>
      </c>
      <c r="CV4" s="40" t="s">
        <v>231</v>
      </c>
      <c r="CW4" s="40" t="s">
        <v>232</v>
      </c>
      <c r="CX4" s="40" t="s">
        <v>233</v>
      </c>
      <c r="CY4" s="40" t="s">
        <v>234</v>
      </c>
      <c r="CZ4" s="40" t="s">
        <v>235</v>
      </c>
      <c r="DA4" s="40" t="s">
        <v>236</v>
      </c>
      <c r="DB4" s="40" t="s">
        <v>237</v>
      </c>
      <c r="DC4" s="40" t="s">
        <v>238</v>
      </c>
      <c r="DD4" s="40" t="s">
        <v>239</v>
      </c>
      <c r="DE4" s="40" t="s">
        <v>240</v>
      </c>
      <c r="DF4" s="40" t="s">
        <v>241</v>
      </c>
      <c r="DG4" s="40" t="s">
        <v>242</v>
      </c>
      <c r="DH4" s="40" t="s">
        <v>243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352</v>
      </c>
      <c r="CF5" s="52">
        <v>1</v>
      </c>
      <c r="CJ5" s="39">
        <v>1</v>
      </c>
      <c r="CK5" s="39">
        <v>1</v>
      </c>
      <c r="CL5" s="41" t="s">
        <v>247</v>
      </c>
      <c r="CM5" s="39">
        <v>1</v>
      </c>
      <c r="CN5" s="39"/>
      <c r="CO5" s="39"/>
      <c r="CP5" s="39"/>
      <c r="CQ5" s="39" t="s">
        <v>361</v>
      </c>
      <c r="CR5" s="39">
        <v>600</v>
      </c>
      <c r="CS5" s="39" t="s">
        <v>362</v>
      </c>
      <c r="CT5" s="39">
        <v>5</v>
      </c>
      <c r="CU5" s="39"/>
      <c r="CV5" s="39"/>
      <c r="CW5" s="39" t="s">
        <v>362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310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353</v>
      </c>
      <c r="CF6" s="52">
        <v>1</v>
      </c>
      <c r="CJ6" s="52">
        <v>2</v>
      </c>
      <c r="CK6" s="52">
        <v>1</v>
      </c>
      <c r="CL6" s="52" t="s">
        <v>247</v>
      </c>
      <c r="CM6" s="52">
        <v>2</v>
      </c>
      <c r="CN6" s="52"/>
      <c r="CO6" s="52"/>
      <c r="CP6" s="52"/>
      <c r="CQ6" s="52" t="s">
        <v>361</v>
      </c>
      <c r="CR6" s="52">
        <v>600</v>
      </c>
      <c r="CS6" s="52" t="s">
        <v>362</v>
      </c>
      <c r="CT6" s="52">
        <v>5</v>
      </c>
      <c r="CU6" s="52" t="s">
        <v>363</v>
      </c>
      <c r="CV6" s="52">
        <v>1</v>
      </c>
      <c r="CW6" s="52" t="s">
        <v>362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311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354</v>
      </c>
      <c r="CF7" s="52">
        <v>2</v>
      </c>
      <c r="CJ7" s="52">
        <v>3</v>
      </c>
      <c r="CK7" s="52">
        <v>1</v>
      </c>
      <c r="CL7" s="52" t="s">
        <v>247</v>
      </c>
      <c r="CM7" s="52">
        <v>3</v>
      </c>
      <c r="CN7" s="52"/>
      <c r="CO7" s="52"/>
      <c r="CP7" s="52"/>
      <c r="CQ7" s="52" t="s">
        <v>361</v>
      </c>
      <c r="CR7" s="52">
        <v>900</v>
      </c>
      <c r="CS7" s="52" t="s">
        <v>362</v>
      </c>
      <c r="CT7" s="52">
        <v>5</v>
      </c>
      <c r="CU7" s="52"/>
      <c r="CV7" s="52"/>
      <c r="CW7" s="52" t="s">
        <v>362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312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355</v>
      </c>
      <c r="CF8" s="52">
        <v>2</v>
      </c>
      <c r="CJ8" s="52">
        <v>4</v>
      </c>
      <c r="CK8" s="52">
        <v>1</v>
      </c>
      <c r="CL8" s="52" t="s">
        <v>247</v>
      </c>
      <c r="CM8" s="52">
        <v>4</v>
      </c>
      <c r="CN8" s="52"/>
      <c r="CO8" s="52"/>
      <c r="CP8" s="52"/>
      <c r="CQ8" s="52" t="s">
        <v>361</v>
      </c>
      <c r="CR8" s="52">
        <v>900</v>
      </c>
      <c r="CS8" s="52" t="s">
        <v>362</v>
      </c>
      <c r="CT8" s="52">
        <v>5</v>
      </c>
      <c r="CU8" s="52" t="s">
        <v>262</v>
      </c>
      <c r="CV8" s="52">
        <v>1</v>
      </c>
      <c r="CW8" s="52" t="s">
        <v>362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313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356</v>
      </c>
      <c r="CF9" s="52">
        <v>3</v>
      </c>
      <c r="CJ9" s="52">
        <v>5</v>
      </c>
      <c r="CK9" s="52">
        <v>1</v>
      </c>
      <c r="CL9" s="52" t="s">
        <v>247</v>
      </c>
      <c r="CM9" s="52">
        <v>5</v>
      </c>
      <c r="CN9" s="52"/>
      <c r="CO9" s="52"/>
      <c r="CP9" s="52"/>
      <c r="CQ9" s="52" t="s">
        <v>361</v>
      </c>
      <c r="CR9" s="52">
        <v>1200</v>
      </c>
      <c r="CS9" s="52" t="s">
        <v>362</v>
      </c>
      <c r="CT9" s="52">
        <v>5</v>
      </c>
      <c r="CU9" s="52"/>
      <c r="CV9" s="52"/>
      <c r="CW9" s="52" t="s">
        <v>362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314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357</v>
      </c>
      <c r="CF10" s="52">
        <v>3</v>
      </c>
      <c r="CJ10" s="52">
        <v>6</v>
      </c>
      <c r="CK10" s="52">
        <v>1</v>
      </c>
      <c r="CL10" s="52" t="s">
        <v>247</v>
      </c>
      <c r="CM10" s="52">
        <v>6</v>
      </c>
      <c r="CN10" s="52"/>
      <c r="CO10" s="52"/>
      <c r="CP10" s="52"/>
      <c r="CQ10" s="52" t="s">
        <v>361</v>
      </c>
      <c r="CR10" s="52">
        <v>1200</v>
      </c>
      <c r="CS10" s="52" t="s">
        <v>362</v>
      </c>
      <c r="CT10" s="52">
        <v>10</v>
      </c>
      <c r="CU10" s="52"/>
      <c r="CV10" s="52"/>
      <c r="CW10" s="52" t="s">
        <v>362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315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358</v>
      </c>
      <c r="CF11" s="52">
        <v>3</v>
      </c>
      <c r="CJ11" s="52">
        <v>7</v>
      </c>
      <c r="CK11" s="52">
        <v>1</v>
      </c>
      <c r="CL11" s="52" t="s">
        <v>247</v>
      </c>
      <c r="CM11" s="52">
        <v>7</v>
      </c>
      <c r="CN11" s="52"/>
      <c r="CO11" s="52"/>
      <c r="CP11" s="52"/>
      <c r="CQ11" s="52" t="s">
        <v>361</v>
      </c>
      <c r="CR11" s="52">
        <v>1200</v>
      </c>
      <c r="CS11" s="52" t="s">
        <v>362</v>
      </c>
      <c r="CT11" s="52">
        <v>10</v>
      </c>
      <c r="CU11" s="52" t="s">
        <v>363</v>
      </c>
      <c r="CV11" s="52">
        <v>1</v>
      </c>
      <c r="CW11" s="52" t="s">
        <v>362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316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247</v>
      </c>
      <c r="CM12" s="52">
        <v>8</v>
      </c>
      <c r="CN12" s="52"/>
      <c r="CO12" s="52"/>
      <c r="CP12" s="52"/>
      <c r="CQ12" s="52" t="s">
        <v>361</v>
      </c>
      <c r="CR12" s="52">
        <v>1500</v>
      </c>
      <c r="CS12" s="52" t="s">
        <v>362</v>
      </c>
      <c r="CT12" s="52">
        <v>10</v>
      </c>
      <c r="CU12" s="52"/>
      <c r="CV12" s="52"/>
      <c r="CW12" s="52" t="s">
        <v>362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317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247</v>
      </c>
      <c r="CM13" s="52">
        <v>9</v>
      </c>
      <c r="CN13" s="52"/>
      <c r="CO13" s="52"/>
      <c r="CP13" s="52"/>
      <c r="CQ13" s="52" t="s">
        <v>361</v>
      </c>
      <c r="CR13" s="52">
        <v>1500</v>
      </c>
      <c r="CS13" s="52" t="s">
        <v>362</v>
      </c>
      <c r="CT13" s="52">
        <v>10</v>
      </c>
      <c r="CU13" s="52"/>
      <c r="CV13" s="52"/>
      <c r="CW13" s="52" t="s">
        <v>362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318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247</v>
      </c>
      <c r="CM14" s="52">
        <v>10</v>
      </c>
      <c r="CN14" s="52"/>
      <c r="CO14" s="52"/>
      <c r="CP14" s="52"/>
      <c r="CQ14" s="52" t="s">
        <v>361</v>
      </c>
      <c r="CR14" s="52">
        <v>1500</v>
      </c>
      <c r="CS14" s="52" t="s">
        <v>362</v>
      </c>
      <c r="CT14" s="52">
        <v>10</v>
      </c>
      <c r="CU14" s="52" t="s">
        <v>262</v>
      </c>
      <c r="CV14" s="52">
        <v>1</v>
      </c>
      <c r="CW14" s="52" t="s">
        <v>362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319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247</v>
      </c>
      <c r="CM15" s="52">
        <v>11</v>
      </c>
      <c r="CN15" s="52"/>
      <c r="CO15" s="52"/>
      <c r="CP15" s="52"/>
      <c r="CQ15" s="52" t="s">
        <v>361</v>
      </c>
      <c r="CR15" s="52">
        <v>1920</v>
      </c>
      <c r="CS15" s="52" t="s">
        <v>362</v>
      </c>
      <c r="CT15" s="52">
        <v>15</v>
      </c>
      <c r="CU15" s="52"/>
      <c r="CV15" s="52"/>
      <c r="CW15" s="52" t="s">
        <v>362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320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247</v>
      </c>
      <c r="CM16" s="52">
        <v>12</v>
      </c>
      <c r="CN16" s="52"/>
      <c r="CO16" s="52"/>
      <c r="CP16" s="52"/>
      <c r="CQ16" s="52" t="s">
        <v>361</v>
      </c>
      <c r="CR16" s="52">
        <v>1920</v>
      </c>
      <c r="CS16" s="52" t="s">
        <v>362</v>
      </c>
      <c r="CT16" s="52">
        <v>15</v>
      </c>
      <c r="CU16" s="52"/>
      <c r="CV16" s="52"/>
      <c r="CW16" s="52" t="s">
        <v>362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321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247</v>
      </c>
      <c r="CM17" s="52">
        <v>13</v>
      </c>
      <c r="CN17" s="52"/>
      <c r="CO17" s="52"/>
      <c r="CP17" s="52"/>
      <c r="CQ17" s="52" t="s">
        <v>361</v>
      </c>
      <c r="CR17" s="52">
        <v>1920</v>
      </c>
      <c r="CS17" s="52" t="s">
        <v>362</v>
      </c>
      <c r="CT17" s="52">
        <v>15</v>
      </c>
      <c r="CU17" s="52"/>
      <c r="CV17" s="52"/>
      <c r="CW17" s="52" t="s">
        <v>362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322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247</v>
      </c>
      <c r="CM18" s="52">
        <v>14</v>
      </c>
      <c r="CN18" s="52"/>
      <c r="CO18" s="52"/>
      <c r="CP18" s="52"/>
      <c r="CQ18" s="52" t="s">
        <v>361</v>
      </c>
      <c r="CR18" s="52">
        <v>1920</v>
      </c>
      <c r="CS18" s="52" t="s">
        <v>362</v>
      </c>
      <c r="CT18" s="52">
        <v>15</v>
      </c>
      <c r="CU18" s="52"/>
      <c r="CV18" s="52"/>
      <c r="CW18" s="52" t="s">
        <v>362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323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247</v>
      </c>
      <c r="CM19" s="52">
        <v>15</v>
      </c>
      <c r="CN19" s="52"/>
      <c r="CO19" s="52"/>
      <c r="CP19" s="52"/>
      <c r="CQ19" s="52" t="s">
        <v>361</v>
      </c>
      <c r="CR19" s="52">
        <v>1920</v>
      </c>
      <c r="CS19" s="52" t="s">
        <v>362</v>
      </c>
      <c r="CT19" s="52">
        <v>15</v>
      </c>
      <c r="CU19" s="52" t="s">
        <v>363</v>
      </c>
      <c r="CV19" s="52">
        <v>2</v>
      </c>
      <c r="CW19" s="52" t="s">
        <v>362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324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247</v>
      </c>
      <c r="CM20" s="52">
        <v>16</v>
      </c>
      <c r="CN20" s="52"/>
      <c r="CO20" s="52"/>
      <c r="CP20" s="52"/>
      <c r="CQ20" s="52" t="s">
        <v>361</v>
      </c>
      <c r="CR20" s="52">
        <v>1920</v>
      </c>
      <c r="CS20" s="52" t="s">
        <v>362</v>
      </c>
      <c r="CT20" s="52">
        <v>20</v>
      </c>
      <c r="CU20" s="52"/>
      <c r="CV20" s="52"/>
      <c r="CW20" s="52" t="s">
        <v>362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325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247</v>
      </c>
      <c r="CM21" s="52">
        <v>17</v>
      </c>
      <c r="CN21" s="52"/>
      <c r="CO21" s="52"/>
      <c r="CP21" s="52"/>
      <c r="CQ21" s="52" t="s">
        <v>361</v>
      </c>
      <c r="CR21" s="52">
        <v>1920</v>
      </c>
      <c r="CS21" s="52" t="s">
        <v>362</v>
      </c>
      <c r="CT21" s="52">
        <v>20</v>
      </c>
      <c r="CU21" s="52"/>
      <c r="CV21" s="52"/>
      <c r="CW21" s="52" t="s">
        <v>362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326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247</v>
      </c>
      <c r="CM22" s="52">
        <v>18</v>
      </c>
      <c r="CN22" s="52"/>
      <c r="CO22" s="52"/>
      <c r="CP22" s="52"/>
      <c r="CQ22" s="52" t="s">
        <v>361</v>
      </c>
      <c r="CR22" s="52">
        <v>1920</v>
      </c>
      <c r="CS22" s="52" t="s">
        <v>362</v>
      </c>
      <c r="CT22" s="52">
        <v>20</v>
      </c>
      <c r="CU22" s="52"/>
      <c r="CV22" s="52"/>
      <c r="CW22" s="52" t="s">
        <v>362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327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247</v>
      </c>
      <c r="CM23" s="52">
        <v>19</v>
      </c>
      <c r="CN23" s="52"/>
      <c r="CO23" s="52"/>
      <c r="CP23" s="52"/>
      <c r="CQ23" s="52" t="s">
        <v>361</v>
      </c>
      <c r="CR23" s="52">
        <v>1920</v>
      </c>
      <c r="CS23" s="52" t="s">
        <v>362</v>
      </c>
      <c r="CT23" s="52">
        <v>20</v>
      </c>
      <c r="CU23" s="52"/>
      <c r="CV23" s="52"/>
      <c r="CW23" s="52" t="s">
        <v>362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328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247</v>
      </c>
      <c r="CM24" s="52">
        <v>20</v>
      </c>
      <c r="CN24" s="52"/>
      <c r="CO24" s="52"/>
      <c r="CP24" s="52"/>
      <c r="CQ24" s="52" t="s">
        <v>361</v>
      </c>
      <c r="CR24" s="52">
        <v>1920</v>
      </c>
      <c r="CS24" s="52" t="s">
        <v>362</v>
      </c>
      <c r="CT24" s="52">
        <v>20</v>
      </c>
      <c r="CU24" s="52" t="s">
        <v>262</v>
      </c>
      <c r="CV24" s="52">
        <v>2</v>
      </c>
      <c r="CW24" s="52" t="s">
        <v>362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329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247</v>
      </c>
      <c r="CM25" s="52">
        <v>21</v>
      </c>
      <c r="CN25" s="52"/>
      <c r="CO25" s="52"/>
      <c r="CP25" s="52"/>
      <c r="CQ25" s="52" t="s">
        <v>361</v>
      </c>
      <c r="CR25" s="52">
        <v>2400</v>
      </c>
      <c r="CS25" s="52" t="s">
        <v>362</v>
      </c>
      <c r="CT25" s="52">
        <v>25</v>
      </c>
      <c r="CU25" s="52"/>
      <c r="CV25" s="52"/>
      <c r="CW25" s="52" t="s">
        <v>362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330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247</v>
      </c>
      <c r="CM26" s="52">
        <v>22</v>
      </c>
      <c r="CN26" s="52"/>
      <c r="CO26" s="52"/>
      <c r="CP26" s="52"/>
      <c r="CQ26" s="52" t="s">
        <v>361</v>
      </c>
      <c r="CR26" s="52">
        <v>2400</v>
      </c>
      <c r="CS26" s="52" t="s">
        <v>362</v>
      </c>
      <c r="CT26" s="52">
        <v>25</v>
      </c>
      <c r="CU26" s="52"/>
      <c r="CV26" s="52"/>
      <c r="CW26" s="52" t="s">
        <v>362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331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247</v>
      </c>
      <c r="CM27" s="52">
        <v>23</v>
      </c>
      <c r="CN27" s="52"/>
      <c r="CO27" s="52"/>
      <c r="CP27" s="52"/>
      <c r="CQ27" s="52" t="s">
        <v>361</v>
      </c>
      <c r="CR27" s="52">
        <v>2400</v>
      </c>
      <c r="CS27" s="52" t="s">
        <v>362</v>
      </c>
      <c r="CT27" s="52">
        <v>25</v>
      </c>
      <c r="CU27" s="52"/>
      <c r="CV27" s="52"/>
      <c r="CW27" s="52" t="s">
        <v>362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332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247</v>
      </c>
      <c r="CM28" s="52">
        <v>24</v>
      </c>
      <c r="CN28" s="52"/>
      <c r="CO28" s="52"/>
      <c r="CP28" s="52"/>
      <c r="CQ28" s="52" t="s">
        <v>361</v>
      </c>
      <c r="CR28" s="52">
        <v>2400</v>
      </c>
      <c r="CS28" s="52" t="s">
        <v>362</v>
      </c>
      <c r="CT28" s="52">
        <v>25</v>
      </c>
      <c r="CU28" s="52"/>
      <c r="CV28" s="52"/>
      <c r="CW28" s="52" t="s">
        <v>362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333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247</v>
      </c>
      <c r="CM29" s="52">
        <v>25</v>
      </c>
      <c r="CN29" s="52"/>
      <c r="CO29" s="52"/>
      <c r="CP29" s="52"/>
      <c r="CQ29" s="52" t="s">
        <v>361</v>
      </c>
      <c r="CR29" s="52">
        <v>2400</v>
      </c>
      <c r="CS29" s="52" t="s">
        <v>362</v>
      </c>
      <c r="CT29" s="52">
        <v>25</v>
      </c>
      <c r="CU29" s="52" t="s">
        <v>363</v>
      </c>
      <c r="CV29" s="52">
        <v>2</v>
      </c>
      <c r="CW29" s="52" t="s">
        <v>362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334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247</v>
      </c>
      <c r="CM30" s="52">
        <v>26</v>
      </c>
      <c r="CN30" s="52"/>
      <c r="CO30" s="52"/>
      <c r="CP30" s="52"/>
      <c r="CQ30" s="52" t="s">
        <v>361</v>
      </c>
      <c r="CR30" s="52">
        <v>2400</v>
      </c>
      <c r="CS30" s="52" t="s">
        <v>362</v>
      </c>
      <c r="CT30" s="52">
        <v>30</v>
      </c>
      <c r="CU30" s="52"/>
      <c r="CV30" s="52"/>
      <c r="CW30" s="52" t="s">
        <v>362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335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247</v>
      </c>
      <c r="CM31" s="52">
        <v>27</v>
      </c>
      <c r="CN31" s="52"/>
      <c r="CO31" s="52"/>
      <c r="CP31" s="52"/>
      <c r="CQ31" s="52" t="s">
        <v>361</v>
      </c>
      <c r="CR31" s="52">
        <v>2400</v>
      </c>
      <c r="CS31" s="52" t="s">
        <v>362</v>
      </c>
      <c r="CT31" s="52">
        <v>30</v>
      </c>
      <c r="CU31" s="52"/>
      <c r="CV31" s="52"/>
      <c r="CW31" s="52" t="s">
        <v>362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336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247</v>
      </c>
      <c r="CM32" s="52">
        <v>28</v>
      </c>
      <c r="CN32" s="52"/>
      <c r="CO32" s="52"/>
      <c r="CP32" s="52"/>
      <c r="CQ32" s="52" t="s">
        <v>361</v>
      </c>
      <c r="CR32" s="52">
        <v>2400</v>
      </c>
      <c r="CS32" s="52" t="s">
        <v>362</v>
      </c>
      <c r="CT32" s="52">
        <v>30</v>
      </c>
      <c r="CU32" s="52"/>
      <c r="CV32" s="52"/>
      <c r="CW32" s="52" t="s">
        <v>362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337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247</v>
      </c>
      <c r="CM33" s="52">
        <v>29</v>
      </c>
      <c r="CN33" s="52"/>
      <c r="CO33" s="52"/>
      <c r="CP33" s="52"/>
      <c r="CQ33" s="52" t="s">
        <v>361</v>
      </c>
      <c r="CR33" s="52">
        <v>2400</v>
      </c>
      <c r="CS33" s="52" t="s">
        <v>362</v>
      </c>
      <c r="CT33" s="52">
        <v>30</v>
      </c>
      <c r="CU33" s="52"/>
      <c r="CV33" s="52"/>
      <c r="CW33" s="52" t="s">
        <v>362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338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247</v>
      </c>
      <c r="CM34" s="52">
        <v>30</v>
      </c>
      <c r="CN34" s="52"/>
      <c r="CO34" s="52"/>
      <c r="CP34" s="52"/>
      <c r="CQ34" s="52" t="s">
        <v>361</v>
      </c>
      <c r="CR34" s="52">
        <v>2400</v>
      </c>
      <c r="CS34" s="52" t="s">
        <v>362</v>
      </c>
      <c r="CT34" s="52">
        <v>30</v>
      </c>
      <c r="CU34" s="52" t="s">
        <v>262</v>
      </c>
      <c r="CV34" s="52">
        <v>2</v>
      </c>
      <c r="CW34" s="52" t="s">
        <v>362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339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247</v>
      </c>
      <c r="CM35" s="52">
        <v>31</v>
      </c>
      <c r="CN35" s="52"/>
      <c r="CO35" s="52"/>
      <c r="CP35" s="52"/>
      <c r="CQ35" s="52" t="s">
        <v>361</v>
      </c>
      <c r="CR35" s="52">
        <v>2400</v>
      </c>
      <c r="CS35" s="52" t="s">
        <v>362</v>
      </c>
      <c r="CT35" s="52">
        <v>35</v>
      </c>
      <c r="CU35" s="52"/>
      <c r="CV35" s="52"/>
      <c r="CW35" s="52" t="s">
        <v>362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340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247</v>
      </c>
      <c r="CM36" s="52">
        <v>32</v>
      </c>
      <c r="CN36" s="52"/>
      <c r="CO36" s="52"/>
      <c r="CP36" s="52"/>
      <c r="CQ36" s="52" t="s">
        <v>361</v>
      </c>
      <c r="CR36" s="52">
        <v>2400</v>
      </c>
      <c r="CS36" s="52" t="s">
        <v>362</v>
      </c>
      <c r="CT36" s="52">
        <v>35</v>
      </c>
      <c r="CU36" s="52"/>
      <c r="CV36" s="52"/>
      <c r="CW36" s="52" t="s">
        <v>362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341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247</v>
      </c>
      <c r="CM37" s="52">
        <v>33</v>
      </c>
      <c r="CN37" s="52"/>
      <c r="CO37" s="52"/>
      <c r="CP37" s="52"/>
      <c r="CQ37" s="52" t="s">
        <v>361</v>
      </c>
      <c r="CR37" s="52">
        <v>2400</v>
      </c>
      <c r="CS37" s="52" t="s">
        <v>362</v>
      </c>
      <c r="CT37" s="52">
        <v>35</v>
      </c>
      <c r="CU37" s="52"/>
      <c r="CV37" s="52"/>
      <c r="CW37" s="52" t="s">
        <v>362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342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247</v>
      </c>
      <c r="CM38" s="52">
        <v>34</v>
      </c>
      <c r="CN38" s="52"/>
      <c r="CO38" s="52"/>
      <c r="CP38" s="52"/>
      <c r="CQ38" s="52" t="s">
        <v>361</v>
      </c>
      <c r="CR38" s="52">
        <v>2400</v>
      </c>
      <c r="CS38" s="52" t="s">
        <v>362</v>
      </c>
      <c r="CT38" s="52">
        <v>35</v>
      </c>
      <c r="CU38" s="52"/>
      <c r="CV38" s="52"/>
      <c r="CW38" s="52" t="s">
        <v>362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343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247</v>
      </c>
      <c r="CM39" s="52">
        <v>35</v>
      </c>
      <c r="CN39" s="52"/>
      <c r="CO39" s="52"/>
      <c r="CP39" s="52"/>
      <c r="CQ39" s="52" t="s">
        <v>361</v>
      </c>
      <c r="CR39" s="52">
        <v>3000</v>
      </c>
      <c r="CS39" s="52" t="s">
        <v>362</v>
      </c>
      <c r="CT39" s="52">
        <v>35</v>
      </c>
      <c r="CU39" s="52" t="s">
        <v>363</v>
      </c>
      <c r="CV39" s="52">
        <v>2</v>
      </c>
      <c r="CW39" s="52" t="s">
        <v>362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344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247</v>
      </c>
      <c r="CM40" s="52">
        <v>36</v>
      </c>
      <c r="CN40" s="52"/>
      <c r="CO40" s="52"/>
      <c r="CP40" s="52"/>
      <c r="CQ40" s="52" t="s">
        <v>361</v>
      </c>
      <c r="CR40" s="52">
        <v>3000</v>
      </c>
      <c r="CS40" s="52" t="s">
        <v>362</v>
      </c>
      <c r="CT40" s="52">
        <v>40</v>
      </c>
      <c r="CU40" s="52"/>
      <c r="CV40" s="52"/>
      <c r="CW40" s="52" t="s">
        <v>362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345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247</v>
      </c>
      <c r="CM41" s="52">
        <v>37</v>
      </c>
      <c r="CN41" s="52"/>
      <c r="CO41" s="52"/>
      <c r="CP41" s="52"/>
      <c r="CQ41" s="52" t="s">
        <v>361</v>
      </c>
      <c r="CR41" s="52">
        <v>3000</v>
      </c>
      <c r="CS41" s="52" t="s">
        <v>362</v>
      </c>
      <c r="CT41" s="52">
        <v>40</v>
      </c>
      <c r="CU41" s="52"/>
      <c r="CV41" s="52"/>
      <c r="CW41" s="52" t="s">
        <v>362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346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247</v>
      </c>
      <c r="CM42" s="52">
        <v>38</v>
      </c>
      <c r="CN42" s="52"/>
      <c r="CO42" s="52"/>
      <c r="CP42" s="52"/>
      <c r="CQ42" s="52" t="s">
        <v>361</v>
      </c>
      <c r="CR42" s="52">
        <v>3000</v>
      </c>
      <c r="CS42" s="52" t="s">
        <v>362</v>
      </c>
      <c r="CT42" s="52">
        <v>40</v>
      </c>
      <c r="CU42" s="52"/>
      <c r="CV42" s="52"/>
      <c r="CW42" s="52" t="s">
        <v>362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347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247</v>
      </c>
      <c r="CM43" s="52">
        <v>39</v>
      </c>
      <c r="CN43" s="52"/>
      <c r="CO43" s="52"/>
      <c r="CP43" s="52"/>
      <c r="CQ43" s="52" t="s">
        <v>361</v>
      </c>
      <c r="CR43" s="52">
        <v>3000</v>
      </c>
      <c r="CS43" s="52" t="s">
        <v>362</v>
      </c>
      <c r="CT43" s="52">
        <v>40</v>
      </c>
      <c r="CU43" s="52"/>
      <c r="CV43" s="52"/>
      <c r="CW43" s="52" t="s">
        <v>362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348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247</v>
      </c>
      <c r="CM44" s="52">
        <v>40</v>
      </c>
      <c r="CN44" s="52"/>
      <c r="CO44" s="52"/>
      <c r="CP44" s="52"/>
      <c r="CQ44" s="52" t="s">
        <v>361</v>
      </c>
      <c r="CR44" s="52">
        <v>3000</v>
      </c>
      <c r="CS44" s="52" t="s">
        <v>362</v>
      </c>
      <c r="CT44" s="52">
        <v>40</v>
      </c>
      <c r="CU44" s="52" t="s">
        <v>262</v>
      </c>
      <c r="CV44" s="52">
        <v>2</v>
      </c>
      <c r="CW44" s="52" t="s">
        <v>362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349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247</v>
      </c>
      <c r="CM45" s="52">
        <v>41</v>
      </c>
      <c r="CN45" s="52"/>
      <c r="CO45" s="52"/>
      <c r="CP45" s="52"/>
      <c r="CQ45" s="52" t="s">
        <v>361</v>
      </c>
      <c r="CR45" s="52">
        <v>3000</v>
      </c>
      <c r="CS45" s="52" t="s">
        <v>362</v>
      </c>
      <c r="CT45" s="52">
        <v>45</v>
      </c>
      <c r="CU45" s="52"/>
      <c r="CV45" s="52"/>
      <c r="CW45" s="52" t="s">
        <v>362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350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247</v>
      </c>
      <c r="CM46" s="52">
        <v>42</v>
      </c>
      <c r="CN46" s="52"/>
      <c r="CO46" s="52"/>
      <c r="CP46" s="52"/>
      <c r="CQ46" s="52" t="s">
        <v>361</v>
      </c>
      <c r="CR46" s="52">
        <v>3000</v>
      </c>
      <c r="CS46" s="52" t="s">
        <v>362</v>
      </c>
      <c r="CT46" s="52">
        <v>45</v>
      </c>
      <c r="CU46" s="52"/>
      <c r="CV46" s="52"/>
      <c r="CW46" s="52" t="s">
        <v>362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351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247</v>
      </c>
      <c r="CM47" s="52">
        <v>43</v>
      </c>
      <c r="CN47" s="52"/>
      <c r="CO47" s="52"/>
      <c r="CP47" s="52"/>
      <c r="CQ47" s="52" t="s">
        <v>361</v>
      </c>
      <c r="CR47" s="52">
        <v>3000</v>
      </c>
      <c r="CS47" s="52" t="s">
        <v>362</v>
      </c>
      <c r="CT47" s="52">
        <v>45</v>
      </c>
      <c r="CU47" s="52"/>
      <c r="CV47" s="52"/>
      <c r="CW47" s="52" t="s">
        <v>362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247</v>
      </c>
      <c r="CM48" s="52">
        <v>44</v>
      </c>
      <c r="CN48" s="52"/>
      <c r="CO48" s="52"/>
      <c r="CP48" s="52"/>
      <c r="CQ48" s="52" t="s">
        <v>361</v>
      </c>
      <c r="CR48" s="52">
        <v>3000</v>
      </c>
      <c r="CS48" s="52" t="s">
        <v>362</v>
      </c>
      <c r="CT48" s="52">
        <v>45</v>
      </c>
      <c r="CU48" s="52"/>
      <c r="CV48" s="52"/>
      <c r="CW48" s="52" t="s">
        <v>362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247</v>
      </c>
      <c r="CM49" s="52">
        <v>45</v>
      </c>
      <c r="CN49" s="52"/>
      <c r="CO49" s="52"/>
      <c r="CP49" s="52"/>
      <c r="CQ49" s="52" t="s">
        <v>361</v>
      </c>
      <c r="CR49" s="52">
        <v>3000</v>
      </c>
      <c r="CS49" s="52" t="s">
        <v>362</v>
      </c>
      <c r="CT49" s="52">
        <v>45</v>
      </c>
      <c r="CU49" s="52" t="s">
        <v>363</v>
      </c>
      <c r="CV49" s="52">
        <v>2</v>
      </c>
      <c r="CW49" s="52" t="s">
        <v>362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247</v>
      </c>
      <c r="CM50" s="52">
        <v>46</v>
      </c>
      <c r="CN50" s="52"/>
      <c r="CO50" s="52"/>
      <c r="CP50" s="52"/>
      <c r="CQ50" s="52" t="s">
        <v>361</v>
      </c>
      <c r="CR50" s="52">
        <v>3000</v>
      </c>
      <c r="CS50" s="52" t="s">
        <v>362</v>
      </c>
      <c r="CT50" s="52">
        <v>50</v>
      </c>
      <c r="CU50" s="52"/>
      <c r="CV50" s="52"/>
      <c r="CW50" s="52" t="s">
        <v>362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247</v>
      </c>
      <c r="CM51" s="52">
        <v>47</v>
      </c>
      <c r="CN51" s="52"/>
      <c r="CO51" s="52"/>
      <c r="CP51" s="52"/>
      <c r="CQ51" s="52" t="s">
        <v>361</v>
      </c>
      <c r="CR51" s="52">
        <v>3000</v>
      </c>
      <c r="CS51" s="52" t="s">
        <v>362</v>
      </c>
      <c r="CT51" s="52">
        <v>50</v>
      </c>
      <c r="CU51" s="52"/>
      <c r="CV51" s="52"/>
      <c r="CW51" s="52" t="s">
        <v>362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247</v>
      </c>
      <c r="CM52" s="52">
        <v>48</v>
      </c>
      <c r="CN52" s="52"/>
      <c r="CO52" s="52"/>
      <c r="CP52" s="52"/>
      <c r="CQ52" s="52" t="s">
        <v>361</v>
      </c>
      <c r="CR52" s="52">
        <v>3000</v>
      </c>
      <c r="CS52" s="52" t="s">
        <v>362</v>
      </c>
      <c r="CT52" s="52">
        <v>50</v>
      </c>
      <c r="CU52" s="52"/>
      <c r="CV52" s="52"/>
      <c r="CW52" s="52" t="s">
        <v>362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247</v>
      </c>
      <c r="CM53" s="52">
        <v>49</v>
      </c>
      <c r="CN53" s="52"/>
      <c r="CO53" s="52"/>
      <c r="CP53" s="52"/>
      <c r="CQ53" s="52" t="s">
        <v>361</v>
      </c>
      <c r="CR53" s="52">
        <v>3000</v>
      </c>
      <c r="CS53" s="52" t="s">
        <v>362</v>
      </c>
      <c r="CT53" s="52">
        <v>50</v>
      </c>
      <c r="CU53" s="52"/>
      <c r="CV53" s="52"/>
      <c r="CW53" s="52" t="s">
        <v>362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247</v>
      </c>
      <c r="CM54" s="52">
        <v>50</v>
      </c>
      <c r="CN54" s="52"/>
      <c r="CO54" s="52"/>
      <c r="CP54" s="52"/>
      <c r="CQ54" s="52" t="s">
        <v>361</v>
      </c>
      <c r="CR54" s="52">
        <v>3600</v>
      </c>
      <c r="CS54" s="52" t="s">
        <v>362</v>
      </c>
      <c r="CT54" s="52">
        <v>50</v>
      </c>
      <c r="CU54" s="52" t="s">
        <v>262</v>
      </c>
      <c r="CV54" s="52">
        <v>2</v>
      </c>
      <c r="CW54" s="52" t="s">
        <v>362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247</v>
      </c>
      <c r="CM55" s="52">
        <v>51</v>
      </c>
      <c r="CN55" s="52"/>
      <c r="CO55" s="52"/>
      <c r="CP55" s="52"/>
      <c r="CQ55" s="52" t="s">
        <v>361</v>
      </c>
      <c r="CR55" s="52">
        <v>3600</v>
      </c>
      <c r="CS55" s="52" t="s">
        <v>362</v>
      </c>
      <c r="CT55" s="52">
        <v>55</v>
      </c>
      <c r="CU55" s="52"/>
      <c r="CV55" s="52"/>
      <c r="CW55" s="52" t="s">
        <v>362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247</v>
      </c>
      <c r="CM56" s="52">
        <v>52</v>
      </c>
      <c r="CN56" s="52"/>
      <c r="CO56" s="52"/>
      <c r="CP56" s="52"/>
      <c r="CQ56" s="52" t="s">
        <v>361</v>
      </c>
      <c r="CR56" s="52">
        <v>3600</v>
      </c>
      <c r="CS56" s="52" t="s">
        <v>362</v>
      </c>
      <c r="CT56" s="52">
        <v>55</v>
      </c>
      <c r="CU56" s="52"/>
      <c r="CV56" s="52"/>
      <c r="CW56" s="52" t="s">
        <v>362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247</v>
      </c>
      <c r="CM57" s="52">
        <v>53</v>
      </c>
      <c r="CN57" s="52"/>
      <c r="CO57" s="52"/>
      <c r="CP57" s="52"/>
      <c r="CQ57" s="52" t="s">
        <v>361</v>
      </c>
      <c r="CR57" s="52">
        <v>3600</v>
      </c>
      <c r="CS57" s="52" t="s">
        <v>362</v>
      </c>
      <c r="CT57" s="52">
        <v>55</v>
      </c>
      <c r="CU57" s="52"/>
      <c r="CV57" s="52"/>
      <c r="CW57" s="52" t="s">
        <v>362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247</v>
      </c>
      <c r="CM58" s="52">
        <v>54</v>
      </c>
      <c r="CN58" s="52"/>
      <c r="CO58" s="52"/>
      <c r="CP58" s="52"/>
      <c r="CQ58" s="52" t="s">
        <v>361</v>
      </c>
      <c r="CR58" s="52">
        <v>3600</v>
      </c>
      <c r="CS58" s="52" t="s">
        <v>362</v>
      </c>
      <c r="CT58" s="52">
        <v>55</v>
      </c>
      <c r="CU58" s="52"/>
      <c r="CV58" s="52"/>
      <c r="CW58" s="52" t="s">
        <v>362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247</v>
      </c>
      <c r="CM59" s="52">
        <v>55</v>
      </c>
      <c r="CN59" s="52"/>
      <c r="CO59" s="52"/>
      <c r="CP59" s="52"/>
      <c r="CQ59" s="52" t="s">
        <v>361</v>
      </c>
      <c r="CR59" s="52">
        <v>3600</v>
      </c>
      <c r="CS59" s="52" t="s">
        <v>362</v>
      </c>
      <c r="CT59" s="52">
        <v>55</v>
      </c>
      <c r="CU59" s="52" t="s">
        <v>363</v>
      </c>
      <c r="CV59" s="52">
        <v>2</v>
      </c>
      <c r="CW59" s="52" t="s">
        <v>362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247</v>
      </c>
      <c r="CM60" s="52">
        <v>56</v>
      </c>
      <c r="CN60" s="52"/>
      <c r="CO60" s="52"/>
      <c r="CP60" s="52"/>
      <c r="CQ60" s="52" t="s">
        <v>361</v>
      </c>
      <c r="CR60" s="52">
        <v>3600</v>
      </c>
      <c r="CS60" s="52" t="s">
        <v>362</v>
      </c>
      <c r="CT60" s="52">
        <v>60</v>
      </c>
      <c r="CU60" s="52"/>
      <c r="CV60" s="52"/>
      <c r="CW60" s="52" t="s">
        <v>362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247</v>
      </c>
      <c r="CM61" s="52">
        <v>57</v>
      </c>
      <c r="CN61" s="52"/>
      <c r="CO61" s="52"/>
      <c r="CP61" s="52"/>
      <c r="CQ61" s="52" t="s">
        <v>361</v>
      </c>
      <c r="CR61" s="52">
        <v>3600</v>
      </c>
      <c r="CS61" s="52" t="s">
        <v>362</v>
      </c>
      <c r="CT61" s="52">
        <v>60</v>
      </c>
      <c r="CU61" s="52"/>
      <c r="CV61" s="52"/>
      <c r="CW61" s="52" t="s">
        <v>362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247</v>
      </c>
      <c r="CM62" s="52">
        <v>58</v>
      </c>
      <c r="CN62" s="52"/>
      <c r="CO62" s="52"/>
      <c r="CP62" s="52"/>
      <c r="CQ62" s="52" t="s">
        <v>361</v>
      </c>
      <c r="CR62" s="52">
        <v>3600</v>
      </c>
      <c r="CS62" s="52" t="s">
        <v>362</v>
      </c>
      <c r="CT62" s="52">
        <v>60</v>
      </c>
      <c r="CU62" s="52"/>
      <c r="CV62" s="52"/>
      <c r="CW62" s="52" t="s">
        <v>362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247</v>
      </c>
      <c r="CM63" s="52">
        <v>59</v>
      </c>
      <c r="CN63" s="52"/>
      <c r="CO63" s="52"/>
      <c r="CP63" s="52"/>
      <c r="CQ63" s="52" t="s">
        <v>361</v>
      </c>
      <c r="CR63" s="52">
        <v>3600</v>
      </c>
      <c r="CS63" s="52" t="s">
        <v>362</v>
      </c>
      <c r="CT63" s="52">
        <v>60</v>
      </c>
      <c r="CU63" s="52"/>
      <c r="CV63" s="52"/>
      <c r="CW63" s="52" t="s">
        <v>362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247</v>
      </c>
      <c r="CM64" s="52">
        <v>60</v>
      </c>
      <c r="CN64" s="52"/>
      <c r="CO64" s="52"/>
      <c r="CP64" s="52"/>
      <c r="CQ64" s="52" t="s">
        <v>361</v>
      </c>
      <c r="CR64" s="52">
        <v>3600</v>
      </c>
      <c r="CS64" s="52" t="s">
        <v>362</v>
      </c>
      <c r="CT64" s="52">
        <v>60</v>
      </c>
      <c r="CU64" s="52" t="s">
        <v>262</v>
      </c>
      <c r="CV64" s="52">
        <v>2</v>
      </c>
      <c r="CW64" s="52" t="s">
        <v>362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247</v>
      </c>
      <c r="CM65" s="52">
        <v>61</v>
      </c>
      <c r="CN65" s="52"/>
      <c r="CO65" s="52"/>
      <c r="CP65" s="52"/>
      <c r="CQ65" s="52" t="s">
        <v>361</v>
      </c>
      <c r="CR65" s="52">
        <v>3600</v>
      </c>
      <c r="CS65" s="52" t="s">
        <v>362</v>
      </c>
      <c r="CT65" s="52">
        <v>65</v>
      </c>
      <c r="CU65" s="52"/>
      <c r="CV65" s="52"/>
      <c r="CW65" s="52" t="s">
        <v>362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247</v>
      </c>
      <c r="CM66" s="52">
        <v>62</v>
      </c>
      <c r="CN66" s="52"/>
      <c r="CO66" s="52"/>
      <c r="CP66" s="52"/>
      <c r="CQ66" s="52" t="s">
        <v>361</v>
      </c>
      <c r="CR66" s="52">
        <v>3600</v>
      </c>
      <c r="CS66" s="52" t="s">
        <v>362</v>
      </c>
      <c r="CT66" s="52">
        <v>65</v>
      </c>
      <c r="CU66" s="52"/>
      <c r="CV66" s="52"/>
      <c r="CW66" s="52" t="s">
        <v>362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247</v>
      </c>
      <c r="CM67" s="52">
        <v>63</v>
      </c>
      <c r="CN67" s="52"/>
      <c r="CO67" s="52"/>
      <c r="CP67" s="52"/>
      <c r="CQ67" s="52" t="s">
        <v>361</v>
      </c>
      <c r="CR67" s="52">
        <v>3600</v>
      </c>
      <c r="CS67" s="52" t="s">
        <v>362</v>
      </c>
      <c r="CT67" s="52">
        <v>65</v>
      </c>
      <c r="CU67" s="52"/>
      <c r="CV67" s="52"/>
      <c r="CW67" s="52" t="s">
        <v>362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247</v>
      </c>
      <c r="CM68" s="52">
        <v>64</v>
      </c>
      <c r="CN68" s="52"/>
      <c r="CO68" s="52"/>
      <c r="CP68" s="52"/>
      <c r="CQ68" s="52" t="s">
        <v>361</v>
      </c>
      <c r="CR68" s="52">
        <v>3600</v>
      </c>
      <c r="CS68" s="52" t="s">
        <v>362</v>
      </c>
      <c r="CT68" s="52">
        <v>65</v>
      </c>
      <c r="CU68" s="52"/>
      <c r="CV68" s="52"/>
      <c r="CW68" s="52" t="s">
        <v>362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247</v>
      </c>
      <c r="CM69" s="52">
        <v>65</v>
      </c>
      <c r="CN69" s="52"/>
      <c r="CO69" s="52"/>
      <c r="CP69" s="52"/>
      <c r="CQ69" s="52" t="s">
        <v>361</v>
      </c>
      <c r="CR69" s="52">
        <v>4320</v>
      </c>
      <c r="CS69" s="52" t="s">
        <v>362</v>
      </c>
      <c r="CT69" s="52">
        <v>65</v>
      </c>
      <c r="CU69" s="52" t="s">
        <v>363</v>
      </c>
      <c r="CV69" s="52">
        <v>2</v>
      </c>
      <c r="CW69" s="52" t="s">
        <v>362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247</v>
      </c>
      <c r="CM70" s="52">
        <v>66</v>
      </c>
      <c r="CN70" s="52"/>
      <c r="CO70" s="52"/>
      <c r="CP70" s="52"/>
      <c r="CQ70" s="52" t="s">
        <v>361</v>
      </c>
      <c r="CR70" s="52">
        <v>4320</v>
      </c>
      <c r="CS70" s="52" t="s">
        <v>362</v>
      </c>
      <c r="CT70" s="52">
        <v>70</v>
      </c>
      <c r="CU70" s="52"/>
      <c r="CV70" s="52"/>
      <c r="CW70" s="52" t="s">
        <v>362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247</v>
      </c>
      <c r="CM71" s="52">
        <v>67</v>
      </c>
      <c r="CN71" s="52"/>
      <c r="CO71" s="52"/>
      <c r="CP71" s="52"/>
      <c r="CQ71" s="52" t="s">
        <v>361</v>
      </c>
      <c r="CR71" s="52">
        <v>4320</v>
      </c>
      <c r="CS71" s="52" t="s">
        <v>362</v>
      </c>
      <c r="CT71" s="52">
        <v>70</v>
      </c>
      <c r="CU71" s="52"/>
      <c r="CV71" s="52"/>
      <c r="CW71" s="52" t="s">
        <v>362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247</v>
      </c>
      <c r="CM72" s="52">
        <v>68</v>
      </c>
      <c r="CN72" s="52"/>
      <c r="CO72" s="52"/>
      <c r="CP72" s="52"/>
      <c r="CQ72" s="52" t="s">
        <v>361</v>
      </c>
      <c r="CR72" s="52">
        <v>4320</v>
      </c>
      <c r="CS72" s="52" t="s">
        <v>362</v>
      </c>
      <c r="CT72" s="52">
        <v>70</v>
      </c>
      <c r="CU72" s="52"/>
      <c r="CV72" s="52"/>
      <c r="CW72" s="52" t="s">
        <v>362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247</v>
      </c>
      <c r="CM73" s="52">
        <v>69</v>
      </c>
      <c r="CN73" s="52"/>
      <c r="CO73" s="52"/>
      <c r="CP73" s="52"/>
      <c r="CQ73" s="52" t="s">
        <v>361</v>
      </c>
      <c r="CR73" s="52">
        <v>4320</v>
      </c>
      <c r="CS73" s="52" t="s">
        <v>362</v>
      </c>
      <c r="CT73" s="52">
        <v>70</v>
      </c>
      <c r="CU73" s="52"/>
      <c r="CV73" s="52"/>
      <c r="CW73" s="52" t="s">
        <v>362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247</v>
      </c>
      <c r="CM74" s="52">
        <v>70</v>
      </c>
      <c r="CN74" s="52"/>
      <c r="CO74" s="52"/>
      <c r="CP74" s="52"/>
      <c r="CQ74" s="52" t="s">
        <v>361</v>
      </c>
      <c r="CR74" s="52">
        <v>4320</v>
      </c>
      <c r="CS74" s="52" t="s">
        <v>362</v>
      </c>
      <c r="CT74" s="52">
        <v>70</v>
      </c>
      <c r="CU74" s="52" t="s">
        <v>262</v>
      </c>
      <c r="CV74" s="52">
        <v>2</v>
      </c>
      <c r="CW74" s="52" t="s">
        <v>362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247</v>
      </c>
      <c r="CM75" s="52">
        <v>71</v>
      </c>
      <c r="CN75" s="52"/>
      <c r="CO75" s="52"/>
      <c r="CP75" s="52"/>
      <c r="CQ75" s="52" t="s">
        <v>361</v>
      </c>
      <c r="CR75" s="52">
        <v>4320</v>
      </c>
      <c r="CS75" s="52" t="s">
        <v>362</v>
      </c>
      <c r="CT75" s="52">
        <v>75</v>
      </c>
      <c r="CU75" s="52"/>
      <c r="CV75" s="52"/>
      <c r="CW75" s="52" t="s">
        <v>362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247</v>
      </c>
      <c r="CM76" s="52">
        <v>72</v>
      </c>
      <c r="CN76" s="52"/>
      <c r="CO76" s="52"/>
      <c r="CP76" s="52"/>
      <c r="CQ76" s="52" t="s">
        <v>361</v>
      </c>
      <c r="CR76" s="52">
        <v>4320</v>
      </c>
      <c r="CS76" s="52" t="s">
        <v>362</v>
      </c>
      <c r="CT76" s="52">
        <v>75</v>
      </c>
      <c r="CU76" s="52"/>
      <c r="CV76" s="52"/>
      <c r="CW76" s="52" t="s">
        <v>362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247</v>
      </c>
      <c r="CM77" s="52">
        <v>73</v>
      </c>
      <c r="CN77" s="52"/>
      <c r="CO77" s="52"/>
      <c r="CP77" s="52"/>
      <c r="CQ77" s="52" t="s">
        <v>361</v>
      </c>
      <c r="CR77" s="52">
        <v>4320</v>
      </c>
      <c r="CS77" s="52" t="s">
        <v>362</v>
      </c>
      <c r="CT77" s="52">
        <v>75</v>
      </c>
      <c r="CU77" s="52"/>
      <c r="CV77" s="52"/>
      <c r="CW77" s="52" t="s">
        <v>362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247</v>
      </c>
      <c r="CM78" s="52">
        <v>74</v>
      </c>
      <c r="CN78" s="52"/>
      <c r="CO78" s="52"/>
      <c r="CP78" s="52"/>
      <c r="CQ78" s="52" t="s">
        <v>361</v>
      </c>
      <c r="CR78" s="52">
        <v>4320</v>
      </c>
      <c r="CS78" s="52" t="s">
        <v>362</v>
      </c>
      <c r="CT78" s="52">
        <v>75</v>
      </c>
      <c r="CU78" s="52"/>
      <c r="CV78" s="52"/>
      <c r="CW78" s="52" t="s">
        <v>362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247</v>
      </c>
      <c r="CM79" s="52">
        <v>75</v>
      </c>
      <c r="CN79" s="52"/>
      <c r="CO79" s="52"/>
      <c r="CP79" s="52"/>
      <c r="CQ79" s="52" t="s">
        <v>361</v>
      </c>
      <c r="CR79" s="52">
        <v>4320</v>
      </c>
      <c r="CS79" s="52" t="s">
        <v>362</v>
      </c>
      <c r="CT79" s="52">
        <v>75</v>
      </c>
      <c r="CU79" s="52" t="s">
        <v>363</v>
      </c>
      <c r="CV79" s="52">
        <v>2</v>
      </c>
      <c r="CW79" s="52" t="s">
        <v>362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247</v>
      </c>
      <c r="CM80" s="52">
        <v>76</v>
      </c>
      <c r="CN80" s="52"/>
      <c r="CO80" s="52"/>
      <c r="CP80" s="52"/>
      <c r="CQ80" s="52" t="s">
        <v>361</v>
      </c>
      <c r="CR80" s="52">
        <v>4320</v>
      </c>
      <c r="CS80" s="52" t="s">
        <v>362</v>
      </c>
      <c r="CT80" s="52">
        <v>80</v>
      </c>
      <c r="CU80" s="52"/>
      <c r="CV80" s="52"/>
      <c r="CW80" s="52" t="s">
        <v>362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247</v>
      </c>
      <c r="CM81" s="52">
        <v>77</v>
      </c>
      <c r="CN81" s="52"/>
      <c r="CO81" s="52"/>
      <c r="CP81" s="52"/>
      <c r="CQ81" s="52" t="s">
        <v>361</v>
      </c>
      <c r="CR81" s="52">
        <v>4320</v>
      </c>
      <c r="CS81" s="52" t="s">
        <v>362</v>
      </c>
      <c r="CT81" s="52">
        <v>80</v>
      </c>
      <c r="CU81" s="52"/>
      <c r="CV81" s="52"/>
      <c r="CW81" s="52" t="s">
        <v>362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247</v>
      </c>
      <c r="CM82" s="52">
        <v>78</v>
      </c>
      <c r="CN82" s="52"/>
      <c r="CO82" s="52"/>
      <c r="CP82" s="52"/>
      <c r="CQ82" s="52" t="s">
        <v>361</v>
      </c>
      <c r="CR82" s="52">
        <v>4320</v>
      </c>
      <c r="CS82" s="52" t="s">
        <v>362</v>
      </c>
      <c r="CT82" s="52">
        <v>80</v>
      </c>
      <c r="CU82" s="52"/>
      <c r="CV82" s="52"/>
      <c r="CW82" s="52" t="s">
        <v>362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247</v>
      </c>
      <c r="CM83" s="52">
        <v>79</v>
      </c>
      <c r="CN83" s="52"/>
      <c r="CO83" s="52"/>
      <c r="CP83" s="52"/>
      <c r="CQ83" s="52" t="s">
        <v>361</v>
      </c>
      <c r="CR83" s="52">
        <v>4320</v>
      </c>
      <c r="CS83" s="52" t="s">
        <v>362</v>
      </c>
      <c r="CT83" s="52">
        <v>80</v>
      </c>
      <c r="CU83" s="52"/>
      <c r="CV83" s="52"/>
      <c r="CW83" s="52" t="s">
        <v>362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247</v>
      </c>
      <c r="CM84" s="52">
        <v>80</v>
      </c>
      <c r="CN84" s="52"/>
      <c r="CO84" s="52"/>
      <c r="CP84" s="52"/>
      <c r="CQ84" s="52" t="s">
        <v>361</v>
      </c>
      <c r="CR84" s="52">
        <v>5400</v>
      </c>
      <c r="CS84" s="52" t="s">
        <v>362</v>
      </c>
      <c r="CT84" s="52">
        <v>80</v>
      </c>
      <c r="CU84" s="52" t="s">
        <v>262</v>
      </c>
      <c r="CV84" s="52">
        <v>2</v>
      </c>
      <c r="CW84" s="52" t="s">
        <v>362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247</v>
      </c>
      <c r="CM85" s="52">
        <v>81</v>
      </c>
      <c r="CN85" s="52"/>
      <c r="CO85" s="52"/>
      <c r="CP85" s="52"/>
      <c r="CQ85" s="52" t="s">
        <v>361</v>
      </c>
      <c r="CR85" s="52">
        <v>5400</v>
      </c>
      <c r="CS85" s="52" t="s">
        <v>362</v>
      </c>
      <c r="CT85" s="52">
        <v>85</v>
      </c>
      <c r="CU85" s="52"/>
      <c r="CV85" s="52"/>
      <c r="CW85" s="52" t="s">
        <v>362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247</v>
      </c>
      <c r="CM86" s="52">
        <v>82</v>
      </c>
      <c r="CN86" s="52"/>
      <c r="CO86" s="52"/>
      <c r="CP86" s="52"/>
      <c r="CQ86" s="52" t="s">
        <v>361</v>
      </c>
      <c r="CR86" s="52">
        <v>5400</v>
      </c>
      <c r="CS86" s="52" t="s">
        <v>362</v>
      </c>
      <c r="CT86" s="52">
        <v>85</v>
      </c>
      <c r="CU86" s="52"/>
      <c r="CV86" s="52"/>
      <c r="CW86" s="52" t="s">
        <v>362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247</v>
      </c>
      <c r="CM87" s="52">
        <v>83</v>
      </c>
      <c r="CN87" s="52"/>
      <c r="CO87" s="52"/>
      <c r="CP87" s="52"/>
      <c r="CQ87" s="52" t="s">
        <v>361</v>
      </c>
      <c r="CR87" s="52">
        <v>5400</v>
      </c>
      <c r="CS87" s="52" t="s">
        <v>362</v>
      </c>
      <c r="CT87" s="52">
        <v>85</v>
      </c>
      <c r="CU87" s="52"/>
      <c r="CV87" s="52"/>
      <c r="CW87" s="52" t="s">
        <v>362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247</v>
      </c>
      <c r="CM88" s="52">
        <v>84</v>
      </c>
      <c r="CN88" s="52"/>
      <c r="CO88" s="52"/>
      <c r="CP88" s="52"/>
      <c r="CQ88" s="52" t="s">
        <v>361</v>
      </c>
      <c r="CR88" s="52">
        <v>5400</v>
      </c>
      <c r="CS88" s="52" t="s">
        <v>362</v>
      </c>
      <c r="CT88" s="52">
        <v>85</v>
      </c>
      <c r="CU88" s="52"/>
      <c r="CV88" s="52"/>
      <c r="CW88" s="52" t="s">
        <v>362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247</v>
      </c>
      <c r="CM89" s="52">
        <v>85</v>
      </c>
      <c r="CN89" s="52"/>
      <c r="CO89" s="52"/>
      <c r="CP89" s="52"/>
      <c r="CQ89" s="52" t="s">
        <v>361</v>
      </c>
      <c r="CR89" s="52">
        <v>5400</v>
      </c>
      <c r="CS89" s="52" t="s">
        <v>362</v>
      </c>
      <c r="CT89" s="52">
        <v>85</v>
      </c>
      <c r="CU89" s="52" t="s">
        <v>363</v>
      </c>
      <c r="CV89" s="52">
        <v>2</v>
      </c>
      <c r="CW89" s="52" t="s">
        <v>362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247</v>
      </c>
      <c r="CM90" s="52">
        <v>86</v>
      </c>
      <c r="CN90" s="52"/>
      <c r="CO90" s="52"/>
      <c r="CP90" s="52"/>
      <c r="CQ90" s="52" t="s">
        <v>361</v>
      </c>
      <c r="CR90" s="52">
        <v>5400</v>
      </c>
      <c r="CS90" s="52" t="s">
        <v>362</v>
      </c>
      <c r="CT90" s="52">
        <v>90</v>
      </c>
      <c r="CU90" s="52"/>
      <c r="CV90" s="52"/>
      <c r="CW90" s="52" t="s">
        <v>362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247</v>
      </c>
      <c r="CM91" s="52">
        <v>87</v>
      </c>
      <c r="CN91" s="52"/>
      <c r="CO91" s="52"/>
      <c r="CP91" s="52"/>
      <c r="CQ91" s="52" t="s">
        <v>361</v>
      </c>
      <c r="CR91" s="52">
        <v>5400</v>
      </c>
      <c r="CS91" s="52" t="s">
        <v>362</v>
      </c>
      <c r="CT91" s="52">
        <v>90</v>
      </c>
      <c r="CU91" s="52"/>
      <c r="CV91" s="52"/>
      <c r="CW91" s="52" t="s">
        <v>362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247</v>
      </c>
      <c r="CM92" s="52">
        <v>88</v>
      </c>
      <c r="CN92" s="52"/>
      <c r="CO92" s="52"/>
      <c r="CP92" s="52"/>
      <c r="CQ92" s="52" t="s">
        <v>361</v>
      </c>
      <c r="CR92" s="52">
        <v>5400</v>
      </c>
      <c r="CS92" s="52" t="s">
        <v>362</v>
      </c>
      <c r="CT92" s="52">
        <v>90</v>
      </c>
      <c r="CU92" s="52"/>
      <c r="CV92" s="52"/>
      <c r="CW92" s="52" t="s">
        <v>362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247</v>
      </c>
      <c r="CM93" s="52">
        <v>89</v>
      </c>
      <c r="CN93" s="52"/>
      <c r="CO93" s="52"/>
      <c r="CP93" s="52"/>
      <c r="CQ93" s="52" t="s">
        <v>361</v>
      </c>
      <c r="CR93" s="52">
        <v>5400</v>
      </c>
      <c r="CS93" s="52" t="s">
        <v>362</v>
      </c>
      <c r="CT93" s="52">
        <v>90</v>
      </c>
      <c r="CU93" s="52"/>
      <c r="CV93" s="52"/>
      <c r="CW93" s="52" t="s">
        <v>362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247</v>
      </c>
      <c r="CM94" s="52">
        <v>90</v>
      </c>
      <c r="CN94" s="52"/>
      <c r="CO94" s="52"/>
      <c r="CP94" s="52"/>
      <c r="CQ94" s="52" t="s">
        <v>361</v>
      </c>
      <c r="CR94" s="52">
        <v>5400</v>
      </c>
      <c r="CS94" s="52" t="s">
        <v>362</v>
      </c>
      <c r="CT94" s="52">
        <v>90</v>
      </c>
      <c r="CU94" s="52" t="s">
        <v>262</v>
      </c>
      <c r="CV94" s="52">
        <v>2</v>
      </c>
      <c r="CW94" s="52" t="s">
        <v>362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247</v>
      </c>
      <c r="CM95" s="52">
        <v>91</v>
      </c>
      <c r="CN95" s="52"/>
      <c r="CO95" s="52"/>
      <c r="CP95" s="52"/>
      <c r="CQ95" s="52" t="s">
        <v>361</v>
      </c>
      <c r="CR95" s="52">
        <v>5400</v>
      </c>
      <c r="CS95" s="52" t="s">
        <v>362</v>
      </c>
      <c r="CT95" s="52">
        <v>95</v>
      </c>
      <c r="CU95" s="52"/>
      <c r="CV95" s="52"/>
      <c r="CW95" s="52" t="s">
        <v>362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247</v>
      </c>
      <c r="CM96" s="52">
        <v>92</v>
      </c>
      <c r="CN96" s="52"/>
      <c r="CO96" s="52"/>
      <c r="CP96" s="52"/>
      <c r="CQ96" s="52" t="s">
        <v>361</v>
      </c>
      <c r="CR96" s="52">
        <v>5400</v>
      </c>
      <c r="CS96" s="52" t="s">
        <v>362</v>
      </c>
      <c r="CT96" s="52">
        <v>95</v>
      </c>
      <c r="CU96" s="52"/>
      <c r="CV96" s="52"/>
      <c r="CW96" s="52" t="s">
        <v>362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247</v>
      </c>
      <c r="CM97" s="52">
        <v>93</v>
      </c>
      <c r="CN97" s="52"/>
      <c r="CO97" s="52"/>
      <c r="CP97" s="52"/>
      <c r="CQ97" s="52" t="s">
        <v>361</v>
      </c>
      <c r="CR97" s="52">
        <v>5400</v>
      </c>
      <c r="CS97" s="52" t="s">
        <v>362</v>
      </c>
      <c r="CT97" s="52">
        <v>95</v>
      </c>
      <c r="CU97" s="52"/>
      <c r="CV97" s="52"/>
      <c r="CW97" s="52" t="s">
        <v>362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247</v>
      </c>
      <c r="CM98" s="52">
        <v>94</v>
      </c>
      <c r="CN98" s="52"/>
      <c r="CO98" s="52"/>
      <c r="CP98" s="52"/>
      <c r="CQ98" s="52" t="s">
        <v>361</v>
      </c>
      <c r="CR98" s="52">
        <v>5400</v>
      </c>
      <c r="CS98" s="52" t="s">
        <v>362</v>
      </c>
      <c r="CT98" s="52">
        <v>95</v>
      </c>
      <c r="CU98" s="52"/>
      <c r="CV98" s="52"/>
      <c r="CW98" s="52" t="s">
        <v>362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247</v>
      </c>
      <c r="CM99" s="52">
        <v>95</v>
      </c>
      <c r="CN99" s="52"/>
      <c r="CO99" s="52"/>
      <c r="CP99" s="52"/>
      <c r="CQ99" s="52" t="s">
        <v>361</v>
      </c>
      <c r="CR99" s="52">
        <v>5400</v>
      </c>
      <c r="CS99" s="52" t="s">
        <v>362</v>
      </c>
      <c r="CT99" s="52">
        <v>95</v>
      </c>
      <c r="CU99" s="52" t="s">
        <v>363</v>
      </c>
      <c r="CV99" s="52">
        <v>2</v>
      </c>
      <c r="CW99" s="52" t="s">
        <v>362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247</v>
      </c>
      <c r="CM100" s="52">
        <v>96</v>
      </c>
      <c r="CN100" s="52"/>
      <c r="CO100" s="52"/>
      <c r="CP100" s="52"/>
      <c r="CQ100" s="52" t="s">
        <v>361</v>
      </c>
      <c r="CR100" s="52">
        <v>6600</v>
      </c>
      <c r="CS100" s="52" t="s">
        <v>362</v>
      </c>
      <c r="CT100" s="52">
        <v>100</v>
      </c>
      <c r="CU100" s="52"/>
      <c r="CV100" s="52"/>
      <c r="CW100" s="52" t="s">
        <v>362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247</v>
      </c>
      <c r="CM101" s="52">
        <v>97</v>
      </c>
      <c r="CN101" s="52"/>
      <c r="CO101" s="52"/>
      <c r="CP101" s="52"/>
      <c r="CQ101" s="52" t="s">
        <v>361</v>
      </c>
      <c r="CR101" s="52">
        <v>6600</v>
      </c>
      <c r="CS101" s="52" t="s">
        <v>362</v>
      </c>
      <c r="CT101" s="52">
        <v>100</v>
      </c>
      <c r="CU101" s="52"/>
      <c r="CV101" s="52"/>
      <c r="CW101" s="52" t="s">
        <v>362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247</v>
      </c>
      <c r="CM102" s="52">
        <v>98</v>
      </c>
      <c r="CN102" s="52"/>
      <c r="CO102" s="52"/>
      <c r="CP102" s="52"/>
      <c r="CQ102" s="52" t="s">
        <v>361</v>
      </c>
      <c r="CR102" s="52">
        <v>6600</v>
      </c>
      <c r="CS102" s="52" t="s">
        <v>362</v>
      </c>
      <c r="CT102" s="52">
        <v>100</v>
      </c>
      <c r="CU102" s="52"/>
      <c r="CV102" s="52"/>
      <c r="CW102" s="52" t="s">
        <v>362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247</v>
      </c>
      <c r="CM103" s="52">
        <v>99</v>
      </c>
      <c r="CN103" s="52"/>
      <c r="CO103" s="52"/>
      <c r="CP103" s="52"/>
      <c r="CQ103" s="52" t="s">
        <v>361</v>
      </c>
      <c r="CR103" s="52">
        <v>6600</v>
      </c>
      <c r="CS103" s="52" t="s">
        <v>362</v>
      </c>
      <c r="CT103" s="52">
        <v>100</v>
      </c>
      <c r="CU103" s="52"/>
      <c r="CV103" s="52"/>
      <c r="CW103" s="52" t="s">
        <v>362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247</v>
      </c>
      <c r="CM104" s="52">
        <v>100</v>
      </c>
      <c r="CN104" s="52"/>
      <c r="CO104" s="52"/>
      <c r="CP104" s="52"/>
      <c r="CQ104" s="52" t="s">
        <v>361</v>
      </c>
      <c r="CR104" s="52">
        <v>6600</v>
      </c>
      <c r="CS104" s="52" t="s">
        <v>362</v>
      </c>
      <c r="CT104" s="52">
        <v>100</v>
      </c>
      <c r="CU104" s="52" t="s">
        <v>262</v>
      </c>
      <c r="CV104" s="52">
        <v>2</v>
      </c>
      <c r="CW104" s="52" t="s">
        <v>362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247</v>
      </c>
      <c r="CM105" s="52">
        <v>1</v>
      </c>
      <c r="CN105" s="52"/>
      <c r="CO105" s="52"/>
      <c r="CP105" s="52"/>
      <c r="CQ105" s="52" t="s">
        <v>361</v>
      </c>
      <c r="CR105" s="52">
        <v>3000</v>
      </c>
      <c r="CS105" s="52" t="s">
        <v>362</v>
      </c>
      <c r="CT105" s="52">
        <v>10</v>
      </c>
      <c r="CU105" s="52"/>
      <c r="CV105" s="52"/>
      <c r="CW105" s="52" t="s">
        <v>362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247</v>
      </c>
      <c r="CM106" s="52">
        <v>2</v>
      </c>
      <c r="CN106" s="52"/>
      <c r="CO106" s="52"/>
      <c r="CP106" s="52"/>
      <c r="CQ106" s="52" t="s">
        <v>361</v>
      </c>
      <c r="CR106" s="52">
        <v>3000</v>
      </c>
      <c r="CS106" s="52" t="s">
        <v>362</v>
      </c>
      <c r="CT106" s="52">
        <v>10</v>
      </c>
      <c r="CU106" s="52" t="s">
        <v>263</v>
      </c>
      <c r="CV106" s="52">
        <v>1</v>
      </c>
      <c r="CW106" s="52" t="s">
        <v>362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247</v>
      </c>
      <c r="CM107" s="52">
        <v>3</v>
      </c>
      <c r="CN107" s="52"/>
      <c r="CO107" s="52"/>
      <c r="CP107" s="52"/>
      <c r="CQ107" s="52" t="s">
        <v>361</v>
      </c>
      <c r="CR107" s="52">
        <v>3000</v>
      </c>
      <c r="CS107" s="52" t="s">
        <v>362</v>
      </c>
      <c r="CT107" s="52">
        <v>10</v>
      </c>
      <c r="CU107" s="52"/>
      <c r="CV107" s="52"/>
      <c r="CW107" s="52" t="s">
        <v>362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247</v>
      </c>
      <c r="CM108" s="52">
        <v>4</v>
      </c>
      <c r="CN108" s="52"/>
      <c r="CO108" s="52"/>
      <c r="CP108" s="52"/>
      <c r="CQ108" s="52" t="s">
        <v>361</v>
      </c>
      <c r="CR108" s="52">
        <v>3000</v>
      </c>
      <c r="CS108" s="52" t="s">
        <v>362</v>
      </c>
      <c r="CT108" s="52">
        <v>10</v>
      </c>
      <c r="CU108" s="52" t="s">
        <v>264</v>
      </c>
      <c r="CV108" s="52">
        <v>1</v>
      </c>
      <c r="CW108" s="52" t="s">
        <v>362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247</v>
      </c>
      <c r="CM109" s="52">
        <v>5</v>
      </c>
      <c r="CN109" s="52"/>
      <c r="CO109" s="52"/>
      <c r="CP109" s="52"/>
      <c r="CQ109" s="52" t="s">
        <v>361</v>
      </c>
      <c r="CR109" s="52">
        <v>3840</v>
      </c>
      <c r="CS109" s="52" t="s">
        <v>362</v>
      </c>
      <c r="CT109" s="52">
        <v>10</v>
      </c>
      <c r="CU109" s="52"/>
      <c r="CV109" s="52"/>
      <c r="CW109" s="52" t="s">
        <v>362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247</v>
      </c>
      <c r="CM110" s="52">
        <v>6</v>
      </c>
      <c r="CN110" s="52"/>
      <c r="CO110" s="52"/>
      <c r="CP110" s="52"/>
      <c r="CQ110" s="52" t="s">
        <v>361</v>
      </c>
      <c r="CR110" s="52">
        <v>3840</v>
      </c>
      <c r="CS110" s="52" t="s">
        <v>362</v>
      </c>
      <c r="CT110" s="52">
        <v>15</v>
      </c>
      <c r="CU110" s="52"/>
      <c r="CV110" s="52"/>
      <c r="CW110" s="52" t="s">
        <v>362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247</v>
      </c>
      <c r="CM111" s="52">
        <v>7</v>
      </c>
      <c r="CN111" s="52"/>
      <c r="CO111" s="52"/>
      <c r="CP111" s="52"/>
      <c r="CQ111" s="52" t="s">
        <v>361</v>
      </c>
      <c r="CR111" s="52">
        <v>3840</v>
      </c>
      <c r="CS111" s="52" t="s">
        <v>362</v>
      </c>
      <c r="CT111" s="52">
        <v>15</v>
      </c>
      <c r="CU111" s="52" t="s">
        <v>263</v>
      </c>
      <c r="CV111" s="52">
        <v>1</v>
      </c>
      <c r="CW111" s="52" t="s">
        <v>362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247</v>
      </c>
      <c r="CM112" s="52">
        <v>8</v>
      </c>
      <c r="CN112" s="52"/>
      <c r="CO112" s="52"/>
      <c r="CP112" s="52"/>
      <c r="CQ112" s="52" t="s">
        <v>361</v>
      </c>
      <c r="CR112" s="52">
        <v>3840</v>
      </c>
      <c r="CS112" s="52" t="s">
        <v>362</v>
      </c>
      <c r="CT112" s="52">
        <v>15</v>
      </c>
      <c r="CU112" s="52"/>
      <c r="CV112" s="52"/>
      <c r="CW112" s="52" t="s">
        <v>362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247</v>
      </c>
      <c r="CM113" s="52">
        <v>9</v>
      </c>
      <c r="CN113" s="52"/>
      <c r="CO113" s="52"/>
      <c r="CP113" s="52"/>
      <c r="CQ113" s="52" t="s">
        <v>361</v>
      </c>
      <c r="CR113" s="52">
        <v>3840</v>
      </c>
      <c r="CS113" s="52" t="s">
        <v>362</v>
      </c>
      <c r="CT113" s="52">
        <v>15</v>
      </c>
      <c r="CU113" s="52"/>
      <c r="CV113" s="52"/>
      <c r="CW113" s="52" t="s">
        <v>362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247</v>
      </c>
      <c r="CM114" s="52">
        <v>10</v>
      </c>
      <c r="CN114" s="52"/>
      <c r="CO114" s="52"/>
      <c r="CP114" s="52"/>
      <c r="CQ114" s="52" t="s">
        <v>361</v>
      </c>
      <c r="CR114" s="52">
        <v>3840</v>
      </c>
      <c r="CS114" s="52" t="s">
        <v>362</v>
      </c>
      <c r="CT114" s="52">
        <v>15</v>
      </c>
      <c r="CU114" s="52" t="s">
        <v>264</v>
      </c>
      <c r="CV114" s="52">
        <v>1</v>
      </c>
      <c r="CW114" s="52" t="s">
        <v>362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247</v>
      </c>
      <c r="CM115" s="52">
        <v>11</v>
      </c>
      <c r="CN115" s="52"/>
      <c r="CO115" s="52"/>
      <c r="CP115" s="52"/>
      <c r="CQ115" s="52" t="s">
        <v>361</v>
      </c>
      <c r="CR115" s="52">
        <v>4800</v>
      </c>
      <c r="CS115" s="52" t="s">
        <v>362</v>
      </c>
      <c r="CT115" s="52">
        <v>20</v>
      </c>
      <c r="CU115" s="52"/>
      <c r="CV115" s="52"/>
      <c r="CW115" s="52" t="s">
        <v>362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247</v>
      </c>
      <c r="CM116" s="52">
        <v>12</v>
      </c>
      <c r="CN116" s="52"/>
      <c r="CO116" s="52"/>
      <c r="CP116" s="52"/>
      <c r="CQ116" s="52" t="s">
        <v>361</v>
      </c>
      <c r="CR116" s="52">
        <v>4800</v>
      </c>
      <c r="CS116" s="52" t="s">
        <v>362</v>
      </c>
      <c r="CT116" s="52">
        <v>20</v>
      </c>
      <c r="CU116" s="52"/>
      <c r="CV116" s="52"/>
      <c r="CW116" s="52" t="s">
        <v>362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247</v>
      </c>
      <c r="CM117" s="52">
        <v>13</v>
      </c>
      <c r="CN117" s="52"/>
      <c r="CO117" s="52"/>
      <c r="CP117" s="52"/>
      <c r="CQ117" s="52" t="s">
        <v>361</v>
      </c>
      <c r="CR117" s="52">
        <v>4800</v>
      </c>
      <c r="CS117" s="52" t="s">
        <v>362</v>
      </c>
      <c r="CT117" s="52">
        <v>20</v>
      </c>
      <c r="CU117" s="52"/>
      <c r="CV117" s="52"/>
      <c r="CW117" s="52" t="s">
        <v>362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247</v>
      </c>
      <c r="CM118" s="52">
        <v>14</v>
      </c>
      <c r="CN118" s="52"/>
      <c r="CO118" s="52"/>
      <c r="CP118" s="52"/>
      <c r="CQ118" s="52" t="s">
        <v>361</v>
      </c>
      <c r="CR118" s="52">
        <v>4800</v>
      </c>
      <c r="CS118" s="52" t="s">
        <v>362</v>
      </c>
      <c r="CT118" s="52">
        <v>20</v>
      </c>
      <c r="CU118" s="52"/>
      <c r="CV118" s="52"/>
      <c r="CW118" s="52" t="s">
        <v>362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247</v>
      </c>
      <c r="CM119" s="52">
        <v>15</v>
      </c>
      <c r="CN119" s="52"/>
      <c r="CO119" s="52"/>
      <c r="CP119" s="52"/>
      <c r="CQ119" s="52" t="s">
        <v>361</v>
      </c>
      <c r="CR119" s="52">
        <v>4800</v>
      </c>
      <c r="CS119" s="52" t="s">
        <v>362</v>
      </c>
      <c r="CT119" s="52">
        <v>20</v>
      </c>
      <c r="CU119" s="52" t="s">
        <v>263</v>
      </c>
      <c r="CV119" s="52">
        <v>2</v>
      </c>
      <c r="CW119" s="52" t="s">
        <v>362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247</v>
      </c>
      <c r="CM120" s="52">
        <v>16</v>
      </c>
      <c r="CN120" s="52"/>
      <c r="CO120" s="52"/>
      <c r="CP120" s="52"/>
      <c r="CQ120" s="52" t="s">
        <v>361</v>
      </c>
      <c r="CR120" s="52">
        <v>4800</v>
      </c>
      <c r="CS120" s="52" t="s">
        <v>362</v>
      </c>
      <c r="CT120" s="52">
        <v>25</v>
      </c>
      <c r="CU120" s="52"/>
      <c r="CV120" s="52"/>
      <c r="CW120" s="52" t="s">
        <v>362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247</v>
      </c>
      <c r="CM121" s="52">
        <v>17</v>
      </c>
      <c r="CN121" s="52"/>
      <c r="CO121" s="52"/>
      <c r="CP121" s="52"/>
      <c r="CQ121" s="52" t="s">
        <v>361</v>
      </c>
      <c r="CR121" s="52">
        <v>4800</v>
      </c>
      <c r="CS121" s="52" t="s">
        <v>362</v>
      </c>
      <c r="CT121" s="52">
        <v>25</v>
      </c>
      <c r="CU121" s="52"/>
      <c r="CV121" s="52"/>
      <c r="CW121" s="52" t="s">
        <v>362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247</v>
      </c>
      <c r="CM122" s="52">
        <v>18</v>
      </c>
      <c r="CN122" s="52"/>
      <c r="CO122" s="52"/>
      <c r="CP122" s="52"/>
      <c r="CQ122" s="52" t="s">
        <v>361</v>
      </c>
      <c r="CR122" s="52">
        <v>4800</v>
      </c>
      <c r="CS122" s="52" t="s">
        <v>362</v>
      </c>
      <c r="CT122" s="52">
        <v>25</v>
      </c>
      <c r="CU122" s="52"/>
      <c r="CV122" s="52"/>
      <c r="CW122" s="52" t="s">
        <v>362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247</v>
      </c>
      <c r="CM123" s="52">
        <v>19</v>
      </c>
      <c r="CN123" s="52"/>
      <c r="CO123" s="52"/>
      <c r="CP123" s="52"/>
      <c r="CQ123" s="52" t="s">
        <v>361</v>
      </c>
      <c r="CR123" s="52">
        <v>4800</v>
      </c>
      <c r="CS123" s="52" t="s">
        <v>362</v>
      </c>
      <c r="CT123" s="52">
        <v>25</v>
      </c>
      <c r="CU123" s="52"/>
      <c r="CV123" s="52"/>
      <c r="CW123" s="52" t="s">
        <v>362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247</v>
      </c>
      <c r="CM124" s="52">
        <v>20</v>
      </c>
      <c r="CN124" s="52"/>
      <c r="CO124" s="52"/>
      <c r="CP124" s="52"/>
      <c r="CQ124" s="52" t="s">
        <v>361</v>
      </c>
      <c r="CR124" s="52">
        <v>6000</v>
      </c>
      <c r="CS124" s="52" t="s">
        <v>362</v>
      </c>
      <c r="CT124" s="52">
        <v>25</v>
      </c>
      <c r="CU124" s="52" t="s">
        <v>264</v>
      </c>
      <c r="CV124" s="52">
        <v>2</v>
      </c>
      <c r="CW124" s="52" t="s">
        <v>362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247</v>
      </c>
      <c r="CM125" s="52">
        <v>21</v>
      </c>
      <c r="CN125" s="52"/>
      <c r="CO125" s="52"/>
      <c r="CP125" s="52"/>
      <c r="CQ125" s="52" t="s">
        <v>361</v>
      </c>
      <c r="CR125" s="52">
        <v>6000</v>
      </c>
      <c r="CS125" s="52" t="s">
        <v>362</v>
      </c>
      <c r="CT125" s="52">
        <v>30</v>
      </c>
      <c r="CU125" s="52"/>
      <c r="CV125" s="52"/>
      <c r="CW125" s="52" t="s">
        <v>362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247</v>
      </c>
      <c r="CM126" s="52">
        <v>22</v>
      </c>
      <c r="CN126" s="52"/>
      <c r="CO126" s="52"/>
      <c r="CP126" s="52"/>
      <c r="CQ126" s="52" t="s">
        <v>361</v>
      </c>
      <c r="CR126" s="52">
        <v>6000</v>
      </c>
      <c r="CS126" s="52" t="s">
        <v>362</v>
      </c>
      <c r="CT126" s="52">
        <v>30</v>
      </c>
      <c r="CU126" s="52"/>
      <c r="CV126" s="52"/>
      <c r="CW126" s="52" t="s">
        <v>362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247</v>
      </c>
      <c r="CM127" s="52">
        <v>23</v>
      </c>
      <c r="CN127" s="52"/>
      <c r="CO127" s="52"/>
      <c r="CP127" s="52"/>
      <c r="CQ127" s="52" t="s">
        <v>361</v>
      </c>
      <c r="CR127" s="52">
        <v>6000</v>
      </c>
      <c r="CS127" s="52" t="s">
        <v>362</v>
      </c>
      <c r="CT127" s="52">
        <v>30</v>
      </c>
      <c r="CU127" s="52"/>
      <c r="CV127" s="52"/>
      <c r="CW127" s="52" t="s">
        <v>362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247</v>
      </c>
      <c r="CM128" s="52">
        <v>24</v>
      </c>
      <c r="CN128" s="52"/>
      <c r="CO128" s="52"/>
      <c r="CP128" s="52"/>
      <c r="CQ128" s="52" t="s">
        <v>361</v>
      </c>
      <c r="CR128" s="52">
        <v>6000</v>
      </c>
      <c r="CS128" s="52" t="s">
        <v>362</v>
      </c>
      <c r="CT128" s="52">
        <v>30</v>
      </c>
      <c r="CU128" s="52"/>
      <c r="CV128" s="52"/>
      <c r="CW128" s="52" t="s">
        <v>362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247</v>
      </c>
      <c r="CM129" s="52">
        <v>25</v>
      </c>
      <c r="CN129" s="52"/>
      <c r="CO129" s="52"/>
      <c r="CP129" s="52"/>
      <c r="CQ129" s="52" t="s">
        <v>361</v>
      </c>
      <c r="CR129" s="52">
        <v>6000</v>
      </c>
      <c r="CS129" s="52" t="s">
        <v>362</v>
      </c>
      <c r="CT129" s="52">
        <v>30</v>
      </c>
      <c r="CU129" s="52" t="s">
        <v>263</v>
      </c>
      <c r="CV129" s="52">
        <v>2</v>
      </c>
      <c r="CW129" s="52" t="s">
        <v>362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247</v>
      </c>
      <c r="CM130" s="52">
        <v>26</v>
      </c>
      <c r="CN130" s="52"/>
      <c r="CO130" s="52"/>
      <c r="CP130" s="52"/>
      <c r="CQ130" s="52" t="s">
        <v>361</v>
      </c>
      <c r="CR130" s="52">
        <v>6000</v>
      </c>
      <c r="CS130" s="52" t="s">
        <v>362</v>
      </c>
      <c r="CT130" s="52">
        <v>35</v>
      </c>
      <c r="CU130" s="52"/>
      <c r="CV130" s="52"/>
      <c r="CW130" s="52" t="s">
        <v>362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247</v>
      </c>
      <c r="CM131" s="52">
        <v>27</v>
      </c>
      <c r="CN131" s="52"/>
      <c r="CO131" s="52"/>
      <c r="CP131" s="52"/>
      <c r="CQ131" s="52" t="s">
        <v>361</v>
      </c>
      <c r="CR131" s="52">
        <v>6000</v>
      </c>
      <c r="CS131" s="52" t="s">
        <v>362</v>
      </c>
      <c r="CT131" s="52">
        <v>35</v>
      </c>
      <c r="CU131" s="52"/>
      <c r="CV131" s="52"/>
      <c r="CW131" s="52" t="s">
        <v>362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247</v>
      </c>
      <c r="CM132" s="52">
        <v>28</v>
      </c>
      <c r="CN132" s="52"/>
      <c r="CO132" s="52"/>
      <c r="CP132" s="52"/>
      <c r="CQ132" s="52" t="s">
        <v>361</v>
      </c>
      <c r="CR132" s="52">
        <v>6000</v>
      </c>
      <c r="CS132" s="52" t="s">
        <v>362</v>
      </c>
      <c r="CT132" s="52">
        <v>35</v>
      </c>
      <c r="CU132" s="52"/>
      <c r="CV132" s="52"/>
      <c r="CW132" s="52" t="s">
        <v>362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247</v>
      </c>
      <c r="CM133" s="52">
        <v>29</v>
      </c>
      <c r="CN133" s="52"/>
      <c r="CO133" s="52"/>
      <c r="CP133" s="52"/>
      <c r="CQ133" s="52" t="s">
        <v>361</v>
      </c>
      <c r="CR133" s="52">
        <v>6000</v>
      </c>
      <c r="CS133" s="52" t="s">
        <v>362</v>
      </c>
      <c r="CT133" s="52">
        <v>35</v>
      </c>
      <c r="CU133" s="52"/>
      <c r="CV133" s="52"/>
      <c r="CW133" s="52" t="s">
        <v>362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247</v>
      </c>
      <c r="CM134" s="52">
        <v>30</v>
      </c>
      <c r="CN134" s="52"/>
      <c r="CO134" s="52"/>
      <c r="CP134" s="52"/>
      <c r="CQ134" s="52" t="s">
        <v>361</v>
      </c>
      <c r="CR134" s="52">
        <v>7200</v>
      </c>
      <c r="CS134" s="52" t="s">
        <v>362</v>
      </c>
      <c r="CT134" s="52">
        <v>35</v>
      </c>
      <c r="CU134" s="52" t="s">
        <v>263</v>
      </c>
      <c r="CV134" s="52">
        <v>2</v>
      </c>
      <c r="CW134" s="52" t="s">
        <v>362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247</v>
      </c>
      <c r="CM135" s="52">
        <v>31</v>
      </c>
      <c r="CN135" s="52"/>
      <c r="CO135" s="52"/>
      <c r="CP135" s="52"/>
      <c r="CQ135" s="52" t="s">
        <v>361</v>
      </c>
      <c r="CR135" s="52">
        <v>7200</v>
      </c>
      <c r="CS135" s="52" t="s">
        <v>362</v>
      </c>
      <c r="CT135" s="52">
        <v>40</v>
      </c>
      <c r="CU135" s="52"/>
      <c r="CV135" s="52"/>
      <c r="CW135" s="52" t="s">
        <v>362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247</v>
      </c>
      <c r="CM136" s="52">
        <v>32</v>
      </c>
      <c r="CN136" s="52"/>
      <c r="CO136" s="52"/>
      <c r="CP136" s="52"/>
      <c r="CQ136" s="52" t="s">
        <v>361</v>
      </c>
      <c r="CR136" s="52">
        <v>7200</v>
      </c>
      <c r="CS136" s="52" t="s">
        <v>362</v>
      </c>
      <c r="CT136" s="52">
        <v>40</v>
      </c>
      <c r="CU136" s="52"/>
      <c r="CV136" s="52"/>
      <c r="CW136" s="52" t="s">
        <v>362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247</v>
      </c>
      <c r="CM137" s="52">
        <v>33</v>
      </c>
      <c r="CN137" s="52"/>
      <c r="CO137" s="52"/>
      <c r="CP137" s="52"/>
      <c r="CQ137" s="52" t="s">
        <v>361</v>
      </c>
      <c r="CR137" s="52">
        <v>7200</v>
      </c>
      <c r="CS137" s="52" t="s">
        <v>362</v>
      </c>
      <c r="CT137" s="52">
        <v>40</v>
      </c>
      <c r="CU137" s="52"/>
      <c r="CV137" s="52"/>
      <c r="CW137" s="52" t="s">
        <v>362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247</v>
      </c>
      <c r="CM138" s="52">
        <v>34</v>
      </c>
      <c r="CN138" s="52"/>
      <c r="CO138" s="52"/>
      <c r="CP138" s="52"/>
      <c r="CQ138" s="52" t="s">
        <v>361</v>
      </c>
      <c r="CR138" s="52">
        <v>7200</v>
      </c>
      <c r="CS138" s="52" t="s">
        <v>362</v>
      </c>
      <c r="CT138" s="52">
        <v>40</v>
      </c>
      <c r="CU138" s="52"/>
      <c r="CV138" s="52"/>
      <c r="CW138" s="52" t="s">
        <v>362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247</v>
      </c>
      <c r="CM139" s="52">
        <v>35</v>
      </c>
      <c r="CN139" s="52"/>
      <c r="CO139" s="52"/>
      <c r="CP139" s="52"/>
      <c r="CQ139" s="52" t="s">
        <v>361</v>
      </c>
      <c r="CR139" s="52">
        <v>7200</v>
      </c>
      <c r="CS139" s="52" t="s">
        <v>362</v>
      </c>
      <c r="CT139" s="52">
        <v>40</v>
      </c>
      <c r="CU139" s="52" t="s">
        <v>264</v>
      </c>
      <c r="CV139" s="52">
        <v>2</v>
      </c>
      <c r="CW139" s="52" t="s">
        <v>362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247</v>
      </c>
      <c r="CM140" s="52">
        <v>36</v>
      </c>
      <c r="CN140" s="52"/>
      <c r="CO140" s="52"/>
      <c r="CP140" s="52"/>
      <c r="CQ140" s="52" t="s">
        <v>361</v>
      </c>
      <c r="CR140" s="52">
        <v>7200</v>
      </c>
      <c r="CS140" s="52" t="s">
        <v>362</v>
      </c>
      <c r="CT140" s="52">
        <v>45</v>
      </c>
      <c r="CU140" s="52"/>
      <c r="CV140" s="52"/>
      <c r="CW140" s="52" t="s">
        <v>362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247</v>
      </c>
      <c r="CM141" s="52">
        <v>37</v>
      </c>
      <c r="CN141" s="52"/>
      <c r="CO141" s="52"/>
      <c r="CP141" s="52"/>
      <c r="CQ141" s="52" t="s">
        <v>361</v>
      </c>
      <c r="CR141" s="52">
        <v>7200</v>
      </c>
      <c r="CS141" s="52" t="s">
        <v>362</v>
      </c>
      <c r="CT141" s="52">
        <v>45</v>
      </c>
      <c r="CU141" s="52"/>
      <c r="CV141" s="52"/>
      <c r="CW141" s="52" t="s">
        <v>362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247</v>
      </c>
      <c r="CM142" s="52">
        <v>38</v>
      </c>
      <c r="CN142" s="52"/>
      <c r="CO142" s="52"/>
      <c r="CP142" s="52"/>
      <c r="CQ142" s="52" t="s">
        <v>361</v>
      </c>
      <c r="CR142" s="52">
        <v>7200</v>
      </c>
      <c r="CS142" s="52" t="s">
        <v>362</v>
      </c>
      <c r="CT142" s="52">
        <v>45</v>
      </c>
      <c r="CU142" s="52"/>
      <c r="CV142" s="52"/>
      <c r="CW142" s="52" t="s">
        <v>362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247</v>
      </c>
      <c r="CM143" s="52">
        <v>39</v>
      </c>
      <c r="CN143" s="52"/>
      <c r="CO143" s="52"/>
      <c r="CP143" s="52"/>
      <c r="CQ143" s="52" t="s">
        <v>361</v>
      </c>
      <c r="CR143" s="52">
        <v>7200</v>
      </c>
      <c r="CS143" s="52" t="s">
        <v>362</v>
      </c>
      <c r="CT143" s="52">
        <v>45</v>
      </c>
      <c r="CU143" s="52"/>
      <c r="CV143" s="52"/>
      <c r="CW143" s="52" t="s">
        <v>362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247</v>
      </c>
      <c r="CM144" s="52">
        <v>40</v>
      </c>
      <c r="CN144" s="52"/>
      <c r="CO144" s="52"/>
      <c r="CP144" s="52"/>
      <c r="CQ144" s="52" t="s">
        <v>361</v>
      </c>
      <c r="CR144" s="52">
        <v>8640</v>
      </c>
      <c r="CS144" s="52" t="s">
        <v>362</v>
      </c>
      <c r="CT144" s="52">
        <v>45</v>
      </c>
      <c r="CU144" s="52" t="s">
        <v>263</v>
      </c>
      <c r="CV144" s="52">
        <v>2</v>
      </c>
      <c r="CW144" s="52" t="s">
        <v>362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247</v>
      </c>
      <c r="CM145" s="52">
        <v>41</v>
      </c>
      <c r="CN145" s="52"/>
      <c r="CO145" s="52"/>
      <c r="CP145" s="52"/>
      <c r="CQ145" s="52" t="s">
        <v>361</v>
      </c>
      <c r="CR145" s="52">
        <v>8640</v>
      </c>
      <c r="CS145" s="52" t="s">
        <v>362</v>
      </c>
      <c r="CT145" s="52">
        <v>50</v>
      </c>
      <c r="CU145" s="52"/>
      <c r="CV145" s="52"/>
      <c r="CW145" s="52" t="s">
        <v>362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247</v>
      </c>
      <c r="CM146" s="52">
        <v>42</v>
      </c>
      <c r="CN146" s="52"/>
      <c r="CO146" s="52"/>
      <c r="CP146" s="52"/>
      <c r="CQ146" s="52" t="s">
        <v>361</v>
      </c>
      <c r="CR146" s="52">
        <v>8640</v>
      </c>
      <c r="CS146" s="52" t="s">
        <v>362</v>
      </c>
      <c r="CT146" s="52">
        <v>50</v>
      </c>
      <c r="CU146" s="52"/>
      <c r="CV146" s="52"/>
      <c r="CW146" s="52" t="s">
        <v>362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247</v>
      </c>
      <c r="CM147" s="52">
        <v>43</v>
      </c>
      <c r="CN147" s="52"/>
      <c r="CO147" s="52"/>
      <c r="CP147" s="52"/>
      <c r="CQ147" s="52" t="s">
        <v>361</v>
      </c>
      <c r="CR147" s="52">
        <v>8640</v>
      </c>
      <c r="CS147" s="52" t="s">
        <v>362</v>
      </c>
      <c r="CT147" s="52">
        <v>50</v>
      </c>
      <c r="CU147" s="52"/>
      <c r="CV147" s="52"/>
      <c r="CW147" s="52" t="s">
        <v>362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247</v>
      </c>
      <c r="CM148" s="52">
        <v>44</v>
      </c>
      <c r="CN148" s="52"/>
      <c r="CO148" s="52"/>
      <c r="CP148" s="52"/>
      <c r="CQ148" s="52" t="s">
        <v>361</v>
      </c>
      <c r="CR148" s="52">
        <v>8640</v>
      </c>
      <c r="CS148" s="52" t="s">
        <v>362</v>
      </c>
      <c r="CT148" s="52">
        <v>50</v>
      </c>
      <c r="CU148" s="52"/>
      <c r="CV148" s="52"/>
      <c r="CW148" s="52" t="s">
        <v>362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247</v>
      </c>
      <c r="CM149" s="52">
        <v>45</v>
      </c>
      <c r="CN149" s="52"/>
      <c r="CO149" s="52"/>
      <c r="CP149" s="52"/>
      <c r="CQ149" s="52" t="s">
        <v>361</v>
      </c>
      <c r="CR149" s="52">
        <v>8640</v>
      </c>
      <c r="CS149" s="52" t="s">
        <v>362</v>
      </c>
      <c r="CT149" s="52">
        <v>50</v>
      </c>
      <c r="CU149" s="52" t="s">
        <v>264</v>
      </c>
      <c r="CV149" s="52">
        <v>2</v>
      </c>
      <c r="CW149" s="52" t="s">
        <v>362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247</v>
      </c>
      <c r="CM150" s="52">
        <v>46</v>
      </c>
      <c r="CN150" s="52"/>
      <c r="CO150" s="52"/>
      <c r="CP150" s="52"/>
      <c r="CQ150" s="52" t="s">
        <v>361</v>
      </c>
      <c r="CR150" s="52">
        <v>8640</v>
      </c>
      <c r="CS150" s="52" t="s">
        <v>362</v>
      </c>
      <c r="CT150" s="52">
        <v>55</v>
      </c>
      <c r="CU150" s="52"/>
      <c r="CV150" s="52"/>
      <c r="CW150" s="52" t="s">
        <v>362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247</v>
      </c>
      <c r="CM151" s="52">
        <v>47</v>
      </c>
      <c r="CN151" s="52"/>
      <c r="CO151" s="52"/>
      <c r="CP151" s="52"/>
      <c r="CQ151" s="52" t="s">
        <v>361</v>
      </c>
      <c r="CR151" s="52">
        <v>8640</v>
      </c>
      <c r="CS151" s="52" t="s">
        <v>362</v>
      </c>
      <c r="CT151" s="52">
        <v>55</v>
      </c>
      <c r="CU151" s="52"/>
      <c r="CV151" s="52"/>
      <c r="CW151" s="52" t="s">
        <v>362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247</v>
      </c>
      <c r="CM152" s="52">
        <v>48</v>
      </c>
      <c r="CN152" s="52"/>
      <c r="CO152" s="52"/>
      <c r="CP152" s="52"/>
      <c r="CQ152" s="52" t="s">
        <v>361</v>
      </c>
      <c r="CR152" s="52">
        <v>8640</v>
      </c>
      <c r="CS152" s="52" t="s">
        <v>362</v>
      </c>
      <c r="CT152" s="52">
        <v>55</v>
      </c>
      <c r="CU152" s="52"/>
      <c r="CV152" s="52"/>
      <c r="CW152" s="52" t="s">
        <v>362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247</v>
      </c>
      <c r="CM153" s="52">
        <v>49</v>
      </c>
      <c r="CN153" s="52"/>
      <c r="CO153" s="52"/>
      <c r="CP153" s="52"/>
      <c r="CQ153" s="52" t="s">
        <v>361</v>
      </c>
      <c r="CR153" s="52">
        <v>8640</v>
      </c>
      <c r="CS153" s="52" t="s">
        <v>362</v>
      </c>
      <c r="CT153" s="52">
        <v>55</v>
      </c>
      <c r="CU153" s="52"/>
      <c r="CV153" s="52"/>
      <c r="CW153" s="52" t="s">
        <v>362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247</v>
      </c>
      <c r="CM154" s="52">
        <v>50</v>
      </c>
      <c r="CN154" s="52"/>
      <c r="CO154" s="52"/>
      <c r="CP154" s="52"/>
      <c r="CQ154" s="52" t="s">
        <v>361</v>
      </c>
      <c r="CR154" s="52">
        <v>8640</v>
      </c>
      <c r="CS154" s="52" t="s">
        <v>362</v>
      </c>
      <c r="CT154" s="52">
        <v>55</v>
      </c>
      <c r="CU154" s="52" t="s">
        <v>263</v>
      </c>
      <c r="CV154" s="52">
        <v>2</v>
      </c>
      <c r="CW154" s="52" t="s">
        <v>362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247</v>
      </c>
      <c r="CM155" s="52">
        <v>51</v>
      </c>
      <c r="CN155" s="52"/>
      <c r="CO155" s="52"/>
      <c r="CP155" s="52"/>
      <c r="CQ155" s="52" t="s">
        <v>361</v>
      </c>
      <c r="CR155" s="52">
        <v>8640</v>
      </c>
      <c r="CS155" s="52" t="s">
        <v>362</v>
      </c>
      <c r="CT155" s="52">
        <v>60</v>
      </c>
      <c r="CU155" s="52"/>
      <c r="CV155" s="52"/>
      <c r="CW155" s="52" t="s">
        <v>362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247</v>
      </c>
      <c r="CM156" s="52">
        <v>52</v>
      </c>
      <c r="CN156" s="52"/>
      <c r="CO156" s="52"/>
      <c r="CP156" s="52"/>
      <c r="CQ156" s="52" t="s">
        <v>361</v>
      </c>
      <c r="CR156" s="52">
        <v>8640</v>
      </c>
      <c r="CS156" s="52" t="s">
        <v>362</v>
      </c>
      <c r="CT156" s="52">
        <v>60</v>
      </c>
      <c r="CU156" s="52"/>
      <c r="CV156" s="52"/>
      <c r="CW156" s="52" t="s">
        <v>362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247</v>
      </c>
      <c r="CM157" s="52">
        <v>53</v>
      </c>
      <c r="CN157" s="52"/>
      <c r="CO157" s="52"/>
      <c r="CP157" s="52"/>
      <c r="CQ157" s="52" t="s">
        <v>361</v>
      </c>
      <c r="CR157" s="52">
        <v>8640</v>
      </c>
      <c r="CS157" s="52" t="s">
        <v>362</v>
      </c>
      <c r="CT157" s="52">
        <v>60</v>
      </c>
      <c r="CU157" s="52"/>
      <c r="CV157" s="52"/>
      <c r="CW157" s="52" t="s">
        <v>362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247</v>
      </c>
      <c r="CM158" s="52">
        <v>54</v>
      </c>
      <c r="CN158" s="52"/>
      <c r="CO158" s="52"/>
      <c r="CP158" s="52"/>
      <c r="CQ158" s="52" t="s">
        <v>361</v>
      </c>
      <c r="CR158" s="52">
        <v>8640</v>
      </c>
      <c r="CS158" s="52" t="s">
        <v>362</v>
      </c>
      <c r="CT158" s="52">
        <v>60</v>
      </c>
      <c r="CU158" s="52"/>
      <c r="CV158" s="52"/>
      <c r="CW158" s="52" t="s">
        <v>362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247</v>
      </c>
      <c r="CM159" s="52">
        <v>55</v>
      </c>
      <c r="CN159" s="52"/>
      <c r="CO159" s="52"/>
      <c r="CP159" s="52"/>
      <c r="CQ159" s="52" t="s">
        <v>361</v>
      </c>
      <c r="CR159" s="52">
        <v>10800</v>
      </c>
      <c r="CS159" s="52" t="s">
        <v>362</v>
      </c>
      <c r="CT159" s="52">
        <v>60</v>
      </c>
      <c r="CU159" s="52" t="s">
        <v>264</v>
      </c>
      <c r="CV159" s="52">
        <v>2</v>
      </c>
      <c r="CW159" s="52" t="s">
        <v>362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247</v>
      </c>
      <c r="CM160" s="52">
        <v>56</v>
      </c>
      <c r="CN160" s="52"/>
      <c r="CO160" s="52"/>
      <c r="CP160" s="52"/>
      <c r="CQ160" s="52" t="s">
        <v>361</v>
      </c>
      <c r="CR160" s="52">
        <v>10800</v>
      </c>
      <c r="CS160" s="52" t="s">
        <v>362</v>
      </c>
      <c r="CT160" s="52">
        <v>65</v>
      </c>
      <c r="CU160" s="52"/>
      <c r="CV160" s="52"/>
      <c r="CW160" s="52" t="s">
        <v>362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247</v>
      </c>
      <c r="CM161" s="52">
        <v>57</v>
      </c>
      <c r="CN161" s="52"/>
      <c r="CO161" s="52"/>
      <c r="CP161" s="52"/>
      <c r="CQ161" s="52" t="s">
        <v>361</v>
      </c>
      <c r="CR161" s="52">
        <v>10800</v>
      </c>
      <c r="CS161" s="52" t="s">
        <v>362</v>
      </c>
      <c r="CT161" s="52">
        <v>65</v>
      </c>
      <c r="CU161" s="52"/>
      <c r="CV161" s="52"/>
      <c r="CW161" s="52" t="s">
        <v>362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247</v>
      </c>
      <c r="CM162" s="52">
        <v>58</v>
      </c>
      <c r="CN162" s="52"/>
      <c r="CO162" s="52"/>
      <c r="CP162" s="52"/>
      <c r="CQ162" s="52" t="s">
        <v>361</v>
      </c>
      <c r="CR162" s="52">
        <v>10800</v>
      </c>
      <c r="CS162" s="52" t="s">
        <v>362</v>
      </c>
      <c r="CT162" s="52">
        <v>65</v>
      </c>
      <c r="CU162" s="52"/>
      <c r="CV162" s="52"/>
      <c r="CW162" s="52" t="s">
        <v>362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247</v>
      </c>
      <c r="CM163" s="52">
        <v>59</v>
      </c>
      <c r="CN163" s="52"/>
      <c r="CO163" s="52"/>
      <c r="CP163" s="52"/>
      <c r="CQ163" s="52" t="s">
        <v>361</v>
      </c>
      <c r="CR163" s="52">
        <v>10800</v>
      </c>
      <c r="CS163" s="52" t="s">
        <v>362</v>
      </c>
      <c r="CT163" s="52">
        <v>65</v>
      </c>
      <c r="CU163" s="52"/>
      <c r="CV163" s="52"/>
      <c r="CW163" s="52" t="s">
        <v>362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247</v>
      </c>
      <c r="CM164" s="52">
        <v>60</v>
      </c>
      <c r="CN164" s="52"/>
      <c r="CO164" s="52"/>
      <c r="CP164" s="52"/>
      <c r="CQ164" s="52" t="s">
        <v>361</v>
      </c>
      <c r="CR164" s="52">
        <v>10800</v>
      </c>
      <c r="CS164" s="52" t="s">
        <v>362</v>
      </c>
      <c r="CT164" s="52">
        <v>65</v>
      </c>
      <c r="CU164" s="52" t="s">
        <v>263</v>
      </c>
      <c r="CV164" s="52">
        <v>2</v>
      </c>
      <c r="CW164" s="52" t="s">
        <v>362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247</v>
      </c>
      <c r="CM165" s="52">
        <v>61</v>
      </c>
      <c r="CN165" s="52"/>
      <c r="CO165" s="52"/>
      <c r="CP165" s="52"/>
      <c r="CQ165" s="52" t="s">
        <v>361</v>
      </c>
      <c r="CR165" s="52">
        <v>10800</v>
      </c>
      <c r="CS165" s="52" t="s">
        <v>362</v>
      </c>
      <c r="CT165" s="52">
        <v>70</v>
      </c>
      <c r="CU165" s="52"/>
      <c r="CV165" s="52"/>
      <c r="CW165" s="52" t="s">
        <v>362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247</v>
      </c>
      <c r="CM166" s="52">
        <v>62</v>
      </c>
      <c r="CN166" s="52"/>
      <c r="CO166" s="52"/>
      <c r="CP166" s="52"/>
      <c r="CQ166" s="52" t="s">
        <v>361</v>
      </c>
      <c r="CR166" s="52">
        <v>10800</v>
      </c>
      <c r="CS166" s="52" t="s">
        <v>362</v>
      </c>
      <c r="CT166" s="52">
        <v>70</v>
      </c>
      <c r="CU166" s="52"/>
      <c r="CV166" s="52"/>
      <c r="CW166" s="52" t="s">
        <v>362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247</v>
      </c>
      <c r="CM167" s="52">
        <v>63</v>
      </c>
      <c r="CN167" s="52"/>
      <c r="CO167" s="52"/>
      <c r="CP167" s="52"/>
      <c r="CQ167" s="52" t="s">
        <v>361</v>
      </c>
      <c r="CR167" s="52">
        <v>10800</v>
      </c>
      <c r="CS167" s="52" t="s">
        <v>362</v>
      </c>
      <c r="CT167" s="52">
        <v>70</v>
      </c>
      <c r="CU167" s="52"/>
      <c r="CV167" s="52"/>
      <c r="CW167" s="52" t="s">
        <v>362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247</v>
      </c>
      <c r="CM168" s="52">
        <v>64</v>
      </c>
      <c r="CN168" s="52"/>
      <c r="CO168" s="52"/>
      <c r="CP168" s="52"/>
      <c r="CQ168" s="52" t="s">
        <v>361</v>
      </c>
      <c r="CR168" s="52">
        <v>10800</v>
      </c>
      <c r="CS168" s="52" t="s">
        <v>362</v>
      </c>
      <c r="CT168" s="52">
        <v>70</v>
      </c>
      <c r="CU168" s="52"/>
      <c r="CV168" s="52"/>
      <c r="CW168" s="52" t="s">
        <v>362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247</v>
      </c>
      <c r="CM169" s="52">
        <v>65</v>
      </c>
      <c r="CN169" s="52"/>
      <c r="CO169" s="52"/>
      <c r="CP169" s="52"/>
      <c r="CQ169" s="52" t="s">
        <v>361</v>
      </c>
      <c r="CR169" s="52">
        <v>10800</v>
      </c>
      <c r="CS169" s="52" t="s">
        <v>362</v>
      </c>
      <c r="CT169" s="52">
        <v>70</v>
      </c>
      <c r="CU169" s="52" t="s">
        <v>264</v>
      </c>
      <c r="CV169" s="52">
        <v>2</v>
      </c>
      <c r="CW169" s="52" t="s">
        <v>362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247</v>
      </c>
      <c r="CM170" s="52">
        <v>66</v>
      </c>
      <c r="CN170" s="52"/>
      <c r="CO170" s="52"/>
      <c r="CP170" s="52"/>
      <c r="CQ170" s="52" t="s">
        <v>361</v>
      </c>
      <c r="CR170" s="52">
        <v>10800</v>
      </c>
      <c r="CS170" s="52" t="s">
        <v>362</v>
      </c>
      <c r="CT170" s="52">
        <v>75</v>
      </c>
      <c r="CU170" s="52"/>
      <c r="CV170" s="52"/>
      <c r="CW170" s="52" t="s">
        <v>362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247</v>
      </c>
      <c r="CM171" s="52">
        <v>67</v>
      </c>
      <c r="CN171" s="52"/>
      <c r="CO171" s="52"/>
      <c r="CP171" s="52"/>
      <c r="CQ171" s="52" t="s">
        <v>361</v>
      </c>
      <c r="CR171" s="52">
        <v>10800</v>
      </c>
      <c r="CS171" s="52" t="s">
        <v>362</v>
      </c>
      <c r="CT171" s="52">
        <v>75</v>
      </c>
      <c r="CU171" s="52"/>
      <c r="CV171" s="52"/>
      <c r="CW171" s="52" t="s">
        <v>362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247</v>
      </c>
      <c r="CM172" s="52">
        <v>68</v>
      </c>
      <c r="CN172" s="52"/>
      <c r="CO172" s="52"/>
      <c r="CP172" s="52"/>
      <c r="CQ172" s="52" t="s">
        <v>361</v>
      </c>
      <c r="CR172" s="52">
        <v>10800</v>
      </c>
      <c r="CS172" s="52" t="s">
        <v>362</v>
      </c>
      <c r="CT172" s="52">
        <v>75</v>
      </c>
      <c r="CU172" s="52"/>
      <c r="CV172" s="52"/>
      <c r="CW172" s="52" t="s">
        <v>362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247</v>
      </c>
      <c r="CM173" s="52">
        <v>69</v>
      </c>
      <c r="CN173" s="52"/>
      <c r="CO173" s="52"/>
      <c r="CP173" s="52"/>
      <c r="CQ173" s="52" t="s">
        <v>361</v>
      </c>
      <c r="CR173" s="52">
        <v>10800</v>
      </c>
      <c r="CS173" s="52" t="s">
        <v>362</v>
      </c>
      <c r="CT173" s="52">
        <v>75</v>
      </c>
      <c r="CU173" s="52"/>
      <c r="CV173" s="52"/>
      <c r="CW173" s="52" t="s">
        <v>362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247</v>
      </c>
      <c r="CM174" s="52">
        <v>70</v>
      </c>
      <c r="CN174" s="52"/>
      <c r="CO174" s="52"/>
      <c r="CP174" s="52"/>
      <c r="CQ174" s="52" t="s">
        <v>361</v>
      </c>
      <c r="CR174" s="52">
        <v>13200</v>
      </c>
      <c r="CS174" s="52" t="s">
        <v>362</v>
      </c>
      <c r="CT174" s="52">
        <v>75</v>
      </c>
      <c r="CU174" s="52" t="s">
        <v>263</v>
      </c>
      <c r="CV174" s="52">
        <v>2</v>
      </c>
      <c r="CW174" s="52" t="s">
        <v>362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247</v>
      </c>
      <c r="CM175" s="52">
        <v>71</v>
      </c>
      <c r="CN175" s="52"/>
      <c r="CO175" s="52"/>
      <c r="CP175" s="52"/>
      <c r="CQ175" s="52" t="s">
        <v>361</v>
      </c>
      <c r="CR175" s="52">
        <v>13200</v>
      </c>
      <c r="CS175" s="52" t="s">
        <v>362</v>
      </c>
      <c r="CT175" s="52">
        <v>80</v>
      </c>
      <c r="CU175" s="52"/>
      <c r="CV175" s="52"/>
      <c r="CW175" s="52" t="s">
        <v>362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247</v>
      </c>
      <c r="CM176" s="52">
        <v>72</v>
      </c>
      <c r="CN176" s="52"/>
      <c r="CO176" s="52"/>
      <c r="CP176" s="52"/>
      <c r="CQ176" s="52" t="s">
        <v>361</v>
      </c>
      <c r="CR176" s="52">
        <v>13200</v>
      </c>
      <c r="CS176" s="52" t="s">
        <v>362</v>
      </c>
      <c r="CT176" s="52">
        <v>80</v>
      </c>
      <c r="CU176" s="52"/>
      <c r="CV176" s="52"/>
      <c r="CW176" s="52" t="s">
        <v>362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247</v>
      </c>
      <c r="CM177" s="52">
        <v>73</v>
      </c>
      <c r="CN177" s="52"/>
      <c r="CO177" s="52"/>
      <c r="CP177" s="52"/>
      <c r="CQ177" s="52" t="s">
        <v>361</v>
      </c>
      <c r="CR177" s="52">
        <v>13200</v>
      </c>
      <c r="CS177" s="52" t="s">
        <v>362</v>
      </c>
      <c r="CT177" s="52">
        <v>80</v>
      </c>
      <c r="CU177" s="52"/>
      <c r="CV177" s="52"/>
      <c r="CW177" s="52" t="s">
        <v>362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247</v>
      </c>
      <c r="CM178" s="52">
        <v>74</v>
      </c>
      <c r="CN178" s="52"/>
      <c r="CO178" s="52"/>
      <c r="CP178" s="52"/>
      <c r="CQ178" s="52" t="s">
        <v>361</v>
      </c>
      <c r="CR178" s="52">
        <v>13200</v>
      </c>
      <c r="CS178" s="52" t="s">
        <v>362</v>
      </c>
      <c r="CT178" s="52">
        <v>80</v>
      </c>
      <c r="CU178" s="52"/>
      <c r="CV178" s="52"/>
      <c r="CW178" s="52" t="s">
        <v>362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247</v>
      </c>
      <c r="CM179" s="52">
        <v>75</v>
      </c>
      <c r="CN179" s="52"/>
      <c r="CO179" s="52"/>
      <c r="CP179" s="52"/>
      <c r="CQ179" s="52" t="s">
        <v>361</v>
      </c>
      <c r="CR179" s="52">
        <v>13200</v>
      </c>
      <c r="CS179" s="52" t="s">
        <v>362</v>
      </c>
      <c r="CT179" s="52">
        <v>80</v>
      </c>
      <c r="CU179" s="52" t="s">
        <v>264</v>
      </c>
      <c r="CV179" s="52">
        <v>2</v>
      </c>
      <c r="CW179" s="52" t="s">
        <v>362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247</v>
      </c>
      <c r="CM180" s="52">
        <v>76</v>
      </c>
      <c r="CN180" s="52"/>
      <c r="CO180" s="52"/>
      <c r="CP180" s="52"/>
      <c r="CQ180" s="52" t="s">
        <v>361</v>
      </c>
      <c r="CR180" s="52">
        <v>13200</v>
      </c>
      <c r="CS180" s="52" t="s">
        <v>362</v>
      </c>
      <c r="CT180" s="52">
        <v>85</v>
      </c>
      <c r="CU180" s="52"/>
      <c r="CV180" s="52"/>
      <c r="CW180" s="52" t="s">
        <v>362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247</v>
      </c>
      <c r="CM181" s="52">
        <v>77</v>
      </c>
      <c r="CN181" s="52"/>
      <c r="CO181" s="52"/>
      <c r="CP181" s="52"/>
      <c r="CQ181" s="52" t="s">
        <v>361</v>
      </c>
      <c r="CR181" s="52">
        <v>13200</v>
      </c>
      <c r="CS181" s="52" t="s">
        <v>362</v>
      </c>
      <c r="CT181" s="52">
        <v>85</v>
      </c>
      <c r="CU181" s="52"/>
      <c r="CV181" s="52"/>
      <c r="CW181" s="52" t="s">
        <v>362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247</v>
      </c>
      <c r="CM182" s="52">
        <v>78</v>
      </c>
      <c r="CN182" s="52"/>
      <c r="CO182" s="52"/>
      <c r="CP182" s="52"/>
      <c r="CQ182" s="52" t="s">
        <v>361</v>
      </c>
      <c r="CR182" s="52">
        <v>13200</v>
      </c>
      <c r="CS182" s="52" t="s">
        <v>362</v>
      </c>
      <c r="CT182" s="52">
        <v>85</v>
      </c>
      <c r="CU182" s="52"/>
      <c r="CV182" s="52"/>
      <c r="CW182" s="52" t="s">
        <v>362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247</v>
      </c>
      <c r="CM183" s="52">
        <v>79</v>
      </c>
      <c r="CN183" s="52"/>
      <c r="CO183" s="52"/>
      <c r="CP183" s="52"/>
      <c r="CQ183" s="52" t="s">
        <v>361</v>
      </c>
      <c r="CR183" s="52">
        <v>13200</v>
      </c>
      <c r="CS183" s="52" t="s">
        <v>362</v>
      </c>
      <c r="CT183" s="52">
        <v>85</v>
      </c>
      <c r="CU183" s="52"/>
      <c r="CV183" s="52"/>
      <c r="CW183" s="52" t="s">
        <v>362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247</v>
      </c>
      <c r="CM184" s="52">
        <v>80</v>
      </c>
      <c r="CN184" s="52"/>
      <c r="CO184" s="52"/>
      <c r="CP184" s="52"/>
      <c r="CQ184" s="52" t="s">
        <v>361</v>
      </c>
      <c r="CR184" s="52">
        <v>13200</v>
      </c>
      <c r="CS184" s="52" t="s">
        <v>362</v>
      </c>
      <c r="CT184" s="52">
        <v>85</v>
      </c>
      <c r="CU184" s="52" t="s">
        <v>263</v>
      </c>
      <c r="CV184" s="52">
        <v>2</v>
      </c>
      <c r="CW184" s="52" t="s">
        <v>362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247</v>
      </c>
      <c r="CM185" s="52">
        <v>81</v>
      </c>
      <c r="CN185" s="52"/>
      <c r="CO185" s="52"/>
      <c r="CP185" s="52"/>
      <c r="CQ185" s="52" t="s">
        <v>361</v>
      </c>
      <c r="CR185" s="52">
        <v>13200</v>
      </c>
      <c r="CS185" s="52" t="s">
        <v>362</v>
      </c>
      <c r="CT185" s="52">
        <v>90</v>
      </c>
      <c r="CU185" s="52"/>
      <c r="CV185" s="52"/>
      <c r="CW185" s="52" t="s">
        <v>362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247</v>
      </c>
      <c r="CM186" s="52">
        <v>82</v>
      </c>
      <c r="CN186" s="52"/>
      <c r="CO186" s="52"/>
      <c r="CP186" s="52"/>
      <c r="CQ186" s="52" t="s">
        <v>361</v>
      </c>
      <c r="CR186" s="52">
        <v>13200</v>
      </c>
      <c r="CS186" s="52" t="s">
        <v>362</v>
      </c>
      <c r="CT186" s="52">
        <v>90</v>
      </c>
      <c r="CU186" s="52"/>
      <c r="CV186" s="52"/>
      <c r="CW186" s="52" t="s">
        <v>362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247</v>
      </c>
      <c r="CM187" s="52">
        <v>83</v>
      </c>
      <c r="CN187" s="52"/>
      <c r="CO187" s="52"/>
      <c r="CP187" s="52"/>
      <c r="CQ187" s="52" t="s">
        <v>361</v>
      </c>
      <c r="CR187" s="52">
        <v>13200</v>
      </c>
      <c r="CS187" s="52" t="s">
        <v>362</v>
      </c>
      <c r="CT187" s="52">
        <v>90</v>
      </c>
      <c r="CU187" s="52"/>
      <c r="CV187" s="52"/>
      <c r="CW187" s="52" t="s">
        <v>362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247</v>
      </c>
      <c r="CM188" s="52">
        <v>84</v>
      </c>
      <c r="CN188" s="52"/>
      <c r="CO188" s="52"/>
      <c r="CP188" s="52"/>
      <c r="CQ188" s="52" t="s">
        <v>361</v>
      </c>
      <c r="CR188" s="52">
        <v>13200</v>
      </c>
      <c r="CS188" s="52" t="s">
        <v>362</v>
      </c>
      <c r="CT188" s="52">
        <v>90</v>
      </c>
      <c r="CU188" s="52"/>
      <c r="CV188" s="52"/>
      <c r="CW188" s="52" t="s">
        <v>362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247</v>
      </c>
      <c r="CM189" s="52">
        <v>85</v>
      </c>
      <c r="CN189" s="52"/>
      <c r="CO189" s="52"/>
      <c r="CP189" s="52"/>
      <c r="CQ189" s="52" t="s">
        <v>361</v>
      </c>
      <c r="CR189" s="52">
        <v>15600</v>
      </c>
      <c r="CS189" s="52" t="s">
        <v>362</v>
      </c>
      <c r="CT189" s="52">
        <v>90</v>
      </c>
      <c r="CU189" s="52" t="s">
        <v>264</v>
      </c>
      <c r="CV189" s="52">
        <v>2</v>
      </c>
      <c r="CW189" s="52" t="s">
        <v>362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247</v>
      </c>
      <c r="CM190" s="52">
        <v>86</v>
      </c>
      <c r="CN190" s="52"/>
      <c r="CO190" s="52"/>
      <c r="CP190" s="52"/>
      <c r="CQ190" s="52" t="s">
        <v>361</v>
      </c>
      <c r="CR190" s="52">
        <v>15600</v>
      </c>
      <c r="CS190" s="52" t="s">
        <v>362</v>
      </c>
      <c r="CT190" s="52">
        <v>95</v>
      </c>
      <c r="CU190" s="52"/>
      <c r="CV190" s="52"/>
      <c r="CW190" s="52" t="s">
        <v>362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247</v>
      </c>
      <c r="CM191" s="52">
        <v>87</v>
      </c>
      <c r="CN191" s="52"/>
      <c r="CO191" s="52"/>
      <c r="CP191" s="52"/>
      <c r="CQ191" s="52" t="s">
        <v>361</v>
      </c>
      <c r="CR191" s="52">
        <v>15600</v>
      </c>
      <c r="CS191" s="52" t="s">
        <v>362</v>
      </c>
      <c r="CT191" s="52">
        <v>95</v>
      </c>
      <c r="CU191" s="52"/>
      <c r="CV191" s="52"/>
      <c r="CW191" s="52" t="s">
        <v>362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247</v>
      </c>
      <c r="CM192" s="52">
        <v>88</v>
      </c>
      <c r="CN192" s="52"/>
      <c r="CO192" s="52"/>
      <c r="CP192" s="52"/>
      <c r="CQ192" s="52" t="s">
        <v>361</v>
      </c>
      <c r="CR192" s="52">
        <v>15600</v>
      </c>
      <c r="CS192" s="52" t="s">
        <v>362</v>
      </c>
      <c r="CT192" s="52">
        <v>95</v>
      </c>
      <c r="CU192" s="52"/>
      <c r="CV192" s="52"/>
      <c r="CW192" s="52" t="s">
        <v>362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247</v>
      </c>
      <c r="CM193" s="52">
        <v>89</v>
      </c>
      <c r="CN193" s="52"/>
      <c r="CO193" s="52"/>
      <c r="CP193" s="52"/>
      <c r="CQ193" s="52" t="s">
        <v>361</v>
      </c>
      <c r="CR193" s="52">
        <v>15600</v>
      </c>
      <c r="CS193" s="52" t="s">
        <v>362</v>
      </c>
      <c r="CT193" s="52">
        <v>95</v>
      </c>
      <c r="CU193" s="52"/>
      <c r="CV193" s="52"/>
      <c r="CW193" s="52" t="s">
        <v>362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247</v>
      </c>
      <c r="CM194" s="52">
        <v>90</v>
      </c>
      <c r="CN194" s="52"/>
      <c r="CO194" s="52"/>
      <c r="CP194" s="52"/>
      <c r="CQ194" s="52" t="s">
        <v>361</v>
      </c>
      <c r="CR194" s="52">
        <v>15600</v>
      </c>
      <c r="CS194" s="52" t="s">
        <v>362</v>
      </c>
      <c r="CT194" s="52">
        <v>95</v>
      </c>
      <c r="CU194" s="52" t="s">
        <v>263</v>
      </c>
      <c r="CV194" s="52">
        <v>2</v>
      </c>
      <c r="CW194" s="52" t="s">
        <v>362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247</v>
      </c>
      <c r="CM195" s="52">
        <v>91</v>
      </c>
      <c r="CN195" s="52"/>
      <c r="CO195" s="52"/>
      <c r="CP195" s="52"/>
      <c r="CQ195" s="52" t="s">
        <v>361</v>
      </c>
      <c r="CR195" s="52">
        <v>15600</v>
      </c>
      <c r="CS195" s="52" t="s">
        <v>362</v>
      </c>
      <c r="CT195" s="52">
        <v>100</v>
      </c>
      <c r="CU195" s="52"/>
      <c r="CV195" s="52"/>
      <c r="CW195" s="52" t="s">
        <v>362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247</v>
      </c>
      <c r="CM196" s="52">
        <v>92</v>
      </c>
      <c r="CN196" s="52"/>
      <c r="CO196" s="52"/>
      <c r="CP196" s="52"/>
      <c r="CQ196" s="52" t="s">
        <v>361</v>
      </c>
      <c r="CR196" s="52">
        <v>15600</v>
      </c>
      <c r="CS196" s="52" t="s">
        <v>362</v>
      </c>
      <c r="CT196" s="52">
        <v>100</v>
      </c>
      <c r="CU196" s="52"/>
      <c r="CV196" s="52"/>
      <c r="CW196" s="52" t="s">
        <v>362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247</v>
      </c>
      <c r="CM197" s="52">
        <v>93</v>
      </c>
      <c r="CN197" s="52"/>
      <c r="CO197" s="52"/>
      <c r="CP197" s="52"/>
      <c r="CQ197" s="52" t="s">
        <v>361</v>
      </c>
      <c r="CR197" s="52">
        <v>15600</v>
      </c>
      <c r="CS197" s="52" t="s">
        <v>362</v>
      </c>
      <c r="CT197" s="52">
        <v>100</v>
      </c>
      <c r="CU197" s="52"/>
      <c r="CV197" s="52"/>
      <c r="CW197" s="52" t="s">
        <v>362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247</v>
      </c>
      <c r="CM198" s="52">
        <v>94</v>
      </c>
      <c r="CN198" s="52"/>
      <c r="CO198" s="52"/>
      <c r="CP198" s="52"/>
      <c r="CQ198" s="52" t="s">
        <v>361</v>
      </c>
      <c r="CR198" s="52">
        <v>15600</v>
      </c>
      <c r="CS198" s="52" t="s">
        <v>362</v>
      </c>
      <c r="CT198" s="52">
        <v>100</v>
      </c>
      <c r="CU198" s="52"/>
      <c r="CV198" s="52"/>
      <c r="CW198" s="52" t="s">
        <v>362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247</v>
      </c>
      <c r="CM199" s="52">
        <v>95</v>
      </c>
      <c r="CN199" s="52"/>
      <c r="CO199" s="52"/>
      <c r="CP199" s="52"/>
      <c r="CQ199" s="52" t="s">
        <v>361</v>
      </c>
      <c r="CR199" s="52">
        <v>15600</v>
      </c>
      <c r="CS199" s="52" t="s">
        <v>362</v>
      </c>
      <c r="CT199" s="52">
        <v>100</v>
      </c>
      <c r="CU199" s="52" t="s">
        <v>264</v>
      </c>
      <c r="CV199" s="52">
        <v>2</v>
      </c>
      <c r="CW199" s="52" t="s">
        <v>362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247</v>
      </c>
      <c r="CM200" s="52">
        <v>96</v>
      </c>
      <c r="CN200" s="52"/>
      <c r="CO200" s="52"/>
      <c r="CP200" s="52"/>
      <c r="CQ200" s="52" t="s">
        <v>361</v>
      </c>
      <c r="CR200" s="52">
        <v>15600</v>
      </c>
      <c r="CS200" s="52" t="s">
        <v>362</v>
      </c>
      <c r="CT200" s="52">
        <v>105</v>
      </c>
      <c r="CU200" s="52"/>
      <c r="CV200" s="52"/>
      <c r="CW200" s="52" t="s">
        <v>362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247</v>
      </c>
      <c r="CM201" s="52">
        <v>97</v>
      </c>
      <c r="CN201" s="52"/>
      <c r="CO201" s="52"/>
      <c r="CP201" s="52"/>
      <c r="CQ201" s="52" t="s">
        <v>361</v>
      </c>
      <c r="CR201" s="52">
        <v>15600</v>
      </c>
      <c r="CS201" s="52" t="s">
        <v>362</v>
      </c>
      <c r="CT201" s="52">
        <v>105</v>
      </c>
      <c r="CU201" s="52"/>
      <c r="CV201" s="52"/>
      <c r="CW201" s="52" t="s">
        <v>362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247</v>
      </c>
      <c r="CM202" s="52">
        <v>98</v>
      </c>
      <c r="CN202" s="52"/>
      <c r="CO202" s="52"/>
      <c r="CP202" s="52"/>
      <c r="CQ202" s="52" t="s">
        <v>361</v>
      </c>
      <c r="CR202" s="52">
        <v>15600</v>
      </c>
      <c r="CS202" s="52" t="s">
        <v>362</v>
      </c>
      <c r="CT202" s="52">
        <v>105</v>
      </c>
      <c r="CU202" s="52"/>
      <c r="CV202" s="52"/>
      <c r="CW202" s="52" t="s">
        <v>362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247</v>
      </c>
      <c r="CM203" s="52">
        <v>99</v>
      </c>
      <c r="CN203" s="52"/>
      <c r="CO203" s="52"/>
      <c r="CP203" s="52"/>
      <c r="CQ203" s="52" t="s">
        <v>361</v>
      </c>
      <c r="CR203" s="52">
        <v>15600</v>
      </c>
      <c r="CS203" s="52" t="s">
        <v>362</v>
      </c>
      <c r="CT203" s="52">
        <v>105</v>
      </c>
      <c r="CU203" s="52"/>
      <c r="CV203" s="52"/>
      <c r="CW203" s="52" t="s">
        <v>362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247</v>
      </c>
      <c r="CM204" s="52">
        <v>100</v>
      </c>
      <c r="CN204" s="52"/>
      <c r="CO204" s="52"/>
      <c r="CP204" s="52"/>
      <c r="CQ204" s="52" t="s">
        <v>361</v>
      </c>
      <c r="CR204" s="52">
        <v>18000</v>
      </c>
      <c r="CS204" s="52" t="s">
        <v>362</v>
      </c>
      <c r="CT204" s="52">
        <v>105</v>
      </c>
      <c r="CU204" s="52" t="s">
        <v>263</v>
      </c>
      <c r="CV204" s="52">
        <v>2</v>
      </c>
      <c r="CW204" s="52" t="s">
        <v>362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247</v>
      </c>
      <c r="CM205" s="52">
        <v>1</v>
      </c>
      <c r="CN205" s="52"/>
      <c r="CO205" s="52"/>
      <c r="CP205" s="52"/>
      <c r="CQ205" s="52" t="s">
        <v>361</v>
      </c>
      <c r="CR205" s="52">
        <v>5760</v>
      </c>
      <c r="CS205" s="52" t="s">
        <v>362</v>
      </c>
      <c r="CT205" s="52">
        <v>15</v>
      </c>
      <c r="CU205" s="52"/>
      <c r="CV205" s="52"/>
      <c r="CW205" s="52" t="s">
        <v>362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247</v>
      </c>
      <c r="CM206" s="52">
        <v>2</v>
      </c>
      <c r="CN206" s="52"/>
      <c r="CO206" s="52"/>
      <c r="CP206" s="52"/>
      <c r="CQ206" s="52" t="s">
        <v>361</v>
      </c>
      <c r="CR206" s="52">
        <v>5760</v>
      </c>
      <c r="CS206" s="52" t="s">
        <v>362</v>
      </c>
      <c r="CT206" s="52">
        <v>15</v>
      </c>
      <c r="CU206" s="52" t="s">
        <v>265</v>
      </c>
      <c r="CV206" s="52">
        <v>1</v>
      </c>
      <c r="CW206" s="52" t="s">
        <v>362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247</v>
      </c>
      <c r="CM207" s="52">
        <v>3</v>
      </c>
      <c r="CN207" s="52"/>
      <c r="CO207" s="52"/>
      <c r="CP207" s="52"/>
      <c r="CQ207" s="52" t="s">
        <v>361</v>
      </c>
      <c r="CR207" s="52">
        <v>5760</v>
      </c>
      <c r="CS207" s="52" t="s">
        <v>362</v>
      </c>
      <c r="CT207" s="52">
        <v>15</v>
      </c>
      <c r="CU207" s="52"/>
      <c r="CV207" s="52"/>
      <c r="CW207" s="52" t="s">
        <v>362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247</v>
      </c>
      <c r="CM208" s="52">
        <v>4</v>
      </c>
      <c r="CN208" s="52"/>
      <c r="CO208" s="52"/>
      <c r="CP208" s="52"/>
      <c r="CQ208" s="52" t="s">
        <v>361</v>
      </c>
      <c r="CR208" s="52">
        <v>5760</v>
      </c>
      <c r="CS208" s="52" t="s">
        <v>362</v>
      </c>
      <c r="CT208" s="52">
        <v>15</v>
      </c>
      <c r="CU208" s="52" t="s">
        <v>266</v>
      </c>
      <c r="CV208" s="52">
        <v>1</v>
      </c>
      <c r="CW208" s="52" t="s">
        <v>362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247</v>
      </c>
      <c r="CM209" s="52">
        <v>5</v>
      </c>
      <c r="CN209" s="52"/>
      <c r="CO209" s="52"/>
      <c r="CP209" s="52"/>
      <c r="CQ209" s="52" t="s">
        <v>361</v>
      </c>
      <c r="CR209" s="52">
        <v>5760</v>
      </c>
      <c r="CS209" s="52" t="s">
        <v>362</v>
      </c>
      <c r="CT209" s="52">
        <v>15</v>
      </c>
      <c r="CU209" s="52"/>
      <c r="CV209" s="52"/>
      <c r="CW209" s="52" t="s">
        <v>362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247</v>
      </c>
      <c r="CM210" s="52">
        <v>6</v>
      </c>
      <c r="CN210" s="52"/>
      <c r="CO210" s="52"/>
      <c r="CP210" s="52"/>
      <c r="CQ210" s="52" t="s">
        <v>361</v>
      </c>
      <c r="CR210" s="52">
        <v>7200</v>
      </c>
      <c r="CS210" s="52" t="s">
        <v>362</v>
      </c>
      <c r="CT210" s="52">
        <v>20</v>
      </c>
      <c r="CU210" s="52"/>
      <c r="CV210" s="52"/>
      <c r="CW210" s="52" t="s">
        <v>362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247</v>
      </c>
      <c r="CM211" s="52">
        <v>7</v>
      </c>
      <c r="CN211" s="52"/>
      <c r="CO211" s="52"/>
      <c r="CP211" s="52"/>
      <c r="CQ211" s="52" t="s">
        <v>361</v>
      </c>
      <c r="CR211" s="52">
        <v>7200</v>
      </c>
      <c r="CS211" s="52" t="s">
        <v>362</v>
      </c>
      <c r="CT211" s="52">
        <v>20</v>
      </c>
      <c r="CU211" s="52" t="s">
        <v>269</v>
      </c>
      <c r="CV211" s="52">
        <v>1</v>
      </c>
      <c r="CW211" s="52" t="s">
        <v>362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247</v>
      </c>
      <c r="CM212" s="52">
        <v>8</v>
      </c>
      <c r="CN212" s="52"/>
      <c r="CO212" s="52"/>
      <c r="CP212" s="52"/>
      <c r="CQ212" s="52" t="s">
        <v>361</v>
      </c>
      <c r="CR212" s="52">
        <v>7200</v>
      </c>
      <c r="CS212" s="52" t="s">
        <v>362</v>
      </c>
      <c r="CT212" s="52">
        <v>20</v>
      </c>
      <c r="CU212" s="52"/>
      <c r="CV212" s="52"/>
      <c r="CW212" s="52" t="s">
        <v>362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247</v>
      </c>
      <c r="CM213" s="52">
        <v>9</v>
      </c>
      <c r="CN213" s="52"/>
      <c r="CO213" s="52"/>
      <c r="CP213" s="52"/>
      <c r="CQ213" s="52" t="s">
        <v>361</v>
      </c>
      <c r="CR213" s="52">
        <v>7200</v>
      </c>
      <c r="CS213" s="52" t="s">
        <v>362</v>
      </c>
      <c r="CT213" s="52">
        <v>20</v>
      </c>
      <c r="CU213" s="52"/>
      <c r="CV213" s="52"/>
      <c r="CW213" s="52" t="s">
        <v>362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247</v>
      </c>
      <c r="CM214" s="52">
        <v>10</v>
      </c>
      <c r="CN214" s="52"/>
      <c r="CO214" s="52"/>
      <c r="CP214" s="52"/>
      <c r="CQ214" s="52" t="s">
        <v>361</v>
      </c>
      <c r="CR214" s="52">
        <v>7200</v>
      </c>
      <c r="CS214" s="52" t="s">
        <v>362</v>
      </c>
      <c r="CT214" s="52">
        <v>20</v>
      </c>
      <c r="CU214" s="52" t="s">
        <v>270</v>
      </c>
      <c r="CV214" s="52">
        <v>1</v>
      </c>
      <c r="CW214" s="52" t="s">
        <v>362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247</v>
      </c>
      <c r="CM215" s="52">
        <v>11</v>
      </c>
      <c r="CN215" s="52"/>
      <c r="CO215" s="52"/>
      <c r="CP215" s="52"/>
      <c r="CQ215" s="52" t="s">
        <v>361</v>
      </c>
      <c r="CR215" s="52">
        <v>9000</v>
      </c>
      <c r="CS215" s="52" t="s">
        <v>362</v>
      </c>
      <c r="CT215" s="52">
        <v>25</v>
      </c>
      <c r="CU215" s="52"/>
      <c r="CV215" s="52"/>
      <c r="CW215" s="52" t="s">
        <v>362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247</v>
      </c>
      <c r="CM216" s="52">
        <v>12</v>
      </c>
      <c r="CN216" s="52"/>
      <c r="CO216" s="52"/>
      <c r="CP216" s="52"/>
      <c r="CQ216" s="52" t="s">
        <v>361</v>
      </c>
      <c r="CR216" s="52">
        <v>9000</v>
      </c>
      <c r="CS216" s="52" t="s">
        <v>362</v>
      </c>
      <c r="CT216" s="52">
        <v>25</v>
      </c>
      <c r="CU216" s="52"/>
      <c r="CV216" s="52"/>
      <c r="CW216" s="52" t="s">
        <v>362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247</v>
      </c>
      <c r="CM217" s="52">
        <v>13</v>
      </c>
      <c r="CN217" s="52"/>
      <c r="CO217" s="52"/>
      <c r="CP217" s="52"/>
      <c r="CQ217" s="52" t="s">
        <v>361</v>
      </c>
      <c r="CR217" s="52">
        <v>9000</v>
      </c>
      <c r="CS217" s="52" t="s">
        <v>362</v>
      </c>
      <c r="CT217" s="52">
        <v>25</v>
      </c>
      <c r="CU217" s="52"/>
      <c r="CV217" s="52"/>
      <c r="CW217" s="52" t="s">
        <v>362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247</v>
      </c>
      <c r="CM218" s="52">
        <v>14</v>
      </c>
      <c r="CN218" s="52"/>
      <c r="CO218" s="52"/>
      <c r="CP218" s="52"/>
      <c r="CQ218" s="52" t="s">
        <v>361</v>
      </c>
      <c r="CR218" s="52">
        <v>9000</v>
      </c>
      <c r="CS218" s="52" t="s">
        <v>362</v>
      </c>
      <c r="CT218" s="52">
        <v>25</v>
      </c>
      <c r="CU218" s="52"/>
      <c r="CV218" s="52"/>
      <c r="CW218" s="52" t="s">
        <v>362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247</v>
      </c>
      <c r="CM219" s="52">
        <v>15</v>
      </c>
      <c r="CN219" s="52"/>
      <c r="CO219" s="52"/>
      <c r="CP219" s="52"/>
      <c r="CQ219" s="52" t="s">
        <v>361</v>
      </c>
      <c r="CR219" s="52">
        <v>9000</v>
      </c>
      <c r="CS219" s="52" t="s">
        <v>362</v>
      </c>
      <c r="CT219" s="52">
        <v>25</v>
      </c>
      <c r="CU219" s="52" t="s">
        <v>265</v>
      </c>
      <c r="CV219" s="52">
        <v>2</v>
      </c>
      <c r="CW219" s="52" t="s">
        <v>362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247</v>
      </c>
      <c r="CM220" s="52">
        <v>16</v>
      </c>
      <c r="CN220" s="52"/>
      <c r="CO220" s="52"/>
      <c r="CP220" s="52"/>
      <c r="CQ220" s="52" t="s">
        <v>361</v>
      </c>
      <c r="CR220" s="52">
        <v>10800</v>
      </c>
      <c r="CS220" s="52" t="s">
        <v>362</v>
      </c>
      <c r="CT220" s="52">
        <v>30</v>
      </c>
      <c r="CU220" s="52"/>
      <c r="CV220" s="52"/>
      <c r="CW220" s="52" t="s">
        <v>362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247</v>
      </c>
      <c r="CM221" s="52">
        <v>17</v>
      </c>
      <c r="CN221" s="52"/>
      <c r="CO221" s="52"/>
      <c r="CP221" s="52"/>
      <c r="CQ221" s="52" t="s">
        <v>361</v>
      </c>
      <c r="CR221" s="52">
        <v>10800</v>
      </c>
      <c r="CS221" s="52" t="s">
        <v>362</v>
      </c>
      <c r="CT221" s="52">
        <v>30</v>
      </c>
      <c r="CU221" s="52"/>
      <c r="CV221" s="52"/>
      <c r="CW221" s="52" t="s">
        <v>362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247</v>
      </c>
      <c r="CM222" s="52">
        <v>18</v>
      </c>
      <c r="CN222" s="52"/>
      <c r="CO222" s="52"/>
      <c r="CP222" s="52"/>
      <c r="CQ222" s="52" t="s">
        <v>361</v>
      </c>
      <c r="CR222" s="52">
        <v>10800</v>
      </c>
      <c r="CS222" s="52" t="s">
        <v>362</v>
      </c>
      <c r="CT222" s="52">
        <v>30</v>
      </c>
      <c r="CU222" s="52"/>
      <c r="CV222" s="52"/>
      <c r="CW222" s="52" t="s">
        <v>362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247</v>
      </c>
      <c r="CM223" s="52">
        <v>19</v>
      </c>
      <c r="CN223" s="52"/>
      <c r="CO223" s="52"/>
      <c r="CP223" s="52"/>
      <c r="CQ223" s="52" t="s">
        <v>361</v>
      </c>
      <c r="CR223" s="52">
        <v>10800</v>
      </c>
      <c r="CS223" s="52" t="s">
        <v>362</v>
      </c>
      <c r="CT223" s="52">
        <v>30</v>
      </c>
      <c r="CU223" s="52"/>
      <c r="CV223" s="52"/>
      <c r="CW223" s="52" t="s">
        <v>362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247</v>
      </c>
      <c r="CM224" s="52">
        <v>20</v>
      </c>
      <c r="CN224" s="52"/>
      <c r="CO224" s="52"/>
      <c r="CP224" s="52"/>
      <c r="CQ224" s="52" t="s">
        <v>361</v>
      </c>
      <c r="CR224" s="52">
        <v>12960</v>
      </c>
      <c r="CS224" s="52" t="s">
        <v>362</v>
      </c>
      <c r="CT224" s="52">
        <v>30</v>
      </c>
      <c r="CU224" s="52" t="s">
        <v>266</v>
      </c>
      <c r="CV224" s="52">
        <v>2</v>
      </c>
      <c r="CW224" s="52" t="s">
        <v>362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247</v>
      </c>
      <c r="CM225" s="52">
        <v>21</v>
      </c>
      <c r="CN225" s="52"/>
      <c r="CO225" s="52"/>
      <c r="CP225" s="52"/>
      <c r="CQ225" s="52" t="s">
        <v>361</v>
      </c>
      <c r="CR225" s="52">
        <v>12960</v>
      </c>
      <c r="CS225" s="52" t="s">
        <v>362</v>
      </c>
      <c r="CT225" s="52">
        <v>35</v>
      </c>
      <c r="CU225" s="52"/>
      <c r="CV225" s="52"/>
      <c r="CW225" s="52" t="s">
        <v>362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247</v>
      </c>
      <c r="CM226" s="52">
        <v>22</v>
      </c>
      <c r="CN226" s="52"/>
      <c r="CO226" s="52"/>
      <c r="CP226" s="52"/>
      <c r="CQ226" s="52" t="s">
        <v>361</v>
      </c>
      <c r="CR226" s="52">
        <v>12960</v>
      </c>
      <c r="CS226" s="52" t="s">
        <v>362</v>
      </c>
      <c r="CT226" s="52">
        <v>35</v>
      </c>
      <c r="CU226" s="52"/>
      <c r="CV226" s="52"/>
      <c r="CW226" s="52" t="s">
        <v>362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247</v>
      </c>
      <c r="CM227" s="52">
        <v>23</v>
      </c>
      <c r="CN227" s="52"/>
      <c r="CO227" s="52"/>
      <c r="CP227" s="52"/>
      <c r="CQ227" s="52" t="s">
        <v>361</v>
      </c>
      <c r="CR227" s="52">
        <v>12960</v>
      </c>
      <c r="CS227" s="52" t="s">
        <v>362</v>
      </c>
      <c r="CT227" s="52">
        <v>35</v>
      </c>
      <c r="CU227" s="52"/>
      <c r="CV227" s="52"/>
      <c r="CW227" s="52" t="s">
        <v>362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247</v>
      </c>
      <c r="CM228" s="52">
        <v>24</v>
      </c>
      <c r="CN228" s="52"/>
      <c r="CO228" s="52"/>
      <c r="CP228" s="52"/>
      <c r="CQ228" s="52" t="s">
        <v>361</v>
      </c>
      <c r="CR228" s="52">
        <v>12960</v>
      </c>
      <c r="CS228" s="52" t="s">
        <v>362</v>
      </c>
      <c r="CT228" s="52">
        <v>35</v>
      </c>
      <c r="CU228" s="52"/>
      <c r="CV228" s="52"/>
      <c r="CW228" s="52" t="s">
        <v>362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247</v>
      </c>
      <c r="CM229" s="52">
        <v>25</v>
      </c>
      <c r="CN229" s="52"/>
      <c r="CO229" s="52"/>
      <c r="CP229" s="52"/>
      <c r="CQ229" s="52" t="s">
        <v>361</v>
      </c>
      <c r="CR229" s="52">
        <v>12960</v>
      </c>
      <c r="CS229" s="52" t="s">
        <v>362</v>
      </c>
      <c r="CT229" s="52">
        <v>35</v>
      </c>
      <c r="CU229" s="52" t="s">
        <v>269</v>
      </c>
      <c r="CV229" s="52">
        <v>2</v>
      </c>
      <c r="CW229" s="52" t="s">
        <v>362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247</v>
      </c>
      <c r="CM230" s="52">
        <v>26</v>
      </c>
      <c r="CN230" s="52"/>
      <c r="CO230" s="52"/>
      <c r="CP230" s="52"/>
      <c r="CQ230" s="52" t="s">
        <v>361</v>
      </c>
      <c r="CR230" s="52">
        <v>12960</v>
      </c>
      <c r="CS230" s="52" t="s">
        <v>362</v>
      </c>
      <c r="CT230" s="52">
        <v>40</v>
      </c>
      <c r="CU230" s="52"/>
      <c r="CV230" s="52"/>
      <c r="CW230" s="52" t="s">
        <v>362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247</v>
      </c>
      <c r="CM231" s="52">
        <v>27</v>
      </c>
      <c r="CN231" s="52"/>
      <c r="CO231" s="52"/>
      <c r="CP231" s="52"/>
      <c r="CQ231" s="52" t="s">
        <v>361</v>
      </c>
      <c r="CR231" s="52">
        <v>12960</v>
      </c>
      <c r="CS231" s="52" t="s">
        <v>362</v>
      </c>
      <c r="CT231" s="52">
        <v>40</v>
      </c>
      <c r="CU231" s="52"/>
      <c r="CV231" s="52"/>
      <c r="CW231" s="52" t="s">
        <v>362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247</v>
      </c>
      <c r="CM232" s="52">
        <v>28</v>
      </c>
      <c r="CN232" s="52"/>
      <c r="CO232" s="52"/>
      <c r="CP232" s="52"/>
      <c r="CQ232" s="52" t="s">
        <v>361</v>
      </c>
      <c r="CR232" s="52">
        <v>12960</v>
      </c>
      <c r="CS232" s="52" t="s">
        <v>362</v>
      </c>
      <c r="CT232" s="52">
        <v>40</v>
      </c>
      <c r="CU232" s="52"/>
      <c r="CV232" s="52"/>
      <c r="CW232" s="52" t="s">
        <v>362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247</v>
      </c>
      <c r="CM233" s="52">
        <v>29</v>
      </c>
      <c r="CN233" s="52"/>
      <c r="CO233" s="52"/>
      <c r="CP233" s="52"/>
      <c r="CQ233" s="52" t="s">
        <v>361</v>
      </c>
      <c r="CR233" s="52">
        <v>12960</v>
      </c>
      <c r="CS233" s="52" t="s">
        <v>362</v>
      </c>
      <c r="CT233" s="52">
        <v>40</v>
      </c>
      <c r="CU233" s="52"/>
      <c r="CV233" s="52"/>
      <c r="CW233" s="52" t="s">
        <v>362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247</v>
      </c>
      <c r="CM234" s="52">
        <v>30</v>
      </c>
      <c r="CN234" s="52"/>
      <c r="CO234" s="52"/>
      <c r="CP234" s="52"/>
      <c r="CQ234" s="52" t="s">
        <v>361</v>
      </c>
      <c r="CR234" s="52">
        <v>16200</v>
      </c>
      <c r="CS234" s="52" t="s">
        <v>362</v>
      </c>
      <c r="CT234" s="52">
        <v>40</v>
      </c>
      <c r="CU234" s="52" t="s">
        <v>270</v>
      </c>
      <c r="CV234" s="52">
        <v>2</v>
      </c>
      <c r="CW234" s="52" t="s">
        <v>362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247</v>
      </c>
      <c r="CM235" s="52">
        <v>31</v>
      </c>
      <c r="CN235" s="52"/>
      <c r="CO235" s="52"/>
      <c r="CP235" s="52"/>
      <c r="CQ235" s="52" t="s">
        <v>361</v>
      </c>
      <c r="CR235" s="52">
        <v>16200</v>
      </c>
      <c r="CS235" s="52" t="s">
        <v>362</v>
      </c>
      <c r="CT235" s="52">
        <v>45</v>
      </c>
      <c r="CU235" s="52"/>
      <c r="CV235" s="52"/>
      <c r="CW235" s="52" t="s">
        <v>362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247</v>
      </c>
      <c r="CM236" s="52">
        <v>32</v>
      </c>
      <c r="CN236" s="52"/>
      <c r="CO236" s="52"/>
      <c r="CP236" s="52"/>
      <c r="CQ236" s="52" t="s">
        <v>361</v>
      </c>
      <c r="CR236" s="52">
        <v>16200</v>
      </c>
      <c r="CS236" s="52" t="s">
        <v>362</v>
      </c>
      <c r="CT236" s="52">
        <v>45</v>
      </c>
      <c r="CU236" s="52"/>
      <c r="CV236" s="52"/>
      <c r="CW236" s="52" t="s">
        <v>362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247</v>
      </c>
      <c r="CM237" s="52">
        <v>33</v>
      </c>
      <c r="CN237" s="52"/>
      <c r="CO237" s="52"/>
      <c r="CP237" s="52"/>
      <c r="CQ237" s="52" t="s">
        <v>361</v>
      </c>
      <c r="CR237" s="52">
        <v>16200</v>
      </c>
      <c r="CS237" s="52" t="s">
        <v>362</v>
      </c>
      <c r="CT237" s="52">
        <v>45</v>
      </c>
      <c r="CU237" s="52"/>
      <c r="CV237" s="52"/>
      <c r="CW237" s="52" t="s">
        <v>362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247</v>
      </c>
      <c r="CM238" s="52">
        <v>34</v>
      </c>
      <c r="CN238" s="52"/>
      <c r="CO238" s="52"/>
      <c r="CP238" s="52"/>
      <c r="CQ238" s="52" t="s">
        <v>361</v>
      </c>
      <c r="CR238" s="52">
        <v>16200</v>
      </c>
      <c r="CS238" s="52" t="s">
        <v>362</v>
      </c>
      <c r="CT238" s="52">
        <v>45</v>
      </c>
      <c r="CU238" s="52"/>
      <c r="CV238" s="52"/>
      <c r="CW238" s="52" t="s">
        <v>362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247</v>
      </c>
      <c r="CM239" s="52">
        <v>35</v>
      </c>
      <c r="CN239" s="52"/>
      <c r="CO239" s="52"/>
      <c r="CP239" s="52"/>
      <c r="CQ239" s="52" t="s">
        <v>361</v>
      </c>
      <c r="CR239" s="52">
        <v>16200</v>
      </c>
      <c r="CS239" s="52" t="s">
        <v>362</v>
      </c>
      <c r="CT239" s="52">
        <v>45</v>
      </c>
      <c r="CU239" s="52" t="s">
        <v>265</v>
      </c>
      <c r="CV239" s="52">
        <v>2</v>
      </c>
      <c r="CW239" s="52" t="s">
        <v>362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247</v>
      </c>
      <c r="CM240" s="52">
        <v>36</v>
      </c>
      <c r="CN240" s="52"/>
      <c r="CO240" s="52"/>
      <c r="CP240" s="52"/>
      <c r="CQ240" s="52" t="s">
        <v>361</v>
      </c>
      <c r="CR240" s="52">
        <v>16200</v>
      </c>
      <c r="CS240" s="52" t="s">
        <v>362</v>
      </c>
      <c r="CT240" s="52">
        <v>50</v>
      </c>
      <c r="CU240" s="52"/>
      <c r="CV240" s="52"/>
      <c r="CW240" s="52" t="s">
        <v>362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247</v>
      </c>
      <c r="CM241" s="52">
        <v>37</v>
      </c>
      <c r="CN241" s="52"/>
      <c r="CO241" s="52"/>
      <c r="CP241" s="52"/>
      <c r="CQ241" s="52" t="s">
        <v>361</v>
      </c>
      <c r="CR241" s="52">
        <v>16200</v>
      </c>
      <c r="CS241" s="52" t="s">
        <v>362</v>
      </c>
      <c r="CT241" s="52">
        <v>50</v>
      </c>
      <c r="CU241" s="52"/>
      <c r="CV241" s="52"/>
      <c r="CW241" s="52" t="s">
        <v>362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247</v>
      </c>
      <c r="CM242" s="52">
        <v>38</v>
      </c>
      <c r="CN242" s="52"/>
      <c r="CO242" s="52"/>
      <c r="CP242" s="52"/>
      <c r="CQ242" s="52" t="s">
        <v>361</v>
      </c>
      <c r="CR242" s="52">
        <v>16200</v>
      </c>
      <c r="CS242" s="52" t="s">
        <v>362</v>
      </c>
      <c r="CT242" s="52">
        <v>50</v>
      </c>
      <c r="CU242" s="52"/>
      <c r="CV242" s="52"/>
      <c r="CW242" s="52" t="s">
        <v>362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247</v>
      </c>
      <c r="CM243" s="52">
        <v>39</v>
      </c>
      <c r="CN243" s="52"/>
      <c r="CO243" s="52"/>
      <c r="CP243" s="52"/>
      <c r="CQ243" s="52" t="s">
        <v>361</v>
      </c>
      <c r="CR243" s="52">
        <v>16200</v>
      </c>
      <c r="CS243" s="52" t="s">
        <v>362</v>
      </c>
      <c r="CT243" s="52">
        <v>50</v>
      </c>
      <c r="CU243" s="52"/>
      <c r="CV243" s="52"/>
      <c r="CW243" s="52" t="s">
        <v>362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247</v>
      </c>
      <c r="CM244" s="52">
        <v>40</v>
      </c>
      <c r="CN244" s="52"/>
      <c r="CO244" s="52"/>
      <c r="CP244" s="52"/>
      <c r="CQ244" s="52" t="s">
        <v>361</v>
      </c>
      <c r="CR244" s="52">
        <v>16200</v>
      </c>
      <c r="CS244" s="52" t="s">
        <v>362</v>
      </c>
      <c r="CT244" s="52">
        <v>50</v>
      </c>
      <c r="CU244" s="52" t="s">
        <v>266</v>
      </c>
      <c r="CV244" s="52">
        <v>2</v>
      </c>
      <c r="CW244" s="52" t="s">
        <v>362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247</v>
      </c>
      <c r="CM245" s="52">
        <v>41</v>
      </c>
      <c r="CN245" s="52"/>
      <c r="CO245" s="52"/>
      <c r="CP245" s="52"/>
      <c r="CQ245" s="52" t="s">
        <v>361</v>
      </c>
      <c r="CR245" s="52">
        <v>16200</v>
      </c>
      <c r="CS245" s="52" t="s">
        <v>362</v>
      </c>
      <c r="CT245" s="52">
        <v>55</v>
      </c>
      <c r="CU245" s="52"/>
      <c r="CV245" s="52"/>
      <c r="CW245" s="52" t="s">
        <v>362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247</v>
      </c>
      <c r="CM246" s="52">
        <v>42</v>
      </c>
      <c r="CN246" s="52"/>
      <c r="CO246" s="52"/>
      <c r="CP246" s="52"/>
      <c r="CQ246" s="52" t="s">
        <v>361</v>
      </c>
      <c r="CR246" s="52">
        <v>16200</v>
      </c>
      <c r="CS246" s="52" t="s">
        <v>362</v>
      </c>
      <c r="CT246" s="52">
        <v>55</v>
      </c>
      <c r="CU246" s="52"/>
      <c r="CV246" s="52"/>
      <c r="CW246" s="52" t="s">
        <v>362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247</v>
      </c>
      <c r="CM247" s="52">
        <v>43</v>
      </c>
      <c r="CN247" s="52"/>
      <c r="CO247" s="52"/>
      <c r="CP247" s="52"/>
      <c r="CQ247" s="52" t="s">
        <v>361</v>
      </c>
      <c r="CR247" s="52">
        <v>16200</v>
      </c>
      <c r="CS247" s="52" t="s">
        <v>362</v>
      </c>
      <c r="CT247" s="52">
        <v>55</v>
      </c>
      <c r="CU247" s="52"/>
      <c r="CV247" s="52"/>
      <c r="CW247" s="52" t="s">
        <v>362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247</v>
      </c>
      <c r="CM248" s="52">
        <v>44</v>
      </c>
      <c r="CN248" s="52"/>
      <c r="CO248" s="52"/>
      <c r="CP248" s="52"/>
      <c r="CQ248" s="52" t="s">
        <v>361</v>
      </c>
      <c r="CR248" s="52">
        <v>16200</v>
      </c>
      <c r="CS248" s="52" t="s">
        <v>362</v>
      </c>
      <c r="CT248" s="52">
        <v>55</v>
      </c>
      <c r="CU248" s="52"/>
      <c r="CV248" s="52"/>
      <c r="CW248" s="52" t="s">
        <v>362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247</v>
      </c>
      <c r="CM249" s="52">
        <v>45</v>
      </c>
      <c r="CN249" s="52"/>
      <c r="CO249" s="52"/>
      <c r="CP249" s="52"/>
      <c r="CQ249" s="52" t="s">
        <v>361</v>
      </c>
      <c r="CR249" s="52">
        <v>19800</v>
      </c>
      <c r="CS249" s="52" t="s">
        <v>362</v>
      </c>
      <c r="CT249" s="52">
        <v>55</v>
      </c>
      <c r="CU249" s="52" t="s">
        <v>269</v>
      </c>
      <c r="CV249" s="52">
        <v>2</v>
      </c>
      <c r="CW249" s="52" t="s">
        <v>362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247</v>
      </c>
      <c r="CM250" s="52">
        <v>46</v>
      </c>
      <c r="CN250" s="52"/>
      <c r="CO250" s="52"/>
      <c r="CP250" s="52"/>
      <c r="CQ250" s="52" t="s">
        <v>361</v>
      </c>
      <c r="CR250" s="52">
        <v>19800</v>
      </c>
      <c r="CS250" s="52" t="s">
        <v>362</v>
      </c>
      <c r="CT250" s="52">
        <v>60</v>
      </c>
      <c r="CU250" s="52"/>
      <c r="CV250" s="52"/>
      <c r="CW250" s="52" t="s">
        <v>362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247</v>
      </c>
      <c r="CM251" s="52">
        <v>47</v>
      </c>
      <c r="CN251" s="52"/>
      <c r="CO251" s="52"/>
      <c r="CP251" s="52"/>
      <c r="CQ251" s="52" t="s">
        <v>361</v>
      </c>
      <c r="CR251" s="52">
        <v>19800</v>
      </c>
      <c r="CS251" s="52" t="s">
        <v>362</v>
      </c>
      <c r="CT251" s="52">
        <v>60</v>
      </c>
      <c r="CU251" s="52"/>
      <c r="CV251" s="52"/>
      <c r="CW251" s="52" t="s">
        <v>362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247</v>
      </c>
      <c r="CM252" s="52">
        <v>48</v>
      </c>
      <c r="CN252" s="52"/>
      <c r="CO252" s="52"/>
      <c r="CP252" s="52"/>
      <c r="CQ252" s="52" t="s">
        <v>361</v>
      </c>
      <c r="CR252" s="52">
        <v>19800</v>
      </c>
      <c r="CS252" s="52" t="s">
        <v>362</v>
      </c>
      <c r="CT252" s="52">
        <v>60</v>
      </c>
      <c r="CU252" s="52"/>
      <c r="CV252" s="52"/>
      <c r="CW252" s="52" t="s">
        <v>362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247</v>
      </c>
      <c r="CM253" s="52">
        <v>49</v>
      </c>
      <c r="CN253" s="52"/>
      <c r="CO253" s="52"/>
      <c r="CP253" s="52"/>
      <c r="CQ253" s="52" t="s">
        <v>361</v>
      </c>
      <c r="CR253" s="52">
        <v>19800</v>
      </c>
      <c r="CS253" s="52" t="s">
        <v>362</v>
      </c>
      <c r="CT253" s="52">
        <v>60</v>
      </c>
      <c r="CU253" s="52"/>
      <c r="CV253" s="52"/>
      <c r="CW253" s="52" t="s">
        <v>362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247</v>
      </c>
      <c r="CM254" s="52">
        <v>50</v>
      </c>
      <c r="CN254" s="52"/>
      <c r="CO254" s="52"/>
      <c r="CP254" s="52"/>
      <c r="CQ254" s="52" t="s">
        <v>361</v>
      </c>
      <c r="CR254" s="52">
        <v>19800</v>
      </c>
      <c r="CS254" s="52" t="s">
        <v>362</v>
      </c>
      <c r="CT254" s="52">
        <v>60</v>
      </c>
      <c r="CU254" s="52" t="s">
        <v>270</v>
      </c>
      <c r="CV254" s="52">
        <v>2</v>
      </c>
      <c r="CW254" s="52" t="s">
        <v>362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247</v>
      </c>
      <c r="CM255" s="52">
        <v>51</v>
      </c>
      <c r="CN255" s="52"/>
      <c r="CO255" s="52"/>
      <c r="CP255" s="52"/>
      <c r="CQ255" s="52" t="s">
        <v>361</v>
      </c>
      <c r="CR255" s="52">
        <v>19800</v>
      </c>
      <c r="CS255" s="52" t="s">
        <v>362</v>
      </c>
      <c r="CT255" s="52">
        <v>65</v>
      </c>
      <c r="CU255" s="52"/>
      <c r="CV255" s="52"/>
      <c r="CW255" s="52" t="s">
        <v>362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247</v>
      </c>
      <c r="CM256" s="52">
        <v>52</v>
      </c>
      <c r="CN256" s="52"/>
      <c r="CO256" s="52"/>
      <c r="CP256" s="52"/>
      <c r="CQ256" s="52" t="s">
        <v>361</v>
      </c>
      <c r="CR256" s="52">
        <v>19800</v>
      </c>
      <c r="CS256" s="52" t="s">
        <v>362</v>
      </c>
      <c r="CT256" s="52">
        <v>65</v>
      </c>
      <c r="CU256" s="52"/>
      <c r="CV256" s="52"/>
      <c r="CW256" s="52" t="s">
        <v>362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247</v>
      </c>
      <c r="CM257" s="52">
        <v>53</v>
      </c>
      <c r="CN257" s="52"/>
      <c r="CO257" s="52"/>
      <c r="CP257" s="52"/>
      <c r="CQ257" s="52" t="s">
        <v>361</v>
      </c>
      <c r="CR257" s="52">
        <v>19800</v>
      </c>
      <c r="CS257" s="52" t="s">
        <v>362</v>
      </c>
      <c r="CT257" s="52">
        <v>65</v>
      </c>
      <c r="CU257" s="52"/>
      <c r="CV257" s="52"/>
      <c r="CW257" s="52" t="s">
        <v>362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247</v>
      </c>
      <c r="CM258" s="52">
        <v>54</v>
      </c>
      <c r="CN258" s="52"/>
      <c r="CO258" s="52"/>
      <c r="CP258" s="52"/>
      <c r="CQ258" s="52" t="s">
        <v>361</v>
      </c>
      <c r="CR258" s="52">
        <v>19800</v>
      </c>
      <c r="CS258" s="52" t="s">
        <v>362</v>
      </c>
      <c r="CT258" s="52">
        <v>65</v>
      </c>
      <c r="CU258" s="52"/>
      <c r="CV258" s="52"/>
      <c r="CW258" s="52" t="s">
        <v>362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247</v>
      </c>
      <c r="CM259" s="52">
        <v>55</v>
      </c>
      <c r="CN259" s="52"/>
      <c r="CO259" s="52"/>
      <c r="CP259" s="52"/>
      <c r="CQ259" s="52" t="s">
        <v>361</v>
      </c>
      <c r="CR259" s="52">
        <v>19800</v>
      </c>
      <c r="CS259" s="52" t="s">
        <v>362</v>
      </c>
      <c r="CT259" s="52">
        <v>65</v>
      </c>
      <c r="CU259" s="52" t="s">
        <v>265</v>
      </c>
      <c r="CV259" s="52">
        <v>2</v>
      </c>
      <c r="CW259" s="52" t="s">
        <v>362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247</v>
      </c>
      <c r="CM260" s="52">
        <v>56</v>
      </c>
      <c r="CN260" s="52"/>
      <c r="CO260" s="52"/>
      <c r="CP260" s="52"/>
      <c r="CQ260" s="52" t="s">
        <v>361</v>
      </c>
      <c r="CR260" s="52">
        <v>19800</v>
      </c>
      <c r="CS260" s="52" t="s">
        <v>362</v>
      </c>
      <c r="CT260" s="52">
        <v>70</v>
      </c>
      <c r="CU260" s="52"/>
      <c r="CV260" s="52"/>
      <c r="CW260" s="52" t="s">
        <v>362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247</v>
      </c>
      <c r="CM261" s="52">
        <v>57</v>
      </c>
      <c r="CN261" s="52"/>
      <c r="CO261" s="52"/>
      <c r="CP261" s="52"/>
      <c r="CQ261" s="52" t="s">
        <v>361</v>
      </c>
      <c r="CR261" s="52">
        <v>19800</v>
      </c>
      <c r="CS261" s="52" t="s">
        <v>362</v>
      </c>
      <c r="CT261" s="52">
        <v>70</v>
      </c>
      <c r="CU261" s="52"/>
      <c r="CV261" s="52"/>
      <c r="CW261" s="52" t="s">
        <v>362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247</v>
      </c>
      <c r="CM262" s="52">
        <v>58</v>
      </c>
      <c r="CN262" s="52"/>
      <c r="CO262" s="52"/>
      <c r="CP262" s="52"/>
      <c r="CQ262" s="52" t="s">
        <v>361</v>
      </c>
      <c r="CR262" s="52">
        <v>19800</v>
      </c>
      <c r="CS262" s="52" t="s">
        <v>362</v>
      </c>
      <c r="CT262" s="52">
        <v>70</v>
      </c>
      <c r="CU262" s="52"/>
      <c r="CV262" s="52"/>
      <c r="CW262" s="52" t="s">
        <v>362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247</v>
      </c>
      <c r="CM263" s="52">
        <v>59</v>
      </c>
      <c r="CN263" s="52"/>
      <c r="CO263" s="52"/>
      <c r="CP263" s="52"/>
      <c r="CQ263" s="52" t="s">
        <v>361</v>
      </c>
      <c r="CR263" s="52">
        <v>19800</v>
      </c>
      <c r="CS263" s="52" t="s">
        <v>362</v>
      </c>
      <c r="CT263" s="52">
        <v>70</v>
      </c>
      <c r="CU263" s="52"/>
      <c r="CV263" s="52"/>
      <c r="CW263" s="52" t="s">
        <v>362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247</v>
      </c>
      <c r="CM264" s="52">
        <v>60</v>
      </c>
      <c r="CN264" s="52"/>
      <c r="CO264" s="52"/>
      <c r="CP264" s="52"/>
      <c r="CQ264" s="52" t="s">
        <v>361</v>
      </c>
      <c r="CR264" s="52">
        <v>23400</v>
      </c>
      <c r="CS264" s="52" t="s">
        <v>362</v>
      </c>
      <c r="CT264" s="52">
        <v>70</v>
      </c>
      <c r="CU264" s="52" t="s">
        <v>266</v>
      </c>
      <c r="CV264" s="52">
        <v>2</v>
      </c>
      <c r="CW264" s="52" t="s">
        <v>362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247</v>
      </c>
      <c r="CM265" s="52">
        <v>61</v>
      </c>
      <c r="CN265" s="52"/>
      <c r="CO265" s="52"/>
      <c r="CP265" s="52"/>
      <c r="CQ265" s="52" t="s">
        <v>361</v>
      </c>
      <c r="CR265" s="52">
        <v>23400</v>
      </c>
      <c r="CS265" s="52" t="s">
        <v>362</v>
      </c>
      <c r="CT265" s="52">
        <v>75</v>
      </c>
      <c r="CU265" s="52"/>
      <c r="CV265" s="52"/>
      <c r="CW265" s="52" t="s">
        <v>362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247</v>
      </c>
      <c r="CM266" s="52">
        <v>62</v>
      </c>
      <c r="CN266" s="52"/>
      <c r="CO266" s="52"/>
      <c r="CP266" s="52"/>
      <c r="CQ266" s="52" t="s">
        <v>361</v>
      </c>
      <c r="CR266" s="52">
        <v>23400</v>
      </c>
      <c r="CS266" s="52" t="s">
        <v>362</v>
      </c>
      <c r="CT266" s="52">
        <v>75</v>
      </c>
      <c r="CU266" s="52"/>
      <c r="CV266" s="52"/>
      <c r="CW266" s="52" t="s">
        <v>362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247</v>
      </c>
      <c r="CM267" s="52">
        <v>63</v>
      </c>
      <c r="CN267" s="52"/>
      <c r="CO267" s="52"/>
      <c r="CP267" s="52"/>
      <c r="CQ267" s="52" t="s">
        <v>361</v>
      </c>
      <c r="CR267" s="52">
        <v>23400</v>
      </c>
      <c r="CS267" s="52" t="s">
        <v>362</v>
      </c>
      <c r="CT267" s="52">
        <v>75</v>
      </c>
      <c r="CU267" s="52"/>
      <c r="CV267" s="52"/>
      <c r="CW267" s="52" t="s">
        <v>362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247</v>
      </c>
      <c r="CM268" s="52">
        <v>64</v>
      </c>
      <c r="CN268" s="52"/>
      <c r="CO268" s="52"/>
      <c r="CP268" s="52"/>
      <c r="CQ268" s="52" t="s">
        <v>361</v>
      </c>
      <c r="CR268" s="52">
        <v>23400</v>
      </c>
      <c r="CS268" s="52" t="s">
        <v>362</v>
      </c>
      <c r="CT268" s="52">
        <v>75</v>
      </c>
      <c r="CU268" s="52"/>
      <c r="CV268" s="52"/>
      <c r="CW268" s="52" t="s">
        <v>362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247</v>
      </c>
      <c r="CM269" s="52">
        <v>65</v>
      </c>
      <c r="CN269" s="52"/>
      <c r="CO269" s="52"/>
      <c r="CP269" s="52"/>
      <c r="CQ269" s="52" t="s">
        <v>361</v>
      </c>
      <c r="CR269" s="52">
        <v>23400</v>
      </c>
      <c r="CS269" s="52" t="s">
        <v>362</v>
      </c>
      <c r="CT269" s="52">
        <v>75</v>
      </c>
      <c r="CU269" s="52" t="s">
        <v>269</v>
      </c>
      <c r="CV269" s="52">
        <v>2</v>
      </c>
      <c r="CW269" s="52" t="s">
        <v>362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247</v>
      </c>
      <c r="CM270" s="52">
        <v>66</v>
      </c>
      <c r="CN270" s="52"/>
      <c r="CO270" s="52"/>
      <c r="CP270" s="52"/>
      <c r="CQ270" s="52" t="s">
        <v>361</v>
      </c>
      <c r="CR270" s="52">
        <v>23400</v>
      </c>
      <c r="CS270" s="52" t="s">
        <v>362</v>
      </c>
      <c r="CT270" s="52">
        <v>80</v>
      </c>
      <c r="CU270" s="52"/>
      <c r="CV270" s="52"/>
      <c r="CW270" s="52" t="s">
        <v>362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247</v>
      </c>
      <c r="CM271" s="52">
        <v>67</v>
      </c>
      <c r="CN271" s="52"/>
      <c r="CO271" s="52"/>
      <c r="CP271" s="52"/>
      <c r="CQ271" s="52" t="s">
        <v>361</v>
      </c>
      <c r="CR271" s="52">
        <v>23400</v>
      </c>
      <c r="CS271" s="52" t="s">
        <v>362</v>
      </c>
      <c r="CT271" s="52">
        <v>80</v>
      </c>
      <c r="CU271" s="52"/>
      <c r="CV271" s="52"/>
      <c r="CW271" s="52" t="s">
        <v>362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247</v>
      </c>
      <c r="CM272" s="52">
        <v>68</v>
      </c>
      <c r="CN272" s="52"/>
      <c r="CO272" s="52"/>
      <c r="CP272" s="52"/>
      <c r="CQ272" s="52" t="s">
        <v>361</v>
      </c>
      <c r="CR272" s="52">
        <v>23400</v>
      </c>
      <c r="CS272" s="52" t="s">
        <v>362</v>
      </c>
      <c r="CT272" s="52">
        <v>80</v>
      </c>
      <c r="CU272" s="52"/>
      <c r="CV272" s="52"/>
      <c r="CW272" s="52" t="s">
        <v>362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247</v>
      </c>
      <c r="CM273" s="52">
        <v>69</v>
      </c>
      <c r="CN273" s="52"/>
      <c r="CO273" s="52"/>
      <c r="CP273" s="52"/>
      <c r="CQ273" s="52" t="s">
        <v>361</v>
      </c>
      <c r="CR273" s="52">
        <v>23400</v>
      </c>
      <c r="CS273" s="52" t="s">
        <v>362</v>
      </c>
      <c r="CT273" s="52">
        <v>80</v>
      </c>
      <c r="CU273" s="52"/>
      <c r="CV273" s="52"/>
      <c r="CW273" s="52" t="s">
        <v>362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247</v>
      </c>
      <c r="CM274" s="52">
        <v>70</v>
      </c>
      <c r="CN274" s="52"/>
      <c r="CO274" s="52"/>
      <c r="CP274" s="52"/>
      <c r="CQ274" s="52" t="s">
        <v>361</v>
      </c>
      <c r="CR274" s="52">
        <v>23400</v>
      </c>
      <c r="CS274" s="52" t="s">
        <v>362</v>
      </c>
      <c r="CT274" s="52">
        <v>80</v>
      </c>
      <c r="CU274" s="52" t="s">
        <v>270</v>
      </c>
      <c r="CV274" s="52">
        <v>2</v>
      </c>
      <c r="CW274" s="52" t="s">
        <v>362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247</v>
      </c>
      <c r="CM275" s="52">
        <v>71</v>
      </c>
      <c r="CN275" s="52"/>
      <c r="CO275" s="52"/>
      <c r="CP275" s="52"/>
      <c r="CQ275" s="52" t="s">
        <v>361</v>
      </c>
      <c r="CR275" s="52">
        <v>23400</v>
      </c>
      <c r="CS275" s="52" t="s">
        <v>362</v>
      </c>
      <c r="CT275" s="52">
        <v>85</v>
      </c>
      <c r="CU275" s="52"/>
      <c r="CV275" s="52"/>
      <c r="CW275" s="52" t="s">
        <v>362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247</v>
      </c>
      <c r="CM276" s="52">
        <v>72</v>
      </c>
      <c r="CN276" s="52"/>
      <c r="CO276" s="52"/>
      <c r="CP276" s="52"/>
      <c r="CQ276" s="52" t="s">
        <v>361</v>
      </c>
      <c r="CR276" s="52">
        <v>23400</v>
      </c>
      <c r="CS276" s="52" t="s">
        <v>362</v>
      </c>
      <c r="CT276" s="52">
        <v>85</v>
      </c>
      <c r="CU276" s="52"/>
      <c r="CV276" s="52"/>
      <c r="CW276" s="52" t="s">
        <v>362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247</v>
      </c>
      <c r="CM277" s="52">
        <v>73</v>
      </c>
      <c r="CN277" s="52"/>
      <c r="CO277" s="52"/>
      <c r="CP277" s="52"/>
      <c r="CQ277" s="52" t="s">
        <v>361</v>
      </c>
      <c r="CR277" s="52">
        <v>23400</v>
      </c>
      <c r="CS277" s="52" t="s">
        <v>362</v>
      </c>
      <c r="CT277" s="52">
        <v>85</v>
      </c>
      <c r="CU277" s="52"/>
      <c r="CV277" s="52"/>
      <c r="CW277" s="52" t="s">
        <v>362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247</v>
      </c>
      <c r="CM278" s="52">
        <v>74</v>
      </c>
      <c r="CN278" s="52"/>
      <c r="CO278" s="52"/>
      <c r="CP278" s="52"/>
      <c r="CQ278" s="52" t="s">
        <v>361</v>
      </c>
      <c r="CR278" s="52">
        <v>23400</v>
      </c>
      <c r="CS278" s="52" t="s">
        <v>362</v>
      </c>
      <c r="CT278" s="52">
        <v>85</v>
      </c>
      <c r="CU278" s="52"/>
      <c r="CV278" s="52"/>
      <c r="CW278" s="52" t="s">
        <v>362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247</v>
      </c>
      <c r="CM279" s="52">
        <v>75</v>
      </c>
      <c r="CN279" s="52"/>
      <c r="CO279" s="52"/>
      <c r="CP279" s="52"/>
      <c r="CQ279" s="52" t="s">
        <v>361</v>
      </c>
      <c r="CR279" s="52">
        <v>23400</v>
      </c>
      <c r="CS279" s="52" t="s">
        <v>362</v>
      </c>
      <c r="CT279" s="52">
        <v>85</v>
      </c>
      <c r="CU279" s="52" t="s">
        <v>265</v>
      </c>
      <c r="CV279" s="52">
        <v>2</v>
      </c>
      <c r="CW279" s="52" t="s">
        <v>362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247</v>
      </c>
      <c r="CM280" s="52">
        <v>76</v>
      </c>
      <c r="CN280" s="52"/>
      <c r="CO280" s="52"/>
      <c r="CP280" s="52"/>
      <c r="CQ280" s="52" t="s">
        <v>361</v>
      </c>
      <c r="CR280" s="52">
        <v>23400</v>
      </c>
      <c r="CS280" s="52" t="s">
        <v>362</v>
      </c>
      <c r="CT280" s="52">
        <v>90</v>
      </c>
      <c r="CU280" s="52"/>
      <c r="CV280" s="52"/>
      <c r="CW280" s="52" t="s">
        <v>362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247</v>
      </c>
      <c r="CM281" s="52">
        <v>77</v>
      </c>
      <c r="CN281" s="52"/>
      <c r="CO281" s="52"/>
      <c r="CP281" s="52"/>
      <c r="CQ281" s="52" t="s">
        <v>361</v>
      </c>
      <c r="CR281" s="52">
        <v>23400</v>
      </c>
      <c r="CS281" s="52" t="s">
        <v>362</v>
      </c>
      <c r="CT281" s="52">
        <v>90</v>
      </c>
      <c r="CU281" s="52"/>
      <c r="CV281" s="52"/>
      <c r="CW281" s="52" t="s">
        <v>362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247</v>
      </c>
      <c r="CM282" s="52">
        <v>78</v>
      </c>
      <c r="CN282" s="52"/>
      <c r="CO282" s="52"/>
      <c r="CP282" s="52"/>
      <c r="CQ282" s="52" t="s">
        <v>361</v>
      </c>
      <c r="CR282" s="52">
        <v>23400</v>
      </c>
      <c r="CS282" s="52" t="s">
        <v>362</v>
      </c>
      <c r="CT282" s="52">
        <v>90</v>
      </c>
      <c r="CU282" s="52"/>
      <c r="CV282" s="52"/>
      <c r="CW282" s="52" t="s">
        <v>362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247</v>
      </c>
      <c r="CM283" s="52">
        <v>79</v>
      </c>
      <c r="CN283" s="52"/>
      <c r="CO283" s="52"/>
      <c r="CP283" s="52"/>
      <c r="CQ283" s="52" t="s">
        <v>361</v>
      </c>
      <c r="CR283" s="52">
        <v>23400</v>
      </c>
      <c r="CS283" s="52" t="s">
        <v>362</v>
      </c>
      <c r="CT283" s="52">
        <v>90</v>
      </c>
      <c r="CU283" s="52"/>
      <c r="CV283" s="52"/>
      <c r="CW283" s="52" t="s">
        <v>362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247</v>
      </c>
      <c r="CM284" s="52">
        <v>80</v>
      </c>
      <c r="CN284" s="52"/>
      <c r="CO284" s="52"/>
      <c r="CP284" s="52"/>
      <c r="CQ284" s="52" t="s">
        <v>361</v>
      </c>
      <c r="CR284" s="52">
        <v>27000</v>
      </c>
      <c r="CS284" s="52" t="s">
        <v>362</v>
      </c>
      <c r="CT284" s="52">
        <v>90</v>
      </c>
      <c r="CU284" s="52" t="s">
        <v>266</v>
      </c>
      <c r="CV284" s="52">
        <v>2</v>
      </c>
      <c r="CW284" s="52" t="s">
        <v>362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247</v>
      </c>
      <c r="CM285" s="52">
        <v>81</v>
      </c>
      <c r="CN285" s="52"/>
      <c r="CO285" s="52"/>
      <c r="CP285" s="52"/>
      <c r="CQ285" s="52" t="s">
        <v>361</v>
      </c>
      <c r="CR285" s="52">
        <v>27000</v>
      </c>
      <c r="CS285" s="52" t="s">
        <v>362</v>
      </c>
      <c r="CT285" s="52">
        <v>95</v>
      </c>
      <c r="CU285" s="52"/>
      <c r="CV285" s="52"/>
      <c r="CW285" s="52" t="s">
        <v>362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247</v>
      </c>
      <c r="CM286" s="52">
        <v>82</v>
      </c>
      <c r="CN286" s="52"/>
      <c r="CO286" s="52"/>
      <c r="CP286" s="52"/>
      <c r="CQ286" s="52" t="s">
        <v>361</v>
      </c>
      <c r="CR286" s="52">
        <v>27000</v>
      </c>
      <c r="CS286" s="52" t="s">
        <v>362</v>
      </c>
      <c r="CT286" s="52">
        <v>95</v>
      </c>
      <c r="CU286" s="52"/>
      <c r="CV286" s="52"/>
      <c r="CW286" s="52" t="s">
        <v>362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247</v>
      </c>
      <c r="CM287" s="52">
        <v>83</v>
      </c>
      <c r="CN287" s="52"/>
      <c r="CO287" s="52"/>
      <c r="CP287" s="52"/>
      <c r="CQ287" s="52" t="s">
        <v>361</v>
      </c>
      <c r="CR287" s="52">
        <v>27000</v>
      </c>
      <c r="CS287" s="52" t="s">
        <v>362</v>
      </c>
      <c r="CT287" s="52">
        <v>95</v>
      </c>
      <c r="CU287" s="52"/>
      <c r="CV287" s="52"/>
      <c r="CW287" s="52" t="s">
        <v>362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247</v>
      </c>
      <c r="CM288" s="52">
        <v>84</v>
      </c>
      <c r="CN288" s="52"/>
      <c r="CO288" s="52"/>
      <c r="CP288" s="52"/>
      <c r="CQ288" s="52" t="s">
        <v>361</v>
      </c>
      <c r="CR288" s="52">
        <v>27000</v>
      </c>
      <c r="CS288" s="52" t="s">
        <v>362</v>
      </c>
      <c r="CT288" s="52">
        <v>95</v>
      </c>
      <c r="CU288" s="52"/>
      <c r="CV288" s="52"/>
      <c r="CW288" s="52" t="s">
        <v>362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247</v>
      </c>
      <c r="CM289" s="52">
        <v>85</v>
      </c>
      <c r="CN289" s="52"/>
      <c r="CO289" s="52"/>
      <c r="CP289" s="52"/>
      <c r="CQ289" s="52" t="s">
        <v>361</v>
      </c>
      <c r="CR289" s="52">
        <v>27000</v>
      </c>
      <c r="CS289" s="52" t="s">
        <v>362</v>
      </c>
      <c r="CT289" s="52">
        <v>95</v>
      </c>
      <c r="CU289" s="52" t="s">
        <v>269</v>
      </c>
      <c r="CV289" s="52">
        <v>2</v>
      </c>
      <c r="CW289" s="52" t="s">
        <v>362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247</v>
      </c>
      <c r="CM290" s="52">
        <v>86</v>
      </c>
      <c r="CN290" s="52"/>
      <c r="CO290" s="52"/>
      <c r="CP290" s="52"/>
      <c r="CQ290" s="52" t="s">
        <v>361</v>
      </c>
      <c r="CR290" s="52">
        <v>27000</v>
      </c>
      <c r="CS290" s="52" t="s">
        <v>362</v>
      </c>
      <c r="CT290" s="52">
        <v>100</v>
      </c>
      <c r="CU290" s="52"/>
      <c r="CV290" s="52"/>
      <c r="CW290" s="52" t="s">
        <v>362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247</v>
      </c>
      <c r="CM291" s="52">
        <v>87</v>
      </c>
      <c r="CN291" s="52"/>
      <c r="CO291" s="52"/>
      <c r="CP291" s="52"/>
      <c r="CQ291" s="52" t="s">
        <v>361</v>
      </c>
      <c r="CR291" s="52">
        <v>27000</v>
      </c>
      <c r="CS291" s="52" t="s">
        <v>362</v>
      </c>
      <c r="CT291" s="52">
        <v>100</v>
      </c>
      <c r="CU291" s="52"/>
      <c r="CV291" s="52"/>
      <c r="CW291" s="52" t="s">
        <v>362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247</v>
      </c>
      <c r="CM292" s="52">
        <v>88</v>
      </c>
      <c r="CN292" s="52"/>
      <c r="CO292" s="52"/>
      <c r="CP292" s="52"/>
      <c r="CQ292" s="52" t="s">
        <v>361</v>
      </c>
      <c r="CR292" s="52">
        <v>27000</v>
      </c>
      <c r="CS292" s="52" t="s">
        <v>362</v>
      </c>
      <c r="CT292" s="52">
        <v>100</v>
      </c>
      <c r="CU292" s="52"/>
      <c r="CV292" s="52"/>
      <c r="CW292" s="52" t="s">
        <v>362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247</v>
      </c>
      <c r="CM293" s="52">
        <v>89</v>
      </c>
      <c r="CN293" s="52"/>
      <c r="CO293" s="52"/>
      <c r="CP293" s="52"/>
      <c r="CQ293" s="52" t="s">
        <v>361</v>
      </c>
      <c r="CR293" s="52">
        <v>27000</v>
      </c>
      <c r="CS293" s="52" t="s">
        <v>362</v>
      </c>
      <c r="CT293" s="52">
        <v>100</v>
      </c>
      <c r="CU293" s="52"/>
      <c r="CV293" s="52"/>
      <c r="CW293" s="52" t="s">
        <v>362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247</v>
      </c>
      <c r="CM294" s="52">
        <v>90</v>
      </c>
      <c r="CN294" s="52"/>
      <c r="CO294" s="52"/>
      <c r="CP294" s="52"/>
      <c r="CQ294" s="52" t="s">
        <v>361</v>
      </c>
      <c r="CR294" s="52">
        <v>31500</v>
      </c>
      <c r="CS294" s="52" t="s">
        <v>362</v>
      </c>
      <c r="CT294" s="52">
        <v>100</v>
      </c>
      <c r="CU294" s="52" t="s">
        <v>270</v>
      </c>
      <c r="CV294" s="52">
        <v>2</v>
      </c>
      <c r="CW294" s="52" t="s">
        <v>362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247</v>
      </c>
      <c r="CM295" s="52">
        <v>91</v>
      </c>
      <c r="CN295" s="52"/>
      <c r="CO295" s="52"/>
      <c r="CP295" s="52"/>
      <c r="CQ295" s="52" t="s">
        <v>361</v>
      </c>
      <c r="CR295" s="52">
        <v>31500</v>
      </c>
      <c r="CS295" s="52" t="s">
        <v>362</v>
      </c>
      <c r="CT295" s="52">
        <v>105</v>
      </c>
      <c r="CU295" s="52"/>
      <c r="CV295" s="52"/>
      <c r="CW295" s="52" t="s">
        <v>362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247</v>
      </c>
      <c r="CM296" s="52">
        <v>92</v>
      </c>
      <c r="CN296" s="52"/>
      <c r="CO296" s="52"/>
      <c r="CP296" s="52"/>
      <c r="CQ296" s="52" t="s">
        <v>361</v>
      </c>
      <c r="CR296" s="52">
        <v>31500</v>
      </c>
      <c r="CS296" s="52" t="s">
        <v>362</v>
      </c>
      <c r="CT296" s="52">
        <v>105</v>
      </c>
      <c r="CU296" s="52"/>
      <c r="CV296" s="52"/>
      <c r="CW296" s="52" t="s">
        <v>362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247</v>
      </c>
      <c r="CM297" s="52">
        <v>93</v>
      </c>
      <c r="CN297" s="52"/>
      <c r="CO297" s="52"/>
      <c r="CP297" s="52"/>
      <c r="CQ297" s="52" t="s">
        <v>361</v>
      </c>
      <c r="CR297" s="52">
        <v>31500</v>
      </c>
      <c r="CS297" s="52" t="s">
        <v>362</v>
      </c>
      <c r="CT297" s="52">
        <v>105</v>
      </c>
      <c r="CU297" s="52"/>
      <c r="CV297" s="52"/>
      <c r="CW297" s="52" t="s">
        <v>362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247</v>
      </c>
      <c r="CM298" s="52">
        <v>94</v>
      </c>
      <c r="CN298" s="52"/>
      <c r="CO298" s="52"/>
      <c r="CP298" s="52"/>
      <c r="CQ298" s="52" t="s">
        <v>361</v>
      </c>
      <c r="CR298" s="52">
        <v>31500</v>
      </c>
      <c r="CS298" s="52" t="s">
        <v>362</v>
      </c>
      <c r="CT298" s="52">
        <v>105</v>
      </c>
      <c r="CU298" s="52"/>
      <c r="CV298" s="52"/>
      <c r="CW298" s="52" t="s">
        <v>362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247</v>
      </c>
      <c r="CM299" s="52">
        <v>95</v>
      </c>
      <c r="CN299" s="52"/>
      <c r="CO299" s="52"/>
      <c r="CP299" s="52"/>
      <c r="CQ299" s="52" t="s">
        <v>361</v>
      </c>
      <c r="CR299" s="52">
        <v>31500</v>
      </c>
      <c r="CS299" s="52" t="s">
        <v>362</v>
      </c>
      <c r="CT299" s="52">
        <v>105</v>
      </c>
      <c r="CU299" s="52" t="s">
        <v>265</v>
      </c>
      <c r="CV299" s="52">
        <v>3</v>
      </c>
      <c r="CW299" s="52" t="s">
        <v>362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247</v>
      </c>
      <c r="CM300" s="52">
        <v>96</v>
      </c>
      <c r="CN300" s="52"/>
      <c r="CO300" s="52"/>
      <c r="CP300" s="52"/>
      <c r="CQ300" s="52" t="s">
        <v>361</v>
      </c>
      <c r="CR300" s="52">
        <v>36000</v>
      </c>
      <c r="CS300" s="52" t="s">
        <v>362</v>
      </c>
      <c r="CT300" s="52">
        <v>110</v>
      </c>
      <c r="CU300" s="52"/>
      <c r="CV300" s="52"/>
      <c r="CW300" s="52" t="s">
        <v>362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247</v>
      </c>
      <c r="CM301" s="52">
        <v>97</v>
      </c>
      <c r="CN301" s="52"/>
      <c r="CO301" s="52"/>
      <c r="CP301" s="52"/>
      <c r="CQ301" s="52" t="s">
        <v>361</v>
      </c>
      <c r="CR301" s="52">
        <v>36000</v>
      </c>
      <c r="CS301" s="52" t="s">
        <v>362</v>
      </c>
      <c r="CT301" s="52">
        <v>110</v>
      </c>
      <c r="CU301" s="52"/>
      <c r="CV301" s="52"/>
      <c r="CW301" s="52" t="s">
        <v>362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247</v>
      </c>
      <c r="CM302" s="52">
        <v>98</v>
      </c>
      <c r="CN302" s="52"/>
      <c r="CO302" s="52"/>
      <c r="CP302" s="52"/>
      <c r="CQ302" s="52" t="s">
        <v>361</v>
      </c>
      <c r="CR302" s="52">
        <v>36000</v>
      </c>
      <c r="CS302" s="52" t="s">
        <v>362</v>
      </c>
      <c r="CT302" s="52">
        <v>110</v>
      </c>
      <c r="CU302" s="52"/>
      <c r="CV302" s="52"/>
      <c r="CW302" s="52" t="s">
        <v>362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247</v>
      </c>
      <c r="CM303" s="52">
        <v>99</v>
      </c>
      <c r="CN303" s="52"/>
      <c r="CO303" s="52"/>
      <c r="CP303" s="52"/>
      <c r="CQ303" s="52" t="s">
        <v>361</v>
      </c>
      <c r="CR303" s="52">
        <v>36000</v>
      </c>
      <c r="CS303" s="52" t="s">
        <v>362</v>
      </c>
      <c r="CT303" s="52">
        <v>110</v>
      </c>
      <c r="CU303" s="52"/>
      <c r="CV303" s="52"/>
      <c r="CW303" s="52" t="s">
        <v>362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247</v>
      </c>
      <c r="CM304" s="52">
        <v>100</v>
      </c>
      <c r="CN304" s="52"/>
      <c r="CO304" s="52"/>
      <c r="CP304" s="52"/>
      <c r="CQ304" s="52" t="s">
        <v>361</v>
      </c>
      <c r="CR304" s="52">
        <v>36000</v>
      </c>
      <c r="CS304" s="52" t="s">
        <v>362</v>
      </c>
      <c r="CT304" s="52">
        <v>110</v>
      </c>
      <c r="CU304" s="52" t="s">
        <v>269</v>
      </c>
      <c r="CV304" s="52">
        <v>3</v>
      </c>
      <c r="CW304" s="52" t="s">
        <v>362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247</v>
      </c>
      <c r="CM305" s="52">
        <v>1</v>
      </c>
      <c r="CN305" s="52"/>
      <c r="CO305" s="52"/>
      <c r="CP305" s="52"/>
      <c r="CQ305" s="52" t="s">
        <v>361</v>
      </c>
      <c r="CR305" s="52">
        <v>5760</v>
      </c>
      <c r="CS305" s="52" t="s">
        <v>362</v>
      </c>
      <c r="CT305" s="52">
        <v>20</v>
      </c>
      <c r="CU305" s="52"/>
      <c r="CV305" s="52"/>
      <c r="CW305" s="52" t="s">
        <v>362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247</v>
      </c>
      <c r="CM306" s="52">
        <v>2</v>
      </c>
      <c r="CN306" s="52"/>
      <c r="CO306" s="52"/>
      <c r="CP306" s="52"/>
      <c r="CQ306" s="52" t="s">
        <v>361</v>
      </c>
      <c r="CR306" s="52">
        <v>5760</v>
      </c>
      <c r="CS306" s="52" t="s">
        <v>362</v>
      </c>
      <c r="CT306" s="52">
        <v>20</v>
      </c>
      <c r="CU306" s="52" t="s">
        <v>267</v>
      </c>
      <c r="CV306" s="52">
        <v>1</v>
      </c>
      <c r="CW306" s="52" t="s">
        <v>362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247</v>
      </c>
      <c r="CM307" s="52">
        <v>3</v>
      </c>
      <c r="CN307" s="52"/>
      <c r="CO307" s="52"/>
      <c r="CP307" s="52"/>
      <c r="CQ307" s="52" t="s">
        <v>361</v>
      </c>
      <c r="CR307" s="52">
        <v>5760</v>
      </c>
      <c r="CS307" s="52" t="s">
        <v>362</v>
      </c>
      <c r="CT307" s="52">
        <v>20</v>
      </c>
      <c r="CU307" s="52"/>
      <c r="CV307" s="52"/>
      <c r="CW307" s="52" t="s">
        <v>362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247</v>
      </c>
      <c r="CM308" s="52">
        <v>4</v>
      </c>
      <c r="CN308" s="52"/>
      <c r="CO308" s="52"/>
      <c r="CP308" s="52"/>
      <c r="CQ308" s="52" t="s">
        <v>361</v>
      </c>
      <c r="CR308" s="52">
        <v>5760</v>
      </c>
      <c r="CS308" s="52" t="s">
        <v>362</v>
      </c>
      <c r="CT308" s="52">
        <v>20</v>
      </c>
      <c r="CU308" s="52" t="s">
        <v>268</v>
      </c>
      <c r="CV308" s="52">
        <v>1</v>
      </c>
      <c r="CW308" s="52" t="s">
        <v>362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247</v>
      </c>
      <c r="CM309" s="52">
        <v>5</v>
      </c>
      <c r="CN309" s="52"/>
      <c r="CO309" s="52"/>
      <c r="CP309" s="52"/>
      <c r="CQ309" s="52" t="s">
        <v>361</v>
      </c>
      <c r="CR309" s="52">
        <v>5760</v>
      </c>
      <c r="CS309" s="52" t="s">
        <v>362</v>
      </c>
      <c r="CT309" s="52">
        <v>20</v>
      </c>
      <c r="CU309" s="52"/>
      <c r="CV309" s="52"/>
      <c r="CW309" s="52" t="s">
        <v>362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247</v>
      </c>
      <c r="CM310" s="52">
        <v>6</v>
      </c>
      <c r="CN310" s="52"/>
      <c r="CO310" s="52"/>
      <c r="CP310" s="52"/>
      <c r="CQ310" s="52" t="s">
        <v>361</v>
      </c>
      <c r="CR310" s="52">
        <v>7200</v>
      </c>
      <c r="CS310" s="52" t="s">
        <v>362</v>
      </c>
      <c r="CT310" s="52">
        <v>25</v>
      </c>
      <c r="CU310" s="52"/>
      <c r="CV310" s="52"/>
      <c r="CW310" s="52" t="s">
        <v>362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247</v>
      </c>
      <c r="CM311" s="52">
        <v>7</v>
      </c>
      <c r="CN311" s="52"/>
      <c r="CO311" s="52"/>
      <c r="CP311" s="52"/>
      <c r="CQ311" s="52" t="s">
        <v>361</v>
      </c>
      <c r="CR311" s="52">
        <v>7200</v>
      </c>
      <c r="CS311" s="52" t="s">
        <v>362</v>
      </c>
      <c r="CT311" s="52">
        <v>25</v>
      </c>
      <c r="CU311" s="52" t="s">
        <v>271</v>
      </c>
      <c r="CV311" s="52">
        <v>1</v>
      </c>
      <c r="CW311" s="52" t="s">
        <v>362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247</v>
      </c>
      <c r="CM312" s="52">
        <v>8</v>
      </c>
      <c r="CN312" s="52"/>
      <c r="CO312" s="52"/>
      <c r="CP312" s="52"/>
      <c r="CQ312" s="52" t="s">
        <v>361</v>
      </c>
      <c r="CR312" s="52">
        <v>7200</v>
      </c>
      <c r="CS312" s="52" t="s">
        <v>362</v>
      </c>
      <c r="CT312" s="52">
        <v>25</v>
      </c>
      <c r="CU312" s="52"/>
      <c r="CV312" s="52"/>
      <c r="CW312" s="52" t="s">
        <v>362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247</v>
      </c>
      <c r="CM313" s="52">
        <v>9</v>
      </c>
      <c r="CN313" s="52"/>
      <c r="CO313" s="52"/>
      <c r="CP313" s="52"/>
      <c r="CQ313" s="52" t="s">
        <v>361</v>
      </c>
      <c r="CR313" s="52">
        <v>7200</v>
      </c>
      <c r="CS313" s="52" t="s">
        <v>362</v>
      </c>
      <c r="CT313" s="52">
        <v>25</v>
      </c>
      <c r="CU313" s="52"/>
      <c r="CV313" s="52"/>
      <c r="CW313" s="52" t="s">
        <v>362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247</v>
      </c>
      <c r="CM314" s="52">
        <v>10</v>
      </c>
      <c r="CN314" s="52"/>
      <c r="CO314" s="52"/>
      <c r="CP314" s="52"/>
      <c r="CQ314" s="52" t="s">
        <v>361</v>
      </c>
      <c r="CR314" s="52">
        <v>7200</v>
      </c>
      <c r="CS314" s="52" t="s">
        <v>362</v>
      </c>
      <c r="CT314" s="52">
        <v>25</v>
      </c>
      <c r="CU314" s="52" t="s">
        <v>272</v>
      </c>
      <c r="CV314" s="52">
        <v>1</v>
      </c>
      <c r="CW314" s="52" t="s">
        <v>362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247</v>
      </c>
      <c r="CM315" s="52">
        <v>11</v>
      </c>
      <c r="CN315" s="52"/>
      <c r="CO315" s="52"/>
      <c r="CP315" s="52"/>
      <c r="CQ315" s="52" t="s">
        <v>361</v>
      </c>
      <c r="CR315" s="52">
        <v>9000</v>
      </c>
      <c r="CS315" s="52" t="s">
        <v>362</v>
      </c>
      <c r="CT315" s="52">
        <v>30</v>
      </c>
      <c r="CU315" s="52"/>
      <c r="CV315" s="52"/>
      <c r="CW315" s="52" t="s">
        <v>362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247</v>
      </c>
      <c r="CM316" s="52">
        <v>12</v>
      </c>
      <c r="CN316" s="52"/>
      <c r="CO316" s="52"/>
      <c r="CP316" s="52"/>
      <c r="CQ316" s="52" t="s">
        <v>361</v>
      </c>
      <c r="CR316" s="52">
        <v>9000</v>
      </c>
      <c r="CS316" s="52" t="s">
        <v>362</v>
      </c>
      <c r="CT316" s="52">
        <v>30</v>
      </c>
      <c r="CU316" s="52"/>
      <c r="CV316" s="52"/>
      <c r="CW316" s="52" t="s">
        <v>362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247</v>
      </c>
      <c r="CM317" s="52">
        <v>13</v>
      </c>
      <c r="CN317" s="52"/>
      <c r="CO317" s="52"/>
      <c r="CP317" s="52"/>
      <c r="CQ317" s="52" t="s">
        <v>361</v>
      </c>
      <c r="CR317" s="52">
        <v>9000</v>
      </c>
      <c r="CS317" s="52" t="s">
        <v>362</v>
      </c>
      <c r="CT317" s="52">
        <v>30</v>
      </c>
      <c r="CU317" s="52"/>
      <c r="CV317" s="52"/>
      <c r="CW317" s="52" t="s">
        <v>362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247</v>
      </c>
      <c r="CM318" s="52">
        <v>14</v>
      </c>
      <c r="CN318" s="52"/>
      <c r="CO318" s="52"/>
      <c r="CP318" s="52"/>
      <c r="CQ318" s="52" t="s">
        <v>361</v>
      </c>
      <c r="CR318" s="52">
        <v>9000</v>
      </c>
      <c r="CS318" s="52" t="s">
        <v>362</v>
      </c>
      <c r="CT318" s="52">
        <v>30</v>
      </c>
      <c r="CU318" s="52"/>
      <c r="CV318" s="52"/>
      <c r="CW318" s="52" t="s">
        <v>362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247</v>
      </c>
      <c r="CM319" s="52">
        <v>15</v>
      </c>
      <c r="CN319" s="52"/>
      <c r="CO319" s="52"/>
      <c r="CP319" s="52"/>
      <c r="CQ319" s="52" t="s">
        <v>361</v>
      </c>
      <c r="CR319" s="52">
        <v>9000</v>
      </c>
      <c r="CS319" s="52" t="s">
        <v>362</v>
      </c>
      <c r="CT319" s="52">
        <v>30</v>
      </c>
      <c r="CU319" s="52" t="s">
        <v>267</v>
      </c>
      <c r="CV319" s="52">
        <v>2</v>
      </c>
      <c r="CW319" s="52" t="s">
        <v>362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247</v>
      </c>
      <c r="CM320" s="52">
        <v>16</v>
      </c>
      <c r="CN320" s="52"/>
      <c r="CO320" s="52"/>
      <c r="CP320" s="52"/>
      <c r="CQ320" s="52" t="s">
        <v>361</v>
      </c>
      <c r="CR320" s="52">
        <v>10800</v>
      </c>
      <c r="CS320" s="52" t="s">
        <v>362</v>
      </c>
      <c r="CT320" s="52">
        <v>35</v>
      </c>
      <c r="CU320" s="52"/>
      <c r="CV320" s="52"/>
      <c r="CW320" s="52" t="s">
        <v>362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247</v>
      </c>
      <c r="CM321" s="52">
        <v>17</v>
      </c>
      <c r="CN321" s="52"/>
      <c r="CO321" s="52"/>
      <c r="CP321" s="52"/>
      <c r="CQ321" s="52" t="s">
        <v>361</v>
      </c>
      <c r="CR321" s="52">
        <v>10800</v>
      </c>
      <c r="CS321" s="52" t="s">
        <v>362</v>
      </c>
      <c r="CT321" s="52">
        <v>35</v>
      </c>
      <c r="CU321" s="52"/>
      <c r="CV321" s="52"/>
      <c r="CW321" s="52" t="s">
        <v>362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247</v>
      </c>
      <c r="CM322" s="52">
        <v>18</v>
      </c>
      <c r="CN322" s="52"/>
      <c r="CO322" s="52"/>
      <c r="CP322" s="52"/>
      <c r="CQ322" s="52" t="s">
        <v>361</v>
      </c>
      <c r="CR322" s="52">
        <v>10800</v>
      </c>
      <c r="CS322" s="52" t="s">
        <v>362</v>
      </c>
      <c r="CT322" s="52">
        <v>35</v>
      </c>
      <c r="CU322" s="52"/>
      <c r="CV322" s="52"/>
      <c r="CW322" s="52" t="s">
        <v>362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247</v>
      </c>
      <c r="CM323" s="52">
        <v>19</v>
      </c>
      <c r="CN323" s="52"/>
      <c r="CO323" s="52"/>
      <c r="CP323" s="52"/>
      <c r="CQ323" s="52" t="s">
        <v>361</v>
      </c>
      <c r="CR323" s="52">
        <v>10800</v>
      </c>
      <c r="CS323" s="52" t="s">
        <v>362</v>
      </c>
      <c r="CT323" s="52">
        <v>35</v>
      </c>
      <c r="CU323" s="52"/>
      <c r="CV323" s="52"/>
      <c r="CW323" s="52" t="s">
        <v>362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247</v>
      </c>
      <c r="CM324" s="52">
        <v>20</v>
      </c>
      <c r="CN324" s="52"/>
      <c r="CO324" s="52"/>
      <c r="CP324" s="52"/>
      <c r="CQ324" s="52" t="s">
        <v>361</v>
      </c>
      <c r="CR324" s="52">
        <v>12960</v>
      </c>
      <c r="CS324" s="52" t="s">
        <v>362</v>
      </c>
      <c r="CT324" s="52">
        <v>35</v>
      </c>
      <c r="CU324" s="52" t="s">
        <v>268</v>
      </c>
      <c r="CV324" s="52">
        <v>2</v>
      </c>
      <c r="CW324" s="52" t="s">
        <v>362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247</v>
      </c>
      <c r="CM325" s="52">
        <v>21</v>
      </c>
      <c r="CN325" s="52"/>
      <c r="CO325" s="52"/>
      <c r="CP325" s="52"/>
      <c r="CQ325" s="52" t="s">
        <v>361</v>
      </c>
      <c r="CR325" s="52">
        <v>12960</v>
      </c>
      <c r="CS325" s="52" t="s">
        <v>362</v>
      </c>
      <c r="CT325" s="52">
        <v>40</v>
      </c>
      <c r="CU325" s="52"/>
      <c r="CV325" s="52"/>
      <c r="CW325" s="52" t="s">
        <v>362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247</v>
      </c>
      <c r="CM326" s="52">
        <v>22</v>
      </c>
      <c r="CN326" s="52"/>
      <c r="CO326" s="52"/>
      <c r="CP326" s="52"/>
      <c r="CQ326" s="52" t="s">
        <v>361</v>
      </c>
      <c r="CR326" s="52">
        <v>12960</v>
      </c>
      <c r="CS326" s="52" t="s">
        <v>362</v>
      </c>
      <c r="CT326" s="52">
        <v>40</v>
      </c>
      <c r="CU326" s="52"/>
      <c r="CV326" s="52"/>
      <c r="CW326" s="52" t="s">
        <v>362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247</v>
      </c>
      <c r="CM327" s="52">
        <v>23</v>
      </c>
      <c r="CN327" s="52"/>
      <c r="CO327" s="52"/>
      <c r="CP327" s="52"/>
      <c r="CQ327" s="52" t="s">
        <v>361</v>
      </c>
      <c r="CR327" s="52">
        <v>12960</v>
      </c>
      <c r="CS327" s="52" t="s">
        <v>362</v>
      </c>
      <c r="CT327" s="52">
        <v>40</v>
      </c>
      <c r="CU327" s="52"/>
      <c r="CV327" s="52"/>
      <c r="CW327" s="52" t="s">
        <v>362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247</v>
      </c>
      <c r="CM328" s="52">
        <v>24</v>
      </c>
      <c r="CN328" s="52"/>
      <c r="CO328" s="52"/>
      <c r="CP328" s="52"/>
      <c r="CQ328" s="52" t="s">
        <v>361</v>
      </c>
      <c r="CR328" s="52">
        <v>12960</v>
      </c>
      <c r="CS328" s="52" t="s">
        <v>362</v>
      </c>
      <c r="CT328" s="52">
        <v>40</v>
      </c>
      <c r="CU328" s="52"/>
      <c r="CV328" s="52"/>
      <c r="CW328" s="52" t="s">
        <v>362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247</v>
      </c>
      <c r="CM329" s="52">
        <v>25</v>
      </c>
      <c r="CN329" s="52"/>
      <c r="CO329" s="52"/>
      <c r="CP329" s="52"/>
      <c r="CQ329" s="52" t="s">
        <v>361</v>
      </c>
      <c r="CR329" s="52">
        <v>12960</v>
      </c>
      <c r="CS329" s="52" t="s">
        <v>362</v>
      </c>
      <c r="CT329" s="52">
        <v>40</v>
      </c>
      <c r="CU329" s="52" t="s">
        <v>271</v>
      </c>
      <c r="CV329" s="52">
        <v>2</v>
      </c>
      <c r="CW329" s="52" t="s">
        <v>362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247</v>
      </c>
      <c r="CM330" s="52">
        <v>26</v>
      </c>
      <c r="CN330" s="52"/>
      <c r="CO330" s="52"/>
      <c r="CP330" s="52"/>
      <c r="CQ330" s="52" t="s">
        <v>361</v>
      </c>
      <c r="CR330" s="52">
        <v>12960</v>
      </c>
      <c r="CS330" s="52" t="s">
        <v>362</v>
      </c>
      <c r="CT330" s="52">
        <v>45</v>
      </c>
      <c r="CU330" s="52"/>
      <c r="CV330" s="52"/>
      <c r="CW330" s="52" t="s">
        <v>362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247</v>
      </c>
      <c r="CM331" s="52">
        <v>27</v>
      </c>
      <c r="CN331" s="52"/>
      <c r="CO331" s="52"/>
      <c r="CP331" s="52"/>
      <c r="CQ331" s="52" t="s">
        <v>361</v>
      </c>
      <c r="CR331" s="52">
        <v>12960</v>
      </c>
      <c r="CS331" s="52" t="s">
        <v>362</v>
      </c>
      <c r="CT331" s="52">
        <v>45</v>
      </c>
      <c r="CU331" s="52"/>
      <c r="CV331" s="52"/>
      <c r="CW331" s="52" t="s">
        <v>362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247</v>
      </c>
      <c r="CM332" s="52">
        <v>28</v>
      </c>
      <c r="CN332" s="52"/>
      <c r="CO332" s="52"/>
      <c r="CP332" s="52"/>
      <c r="CQ332" s="52" t="s">
        <v>361</v>
      </c>
      <c r="CR332" s="52">
        <v>12960</v>
      </c>
      <c r="CS332" s="52" t="s">
        <v>362</v>
      </c>
      <c r="CT332" s="52">
        <v>45</v>
      </c>
      <c r="CU332" s="52"/>
      <c r="CV332" s="52"/>
      <c r="CW332" s="52" t="s">
        <v>362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247</v>
      </c>
      <c r="CM333" s="52">
        <v>29</v>
      </c>
      <c r="CN333" s="52"/>
      <c r="CO333" s="52"/>
      <c r="CP333" s="52"/>
      <c r="CQ333" s="52" t="s">
        <v>361</v>
      </c>
      <c r="CR333" s="52">
        <v>12960</v>
      </c>
      <c r="CS333" s="52" t="s">
        <v>362</v>
      </c>
      <c r="CT333" s="52">
        <v>45</v>
      </c>
      <c r="CU333" s="52"/>
      <c r="CV333" s="52"/>
      <c r="CW333" s="52" t="s">
        <v>362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247</v>
      </c>
      <c r="CM334" s="52">
        <v>30</v>
      </c>
      <c r="CN334" s="52"/>
      <c r="CO334" s="52"/>
      <c r="CP334" s="52"/>
      <c r="CQ334" s="52" t="s">
        <v>361</v>
      </c>
      <c r="CR334" s="52">
        <v>16200</v>
      </c>
      <c r="CS334" s="52" t="s">
        <v>362</v>
      </c>
      <c r="CT334" s="52">
        <v>45</v>
      </c>
      <c r="CU334" s="52" t="s">
        <v>272</v>
      </c>
      <c r="CV334" s="52">
        <v>2</v>
      </c>
      <c r="CW334" s="52" t="s">
        <v>362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247</v>
      </c>
      <c r="CM335" s="52">
        <v>31</v>
      </c>
      <c r="CN335" s="52"/>
      <c r="CO335" s="52"/>
      <c r="CP335" s="52"/>
      <c r="CQ335" s="52" t="s">
        <v>361</v>
      </c>
      <c r="CR335" s="52">
        <v>16200</v>
      </c>
      <c r="CS335" s="52" t="s">
        <v>362</v>
      </c>
      <c r="CT335" s="52">
        <v>50</v>
      </c>
      <c r="CU335" s="52"/>
      <c r="CV335" s="52"/>
      <c r="CW335" s="52" t="s">
        <v>362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247</v>
      </c>
      <c r="CM336" s="52">
        <v>32</v>
      </c>
      <c r="CN336" s="52"/>
      <c r="CO336" s="52"/>
      <c r="CP336" s="52"/>
      <c r="CQ336" s="52" t="s">
        <v>361</v>
      </c>
      <c r="CR336" s="52">
        <v>16200</v>
      </c>
      <c r="CS336" s="52" t="s">
        <v>362</v>
      </c>
      <c r="CT336" s="52">
        <v>50</v>
      </c>
      <c r="CU336" s="52"/>
      <c r="CV336" s="52"/>
      <c r="CW336" s="52" t="s">
        <v>362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247</v>
      </c>
      <c r="CM337" s="52">
        <v>33</v>
      </c>
      <c r="CN337" s="52"/>
      <c r="CO337" s="52"/>
      <c r="CP337" s="52"/>
      <c r="CQ337" s="52" t="s">
        <v>361</v>
      </c>
      <c r="CR337" s="52">
        <v>16200</v>
      </c>
      <c r="CS337" s="52" t="s">
        <v>362</v>
      </c>
      <c r="CT337" s="52">
        <v>50</v>
      </c>
      <c r="CU337" s="52"/>
      <c r="CV337" s="52"/>
      <c r="CW337" s="52" t="s">
        <v>362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247</v>
      </c>
      <c r="CM338" s="52">
        <v>34</v>
      </c>
      <c r="CN338" s="52"/>
      <c r="CO338" s="52"/>
      <c r="CP338" s="52"/>
      <c r="CQ338" s="52" t="s">
        <v>361</v>
      </c>
      <c r="CR338" s="52">
        <v>16200</v>
      </c>
      <c r="CS338" s="52" t="s">
        <v>362</v>
      </c>
      <c r="CT338" s="52">
        <v>50</v>
      </c>
      <c r="CU338" s="52"/>
      <c r="CV338" s="52"/>
      <c r="CW338" s="52" t="s">
        <v>362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247</v>
      </c>
      <c r="CM339" s="52">
        <v>35</v>
      </c>
      <c r="CN339" s="52"/>
      <c r="CO339" s="52"/>
      <c r="CP339" s="52"/>
      <c r="CQ339" s="52" t="s">
        <v>361</v>
      </c>
      <c r="CR339" s="52">
        <v>16200</v>
      </c>
      <c r="CS339" s="52" t="s">
        <v>362</v>
      </c>
      <c r="CT339" s="52">
        <v>50</v>
      </c>
      <c r="CU339" s="52" t="s">
        <v>267</v>
      </c>
      <c r="CV339" s="52">
        <v>2</v>
      </c>
      <c r="CW339" s="52" t="s">
        <v>362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247</v>
      </c>
      <c r="CM340" s="52">
        <v>36</v>
      </c>
      <c r="CN340" s="52"/>
      <c r="CO340" s="52"/>
      <c r="CP340" s="52"/>
      <c r="CQ340" s="52" t="s">
        <v>361</v>
      </c>
      <c r="CR340" s="52">
        <v>16200</v>
      </c>
      <c r="CS340" s="52" t="s">
        <v>362</v>
      </c>
      <c r="CT340" s="52">
        <v>55</v>
      </c>
      <c r="CU340" s="52"/>
      <c r="CV340" s="52"/>
      <c r="CW340" s="52" t="s">
        <v>362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247</v>
      </c>
      <c r="CM341" s="52">
        <v>37</v>
      </c>
      <c r="CN341" s="52"/>
      <c r="CO341" s="52"/>
      <c r="CP341" s="52"/>
      <c r="CQ341" s="52" t="s">
        <v>361</v>
      </c>
      <c r="CR341" s="52">
        <v>16200</v>
      </c>
      <c r="CS341" s="52" t="s">
        <v>362</v>
      </c>
      <c r="CT341" s="52">
        <v>55</v>
      </c>
      <c r="CU341" s="52"/>
      <c r="CV341" s="52"/>
      <c r="CW341" s="52" t="s">
        <v>362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247</v>
      </c>
      <c r="CM342" s="52">
        <v>38</v>
      </c>
      <c r="CN342" s="52"/>
      <c r="CO342" s="52"/>
      <c r="CP342" s="52"/>
      <c r="CQ342" s="52" t="s">
        <v>361</v>
      </c>
      <c r="CR342" s="52">
        <v>16200</v>
      </c>
      <c r="CS342" s="52" t="s">
        <v>362</v>
      </c>
      <c r="CT342" s="52">
        <v>55</v>
      </c>
      <c r="CU342" s="52"/>
      <c r="CV342" s="52"/>
      <c r="CW342" s="52" t="s">
        <v>362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247</v>
      </c>
      <c r="CM343" s="52">
        <v>39</v>
      </c>
      <c r="CN343" s="52"/>
      <c r="CO343" s="52"/>
      <c r="CP343" s="52"/>
      <c r="CQ343" s="52" t="s">
        <v>361</v>
      </c>
      <c r="CR343" s="52">
        <v>16200</v>
      </c>
      <c r="CS343" s="52" t="s">
        <v>362</v>
      </c>
      <c r="CT343" s="52">
        <v>55</v>
      </c>
      <c r="CU343" s="52"/>
      <c r="CV343" s="52"/>
      <c r="CW343" s="52" t="s">
        <v>362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247</v>
      </c>
      <c r="CM344" s="52">
        <v>40</v>
      </c>
      <c r="CN344" s="52"/>
      <c r="CO344" s="52"/>
      <c r="CP344" s="52"/>
      <c r="CQ344" s="52" t="s">
        <v>361</v>
      </c>
      <c r="CR344" s="52">
        <v>16200</v>
      </c>
      <c r="CS344" s="52" t="s">
        <v>362</v>
      </c>
      <c r="CT344" s="52">
        <v>55</v>
      </c>
      <c r="CU344" s="52" t="s">
        <v>268</v>
      </c>
      <c r="CV344" s="52">
        <v>2</v>
      </c>
      <c r="CW344" s="52" t="s">
        <v>362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247</v>
      </c>
      <c r="CM345" s="52">
        <v>41</v>
      </c>
      <c r="CN345" s="52"/>
      <c r="CO345" s="52"/>
      <c r="CP345" s="52"/>
      <c r="CQ345" s="52" t="s">
        <v>361</v>
      </c>
      <c r="CR345" s="52">
        <v>16200</v>
      </c>
      <c r="CS345" s="52" t="s">
        <v>362</v>
      </c>
      <c r="CT345" s="52">
        <v>60</v>
      </c>
      <c r="CU345" s="52"/>
      <c r="CV345" s="52"/>
      <c r="CW345" s="52" t="s">
        <v>362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247</v>
      </c>
      <c r="CM346" s="52">
        <v>42</v>
      </c>
      <c r="CN346" s="52"/>
      <c r="CO346" s="52"/>
      <c r="CP346" s="52"/>
      <c r="CQ346" s="52" t="s">
        <v>361</v>
      </c>
      <c r="CR346" s="52">
        <v>16200</v>
      </c>
      <c r="CS346" s="52" t="s">
        <v>362</v>
      </c>
      <c r="CT346" s="52">
        <v>60</v>
      </c>
      <c r="CU346" s="52"/>
      <c r="CV346" s="52"/>
      <c r="CW346" s="52" t="s">
        <v>362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247</v>
      </c>
      <c r="CM347" s="52">
        <v>43</v>
      </c>
      <c r="CN347" s="52"/>
      <c r="CO347" s="52"/>
      <c r="CP347" s="52"/>
      <c r="CQ347" s="52" t="s">
        <v>361</v>
      </c>
      <c r="CR347" s="52">
        <v>16200</v>
      </c>
      <c r="CS347" s="52" t="s">
        <v>362</v>
      </c>
      <c r="CT347" s="52">
        <v>60</v>
      </c>
      <c r="CU347" s="52"/>
      <c r="CV347" s="52"/>
      <c r="CW347" s="52" t="s">
        <v>362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247</v>
      </c>
      <c r="CM348" s="52">
        <v>44</v>
      </c>
      <c r="CN348" s="52"/>
      <c r="CO348" s="52"/>
      <c r="CP348" s="52"/>
      <c r="CQ348" s="52" t="s">
        <v>361</v>
      </c>
      <c r="CR348" s="52">
        <v>16200</v>
      </c>
      <c r="CS348" s="52" t="s">
        <v>362</v>
      </c>
      <c r="CT348" s="52">
        <v>60</v>
      </c>
      <c r="CU348" s="52"/>
      <c r="CV348" s="52"/>
      <c r="CW348" s="52" t="s">
        <v>362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247</v>
      </c>
      <c r="CM349" s="52">
        <v>45</v>
      </c>
      <c r="CN349" s="52"/>
      <c r="CO349" s="52"/>
      <c r="CP349" s="52"/>
      <c r="CQ349" s="52" t="s">
        <v>361</v>
      </c>
      <c r="CR349" s="52">
        <v>19800</v>
      </c>
      <c r="CS349" s="52" t="s">
        <v>362</v>
      </c>
      <c r="CT349" s="52">
        <v>60</v>
      </c>
      <c r="CU349" s="52" t="s">
        <v>271</v>
      </c>
      <c r="CV349" s="52">
        <v>2</v>
      </c>
      <c r="CW349" s="52" t="s">
        <v>362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247</v>
      </c>
      <c r="CM350" s="52">
        <v>46</v>
      </c>
      <c r="CN350" s="52"/>
      <c r="CO350" s="52"/>
      <c r="CP350" s="52"/>
      <c r="CQ350" s="52" t="s">
        <v>361</v>
      </c>
      <c r="CR350" s="52">
        <v>19800</v>
      </c>
      <c r="CS350" s="52" t="s">
        <v>362</v>
      </c>
      <c r="CT350" s="52">
        <v>65</v>
      </c>
      <c r="CU350" s="52"/>
      <c r="CV350" s="52"/>
      <c r="CW350" s="52" t="s">
        <v>362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247</v>
      </c>
      <c r="CM351" s="52">
        <v>47</v>
      </c>
      <c r="CN351" s="52"/>
      <c r="CO351" s="52"/>
      <c r="CP351" s="52"/>
      <c r="CQ351" s="52" t="s">
        <v>361</v>
      </c>
      <c r="CR351" s="52">
        <v>19800</v>
      </c>
      <c r="CS351" s="52" t="s">
        <v>362</v>
      </c>
      <c r="CT351" s="52">
        <v>65</v>
      </c>
      <c r="CU351" s="52"/>
      <c r="CV351" s="52"/>
      <c r="CW351" s="52" t="s">
        <v>362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247</v>
      </c>
      <c r="CM352" s="52">
        <v>48</v>
      </c>
      <c r="CN352" s="52"/>
      <c r="CO352" s="52"/>
      <c r="CP352" s="52"/>
      <c r="CQ352" s="52" t="s">
        <v>361</v>
      </c>
      <c r="CR352" s="52">
        <v>19800</v>
      </c>
      <c r="CS352" s="52" t="s">
        <v>362</v>
      </c>
      <c r="CT352" s="52">
        <v>65</v>
      </c>
      <c r="CU352" s="52"/>
      <c r="CV352" s="52"/>
      <c r="CW352" s="52" t="s">
        <v>362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247</v>
      </c>
      <c r="CM353" s="52">
        <v>49</v>
      </c>
      <c r="CN353" s="52"/>
      <c r="CO353" s="52"/>
      <c r="CP353" s="52"/>
      <c r="CQ353" s="52" t="s">
        <v>361</v>
      </c>
      <c r="CR353" s="52">
        <v>19800</v>
      </c>
      <c r="CS353" s="52" t="s">
        <v>362</v>
      </c>
      <c r="CT353" s="52">
        <v>65</v>
      </c>
      <c r="CU353" s="52"/>
      <c r="CV353" s="52"/>
      <c r="CW353" s="52" t="s">
        <v>362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247</v>
      </c>
      <c r="CM354" s="52">
        <v>50</v>
      </c>
      <c r="CN354" s="52"/>
      <c r="CO354" s="52"/>
      <c r="CP354" s="52"/>
      <c r="CQ354" s="52" t="s">
        <v>361</v>
      </c>
      <c r="CR354" s="52">
        <v>19800</v>
      </c>
      <c r="CS354" s="52" t="s">
        <v>362</v>
      </c>
      <c r="CT354" s="52">
        <v>65</v>
      </c>
      <c r="CU354" s="52" t="s">
        <v>272</v>
      </c>
      <c r="CV354" s="52">
        <v>2</v>
      </c>
      <c r="CW354" s="52" t="s">
        <v>362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247</v>
      </c>
      <c r="CM355" s="52">
        <v>51</v>
      </c>
      <c r="CN355" s="52"/>
      <c r="CO355" s="52"/>
      <c r="CP355" s="52"/>
      <c r="CQ355" s="52" t="s">
        <v>361</v>
      </c>
      <c r="CR355" s="52">
        <v>19800</v>
      </c>
      <c r="CS355" s="52" t="s">
        <v>362</v>
      </c>
      <c r="CT355" s="52">
        <v>70</v>
      </c>
      <c r="CU355" s="52"/>
      <c r="CV355" s="52"/>
      <c r="CW355" s="52" t="s">
        <v>362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247</v>
      </c>
      <c r="CM356" s="52">
        <v>52</v>
      </c>
      <c r="CN356" s="52"/>
      <c r="CO356" s="52"/>
      <c r="CP356" s="52"/>
      <c r="CQ356" s="52" t="s">
        <v>361</v>
      </c>
      <c r="CR356" s="52">
        <v>19800</v>
      </c>
      <c r="CS356" s="52" t="s">
        <v>362</v>
      </c>
      <c r="CT356" s="52">
        <v>70</v>
      </c>
      <c r="CU356" s="52"/>
      <c r="CV356" s="52"/>
      <c r="CW356" s="52" t="s">
        <v>362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247</v>
      </c>
      <c r="CM357" s="52">
        <v>53</v>
      </c>
      <c r="CN357" s="52"/>
      <c r="CO357" s="52"/>
      <c r="CP357" s="52"/>
      <c r="CQ357" s="52" t="s">
        <v>361</v>
      </c>
      <c r="CR357" s="52">
        <v>19800</v>
      </c>
      <c r="CS357" s="52" t="s">
        <v>362</v>
      </c>
      <c r="CT357" s="52">
        <v>70</v>
      </c>
      <c r="CU357" s="52"/>
      <c r="CV357" s="52"/>
      <c r="CW357" s="52" t="s">
        <v>362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247</v>
      </c>
      <c r="CM358" s="52">
        <v>54</v>
      </c>
      <c r="CN358" s="52"/>
      <c r="CO358" s="52"/>
      <c r="CP358" s="52"/>
      <c r="CQ358" s="52" t="s">
        <v>361</v>
      </c>
      <c r="CR358" s="52">
        <v>19800</v>
      </c>
      <c r="CS358" s="52" t="s">
        <v>362</v>
      </c>
      <c r="CT358" s="52">
        <v>70</v>
      </c>
      <c r="CU358" s="52"/>
      <c r="CV358" s="52"/>
      <c r="CW358" s="52" t="s">
        <v>362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247</v>
      </c>
      <c r="CM359" s="52">
        <v>55</v>
      </c>
      <c r="CN359" s="52"/>
      <c r="CO359" s="52"/>
      <c r="CP359" s="52"/>
      <c r="CQ359" s="52" t="s">
        <v>361</v>
      </c>
      <c r="CR359" s="52">
        <v>19800</v>
      </c>
      <c r="CS359" s="52" t="s">
        <v>362</v>
      </c>
      <c r="CT359" s="52">
        <v>70</v>
      </c>
      <c r="CU359" s="52" t="s">
        <v>267</v>
      </c>
      <c r="CV359" s="52">
        <v>2</v>
      </c>
      <c r="CW359" s="52" t="s">
        <v>362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247</v>
      </c>
      <c r="CM360" s="52">
        <v>56</v>
      </c>
      <c r="CN360" s="52"/>
      <c r="CO360" s="52"/>
      <c r="CP360" s="52"/>
      <c r="CQ360" s="52" t="s">
        <v>361</v>
      </c>
      <c r="CR360" s="52">
        <v>19800</v>
      </c>
      <c r="CS360" s="52" t="s">
        <v>362</v>
      </c>
      <c r="CT360" s="52">
        <v>75</v>
      </c>
      <c r="CU360" s="52"/>
      <c r="CV360" s="52"/>
      <c r="CW360" s="52" t="s">
        <v>362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247</v>
      </c>
      <c r="CM361" s="52">
        <v>57</v>
      </c>
      <c r="CN361" s="52"/>
      <c r="CO361" s="52"/>
      <c r="CP361" s="52"/>
      <c r="CQ361" s="52" t="s">
        <v>361</v>
      </c>
      <c r="CR361" s="52">
        <v>19800</v>
      </c>
      <c r="CS361" s="52" t="s">
        <v>362</v>
      </c>
      <c r="CT361" s="52">
        <v>75</v>
      </c>
      <c r="CU361" s="52"/>
      <c r="CV361" s="52"/>
      <c r="CW361" s="52" t="s">
        <v>362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247</v>
      </c>
      <c r="CM362" s="52">
        <v>58</v>
      </c>
      <c r="CN362" s="52"/>
      <c r="CO362" s="52"/>
      <c r="CP362" s="52"/>
      <c r="CQ362" s="52" t="s">
        <v>361</v>
      </c>
      <c r="CR362" s="52">
        <v>19800</v>
      </c>
      <c r="CS362" s="52" t="s">
        <v>362</v>
      </c>
      <c r="CT362" s="52">
        <v>75</v>
      </c>
      <c r="CU362" s="52"/>
      <c r="CV362" s="52"/>
      <c r="CW362" s="52" t="s">
        <v>362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247</v>
      </c>
      <c r="CM363" s="52">
        <v>59</v>
      </c>
      <c r="CN363" s="52"/>
      <c r="CO363" s="52"/>
      <c r="CP363" s="52"/>
      <c r="CQ363" s="52" t="s">
        <v>361</v>
      </c>
      <c r="CR363" s="52">
        <v>19800</v>
      </c>
      <c r="CS363" s="52" t="s">
        <v>362</v>
      </c>
      <c r="CT363" s="52">
        <v>75</v>
      </c>
      <c r="CU363" s="52"/>
      <c r="CV363" s="52"/>
      <c r="CW363" s="52" t="s">
        <v>362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247</v>
      </c>
      <c r="CM364" s="52">
        <v>60</v>
      </c>
      <c r="CN364" s="52"/>
      <c r="CO364" s="52"/>
      <c r="CP364" s="52"/>
      <c r="CQ364" s="52" t="s">
        <v>361</v>
      </c>
      <c r="CR364" s="52">
        <v>23400</v>
      </c>
      <c r="CS364" s="52" t="s">
        <v>362</v>
      </c>
      <c r="CT364" s="52">
        <v>75</v>
      </c>
      <c r="CU364" s="52" t="s">
        <v>268</v>
      </c>
      <c r="CV364" s="52">
        <v>2</v>
      </c>
      <c r="CW364" s="52" t="s">
        <v>362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247</v>
      </c>
      <c r="CM365" s="52">
        <v>61</v>
      </c>
      <c r="CN365" s="52"/>
      <c r="CO365" s="52"/>
      <c r="CP365" s="52"/>
      <c r="CQ365" s="52" t="s">
        <v>361</v>
      </c>
      <c r="CR365" s="52">
        <v>23400</v>
      </c>
      <c r="CS365" s="52" t="s">
        <v>362</v>
      </c>
      <c r="CT365" s="52">
        <v>80</v>
      </c>
      <c r="CU365" s="52"/>
      <c r="CV365" s="52"/>
      <c r="CW365" s="52" t="s">
        <v>362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247</v>
      </c>
      <c r="CM366" s="52">
        <v>62</v>
      </c>
      <c r="CN366" s="52"/>
      <c r="CO366" s="52"/>
      <c r="CP366" s="52"/>
      <c r="CQ366" s="52" t="s">
        <v>361</v>
      </c>
      <c r="CR366" s="52">
        <v>23400</v>
      </c>
      <c r="CS366" s="52" t="s">
        <v>362</v>
      </c>
      <c r="CT366" s="52">
        <v>80</v>
      </c>
      <c r="CU366" s="52"/>
      <c r="CV366" s="52"/>
      <c r="CW366" s="52" t="s">
        <v>362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247</v>
      </c>
      <c r="CM367" s="52">
        <v>63</v>
      </c>
      <c r="CN367" s="52"/>
      <c r="CO367" s="52"/>
      <c r="CP367" s="52"/>
      <c r="CQ367" s="52" t="s">
        <v>361</v>
      </c>
      <c r="CR367" s="52">
        <v>23400</v>
      </c>
      <c r="CS367" s="52" t="s">
        <v>362</v>
      </c>
      <c r="CT367" s="52">
        <v>80</v>
      </c>
      <c r="CU367" s="52"/>
      <c r="CV367" s="52"/>
      <c r="CW367" s="52" t="s">
        <v>362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247</v>
      </c>
      <c r="CM368" s="52">
        <v>64</v>
      </c>
      <c r="CN368" s="52"/>
      <c r="CO368" s="52"/>
      <c r="CP368" s="52"/>
      <c r="CQ368" s="52" t="s">
        <v>361</v>
      </c>
      <c r="CR368" s="52">
        <v>23400</v>
      </c>
      <c r="CS368" s="52" t="s">
        <v>362</v>
      </c>
      <c r="CT368" s="52">
        <v>80</v>
      </c>
      <c r="CU368" s="52"/>
      <c r="CV368" s="52"/>
      <c r="CW368" s="52" t="s">
        <v>362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247</v>
      </c>
      <c r="CM369" s="52">
        <v>65</v>
      </c>
      <c r="CN369" s="52"/>
      <c r="CO369" s="52"/>
      <c r="CP369" s="52"/>
      <c r="CQ369" s="52" t="s">
        <v>361</v>
      </c>
      <c r="CR369" s="52">
        <v>23400</v>
      </c>
      <c r="CS369" s="52" t="s">
        <v>362</v>
      </c>
      <c r="CT369" s="52">
        <v>80</v>
      </c>
      <c r="CU369" s="52" t="s">
        <v>271</v>
      </c>
      <c r="CV369" s="52">
        <v>2</v>
      </c>
      <c r="CW369" s="52" t="s">
        <v>362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247</v>
      </c>
      <c r="CM370" s="52">
        <v>66</v>
      </c>
      <c r="CN370" s="52"/>
      <c r="CO370" s="52"/>
      <c r="CP370" s="52"/>
      <c r="CQ370" s="52" t="s">
        <v>361</v>
      </c>
      <c r="CR370" s="52">
        <v>23400</v>
      </c>
      <c r="CS370" s="52" t="s">
        <v>362</v>
      </c>
      <c r="CT370" s="52">
        <v>85</v>
      </c>
      <c r="CU370" s="52"/>
      <c r="CV370" s="52"/>
      <c r="CW370" s="52" t="s">
        <v>362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247</v>
      </c>
      <c r="CM371" s="52">
        <v>67</v>
      </c>
      <c r="CN371" s="52"/>
      <c r="CO371" s="52"/>
      <c r="CP371" s="52"/>
      <c r="CQ371" s="52" t="s">
        <v>361</v>
      </c>
      <c r="CR371" s="52">
        <v>23400</v>
      </c>
      <c r="CS371" s="52" t="s">
        <v>362</v>
      </c>
      <c r="CT371" s="52">
        <v>85</v>
      </c>
      <c r="CU371" s="52"/>
      <c r="CV371" s="52"/>
      <c r="CW371" s="52" t="s">
        <v>362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247</v>
      </c>
      <c r="CM372" s="52">
        <v>68</v>
      </c>
      <c r="CN372" s="52"/>
      <c r="CO372" s="52"/>
      <c r="CP372" s="52"/>
      <c r="CQ372" s="52" t="s">
        <v>361</v>
      </c>
      <c r="CR372" s="52">
        <v>23400</v>
      </c>
      <c r="CS372" s="52" t="s">
        <v>362</v>
      </c>
      <c r="CT372" s="52">
        <v>85</v>
      </c>
      <c r="CU372" s="52"/>
      <c r="CV372" s="52"/>
      <c r="CW372" s="52" t="s">
        <v>362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247</v>
      </c>
      <c r="CM373" s="52">
        <v>69</v>
      </c>
      <c r="CN373" s="52"/>
      <c r="CO373" s="52"/>
      <c r="CP373" s="52"/>
      <c r="CQ373" s="52" t="s">
        <v>361</v>
      </c>
      <c r="CR373" s="52">
        <v>23400</v>
      </c>
      <c r="CS373" s="52" t="s">
        <v>362</v>
      </c>
      <c r="CT373" s="52">
        <v>85</v>
      </c>
      <c r="CU373" s="52"/>
      <c r="CV373" s="52"/>
      <c r="CW373" s="52" t="s">
        <v>362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247</v>
      </c>
      <c r="CM374" s="52">
        <v>70</v>
      </c>
      <c r="CN374" s="52"/>
      <c r="CO374" s="52"/>
      <c r="CP374" s="52"/>
      <c r="CQ374" s="52" t="s">
        <v>361</v>
      </c>
      <c r="CR374" s="52">
        <v>23400</v>
      </c>
      <c r="CS374" s="52" t="s">
        <v>362</v>
      </c>
      <c r="CT374" s="52">
        <v>85</v>
      </c>
      <c r="CU374" s="52" t="s">
        <v>272</v>
      </c>
      <c r="CV374" s="52">
        <v>2</v>
      </c>
      <c r="CW374" s="52" t="s">
        <v>362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247</v>
      </c>
      <c r="CM375" s="52">
        <v>71</v>
      </c>
      <c r="CN375" s="52"/>
      <c r="CO375" s="52"/>
      <c r="CP375" s="52"/>
      <c r="CQ375" s="52" t="s">
        <v>361</v>
      </c>
      <c r="CR375" s="52">
        <v>23400</v>
      </c>
      <c r="CS375" s="52" t="s">
        <v>362</v>
      </c>
      <c r="CT375" s="52">
        <v>90</v>
      </c>
      <c r="CU375" s="52"/>
      <c r="CV375" s="52"/>
      <c r="CW375" s="52" t="s">
        <v>362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247</v>
      </c>
      <c r="CM376" s="52">
        <v>72</v>
      </c>
      <c r="CN376" s="52"/>
      <c r="CO376" s="52"/>
      <c r="CP376" s="52"/>
      <c r="CQ376" s="52" t="s">
        <v>361</v>
      </c>
      <c r="CR376" s="52">
        <v>23400</v>
      </c>
      <c r="CS376" s="52" t="s">
        <v>362</v>
      </c>
      <c r="CT376" s="52">
        <v>90</v>
      </c>
      <c r="CU376" s="52"/>
      <c r="CV376" s="52"/>
      <c r="CW376" s="52" t="s">
        <v>362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247</v>
      </c>
      <c r="CM377" s="52">
        <v>73</v>
      </c>
      <c r="CN377" s="52"/>
      <c r="CO377" s="52"/>
      <c r="CP377" s="52"/>
      <c r="CQ377" s="52" t="s">
        <v>361</v>
      </c>
      <c r="CR377" s="52">
        <v>23400</v>
      </c>
      <c r="CS377" s="52" t="s">
        <v>362</v>
      </c>
      <c r="CT377" s="52">
        <v>90</v>
      </c>
      <c r="CU377" s="52"/>
      <c r="CV377" s="52"/>
      <c r="CW377" s="52" t="s">
        <v>362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247</v>
      </c>
      <c r="CM378" s="52">
        <v>74</v>
      </c>
      <c r="CN378" s="52"/>
      <c r="CO378" s="52"/>
      <c r="CP378" s="52"/>
      <c r="CQ378" s="52" t="s">
        <v>361</v>
      </c>
      <c r="CR378" s="52">
        <v>23400</v>
      </c>
      <c r="CS378" s="52" t="s">
        <v>362</v>
      </c>
      <c r="CT378" s="52">
        <v>90</v>
      </c>
      <c r="CU378" s="52"/>
      <c r="CV378" s="52"/>
      <c r="CW378" s="52" t="s">
        <v>362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247</v>
      </c>
      <c r="CM379" s="52">
        <v>75</v>
      </c>
      <c r="CN379" s="52"/>
      <c r="CO379" s="52"/>
      <c r="CP379" s="52"/>
      <c r="CQ379" s="52" t="s">
        <v>361</v>
      </c>
      <c r="CR379" s="52">
        <v>23400</v>
      </c>
      <c r="CS379" s="52" t="s">
        <v>362</v>
      </c>
      <c r="CT379" s="52">
        <v>90</v>
      </c>
      <c r="CU379" s="52" t="s">
        <v>267</v>
      </c>
      <c r="CV379" s="52">
        <v>2</v>
      </c>
      <c r="CW379" s="52" t="s">
        <v>362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247</v>
      </c>
      <c r="CM380" s="52">
        <v>76</v>
      </c>
      <c r="CN380" s="52"/>
      <c r="CO380" s="52"/>
      <c r="CP380" s="52"/>
      <c r="CQ380" s="52" t="s">
        <v>361</v>
      </c>
      <c r="CR380" s="52">
        <v>23400</v>
      </c>
      <c r="CS380" s="52" t="s">
        <v>362</v>
      </c>
      <c r="CT380" s="52">
        <v>95</v>
      </c>
      <c r="CU380" s="52"/>
      <c r="CV380" s="52"/>
      <c r="CW380" s="52" t="s">
        <v>362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247</v>
      </c>
      <c r="CM381" s="52">
        <v>77</v>
      </c>
      <c r="CN381" s="52"/>
      <c r="CO381" s="52"/>
      <c r="CP381" s="52"/>
      <c r="CQ381" s="52" t="s">
        <v>361</v>
      </c>
      <c r="CR381" s="52">
        <v>23400</v>
      </c>
      <c r="CS381" s="52" t="s">
        <v>362</v>
      </c>
      <c r="CT381" s="52">
        <v>95</v>
      </c>
      <c r="CU381" s="52"/>
      <c r="CV381" s="52"/>
      <c r="CW381" s="52" t="s">
        <v>362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247</v>
      </c>
      <c r="CM382" s="52">
        <v>78</v>
      </c>
      <c r="CN382" s="52"/>
      <c r="CO382" s="52"/>
      <c r="CP382" s="52"/>
      <c r="CQ382" s="52" t="s">
        <v>361</v>
      </c>
      <c r="CR382" s="52">
        <v>23400</v>
      </c>
      <c r="CS382" s="52" t="s">
        <v>362</v>
      </c>
      <c r="CT382" s="52">
        <v>95</v>
      </c>
      <c r="CU382" s="52"/>
      <c r="CV382" s="52"/>
      <c r="CW382" s="52" t="s">
        <v>362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247</v>
      </c>
      <c r="CM383" s="52">
        <v>79</v>
      </c>
      <c r="CN383" s="52"/>
      <c r="CO383" s="52"/>
      <c r="CP383" s="52"/>
      <c r="CQ383" s="52" t="s">
        <v>361</v>
      </c>
      <c r="CR383" s="52">
        <v>23400</v>
      </c>
      <c r="CS383" s="52" t="s">
        <v>362</v>
      </c>
      <c r="CT383" s="52">
        <v>95</v>
      </c>
      <c r="CU383" s="52"/>
      <c r="CV383" s="52"/>
      <c r="CW383" s="52" t="s">
        <v>362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247</v>
      </c>
      <c r="CM384" s="52">
        <v>80</v>
      </c>
      <c r="CN384" s="52"/>
      <c r="CO384" s="52"/>
      <c r="CP384" s="52"/>
      <c r="CQ384" s="52" t="s">
        <v>361</v>
      </c>
      <c r="CR384" s="52">
        <v>27000</v>
      </c>
      <c r="CS384" s="52" t="s">
        <v>362</v>
      </c>
      <c r="CT384" s="52">
        <v>95</v>
      </c>
      <c r="CU384" s="52" t="s">
        <v>268</v>
      </c>
      <c r="CV384" s="52">
        <v>2</v>
      </c>
      <c r="CW384" s="52" t="s">
        <v>362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247</v>
      </c>
      <c r="CM385" s="52">
        <v>81</v>
      </c>
      <c r="CN385" s="52"/>
      <c r="CO385" s="52"/>
      <c r="CP385" s="52"/>
      <c r="CQ385" s="52" t="s">
        <v>361</v>
      </c>
      <c r="CR385" s="52">
        <v>27000</v>
      </c>
      <c r="CS385" s="52" t="s">
        <v>362</v>
      </c>
      <c r="CT385" s="52">
        <v>100</v>
      </c>
      <c r="CU385" s="52"/>
      <c r="CV385" s="52"/>
      <c r="CW385" s="52" t="s">
        <v>362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247</v>
      </c>
      <c r="CM386" s="52">
        <v>82</v>
      </c>
      <c r="CN386" s="52"/>
      <c r="CO386" s="52"/>
      <c r="CP386" s="52"/>
      <c r="CQ386" s="52" t="s">
        <v>361</v>
      </c>
      <c r="CR386" s="52">
        <v>27000</v>
      </c>
      <c r="CS386" s="52" t="s">
        <v>362</v>
      </c>
      <c r="CT386" s="52">
        <v>100</v>
      </c>
      <c r="CU386" s="52"/>
      <c r="CV386" s="52"/>
      <c r="CW386" s="52" t="s">
        <v>362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247</v>
      </c>
      <c r="CM387" s="52">
        <v>83</v>
      </c>
      <c r="CN387" s="52"/>
      <c r="CO387" s="52"/>
      <c r="CP387" s="52"/>
      <c r="CQ387" s="52" t="s">
        <v>361</v>
      </c>
      <c r="CR387" s="52">
        <v>27000</v>
      </c>
      <c r="CS387" s="52" t="s">
        <v>362</v>
      </c>
      <c r="CT387" s="52">
        <v>100</v>
      </c>
      <c r="CU387" s="52"/>
      <c r="CV387" s="52"/>
      <c r="CW387" s="52" t="s">
        <v>362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247</v>
      </c>
      <c r="CM388" s="52">
        <v>84</v>
      </c>
      <c r="CN388" s="52"/>
      <c r="CO388" s="52"/>
      <c r="CP388" s="52"/>
      <c r="CQ388" s="52" t="s">
        <v>361</v>
      </c>
      <c r="CR388" s="52">
        <v>27000</v>
      </c>
      <c r="CS388" s="52" t="s">
        <v>362</v>
      </c>
      <c r="CT388" s="52">
        <v>100</v>
      </c>
      <c r="CU388" s="52"/>
      <c r="CV388" s="52"/>
      <c r="CW388" s="52" t="s">
        <v>362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247</v>
      </c>
      <c r="CM389" s="52">
        <v>85</v>
      </c>
      <c r="CN389" s="52"/>
      <c r="CO389" s="52"/>
      <c r="CP389" s="52"/>
      <c r="CQ389" s="52" t="s">
        <v>361</v>
      </c>
      <c r="CR389" s="52">
        <v>27000</v>
      </c>
      <c r="CS389" s="52" t="s">
        <v>362</v>
      </c>
      <c r="CT389" s="52">
        <v>100</v>
      </c>
      <c r="CU389" s="52" t="s">
        <v>271</v>
      </c>
      <c r="CV389" s="52">
        <v>2</v>
      </c>
      <c r="CW389" s="52" t="s">
        <v>362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247</v>
      </c>
      <c r="CM390" s="52">
        <v>86</v>
      </c>
      <c r="CN390" s="52"/>
      <c r="CO390" s="52"/>
      <c r="CP390" s="52"/>
      <c r="CQ390" s="52" t="s">
        <v>361</v>
      </c>
      <c r="CR390" s="52">
        <v>27000</v>
      </c>
      <c r="CS390" s="52" t="s">
        <v>362</v>
      </c>
      <c r="CT390" s="52">
        <v>105</v>
      </c>
      <c r="CU390" s="52"/>
      <c r="CV390" s="52"/>
      <c r="CW390" s="52" t="s">
        <v>362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247</v>
      </c>
      <c r="CM391" s="52">
        <v>87</v>
      </c>
      <c r="CN391" s="52"/>
      <c r="CO391" s="52"/>
      <c r="CP391" s="52"/>
      <c r="CQ391" s="52" t="s">
        <v>361</v>
      </c>
      <c r="CR391" s="52">
        <v>27000</v>
      </c>
      <c r="CS391" s="52" t="s">
        <v>362</v>
      </c>
      <c r="CT391" s="52">
        <v>105</v>
      </c>
      <c r="CU391" s="52"/>
      <c r="CV391" s="52"/>
      <c r="CW391" s="52" t="s">
        <v>362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247</v>
      </c>
      <c r="CM392" s="52">
        <v>88</v>
      </c>
      <c r="CN392" s="52"/>
      <c r="CO392" s="52"/>
      <c r="CP392" s="52"/>
      <c r="CQ392" s="52" t="s">
        <v>361</v>
      </c>
      <c r="CR392" s="52">
        <v>27000</v>
      </c>
      <c r="CS392" s="52" t="s">
        <v>362</v>
      </c>
      <c r="CT392" s="52">
        <v>105</v>
      </c>
      <c r="CU392" s="52"/>
      <c r="CV392" s="52"/>
      <c r="CW392" s="52" t="s">
        <v>362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247</v>
      </c>
      <c r="CM393" s="52">
        <v>89</v>
      </c>
      <c r="CN393" s="52"/>
      <c r="CO393" s="52"/>
      <c r="CP393" s="52"/>
      <c r="CQ393" s="52" t="s">
        <v>361</v>
      </c>
      <c r="CR393" s="52">
        <v>27000</v>
      </c>
      <c r="CS393" s="52" t="s">
        <v>362</v>
      </c>
      <c r="CT393" s="52">
        <v>105</v>
      </c>
      <c r="CU393" s="52"/>
      <c r="CV393" s="52"/>
      <c r="CW393" s="52" t="s">
        <v>362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247</v>
      </c>
      <c r="CM394" s="52">
        <v>90</v>
      </c>
      <c r="CN394" s="52"/>
      <c r="CO394" s="52"/>
      <c r="CP394" s="52"/>
      <c r="CQ394" s="52" t="s">
        <v>361</v>
      </c>
      <c r="CR394" s="52">
        <v>31500</v>
      </c>
      <c r="CS394" s="52" t="s">
        <v>362</v>
      </c>
      <c r="CT394" s="52">
        <v>105</v>
      </c>
      <c r="CU394" s="52" t="s">
        <v>272</v>
      </c>
      <c r="CV394" s="52">
        <v>2</v>
      </c>
      <c r="CW394" s="52" t="s">
        <v>362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247</v>
      </c>
      <c r="CM395" s="52">
        <v>91</v>
      </c>
      <c r="CN395" s="52"/>
      <c r="CO395" s="52"/>
      <c r="CP395" s="52"/>
      <c r="CQ395" s="52" t="s">
        <v>361</v>
      </c>
      <c r="CR395" s="52">
        <v>31500</v>
      </c>
      <c r="CS395" s="52" t="s">
        <v>362</v>
      </c>
      <c r="CT395" s="52">
        <v>110</v>
      </c>
      <c r="CU395" s="52"/>
      <c r="CV395" s="52"/>
      <c r="CW395" s="52" t="s">
        <v>362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247</v>
      </c>
      <c r="CM396" s="52">
        <v>92</v>
      </c>
      <c r="CN396" s="52"/>
      <c r="CO396" s="52"/>
      <c r="CP396" s="52"/>
      <c r="CQ396" s="52" t="s">
        <v>361</v>
      </c>
      <c r="CR396" s="52">
        <v>31500</v>
      </c>
      <c r="CS396" s="52" t="s">
        <v>362</v>
      </c>
      <c r="CT396" s="52">
        <v>110</v>
      </c>
      <c r="CU396" s="52"/>
      <c r="CV396" s="52"/>
      <c r="CW396" s="52" t="s">
        <v>362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247</v>
      </c>
      <c r="CM397" s="52">
        <v>93</v>
      </c>
      <c r="CN397" s="52"/>
      <c r="CO397" s="52"/>
      <c r="CP397" s="52"/>
      <c r="CQ397" s="52" t="s">
        <v>361</v>
      </c>
      <c r="CR397" s="52">
        <v>31500</v>
      </c>
      <c r="CS397" s="52" t="s">
        <v>362</v>
      </c>
      <c r="CT397" s="52">
        <v>110</v>
      </c>
      <c r="CU397" s="52"/>
      <c r="CV397" s="52"/>
      <c r="CW397" s="52" t="s">
        <v>362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247</v>
      </c>
      <c r="CM398" s="52">
        <v>94</v>
      </c>
      <c r="CN398" s="52"/>
      <c r="CO398" s="52"/>
      <c r="CP398" s="52"/>
      <c r="CQ398" s="52" t="s">
        <v>361</v>
      </c>
      <c r="CR398" s="52">
        <v>31500</v>
      </c>
      <c r="CS398" s="52" t="s">
        <v>362</v>
      </c>
      <c r="CT398" s="52">
        <v>110</v>
      </c>
      <c r="CU398" s="52"/>
      <c r="CV398" s="52"/>
      <c r="CW398" s="52" t="s">
        <v>362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247</v>
      </c>
      <c r="CM399" s="52">
        <v>95</v>
      </c>
      <c r="CN399" s="52"/>
      <c r="CO399" s="52"/>
      <c r="CP399" s="52"/>
      <c r="CQ399" s="52" t="s">
        <v>361</v>
      </c>
      <c r="CR399" s="52">
        <v>31500</v>
      </c>
      <c r="CS399" s="52" t="s">
        <v>362</v>
      </c>
      <c r="CT399" s="52">
        <v>110</v>
      </c>
      <c r="CU399" s="52" t="s">
        <v>267</v>
      </c>
      <c r="CV399" s="52">
        <v>3</v>
      </c>
      <c r="CW399" s="52" t="s">
        <v>362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247</v>
      </c>
      <c r="CM400" s="52">
        <v>96</v>
      </c>
      <c r="CN400" s="52"/>
      <c r="CO400" s="52"/>
      <c r="CP400" s="52"/>
      <c r="CQ400" s="52" t="s">
        <v>361</v>
      </c>
      <c r="CR400" s="52">
        <v>36000</v>
      </c>
      <c r="CS400" s="52" t="s">
        <v>362</v>
      </c>
      <c r="CT400" s="52">
        <v>115</v>
      </c>
      <c r="CU400" s="52"/>
      <c r="CV400" s="52"/>
      <c r="CW400" s="52" t="s">
        <v>362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247</v>
      </c>
      <c r="CM401" s="52">
        <v>97</v>
      </c>
      <c r="CN401" s="52"/>
      <c r="CO401" s="52"/>
      <c r="CP401" s="52"/>
      <c r="CQ401" s="52" t="s">
        <v>361</v>
      </c>
      <c r="CR401" s="52">
        <v>36000</v>
      </c>
      <c r="CS401" s="52" t="s">
        <v>362</v>
      </c>
      <c r="CT401" s="52">
        <v>115</v>
      </c>
      <c r="CU401" s="52"/>
      <c r="CV401" s="52"/>
      <c r="CW401" s="52" t="s">
        <v>362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247</v>
      </c>
      <c r="CM402" s="52">
        <v>98</v>
      </c>
      <c r="CN402" s="52"/>
      <c r="CO402" s="52"/>
      <c r="CP402" s="52"/>
      <c r="CQ402" s="52" t="s">
        <v>361</v>
      </c>
      <c r="CR402" s="52">
        <v>36000</v>
      </c>
      <c r="CS402" s="52" t="s">
        <v>362</v>
      </c>
      <c r="CT402" s="52">
        <v>115</v>
      </c>
      <c r="CU402" s="52"/>
      <c r="CV402" s="52"/>
      <c r="CW402" s="52" t="s">
        <v>362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247</v>
      </c>
      <c r="CM403" s="52">
        <v>99</v>
      </c>
      <c r="CN403" s="52"/>
      <c r="CO403" s="52"/>
      <c r="CP403" s="52"/>
      <c r="CQ403" s="52" t="s">
        <v>361</v>
      </c>
      <c r="CR403" s="52">
        <v>36000</v>
      </c>
      <c r="CS403" s="52" t="s">
        <v>362</v>
      </c>
      <c r="CT403" s="52">
        <v>115</v>
      </c>
      <c r="CU403" s="52"/>
      <c r="CV403" s="52"/>
      <c r="CW403" s="52" t="s">
        <v>362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247</v>
      </c>
      <c r="CM404" s="52">
        <v>100</v>
      </c>
      <c r="CN404" s="52"/>
      <c r="CO404" s="52"/>
      <c r="CP404" s="52"/>
      <c r="CQ404" s="52" t="s">
        <v>361</v>
      </c>
      <c r="CR404" s="52">
        <v>36000</v>
      </c>
      <c r="CS404" s="52" t="s">
        <v>362</v>
      </c>
      <c r="CT404" s="52">
        <v>115</v>
      </c>
      <c r="CU404" s="52" t="s">
        <v>271</v>
      </c>
      <c r="CV404" s="52">
        <v>3</v>
      </c>
      <c r="CW404" s="52" t="s">
        <v>362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workbookViewId="0">
      <selection activeCell="W18" sqref="W18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03" t="s">
        <v>128</v>
      </c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T2" s="35">
        <v>0.1</v>
      </c>
    </row>
    <row r="3" spans="1:48" ht="17.25" x14ac:dyDescent="0.2">
      <c r="A3" s="12" t="s">
        <v>120</v>
      </c>
      <c r="B3" s="12" t="s">
        <v>1073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208</v>
      </c>
      <c r="H3" s="12" t="s">
        <v>126</v>
      </c>
      <c r="I3" s="12" t="s">
        <v>209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408</v>
      </c>
      <c r="Q3" s="12" t="s">
        <v>133</v>
      </c>
      <c r="S3" s="12" t="s">
        <v>218</v>
      </c>
      <c r="T3" s="12" t="s">
        <v>409</v>
      </c>
      <c r="V3" s="12" t="s">
        <v>1074</v>
      </c>
      <c r="W3" s="12" t="s">
        <v>1075</v>
      </c>
      <c r="X3" s="12" t="s">
        <v>1076</v>
      </c>
      <c r="Y3" s="12" t="s">
        <v>1077</v>
      </c>
      <c r="Z3" s="12" t="s">
        <v>1078</v>
      </c>
      <c r="AB3" s="12" t="s">
        <v>1079</v>
      </c>
      <c r="AC3" s="12" t="s">
        <v>1112</v>
      </c>
      <c r="AD3" s="12" t="s">
        <v>1111</v>
      </c>
      <c r="AE3" s="12" t="s">
        <v>1081</v>
      </c>
      <c r="AF3" s="12" t="s">
        <v>1082</v>
      </c>
      <c r="AG3" s="12" t="s">
        <v>1083</v>
      </c>
      <c r="AH3" s="12" t="s">
        <v>1084</v>
      </c>
      <c r="AI3" s="12" t="s">
        <v>1085</v>
      </c>
      <c r="AJ3" s="12" t="s">
        <v>1086</v>
      </c>
      <c r="AK3" s="12" t="s">
        <v>1087</v>
      </c>
      <c r="AM3" s="12" t="s">
        <v>1088</v>
      </c>
      <c r="AN3" s="12" t="s">
        <v>1080</v>
      </c>
      <c r="AO3" s="12" t="s">
        <v>1123</v>
      </c>
      <c r="AP3" s="12" t="s">
        <v>1081</v>
      </c>
      <c r="AQ3" s="12" t="s">
        <v>1082</v>
      </c>
      <c r="AR3" s="12" t="s">
        <v>1083</v>
      </c>
      <c r="AS3" s="12" t="s">
        <v>1084</v>
      </c>
      <c r="AT3" s="12" t="s">
        <v>1085</v>
      </c>
      <c r="AU3" s="12" t="s">
        <v>1086</v>
      </c>
      <c r="AV3" s="12" t="s">
        <v>1087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SUMIFS(章节关卡!$BD$5:$BD$304,章节关卡!$BA$5:$BA$304,"="&amp;金币总表!A4)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SUMIFS(章节关卡!$BD$5:$BD$304,章节关卡!$BA$5:$BA$304,"="&amp;金币总表!A5)</f>
        <v>4500</v>
      </c>
      <c r="G5" s="14">
        <f>章节关卡!Z7</f>
        <v>2700</v>
      </c>
      <c r="H5" s="14">
        <f>SUMIFS(章节关卡!$BN$5:$BN$304,章节关卡!$BK$5:$BK$304,"="&amp;金币总表!A4)</f>
        <v>12000</v>
      </c>
      <c r="I5" s="14">
        <f>章节关卡!AO6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525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SUMIFS(章节关卡!$BD$5:$BD$304,章节关卡!$BA$5:$BA$304,"="&amp;金币总表!A6)</f>
        <v>6000</v>
      </c>
      <c r="G6" s="14">
        <f>章节关卡!Z8</f>
        <v>4200</v>
      </c>
      <c r="H6" s="14">
        <f>SUMIFS(章节关卡!$BN$5:$BN$304,章节关卡!$BK$5:$BK$304,"="&amp;金币总表!A5)</f>
        <v>9000</v>
      </c>
      <c r="I6" s="14">
        <f>章节关卡!AO7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526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SUMIFS(章节关卡!$BD$5:$BD$304,章节关卡!$BA$5:$BA$304,"="&amp;金币总表!A7)</f>
        <v>7500</v>
      </c>
      <c r="G7" s="14">
        <f>章节关卡!Z9</f>
        <v>4800</v>
      </c>
      <c r="H7" s="14">
        <f>SUMIFS(章节关卡!$BN$5:$BN$304,章节关卡!$BK$5:$BK$304,"="&amp;金币总表!A6)</f>
        <v>12000</v>
      </c>
      <c r="I7" s="14">
        <f>章节关卡!AO8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528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SUMIFS(章节关卡!$BD$5:$BD$304,章节关卡!$BA$5:$BA$304,"="&amp;金币总表!A8)</f>
        <v>9000</v>
      </c>
      <c r="G8" s="14">
        <f>章节关卡!Z10</f>
        <v>6750</v>
      </c>
      <c r="H8" s="14">
        <f>SUMIFS(章节关卡!$BN$5:$BN$304,章节关卡!$BK$5:$BK$304,"="&amp;金币总表!A7)</f>
        <v>15000</v>
      </c>
      <c r="I8" s="14">
        <f>章节关卡!AO9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530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SUMIFS(章节关卡!$BD$5:$BD$304,章节关卡!$BA$5:$BA$304,"="&amp;金币总表!A9)</f>
        <v>10500</v>
      </c>
      <c r="G9" s="14">
        <f>章节关卡!Z11</f>
        <v>7500</v>
      </c>
      <c r="H9" s="14">
        <f>SUMIFS(章节关卡!$BN$5:$BN$304,章节关卡!$BK$5:$BK$304,"="&amp;金币总表!A8)</f>
        <v>18000</v>
      </c>
      <c r="I9" s="14">
        <f>章节关卡!AO10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532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SUMIFS(章节关卡!$BD$5:$BD$304,章节关卡!$BA$5:$BA$304,"="&amp;金币总表!A10)</f>
        <v>12000</v>
      </c>
      <c r="G10" s="14">
        <f>章节关卡!Z12</f>
        <v>9000</v>
      </c>
      <c r="H10" s="14">
        <f>SUMIFS(章节关卡!$BN$5:$BN$304,章节关卡!$BK$5:$BK$304,"="&amp;金币总表!A9)</f>
        <v>21000</v>
      </c>
      <c r="I10" s="14">
        <f>章节关卡!AO11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534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SUMIFS(章节关卡!$BD$5:$BD$304,章节关卡!$BA$5:$BA$304,"="&amp;金币总表!A11)</f>
        <v>13500</v>
      </c>
      <c r="G11" s="14">
        <f>章节关卡!Z13</f>
        <v>10500</v>
      </c>
      <c r="H11" s="14">
        <f>SUMIFS(章节关卡!$BN$5:$BN$304,章节关卡!$BK$5:$BK$304,"="&amp;金币总表!A10)</f>
        <v>24000</v>
      </c>
      <c r="I11" s="14">
        <f>章节关卡!AO12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536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SUMIFS(章节关卡!$BD$5:$BD$304,章节关卡!$BA$5:$BA$304,"="&amp;金币总表!A12)</f>
        <v>15000</v>
      </c>
      <c r="G12" s="14">
        <f>章节关卡!Z14</f>
        <v>12000</v>
      </c>
      <c r="H12" s="14">
        <f>SUMIFS(章节关卡!$BN$5:$BN$304,章节关卡!$BK$5:$BK$304,"="&amp;金币总表!A11)</f>
        <v>27000</v>
      </c>
      <c r="I12" s="14">
        <f>章节关卡!AO13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538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SUMIFS(章节关卡!$BD$5:$BD$304,章节关卡!$BA$5:$BA$304,"="&amp;金币总表!A13)</f>
        <v>16500</v>
      </c>
      <c r="G13" s="14">
        <f>章节关卡!Z15</f>
        <v>13500</v>
      </c>
      <c r="H13" s="14">
        <f>SUMIFS(章节关卡!$BN$5:$BN$304,章节关卡!$BK$5:$BK$304,"="&amp;金币总表!A12)</f>
        <v>30000</v>
      </c>
      <c r="I13" s="14">
        <f>章节关卡!AO14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SUMIFS(章节关卡!$BD$5:$BD$304,章节关卡!$BA$5:$BA$304,"="&amp;金币总表!A14)</f>
        <v>18000</v>
      </c>
      <c r="G14" s="14">
        <f>章节关卡!Z16</f>
        <v>15000</v>
      </c>
      <c r="H14" s="14">
        <f>SUMIFS(章节关卡!$BN$5:$BN$304,章节关卡!$BK$5:$BK$304,"="&amp;金币总表!A13)</f>
        <v>33000</v>
      </c>
      <c r="I14" s="14">
        <f>章节关卡!AO15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SUMIFS(章节关卡!$BD$5:$BD$304,章节关卡!$BA$5:$BA$304,"="&amp;金币总表!A15)</f>
        <v>19500</v>
      </c>
      <c r="G15" s="14">
        <f>章节关卡!Z17</f>
        <v>16500</v>
      </c>
      <c r="H15" s="14">
        <f>SUMIFS(章节关卡!$BN$5:$BN$304,章节关卡!$BK$5:$BK$304,"="&amp;金币总表!A14)</f>
        <v>36000</v>
      </c>
      <c r="I15" s="14">
        <f>章节关卡!AO16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SUMIFS(章节关卡!$BD$5:$BD$304,章节关卡!$BA$5:$BA$304,"="&amp;金币总表!A16)</f>
        <v>21000</v>
      </c>
      <c r="G16" s="14">
        <f>章节关卡!Z18</f>
        <v>18750</v>
      </c>
      <c r="H16" s="14">
        <f>SUMIFS(章节关卡!$BN$5:$BN$304,章节关卡!$BK$5:$BK$304,"="&amp;金币总表!A15)</f>
        <v>39000</v>
      </c>
      <c r="I16" s="14">
        <f>章节关卡!AO17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SUMIFS(章节关卡!$BD$5:$BD$304,章节关卡!$BA$5:$BA$304,"="&amp;金币总表!A17)</f>
        <v>22500</v>
      </c>
      <c r="G17" s="14">
        <f>章节关卡!Z19</f>
        <v>20250</v>
      </c>
      <c r="H17" s="14">
        <f>SUMIFS(章节关卡!$BN$5:$BN$304,章节关卡!$BK$5:$BK$304,"="&amp;金币总表!A16)</f>
        <v>42000</v>
      </c>
      <c r="I17" s="14">
        <f>章节关卡!AO18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SUMIFS(章节关卡!$BD$5:$BD$304,章节关卡!$BA$5:$BA$304,"="&amp;金币总表!A18)</f>
        <v>24000</v>
      </c>
      <c r="G18" s="14">
        <f>章节关卡!Z20</f>
        <v>22500</v>
      </c>
      <c r="H18" s="14">
        <f>SUMIFS(章节关卡!$BN$5:$BN$304,章节关卡!$BK$5:$BK$304,"="&amp;金币总表!A17)</f>
        <v>45000</v>
      </c>
      <c r="I18" s="14">
        <f>章节关卡!AO19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SUMIFS(章节关卡!$BD$5:$BD$304,章节关卡!$BA$5:$BA$304,"="&amp;金币总表!A19)</f>
        <v>27000</v>
      </c>
      <c r="G19" s="14">
        <f>章节关卡!Z21</f>
        <v>24000</v>
      </c>
      <c r="H19" s="14">
        <f>SUMIFS(章节关卡!$BN$5:$BN$304,章节关卡!$BK$5:$BK$304,"="&amp;金币总表!A18)</f>
        <v>48000</v>
      </c>
      <c r="I19" s="14">
        <f>章节关卡!AO20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SUMIFS(章节关卡!$BD$5:$BD$304,章节关卡!$BA$5:$BA$304,"="&amp;金币总表!A20)</f>
        <v>30000</v>
      </c>
      <c r="G20" s="14">
        <f>章节关卡!Z22</f>
        <v>26250</v>
      </c>
      <c r="H20" s="14">
        <f>SUMIFS(章节关卡!$BN$5:$BN$304,章节关卡!$BK$5:$BK$304,"="&amp;金币总表!A19)</f>
        <v>54000</v>
      </c>
      <c r="I20" s="14">
        <f>章节关卡!AO21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SUMIFS(章节关卡!$BD$5:$BD$304,章节关卡!$BA$5:$BA$304,"="&amp;金币总表!A21)</f>
        <v>33000</v>
      </c>
      <c r="G21" s="14">
        <f>章节关卡!Z23</f>
        <v>27750</v>
      </c>
      <c r="H21" s="14">
        <f>SUMIFS(章节关卡!$BN$5:$BN$304,章节关卡!$BK$5:$BK$304,"="&amp;金币总表!A20)</f>
        <v>60000</v>
      </c>
      <c r="I21" s="14">
        <f>章节关卡!AO22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SUMIFS(章节关卡!$BD$5:$BD$304,章节关卡!$BA$5:$BA$304,"="&amp;金币总表!A22)</f>
        <v>36000</v>
      </c>
      <c r="G22" s="14">
        <f>章节关卡!Z24</f>
        <v>30000</v>
      </c>
      <c r="H22" s="14">
        <f>SUMIFS(章节关卡!$BN$5:$BN$304,章节关卡!$BK$5:$BK$304,"="&amp;金币总表!A21)</f>
        <v>66000</v>
      </c>
      <c r="I22" s="14">
        <f>章节关卡!AO23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SUMIFS(章节关卡!$BD$5:$BD$304,章节关卡!$BA$5:$BA$304,"="&amp;金币总表!A23)</f>
        <v>39000</v>
      </c>
      <c r="G23" s="14">
        <f>章节关卡!Z25</f>
        <v>31500</v>
      </c>
      <c r="H23" s="14">
        <f>SUMIFS(章节关卡!$BN$5:$BN$304,章节关卡!$BK$5:$BK$304,"="&amp;金币总表!A22)</f>
        <v>72000</v>
      </c>
      <c r="I23" s="14">
        <f>章节关卡!AO24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SUMIFS(章节关卡!$BD$5:$BD$304,章节关卡!$BA$5:$BA$304,"="&amp;金币总表!A24)</f>
        <v>42000</v>
      </c>
      <c r="G24" s="14">
        <f>章节关卡!Z26</f>
        <v>33975</v>
      </c>
      <c r="H24" s="14">
        <f>SUMIFS(章节关卡!$BN$5:$BN$304,章节关卡!$BK$5:$BK$304,"="&amp;金币总表!A23)</f>
        <v>78000</v>
      </c>
      <c r="I24" s="14">
        <f>章节关卡!AO25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SUMIFS(章节关卡!$BD$5:$BD$304,章节关卡!$BA$5:$BA$304,"="&amp;金币总表!A25)</f>
        <v>45000</v>
      </c>
      <c r="G25" s="14">
        <f>章节关卡!Z27</f>
        <v>35720</v>
      </c>
      <c r="H25" s="14">
        <f>SUMIFS(章节关卡!$BN$5:$BN$304,章节关卡!$BK$5:$BK$304,"="&amp;金币总表!A24)</f>
        <v>84000</v>
      </c>
      <c r="I25" s="14">
        <f>章节关卡!AO26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SUMIFS(章节关卡!$BD$5:$BD$304,章节关卡!$BA$5:$BA$304,"="&amp;金币总表!A26)</f>
        <v>48000</v>
      </c>
      <c r="G26" s="14">
        <f>章节关卡!Z28</f>
        <v>38250</v>
      </c>
      <c r="H26" s="14">
        <f>SUMIFS(章节关卡!$BN$5:$BN$304,章节关卡!$BK$5:$BK$304,"="&amp;金币总表!A25)</f>
        <v>90000</v>
      </c>
      <c r="I26" s="14">
        <f>章节关卡!AO27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SUMIFS(章节关卡!$BD$5:$BD$304,章节关卡!$BA$5:$BA$304,"="&amp;金币总表!A27)</f>
        <v>51000</v>
      </c>
      <c r="G27" s="14">
        <f>章节关卡!Z29</f>
        <v>42350</v>
      </c>
      <c r="H27" s="14">
        <f>SUMIFS(章节关卡!$BN$5:$BN$304,章节关卡!$BK$5:$BK$304,"="&amp;金币总表!A26)</f>
        <v>96000</v>
      </c>
      <c r="I27" s="14">
        <f>章节关卡!AO28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SUMIFS(章节关卡!$BD$5:$BD$304,章节关卡!$BA$5:$BA$304,"="&amp;金币总表!A28)</f>
        <v>54000</v>
      </c>
      <c r="G28" s="14">
        <f>章节关卡!Z30</f>
        <v>46500</v>
      </c>
      <c r="H28" s="14">
        <f>SUMIFS(章节关卡!$BN$5:$BN$304,章节关卡!$BK$5:$BK$304,"="&amp;金币总表!A27)</f>
        <v>102000</v>
      </c>
      <c r="I28" s="14">
        <f>章节关卡!AO29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SUMIFS(章节关卡!$BD$5:$BD$304,章节关卡!$BA$5:$BA$304,"="&amp;金币总表!A29)</f>
        <v>57000</v>
      </c>
      <c r="G29" s="14">
        <f>章节关卡!Z31</f>
        <v>50700</v>
      </c>
      <c r="H29" s="14">
        <f>SUMIFS(章节关卡!$BN$5:$BN$304,章节关卡!$BK$5:$BK$304,"="&amp;金币总表!A28)</f>
        <v>108000</v>
      </c>
      <c r="I29" s="14">
        <f>章节关卡!AO30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SUMIFS(章节关卡!$BD$5:$BD$304,章节关卡!$BA$5:$BA$304,"="&amp;金币总表!A30)</f>
        <v>60000</v>
      </c>
      <c r="G30" s="14">
        <f>章节关卡!Z32</f>
        <v>54950</v>
      </c>
      <c r="H30" s="14">
        <f>SUMIFS(章节关卡!$BN$5:$BN$304,章节关卡!$BK$5:$BK$304,"="&amp;金币总表!A29)</f>
        <v>114000</v>
      </c>
      <c r="I30" s="14">
        <f>章节关卡!AO31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SUMIFS(章节关卡!$BD$5:$BD$304,章节关卡!$BA$5:$BA$304,"="&amp;金币总表!A31)</f>
        <v>63000</v>
      </c>
      <c r="G31" s="14">
        <f>章节关卡!Z33</f>
        <v>59250</v>
      </c>
      <c r="H31" s="14">
        <f>SUMIFS(章节关卡!$BN$5:$BN$304,章节关卡!$BK$5:$BK$304,"="&amp;金币总表!A30)</f>
        <v>120000</v>
      </c>
      <c r="I31" s="14">
        <f>章节关卡!AO32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SUMIFS(章节关卡!$BD$5:$BD$304,章节关卡!$BA$5:$BA$304,"="&amp;金币总表!A32)</f>
        <v>66000</v>
      </c>
      <c r="G32" s="14">
        <f>章节关卡!Z34</f>
        <v>63600</v>
      </c>
      <c r="H32" s="14">
        <f>SUMIFS(章节关卡!$BN$5:$BN$304,章节关卡!$BK$5:$BK$304,"="&amp;金币总表!A31)</f>
        <v>126000</v>
      </c>
      <c r="I32" s="14">
        <f>章节关卡!AO33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SUMIFS(章节关卡!$BD$5:$BD$304,章节关卡!$BA$5:$BA$304,"="&amp;金币总表!A33)</f>
        <v>66000</v>
      </c>
      <c r="G33" s="14">
        <f>章节关卡!Z35</f>
        <v>76800</v>
      </c>
      <c r="H33" s="14">
        <f>SUMIFS(章节关卡!$BN$5:$BN$304,章节关卡!$BK$5:$BK$304,"="&amp;金币总表!A32)</f>
        <v>132000</v>
      </c>
      <c r="I33" s="14">
        <f>章节关卡!AO34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20"/>
      <c r="P38" s="220"/>
      <c r="Q38" s="220"/>
      <c r="R38" s="220"/>
      <c r="S38" s="220"/>
      <c r="T38" s="220"/>
      <c r="U38" s="220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280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412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AF1" workbookViewId="0">
      <selection activeCell="BR23" sqref="BR23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414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03" t="s">
        <v>95</v>
      </c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U3" s="203" t="s">
        <v>1400</v>
      </c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I3" s="203" t="s">
        <v>1406</v>
      </c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V3" s="160" t="s">
        <v>1383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2320.6475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03" t="s">
        <v>1395</v>
      </c>
      <c r="AW4" s="203"/>
      <c r="AX4" s="203"/>
      <c r="AY4" s="203"/>
      <c r="AZ4" s="203"/>
      <c r="BA4" s="203"/>
      <c r="BB4" s="203"/>
      <c r="BC4" s="203"/>
      <c r="BD4" s="203"/>
      <c r="BE4" s="203"/>
      <c r="BF4" s="203"/>
      <c r="BH4" s="203" t="s">
        <v>1418</v>
      </c>
      <c r="BI4" s="203"/>
      <c r="BJ4" s="203"/>
      <c r="BK4" s="203"/>
      <c r="BL4" s="203"/>
      <c r="BM4" s="203"/>
      <c r="BN4" s="203"/>
      <c r="BO4" s="203"/>
      <c r="BP4" s="203"/>
      <c r="BS4" s="203" t="s">
        <v>1419</v>
      </c>
      <c r="BT4" s="203"/>
      <c r="BU4" s="203"/>
      <c r="BV4" s="203"/>
      <c r="BW4" s="203"/>
      <c r="BZ4" s="203" t="s">
        <v>1428</v>
      </c>
      <c r="CA4" s="203"/>
      <c r="CB4" s="203"/>
      <c r="CC4" s="203"/>
      <c r="CD4" s="203"/>
      <c r="CE4" s="203"/>
      <c r="CF4" s="203"/>
      <c r="CG4" s="203"/>
      <c r="CI4" s="203" t="s">
        <v>1429</v>
      </c>
      <c r="CJ4" s="203"/>
      <c r="CK4" s="203"/>
      <c r="CL4" s="203"/>
      <c r="CN4" s="203" t="s">
        <v>1124</v>
      </c>
      <c r="CO4" s="203"/>
      <c r="CP4" s="203"/>
      <c r="CS4" s="204" t="s">
        <v>965</v>
      </c>
      <c r="CT4" s="204"/>
      <c r="CU4" s="204"/>
      <c r="CV4" s="204"/>
      <c r="CW4" s="204"/>
      <c r="CX4" s="204"/>
      <c r="CY4" s="204"/>
      <c r="CZ4" s="204"/>
      <c r="DA4" s="204"/>
      <c r="DB4" s="204"/>
      <c r="DC4" s="204"/>
      <c r="DD4" s="204"/>
      <c r="DE4" s="204"/>
      <c r="DF4" s="204"/>
      <c r="DG4" s="204"/>
      <c r="DH4" s="204"/>
      <c r="DI4" s="204"/>
      <c r="DJ4" s="204"/>
      <c r="DL4"/>
      <c r="DM4"/>
      <c r="DN4"/>
      <c r="DO4"/>
      <c r="DP4"/>
      <c r="DQ4"/>
      <c r="DR4"/>
      <c r="DS4"/>
      <c r="DT4" t="s">
        <v>421</v>
      </c>
      <c r="DU4" t="s">
        <v>422</v>
      </c>
      <c r="DV4" t="s">
        <v>423</v>
      </c>
      <c r="DW4" t="s">
        <v>424</v>
      </c>
      <c r="DX4" t="s">
        <v>194</v>
      </c>
      <c r="DY4" t="s">
        <v>418</v>
      </c>
      <c r="DZ4" t="s">
        <v>419</v>
      </c>
      <c r="EA4" t="s">
        <v>420</v>
      </c>
      <c r="EB4" t="s">
        <v>970</v>
      </c>
      <c r="EC4" s="105" t="s">
        <v>986</v>
      </c>
      <c r="ED4" s="102" t="s">
        <v>983</v>
      </c>
      <c r="EF4" s="203" t="s">
        <v>968</v>
      </c>
      <c r="EG4" s="203"/>
      <c r="EH4" s="203"/>
      <c r="EI4" s="203"/>
      <c r="EJ4" s="203"/>
      <c r="EK4" s="203"/>
      <c r="EL4" s="203"/>
      <c r="EM4" s="203"/>
      <c r="EN4" s="203"/>
      <c r="EO4" s="203"/>
      <c r="EP4" s="203"/>
      <c r="EQ4" s="203"/>
      <c r="ER4" s="203"/>
      <c r="ES4" s="203"/>
      <c r="ET4" s="203"/>
      <c r="EU4" s="203"/>
      <c r="EV4" s="203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1521</v>
      </c>
      <c r="AK5" s="168" t="s">
        <v>1522</v>
      </c>
      <c r="AL5" s="168" t="s">
        <v>1523</v>
      </c>
      <c r="AM5" s="168" t="s">
        <v>1524</v>
      </c>
      <c r="AN5" s="168" t="s">
        <v>1525</v>
      </c>
      <c r="AO5" s="168" t="s">
        <v>418</v>
      </c>
      <c r="AP5" s="168" t="s">
        <v>419</v>
      </c>
      <c r="AQ5" s="168" t="s">
        <v>420</v>
      </c>
      <c r="AR5" s="168" t="s">
        <v>1202</v>
      </c>
      <c r="AS5" s="168" t="s">
        <v>1012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490</v>
      </c>
      <c r="CT5" s="12" t="s">
        <v>502</v>
      </c>
      <c r="CU5" s="12" t="s">
        <v>503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429</v>
      </c>
      <c r="DC5" s="12" t="s">
        <v>415</v>
      </c>
      <c r="DD5" s="12" t="s">
        <v>416</v>
      </c>
      <c r="DE5" s="12" t="s">
        <v>417</v>
      </c>
      <c r="DF5" s="31" t="s">
        <v>433</v>
      </c>
      <c r="DG5" s="12" t="s">
        <v>432</v>
      </c>
      <c r="DH5" s="12" t="s">
        <v>1116</v>
      </c>
      <c r="DI5" s="12" t="s">
        <v>985</v>
      </c>
      <c r="DJ5" s="12" t="s">
        <v>984</v>
      </c>
      <c r="DL5" s="12" t="s">
        <v>137</v>
      </c>
      <c r="DM5" s="12" t="s">
        <v>502</v>
      </c>
      <c r="DN5" s="12" t="s">
        <v>503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429</v>
      </c>
      <c r="DY5" s="12" t="s">
        <v>418</v>
      </c>
      <c r="DZ5" s="12" t="s">
        <v>419</v>
      </c>
      <c r="EA5" s="12" t="s">
        <v>420</v>
      </c>
      <c r="EB5" s="12" t="s">
        <v>427</v>
      </c>
      <c r="EC5" s="12" t="s">
        <v>986</v>
      </c>
      <c r="ED5" s="12" t="s">
        <v>982</v>
      </c>
      <c r="EF5" s="12" t="s">
        <v>966</v>
      </c>
      <c r="EG5" s="12" t="s">
        <v>967</v>
      </c>
      <c r="EH5" s="12" t="s">
        <v>142</v>
      </c>
      <c r="EI5" s="12" t="s">
        <v>998</v>
      </c>
      <c r="EJ5" s="12" t="s">
        <v>999</v>
      </c>
      <c r="EK5" s="12" t="s">
        <v>997</v>
      </c>
      <c r="EL5" s="12" t="s">
        <v>415</v>
      </c>
      <c r="EM5" s="12" t="s">
        <v>416</v>
      </c>
      <c r="EN5" s="12" t="s">
        <v>417</v>
      </c>
      <c r="EO5" s="12" t="s">
        <v>433</v>
      </c>
      <c r="EP5" s="12" t="s">
        <v>1126</v>
      </c>
      <c r="EQ5" s="12" t="s">
        <v>1127</v>
      </c>
      <c r="ER5" s="12" t="s">
        <v>415</v>
      </c>
      <c r="ES5" s="12" t="s">
        <v>416</v>
      </c>
      <c r="ET5" s="12" t="s">
        <v>417</v>
      </c>
      <c r="EU5" s="12" t="s">
        <v>427</v>
      </c>
      <c r="EV5" s="12" t="s">
        <v>1000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495</v>
      </c>
      <c r="D6" s="12" t="s">
        <v>80</v>
      </c>
      <c r="E6" s="12" t="s">
        <v>496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425</v>
      </c>
      <c r="L6" s="12" t="s">
        <v>418</v>
      </c>
      <c r="M6" s="12" t="s">
        <v>419</v>
      </c>
      <c r="N6" s="12" t="s">
        <v>420</v>
      </c>
      <c r="O6" s="12" t="s">
        <v>430</v>
      </c>
      <c r="P6" s="12" t="s">
        <v>426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425</v>
      </c>
      <c r="Z6" s="12" t="s">
        <v>418</v>
      </c>
      <c r="AA6" s="12" t="s">
        <v>419</v>
      </c>
      <c r="AB6" s="12" t="s">
        <v>420</v>
      </c>
      <c r="AC6" s="12" t="s">
        <v>427</v>
      </c>
      <c r="AD6" s="12" t="s">
        <v>426</v>
      </c>
      <c r="AE6" s="12" t="s">
        <v>154</v>
      </c>
      <c r="AF6" s="12" t="s">
        <v>153</v>
      </c>
      <c r="AI6" s="12" t="s">
        <v>1396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425</v>
      </c>
      <c r="AO6" s="12" t="s">
        <v>418</v>
      </c>
      <c r="AP6" s="12" t="s">
        <v>419</v>
      </c>
      <c r="AQ6" s="12" t="s">
        <v>420</v>
      </c>
      <c r="AR6" s="12" t="s">
        <v>427</v>
      </c>
      <c r="AS6" s="12" t="s">
        <v>426</v>
      </c>
      <c r="AV6" s="12" t="s">
        <v>120</v>
      </c>
      <c r="AW6" s="12" t="s">
        <v>495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429</v>
      </c>
      <c r="BC6" s="12" t="s">
        <v>418</v>
      </c>
      <c r="BD6" s="12" t="s">
        <v>419</v>
      </c>
      <c r="BE6" s="12" t="s">
        <v>420</v>
      </c>
      <c r="BF6" s="12" t="s">
        <v>431</v>
      </c>
      <c r="BG6" s="15"/>
      <c r="BH6" s="12" t="s">
        <v>540</v>
      </c>
      <c r="BI6" s="12" t="s">
        <v>34</v>
      </c>
      <c r="BJ6" s="12" t="s">
        <v>1407</v>
      </c>
      <c r="BK6" s="12" t="s">
        <v>1408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425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425</v>
      </c>
      <c r="BX6" s="167"/>
      <c r="BY6" s="167"/>
      <c r="BZ6" s="12" t="s">
        <v>540</v>
      </c>
      <c r="CA6" s="12" t="s">
        <v>34</v>
      </c>
      <c r="CB6" s="12" t="s">
        <v>1407</v>
      </c>
      <c r="CC6" s="12" t="s">
        <v>1408</v>
      </c>
      <c r="CD6" s="12" t="s">
        <v>418</v>
      </c>
      <c r="CE6" s="12" t="s">
        <v>419</v>
      </c>
      <c r="CF6" s="12" t="s">
        <v>420</v>
      </c>
      <c r="CG6" s="12" t="s">
        <v>427</v>
      </c>
      <c r="CH6" s="167"/>
      <c r="CI6" s="12" t="s">
        <v>418</v>
      </c>
      <c r="CJ6" s="12" t="s">
        <v>419</v>
      </c>
      <c r="CK6" s="12" t="s">
        <v>420</v>
      </c>
      <c r="CL6" s="12" t="s">
        <v>427</v>
      </c>
      <c r="CM6" s="167"/>
      <c r="CN6" s="12" t="s">
        <v>1113</v>
      </c>
      <c r="CO6" s="12" t="s">
        <v>1114</v>
      </c>
      <c r="CP6" s="12" t="s">
        <v>1115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5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525</v>
      </c>
      <c r="DO6" s="76">
        <v>9.0000000000000107</v>
      </c>
      <c r="DP6" s="14">
        <f t="shared" ref="DP6:DP37" si="3">CW6</f>
        <v>5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969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2320.6475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1397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1409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1420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525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10</v>
      </c>
      <c r="CX7" s="19">
        <v>0.15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526</v>
      </c>
      <c r="DO7" s="76">
        <v>9.0000000000000107</v>
      </c>
      <c r="DP7" s="14">
        <f t="shared" si="3"/>
        <v>10</v>
      </c>
      <c r="DQ7" s="104">
        <v>11</v>
      </c>
      <c r="DR7" s="104">
        <v>1</v>
      </c>
      <c r="DS7" s="30"/>
      <c r="DT7" s="14">
        <f t="shared" ref="DT7:DT57" si="16">ROUND(DT$3*CX7,0)</f>
        <v>538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525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1398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1410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1427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526</v>
      </c>
      <c r="CP8" s="139">
        <f>金币总表!AO6</f>
        <v>29255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15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526</v>
      </c>
      <c r="DO8" s="76">
        <v>9.0000000000000107</v>
      </c>
      <c r="DP8" s="14">
        <f t="shared" si="3"/>
        <v>15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526</v>
      </c>
      <c r="EH8" s="139">
        <v>5</v>
      </c>
      <c r="EI8" s="139">
        <v>5</v>
      </c>
      <c r="EJ8" s="139"/>
      <c r="EK8" s="19">
        <v>0.2</v>
      </c>
      <c r="EL8" s="139"/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0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1399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1411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1421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528</v>
      </c>
      <c r="CP9" s="139">
        <f>金币总表!AO7</f>
        <v>89010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20</v>
      </c>
      <c r="CX9" s="19">
        <v>0.3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527</v>
      </c>
      <c r="DO9" s="76">
        <v>9.0000000000000107</v>
      </c>
      <c r="DP9" s="14">
        <f t="shared" si="3"/>
        <v>20</v>
      </c>
      <c r="DQ9" s="104">
        <v>11</v>
      </c>
      <c r="DR9" s="104">
        <v>1</v>
      </c>
      <c r="DS9" s="30"/>
      <c r="DT9" s="14">
        <f t="shared" si="16"/>
        <v>1075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527</v>
      </c>
      <c r="EH9" s="139">
        <v>15</v>
      </c>
      <c r="EI9" s="139">
        <v>5</v>
      </c>
      <c r="EJ9" s="139"/>
      <c r="EK9" s="19">
        <v>0.2</v>
      </c>
      <c r="EL9" s="139"/>
      <c r="EM9" s="139"/>
      <c r="EN9" s="139"/>
      <c r="EO9" s="139"/>
      <c r="EP9" s="139">
        <v>2</v>
      </c>
      <c r="EQ9" s="19">
        <v>0.5</v>
      </c>
      <c r="ER9" s="14">
        <f t="shared" si="58"/>
        <v>0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1430</v>
      </c>
      <c r="AJ10" s="166">
        <f>SUMIFS(章节关卡!$EA$5:$EA$88,章节关卡!$DZ$5:$DZ$88,"="&amp;挂机升级突破!AJ5)</f>
        <v>342</v>
      </c>
      <c r="AK10" s="166">
        <f>SUMIFS(章节关卡!$EA$5:$EA$88,章节关卡!$DZ$5:$DZ$88,"="&amp;挂机升级突破!AK5)</f>
        <v>448</v>
      </c>
      <c r="AL10" s="166">
        <f>SUMIFS(章节关卡!$EA$5:$EA$88,章节关卡!$DZ$5:$DZ$88,"="&amp;挂机升级突破!AL5)</f>
        <v>252</v>
      </c>
      <c r="AM10" s="166">
        <f>SUMIFS(章节关卡!$EA$5:$EA$88,章节关卡!$DZ$5:$DZ$88,"="&amp;挂机升级突破!AM5)</f>
        <v>161</v>
      </c>
      <c r="AN10" s="166">
        <f>SUMIFS(章节关卡!$EA$5:$EA$88,章节关卡!$DZ$5:$DZ$88,"="&amp;挂机升级突破!AN5)</f>
        <v>103</v>
      </c>
      <c r="AO10" s="166">
        <f>SUMIFS(章节关卡!$EZ$5:$EZ$94,章节关卡!$EY$5:$EY$94,"="&amp;挂机升级突破!AO5)</f>
        <v>292</v>
      </c>
      <c r="AP10" s="166">
        <f>SUMIFS(章节关卡!$EZ$5:$EZ$94,章节关卡!$EY$5:$EY$94,"="&amp;挂机升级突破!AP5)</f>
        <v>183</v>
      </c>
      <c r="AQ10" s="166">
        <f>SUMIFS(章节关卡!$EZ$5:$EZ$94,章节关卡!$EY$5:$EY$94,"="&amp;挂机升级突破!AQ5)</f>
        <v>117</v>
      </c>
      <c r="AR10" s="166">
        <f>SUMIFS(章节关卡!$EZ$5:$EZ$94,章节关卡!$EY$5:$EY$94,"="&amp;挂机升级突破!AR5)</f>
        <v>94</v>
      </c>
      <c r="AS10" s="166">
        <f>SUMIFS(章节关卡!$EZ$5:$EZ$94,章节关卡!$EY$5:$EY$94,"="&amp;挂机升级突破!AS5)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1412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1422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530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25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527</v>
      </c>
      <c r="DO10" s="76">
        <v>9.0000000000000107</v>
      </c>
      <c r="DP10" s="14">
        <f t="shared" si="3"/>
        <v>25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528</v>
      </c>
      <c r="EH10" s="139">
        <v>25</v>
      </c>
      <c r="EI10" s="139">
        <v>5</v>
      </c>
      <c r="EJ10" s="139">
        <v>1</v>
      </c>
      <c r="EK10" s="19">
        <v>0.2</v>
      </c>
      <c r="EL10" s="19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116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1532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1413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1423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532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30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528</v>
      </c>
      <c r="DO11" s="76">
        <v>9.0000000000000107</v>
      </c>
      <c r="DP11" s="14">
        <f t="shared" si="3"/>
        <v>30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529</v>
      </c>
      <c r="EH11" s="139">
        <v>35</v>
      </c>
      <c r="EI11" s="139">
        <v>5</v>
      </c>
      <c r="EJ11" s="139">
        <v>1</v>
      </c>
      <c r="EK11" s="19">
        <v>0.2</v>
      </c>
      <c r="EL11" s="19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232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1534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1475.7874999999999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1414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1424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534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35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528</v>
      </c>
      <c r="DO12" s="76">
        <v>9.0000000000000107</v>
      </c>
      <c r="DP12" s="14">
        <f t="shared" si="3"/>
        <v>35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515</v>
      </c>
      <c r="EH12" s="139">
        <v>42</v>
      </c>
      <c r="EI12" s="139">
        <v>5</v>
      </c>
      <c r="EJ12" s="139">
        <v>1</v>
      </c>
      <c r="EK12" s="19">
        <v>0.2</v>
      </c>
      <c r="EL12" s="19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348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1415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1425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536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40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529</v>
      </c>
      <c r="DO13" s="76">
        <v>9.0000000000000107</v>
      </c>
      <c r="DP13" s="14">
        <f t="shared" si="3"/>
        <v>40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116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530</v>
      </c>
      <c r="EH13" s="139">
        <v>47</v>
      </c>
      <c r="EI13" s="139">
        <v>5</v>
      </c>
      <c r="EJ13" s="139">
        <v>1</v>
      </c>
      <c r="EK13" s="19">
        <v>0.2</v>
      </c>
      <c r="EL13" s="19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580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1416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1426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538</v>
      </c>
      <c r="CP14" s="139">
        <f>金币总表!AO12</f>
        <v>11396980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42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529</v>
      </c>
      <c r="DO14" s="76">
        <v>9.0000000000000107</v>
      </c>
      <c r="DP14" s="14">
        <f t="shared" si="3"/>
        <v>42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116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531</v>
      </c>
      <c r="EH14" s="139">
        <v>52</v>
      </c>
      <c r="EI14" s="139">
        <v>5</v>
      </c>
      <c r="EJ14" s="139">
        <v>1</v>
      </c>
      <c r="EK14" s="19">
        <v>0.2</v>
      </c>
      <c r="EL14" s="19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1044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1417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45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515</v>
      </c>
      <c r="DO15" s="76">
        <v>9.0000000000000107</v>
      </c>
      <c r="DP15" s="14">
        <f t="shared" si="3"/>
        <v>45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232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492</v>
      </c>
      <c r="EH15" s="139">
        <v>57</v>
      </c>
      <c r="EI15" s="139">
        <v>5</v>
      </c>
      <c r="EJ15" s="139">
        <v>2</v>
      </c>
      <c r="EK15" s="19">
        <v>0.2</v>
      </c>
      <c r="EL15" s="19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47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515</v>
      </c>
      <c r="DO16" s="76">
        <v>9.0000000000000107</v>
      </c>
      <c r="DP16" s="14">
        <f t="shared" si="3"/>
        <v>47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232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532</v>
      </c>
      <c r="EH16" s="139">
        <v>65</v>
      </c>
      <c r="EI16" s="139">
        <v>5</v>
      </c>
      <c r="EJ16" s="139">
        <v>2</v>
      </c>
      <c r="EK16" s="19">
        <v>0.2</v>
      </c>
      <c r="EL16" s="19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50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530</v>
      </c>
      <c r="DO17" s="76">
        <v>9.0000000000000107</v>
      </c>
      <c r="DP17" s="14">
        <f t="shared" si="3"/>
        <v>50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278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533</v>
      </c>
      <c r="EH17" s="139">
        <v>72</v>
      </c>
      <c r="EI17" s="139">
        <v>5</v>
      </c>
      <c r="EJ17" s="139">
        <v>2</v>
      </c>
      <c r="EK17" s="19">
        <v>0.2</v>
      </c>
      <c r="EL17" s="139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52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530</v>
      </c>
      <c r="DO18" s="76">
        <v>9.0000000000000107</v>
      </c>
      <c r="DP18" s="14">
        <f t="shared" si="3"/>
        <v>52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278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493</v>
      </c>
      <c r="EH18" s="139">
        <v>80</v>
      </c>
      <c r="EI18" s="139">
        <v>5</v>
      </c>
      <c r="EJ18" s="139">
        <v>2</v>
      </c>
      <c r="EK18" s="19">
        <v>0.2</v>
      </c>
      <c r="EL18" s="139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55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531</v>
      </c>
      <c r="DO19" s="76">
        <v>9.0000000000000107</v>
      </c>
      <c r="DP19" s="14">
        <f t="shared" si="3"/>
        <v>55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348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534</v>
      </c>
      <c r="EH19" s="139">
        <v>87</v>
      </c>
      <c r="EI19" s="139">
        <v>5</v>
      </c>
      <c r="EJ19" s="139">
        <v>3</v>
      </c>
      <c r="EK19" s="19">
        <v>0.2</v>
      </c>
      <c r="EL19" s="139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57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531</v>
      </c>
      <c r="DO20" s="76">
        <v>9.0000000000000107</v>
      </c>
      <c r="DP20" s="14">
        <f t="shared" si="3"/>
        <v>57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348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535</v>
      </c>
      <c r="EH20" s="139">
        <v>95</v>
      </c>
      <c r="EI20" s="139">
        <v>5</v>
      </c>
      <c r="EJ20" s="139">
        <v>3</v>
      </c>
      <c r="EK20" s="19">
        <v>0.2</v>
      </c>
      <c r="EL20" s="139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60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531</v>
      </c>
      <c r="DO21" s="76">
        <v>9.0000000000000107</v>
      </c>
      <c r="DP21" s="14">
        <f t="shared" si="3"/>
        <v>60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371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484</v>
      </c>
      <c r="EH21" s="139">
        <v>102</v>
      </c>
      <c r="EI21" s="139">
        <v>5</v>
      </c>
      <c r="EJ21" s="139">
        <v>3</v>
      </c>
      <c r="EK21" s="19">
        <v>0.2</v>
      </c>
      <c r="EL21" s="139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62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492</v>
      </c>
      <c r="DO22" s="76">
        <v>9.0000000000000107</v>
      </c>
      <c r="DP22" s="14">
        <f t="shared" si="3"/>
        <v>62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536</v>
      </c>
      <c r="EH22" s="139">
        <v>110</v>
      </c>
      <c r="EI22" s="139">
        <v>5</v>
      </c>
      <c r="EJ22" s="139">
        <v>3</v>
      </c>
      <c r="EK22" s="19">
        <v>0.2</v>
      </c>
      <c r="EL22" s="139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65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492</v>
      </c>
      <c r="DO23" s="76">
        <v>9.0000000000000107</v>
      </c>
      <c r="DP23" s="14">
        <f t="shared" si="3"/>
        <v>65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537</v>
      </c>
      <c r="EH23" s="139">
        <v>117</v>
      </c>
      <c r="EI23" s="139">
        <v>5</v>
      </c>
      <c r="EJ23" s="139">
        <v>4</v>
      </c>
      <c r="EK23" s="19">
        <v>0.2</v>
      </c>
      <c r="EL23" s="139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67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492</v>
      </c>
      <c r="DO24" s="76">
        <v>9.0000000000000107</v>
      </c>
      <c r="DP24" s="14">
        <f t="shared" si="3"/>
        <v>67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494</v>
      </c>
      <c r="EH24" s="139">
        <v>125</v>
      </c>
      <c r="EI24" s="139">
        <v>5</v>
      </c>
      <c r="EJ24" s="139">
        <v>4</v>
      </c>
      <c r="EK24" s="19">
        <v>0.2</v>
      </c>
      <c r="EL24" s="139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70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532</v>
      </c>
      <c r="DO25" s="76">
        <v>9.0000000000000107</v>
      </c>
      <c r="DP25" s="14">
        <f t="shared" si="3"/>
        <v>70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538</v>
      </c>
      <c r="EH25" s="139">
        <v>132</v>
      </c>
      <c r="EI25" s="139">
        <v>5</v>
      </c>
      <c r="EJ25" s="139">
        <v>4</v>
      </c>
      <c r="EK25" s="19">
        <v>0.2</v>
      </c>
      <c r="EL25" s="139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4558792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72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532</v>
      </c>
      <c r="DO26" s="76">
        <v>9.0000000000000107</v>
      </c>
      <c r="DP26" s="14">
        <f t="shared" si="3"/>
        <v>72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964</v>
      </c>
      <c r="EH26" s="139">
        <v>140</v>
      </c>
      <c r="EI26" s="139">
        <v>5</v>
      </c>
      <c r="EJ26" s="139">
        <v>4</v>
      </c>
      <c r="EK26" s="19">
        <v>0.2</v>
      </c>
      <c r="EL26" s="139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6838188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75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532</v>
      </c>
      <c r="DO27" s="76">
        <v>9.0000000000000107</v>
      </c>
      <c r="DP27" s="14">
        <f t="shared" si="3"/>
        <v>75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77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533</v>
      </c>
      <c r="DO28" s="76">
        <v>9.0000000000000107</v>
      </c>
      <c r="DP28" s="14">
        <f t="shared" si="3"/>
        <v>77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80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533</v>
      </c>
      <c r="DO29" s="76">
        <v>9.0000000000000107</v>
      </c>
      <c r="DP29" s="14">
        <f t="shared" si="3"/>
        <v>80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82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533</v>
      </c>
      <c r="DO30" s="76">
        <v>9.0000000000000107</v>
      </c>
      <c r="DP30" s="14">
        <f t="shared" si="3"/>
        <v>82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85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493</v>
      </c>
      <c r="DO31" s="76">
        <v>9.0000000000000107</v>
      </c>
      <c r="DP31" s="14">
        <f t="shared" si="3"/>
        <v>85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87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493</v>
      </c>
      <c r="DO32" s="76">
        <v>9.0000000000000107</v>
      </c>
      <c r="DP32" s="14">
        <f t="shared" si="3"/>
        <v>87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90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493</v>
      </c>
      <c r="DO33" s="76">
        <v>9.0000000000000107</v>
      </c>
      <c r="DP33" s="14">
        <f t="shared" si="3"/>
        <v>90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92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534</v>
      </c>
      <c r="DO34" s="76">
        <v>9.0000000000000107</v>
      </c>
      <c r="DP34" s="14">
        <f t="shared" si="3"/>
        <v>92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95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534</v>
      </c>
      <c r="DO35" s="76">
        <v>9.0000000000000107</v>
      </c>
      <c r="DP35" s="14">
        <f t="shared" si="3"/>
        <v>95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97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534</v>
      </c>
      <c r="DO36" s="76">
        <v>9.0000000000000107</v>
      </c>
      <c r="DP36" s="14">
        <f t="shared" si="3"/>
        <v>97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100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535</v>
      </c>
      <c r="DO37" s="76">
        <v>9.0000000000000107</v>
      </c>
      <c r="DP37" s="14">
        <f t="shared" si="3"/>
        <v>100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102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535</v>
      </c>
      <c r="DO38" s="76">
        <v>9.0000000000000107</v>
      </c>
      <c r="DP38" s="14">
        <f t="shared" ref="DP38:DP57" si="80">CW38</f>
        <v>102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105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535</v>
      </c>
      <c r="DO39" s="76">
        <v>9.0000000000000107</v>
      </c>
      <c r="DP39" s="14">
        <f t="shared" si="80"/>
        <v>105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107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484</v>
      </c>
      <c r="DO40" s="76">
        <v>9.0000000000000107</v>
      </c>
      <c r="DP40" s="14">
        <f t="shared" si="80"/>
        <v>107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110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484</v>
      </c>
      <c r="DO41" s="76">
        <v>9.0000000000000107</v>
      </c>
      <c r="DP41" s="14">
        <f t="shared" si="80"/>
        <v>110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112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484</v>
      </c>
      <c r="DO42" s="76">
        <v>9.0000000000000107</v>
      </c>
      <c r="DP42" s="14">
        <f t="shared" si="80"/>
        <v>112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115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536</v>
      </c>
      <c r="DO43" s="76">
        <v>9.0000000000000107</v>
      </c>
      <c r="DP43" s="14">
        <f t="shared" si="80"/>
        <v>115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117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536</v>
      </c>
      <c r="DO44" s="76">
        <v>9.0000000000000107</v>
      </c>
      <c r="DP44" s="14">
        <f t="shared" si="80"/>
        <v>117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120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536</v>
      </c>
      <c r="DO45" s="76">
        <v>9.0000000000000107</v>
      </c>
      <c r="DP45" s="14">
        <f t="shared" si="80"/>
        <v>120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122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537</v>
      </c>
      <c r="DO46" s="76">
        <v>9.0000000000000107</v>
      </c>
      <c r="DP46" s="14">
        <f t="shared" si="80"/>
        <v>122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125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537</v>
      </c>
      <c r="DO47" s="76">
        <v>9.0000000000000107</v>
      </c>
      <c r="DP47" s="14">
        <f t="shared" si="80"/>
        <v>125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127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537</v>
      </c>
      <c r="DO48" s="76">
        <v>9.0000000000000107</v>
      </c>
      <c r="DP48" s="14">
        <f t="shared" si="80"/>
        <v>127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428</v>
      </c>
      <c r="K49" s="12" t="s">
        <v>418</v>
      </c>
      <c r="L49" s="12" t="s">
        <v>419</v>
      </c>
      <c r="M49" s="12" t="s">
        <v>420</v>
      </c>
      <c r="N49" s="12" t="s">
        <v>427</v>
      </c>
      <c r="O49" s="12" t="s">
        <v>426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130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494</v>
      </c>
      <c r="DO49" s="76">
        <v>9.0000000000000107</v>
      </c>
      <c r="DP49" s="14">
        <f t="shared" si="80"/>
        <v>130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132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494</v>
      </c>
      <c r="DO50" s="76">
        <v>9.0000000000000107</v>
      </c>
      <c r="DP50" s="14">
        <f t="shared" si="80"/>
        <v>132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135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494</v>
      </c>
      <c r="DO51" s="76">
        <v>9.0000000000000107</v>
      </c>
      <c r="DP51" s="14">
        <f t="shared" si="80"/>
        <v>135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137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1367637.5999999999</v>
      </c>
      <c r="DL52" s="76">
        <v>47</v>
      </c>
      <c r="DM52" s="76">
        <v>2</v>
      </c>
      <c r="DN52" s="76" t="s">
        <v>538</v>
      </c>
      <c r="DO52" s="76">
        <v>9.0000000000000107</v>
      </c>
      <c r="DP52" s="14">
        <f t="shared" si="80"/>
        <v>137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1367637.5999999999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140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1367637.5999999999</v>
      </c>
      <c r="DL53" s="76">
        <v>48</v>
      </c>
      <c r="DM53" s="76">
        <v>3</v>
      </c>
      <c r="DN53" s="76" t="s">
        <v>538</v>
      </c>
      <c r="DO53" s="76">
        <v>9.0000000000000107</v>
      </c>
      <c r="DP53" s="14">
        <f t="shared" si="80"/>
        <v>140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1367637.5999999999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142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1367637.5999999999</v>
      </c>
      <c r="DL54" s="76">
        <v>49</v>
      </c>
      <c r="DM54" s="76">
        <v>1</v>
      </c>
      <c r="DN54" s="76" t="s">
        <v>538</v>
      </c>
      <c r="DO54" s="76">
        <v>9.0000000000000107</v>
      </c>
      <c r="DP54" s="14">
        <f t="shared" si="80"/>
        <v>142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1367637.5999999999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145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2279396</v>
      </c>
      <c r="DL55" s="76">
        <v>50</v>
      </c>
      <c r="DM55" s="76">
        <v>2</v>
      </c>
      <c r="DN55" s="76" t="s">
        <v>538</v>
      </c>
      <c r="DO55" s="76">
        <v>9.0000000000000107</v>
      </c>
      <c r="DP55" s="14">
        <f t="shared" si="80"/>
        <v>145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2279396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147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2507335.6</v>
      </c>
      <c r="DL56" s="76">
        <v>51</v>
      </c>
      <c r="DM56" s="76">
        <v>3</v>
      </c>
      <c r="DN56" s="76" t="s">
        <v>538</v>
      </c>
      <c r="DO56" s="76">
        <v>9.0000000000000107</v>
      </c>
      <c r="DP56" s="14">
        <f t="shared" si="80"/>
        <v>147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2507335.6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150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2507335.6</v>
      </c>
      <c r="DL57" s="76">
        <v>52</v>
      </c>
      <c r="DM57" s="76">
        <v>4</v>
      </c>
      <c r="DN57" s="76" t="s">
        <v>538</v>
      </c>
      <c r="DO57" s="76">
        <v>9.0000000000000107</v>
      </c>
      <c r="DP57" s="14">
        <f t="shared" si="80"/>
        <v>150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2507335.6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X1460"/>
  <sheetViews>
    <sheetView topLeftCell="BT1" workbookViewId="0">
      <selection activeCell="CG5" sqref="CG5:CK15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3" width="9" style="171"/>
    <col min="64" max="64" width="12.375" customWidth="1"/>
    <col min="65" max="65" width="10.375" customWidth="1"/>
    <col min="66" max="66" width="11.25" customWidth="1"/>
    <col min="68" max="68" width="9.625" bestFit="1" customWidth="1"/>
    <col min="69" max="70" width="9.625" style="171" customWidth="1"/>
    <col min="71" max="71" width="11.25" customWidth="1"/>
    <col min="73" max="73" width="11.5" customWidth="1"/>
    <col min="74" max="74" width="10.5" customWidth="1"/>
    <col min="78" max="78" width="12" customWidth="1"/>
    <col min="82" max="82" width="10.625" customWidth="1"/>
    <col min="83" max="83" width="12.5" customWidth="1"/>
    <col min="85" max="90" width="9" style="171"/>
    <col min="94" max="94" width="9" style="138"/>
    <col min="95" max="95" width="14" customWidth="1"/>
    <col min="96" max="97" width="10.625" customWidth="1"/>
    <col min="98" max="98" width="16.125" style="138" customWidth="1"/>
    <col min="99" max="100" width="10.625" customWidth="1"/>
    <col min="101" max="101" width="16.5" customWidth="1"/>
    <col min="102" max="102" width="14.75" customWidth="1"/>
  </cols>
  <sheetData>
    <row r="2" spans="1:10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102" ht="20.25" x14ac:dyDescent="0.2">
      <c r="A3" s="203" t="s">
        <v>159</v>
      </c>
      <c r="B3" s="203"/>
      <c r="C3" s="203"/>
      <c r="D3" s="203"/>
      <c r="E3" s="203"/>
      <c r="F3" s="203"/>
      <c r="I3" s="203" t="s">
        <v>391</v>
      </c>
      <c r="J3" s="203"/>
      <c r="K3" s="203"/>
      <c r="L3" s="203"/>
      <c r="M3" s="203"/>
      <c r="T3" s="203" t="s">
        <v>1117</v>
      </c>
      <c r="U3" s="203"/>
      <c r="V3" s="203"/>
      <c r="W3" s="203"/>
      <c r="X3" s="203"/>
      <c r="AA3" s="203" t="s">
        <v>971</v>
      </c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R3" s="203" t="s">
        <v>1125</v>
      </c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H3" s="203" t="s">
        <v>282</v>
      </c>
      <c r="BI3" s="203"/>
      <c r="BJ3" s="203"/>
      <c r="BK3" s="203"/>
      <c r="BL3" s="203"/>
      <c r="BM3" s="203"/>
      <c r="BN3" s="203"/>
      <c r="BO3" s="203"/>
      <c r="BP3" s="203"/>
      <c r="BQ3" s="203"/>
      <c r="BR3" s="203"/>
      <c r="BS3" s="203"/>
      <c r="BT3" s="203"/>
      <c r="BU3" s="203"/>
      <c r="BV3" s="203"/>
      <c r="CG3" s="171">
        <v>0.5</v>
      </c>
      <c r="CH3" s="171">
        <v>0.8</v>
      </c>
      <c r="CI3" s="171">
        <v>1</v>
      </c>
      <c r="CJ3" s="171">
        <v>1.2</v>
      </c>
      <c r="CK3" s="171">
        <v>1.5</v>
      </c>
      <c r="CN3" s="203" t="s">
        <v>1091</v>
      </c>
      <c r="CO3" s="203"/>
      <c r="CP3" s="203"/>
      <c r="CQ3" s="203"/>
      <c r="CR3" s="203"/>
      <c r="CS3" s="203"/>
      <c r="CT3" s="203"/>
      <c r="CU3" s="203"/>
      <c r="CV3" s="203"/>
      <c r="CW3" s="203"/>
      <c r="CX3" s="203"/>
    </row>
    <row r="4" spans="1:102" ht="17.25" x14ac:dyDescent="0.2">
      <c r="A4" s="12" t="s">
        <v>164</v>
      </c>
      <c r="B4" s="12" t="s">
        <v>160</v>
      </c>
      <c r="C4" s="12" t="s">
        <v>161</v>
      </c>
      <c r="D4" s="12" t="s">
        <v>413</v>
      </c>
      <c r="E4" s="12" t="s">
        <v>163</v>
      </c>
      <c r="F4" s="12" t="s">
        <v>374</v>
      </c>
      <c r="I4" s="12" t="s">
        <v>373</v>
      </c>
      <c r="J4" s="12" t="s">
        <v>161</v>
      </c>
      <c r="K4" s="12" t="s">
        <v>162</v>
      </c>
      <c r="L4" s="12" t="s">
        <v>163</v>
      </c>
      <c r="M4" s="12" t="s">
        <v>372</v>
      </c>
      <c r="P4" s="27" t="s">
        <v>1128</v>
      </c>
      <c r="Q4" s="139">
        <v>7</v>
      </c>
      <c r="T4" s="12" t="s">
        <v>1118</v>
      </c>
      <c r="U4" s="12" t="s">
        <v>1119</v>
      </c>
      <c r="V4" s="12" t="s">
        <v>1120</v>
      </c>
      <c r="W4" s="12" t="s">
        <v>1121</v>
      </c>
      <c r="X4" s="12" t="s">
        <v>1122</v>
      </c>
      <c r="AA4" s="12" t="s">
        <v>972</v>
      </c>
      <c r="AB4" s="12" t="s">
        <v>981</v>
      </c>
      <c r="AC4" s="12" t="s">
        <v>990</v>
      </c>
      <c r="AD4" s="12" t="s">
        <v>991</v>
      </c>
      <c r="AE4" s="12" t="s">
        <v>992</v>
      </c>
      <c r="AF4" s="12" t="s">
        <v>994</v>
      </c>
      <c r="AG4" s="12" t="s">
        <v>989</v>
      </c>
      <c r="AH4" s="12" t="s">
        <v>980</v>
      </c>
      <c r="AI4" s="12" t="s">
        <v>973</v>
      </c>
      <c r="AJ4" s="12" t="s">
        <v>974</v>
      </c>
      <c r="AK4" s="12" t="s">
        <v>975</v>
      </c>
      <c r="AL4" s="12" t="s">
        <v>976</v>
      </c>
      <c r="AM4" s="12" t="s">
        <v>977</v>
      </c>
      <c r="AN4" s="12" t="s">
        <v>978</v>
      </c>
      <c r="AO4" s="12" t="s">
        <v>979</v>
      </c>
      <c r="AR4" s="12" t="s">
        <v>993</v>
      </c>
      <c r="AS4" s="12" t="s">
        <v>981</v>
      </c>
      <c r="AT4" s="12" t="s">
        <v>1001</v>
      </c>
      <c r="AU4" s="12" t="s">
        <v>991</v>
      </c>
      <c r="AV4" s="12" t="s">
        <v>989</v>
      </c>
      <c r="AW4" s="12" t="s">
        <v>995</v>
      </c>
      <c r="AX4" s="12" t="s">
        <v>996</v>
      </c>
      <c r="AY4" s="12" t="s">
        <v>980</v>
      </c>
      <c r="AZ4" s="12" t="s">
        <v>974</v>
      </c>
      <c r="BA4" s="12" t="s">
        <v>975</v>
      </c>
      <c r="BB4" s="12" t="s">
        <v>976</v>
      </c>
      <c r="BC4" s="12" t="s">
        <v>977</v>
      </c>
      <c r="BD4" s="12" t="s">
        <v>978</v>
      </c>
      <c r="BE4" s="12" t="s">
        <v>979</v>
      </c>
      <c r="BH4" s="12" t="s">
        <v>283</v>
      </c>
      <c r="BI4" s="12" t="s">
        <v>284</v>
      </c>
      <c r="BJ4" s="12" t="s">
        <v>1535</v>
      </c>
      <c r="BK4" s="12" t="s">
        <v>1536</v>
      </c>
      <c r="BL4" s="12" t="s">
        <v>286</v>
      </c>
      <c r="BM4" s="12" t="s">
        <v>288</v>
      </c>
      <c r="BN4" s="12" t="s">
        <v>287</v>
      </c>
      <c r="BO4" s="12" t="s">
        <v>290</v>
      </c>
      <c r="BP4" s="12" t="s">
        <v>289</v>
      </c>
      <c r="BQ4" s="12" t="s">
        <v>1537</v>
      </c>
      <c r="BR4" s="12" t="s">
        <v>1538</v>
      </c>
      <c r="BS4" s="31" t="s">
        <v>291</v>
      </c>
      <c r="BT4" s="31" t="s">
        <v>292</v>
      </c>
      <c r="BU4" s="31" t="s">
        <v>293</v>
      </c>
      <c r="BV4" s="12" t="s">
        <v>294</v>
      </c>
      <c r="BY4" s="12" t="s">
        <v>295</v>
      </c>
      <c r="BZ4" s="12" t="s">
        <v>285</v>
      </c>
      <c r="CA4" s="12" t="s">
        <v>296</v>
      </c>
      <c r="CB4" s="12" t="s">
        <v>297</v>
      </c>
      <c r="CC4" s="12" t="s">
        <v>298</v>
      </c>
      <c r="CD4" s="12" t="s">
        <v>285</v>
      </c>
      <c r="CE4" s="12" t="s">
        <v>285</v>
      </c>
      <c r="CG4" s="45" t="s">
        <v>1539</v>
      </c>
      <c r="CH4" s="45" t="s">
        <v>1540</v>
      </c>
      <c r="CI4" s="45" t="s">
        <v>1541</v>
      </c>
      <c r="CJ4" s="45" t="s">
        <v>1542</v>
      </c>
      <c r="CK4" s="45" t="s">
        <v>1543</v>
      </c>
      <c r="CN4" s="12" t="s">
        <v>1090</v>
      </c>
      <c r="CO4" s="12" t="s">
        <v>1092</v>
      </c>
      <c r="CP4" s="12" t="s">
        <v>1109</v>
      </c>
      <c r="CQ4" s="12" t="s">
        <v>1099</v>
      </c>
      <c r="CR4" s="12" t="s">
        <v>1100</v>
      </c>
      <c r="CS4" s="12" t="s">
        <v>1101</v>
      </c>
      <c r="CT4" s="12" t="s">
        <v>1110</v>
      </c>
      <c r="CU4" s="12" t="s">
        <v>805</v>
      </c>
      <c r="CV4" s="12" t="s">
        <v>806</v>
      </c>
      <c r="CW4" s="12" t="s">
        <v>850</v>
      </c>
      <c r="CX4" s="12" t="s">
        <v>851</v>
      </c>
    </row>
    <row r="5" spans="1:102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1129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AA5" s="104">
        <v>1</v>
      </c>
      <c r="AB5" s="14">
        <f>INT((AA5-1)/52)+1</f>
        <v>1</v>
      </c>
      <c r="AC5" s="14">
        <f>INDEX(挂机升级突破!DQ$6:DQ$57,卡牌消耗!$AI5)</f>
        <v>11</v>
      </c>
      <c r="AD5" s="14">
        <f>INDEX(挂机升级突破!DR$6:DR$57,卡牌消耗!$AI5)</f>
        <v>1</v>
      </c>
      <c r="AE5" s="14">
        <f>INDEX(挂机升级突破!DS$6:DS$57,卡牌消耗!$AI5)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IF(AC5&gt;0,INDEX(挂机升级突破!$DT$4:$ED$4,AC5),"")</f>
        <v>金币</v>
      </c>
      <c r="AK5" s="14">
        <f>ROUND(INDEX(挂机升级突破!$DJ$6:$DJ$57,卡牌消耗!AI5)*INDEX(卡牌消耗!$B$8:$F$8,AG5)/$Q$4/50,0)*50</f>
        <v>1750</v>
      </c>
      <c r="AL5" s="14" t="str">
        <f>IF(AD5&gt;0,INDEX(挂机升级突破!$DT$4:$ED$4,AD5),"")</f>
        <v>绿色基础材料</v>
      </c>
      <c r="AM5" s="14">
        <f>ROUND(INDEX(挂机升级突破!$DT$6:$ED$57,卡牌消耗!AI5,AD5)*INDEX(卡牌消耗!$B$5:$F$5,AG5)/$Q$4/5,0)*5</f>
        <v>40</v>
      </c>
      <c r="AN5" s="14" t="str">
        <f>IF(AE5&gt;0,INDEX(挂机升级突破!$DT$4:$ED$4,AE5),"")</f>
        <v/>
      </c>
      <c r="AO5" s="14" t="str">
        <f>IF(AE5&gt;0,ROUND(INDEX(挂机升级突破!$DT$6:$ED$57,卡牌消耗!AI5,AE5)*INDEX(卡牌消耗!$B$7:$F$7,AG5)/$Q$4,0),"")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INDEX(挂机升级突破!$EI$7:$EI$26,AX5)</f>
        <v>0</v>
      </c>
      <c r="AU5" s="14">
        <f>INDEX(挂机升级突破!$EJ$7:$EJ$26,AX5)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IF(AT5&gt;0,INDEX(挂机升级突破!$ER$5:$EV$5,卡牌消耗!AT5),"")</f>
        <v/>
      </c>
      <c r="BA5" s="14" t="str">
        <f>IF(AT5&gt;0,ROUND(INDEX(挂机升级突破!$EV$7:$EV$26,卡牌消耗!AX5)*INDEX(卡牌消耗!$B$8:$F$8,AV5)/$Q$4/500,0)*500,"")</f>
        <v/>
      </c>
      <c r="BB5" s="14" t="str">
        <f>IF(AU5&gt;0,INDEX(挂机升级突破!$ER$5:$EV$5,卡牌消耗!AU5),"")</f>
        <v/>
      </c>
      <c r="BC5" s="14" t="str">
        <f>IF(AU5&gt;0,ROUND(INDEX(挂机升级突破!$ER$7:$EU$26,卡牌消耗!AX5,卡牌消耗!AU5)*INDEX($B$6:$F$6,AV5)/$Q$4/5,0)*5,"")</f>
        <v/>
      </c>
      <c r="BD5" s="104"/>
      <c r="BE5" s="104"/>
      <c r="BH5" s="169">
        <v>1</v>
      </c>
      <c r="BI5" s="169" t="s">
        <v>1386</v>
      </c>
      <c r="BJ5" s="169">
        <v>1</v>
      </c>
      <c r="BK5" s="169">
        <v>7</v>
      </c>
      <c r="BL5" s="153">
        <f>INDEX(章节关卡!$L$6:$L$35,卡牌消耗!BH5)*INDEX(节奏总表!$N$5:$N$34,卡牌消耗!BH5)*60</f>
        <v>0</v>
      </c>
      <c r="BM5" s="153">
        <v>1</v>
      </c>
      <c r="BN5" s="153">
        <f>SUMIFS(章节关卡!$BE$5:$BE$304,章节关卡!$BA$5:$BA$304,"="&amp;卡牌消耗!BM5)</f>
        <v>11250</v>
      </c>
      <c r="BO5" s="153"/>
      <c r="BP5" s="153"/>
      <c r="BQ5" s="169">
        <f>SUMIFS(章节关卡!$EC$5:$EC$94,章节关卡!$DJ$5:$DJ$94,"="&amp;卡牌消耗!BM5)</f>
        <v>6750</v>
      </c>
      <c r="BR5" s="169"/>
      <c r="BS5" s="153">
        <f>BL5+BN5+BP5+BQ5+BR5</f>
        <v>18000</v>
      </c>
      <c r="BT5" s="153">
        <v>0.5</v>
      </c>
      <c r="BU5" s="153">
        <f>INT(BS5*BT5/BV5)</f>
        <v>3000</v>
      </c>
      <c r="BV5" s="153">
        <v>3</v>
      </c>
      <c r="BY5" s="173" t="s">
        <v>299</v>
      </c>
      <c r="BZ5" s="169">
        <v>1</v>
      </c>
      <c r="CA5" s="50">
        <v>1</v>
      </c>
      <c r="CB5" s="50">
        <v>5</v>
      </c>
      <c r="CC5" s="21">
        <f>CB5/$BZ$7</f>
        <v>0.1111111111111111</v>
      </c>
      <c r="CD5" s="50">
        <f>INT($BZ$6*CC5/5)*5</f>
        <v>330</v>
      </c>
      <c r="CE5" s="50">
        <f>SUM(CD$5:CD5)</f>
        <v>330</v>
      </c>
      <c r="CG5" s="171">
        <f>INT($CD5*CG$3/50)*50</f>
        <v>150</v>
      </c>
      <c r="CH5" s="171">
        <f t="shared" ref="CH5:CK20" si="0">INT($CD5*CH$3/50)*50</f>
        <v>250</v>
      </c>
      <c r="CI5" s="171">
        <f t="shared" si="0"/>
        <v>300</v>
      </c>
      <c r="CJ5" s="171">
        <f t="shared" si="0"/>
        <v>350</v>
      </c>
      <c r="CK5" s="171">
        <f t="shared" si="0"/>
        <v>450</v>
      </c>
      <c r="CN5" s="136">
        <v>1</v>
      </c>
      <c r="CO5" s="14">
        <f>INT((CN5-1)/5)+1</f>
        <v>1</v>
      </c>
      <c r="CP5" s="14">
        <f t="shared" ref="CP5:CP68" si="1">INDEX($C$47:$C$97,CO5)</f>
        <v>3</v>
      </c>
      <c r="CQ5" s="14">
        <f t="shared" ref="CQ5:CQ68" si="2">INDEX($A$47:$A$97,CO5)</f>
        <v>1101001</v>
      </c>
      <c r="CR5" s="136" t="s">
        <v>1102</v>
      </c>
      <c r="CS5" s="14">
        <f t="shared" ref="CS5:CS68" si="3">CN5-INDEX($E$46:$E$97,CO5)</f>
        <v>1</v>
      </c>
      <c r="CT5" s="14" t="str">
        <f t="shared" ref="CT5:CT68" si="4">INDEX($B$47:$B$97,CO5)&amp;"-"&amp;CS5&amp;"星"</f>
        <v>常服曹焱兵-1星</v>
      </c>
      <c r="CU5" s="136" t="s">
        <v>1108</v>
      </c>
      <c r="CV5" s="14">
        <f>INDEX($K$21:$N$25,CS5,CP5-1)</f>
        <v>4000</v>
      </c>
      <c r="CW5" s="14" t="str">
        <f t="shared" ref="CW5:CW68" si="5">INDEX($B$47:$B$97,CO5)&amp;"碎片"</f>
        <v>常服曹焱兵碎片</v>
      </c>
      <c r="CX5" s="14">
        <f>INDEX($J$5:$M$9,CS5,CP5-1)</f>
        <v>40</v>
      </c>
    </row>
    <row r="6" spans="1:102" ht="16.5" x14ac:dyDescent="0.2">
      <c r="A6" s="29" t="s">
        <v>987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AA6" s="104">
        <v>2</v>
      </c>
      <c r="AB6" s="14">
        <f t="shared" ref="AB6:AB69" si="6">INT((AA6-1)/52)+1</f>
        <v>1</v>
      </c>
      <c r="AC6" s="14">
        <f>INDEX(挂机升级突破!$DQ$6:$DQ$57,卡牌消耗!AI6)</f>
        <v>11</v>
      </c>
      <c r="AD6" s="14">
        <f>INDEX(挂机升级突破!DR$6:DR$57,卡牌消耗!$AI6)</f>
        <v>1</v>
      </c>
      <c r="AE6" s="14">
        <f>INDEX(挂机升级突破!DS$6:DS$57,卡牌消耗!$AI6)</f>
        <v>0</v>
      </c>
      <c r="AF6" s="14" t="str">
        <f t="shared" ref="AF6:AF69" si="7">INDEX($B$13:$B$40,AB6)</f>
        <v>关羽</v>
      </c>
      <c r="AG6" s="14">
        <f t="shared" ref="AG6:AG69" si="8">INDEX($C$13:$C$40,AB6)</f>
        <v>5</v>
      </c>
      <c r="AH6" s="14" t="str">
        <f t="shared" ref="AH6:AH69" si="9">AF6&amp;"魂火-"&amp;AI6</f>
        <v>关羽魂火-2</v>
      </c>
      <c r="AI6" s="14">
        <f t="shared" ref="AI6:AI69" si="10">AA6-(AB6-1)*52</f>
        <v>2</v>
      </c>
      <c r="AJ6" s="14" t="str">
        <f>INDEX(挂机升级突破!$DT$4:$ED$4,INDEX(挂机升级突破!$DQ$6:$DQ$57,卡牌消耗!AI6))</f>
        <v>金币</v>
      </c>
      <c r="AK6" s="14">
        <f>ROUND(INDEX(挂机升级突破!$DJ$6:$DJ$57,卡牌消耗!AI6)*INDEX(卡牌消耗!$B$8:$F$8,AG6)/$Q$4/50,0)*50</f>
        <v>2100</v>
      </c>
      <c r="AL6" s="14" t="str">
        <f>IF(AD6&gt;0,INDEX(挂机升级突破!$DT$4:$ED$4,AD6),"")</f>
        <v>绿色基础材料</v>
      </c>
      <c r="AM6" s="14">
        <f>ROUND(INDEX(挂机升级突破!$DT$6:$ED$57,卡牌消耗!AI6,AD6)*INDEX(卡牌消耗!$B$5:$F$5,AG6)/$Q$4/5,0)*5</f>
        <v>115</v>
      </c>
      <c r="AN6" s="14" t="str">
        <f>IF(AE6&gt;0,INDEX(挂机升级突破!$DT$4:$ED$4,AE6),"")</f>
        <v/>
      </c>
      <c r="AO6" s="14" t="str">
        <f>IF(AE6&gt;0,ROUND(INDEX(挂机升级突破!$DT$6:$ED$57,卡牌消耗!AI6,AE6)*INDEX(卡牌消耗!$B$7:$F$7,AG6)/$Q$4,0),"")</f>
        <v/>
      </c>
      <c r="AR6" s="104">
        <v>2</v>
      </c>
      <c r="AS6" s="14">
        <f t="shared" ref="AS6:AS69" si="11">INT((AR6-1)/20)+1</f>
        <v>1</v>
      </c>
      <c r="AT6" s="14">
        <f>INDEX(挂机升级突破!$EI$7:$EI$26,AX6)</f>
        <v>5</v>
      </c>
      <c r="AU6" s="14">
        <f>INDEX(挂机升级突破!$EJ$7:$EJ$26,AX6)</f>
        <v>0</v>
      </c>
      <c r="AV6" s="14">
        <f t="shared" ref="AV6:AV69" si="12">INDEX($C$13:$C$40,AS6)</f>
        <v>5</v>
      </c>
      <c r="AW6" s="14" t="str">
        <f t="shared" ref="AW6:AW69" si="13">INDEX($B$13:$B$40,AS6)</f>
        <v>关羽</v>
      </c>
      <c r="AX6" s="14">
        <f t="shared" ref="AX6:AX69" si="14">AR6-(AS6-1)*20</f>
        <v>2</v>
      </c>
      <c r="AY6" s="14" t="str">
        <f t="shared" ref="AY6:AY69" si="15">AW6&amp;AX6&amp;"突"</f>
        <v>关羽2突</v>
      </c>
      <c r="AZ6" s="14" t="str">
        <f>IF(AT6&gt;0,INDEX(挂机升级突破!$ER$5:$EV$5,卡牌消耗!AT6),"")</f>
        <v>金币</v>
      </c>
      <c r="BA6" s="14">
        <f>IF(AT6&gt;0,ROUND(INDEX(挂机升级突破!$EV$7:$EV$26,卡牌消耗!AX6)*INDEX(卡牌消耗!$B$8:$F$8,AV6)/$Q$4/500,0)*500,"")</f>
        <v>6500</v>
      </c>
      <c r="BB6" s="14" t="str">
        <f>IF(AU6&gt;0,INDEX(挂机升级突破!$ER$5:$EV$5,卡牌消耗!AU6),"")</f>
        <v/>
      </c>
      <c r="BC6" s="14" t="str">
        <f>IF(AU6&gt;0,ROUND(INDEX(挂机升级突破!$ER$7:$EU$26,卡牌消耗!AX6,卡牌消耗!AU6)*INDEX($B$6:$F$6,AV6)/$Q$4/5,0)*5,"")</f>
        <v/>
      </c>
      <c r="BD6" s="104"/>
      <c r="BE6" s="104"/>
      <c r="BH6" s="158">
        <v>2</v>
      </c>
      <c r="BI6" s="158" t="s">
        <v>1387</v>
      </c>
      <c r="BJ6" s="158">
        <v>7</v>
      </c>
      <c r="BK6" s="158">
        <v>15</v>
      </c>
      <c r="BL6" s="169">
        <f>INDEX(章节关卡!$L$6:$L$35,卡牌消耗!BH6)*INDEX(节奏总表!$N$5:$N$34,卡牌消耗!BH6)*60</f>
        <v>7200</v>
      </c>
      <c r="BM6" s="153">
        <v>2</v>
      </c>
      <c r="BN6" s="169">
        <f>SUMIFS(章节关卡!$BE$5:$BE$304,章节关卡!$BA$5:$BA$304,"="&amp;卡牌消耗!BM6)</f>
        <v>13500</v>
      </c>
      <c r="BO6" s="153"/>
      <c r="BP6" s="153"/>
      <c r="BQ6" s="169">
        <f>SUMIFS(章节关卡!$EC$5:$EC$94,章节关卡!$DJ$5:$DJ$94,"="&amp;卡牌消耗!BM6)</f>
        <v>10800</v>
      </c>
      <c r="BR6" s="169"/>
      <c r="BS6" s="169">
        <f t="shared" ref="BS6:BS32" si="16">BL6+BN6+BP6+BQ6+BR6</f>
        <v>31500</v>
      </c>
      <c r="BT6" s="153">
        <v>0.7</v>
      </c>
      <c r="BU6" s="153">
        <f t="shared" ref="BU6:BU32" si="17">INT(BS6*BT6/BV6)</f>
        <v>6784</v>
      </c>
      <c r="BV6" s="153">
        <v>3.25</v>
      </c>
      <c r="BY6" s="171"/>
      <c r="BZ6" s="14">
        <f>INDEX($BU$5:$BU$32,BZ5)</f>
        <v>3000</v>
      </c>
      <c r="CA6" s="50">
        <v>2</v>
      </c>
      <c r="CB6" s="50">
        <v>6</v>
      </c>
      <c r="CC6" s="21">
        <f t="shared" ref="CC6:CC10" si="18">CB6/$BZ$7</f>
        <v>0.13333333333333333</v>
      </c>
      <c r="CD6" s="169">
        <f t="shared" ref="CD6:CD10" si="19">INT($BZ$6*CC6/5)*5</f>
        <v>400</v>
      </c>
      <c r="CE6" s="50">
        <f>SUM(CD$5:CD6)</f>
        <v>730</v>
      </c>
      <c r="CG6" s="171">
        <f t="shared" ref="CG6:CK37" si="20">INT($CD6*CG$3/50)*50</f>
        <v>200</v>
      </c>
      <c r="CH6" s="171">
        <f t="shared" si="0"/>
        <v>300</v>
      </c>
      <c r="CI6" s="171">
        <f t="shared" si="0"/>
        <v>400</v>
      </c>
      <c r="CJ6" s="171">
        <f t="shared" si="0"/>
        <v>450</v>
      </c>
      <c r="CK6" s="171">
        <f t="shared" si="0"/>
        <v>600</v>
      </c>
      <c r="CN6" s="136">
        <v>2</v>
      </c>
      <c r="CO6" s="14">
        <f t="shared" ref="CO6:CO69" si="21">INT((CN6-1)/5)+1</f>
        <v>1</v>
      </c>
      <c r="CP6" s="14">
        <f t="shared" si="1"/>
        <v>3</v>
      </c>
      <c r="CQ6" s="14">
        <f t="shared" si="2"/>
        <v>1101001</v>
      </c>
      <c r="CR6" s="136" t="s">
        <v>1102</v>
      </c>
      <c r="CS6" s="14">
        <f t="shared" si="3"/>
        <v>2</v>
      </c>
      <c r="CT6" s="14" t="str">
        <f t="shared" si="4"/>
        <v>常服曹焱兵-2星</v>
      </c>
      <c r="CU6" s="136" t="s">
        <v>1108</v>
      </c>
      <c r="CV6" s="14">
        <f t="shared" ref="CV6:CV69" si="22">INDEX($K$21:$N$25,CS6,CP6-1)</f>
        <v>5000</v>
      </c>
      <c r="CW6" s="14" t="str">
        <f t="shared" si="5"/>
        <v>常服曹焱兵碎片</v>
      </c>
      <c r="CX6" s="14">
        <f t="shared" ref="CX6:CX69" si="23">INDEX($J$5:$M$9,CS6,CP6-1)</f>
        <v>80</v>
      </c>
    </row>
    <row r="7" spans="1:102" ht="16.5" x14ac:dyDescent="0.2">
      <c r="A7" s="29" t="s">
        <v>988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AA7" s="104">
        <v>3</v>
      </c>
      <c r="AB7" s="14">
        <f t="shared" si="6"/>
        <v>1</v>
      </c>
      <c r="AC7" s="14">
        <f>INDEX(挂机升级突破!$DQ$6:$DQ$57,卡牌消耗!AI7)</f>
        <v>11</v>
      </c>
      <c r="AD7" s="14">
        <f>INDEX(挂机升级突破!DR$6:DR$57,卡牌消耗!$AI7)</f>
        <v>1</v>
      </c>
      <c r="AE7" s="14">
        <f>INDEX(挂机升级突破!DS$6:DS$57,卡牌消耗!$AI7)</f>
        <v>0</v>
      </c>
      <c r="AF7" s="14" t="str">
        <f t="shared" si="7"/>
        <v>关羽</v>
      </c>
      <c r="AG7" s="14">
        <f t="shared" si="8"/>
        <v>5</v>
      </c>
      <c r="AH7" s="14" t="str">
        <f t="shared" si="9"/>
        <v>关羽魂火-3</v>
      </c>
      <c r="AI7" s="14">
        <f t="shared" si="10"/>
        <v>3</v>
      </c>
      <c r="AJ7" s="14" t="str">
        <f>INDEX(挂机升级突破!$DT$4:$ED$4,INDEX(挂机升级突破!$DQ$6:$DQ$57,卡牌消耗!AI7))</f>
        <v>金币</v>
      </c>
      <c r="AK7" s="14">
        <f>ROUND(INDEX(挂机升级突破!$DJ$6:$DJ$57,卡牌消耗!AI7)*INDEX(卡牌消耗!$B$8:$F$8,AG7)/$Q$4/50,0)*50</f>
        <v>2100</v>
      </c>
      <c r="AL7" s="14" t="str">
        <f>IF(AD7&gt;0,INDEX(挂机升级突破!$DT$4:$ED$4,AD7),"")</f>
        <v>绿色基础材料</v>
      </c>
      <c r="AM7" s="14">
        <f>ROUND(INDEX(挂机升级突破!$DT$6:$ED$57,卡牌消耗!AI7,AD7)*INDEX(卡牌消耗!$B$5:$F$5,AG7)/$Q$4/5,0)*5</f>
        <v>155</v>
      </c>
      <c r="AN7" s="14" t="str">
        <f>IF(AE7&gt;0,INDEX(挂机升级突破!$DT$4:$ED$4,AE7),"")</f>
        <v/>
      </c>
      <c r="AO7" s="14" t="str">
        <f>IF(AE7&gt;0,ROUND(INDEX(挂机升级突破!$DT$6:$ED$57,卡牌消耗!AI7,AE7)*INDEX(卡牌消耗!$B$7:$F$7,AG7)/$Q$4,0),"")</f>
        <v/>
      </c>
      <c r="AR7" s="104">
        <v>3</v>
      </c>
      <c r="AS7" s="14">
        <f t="shared" si="11"/>
        <v>1</v>
      </c>
      <c r="AT7" s="14">
        <f>INDEX(挂机升级突破!$EI$7:$EI$26,AX7)</f>
        <v>5</v>
      </c>
      <c r="AU7" s="14">
        <f>INDEX(挂机升级突破!$EJ$7:$EJ$26,AX7)</f>
        <v>0</v>
      </c>
      <c r="AV7" s="14">
        <f t="shared" si="12"/>
        <v>5</v>
      </c>
      <c r="AW7" s="14" t="str">
        <f t="shared" si="13"/>
        <v>关羽</v>
      </c>
      <c r="AX7" s="14">
        <f t="shared" si="14"/>
        <v>3</v>
      </c>
      <c r="AY7" s="14" t="str">
        <f t="shared" si="15"/>
        <v>关羽3突</v>
      </c>
      <c r="AZ7" s="14" t="str">
        <f>IF(AT7&gt;0,INDEX(挂机升级突破!$ER$5:$EV$5,卡牌消耗!AT7),"")</f>
        <v>金币</v>
      </c>
      <c r="BA7" s="14">
        <f>IF(AT7&gt;0,ROUND(INDEX(挂机升级突破!$EV$7:$EV$26,卡牌消耗!AX7)*INDEX(卡牌消耗!$B$8:$F$8,AV7)/$Q$4/500,0)*500,"")</f>
        <v>6500</v>
      </c>
      <c r="BB7" s="14" t="str">
        <f>IF(AU7&gt;0,INDEX(挂机升级突破!$ER$5:$EV$5,卡牌消耗!AU7),"")</f>
        <v/>
      </c>
      <c r="BC7" s="14" t="str">
        <f>IF(AU7&gt;0,ROUND(INDEX(挂机升级突破!$ER$7:$EU$26,卡牌消耗!AX7,卡牌消耗!AU7)*INDEX($B$6:$F$6,AV7)/$Q$4/5,0)*5,"")</f>
        <v/>
      </c>
      <c r="BD7" s="104"/>
      <c r="BE7" s="104"/>
      <c r="BH7" s="158">
        <v>3</v>
      </c>
      <c r="BI7" s="158" t="s">
        <v>1375</v>
      </c>
      <c r="BJ7" s="158">
        <v>15</v>
      </c>
      <c r="BK7" s="158">
        <v>25</v>
      </c>
      <c r="BL7" s="169">
        <f>INDEX(章节关卡!$L$6:$L$35,卡牌消耗!BH7)*INDEX(节奏总表!$N$5:$N$34,卡牌消耗!BH7)*60</f>
        <v>42000</v>
      </c>
      <c r="BM7" s="169">
        <v>3</v>
      </c>
      <c r="BN7" s="169">
        <f>SUMIFS(章节关卡!$BE$5:$BE$304,章节关卡!$BA$5:$BA$304,"="&amp;卡牌消耗!BM7)</f>
        <v>15750</v>
      </c>
      <c r="BO7" s="153">
        <v>1</v>
      </c>
      <c r="BP7" s="153">
        <f>SUMIFS(章节关卡!$BO$5:$BO$304,章节关卡!$BK$5:$BK$304,"="&amp;卡牌消耗!BO7)</f>
        <v>22500</v>
      </c>
      <c r="BQ7" s="169">
        <f>SUMIFS(章节关卡!$EC$5:$EC$94,章节关卡!$DJ$5:$DJ$94,"="&amp;卡牌消耗!BM7)</f>
        <v>12600</v>
      </c>
      <c r="BR7" s="169">
        <f>SUMIFS(章节关卡!$FB$5:$FB$94,章节关卡!$DJ$5:$DJ$94,"="&amp;BO7)</f>
        <v>18900</v>
      </c>
      <c r="BS7" s="169">
        <f t="shared" si="16"/>
        <v>111750</v>
      </c>
      <c r="BT7" s="153">
        <v>0.8</v>
      </c>
      <c r="BU7" s="153">
        <f t="shared" si="17"/>
        <v>25542</v>
      </c>
      <c r="BV7" s="169">
        <v>3.5</v>
      </c>
      <c r="BY7" s="170"/>
      <c r="BZ7" s="14">
        <f>SUMIFS($CB$5:$CB$154,$CA$5:$CA$154,"&gt;="&amp;INDEX($BJ$5:$BJ$32,BZ5),$CA$5:$CA$154,"&lt;"&amp;INDEX($BK$5:$BK$32,BZ5))</f>
        <v>45</v>
      </c>
      <c r="CA7" s="169">
        <v>3</v>
      </c>
      <c r="CB7" s="169">
        <v>7</v>
      </c>
      <c r="CC7" s="21">
        <f t="shared" si="18"/>
        <v>0.15555555555555556</v>
      </c>
      <c r="CD7" s="169">
        <f t="shared" si="19"/>
        <v>465</v>
      </c>
      <c r="CE7" s="50">
        <f>SUM(CD$5:CD7)</f>
        <v>1195</v>
      </c>
      <c r="CG7" s="171">
        <f t="shared" si="20"/>
        <v>200</v>
      </c>
      <c r="CH7" s="171">
        <f t="shared" si="0"/>
        <v>350</v>
      </c>
      <c r="CI7" s="171">
        <f t="shared" si="0"/>
        <v>450</v>
      </c>
      <c r="CJ7" s="171">
        <f t="shared" si="0"/>
        <v>550</v>
      </c>
      <c r="CK7" s="171">
        <f t="shared" si="0"/>
        <v>650</v>
      </c>
      <c r="CN7" s="136">
        <v>3</v>
      </c>
      <c r="CO7" s="14">
        <f t="shared" si="21"/>
        <v>1</v>
      </c>
      <c r="CP7" s="14">
        <f t="shared" si="1"/>
        <v>3</v>
      </c>
      <c r="CQ7" s="14">
        <f t="shared" si="2"/>
        <v>1101001</v>
      </c>
      <c r="CR7" s="136" t="s">
        <v>1102</v>
      </c>
      <c r="CS7" s="14">
        <f t="shared" si="3"/>
        <v>3</v>
      </c>
      <c r="CT7" s="14" t="str">
        <f t="shared" si="4"/>
        <v>常服曹焱兵-3星</v>
      </c>
      <c r="CU7" s="136" t="s">
        <v>1108</v>
      </c>
      <c r="CV7" s="14">
        <f t="shared" si="22"/>
        <v>10000</v>
      </c>
      <c r="CW7" s="14" t="str">
        <f t="shared" si="5"/>
        <v>常服曹焱兵碎片</v>
      </c>
      <c r="CX7" s="14">
        <f t="shared" si="23"/>
        <v>120</v>
      </c>
    </row>
    <row r="8" spans="1:102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AA8" s="104">
        <v>4</v>
      </c>
      <c r="AB8" s="14">
        <f t="shared" si="6"/>
        <v>1</v>
      </c>
      <c r="AC8" s="14">
        <f>INDEX(挂机升级突破!$DQ$6:$DQ$57,卡牌消耗!AI8)</f>
        <v>11</v>
      </c>
      <c r="AD8" s="14">
        <f>INDEX(挂机升级突破!DR$6:DR$57,卡牌消耗!$AI8)</f>
        <v>1</v>
      </c>
      <c r="AE8" s="14">
        <f>INDEX(挂机升级突破!DS$6:DS$57,卡牌消耗!$AI8)</f>
        <v>0</v>
      </c>
      <c r="AF8" s="14" t="str">
        <f t="shared" si="7"/>
        <v>关羽</v>
      </c>
      <c r="AG8" s="14">
        <f t="shared" si="8"/>
        <v>5</v>
      </c>
      <c r="AH8" s="14" t="str">
        <f t="shared" si="9"/>
        <v>关羽魂火-4</v>
      </c>
      <c r="AI8" s="14">
        <f t="shared" si="10"/>
        <v>4</v>
      </c>
      <c r="AJ8" s="14" t="str">
        <f>INDEX(挂机升级突破!$DT$4:$ED$4,INDEX(挂机升级突破!$DQ$6:$DQ$57,卡牌消耗!AI8))</f>
        <v>金币</v>
      </c>
      <c r="AK8" s="14">
        <f>ROUND(INDEX(挂机升级突破!$DJ$6:$DJ$57,卡牌消耗!AI8)*INDEX(卡牌消耗!$B$8:$F$8,AG8)/$Q$4/50,0)*50</f>
        <v>2100</v>
      </c>
      <c r="AL8" s="14" t="str">
        <f>IF(AD8&gt;0,INDEX(挂机升级突破!$DT$4:$ED$4,AD8),"")</f>
        <v>绿色基础材料</v>
      </c>
      <c r="AM8" s="14">
        <f>ROUND(INDEX(挂机升级突破!$DT$6:$ED$57,卡牌消耗!AI8,AD8)*INDEX(卡牌消耗!$B$5:$F$5,AG8)/$Q$4/5,0)*5</f>
        <v>230</v>
      </c>
      <c r="AN8" s="14" t="str">
        <f>IF(AE8&gt;0,INDEX(挂机升级突破!$DT$4:$ED$4,AE8),"")</f>
        <v/>
      </c>
      <c r="AO8" s="14" t="str">
        <f>IF(AE8&gt;0,ROUND(INDEX(挂机升级突破!$DT$6:$ED$57,卡牌消耗!AI8,AE8)*INDEX(卡牌消耗!$B$7:$F$7,AG8)/$Q$4,0),"")</f>
        <v/>
      </c>
      <c r="AR8" s="104">
        <v>4</v>
      </c>
      <c r="AS8" s="14">
        <f t="shared" si="11"/>
        <v>1</v>
      </c>
      <c r="AT8" s="14">
        <f>INDEX(挂机升级突破!$EI$7:$EI$26,AX8)</f>
        <v>5</v>
      </c>
      <c r="AU8" s="14">
        <f>INDEX(挂机升级突破!$EJ$7:$EJ$26,AX8)</f>
        <v>1</v>
      </c>
      <c r="AV8" s="14">
        <f t="shared" si="12"/>
        <v>5</v>
      </c>
      <c r="AW8" s="14" t="str">
        <f t="shared" si="13"/>
        <v>关羽</v>
      </c>
      <c r="AX8" s="14">
        <f t="shared" si="14"/>
        <v>4</v>
      </c>
      <c r="AY8" s="14" t="str">
        <f t="shared" si="15"/>
        <v>关羽4突</v>
      </c>
      <c r="AZ8" s="14" t="str">
        <f>IF(AT8&gt;0,INDEX(挂机升级突破!$ER$5:$EV$5,卡牌消耗!AT8),"")</f>
        <v>金币</v>
      </c>
      <c r="BA8" s="14">
        <f>IF(AT8&gt;0,ROUND(INDEX(挂机升级突破!$EV$7:$EV$26,卡牌消耗!AX8)*INDEX(卡牌消耗!$B$8:$F$8,AV8)/$Q$4/500,0)*500,"")</f>
        <v>7500</v>
      </c>
      <c r="BB8" s="14" t="str">
        <f>IF(AU8&gt;0,INDEX(挂机升级突破!$ER$5:$EV$5,卡牌消耗!AU8),"")</f>
        <v>玄铁</v>
      </c>
      <c r="BC8" s="14">
        <f>IF(AU8&gt;0,ROUND(INDEX(挂机升级突破!$ER$7:$EU$26,卡牌消耗!AX8,卡牌消耗!AU8)*INDEX($B$6:$F$6,AV8)/$Q$4/5,0)*5,"")</f>
        <v>25</v>
      </c>
      <c r="BD8" s="104"/>
      <c r="BE8" s="104"/>
      <c r="BH8" s="158">
        <v>4</v>
      </c>
      <c r="BI8" s="158" t="s">
        <v>1376</v>
      </c>
      <c r="BJ8" s="158">
        <v>25</v>
      </c>
      <c r="BK8" s="158">
        <v>30</v>
      </c>
      <c r="BL8" s="169">
        <f>INDEX(章节关卡!$L$6:$L$35,卡牌消耗!BH8)*INDEX(节奏总表!$N$5:$N$34,卡牌消耗!BH8)*60</f>
        <v>52800</v>
      </c>
      <c r="BM8" s="169">
        <v>4</v>
      </c>
      <c r="BN8" s="169">
        <f>SUMIFS(章节关卡!$BE$5:$BE$304,章节关卡!$BA$5:$BA$304,"="&amp;卡牌消耗!BM8)</f>
        <v>18000</v>
      </c>
      <c r="BO8" s="153">
        <v>2</v>
      </c>
      <c r="BP8" s="153">
        <f>SUMIFS(章节关卡!$BO$5:$BO$304,章节关卡!$BK$5:$BK$304,"="&amp;卡牌消耗!BO8)</f>
        <v>27000</v>
      </c>
      <c r="BQ8" s="169">
        <f>SUMIFS(章节关卡!$EC$5:$EC$94,章节关卡!$DJ$5:$DJ$94,"="&amp;卡牌消耗!BM8)</f>
        <v>14400</v>
      </c>
      <c r="BR8" s="169">
        <f>SUMIFS(章节关卡!$FB$5:$FB$94,章节关卡!$DJ$5:$DJ$94,"="&amp;BO8)</f>
        <v>21600</v>
      </c>
      <c r="BS8" s="169">
        <f t="shared" si="16"/>
        <v>133800</v>
      </c>
      <c r="BT8" s="153">
        <v>0.9</v>
      </c>
      <c r="BU8" s="153">
        <f t="shared" si="17"/>
        <v>32112</v>
      </c>
      <c r="BV8" s="169">
        <v>3.75</v>
      </c>
      <c r="BY8" s="170"/>
      <c r="BZ8" s="170"/>
      <c r="CA8" s="169">
        <v>4</v>
      </c>
      <c r="CB8" s="169">
        <v>8</v>
      </c>
      <c r="CC8" s="21">
        <f t="shared" si="18"/>
        <v>0.17777777777777778</v>
      </c>
      <c r="CD8" s="169">
        <f t="shared" si="19"/>
        <v>530</v>
      </c>
      <c r="CE8" s="50">
        <f>SUM(CD$5:CD8)</f>
        <v>1725</v>
      </c>
      <c r="CG8" s="171">
        <f t="shared" si="20"/>
        <v>250</v>
      </c>
      <c r="CH8" s="171">
        <f t="shared" si="0"/>
        <v>400</v>
      </c>
      <c r="CI8" s="171">
        <f t="shared" si="0"/>
        <v>500</v>
      </c>
      <c r="CJ8" s="171">
        <f t="shared" si="0"/>
        <v>600</v>
      </c>
      <c r="CK8" s="171">
        <f t="shared" si="0"/>
        <v>750</v>
      </c>
      <c r="CN8" s="136">
        <v>4</v>
      </c>
      <c r="CO8" s="14">
        <f t="shared" si="21"/>
        <v>1</v>
      </c>
      <c r="CP8" s="14">
        <f t="shared" si="1"/>
        <v>3</v>
      </c>
      <c r="CQ8" s="14">
        <f t="shared" si="2"/>
        <v>1101001</v>
      </c>
      <c r="CR8" s="136" t="s">
        <v>1102</v>
      </c>
      <c r="CS8" s="14">
        <f t="shared" si="3"/>
        <v>4</v>
      </c>
      <c r="CT8" s="14" t="str">
        <f t="shared" si="4"/>
        <v>常服曹焱兵-4星</v>
      </c>
      <c r="CU8" s="136" t="s">
        <v>1108</v>
      </c>
      <c r="CV8" s="14">
        <f t="shared" si="22"/>
        <v>20000</v>
      </c>
      <c r="CW8" s="14" t="str">
        <f t="shared" si="5"/>
        <v>常服曹焱兵碎片</v>
      </c>
      <c r="CX8" s="14">
        <f t="shared" si="23"/>
        <v>160</v>
      </c>
    </row>
    <row r="9" spans="1:10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AA9" s="104">
        <v>5</v>
      </c>
      <c r="AB9" s="14">
        <f t="shared" si="6"/>
        <v>1</v>
      </c>
      <c r="AC9" s="14">
        <f>INDEX(挂机升级突破!$DQ$6:$DQ$57,卡牌消耗!AI9)</f>
        <v>11</v>
      </c>
      <c r="AD9" s="14">
        <f>INDEX(挂机升级突破!DR$6:DR$57,卡牌消耗!$AI9)</f>
        <v>1</v>
      </c>
      <c r="AE9" s="14">
        <f>INDEX(挂机升级突破!DS$6:DS$57,卡牌消耗!$AI9)</f>
        <v>0</v>
      </c>
      <c r="AF9" s="14" t="str">
        <f t="shared" si="7"/>
        <v>关羽</v>
      </c>
      <c r="AG9" s="14">
        <f t="shared" si="8"/>
        <v>5</v>
      </c>
      <c r="AH9" s="14" t="str">
        <f t="shared" si="9"/>
        <v>关羽魂火-5</v>
      </c>
      <c r="AI9" s="14">
        <f t="shared" si="10"/>
        <v>5</v>
      </c>
      <c r="AJ9" s="14" t="str">
        <f>INDEX(挂机升级突破!$DT$4:$ED$4,INDEX(挂机升级突破!$DQ$6:$DQ$57,卡牌消耗!AI9))</f>
        <v>金币</v>
      </c>
      <c r="AK9" s="14">
        <f>ROUND(INDEX(挂机升级突破!$DJ$6:$DJ$57,卡牌消耗!AI9)*INDEX(卡牌消耗!$B$8:$F$8,AG9)/$Q$4/50,0)*50</f>
        <v>2100</v>
      </c>
      <c r="AL9" s="14" t="str">
        <f>IF(AD9&gt;0,INDEX(挂机升级突破!$DT$4:$ED$4,AD9),"")</f>
        <v>绿色基础材料</v>
      </c>
      <c r="AM9" s="14">
        <f>ROUND(INDEX(挂机升级突破!$DT$6:$ED$57,卡牌消耗!AI9,AD9)*INDEX(卡牌消耗!$B$5:$F$5,AG9)/$Q$4/5,0)*5</f>
        <v>230</v>
      </c>
      <c r="AN9" s="14" t="str">
        <f>IF(AE9&gt;0,INDEX(挂机升级突破!$DT$4:$ED$4,AE9),"")</f>
        <v/>
      </c>
      <c r="AO9" s="14" t="str">
        <f>IF(AE9&gt;0,ROUND(INDEX(挂机升级突破!$DT$6:$ED$57,卡牌消耗!AI9,AE9)*INDEX(卡牌消耗!$B$7:$F$7,AG9)/$Q$4,0),"")</f>
        <v/>
      </c>
      <c r="AR9" s="104">
        <v>5</v>
      </c>
      <c r="AS9" s="14">
        <f t="shared" si="11"/>
        <v>1</v>
      </c>
      <c r="AT9" s="14">
        <f>INDEX(挂机升级突破!$EI$7:$EI$26,AX9)</f>
        <v>5</v>
      </c>
      <c r="AU9" s="14">
        <f>INDEX(挂机升级突破!$EJ$7:$EJ$26,AX9)</f>
        <v>1</v>
      </c>
      <c r="AV9" s="14">
        <f t="shared" si="12"/>
        <v>5</v>
      </c>
      <c r="AW9" s="14" t="str">
        <f t="shared" si="13"/>
        <v>关羽</v>
      </c>
      <c r="AX9" s="14">
        <f t="shared" si="14"/>
        <v>5</v>
      </c>
      <c r="AY9" s="14" t="str">
        <f t="shared" si="15"/>
        <v>关羽5突</v>
      </c>
      <c r="AZ9" s="14" t="str">
        <f>IF(AT9&gt;0,INDEX(挂机升级突破!$ER$5:$EV$5,卡牌消耗!AT9),"")</f>
        <v>金币</v>
      </c>
      <c r="BA9" s="14">
        <f>IF(AT9&gt;0,ROUND(INDEX(挂机升级突破!$EV$7:$EV$26,卡牌消耗!AX9)*INDEX(卡牌消耗!$B$8:$F$8,AV9)/$Q$4/500,0)*500,"")</f>
        <v>7500</v>
      </c>
      <c r="BB9" s="14" t="str">
        <f>IF(AU9&gt;0,INDEX(挂机升级突破!$ER$5:$EV$5,卡牌消耗!AU9),"")</f>
        <v>玄铁</v>
      </c>
      <c r="BC9" s="14">
        <f>IF(AU9&gt;0,ROUND(INDEX(挂机升级突破!$ER$7:$EU$26,卡牌消耗!AX9,卡牌消耗!AU9)*INDEX($B$6:$F$6,AV9)/$Q$4/5,0)*5,"")</f>
        <v>50</v>
      </c>
      <c r="BD9" s="104"/>
      <c r="BE9" s="104"/>
      <c r="BH9" s="158">
        <v>5</v>
      </c>
      <c r="BI9" s="169" t="s">
        <v>450</v>
      </c>
      <c r="BJ9" s="169">
        <v>30</v>
      </c>
      <c r="BK9" s="169">
        <v>35</v>
      </c>
      <c r="BL9" s="169">
        <f>INDEX(章节关卡!$L$6:$L$35,卡牌消耗!BH9)*INDEX(节奏总表!$N$5:$N$34,卡牌消耗!BH9)*60</f>
        <v>64800</v>
      </c>
      <c r="BM9" s="169">
        <v>5</v>
      </c>
      <c r="BN9" s="169">
        <f>SUMIFS(章节关卡!$BE$5:$BE$304,章节关卡!$BA$5:$BA$304,"="&amp;卡牌消耗!BM9)</f>
        <v>20250</v>
      </c>
      <c r="BO9" s="169">
        <v>3</v>
      </c>
      <c r="BP9" s="153">
        <f>SUMIFS(章节关卡!$BO$5:$BO$304,章节关卡!$BK$5:$BK$304,"="&amp;卡牌消耗!BO9)</f>
        <v>31500</v>
      </c>
      <c r="BQ9" s="169">
        <f>SUMIFS(章节关卡!$EC$5:$EC$94,章节关卡!$DJ$5:$DJ$94,"="&amp;卡牌消耗!BM9)</f>
        <v>16200</v>
      </c>
      <c r="BR9" s="169">
        <f>SUMIFS(章节关卡!$FB$5:$FB$94,章节关卡!$DJ$5:$DJ$94,"="&amp;BO9)</f>
        <v>30375</v>
      </c>
      <c r="BS9" s="169">
        <f t="shared" si="16"/>
        <v>163125</v>
      </c>
      <c r="BT9" s="153">
        <v>1</v>
      </c>
      <c r="BU9" s="153">
        <f t="shared" si="17"/>
        <v>40781</v>
      </c>
      <c r="BV9" s="169">
        <v>4</v>
      </c>
      <c r="BY9" s="15"/>
      <c r="BZ9" s="15"/>
      <c r="CA9" s="169">
        <v>5</v>
      </c>
      <c r="CB9" s="169">
        <v>9</v>
      </c>
      <c r="CC9" s="21">
        <f t="shared" si="18"/>
        <v>0.2</v>
      </c>
      <c r="CD9" s="169">
        <f t="shared" si="19"/>
        <v>600</v>
      </c>
      <c r="CE9" s="50">
        <f>SUM(CD$5:CD9)</f>
        <v>2325</v>
      </c>
      <c r="CG9" s="171">
        <f t="shared" si="20"/>
        <v>300</v>
      </c>
      <c r="CH9" s="171">
        <f t="shared" si="0"/>
        <v>450</v>
      </c>
      <c r="CI9" s="171">
        <f t="shared" si="0"/>
        <v>600</v>
      </c>
      <c r="CJ9" s="171">
        <f t="shared" si="0"/>
        <v>700</v>
      </c>
      <c r="CK9" s="171">
        <f t="shared" si="0"/>
        <v>900</v>
      </c>
      <c r="CN9" s="136">
        <v>5</v>
      </c>
      <c r="CO9" s="14">
        <f t="shared" si="21"/>
        <v>1</v>
      </c>
      <c r="CP9" s="14">
        <f t="shared" si="1"/>
        <v>3</v>
      </c>
      <c r="CQ9" s="14">
        <f t="shared" si="2"/>
        <v>1101001</v>
      </c>
      <c r="CR9" s="136" t="s">
        <v>1102</v>
      </c>
      <c r="CS9" s="14">
        <f t="shared" si="3"/>
        <v>5</v>
      </c>
      <c r="CT9" s="14" t="str">
        <f t="shared" si="4"/>
        <v>常服曹焱兵-5星</v>
      </c>
      <c r="CU9" s="136" t="s">
        <v>1108</v>
      </c>
      <c r="CV9" s="14">
        <f t="shared" si="22"/>
        <v>40000</v>
      </c>
      <c r="CW9" s="14" t="str">
        <f t="shared" si="5"/>
        <v>常服曹焱兵碎片</v>
      </c>
      <c r="CX9" s="14">
        <f t="shared" si="23"/>
        <v>240</v>
      </c>
    </row>
    <row r="10" spans="1:102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AA10" s="104">
        <v>6</v>
      </c>
      <c r="AB10" s="14">
        <f t="shared" si="6"/>
        <v>1</v>
      </c>
      <c r="AC10" s="14">
        <f>INDEX(挂机升级突破!$DQ$6:$DQ$57,卡牌消耗!AI10)</f>
        <v>11</v>
      </c>
      <c r="AD10" s="14">
        <f>INDEX(挂机升级突破!DR$6:DR$57,卡牌消耗!$AI10)</f>
        <v>2</v>
      </c>
      <c r="AE10" s="14">
        <f>INDEX(挂机升级突破!DS$6:DS$57,卡牌消耗!$AI10)</f>
        <v>0</v>
      </c>
      <c r="AF10" s="14" t="str">
        <f t="shared" si="7"/>
        <v>关羽</v>
      </c>
      <c r="AG10" s="14">
        <f t="shared" si="8"/>
        <v>5</v>
      </c>
      <c r="AH10" s="14" t="str">
        <f t="shared" si="9"/>
        <v>关羽魂火-6</v>
      </c>
      <c r="AI10" s="14">
        <f t="shared" si="10"/>
        <v>6</v>
      </c>
      <c r="AJ10" s="14" t="str">
        <f>INDEX(挂机升级突破!$DT$4:$ED$4,INDEX(挂机升级突破!$DQ$6:$DQ$57,卡牌消耗!AI10))</f>
        <v>金币</v>
      </c>
      <c r="AK10" s="14">
        <f>ROUND(INDEX(挂机升级突破!$DJ$6:$DJ$57,卡牌消耗!AI10)*INDEX(卡牌消耗!$B$8:$F$8,AG10)/$Q$4/50,0)*50</f>
        <v>2550</v>
      </c>
      <c r="AL10" s="14" t="str">
        <f>IF(AD10&gt;0,INDEX(挂机升级突破!$DT$4:$ED$4,AD10),"")</f>
        <v>蓝色基础材料</v>
      </c>
      <c r="AM10" s="14">
        <f>ROUND(INDEX(挂机升级突破!$DT$6:$ED$57,卡牌消耗!AI10,AD10)*INDEX(卡牌消耗!$B$5:$F$5,AG10)/$Q$4/5,0)*5</f>
        <v>45</v>
      </c>
      <c r="AN10" s="14" t="str">
        <f>IF(AE10&gt;0,INDEX(挂机升级突破!$DT$4:$ED$4,AE10),"")</f>
        <v/>
      </c>
      <c r="AO10" s="14" t="str">
        <f>IF(AE10&gt;0,ROUND(INDEX(挂机升级突破!$DT$6:$ED$57,卡牌消耗!AI10,AE10)*INDEX(卡牌消耗!$B$7:$F$7,AG10)/$Q$4,0),"")</f>
        <v/>
      </c>
      <c r="AR10" s="104">
        <v>6</v>
      </c>
      <c r="AS10" s="14">
        <f t="shared" si="11"/>
        <v>1</v>
      </c>
      <c r="AT10" s="14">
        <f>INDEX(挂机升级突破!$EI$7:$EI$26,AX10)</f>
        <v>5</v>
      </c>
      <c r="AU10" s="14">
        <f>INDEX(挂机升级突破!$EJ$7:$EJ$26,AX10)</f>
        <v>1</v>
      </c>
      <c r="AV10" s="14">
        <f t="shared" si="12"/>
        <v>5</v>
      </c>
      <c r="AW10" s="14" t="str">
        <f t="shared" si="13"/>
        <v>关羽</v>
      </c>
      <c r="AX10" s="14">
        <f t="shared" si="14"/>
        <v>6</v>
      </c>
      <c r="AY10" s="14" t="str">
        <f t="shared" si="15"/>
        <v>关羽6突</v>
      </c>
      <c r="AZ10" s="14" t="str">
        <f>IF(AT10&gt;0,INDEX(挂机升级突破!$ER$5:$EV$5,卡牌消耗!AT10),"")</f>
        <v>金币</v>
      </c>
      <c r="BA10" s="14">
        <f>IF(AT10&gt;0,ROUND(INDEX(挂机升级突破!$EV$7:$EV$26,卡牌消耗!AX10)*INDEX(卡牌消耗!$B$8:$F$8,AV10)/$Q$4/500,0)*500,"")</f>
        <v>10000</v>
      </c>
      <c r="BB10" s="14" t="str">
        <f>IF(AU10&gt;0,INDEX(挂机升级突破!$ER$5:$EV$5,卡牌消耗!AU10),"")</f>
        <v>玄铁</v>
      </c>
      <c r="BC10" s="14">
        <f>IF(AU10&gt;0,ROUND(INDEX(挂机升级突破!$ER$7:$EU$26,卡牌消耗!AX10,卡牌消耗!AU10)*INDEX($B$6:$F$6,AV10)/$Q$4/5,0)*5,"")</f>
        <v>75</v>
      </c>
      <c r="BD10" s="104"/>
      <c r="BE10" s="104"/>
      <c r="BH10" s="158">
        <v>6</v>
      </c>
      <c r="BI10" s="169" t="s">
        <v>451</v>
      </c>
      <c r="BJ10" s="169">
        <v>35</v>
      </c>
      <c r="BK10" s="169">
        <v>40</v>
      </c>
      <c r="BL10" s="169">
        <f>INDEX(章节关卡!$L$6:$L$35,卡牌消耗!BH10)*INDEX(节奏总表!$N$5:$N$34,卡牌消耗!BH10)*60</f>
        <v>78000</v>
      </c>
      <c r="BM10" s="169">
        <v>6</v>
      </c>
      <c r="BN10" s="169">
        <f>SUMIFS(章节关卡!$BE$5:$BE$304,章节关卡!$BA$5:$BA$304,"="&amp;卡牌消耗!BM10)</f>
        <v>22500</v>
      </c>
      <c r="BO10" s="169">
        <v>4</v>
      </c>
      <c r="BP10" s="153">
        <f>SUMIFS(章节关卡!$BO$5:$BO$304,章节关卡!$BK$5:$BK$304,"="&amp;卡牌消耗!BO10)</f>
        <v>36000</v>
      </c>
      <c r="BQ10" s="169">
        <f>SUMIFS(章节关卡!$EC$5:$EC$94,章节关卡!$DJ$5:$DJ$94,"="&amp;卡牌消耗!BM10)</f>
        <v>18000</v>
      </c>
      <c r="BR10" s="169">
        <f>SUMIFS(章节关卡!$FB$5:$FB$94,章节关卡!$DJ$5:$DJ$94,"="&amp;BO10)</f>
        <v>33750</v>
      </c>
      <c r="BS10" s="169">
        <f t="shared" si="16"/>
        <v>188250</v>
      </c>
      <c r="BT10" s="153">
        <v>1</v>
      </c>
      <c r="BU10" s="153">
        <f t="shared" si="17"/>
        <v>41833</v>
      </c>
      <c r="BV10" s="169">
        <v>4.5</v>
      </c>
      <c r="BY10" s="15"/>
      <c r="BZ10" s="15"/>
      <c r="CA10" s="169">
        <v>6</v>
      </c>
      <c r="CB10" s="169">
        <v>10</v>
      </c>
      <c r="CC10" s="21">
        <f t="shared" si="18"/>
        <v>0.22222222222222221</v>
      </c>
      <c r="CD10" s="169">
        <f t="shared" si="19"/>
        <v>665</v>
      </c>
      <c r="CE10" s="50">
        <f>SUM(CD$5:CD10)</f>
        <v>2990</v>
      </c>
      <c r="CG10" s="171">
        <f t="shared" si="20"/>
        <v>300</v>
      </c>
      <c r="CH10" s="171">
        <f t="shared" si="0"/>
        <v>500</v>
      </c>
      <c r="CI10" s="171">
        <f t="shared" si="0"/>
        <v>650</v>
      </c>
      <c r="CJ10" s="171">
        <f t="shared" si="0"/>
        <v>750</v>
      </c>
      <c r="CK10" s="171">
        <f t="shared" si="0"/>
        <v>950</v>
      </c>
      <c r="CN10" s="136">
        <v>6</v>
      </c>
      <c r="CO10" s="14">
        <f t="shared" si="21"/>
        <v>2</v>
      </c>
      <c r="CP10" s="14">
        <f t="shared" si="1"/>
        <v>2</v>
      </c>
      <c r="CQ10" s="14">
        <f t="shared" si="2"/>
        <v>1101002</v>
      </c>
      <c r="CR10" s="136" t="s">
        <v>1102</v>
      </c>
      <c r="CS10" s="14">
        <f t="shared" si="3"/>
        <v>1</v>
      </c>
      <c r="CT10" s="14" t="str">
        <f t="shared" si="4"/>
        <v>曹玄亮-1星</v>
      </c>
      <c r="CU10" s="136" t="s">
        <v>1108</v>
      </c>
      <c r="CV10" s="14">
        <f t="shared" si="22"/>
        <v>3000</v>
      </c>
      <c r="CW10" s="14" t="str">
        <f t="shared" si="5"/>
        <v>曹玄亮碎片</v>
      </c>
      <c r="CX10" s="14">
        <f t="shared" si="23"/>
        <v>20</v>
      </c>
    </row>
    <row r="11" spans="1:102" ht="16.5" customHeight="1" x14ac:dyDescent="0.2">
      <c r="A11" s="33" t="s">
        <v>171</v>
      </c>
      <c r="B11">
        <v>20</v>
      </c>
      <c r="C11">
        <v>30</v>
      </c>
      <c r="D11">
        <v>45</v>
      </c>
      <c r="I11" s="203" t="s">
        <v>392</v>
      </c>
      <c r="J11" s="203"/>
      <c r="K11" s="203"/>
      <c r="L11" s="203"/>
      <c r="M11" s="203"/>
      <c r="N11" s="203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AA11" s="104">
        <v>7</v>
      </c>
      <c r="AB11" s="14">
        <f t="shared" si="6"/>
        <v>1</v>
      </c>
      <c r="AC11" s="14">
        <f>INDEX(挂机升级突破!$DQ$6:$DQ$57,卡牌消耗!AI11)</f>
        <v>11</v>
      </c>
      <c r="AD11" s="14">
        <f>INDEX(挂机升级突破!DR$6:DR$57,卡牌消耗!$AI11)</f>
        <v>2</v>
      </c>
      <c r="AE11" s="14">
        <f>INDEX(挂机升级突破!DS$6:DS$57,卡牌消耗!$AI11)</f>
        <v>0</v>
      </c>
      <c r="AF11" s="14" t="str">
        <f t="shared" si="7"/>
        <v>关羽</v>
      </c>
      <c r="AG11" s="14">
        <f t="shared" si="8"/>
        <v>5</v>
      </c>
      <c r="AH11" s="14" t="str">
        <f t="shared" si="9"/>
        <v>关羽魂火-7</v>
      </c>
      <c r="AI11" s="14">
        <f t="shared" si="10"/>
        <v>7</v>
      </c>
      <c r="AJ11" s="14" t="str">
        <f>INDEX(挂机升级突破!$DT$4:$ED$4,INDEX(挂机升级突破!$DQ$6:$DQ$57,卡牌消耗!AI11))</f>
        <v>金币</v>
      </c>
      <c r="AK11" s="14">
        <f>ROUND(INDEX(挂机升级突破!$DJ$6:$DJ$57,卡牌消耗!AI11)*INDEX(卡牌消耗!$B$8:$F$8,AG11)/$Q$4/50,0)*50</f>
        <v>2550</v>
      </c>
      <c r="AL11" s="14" t="str">
        <f>IF(AD11&gt;0,INDEX(挂机升级突破!$DT$4:$ED$4,AD11),"")</f>
        <v>蓝色基础材料</v>
      </c>
      <c r="AM11" s="14">
        <f>ROUND(INDEX(挂机升级突破!$DT$6:$ED$57,卡牌消耗!AI11,AD11)*INDEX(卡牌消耗!$B$5:$F$5,AG11)/$Q$4/5,0)*5</f>
        <v>45</v>
      </c>
      <c r="AN11" s="14" t="str">
        <f>IF(AE11&gt;0,INDEX(挂机升级突破!$DT$4:$ED$4,AE11),"")</f>
        <v/>
      </c>
      <c r="AO11" s="14" t="str">
        <f>IF(AE11&gt;0,ROUND(INDEX(挂机升级突破!$DT$6:$ED$57,卡牌消耗!AI11,AE11)*INDEX(卡牌消耗!$B$7:$F$7,AG11)/$Q$4,0),"")</f>
        <v/>
      </c>
      <c r="AR11" s="104">
        <v>7</v>
      </c>
      <c r="AS11" s="14">
        <f t="shared" si="11"/>
        <v>1</v>
      </c>
      <c r="AT11" s="14">
        <f>INDEX(挂机升级突破!$EI$7:$EI$26,AX11)</f>
        <v>5</v>
      </c>
      <c r="AU11" s="14">
        <f>INDEX(挂机升级突破!$EJ$7:$EJ$26,AX11)</f>
        <v>1</v>
      </c>
      <c r="AV11" s="14">
        <f t="shared" si="12"/>
        <v>5</v>
      </c>
      <c r="AW11" s="14" t="str">
        <f t="shared" si="13"/>
        <v>关羽</v>
      </c>
      <c r="AX11" s="14">
        <f t="shared" si="14"/>
        <v>7</v>
      </c>
      <c r="AY11" s="14" t="str">
        <f t="shared" si="15"/>
        <v>关羽7突</v>
      </c>
      <c r="AZ11" s="14" t="str">
        <f>IF(AT11&gt;0,INDEX(挂机升级突破!$ER$5:$EV$5,卡牌消耗!AT11),"")</f>
        <v>金币</v>
      </c>
      <c r="BA11" s="14">
        <f>IF(AT11&gt;0,ROUND(INDEX(挂机升级突破!$EV$7:$EV$26,卡牌消耗!AX11)*INDEX(卡牌消耗!$B$8:$F$8,AV11)/$Q$4/500,0)*500,"")</f>
        <v>16500</v>
      </c>
      <c r="BB11" s="14" t="str">
        <f>IF(AU11&gt;0,INDEX(挂机升级突破!$ER$5:$EV$5,卡牌消耗!AU11),"")</f>
        <v>玄铁</v>
      </c>
      <c r="BC11" s="14">
        <f>IF(AU11&gt;0,ROUND(INDEX(挂机升级突破!$ER$7:$EU$26,卡牌消耗!AX11,卡牌消耗!AU11)*INDEX($B$6:$F$6,AV11)/$Q$4/5,0)*5,"")</f>
        <v>125</v>
      </c>
      <c r="BD11" s="104"/>
      <c r="BE11" s="104"/>
      <c r="BH11" s="158">
        <v>7</v>
      </c>
      <c r="BI11" s="169" t="s">
        <v>452</v>
      </c>
      <c r="BJ11" s="169">
        <v>40</v>
      </c>
      <c r="BK11" s="169">
        <v>45</v>
      </c>
      <c r="BL11" s="169">
        <f>INDEX(章节关卡!$L$6:$L$35,卡牌消耗!BH11)*INDEX(节奏总表!$N$5:$N$34,卡牌消耗!BH11)*60</f>
        <v>100800</v>
      </c>
      <c r="BM11" s="169">
        <v>7</v>
      </c>
      <c r="BN11" s="169">
        <f>SUMIFS(章节关卡!$BE$5:$BE$304,章节关卡!$BA$5:$BA$304,"="&amp;卡牌消耗!BM11)</f>
        <v>27000</v>
      </c>
      <c r="BO11" s="169">
        <v>5</v>
      </c>
      <c r="BP11" s="153">
        <f>SUMIFS(章节关卡!$BO$5:$BO$304,章节关卡!$BK$5:$BK$304,"="&amp;卡牌消耗!BO11)</f>
        <v>40500</v>
      </c>
      <c r="BQ11" s="169">
        <f>SUMIFS(章节关卡!$EC$5:$EC$94,章节关卡!$DJ$5:$DJ$94,"="&amp;卡牌消耗!BM11)</f>
        <v>21600</v>
      </c>
      <c r="BR11" s="169">
        <f>SUMIFS(章节关卡!$FB$5:$FB$94,章节关卡!$DJ$5:$DJ$94,"="&amp;BO11)</f>
        <v>64800</v>
      </c>
      <c r="BS11" s="169">
        <f t="shared" si="16"/>
        <v>254700</v>
      </c>
      <c r="BT11" s="153">
        <v>1</v>
      </c>
      <c r="BU11" s="153">
        <f t="shared" si="17"/>
        <v>50940</v>
      </c>
      <c r="BV11" s="169">
        <v>5</v>
      </c>
      <c r="BX11" s="171"/>
      <c r="BY11" s="173" t="s">
        <v>120</v>
      </c>
      <c r="BZ11" s="169">
        <v>2</v>
      </c>
      <c r="CA11" s="169">
        <v>7</v>
      </c>
      <c r="CB11" s="169">
        <v>10</v>
      </c>
      <c r="CC11" s="21">
        <f>CB11/$BZ$13</f>
        <v>0.10638297872340426</v>
      </c>
      <c r="CD11" s="65">
        <f>INT($BZ$12*CC11/5)*5</f>
        <v>720</v>
      </c>
      <c r="CE11" s="50">
        <f>SUM(CD$5:CD11)</f>
        <v>3710</v>
      </c>
      <c r="CG11" s="171">
        <f t="shared" si="20"/>
        <v>350</v>
      </c>
      <c r="CH11" s="171">
        <f t="shared" si="0"/>
        <v>550</v>
      </c>
      <c r="CI11" s="171">
        <f t="shared" si="0"/>
        <v>700</v>
      </c>
      <c r="CJ11" s="171">
        <f t="shared" si="0"/>
        <v>850</v>
      </c>
      <c r="CK11" s="171">
        <f t="shared" si="0"/>
        <v>1050</v>
      </c>
      <c r="CN11" s="136">
        <v>7</v>
      </c>
      <c r="CO11" s="14">
        <f t="shared" si="21"/>
        <v>2</v>
      </c>
      <c r="CP11" s="14">
        <f t="shared" si="1"/>
        <v>2</v>
      </c>
      <c r="CQ11" s="14">
        <f t="shared" si="2"/>
        <v>1101002</v>
      </c>
      <c r="CR11" s="136" t="s">
        <v>1102</v>
      </c>
      <c r="CS11" s="14">
        <f t="shared" si="3"/>
        <v>2</v>
      </c>
      <c r="CT11" s="14" t="str">
        <f t="shared" si="4"/>
        <v>曹玄亮-2星</v>
      </c>
      <c r="CU11" s="136" t="s">
        <v>1108</v>
      </c>
      <c r="CV11" s="14">
        <f t="shared" si="22"/>
        <v>3500</v>
      </c>
      <c r="CW11" s="14" t="str">
        <f t="shared" si="5"/>
        <v>曹玄亮碎片</v>
      </c>
      <c r="CX11" s="14">
        <f t="shared" si="23"/>
        <v>40</v>
      </c>
    </row>
    <row r="12" spans="1:102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219</v>
      </c>
      <c r="G12" s="15"/>
      <c r="I12" s="12" t="s">
        <v>373</v>
      </c>
      <c r="J12" s="23" t="s">
        <v>1079</v>
      </c>
      <c r="K12" s="12" t="s">
        <v>161</v>
      </c>
      <c r="L12" s="12" t="s">
        <v>162</v>
      </c>
      <c r="M12" s="12" t="s">
        <v>163</v>
      </c>
      <c r="N12" s="12" t="s">
        <v>372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AA12" s="104">
        <v>8</v>
      </c>
      <c r="AB12" s="14">
        <f t="shared" si="6"/>
        <v>1</v>
      </c>
      <c r="AC12" s="14">
        <f>INDEX(挂机升级突破!$DQ$6:$DQ$57,卡牌消耗!AI12)</f>
        <v>11</v>
      </c>
      <c r="AD12" s="14">
        <f>INDEX(挂机升级突破!DR$6:DR$57,卡牌消耗!$AI12)</f>
        <v>2</v>
      </c>
      <c r="AE12" s="14">
        <f>INDEX(挂机升级突破!DS$6:DS$57,卡牌消耗!$AI12)</f>
        <v>0</v>
      </c>
      <c r="AF12" s="14" t="str">
        <f t="shared" si="7"/>
        <v>关羽</v>
      </c>
      <c r="AG12" s="14">
        <f t="shared" si="8"/>
        <v>5</v>
      </c>
      <c r="AH12" s="14" t="str">
        <f t="shared" si="9"/>
        <v>关羽魂火-8</v>
      </c>
      <c r="AI12" s="14">
        <f t="shared" si="10"/>
        <v>8</v>
      </c>
      <c r="AJ12" s="14" t="str">
        <f>INDEX(挂机升级突破!$DT$4:$ED$4,INDEX(挂机升级突破!$DQ$6:$DQ$57,卡牌消耗!AI12))</f>
        <v>金币</v>
      </c>
      <c r="AK12" s="14">
        <f>ROUND(INDEX(挂机升级突破!$DJ$6:$DJ$57,卡牌消耗!AI12)*INDEX(卡牌消耗!$B$8:$F$8,AG12)/$Q$4/50,0)*50</f>
        <v>3800</v>
      </c>
      <c r="AL12" s="14" t="str">
        <f>IF(AD12&gt;0,INDEX(挂机升级突破!$DT$4:$ED$4,AD12),"")</f>
        <v>蓝色基础材料</v>
      </c>
      <c r="AM12" s="14">
        <f>ROUND(INDEX(挂机升级突破!$DT$6:$ED$57,卡牌消耗!AI12,AD12)*INDEX(卡牌消耗!$B$5:$F$5,AG12)/$Q$4/5,0)*5</f>
        <v>85</v>
      </c>
      <c r="AN12" s="14" t="str">
        <f>IF(AE12&gt;0,INDEX(挂机升级突破!$DT$4:$ED$4,AE12),"")</f>
        <v/>
      </c>
      <c r="AO12" s="14" t="str">
        <f>IF(AE12&gt;0,ROUND(INDEX(挂机升级突破!$DT$6:$ED$57,卡牌消耗!AI12,AE12)*INDEX(卡牌消耗!$B$7:$F$7,AG12)/$Q$4,0),"")</f>
        <v/>
      </c>
      <c r="AR12" s="104">
        <v>8</v>
      </c>
      <c r="AS12" s="14">
        <f t="shared" si="11"/>
        <v>1</v>
      </c>
      <c r="AT12" s="14">
        <f>INDEX(挂机升级突破!$EI$7:$EI$26,AX12)</f>
        <v>5</v>
      </c>
      <c r="AU12" s="14">
        <f>INDEX(挂机升级突破!$EJ$7:$EJ$26,AX12)</f>
        <v>1</v>
      </c>
      <c r="AV12" s="14">
        <f t="shared" si="12"/>
        <v>5</v>
      </c>
      <c r="AW12" s="14" t="str">
        <f t="shared" si="13"/>
        <v>关羽</v>
      </c>
      <c r="AX12" s="14">
        <f t="shared" si="14"/>
        <v>8</v>
      </c>
      <c r="AY12" s="14" t="str">
        <f t="shared" si="15"/>
        <v>关羽8突</v>
      </c>
      <c r="AZ12" s="14" t="str">
        <f>IF(AT12&gt;0,INDEX(挂机升级突破!$ER$5:$EV$5,卡牌消耗!AT12),"")</f>
        <v>金币</v>
      </c>
      <c r="BA12" s="14">
        <f>IF(AT12&gt;0,ROUND(INDEX(挂机升级突破!$EV$7:$EV$26,卡牌消耗!AX12)*INDEX(卡牌消耗!$B$8:$F$8,AV12)/$Q$4/500,0)*500,"")</f>
        <v>16500</v>
      </c>
      <c r="BB12" s="14" t="str">
        <f>IF(AU12&gt;0,INDEX(挂机升级突破!$ER$5:$EV$5,卡牌消耗!AU12),"")</f>
        <v>玄铁</v>
      </c>
      <c r="BC12" s="14">
        <f>IF(AU12&gt;0,ROUND(INDEX(挂机升级突破!$ER$7:$EU$26,卡牌消耗!AX12,卡牌消耗!AU12)*INDEX($B$6:$F$6,AV12)/$Q$4/5,0)*5,"")</f>
        <v>225</v>
      </c>
      <c r="BD12" s="104"/>
      <c r="BE12" s="104"/>
      <c r="BH12" s="158">
        <v>8</v>
      </c>
      <c r="BI12" s="169" t="s">
        <v>453</v>
      </c>
      <c r="BJ12" s="169">
        <v>45</v>
      </c>
      <c r="BK12" s="169">
        <v>50</v>
      </c>
      <c r="BL12" s="169">
        <f>INDEX(章节关卡!$L$6:$L$35,卡牌消耗!BH12)*INDEX(节奏总表!$N$5:$N$34,卡牌消耗!BH12)*60</f>
        <v>126000</v>
      </c>
      <c r="BM12" s="169">
        <v>8</v>
      </c>
      <c r="BN12" s="169">
        <f>SUMIFS(章节关卡!$BE$5:$BE$304,章节关卡!$BA$5:$BA$304,"="&amp;卡牌消耗!BM12)</f>
        <v>31500</v>
      </c>
      <c r="BO12" s="169">
        <v>6</v>
      </c>
      <c r="BP12" s="153">
        <f>SUMIFS(章节关卡!$BO$5:$BO$304,章节关卡!$BK$5:$BK$304,"="&amp;卡牌消耗!BO12)</f>
        <v>45000</v>
      </c>
      <c r="BQ12" s="169">
        <f>SUMIFS(章节关卡!$EC$5:$EC$94,章节关卡!$DJ$5:$DJ$94,"="&amp;卡牌消耗!BM12)</f>
        <v>25200</v>
      </c>
      <c r="BR12" s="169">
        <f>SUMIFS(章节关卡!$FB$5:$FB$94,章节关卡!$DJ$5:$DJ$94,"="&amp;BO12)</f>
        <v>75600</v>
      </c>
      <c r="BS12" s="169">
        <f t="shared" si="16"/>
        <v>303300</v>
      </c>
      <c r="BT12" s="153">
        <v>1</v>
      </c>
      <c r="BU12" s="153">
        <f t="shared" si="17"/>
        <v>55145</v>
      </c>
      <c r="BV12" s="169">
        <v>5.5</v>
      </c>
      <c r="BX12" s="171"/>
      <c r="BY12" s="171"/>
      <c r="BZ12" s="14">
        <f>INDEX($BU$5:$BU$32,BZ11)</f>
        <v>6784</v>
      </c>
      <c r="CA12" s="169">
        <v>8</v>
      </c>
      <c r="CB12" s="169">
        <v>10.5</v>
      </c>
      <c r="CC12" s="21">
        <f t="shared" ref="CC12:CC18" si="24">CB12/$BZ$13</f>
        <v>0.11170212765957446</v>
      </c>
      <c r="CD12" s="169">
        <f t="shared" ref="CD12:CD18" si="25">INT($BZ$12*CC12/5)*5</f>
        <v>755</v>
      </c>
      <c r="CE12" s="50">
        <f>SUM(CD$5:CD12)</f>
        <v>4465</v>
      </c>
      <c r="CG12" s="171">
        <f t="shared" si="20"/>
        <v>350</v>
      </c>
      <c r="CH12" s="171">
        <f t="shared" si="0"/>
        <v>600</v>
      </c>
      <c r="CI12" s="171">
        <f t="shared" si="0"/>
        <v>750</v>
      </c>
      <c r="CJ12" s="171">
        <f t="shared" si="0"/>
        <v>900</v>
      </c>
      <c r="CK12" s="171">
        <f t="shared" si="0"/>
        <v>1100</v>
      </c>
      <c r="CN12" s="136">
        <v>8</v>
      </c>
      <c r="CO12" s="14">
        <f t="shared" si="21"/>
        <v>2</v>
      </c>
      <c r="CP12" s="14">
        <f t="shared" si="1"/>
        <v>2</v>
      </c>
      <c r="CQ12" s="14">
        <f t="shared" si="2"/>
        <v>1101002</v>
      </c>
      <c r="CR12" s="136" t="s">
        <v>1102</v>
      </c>
      <c r="CS12" s="14">
        <f t="shared" si="3"/>
        <v>3</v>
      </c>
      <c r="CT12" s="14" t="str">
        <f t="shared" si="4"/>
        <v>曹玄亮-3星</v>
      </c>
      <c r="CU12" s="136" t="s">
        <v>1108</v>
      </c>
      <c r="CV12" s="14">
        <f t="shared" si="22"/>
        <v>7000</v>
      </c>
      <c r="CW12" s="14" t="str">
        <f t="shared" si="5"/>
        <v>曹玄亮碎片</v>
      </c>
      <c r="CX12" s="14">
        <f t="shared" si="23"/>
        <v>80</v>
      </c>
    </row>
    <row r="13" spans="1:102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AA13" s="104">
        <v>9</v>
      </c>
      <c r="AB13" s="14">
        <f t="shared" si="6"/>
        <v>1</v>
      </c>
      <c r="AC13" s="14">
        <f>INDEX(挂机升级突破!$DQ$6:$DQ$57,卡牌消耗!AI13)</f>
        <v>11</v>
      </c>
      <c r="AD13" s="14">
        <f>INDEX(挂机升级突破!DR$6:DR$57,卡牌消耗!$AI13)</f>
        <v>2</v>
      </c>
      <c r="AE13" s="14">
        <f>INDEX(挂机升级突破!DS$6:DS$57,卡牌消耗!$AI13)</f>
        <v>0</v>
      </c>
      <c r="AF13" s="14" t="str">
        <f t="shared" si="7"/>
        <v>关羽</v>
      </c>
      <c r="AG13" s="14">
        <f t="shared" si="8"/>
        <v>5</v>
      </c>
      <c r="AH13" s="14" t="str">
        <f t="shared" si="9"/>
        <v>关羽魂火-9</v>
      </c>
      <c r="AI13" s="14">
        <f t="shared" si="10"/>
        <v>9</v>
      </c>
      <c r="AJ13" s="14" t="str">
        <f>INDEX(挂机升级突破!$DT$4:$ED$4,INDEX(挂机升级突破!$DQ$6:$DQ$57,卡牌消耗!AI13))</f>
        <v>金币</v>
      </c>
      <c r="AK13" s="14">
        <f>ROUND(INDEX(挂机升级突破!$DJ$6:$DJ$57,卡牌消耗!AI13)*INDEX(卡牌消耗!$B$8:$F$8,AG13)/$Q$4/50,0)*50</f>
        <v>3800</v>
      </c>
      <c r="AL13" s="14" t="str">
        <f>IF(AD13&gt;0,INDEX(挂机升级突破!$DT$4:$ED$4,AD13),"")</f>
        <v>蓝色基础材料</v>
      </c>
      <c r="AM13" s="14">
        <f>ROUND(INDEX(挂机升级突破!$DT$6:$ED$57,卡牌消耗!AI13,AD13)*INDEX(卡牌消耗!$B$5:$F$5,AG13)/$Q$4/5,0)*5</f>
        <v>85</v>
      </c>
      <c r="AN13" s="14" t="str">
        <f>IF(AE13&gt;0,INDEX(挂机升级突破!$DT$4:$ED$4,AE13),"")</f>
        <v/>
      </c>
      <c r="AO13" s="14" t="str">
        <f>IF(AE13&gt;0,ROUND(INDEX(挂机升级突破!$DT$6:$ED$57,卡牌消耗!AI13,AE13)*INDEX(卡牌消耗!$B$7:$F$7,AG13)/$Q$4,0),"")</f>
        <v/>
      </c>
      <c r="AR13" s="104">
        <v>9</v>
      </c>
      <c r="AS13" s="14">
        <f t="shared" si="11"/>
        <v>1</v>
      </c>
      <c r="AT13" s="14">
        <f>INDEX(挂机升级突破!$EI$7:$EI$26,AX13)</f>
        <v>5</v>
      </c>
      <c r="AU13" s="14">
        <f>INDEX(挂机升级突破!$EJ$7:$EJ$26,AX13)</f>
        <v>2</v>
      </c>
      <c r="AV13" s="14">
        <f t="shared" si="12"/>
        <v>5</v>
      </c>
      <c r="AW13" s="14" t="str">
        <f t="shared" si="13"/>
        <v>关羽</v>
      </c>
      <c r="AX13" s="14">
        <f t="shared" si="14"/>
        <v>9</v>
      </c>
      <c r="AY13" s="14" t="str">
        <f t="shared" si="15"/>
        <v>关羽9突</v>
      </c>
      <c r="AZ13" s="14" t="str">
        <f>IF(AT13&gt;0,INDEX(挂机升级突破!$ER$5:$EV$5,卡牌消耗!AT13),"")</f>
        <v>金币</v>
      </c>
      <c r="BA13" s="14">
        <f>IF(AT13&gt;0,ROUND(INDEX(挂机升级突破!$EV$7:$EV$26,卡牌消耗!AX13)*INDEX(卡牌消耗!$B$8:$F$8,AV13)/$Q$4/500,0)*500,"")</f>
        <v>22000</v>
      </c>
      <c r="BB13" s="14" t="str">
        <f>IF(AU13&gt;0,INDEX(挂机升级突破!$ER$5:$EV$5,卡牌消耗!AU13),"")</f>
        <v>乌金</v>
      </c>
      <c r="BC13" s="14">
        <f>IF(AU13&gt;0,ROUND(INDEX(挂机升级突破!$ER$7:$EU$26,卡牌消耗!AX13,卡牌消耗!AU13)*INDEX($B$6:$F$6,AV13)/$Q$4/5,0)*5,"")</f>
        <v>75</v>
      </c>
      <c r="BD13" s="104"/>
      <c r="BE13" s="104"/>
      <c r="BH13" s="158">
        <v>9</v>
      </c>
      <c r="BI13" s="169" t="s">
        <v>454</v>
      </c>
      <c r="BJ13" s="169">
        <v>50</v>
      </c>
      <c r="BK13" s="169">
        <v>55</v>
      </c>
      <c r="BL13" s="169">
        <f>INDEX(章节关卡!$L$6:$L$35,卡牌消耗!BH13)*INDEX(节奏总表!$N$5:$N$34,卡牌消耗!BH13)*60</f>
        <v>163200</v>
      </c>
      <c r="BM13" s="169">
        <v>9</v>
      </c>
      <c r="BN13" s="169">
        <f>SUMIFS(章节关卡!$BE$5:$BE$304,章节关卡!$BA$5:$BA$304,"="&amp;卡牌消耗!BM13)</f>
        <v>36000</v>
      </c>
      <c r="BO13" s="169">
        <v>7</v>
      </c>
      <c r="BP13" s="153">
        <f>SUMIFS(章节关卡!$BO$5:$BO$304,章节关卡!$BK$5:$BK$304,"="&amp;卡牌消耗!BO13)</f>
        <v>54000</v>
      </c>
      <c r="BQ13" s="169">
        <f>SUMIFS(章节关卡!$EC$5:$EC$94,章节关卡!$DJ$5:$DJ$94,"="&amp;卡牌消耗!BM13)</f>
        <v>28800</v>
      </c>
      <c r="BR13" s="169">
        <f>SUMIFS(章节关卡!$FB$5:$FB$94,章节关卡!$DJ$5:$DJ$94,"="&amp;BO13)</f>
        <v>86400</v>
      </c>
      <c r="BS13" s="169">
        <f t="shared" si="16"/>
        <v>368400</v>
      </c>
      <c r="BT13" s="153">
        <v>1</v>
      </c>
      <c r="BU13" s="153">
        <f t="shared" si="17"/>
        <v>61400</v>
      </c>
      <c r="BV13" s="169">
        <v>6</v>
      </c>
      <c r="BX13" s="171"/>
      <c r="BY13" s="170"/>
      <c r="BZ13" s="14">
        <f>SUMIFS($CB$5:$CB$154,$CA$5:$CA$154,"&gt;="&amp;INDEX($BJ$5:$BJ$32,BZ11),$CA$5:$CA$154,"&lt;"&amp;INDEX($BK$5:$BK$32,BZ11))</f>
        <v>94</v>
      </c>
      <c r="CA13" s="169">
        <v>9</v>
      </c>
      <c r="CB13" s="169">
        <v>11</v>
      </c>
      <c r="CC13" s="21">
        <f t="shared" si="24"/>
        <v>0.11702127659574468</v>
      </c>
      <c r="CD13" s="169">
        <f t="shared" si="25"/>
        <v>790</v>
      </c>
      <c r="CE13" s="50">
        <f>SUM(CD$5:CD13)</f>
        <v>5255</v>
      </c>
      <c r="CG13" s="171">
        <f t="shared" si="20"/>
        <v>350</v>
      </c>
      <c r="CH13" s="171">
        <f t="shared" si="0"/>
        <v>600</v>
      </c>
      <c r="CI13" s="171">
        <f t="shared" si="0"/>
        <v>750</v>
      </c>
      <c r="CJ13" s="171">
        <f t="shared" si="0"/>
        <v>900</v>
      </c>
      <c r="CK13" s="171">
        <f t="shared" si="0"/>
        <v>1150</v>
      </c>
      <c r="CN13" s="136">
        <v>9</v>
      </c>
      <c r="CO13" s="14">
        <f t="shared" si="21"/>
        <v>2</v>
      </c>
      <c r="CP13" s="14">
        <f t="shared" si="1"/>
        <v>2</v>
      </c>
      <c r="CQ13" s="14">
        <f t="shared" si="2"/>
        <v>1101002</v>
      </c>
      <c r="CR13" s="136" t="s">
        <v>1102</v>
      </c>
      <c r="CS13" s="14">
        <f t="shared" si="3"/>
        <v>4</v>
      </c>
      <c r="CT13" s="14" t="str">
        <f t="shared" si="4"/>
        <v>曹玄亮-4星</v>
      </c>
      <c r="CU13" s="136" t="s">
        <v>1108</v>
      </c>
      <c r="CV13" s="14">
        <f t="shared" si="22"/>
        <v>16000</v>
      </c>
      <c r="CW13" s="14" t="str">
        <f t="shared" si="5"/>
        <v>曹玄亮碎片</v>
      </c>
      <c r="CX13" s="14">
        <f t="shared" si="23"/>
        <v>120</v>
      </c>
    </row>
    <row r="14" spans="1:102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AA14" s="104">
        <v>10</v>
      </c>
      <c r="AB14" s="14">
        <f t="shared" si="6"/>
        <v>1</v>
      </c>
      <c r="AC14" s="14">
        <f>INDEX(挂机升级突破!$DQ$6:$DQ$57,卡牌消耗!AI14)</f>
        <v>11</v>
      </c>
      <c r="AD14" s="14">
        <f>INDEX(挂机升级突破!DR$6:DR$57,卡牌消耗!$AI14)</f>
        <v>2</v>
      </c>
      <c r="AE14" s="14">
        <f>INDEX(挂机升级突破!DS$6:DS$57,卡牌消耗!$AI14)</f>
        <v>0</v>
      </c>
      <c r="AF14" s="14" t="str">
        <f t="shared" si="7"/>
        <v>关羽</v>
      </c>
      <c r="AG14" s="14">
        <f t="shared" si="8"/>
        <v>5</v>
      </c>
      <c r="AH14" s="14" t="str">
        <f t="shared" si="9"/>
        <v>关羽魂火-10</v>
      </c>
      <c r="AI14" s="14">
        <f t="shared" si="10"/>
        <v>10</v>
      </c>
      <c r="AJ14" s="14" t="str">
        <f>INDEX(挂机升级突破!$DT$4:$ED$4,INDEX(挂机升级突破!$DQ$6:$DQ$57,卡牌消耗!AI14))</f>
        <v>金币</v>
      </c>
      <c r="AK14" s="14">
        <f>ROUND(INDEX(挂机升级突破!$DJ$6:$DJ$57,卡牌消耗!AI14)*INDEX(卡牌消耗!$B$8:$F$8,AG14)/$Q$4/50,0)*50</f>
        <v>6350</v>
      </c>
      <c r="AL14" s="14" t="str">
        <f>IF(AD14&gt;0,INDEX(挂机升级突破!$DT$4:$ED$4,AD14),"")</f>
        <v>蓝色基础材料</v>
      </c>
      <c r="AM14" s="14">
        <f>ROUND(INDEX(挂机升级突破!$DT$6:$ED$57,卡牌消耗!AI14,AD14)*INDEX(卡牌消耗!$B$5:$F$5,AG14)/$Q$4/5,0)*5</f>
        <v>130</v>
      </c>
      <c r="AN14" s="14" t="str">
        <f>IF(AE14&gt;0,INDEX(挂机升级突破!$DT$4:$ED$4,AE14),"")</f>
        <v/>
      </c>
      <c r="AO14" s="14" t="str">
        <f>IF(AE14&gt;0,ROUND(INDEX(挂机升级突破!$DT$6:$ED$57,卡牌消耗!AI14,AE14)*INDEX(卡牌消耗!$B$7:$F$7,AG14)/$Q$4,0),"")</f>
        <v/>
      </c>
      <c r="AR14" s="104">
        <v>10</v>
      </c>
      <c r="AS14" s="14">
        <f t="shared" si="11"/>
        <v>1</v>
      </c>
      <c r="AT14" s="14">
        <f>INDEX(挂机升级突破!$EI$7:$EI$26,AX14)</f>
        <v>5</v>
      </c>
      <c r="AU14" s="14">
        <f>INDEX(挂机升级突破!$EJ$7:$EJ$26,AX14)</f>
        <v>2</v>
      </c>
      <c r="AV14" s="14">
        <f t="shared" si="12"/>
        <v>5</v>
      </c>
      <c r="AW14" s="14" t="str">
        <f t="shared" si="13"/>
        <v>关羽</v>
      </c>
      <c r="AX14" s="14">
        <f t="shared" si="14"/>
        <v>10</v>
      </c>
      <c r="AY14" s="14" t="str">
        <f t="shared" si="15"/>
        <v>关羽10突</v>
      </c>
      <c r="AZ14" s="14" t="str">
        <f>IF(AT14&gt;0,INDEX(挂机升级突破!$ER$5:$EV$5,卡牌消耗!AT14),"")</f>
        <v>金币</v>
      </c>
      <c r="BA14" s="14">
        <f>IF(AT14&gt;0,ROUND(INDEX(挂机升级突破!$EV$7:$EV$26,卡牌消耗!AX14)*INDEX(卡牌消耗!$B$8:$F$8,AV14)/$Q$4/500,0)*500,"")</f>
        <v>37500</v>
      </c>
      <c r="BB14" s="14" t="str">
        <f>IF(AU14&gt;0,INDEX(挂机升级突破!$ER$5:$EV$5,卡牌消耗!AU14),"")</f>
        <v>乌金</v>
      </c>
      <c r="BC14" s="14">
        <f>IF(AU14&gt;0,ROUND(INDEX(挂机升级突破!$ER$7:$EU$26,卡牌消耗!AX14,卡牌消耗!AU14)*INDEX($B$6:$F$6,AV14)/$Q$4/5,0)*5,"")</f>
        <v>105</v>
      </c>
      <c r="BD14" s="104"/>
      <c r="BE14" s="104"/>
      <c r="BH14" s="158">
        <v>10</v>
      </c>
      <c r="BI14" s="169" t="s">
        <v>455</v>
      </c>
      <c r="BJ14" s="169">
        <v>55</v>
      </c>
      <c r="BK14" s="169">
        <v>60</v>
      </c>
      <c r="BL14" s="169">
        <f>INDEX(章节关卡!$L$6:$L$35,卡牌消耗!BH14)*INDEX(节奏总表!$N$5:$N$34,卡牌消耗!BH14)*60</f>
        <v>216000</v>
      </c>
      <c r="BM14" s="169">
        <v>10</v>
      </c>
      <c r="BN14" s="169">
        <f>SUMIFS(章节关卡!$BE$5:$BE$304,章节关卡!$BA$5:$BA$304,"="&amp;卡牌消耗!BM14)</f>
        <v>40500</v>
      </c>
      <c r="BO14" s="169">
        <v>8</v>
      </c>
      <c r="BP14" s="153">
        <f>SUMIFS(章节关卡!$BO$5:$BO$304,章节关卡!$BK$5:$BK$304,"="&amp;卡牌消耗!BO14)</f>
        <v>63000</v>
      </c>
      <c r="BQ14" s="169">
        <f>SUMIFS(章节关卡!$EC$5:$EC$94,章节关卡!$DJ$5:$DJ$94,"="&amp;卡牌消耗!BM14)</f>
        <v>32400</v>
      </c>
      <c r="BR14" s="169">
        <f>SUMIFS(章节关卡!$FB$5:$FB$94,章节关卡!$DJ$5:$DJ$94,"="&amp;BO14)</f>
        <v>97200</v>
      </c>
      <c r="BS14" s="169">
        <f t="shared" si="16"/>
        <v>449100</v>
      </c>
      <c r="BT14" s="153">
        <v>1</v>
      </c>
      <c r="BU14" s="153">
        <f t="shared" si="17"/>
        <v>69092</v>
      </c>
      <c r="BV14" s="169">
        <v>6.5</v>
      </c>
      <c r="BX14" s="171"/>
      <c r="BY14" s="171"/>
      <c r="BZ14" s="171"/>
      <c r="CA14" s="169">
        <v>10</v>
      </c>
      <c r="CB14" s="169">
        <v>11.5</v>
      </c>
      <c r="CC14" s="21">
        <f t="shared" si="24"/>
        <v>0.12234042553191489</v>
      </c>
      <c r="CD14" s="169">
        <f t="shared" si="25"/>
        <v>825</v>
      </c>
      <c r="CE14" s="50">
        <f>SUM(CD$5:CD14)</f>
        <v>6080</v>
      </c>
      <c r="CG14" s="171">
        <f t="shared" si="20"/>
        <v>400</v>
      </c>
      <c r="CH14" s="171">
        <f t="shared" si="0"/>
        <v>650</v>
      </c>
      <c r="CI14" s="171">
        <f t="shared" si="0"/>
        <v>800</v>
      </c>
      <c r="CJ14" s="171">
        <f t="shared" si="0"/>
        <v>950</v>
      </c>
      <c r="CK14" s="171">
        <f t="shared" si="0"/>
        <v>1200</v>
      </c>
      <c r="CN14" s="136">
        <v>10</v>
      </c>
      <c r="CO14" s="14">
        <f t="shared" si="21"/>
        <v>2</v>
      </c>
      <c r="CP14" s="14">
        <f t="shared" si="1"/>
        <v>2</v>
      </c>
      <c r="CQ14" s="14">
        <f t="shared" si="2"/>
        <v>1101002</v>
      </c>
      <c r="CR14" s="136" t="s">
        <v>1102</v>
      </c>
      <c r="CS14" s="14">
        <f t="shared" si="3"/>
        <v>5</v>
      </c>
      <c r="CT14" s="14" t="str">
        <f t="shared" si="4"/>
        <v>曹玄亮-5星</v>
      </c>
      <c r="CU14" s="136" t="s">
        <v>1108</v>
      </c>
      <c r="CV14" s="14">
        <f t="shared" si="22"/>
        <v>30000</v>
      </c>
      <c r="CW14" s="14" t="str">
        <f t="shared" si="5"/>
        <v>曹玄亮碎片</v>
      </c>
      <c r="CX14" s="14">
        <f t="shared" si="23"/>
        <v>160</v>
      </c>
    </row>
    <row r="15" spans="1:102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AA15" s="104">
        <v>11</v>
      </c>
      <c r="AB15" s="14">
        <f t="shared" si="6"/>
        <v>1</v>
      </c>
      <c r="AC15" s="14">
        <f>INDEX(挂机升级突破!$DQ$6:$DQ$57,卡牌消耗!AI15)</f>
        <v>11</v>
      </c>
      <c r="AD15" s="14">
        <f>INDEX(挂机升级突破!DR$6:DR$57,卡牌消耗!$AI15)</f>
        <v>2</v>
      </c>
      <c r="AE15" s="14">
        <f>INDEX(挂机升级突破!DS$6:DS$57,卡牌消耗!$AI15)</f>
        <v>0</v>
      </c>
      <c r="AF15" s="14" t="str">
        <f t="shared" si="7"/>
        <v>关羽</v>
      </c>
      <c r="AG15" s="14">
        <f t="shared" si="8"/>
        <v>5</v>
      </c>
      <c r="AH15" s="14" t="str">
        <f t="shared" si="9"/>
        <v>关羽魂火-11</v>
      </c>
      <c r="AI15" s="14">
        <f t="shared" si="10"/>
        <v>11</v>
      </c>
      <c r="AJ15" s="14" t="str">
        <f>INDEX(挂机升级突破!$DT$4:$ED$4,INDEX(挂机升级突破!$DQ$6:$DQ$57,卡牌消耗!AI15))</f>
        <v>金币</v>
      </c>
      <c r="AK15" s="14">
        <f>ROUND(INDEX(挂机升级突破!$DJ$6:$DJ$57,卡牌消耗!AI15)*INDEX(卡牌消耗!$B$8:$F$8,AG15)/$Q$4/50,0)*50</f>
        <v>6350</v>
      </c>
      <c r="AL15" s="14" t="str">
        <f>IF(AD15&gt;0,INDEX(挂机升级突破!$DT$4:$ED$4,AD15),"")</f>
        <v>蓝色基础材料</v>
      </c>
      <c r="AM15" s="14">
        <f>ROUND(INDEX(挂机升级突破!$DT$6:$ED$57,卡牌消耗!AI15,AD15)*INDEX(卡牌消耗!$B$5:$F$5,AG15)/$Q$4/5,0)*5</f>
        <v>130</v>
      </c>
      <c r="AN15" s="14" t="str">
        <f>IF(AE15&gt;0,INDEX(挂机升级突破!$DT$4:$ED$4,AE15),"")</f>
        <v/>
      </c>
      <c r="AO15" s="14" t="str">
        <f>IF(AE15&gt;0,ROUND(INDEX(挂机升级突破!$DT$6:$ED$57,卡牌消耗!AI15,AE15)*INDEX(卡牌消耗!$B$7:$F$7,AG15)/$Q$4,0),"")</f>
        <v/>
      </c>
      <c r="AR15" s="104">
        <v>11</v>
      </c>
      <c r="AS15" s="14">
        <f t="shared" si="11"/>
        <v>1</v>
      </c>
      <c r="AT15" s="14">
        <f>INDEX(挂机升级突破!$EI$7:$EI$26,AX15)</f>
        <v>5</v>
      </c>
      <c r="AU15" s="14">
        <f>INDEX(挂机升级突破!$EJ$7:$EJ$26,AX15)</f>
        <v>2</v>
      </c>
      <c r="AV15" s="14">
        <f t="shared" si="12"/>
        <v>5</v>
      </c>
      <c r="AW15" s="14" t="str">
        <f t="shared" si="13"/>
        <v>关羽</v>
      </c>
      <c r="AX15" s="14">
        <f t="shared" si="14"/>
        <v>11</v>
      </c>
      <c r="AY15" s="14" t="str">
        <f t="shared" si="15"/>
        <v>关羽11突</v>
      </c>
      <c r="AZ15" s="14" t="str">
        <f>IF(AT15&gt;0,INDEX(挂机升级突破!$ER$5:$EV$5,卡牌消耗!AT15),"")</f>
        <v>金币</v>
      </c>
      <c r="BA15" s="14">
        <f>IF(AT15&gt;0,ROUND(INDEX(挂机升级突破!$EV$7:$EV$26,卡牌消耗!AX15)*INDEX(卡牌消耗!$B$8:$F$8,AV15)/$Q$4/500,0)*500,"")</f>
        <v>37500</v>
      </c>
      <c r="BB15" s="14" t="str">
        <f>IF(AU15&gt;0,INDEX(挂机升级突破!$ER$5:$EV$5,卡牌消耗!AU15),"")</f>
        <v>乌金</v>
      </c>
      <c r="BC15" s="14">
        <f>IF(AU15&gt;0,ROUND(INDEX(挂机升级突破!$ER$7:$EU$26,卡牌消耗!AX15,卡牌消耗!AU15)*INDEX($B$6:$F$6,AV15)/$Q$4/5,0)*5,"")</f>
        <v>140</v>
      </c>
      <c r="BD15" s="104"/>
      <c r="BE15" s="104"/>
      <c r="BH15" s="158">
        <v>11</v>
      </c>
      <c r="BI15" s="169" t="s">
        <v>456</v>
      </c>
      <c r="BJ15" s="169">
        <v>60</v>
      </c>
      <c r="BK15" s="169">
        <v>65</v>
      </c>
      <c r="BL15" s="169">
        <f>INDEX(章节关卡!$L$6:$L$35,卡牌消耗!BH15)*INDEX(节奏总表!$N$5:$N$34,卡牌消耗!BH15)*60</f>
        <v>270000</v>
      </c>
      <c r="BM15" s="169">
        <v>11</v>
      </c>
      <c r="BN15" s="169">
        <f>SUMIFS(章节关卡!$BE$5:$BE$304,章节关卡!$BA$5:$BA$304,"="&amp;卡牌消耗!BM15)</f>
        <v>45000</v>
      </c>
      <c r="BO15" s="169">
        <v>9</v>
      </c>
      <c r="BP15" s="153">
        <f>SUMIFS(章节关卡!$BO$5:$BO$304,章节关卡!$BK$5:$BK$304,"="&amp;卡牌消耗!BO15)</f>
        <v>72000</v>
      </c>
      <c r="BQ15" s="169">
        <f>SUMIFS(章节关卡!$EC$5:$EC$94,章节关卡!$DJ$5:$DJ$94,"="&amp;卡牌消耗!BM15)</f>
        <v>36000</v>
      </c>
      <c r="BR15" s="169">
        <f>SUMIFS(章节关卡!$FB$5:$FB$94,章节关卡!$DJ$5:$DJ$94,"="&amp;BO15)</f>
        <v>108000</v>
      </c>
      <c r="BS15" s="169">
        <f t="shared" si="16"/>
        <v>531000</v>
      </c>
      <c r="BT15" s="153">
        <v>1</v>
      </c>
      <c r="BU15" s="153">
        <f t="shared" si="17"/>
        <v>75857</v>
      </c>
      <c r="BV15" s="169">
        <v>7</v>
      </c>
      <c r="BX15" s="171"/>
      <c r="BY15" s="171"/>
      <c r="BZ15" s="171"/>
      <c r="CA15" s="169">
        <v>11</v>
      </c>
      <c r="CB15" s="169">
        <v>12</v>
      </c>
      <c r="CC15" s="21">
        <f t="shared" si="24"/>
        <v>0.1276595744680851</v>
      </c>
      <c r="CD15" s="169">
        <f t="shared" si="25"/>
        <v>865</v>
      </c>
      <c r="CE15" s="50">
        <f>SUM(CD$5:CD15)</f>
        <v>6945</v>
      </c>
      <c r="CG15" s="171">
        <f t="shared" si="20"/>
        <v>400</v>
      </c>
      <c r="CH15" s="171">
        <f t="shared" si="0"/>
        <v>650</v>
      </c>
      <c r="CI15" s="171">
        <f t="shared" si="0"/>
        <v>850</v>
      </c>
      <c r="CJ15" s="171">
        <f t="shared" si="0"/>
        <v>1000</v>
      </c>
      <c r="CK15" s="171">
        <f t="shared" si="0"/>
        <v>1250</v>
      </c>
      <c r="CN15" s="136">
        <v>11</v>
      </c>
      <c r="CO15" s="14">
        <f t="shared" si="21"/>
        <v>3</v>
      </c>
      <c r="CP15" s="14">
        <f t="shared" si="1"/>
        <v>3</v>
      </c>
      <c r="CQ15" s="14">
        <f t="shared" si="2"/>
        <v>1101003</v>
      </c>
      <c r="CR15" s="136" t="s">
        <v>1102</v>
      </c>
      <c r="CS15" s="14">
        <f t="shared" si="3"/>
        <v>1</v>
      </c>
      <c r="CT15" s="14" t="str">
        <f t="shared" si="4"/>
        <v>战斗夏铃-1星</v>
      </c>
      <c r="CU15" s="136" t="s">
        <v>1108</v>
      </c>
      <c r="CV15" s="14">
        <f t="shared" si="22"/>
        <v>4000</v>
      </c>
      <c r="CW15" s="14" t="str">
        <f t="shared" si="5"/>
        <v>战斗夏铃碎片</v>
      </c>
      <c r="CX15" s="14">
        <f t="shared" si="23"/>
        <v>40</v>
      </c>
    </row>
    <row r="16" spans="1:102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AA16" s="104">
        <v>12</v>
      </c>
      <c r="AB16" s="14">
        <f t="shared" si="6"/>
        <v>1</v>
      </c>
      <c r="AC16" s="14">
        <f>INDEX(挂机升级突破!$DQ$6:$DQ$57,卡牌消耗!AI16)</f>
        <v>11</v>
      </c>
      <c r="AD16" s="14">
        <f>INDEX(挂机升级突破!DR$6:DR$57,卡牌消耗!$AI16)</f>
        <v>2</v>
      </c>
      <c r="AE16" s="14">
        <f>INDEX(挂机升级突破!DS$6:DS$57,卡牌消耗!$AI16)</f>
        <v>0</v>
      </c>
      <c r="AF16" s="14" t="str">
        <f t="shared" si="7"/>
        <v>关羽</v>
      </c>
      <c r="AG16" s="14">
        <f t="shared" si="8"/>
        <v>5</v>
      </c>
      <c r="AH16" s="14" t="str">
        <f t="shared" si="9"/>
        <v>关羽魂火-12</v>
      </c>
      <c r="AI16" s="14">
        <f t="shared" si="10"/>
        <v>12</v>
      </c>
      <c r="AJ16" s="14" t="str">
        <f>INDEX(挂机升级突破!$DT$4:$ED$4,INDEX(挂机升级突破!$DQ$6:$DQ$57,卡牌消耗!AI16))</f>
        <v>金币</v>
      </c>
      <c r="AK16" s="14">
        <f>ROUND(INDEX(挂机升级突破!$DJ$6:$DJ$57,卡牌消耗!AI16)*INDEX(卡牌消耗!$B$8:$F$8,AG16)/$Q$4/50,0)*50</f>
        <v>5450</v>
      </c>
      <c r="AL16" s="14" t="str">
        <f>IF(AD16&gt;0,INDEX(挂机升级突破!$DT$4:$ED$4,AD16),"")</f>
        <v>蓝色基础材料</v>
      </c>
      <c r="AM16" s="14">
        <f>ROUND(INDEX(挂机升级突破!$DT$6:$ED$57,卡牌消耗!AI16,AD16)*INDEX(卡牌消耗!$B$5:$F$5,AG16)/$Q$4/5,0)*5</f>
        <v>175</v>
      </c>
      <c r="AN16" s="14" t="str">
        <f>IF(AE16&gt;0,INDEX(挂机升级突破!$DT$4:$ED$4,AE16),"")</f>
        <v/>
      </c>
      <c r="AO16" s="14" t="str">
        <f>IF(AE16&gt;0,ROUND(INDEX(挂机升级突破!$DT$6:$ED$57,卡牌消耗!AI16,AE16)*INDEX(卡牌消耗!$B$7:$F$7,AG16)/$Q$4,0),"")</f>
        <v/>
      </c>
      <c r="AR16" s="104">
        <v>12</v>
      </c>
      <c r="AS16" s="14">
        <f t="shared" si="11"/>
        <v>1</v>
      </c>
      <c r="AT16" s="14">
        <f>INDEX(挂机升级突破!$EI$7:$EI$26,AX16)</f>
        <v>5</v>
      </c>
      <c r="AU16" s="14">
        <f>INDEX(挂机升级突破!$EJ$7:$EJ$26,AX16)</f>
        <v>2</v>
      </c>
      <c r="AV16" s="14">
        <f t="shared" si="12"/>
        <v>5</v>
      </c>
      <c r="AW16" s="14" t="str">
        <f t="shared" si="13"/>
        <v>关羽</v>
      </c>
      <c r="AX16" s="14">
        <f t="shared" si="14"/>
        <v>12</v>
      </c>
      <c r="AY16" s="14" t="str">
        <f t="shared" si="15"/>
        <v>关羽12突</v>
      </c>
      <c r="AZ16" s="14" t="str">
        <f>IF(AT16&gt;0,INDEX(挂机升级突破!$ER$5:$EV$5,卡牌消耗!AT16),"")</f>
        <v>金币</v>
      </c>
      <c r="BA16" s="14">
        <f>IF(AT16&gt;0,ROUND(INDEX(挂机升级突破!$EV$7:$EV$26,卡牌消耗!AX16)*INDEX(卡牌消耗!$B$8:$F$8,AV16)/$Q$4/500,0)*500,"")</f>
        <v>50000</v>
      </c>
      <c r="BB16" s="14" t="str">
        <f>IF(AU16&gt;0,INDEX(挂机升级突破!$ER$5:$EV$5,卡牌消耗!AU16),"")</f>
        <v>乌金</v>
      </c>
      <c r="BC16" s="14">
        <f>IF(AU16&gt;0,ROUND(INDEX(挂机升级突破!$ER$7:$EU$26,卡牌消耗!AX16,卡牌消耗!AU16)*INDEX($B$6:$F$6,AV16)/$Q$4/5,0)*5,"")</f>
        <v>180</v>
      </c>
      <c r="BD16" s="104"/>
      <c r="BE16" s="104"/>
      <c r="BH16" s="158">
        <v>12</v>
      </c>
      <c r="BI16" s="169" t="s">
        <v>457</v>
      </c>
      <c r="BJ16" s="169">
        <v>65</v>
      </c>
      <c r="BK16" s="169">
        <v>70</v>
      </c>
      <c r="BL16" s="169">
        <f>INDEX(章节关卡!$L$6:$L$35,卡牌消耗!BH16)*INDEX(节奏总表!$N$5:$N$34,卡牌消耗!BH16)*60</f>
        <v>336600</v>
      </c>
      <c r="BM16" s="169">
        <v>12</v>
      </c>
      <c r="BN16" s="169">
        <f>SUMIFS(章节关卡!$BE$5:$BE$304,章节关卡!$BA$5:$BA$304,"="&amp;卡牌消耗!BM16)</f>
        <v>49500</v>
      </c>
      <c r="BO16" s="169">
        <v>10</v>
      </c>
      <c r="BP16" s="153">
        <f>SUMIFS(章节关卡!$BO$5:$BO$304,章节关卡!$BK$5:$BK$304,"="&amp;卡牌消耗!BO16)</f>
        <v>81000</v>
      </c>
      <c r="BQ16" s="169">
        <f>SUMIFS(章节关卡!$EC$5:$EC$94,章节关卡!$DJ$5:$DJ$94,"="&amp;卡牌消耗!BM16)</f>
        <v>39600</v>
      </c>
      <c r="BR16" s="169">
        <f>SUMIFS(章节关卡!$FB$5:$FB$94,章节关卡!$DJ$5:$DJ$94,"="&amp;BO16)</f>
        <v>118800</v>
      </c>
      <c r="BS16" s="169">
        <f t="shared" si="16"/>
        <v>625500</v>
      </c>
      <c r="BT16" s="153">
        <v>1</v>
      </c>
      <c r="BU16" s="153">
        <f t="shared" si="17"/>
        <v>83400</v>
      </c>
      <c r="BV16" s="169">
        <v>7.5</v>
      </c>
      <c r="BX16" s="171"/>
      <c r="BY16" s="171"/>
      <c r="BZ16" s="171"/>
      <c r="CA16" s="169">
        <v>12</v>
      </c>
      <c r="CB16" s="169">
        <v>12.5</v>
      </c>
      <c r="CC16" s="21">
        <f t="shared" si="24"/>
        <v>0.13297872340425532</v>
      </c>
      <c r="CD16" s="169">
        <f t="shared" si="25"/>
        <v>900</v>
      </c>
      <c r="CE16" s="50">
        <f>SUM(CD$5:CD16)</f>
        <v>7845</v>
      </c>
      <c r="CG16" s="171">
        <f t="shared" si="20"/>
        <v>450</v>
      </c>
      <c r="CH16" s="171">
        <f t="shared" si="0"/>
        <v>700</v>
      </c>
      <c r="CI16" s="171">
        <f t="shared" si="0"/>
        <v>900</v>
      </c>
      <c r="CJ16" s="171">
        <f t="shared" si="0"/>
        <v>1050</v>
      </c>
      <c r="CK16" s="171">
        <f t="shared" si="0"/>
        <v>1350</v>
      </c>
      <c r="CN16" s="136">
        <v>12</v>
      </c>
      <c r="CO16" s="14">
        <f t="shared" si="21"/>
        <v>3</v>
      </c>
      <c r="CP16" s="14">
        <f t="shared" si="1"/>
        <v>3</v>
      </c>
      <c r="CQ16" s="14">
        <f t="shared" si="2"/>
        <v>1101003</v>
      </c>
      <c r="CR16" s="136" t="s">
        <v>1102</v>
      </c>
      <c r="CS16" s="14">
        <f t="shared" si="3"/>
        <v>2</v>
      </c>
      <c r="CT16" s="14" t="str">
        <f t="shared" si="4"/>
        <v>战斗夏铃-2星</v>
      </c>
      <c r="CU16" s="136" t="s">
        <v>1108</v>
      </c>
      <c r="CV16" s="14">
        <f t="shared" si="22"/>
        <v>5000</v>
      </c>
      <c r="CW16" s="14" t="str">
        <f t="shared" si="5"/>
        <v>战斗夏铃碎片</v>
      </c>
      <c r="CX16" s="14">
        <f t="shared" si="23"/>
        <v>80</v>
      </c>
    </row>
    <row r="17" spans="1:102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AA17" s="104">
        <v>13</v>
      </c>
      <c r="AB17" s="14">
        <f t="shared" si="6"/>
        <v>1</v>
      </c>
      <c r="AC17" s="14">
        <f>INDEX(挂机升级突破!$DQ$6:$DQ$57,卡牌消耗!AI17)</f>
        <v>11</v>
      </c>
      <c r="AD17" s="14">
        <f>INDEX(挂机升级突破!DR$6:DR$57,卡牌消耗!$AI17)</f>
        <v>2</v>
      </c>
      <c r="AE17" s="14">
        <f>INDEX(挂机升级突破!DS$6:DS$57,卡牌消耗!$AI17)</f>
        <v>0</v>
      </c>
      <c r="AF17" s="14" t="str">
        <f t="shared" si="7"/>
        <v>关羽</v>
      </c>
      <c r="AG17" s="14">
        <f t="shared" si="8"/>
        <v>5</v>
      </c>
      <c r="AH17" s="14" t="str">
        <f t="shared" si="9"/>
        <v>关羽魂火-13</v>
      </c>
      <c r="AI17" s="14">
        <f t="shared" si="10"/>
        <v>13</v>
      </c>
      <c r="AJ17" s="14" t="str">
        <f>INDEX(挂机升级突破!$DT$4:$ED$4,INDEX(挂机升级突破!$DQ$6:$DQ$57,卡牌消耗!AI17))</f>
        <v>金币</v>
      </c>
      <c r="AK17" s="14">
        <f>ROUND(INDEX(挂机升级突破!$DJ$6:$DJ$57,卡牌消耗!AI17)*INDEX(卡牌消耗!$B$8:$F$8,AG17)/$Q$4/50,0)*50</f>
        <v>5450</v>
      </c>
      <c r="AL17" s="14" t="str">
        <f>IF(AD17&gt;0,INDEX(挂机升级突破!$DT$4:$ED$4,AD17),"")</f>
        <v>蓝色基础材料</v>
      </c>
      <c r="AM17" s="14">
        <f>ROUND(INDEX(挂机升级突破!$DT$6:$ED$57,卡牌消耗!AI17,AD17)*INDEX(卡牌消耗!$B$5:$F$5,AG17)/$Q$4/5,0)*5</f>
        <v>175</v>
      </c>
      <c r="AN17" s="14" t="str">
        <f>IF(AE17&gt;0,INDEX(挂机升级突破!$DT$4:$ED$4,AE17),"")</f>
        <v/>
      </c>
      <c r="AO17" s="14" t="str">
        <f>IF(AE17&gt;0,ROUND(INDEX(挂机升级突破!$DT$6:$ED$57,卡牌消耗!AI17,AE17)*INDEX(卡牌消耗!$B$7:$F$7,AG17)/$Q$4,0),"")</f>
        <v/>
      </c>
      <c r="AR17" s="104">
        <v>13</v>
      </c>
      <c r="AS17" s="14">
        <f t="shared" si="11"/>
        <v>1</v>
      </c>
      <c r="AT17" s="14">
        <f>INDEX(挂机升级突破!$EI$7:$EI$26,AX17)</f>
        <v>5</v>
      </c>
      <c r="AU17" s="14">
        <f>INDEX(挂机升级突破!$EJ$7:$EJ$26,AX17)</f>
        <v>3</v>
      </c>
      <c r="AV17" s="14">
        <f t="shared" si="12"/>
        <v>5</v>
      </c>
      <c r="AW17" s="14" t="str">
        <f t="shared" si="13"/>
        <v>关羽</v>
      </c>
      <c r="AX17" s="14">
        <f t="shared" si="14"/>
        <v>13</v>
      </c>
      <c r="AY17" s="14" t="str">
        <f t="shared" si="15"/>
        <v>关羽13突</v>
      </c>
      <c r="AZ17" s="14" t="str">
        <f>IF(AT17&gt;0,INDEX(挂机升级突破!$ER$5:$EV$5,卡牌消耗!AT17),"")</f>
        <v>金币</v>
      </c>
      <c r="BA17" s="14">
        <f>IF(AT17&gt;0,ROUND(INDEX(挂机升级突破!$EV$7:$EV$26,卡牌消耗!AX17)*INDEX(卡牌消耗!$B$8:$F$8,AV17)/$Q$4/500,0)*500,"")</f>
        <v>66500</v>
      </c>
      <c r="BB17" s="14" t="str">
        <f>IF(AU17&gt;0,INDEX(挂机升级突破!$ER$5:$EV$5,卡牌消耗!AU17),"")</f>
        <v>银母</v>
      </c>
      <c r="BC17" s="14">
        <f>IF(AU17&gt;0,ROUND(INDEX(挂机升级突破!$ER$7:$EU$26,卡牌消耗!AX17,卡牌消耗!AU17)*INDEX($B$6:$F$6,AV17)/$Q$4/5,0)*5,"")</f>
        <v>55</v>
      </c>
      <c r="BD17" s="104"/>
      <c r="BE17" s="104"/>
      <c r="BH17" s="158">
        <v>13</v>
      </c>
      <c r="BI17" s="169" t="s">
        <v>458</v>
      </c>
      <c r="BJ17" s="169">
        <v>70</v>
      </c>
      <c r="BK17" s="169">
        <v>75</v>
      </c>
      <c r="BL17" s="169">
        <f>INDEX(章节关卡!$L$6:$L$35,卡牌消耗!BH17)*INDEX(节奏总表!$N$5:$N$34,卡牌消耗!BH17)*60</f>
        <v>487500</v>
      </c>
      <c r="BM17" s="169">
        <v>13</v>
      </c>
      <c r="BN17" s="169">
        <f>SUMIFS(章节关卡!$BE$5:$BE$304,章节关卡!$BA$5:$BA$304,"="&amp;卡牌消耗!BM17)</f>
        <v>56250</v>
      </c>
      <c r="BO17" s="169">
        <v>11</v>
      </c>
      <c r="BP17" s="153">
        <f>SUMIFS(章节关卡!$BO$5:$BO$304,章节关卡!$BK$5:$BK$304,"="&amp;卡牌消耗!BO17)</f>
        <v>90000</v>
      </c>
      <c r="BQ17" s="169">
        <f>SUMIFS(章节关卡!$EC$5:$EC$94,章节关卡!$DJ$5:$DJ$94,"="&amp;卡牌消耗!BM17)</f>
        <v>45000</v>
      </c>
      <c r="BR17" s="169">
        <f>SUMIFS(章节关卡!$FB$5:$FB$94,章节关卡!$DJ$5:$DJ$94,"="&amp;BO17)</f>
        <v>135000</v>
      </c>
      <c r="BS17" s="169">
        <f t="shared" si="16"/>
        <v>813750</v>
      </c>
      <c r="BT17" s="153">
        <v>1</v>
      </c>
      <c r="BU17" s="153">
        <f t="shared" si="17"/>
        <v>101718</v>
      </c>
      <c r="BV17" s="169">
        <v>8</v>
      </c>
      <c r="BX17" s="171"/>
      <c r="BY17" s="171"/>
      <c r="BZ17" s="171"/>
      <c r="CA17" s="169">
        <v>13</v>
      </c>
      <c r="CB17" s="169">
        <v>13</v>
      </c>
      <c r="CC17" s="21">
        <f t="shared" si="24"/>
        <v>0.13829787234042554</v>
      </c>
      <c r="CD17" s="169">
        <f t="shared" si="25"/>
        <v>935</v>
      </c>
      <c r="CE17" s="50">
        <f>SUM(CD$5:CD17)</f>
        <v>8780</v>
      </c>
      <c r="CG17" s="171">
        <f t="shared" si="20"/>
        <v>450</v>
      </c>
      <c r="CH17" s="171">
        <f t="shared" si="0"/>
        <v>700</v>
      </c>
      <c r="CI17" s="171">
        <f t="shared" si="0"/>
        <v>900</v>
      </c>
      <c r="CJ17" s="171">
        <f t="shared" si="0"/>
        <v>1100</v>
      </c>
      <c r="CK17" s="171">
        <f t="shared" si="0"/>
        <v>1400</v>
      </c>
      <c r="CN17" s="136">
        <v>13</v>
      </c>
      <c r="CO17" s="14">
        <f t="shared" si="21"/>
        <v>3</v>
      </c>
      <c r="CP17" s="14">
        <f t="shared" si="1"/>
        <v>3</v>
      </c>
      <c r="CQ17" s="14">
        <f t="shared" si="2"/>
        <v>1101003</v>
      </c>
      <c r="CR17" s="136" t="s">
        <v>1102</v>
      </c>
      <c r="CS17" s="14">
        <f t="shared" si="3"/>
        <v>3</v>
      </c>
      <c r="CT17" s="14" t="str">
        <f t="shared" si="4"/>
        <v>战斗夏铃-3星</v>
      </c>
      <c r="CU17" s="136" t="s">
        <v>1108</v>
      </c>
      <c r="CV17" s="14">
        <f t="shared" si="22"/>
        <v>10000</v>
      </c>
      <c r="CW17" s="14" t="str">
        <f t="shared" si="5"/>
        <v>战斗夏铃碎片</v>
      </c>
      <c r="CX17" s="14">
        <f t="shared" si="23"/>
        <v>120</v>
      </c>
    </row>
    <row r="18" spans="1:102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AA18" s="104">
        <v>14</v>
      </c>
      <c r="AB18" s="14">
        <f t="shared" si="6"/>
        <v>1</v>
      </c>
      <c r="AC18" s="14">
        <f>INDEX(挂机升级突破!$DQ$6:$DQ$57,卡牌消耗!AI18)</f>
        <v>11</v>
      </c>
      <c r="AD18" s="14">
        <f>INDEX(挂机升级突破!DR$6:DR$57,卡牌消耗!$AI18)</f>
        <v>3</v>
      </c>
      <c r="AE18" s="14">
        <f>INDEX(挂机升级突破!DS$6:DS$57,卡牌消耗!$AI18)</f>
        <v>0</v>
      </c>
      <c r="AF18" s="14" t="str">
        <f t="shared" si="7"/>
        <v>关羽</v>
      </c>
      <c r="AG18" s="14">
        <f t="shared" si="8"/>
        <v>5</v>
      </c>
      <c r="AH18" s="14" t="str">
        <f t="shared" si="9"/>
        <v>关羽魂火-14</v>
      </c>
      <c r="AI18" s="14">
        <f t="shared" si="10"/>
        <v>14</v>
      </c>
      <c r="AJ18" s="14" t="str">
        <f>INDEX(挂机升级突破!$DT$4:$ED$4,INDEX(挂机升级突破!$DQ$6:$DQ$57,卡牌消耗!AI18))</f>
        <v>金币</v>
      </c>
      <c r="AK18" s="14">
        <f>ROUND(INDEX(挂机升级突破!$DJ$6:$DJ$57,卡牌消耗!AI18)*INDEX(卡牌消耗!$B$8:$F$8,AG18)/$Q$4/50,0)*50</f>
        <v>6000</v>
      </c>
      <c r="AL18" s="14" t="str">
        <f>IF(AD18&gt;0,INDEX(挂机升级突破!$DT$4:$ED$4,AD18),"")</f>
        <v>紫色基础材料</v>
      </c>
      <c r="AM18" s="14">
        <f>ROUND(INDEX(挂机升级突破!$DT$6:$ED$57,卡牌消耗!AI18,AD18)*INDEX(卡牌消耗!$B$5:$F$5,AG18)/$Q$4/5,0)*5</f>
        <v>35</v>
      </c>
      <c r="AN18" s="14" t="str">
        <f>IF(AE18&gt;0,INDEX(挂机升级突破!$DT$4:$ED$4,AE18),"")</f>
        <v/>
      </c>
      <c r="AO18" s="14" t="str">
        <f>IF(AE18&gt;0,ROUND(INDEX(挂机升级突破!$DT$6:$ED$57,卡牌消耗!AI18,AE18)*INDEX(卡牌消耗!$B$7:$F$7,AG18)/$Q$4,0),"")</f>
        <v/>
      </c>
      <c r="AR18" s="104">
        <v>14</v>
      </c>
      <c r="AS18" s="14">
        <f t="shared" si="11"/>
        <v>1</v>
      </c>
      <c r="AT18" s="14">
        <f>INDEX(挂机升级突破!$EI$7:$EI$26,AX18)</f>
        <v>5</v>
      </c>
      <c r="AU18" s="14">
        <f>INDEX(挂机升级突破!$EJ$7:$EJ$26,AX18)</f>
        <v>3</v>
      </c>
      <c r="AV18" s="14">
        <f t="shared" si="12"/>
        <v>5</v>
      </c>
      <c r="AW18" s="14" t="str">
        <f t="shared" si="13"/>
        <v>关羽</v>
      </c>
      <c r="AX18" s="14">
        <f t="shared" si="14"/>
        <v>14</v>
      </c>
      <c r="AY18" s="14" t="str">
        <f t="shared" si="15"/>
        <v>关羽14突</v>
      </c>
      <c r="AZ18" s="14" t="str">
        <f>IF(AT18&gt;0,INDEX(挂机升级突破!$ER$5:$EV$5,卡牌消耗!AT18),"")</f>
        <v>金币</v>
      </c>
      <c r="BA18" s="14">
        <f>IF(AT18&gt;0,ROUND(INDEX(挂机升级突破!$EV$7:$EV$26,卡牌消耗!AX18)*INDEX(卡牌消耗!$B$8:$F$8,AV18)/$Q$4/500,0)*500,"")</f>
        <v>66500</v>
      </c>
      <c r="BB18" s="14" t="str">
        <f>IF(AU18&gt;0,INDEX(挂机升级突破!$ER$5:$EV$5,卡牌消耗!AU18),"")</f>
        <v>银母</v>
      </c>
      <c r="BC18" s="14">
        <f>IF(AU18&gt;0,ROUND(INDEX(挂机升级突破!$ER$7:$EU$26,卡牌消耗!AX18,卡牌消耗!AU18)*INDEX($B$6:$F$6,AV18)/$Q$4/5,0)*5,"")</f>
        <v>80</v>
      </c>
      <c r="BD18" s="104"/>
      <c r="BE18" s="104"/>
      <c r="BH18" s="158">
        <v>14</v>
      </c>
      <c r="BI18" s="169" t="s">
        <v>459</v>
      </c>
      <c r="BJ18" s="169">
        <v>75</v>
      </c>
      <c r="BK18" s="169">
        <v>80</v>
      </c>
      <c r="BL18" s="169">
        <f>INDEX(章节关卡!$L$6:$L$35,卡牌消耗!BH18)*INDEX(节奏总表!$N$5:$N$34,卡牌消耗!BH18)*60</f>
        <v>615600</v>
      </c>
      <c r="BM18" s="169">
        <v>14</v>
      </c>
      <c r="BN18" s="169">
        <f>SUMIFS(章节关卡!$BE$5:$BE$304,章节关卡!$BA$5:$BA$304,"="&amp;卡牌消耗!BM18)</f>
        <v>60750</v>
      </c>
      <c r="BO18" s="169">
        <v>12</v>
      </c>
      <c r="BP18" s="153">
        <f>SUMIFS(章节关卡!$BO$5:$BO$304,章节关卡!$BK$5:$BK$304,"="&amp;卡牌消耗!BO18)</f>
        <v>99000</v>
      </c>
      <c r="BQ18" s="169">
        <f>SUMIFS(章节关卡!$EC$5:$EC$94,章节关卡!$DJ$5:$DJ$94,"="&amp;卡牌消耗!BM18)</f>
        <v>48600</v>
      </c>
      <c r="BR18" s="169">
        <f>SUMIFS(章节关卡!$FB$5:$FB$94,章节关卡!$DJ$5:$DJ$94,"="&amp;BO18)</f>
        <v>145800</v>
      </c>
      <c r="BS18" s="169">
        <f t="shared" si="16"/>
        <v>969750</v>
      </c>
      <c r="BT18" s="153">
        <v>1</v>
      </c>
      <c r="BU18" s="153">
        <f t="shared" si="17"/>
        <v>114088</v>
      </c>
      <c r="BV18" s="169">
        <v>8.5</v>
      </c>
      <c r="BX18" s="171"/>
      <c r="BY18" s="171"/>
      <c r="BZ18" s="171"/>
      <c r="CA18" s="169">
        <v>14</v>
      </c>
      <c r="CB18" s="169">
        <v>13.5</v>
      </c>
      <c r="CC18" s="21">
        <f t="shared" si="24"/>
        <v>0.14361702127659576</v>
      </c>
      <c r="CD18" s="169">
        <f t="shared" si="25"/>
        <v>970</v>
      </c>
      <c r="CE18" s="50">
        <f>SUM(CD$5:CD18)</f>
        <v>9750</v>
      </c>
      <c r="CG18" s="171">
        <f t="shared" si="20"/>
        <v>450</v>
      </c>
      <c r="CH18" s="171">
        <f t="shared" si="0"/>
        <v>750</v>
      </c>
      <c r="CI18" s="171">
        <f t="shared" si="0"/>
        <v>950</v>
      </c>
      <c r="CJ18" s="171">
        <f t="shared" si="0"/>
        <v>1150</v>
      </c>
      <c r="CK18" s="171">
        <f t="shared" si="0"/>
        <v>1450</v>
      </c>
      <c r="CN18" s="136">
        <v>14</v>
      </c>
      <c r="CO18" s="14">
        <f t="shared" si="21"/>
        <v>3</v>
      </c>
      <c r="CP18" s="14">
        <f t="shared" si="1"/>
        <v>3</v>
      </c>
      <c r="CQ18" s="14">
        <f t="shared" si="2"/>
        <v>1101003</v>
      </c>
      <c r="CR18" s="136" t="s">
        <v>1102</v>
      </c>
      <c r="CS18" s="14">
        <f t="shared" si="3"/>
        <v>4</v>
      </c>
      <c r="CT18" s="14" t="str">
        <f t="shared" si="4"/>
        <v>战斗夏铃-4星</v>
      </c>
      <c r="CU18" s="136" t="s">
        <v>1108</v>
      </c>
      <c r="CV18" s="14">
        <f t="shared" si="22"/>
        <v>20000</v>
      </c>
      <c r="CW18" s="14" t="str">
        <f t="shared" si="5"/>
        <v>战斗夏铃碎片</v>
      </c>
      <c r="CX18" s="14">
        <f t="shared" si="23"/>
        <v>160</v>
      </c>
    </row>
    <row r="19" spans="1:102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03" t="s">
        <v>1089</v>
      </c>
      <c r="J19" s="203"/>
      <c r="K19" s="203"/>
      <c r="L19" s="203"/>
      <c r="M19" s="203"/>
      <c r="N19" s="203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AA19" s="104">
        <v>15</v>
      </c>
      <c r="AB19" s="14">
        <f t="shared" si="6"/>
        <v>1</v>
      </c>
      <c r="AC19" s="14">
        <f>INDEX(挂机升级突破!$DQ$6:$DQ$57,卡牌消耗!AI19)</f>
        <v>11</v>
      </c>
      <c r="AD19" s="14">
        <f>INDEX(挂机升级突破!DR$6:DR$57,卡牌消耗!$AI19)</f>
        <v>3</v>
      </c>
      <c r="AE19" s="14">
        <f>INDEX(挂机升级突破!DS$6:DS$57,卡牌消耗!$AI19)</f>
        <v>0</v>
      </c>
      <c r="AF19" s="14" t="str">
        <f t="shared" si="7"/>
        <v>关羽</v>
      </c>
      <c r="AG19" s="14">
        <f t="shared" si="8"/>
        <v>5</v>
      </c>
      <c r="AH19" s="14" t="str">
        <f t="shared" si="9"/>
        <v>关羽魂火-15</v>
      </c>
      <c r="AI19" s="14">
        <f t="shared" si="10"/>
        <v>15</v>
      </c>
      <c r="AJ19" s="14" t="str">
        <f>INDEX(挂机升级突破!$DT$4:$ED$4,INDEX(挂机升级突破!$DQ$6:$DQ$57,卡牌消耗!AI19))</f>
        <v>金币</v>
      </c>
      <c r="AK19" s="14">
        <f>ROUND(INDEX(挂机升级突破!$DJ$6:$DJ$57,卡牌消耗!AI19)*INDEX(卡牌消耗!$B$8:$F$8,AG19)/$Q$4/50,0)*50</f>
        <v>6550</v>
      </c>
      <c r="AL19" s="14" t="str">
        <f>IF(AD19&gt;0,INDEX(挂机升级突破!$DT$4:$ED$4,AD19),"")</f>
        <v>紫色基础材料</v>
      </c>
      <c r="AM19" s="14">
        <f>ROUND(INDEX(挂机升级突破!$DT$6:$ED$57,卡牌消耗!AI19,AD19)*INDEX(卡牌消耗!$B$5:$F$5,AG19)/$Q$4/5,0)*5</f>
        <v>35</v>
      </c>
      <c r="AN19" s="14" t="str">
        <f>IF(AE19&gt;0,INDEX(挂机升级突破!$DT$4:$ED$4,AE19),"")</f>
        <v/>
      </c>
      <c r="AO19" s="14" t="str">
        <f>IF(AE19&gt;0,ROUND(INDEX(挂机升级突破!$DT$6:$ED$57,卡牌消耗!AI19,AE19)*INDEX(卡牌消耗!$B$7:$F$7,AG19)/$Q$4,0),"")</f>
        <v/>
      </c>
      <c r="AR19" s="104">
        <v>15</v>
      </c>
      <c r="AS19" s="14">
        <f t="shared" si="11"/>
        <v>1</v>
      </c>
      <c r="AT19" s="14">
        <f>INDEX(挂机升级突破!$EI$7:$EI$26,AX19)</f>
        <v>5</v>
      </c>
      <c r="AU19" s="14">
        <f>INDEX(挂机升级突破!$EJ$7:$EJ$26,AX19)</f>
        <v>3</v>
      </c>
      <c r="AV19" s="14">
        <f t="shared" si="12"/>
        <v>5</v>
      </c>
      <c r="AW19" s="14" t="str">
        <f t="shared" si="13"/>
        <v>关羽</v>
      </c>
      <c r="AX19" s="14">
        <f t="shared" si="14"/>
        <v>15</v>
      </c>
      <c r="AY19" s="14" t="str">
        <f t="shared" si="15"/>
        <v>关羽15突</v>
      </c>
      <c r="AZ19" s="14" t="str">
        <f>IF(AT19&gt;0,INDEX(挂机升级突破!$ER$5:$EV$5,卡牌消耗!AT19),"")</f>
        <v>金币</v>
      </c>
      <c r="BA19" s="14">
        <f>IF(AT19&gt;0,ROUND(INDEX(挂机升级突破!$EV$7:$EV$26,卡牌消耗!AX19)*INDEX(卡牌消耗!$B$8:$F$8,AV19)/$Q$4/500,0)*500,"")</f>
        <v>89000</v>
      </c>
      <c r="BB19" s="14" t="str">
        <f>IF(AU19&gt;0,INDEX(挂机升级突破!$ER$5:$EV$5,卡牌消耗!AU19),"")</f>
        <v>银母</v>
      </c>
      <c r="BC19" s="14">
        <f>IF(AU19&gt;0,ROUND(INDEX(挂机升级突破!$ER$7:$EU$26,卡牌消耗!AX19,卡牌消耗!AU19)*INDEX($B$6:$F$6,AV19)/$Q$4/5,0)*5,"")</f>
        <v>105</v>
      </c>
      <c r="BD19" s="104"/>
      <c r="BE19" s="104"/>
      <c r="BH19" s="158">
        <v>15</v>
      </c>
      <c r="BI19" s="169" t="s">
        <v>460</v>
      </c>
      <c r="BJ19" s="169">
        <v>80</v>
      </c>
      <c r="BK19" s="169">
        <v>85</v>
      </c>
      <c r="BL19" s="169">
        <f>INDEX(章节关卡!$L$6:$L$35,卡牌消耗!BH19)*INDEX(节奏总表!$N$5:$N$34,卡牌消耗!BH19)*60</f>
        <v>810000</v>
      </c>
      <c r="BM19" s="169">
        <v>15</v>
      </c>
      <c r="BN19" s="169">
        <f>SUMIFS(章节关卡!$BE$5:$BE$304,章节关卡!$BA$5:$BA$304,"="&amp;卡牌消耗!BM19)</f>
        <v>67500</v>
      </c>
      <c r="BO19" s="169">
        <v>13</v>
      </c>
      <c r="BP19" s="153">
        <f>SUMIFS(章节关卡!$BO$5:$BO$304,章节关卡!$BK$5:$BK$304,"="&amp;卡牌消耗!BO19)</f>
        <v>112500</v>
      </c>
      <c r="BQ19" s="169">
        <f>SUMIFS(章节关卡!$EC$5:$EC$94,章节关卡!$DJ$5:$DJ$94,"="&amp;卡牌消耗!BM19)</f>
        <v>54000</v>
      </c>
      <c r="BR19" s="169">
        <f>SUMIFS(章节关卡!$FB$5:$FB$94,章节关卡!$DJ$5:$DJ$94,"="&amp;BO19)</f>
        <v>162000</v>
      </c>
      <c r="BS19" s="169">
        <f t="shared" si="16"/>
        <v>1206000</v>
      </c>
      <c r="BT19" s="153">
        <v>1</v>
      </c>
      <c r="BU19" s="153">
        <f t="shared" si="17"/>
        <v>134000</v>
      </c>
      <c r="BV19" s="169">
        <v>9</v>
      </c>
      <c r="BX19" s="171"/>
      <c r="BY19" s="173" t="s">
        <v>120</v>
      </c>
      <c r="BZ19" s="169">
        <v>3</v>
      </c>
      <c r="CA19" s="169">
        <v>15</v>
      </c>
      <c r="CB19" s="66">
        <v>4</v>
      </c>
      <c r="CC19" s="21">
        <f>CB19/$BZ$21</f>
        <v>6.4000000000000001E-2</v>
      </c>
      <c r="CD19" s="169">
        <f>INT($BZ$20*CC19/5)*5</f>
        <v>1630</v>
      </c>
      <c r="CE19" s="50">
        <f>SUM(CD$5:CD19)</f>
        <v>11380</v>
      </c>
      <c r="CG19" s="171">
        <f t="shared" si="20"/>
        <v>800</v>
      </c>
      <c r="CH19" s="171">
        <f t="shared" si="0"/>
        <v>1300</v>
      </c>
      <c r="CI19" s="171">
        <f t="shared" si="0"/>
        <v>1600</v>
      </c>
      <c r="CJ19" s="171">
        <f t="shared" si="0"/>
        <v>1950</v>
      </c>
      <c r="CK19" s="171">
        <f t="shared" si="0"/>
        <v>2400</v>
      </c>
      <c r="CN19" s="136">
        <v>15</v>
      </c>
      <c r="CO19" s="14">
        <f t="shared" si="21"/>
        <v>3</v>
      </c>
      <c r="CP19" s="14">
        <f t="shared" si="1"/>
        <v>3</v>
      </c>
      <c r="CQ19" s="14">
        <f t="shared" si="2"/>
        <v>1101003</v>
      </c>
      <c r="CR19" s="136" t="s">
        <v>1102</v>
      </c>
      <c r="CS19" s="14">
        <f t="shared" si="3"/>
        <v>5</v>
      </c>
      <c r="CT19" s="14" t="str">
        <f t="shared" si="4"/>
        <v>战斗夏铃-5星</v>
      </c>
      <c r="CU19" s="136" t="s">
        <v>1108</v>
      </c>
      <c r="CV19" s="14">
        <f t="shared" si="22"/>
        <v>40000</v>
      </c>
      <c r="CW19" s="14" t="str">
        <f t="shared" si="5"/>
        <v>战斗夏铃碎片</v>
      </c>
      <c r="CX19" s="14">
        <f t="shared" si="23"/>
        <v>240</v>
      </c>
    </row>
    <row r="20" spans="1:102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373</v>
      </c>
      <c r="J20" s="23" t="s">
        <v>1079</v>
      </c>
      <c r="K20" s="12" t="s">
        <v>161</v>
      </c>
      <c r="L20" s="12" t="s">
        <v>162</v>
      </c>
      <c r="M20" s="12" t="s">
        <v>163</v>
      </c>
      <c r="N20" s="12" t="s">
        <v>372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AA20" s="104">
        <v>16</v>
      </c>
      <c r="AB20" s="14">
        <f t="shared" si="6"/>
        <v>1</v>
      </c>
      <c r="AC20" s="14">
        <f>INDEX(挂机升级突破!$DQ$6:$DQ$57,卡牌消耗!AI20)</f>
        <v>11</v>
      </c>
      <c r="AD20" s="14">
        <f>INDEX(挂机升级突破!DR$6:DR$57,卡牌消耗!$AI20)</f>
        <v>3</v>
      </c>
      <c r="AE20" s="14">
        <f>INDEX(挂机升级突破!DS$6:DS$57,卡牌消耗!$AI20)</f>
        <v>0</v>
      </c>
      <c r="AF20" s="14" t="str">
        <f t="shared" si="7"/>
        <v>关羽</v>
      </c>
      <c r="AG20" s="14">
        <f t="shared" si="8"/>
        <v>5</v>
      </c>
      <c r="AH20" s="14" t="str">
        <f t="shared" si="9"/>
        <v>关羽魂火-16</v>
      </c>
      <c r="AI20" s="14">
        <f t="shared" si="10"/>
        <v>16</v>
      </c>
      <c r="AJ20" s="14" t="str">
        <f>INDEX(挂机升级突破!$DT$4:$ED$4,INDEX(挂机升级突破!$DQ$6:$DQ$57,卡牌消耗!AI20))</f>
        <v>金币</v>
      </c>
      <c r="AK20" s="14">
        <f>ROUND(INDEX(挂机升级突破!$DJ$6:$DJ$57,卡牌消耗!AI20)*INDEX(卡牌消耗!$B$8:$F$8,AG20)/$Q$4/50,0)*50</f>
        <v>6550</v>
      </c>
      <c r="AL20" s="14" t="str">
        <f>IF(AD20&gt;0,INDEX(挂机升级突破!$DT$4:$ED$4,AD20),"")</f>
        <v>紫色基础材料</v>
      </c>
      <c r="AM20" s="14">
        <f>ROUND(INDEX(挂机升级突破!$DT$6:$ED$57,卡牌消耗!AI20,AD20)*INDEX(卡牌消耗!$B$5:$F$5,AG20)/$Q$4/5,0)*5</f>
        <v>35</v>
      </c>
      <c r="AN20" s="14" t="str">
        <f>IF(AE20&gt;0,INDEX(挂机升级突破!$DT$4:$ED$4,AE20),"")</f>
        <v/>
      </c>
      <c r="AO20" s="14" t="str">
        <f>IF(AE20&gt;0,ROUND(INDEX(挂机升级突破!$DT$6:$ED$57,卡牌消耗!AI20,AE20)*INDEX(卡牌消耗!$B$7:$F$7,AG20)/$Q$4,0),"")</f>
        <v/>
      </c>
      <c r="AR20" s="104">
        <v>16</v>
      </c>
      <c r="AS20" s="14">
        <f t="shared" si="11"/>
        <v>1</v>
      </c>
      <c r="AT20" s="14">
        <f>INDEX(挂机升级突破!$EI$7:$EI$26,AX20)</f>
        <v>5</v>
      </c>
      <c r="AU20" s="14">
        <f>INDEX(挂机升级突破!$EJ$7:$EJ$26,AX20)</f>
        <v>3</v>
      </c>
      <c r="AV20" s="14">
        <f t="shared" si="12"/>
        <v>5</v>
      </c>
      <c r="AW20" s="14" t="str">
        <f t="shared" si="13"/>
        <v>关羽</v>
      </c>
      <c r="AX20" s="14">
        <f t="shared" si="14"/>
        <v>16</v>
      </c>
      <c r="AY20" s="14" t="str">
        <f t="shared" si="15"/>
        <v>关羽16突</v>
      </c>
      <c r="AZ20" s="14" t="str">
        <f>IF(AT20&gt;0,INDEX(挂机升级突破!$ER$5:$EV$5,卡牌消耗!AT20),"")</f>
        <v>金币</v>
      </c>
      <c r="BA20" s="14">
        <f>IF(AT20&gt;0,ROUND(INDEX(挂机升级突破!$EV$7:$EV$26,卡牌消耗!AX20)*INDEX(卡牌消耗!$B$8:$F$8,AV20)/$Q$4/500,0)*500,"")</f>
        <v>161000</v>
      </c>
      <c r="BB20" s="14" t="str">
        <f>IF(AU20&gt;0,INDEX(挂机升级突破!$ER$5:$EV$5,卡牌消耗!AU20),"")</f>
        <v>银母</v>
      </c>
      <c r="BC20" s="14">
        <f>IF(AU20&gt;0,ROUND(INDEX(挂机升级突破!$ER$7:$EU$26,卡牌消耗!AX20,卡牌消耗!AU20)*INDEX($B$6:$F$6,AV20)/$Q$4/5,0)*5,"")</f>
        <v>135</v>
      </c>
      <c r="BD20" s="104"/>
      <c r="BE20" s="104"/>
      <c r="BH20" s="158">
        <v>16</v>
      </c>
      <c r="BI20" s="169" t="s">
        <v>461</v>
      </c>
      <c r="BJ20" s="169">
        <v>85</v>
      </c>
      <c r="BK20" s="169">
        <v>90</v>
      </c>
      <c r="BL20" s="169">
        <f>INDEX(章节关卡!$L$6:$L$35,卡牌消耗!BH20)*INDEX(节奏总表!$N$5:$N$34,卡牌消耗!BH20)*60</f>
        <v>1008000</v>
      </c>
      <c r="BM20" s="169">
        <v>16</v>
      </c>
      <c r="BN20" s="169">
        <f>SUMIFS(章节关卡!$BE$5:$BE$304,章节关卡!$BA$5:$BA$304,"="&amp;卡牌消耗!BM20)</f>
        <v>72000</v>
      </c>
      <c r="BO20" s="169">
        <v>14</v>
      </c>
      <c r="BP20" s="169">
        <f>SUMIFS(章节关卡!$BO$5:$BO$304,章节关卡!$BK$5:$BK$304,"="&amp;卡牌消耗!BO20)</f>
        <v>121500</v>
      </c>
      <c r="BQ20" s="169">
        <f>SUMIFS(章节关卡!$EC$5:$EC$94,章节关卡!$DJ$5:$DJ$94,"="&amp;卡牌消耗!BM20)</f>
        <v>57600</v>
      </c>
      <c r="BR20" s="169">
        <f>SUMIFS(章节关卡!$FB$5:$FB$94,章节关卡!$DJ$5:$DJ$94,"="&amp;BO20)</f>
        <v>172800</v>
      </c>
      <c r="BS20" s="169">
        <f t="shared" si="16"/>
        <v>1431900</v>
      </c>
      <c r="BT20" s="169">
        <v>1</v>
      </c>
      <c r="BU20" s="169">
        <f t="shared" si="17"/>
        <v>159100</v>
      </c>
      <c r="BV20" s="169">
        <v>9</v>
      </c>
      <c r="BX20" s="171"/>
      <c r="BY20" s="171"/>
      <c r="BZ20" s="14">
        <f>INDEX($BU$5:$BU$32,BZ19)</f>
        <v>25542</v>
      </c>
      <c r="CA20" s="169">
        <v>16</v>
      </c>
      <c r="CB20" s="66">
        <v>4.5</v>
      </c>
      <c r="CC20" s="21">
        <f t="shared" ref="CC20:CC28" si="32">CB20/$BZ$21</f>
        <v>7.1999999999999995E-2</v>
      </c>
      <c r="CD20" s="169">
        <f t="shared" ref="CD20:CD28" si="33">INT($BZ$20*CC20/5)*5</f>
        <v>1835</v>
      </c>
      <c r="CE20" s="50">
        <f>SUM(CD$5:CD20)</f>
        <v>13215</v>
      </c>
      <c r="CG20" s="171">
        <f t="shared" si="20"/>
        <v>900</v>
      </c>
      <c r="CH20" s="171">
        <f t="shared" si="0"/>
        <v>1450</v>
      </c>
      <c r="CI20" s="171">
        <f t="shared" si="0"/>
        <v>1800</v>
      </c>
      <c r="CJ20" s="171">
        <f t="shared" si="0"/>
        <v>2200</v>
      </c>
      <c r="CK20" s="171">
        <f t="shared" si="0"/>
        <v>2750</v>
      </c>
      <c r="CN20" s="136">
        <v>16</v>
      </c>
      <c r="CO20" s="14">
        <f t="shared" si="21"/>
        <v>4</v>
      </c>
      <c r="CP20" s="14">
        <f t="shared" si="1"/>
        <v>4</v>
      </c>
      <c r="CQ20" s="14">
        <f t="shared" si="2"/>
        <v>1101004</v>
      </c>
      <c r="CR20" s="136" t="s">
        <v>1102</v>
      </c>
      <c r="CS20" s="14">
        <f t="shared" si="3"/>
        <v>1</v>
      </c>
      <c r="CT20" s="14" t="str">
        <f t="shared" si="4"/>
        <v>项昆仑-1星</v>
      </c>
      <c r="CU20" s="136" t="s">
        <v>1108</v>
      </c>
      <c r="CV20" s="14">
        <f t="shared" si="22"/>
        <v>6000</v>
      </c>
      <c r="CW20" s="14" t="str">
        <f t="shared" si="5"/>
        <v>项昆仑碎片</v>
      </c>
      <c r="CX20" s="14">
        <f t="shared" si="23"/>
        <v>80</v>
      </c>
    </row>
    <row r="21" spans="1:102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AA21" s="104">
        <v>17</v>
      </c>
      <c r="AB21" s="14">
        <f t="shared" si="6"/>
        <v>1</v>
      </c>
      <c r="AC21" s="14">
        <f>INDEX(挂机升级突破!$DQ$6:$DQ$57,卡牌消耗!AI21)</f>
        <v>11</v>
      </c>
      <c r="AD21" s="14">
        <f>INDEX(挂机升级突破!DR$6:DR$57,卡牌消耗!$AI21)</f>
        <v>3</v>
      </c>
      <c r="AE21" s="14">
        <f>INDEX(挂机升级突破!DS$6:DS$57,卡牌消耗!$AI21)</f>
        <v>0</v>
      </c>
      <c r="AF21" s="14" t="str">
        <f t="shared" si="7"/>
        <v>关羽</v>
      </c>
      <c r="AG21" s="14">
        <f t="shared" si="8"/>
        <v>5</v>
      </c>
      <c r="AH21" s="14" t="str">
        <f t="shared" si="9"/>
        <v>关羽魂火-17</v>
      </c>
      <c r="AI21" s="14">
        <f t="shared" si="10"/>
        <v>17</v>
      </c>
      <c r="AJ21" s="14" t="str">
        <f>INDEX(挂机升级突破!$DT$4:$ED$4,INDEX(挂机升级突破!$DQ$6:$DQ$57,卡牌消耗!AI21))</f>
        <v>金币</v>
      </c>
      <c r="AK21" s="14">
        <f>ROUND(INDEX(挂机升级突破!$DJ$6:$DJ$57,卡牌消耗!AI21)*INDEX(卡牌消耗!$B$8:$F$8,AG21)/$Q$4/50,0)*50</f>
        <v>8200</v>
      </c>
      <c r="AL21" s="14" t="str">
        <f>IF(AD21&gt;0,INDEX(挂机升级突破!$DT$4:$ED$4,AD21),"")</f>
        <v>紫色基础材料</v>
      </c>
      <c r="AM21" s="14">
        <f>ROUND(INDEX(挂机升级突破!$DT$6:$ED$57,卡牌消耗!AI21,AD21)*INDEX(卡牌消耗!$B$5:$F$5,AG21)/$Q$4/5,0)*5</f>
        <v>70</v>
      </c>
      <c r="AN21" s="14" t="str">
        <f>IF(AE21&gt;0,INDEX(挂机升级突破!$DT$4:$ED$4,AE21),"")</f>
        <v/>
      </c>
      <c r="AO21" s="14" t="str">
        <f>IF(AE21&gt;0,ROUND(INDEX(挂机升级突破!$DT$6:$ED$57,卡牌消耗!AI21,AE21)*INDEX(卡牌消耗!$B$7:$F$7,AG21)/$Q$4,0),"")</f>
        <v/>
      </c>
      <c r="AR21" s="104">
        <v>17</v>
      </c>
      <c r="AS21" s="14">
        <f t="shared" si="11"/>
        <v>1</v>
      </c>
      <c r="AT21" s="14">
        <f>INDEX(挂机升级突破!$EI$7:$EI$26,AX21)</f>
        <v>5</v>
      </c>
      <c r="AU21" s="14">
        <f>INDEX(挂机升级突破!$EJ$7:$EJ$26,AX21)</f>
        <v>4</v>
      </c>
      <c r="AV21" s="14">
        <f t="shared" si="12"/>
        <v>5</v>
      </c>
      <c r="AW21" s="14" t="str">
        <f t="shared" si="13"/>
        <v>关羽</v>
      </c>
      <c r="AX21" s="14">
        <f t="shared" si="14"/>
        <v>17</v>
      </c>
      <c r="AY21" s="14" t="str">
        <f t="shared" si="15"/>
        <v>关羽17突</v>
      </c>
      <c r="AZ21" s="14" t="str">
        <f>IF(AT21&gt;0,INDEX(挂机升级突破!$ER$5:$EV$5,卡牌消耗!AT21),"")</f>
        <v>金币</v>
      </c>
      <c r="BA21" s="14">
        <f>IF(AT21&gt;0,ROUND(INDEX(挂机升级突破!$EV$7:$EV$26,卡牌消耗!AX21)*INDEX(卡牌消耗!$B$8:$F$8,AV21)/$Q$4/500,0)*500,"")</f>
        <v>161000</v>
      </c>
      <c r="BB21" s="14" t="str">
        <f>IF(AU21&gt;0,INDEX(挂机升级突破!$ER$5:$EV$5,卡牌消耗!AU21),"")</f>
        <v>铀金</v>
      </c>
      <c r="BC21" s="14">
        <f>IF(AU21&gt;0,ROUND(INDEX(挂机升级突破!$ER$7:$EU$26,卡牌消耗!AX21,卡牌消耗!AU21)*INDEX($B$6:$F$6,AV21)/$Q$4/5,0)*5,"")</f>
        <v>25</v>
      </c>
      <c r="BD21" s="104"/>
      <c r="BE21" s="104"/>
      <c r="BH21" s="158">
        <v>17</v>
      </c>
      <c r="BI21" s="169" t="s">
        <v>462</v>
      </c>
      <c r="BJ21" s="169">
        <v>90</v>
      </c>
      <c r="BK21" s="169">
        <v>95</v>
      </c>
      <c r="BL21" s="169">
        <f>INDEX(章节关卡!$L$6:$L$35,卡牌消耗!BH21)*INDEX(节奏总表!$N$5:$N$34,卡牌消耗!BH21)*60</f>
        <v>1176000</v>
      </c>
      <c r="BM21" s="169">
        <v>17</v>
      </c>
      <c r="BN21" s="169">
        <f>SUMIFS(章节关卡!$BE$5:$BE$304,章节关卡!$BA$5:$BA$304,"="&amp;卡牌消耗!BM21)</f>
        <v>78750</v>
      </c>
      <c r="BO21" s="169">
        <v>15</v>
      </c>
      <c r="BP21" s="169">
        <f>SUMIFS(章节关卡!$BO$5:$BO$304,章节关卡!$BK$5:$BK$304,"="&amp;卡牌消耗!BO21)</f>
        <v>135000</v>
      </c>
      <c r="BQ21" s="169">
        <f>SUMIFS(章节关卡!$EC$5:$EC$94,章节关卡!$DJ$5:$DJ$94,"="&amp;卡牌消耗!BM21)</f>
        <v>63000</v>
      </c>
      <c r="BR21" s="169">
        <f>SUMIFS(章节关卡!$FB$5:$FB$94,章节关卡!$DJ$5:$DJ$94,"="&amp;BO21)</f>
        <v>189000</v>
      </c>
      <c r="BS21" s="169">
        <f t="shared" si="16"/>
        <v>1641750</v>
      </c>
      <c r="BT21" s="169">
        <v>1</v>
      </c>
      <c r="BU21" s="169">
        <f t="shared" si="17"/>
        <v>182416</v>
      </c>
      <c r="BV21" s="169">
        <v>9</v>
      </c>
      <c r="BX21" s="171"/>
      <c r="BY21" s="170"/>
      <c r="BZ21" s="14">
        <f>SUMIFS($CB$5:$CB$154,$CA$5:$CA$154,"&gt;="&amp;INDEX($BJ$5:$BJ$32,BZ19),$CA$5:$CA$154,"&lt;"&amp;INDEX($BK$5:$BK$32,BZ19))</f>
        <v>62.5</v>
      </c>
      <c r="CA21" s="169">
        <v>17</v>
      </c>
      <c r="CB21" s="169">
        <v>5</v>
      </c>
      <c r="CC21" s="21">
        <f t="shared" si="32"/>
        <v>0.08</v>
      </c>
      <c r="CD21" s="169">
        <f t="shared" si="33"/>
        <v>2040</v>
      </c>
      <c r="CE21" s="50">
        <f>SUM(CD$5:CD21)</f>
        <v>15255</v>
      </c>
      <c r="CG21" s="171">
        <f t="shared" si="20"/>
        <v>1000</v>
      </c>
      <c r="CH21" s="171">
        <f t="shared" si="20"/>
        <v>1600</v>
      </c>
      <c r="CI21" s="171">
        <f t="shared" si="20"/>
        <v>2000</v>
      </c>
      <c r="CJ21" s="171">
        <f t="shared" si="20"/>
        <v>2400</v>
      </c>
      <c r="CK21" s="171">
        <f t="shared" si="20"/>
        <v>3050</v>
      </c>
      <c r="CN21" s="136">
        <v>17</v>
      </c>
      <c r="CO21" s="14">
        <f t="shared" si="21"/>
        <v>4</v>
      </c>
      <c r="CP21" s="14">
        <f t="shared" si="1"/>
        <v>4</v>
      </c>
      <c r="CQ21" s="14">
        <f t="shared" si="2"/>
        <v>1101004</v>
      </c>
      <c r="CR21" s="136" t="s">
        <v>1102</v>
      </c>
      <c r="CS21" s="14">
        <f t="shared" si="3"/>
        <v>2</v>
      </c>
      <c r="CT21" s="14" t="str">
        <f t="shared" si="4"/>
        <v>项昆仑-2星</v>
      </c>
      <c r="CU21" s="136" t="s">
        <v>1108</v>
      </c>
      <c r="CV21" s="14">
        <f t="shared" si="22"/>
        <v>8000</v>
      </c>
      <c r="CW21" s="14" t="str">
        <f t="shared" si="5"/>
        <v>项昆仑碎片</v>
      </c>
      <c r="CX21" s="14">
        <f t="shared" si="23"/>
        <v>80</v>
      </c>
    </row>
    <row r="22" spans="1:102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AA22" s="104">
        <v>18</v>
      </c>
      <c r="AB22" s="14">
        <f t="shared" si="6"/>
        <v>1</v>
      </c>
      <c r="AC22" s="14">
        <f>INDEX(挂机升级突破!$DQ$6:$DQ$57,卡牌消耗!AI22)</f>
        <v>11</v>
      </c>
      <c r="AD22" s="14">
        <f>INDEX(挂机升级突破!DR$6:DR$57,卡牌消耗!$AI22)</f>
        <v>3</v>
      </c>
      <c r="AE22" s="14">
        <f>INDEX(挂机升级突破!DS$6:DS$57,卡牌消耗!$AI22)</f>
        <v>0</v>
      </c>
      <c r="AF22" s="14" t="str">
        <f t="shared" si="7"/>
        <v>关羽</v>
      </c>
      <c r="AG22" s="14">
        <f t="shared" si="8"/>
        <v>5</v>
      </c>
      <c r="AH22" s="14" t="str">
        <f t="shared" si="9"/>
        <v>关羽魂火-18</v>
      </c>
      <c r="AI22" s="14">
        <f t="shared" si="10"/>
        <v>18</v>
      </c>
      <c r="AJ22" s="14" t="str">
        <f>INDEX(挂机升级突破!$DT$4:$ED$4,INDEX(挂机升级突破!$DQ$6:$DQ$57,卡牌消耗!AI22))</f>
        <v>金币</v>
      </c>
      <c r="AK22" s="14">
        <f>ROUND(INDEX(挂机升级突破!$DJ$6:$DJ$57,卡牌消耗!AI22)*INDEX(卡牌消耗!$B$8:$F$8,AG22)/$Q$4/50,0)*50</f>
        <v>8200</v>
      </c>
      <c r="AL22" s="14" t="str">
        <f>IF(AD22&gt;0,INDEX(挂机升级突破!$DT$4:$ED$4,AD22),"")</f>
        <v>紫色基础材料</v>
      </c>
      <c r="AM22" s="14">
        <f>ROUND(INDEX(挂机升级突破!$DT$6:$ED$57,卡牌消耗!AI22,AD22)*INDEX(卡牌消耗!$B$5:$F$5,AG22)/$Q$4/5,0)*5</f>
        <v>70</v>
      </c>
      <c r="AN22" s="14" t="str">
        <f>IF(AE22&gt;0,INDEX(挂机升级突破!$DT$4:$ED$4,AE22),"")</f>
        <v/>
      </c>
      <c r="AO22" s="14" t="str">
        <f>IF(AE22&gt;0,ROUND(INDEX(挂机升级突破!$DT$6:$ED$57,卡牌消耗!AI22,AE22)*INDEX(卡牌消耗!$B$7:$F$7,AG22)/$Q$4,0),"")</f>
        <v/>
      </c>
      <c r="AR22" s="104">
        <v>18</v>
      </c>
      <c r="AS22" s="14">
        <f t="shared" si="11"/>
        <v>1</v>
      </c>
      <c r="AT22" s="14">
        <f>INDEX(挂机升级突破!$EI$7:$EI$26,AX22)</f>
        <v>5</v>
      </c>
      <c r="AU22" s="14">
        <f>INDEX(挂机升级突破!$EJ$7:$EJ$26,AX22)</f>
        <v>4</v>
      </c>
      <c r="AV22" s="14">
        <f t="shared" si="12"/>
        <v>5</v>
      </c>
      <c r="AW22" s="14" t="str">
        <f t="shared" si="13"/>
        <v>关羽</v>
      </c>
      <c r="AX22" s="14">
        <f t="shared" si="14"/>
        <v>18</v>
      </c>
      <c r="AY22" s="14" t="str">
        <f t="shared" si="15"/>
        <v>关羽18突</v>
      </c>
      <c r="AZ22" s="14" t="str">
        <f>IF(AT22&gt;0,INDEX(挂机升级突破!$ER$5:$EV$5,卡牌消耗!AT22),"")</f>
        <v>金币</v>
      </c>
      <c r="BA22" s="14">
        <f>IF(AT22&gt;0,ROUND(INDEX(挂机升级突破!$EV$7:$EV$26,卡牌消耗!AX22)*INDEX(卡牌消耗!$B$8:$F$8,AV22)/$Q$4/500,0)*500,"")</f>
        <v>215000</v>
      </c>
      <c r="BB22" s="14" t="str">
        <f>IF(AU22&gt;0,INDEX(挂机升级突破!$ER$5:$EV$5,卡牌消耗!AU22),"")</f>
        <v>铀金</v>
      </c>
      <c r="BC22" s="14">
        <f>IF(AU22&gt;0,ROUND(INDEX(挂机升级突破!$ER$7:$EU$26,卡牌消耗!AX22,卡牌消耗!AU22)*INDEX($B$6:$F$6,AV22)/$Q$4/5,0)*5,"")</f>
        <v>35</v>
      </c>
      <c r="BD22" s="104"/>
      <c r="BE22" s="104"/>
      <c r="BH22" s="158">
        <v>18</v>
      </c>
      <c r="BI22" s="169" t="s">
        <v>463</v>
      </c>
      <c r="BJ22" s="169">
        <v>95</v>
      </c>
      <c r="BK22" s="169">
        <v>100</v>
      </c>
      <c r="BL22" s="169">
        <f>INDEX(章节关卡!$L$6:$L$35,卡牌消耗!BH22)*INDEX(节奏总表!$N$5:$N$34,卡牌消耗!BH22)*60</f>
        <v>1332000</v>
      </c>
      <c r="BM22" s="169">
        <v>18</v>
      </c>
      <c r="BN22" s="169">
        <f>SUMIFS(章节关卡!$BE$5:$BE$304,章节关卡!$BA$5:$BA$304,"="&amp;卡牌消耗!BM22)</f>
        <v>83250</v>
      </c>
      <c r="BO22" s="169">
        <v>16</v>
      </c>
      <c r="BP22" s="169">
        <f>SUMIFS(章节关卡!$BO$5:$BO$304,章节关卡!$BK$5:$BK$304,"="&amp;卡牌消耗!BO22)</f>
        <v>144000</v>
      </c>
      <c r="BQ22" s="169">
        <f>SUMIFS(章节关卡!$EC$5:$EC$94,章节关卡!$DJ$5:$DJ$94,"="&amp;卡牌消耗!BM22)</f>
        <v>66600</v>
      </c>
      <c r="BR22" s="169">
        <f>SUMIFS(章节关卡!$FB$5:$FB$94,章节关卡!$DJ$5:$DJ$94,"="&amp;BO22)</f>
        <v>199800</v>
      </c>
      <c r="BS22" s="169">
        <f t="shared" si="16"/>
        <v>1825650</v>
      </c>
      <c r="BT22" s="169">
        <v>1</v>
      </c>
      <c r="BU22" s="169">
        <f t="shared" si="17"/>
        <v>202850</v>
      </c>
      <c r="BV22" s="169">
        <v>9</v>
      </c>
      <c r="BX22" s="171"/>
      <c r="BY22" s="171"/>
      <c r="BZ22" s="171"/>
      <c r="CA22" s="169">
        <v>18</v>
      </c>
      <c r="CB22" s="169">
        <v>5.5</v>
      </c>
      <c r="CC22" s="21">
        <f t="shared" si="32"/>
        <v>8.7999999999999995E-2</v>
      </c>
      <c r="CD22" s="169">
        <f t="shared" si="33"/>
        <v>2245</v>
      </c>
      <c r="CE22" s="50">
        <f>SUM(CD$5:CD22)</f>
        <v>17500</v>
      </c>
      <c r="CG22" s="171">
        <f t="shared" si="20"/>
        <v>1100</v>
      </c>
      <c r="CH22" s="171">
        <f t="shared" si="20"/>
        <v>1750</v>
      </c>
      <c r="CI22" s="171">
        <f t="shared" si="20"/>
        <v>2200</v>
      </c>
      <c r="CJ22" s="171">
        <f t="shared" si="20"/>
        <v>2650</v>
      </c>
      <c r="CK22" s="171">
        <f t="shared" si="20"/>
        <v>3350</v>
      </c>
      <c r="CN22" s="136">
        <v>18</v>
      </c>
      <c r="CO22" s="14">
        <f t="shared" si="21"/>
        <v>4</v>
      </c>
      <c r="CP22" s="14">
        <f t="shared" si="1"/>
        <v>4</v>
      </c>
      <c r="CQ22" s="14">
        <f t="shared" si="2"/>
        <v>1101004</v>
      </c>
      <c r="CR22" s="136" t="s">
        <v>1102</v>
      </c>
      <c r="CS22" s="14">
        <f t="shared" si="3"/>
        <v>3</v>
      </c>
      <c r="CT22" s="14" t="str">
        <f t="shared" si="4"/>
        <v>项昆仑-3星</v>
      </c>
      <c r="CU22" s="136" t="s">
        <v>1108</v>
      </c>
      <c r="CV22" s="14">
        <f t="shared" si="22"/>
        <v>14000</v>
      </c>
      <c r="CW22" s="14" t="str">
        <f t="shared" si="5"/>
        <v>项昆仑碎片</v>
      </c>
      <c r="CX22" s="14">
        <f t="shared" si="23"/>
        <v>160</v>
      </c>
    </row>
    <row r="23" spans="1:102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AA23" s="104">
        <v>19</v>
      </c>
      <c r="AB23" s="14">
        <f t="shared" si="6"/>
        <v>1</v>
      </c>
      <c r="AC23" s="14">
        <f>INDEX(挂机升级突破!$DQ$6:$DQ$57,卡牌消耗!AI23)</f>
        <v>11</v>
      </c>
      <c r="AD23" s="14">
        <f>INDEX(挂机升级突破!DR$6:DR$57,卡牌消耗!$AI23)</f>
        <v>3</v>
      </c>
      <c r="AE23" s="14">
        <f>INDEX(挂机升级突破!DS$6:DS$57,卡牌消耗!$AI23)</f>
        <v>0</v>
      </c>
      <c r="AF23" s="14" t="str">
        <f t="shared" si="7"/>
        <v>关羽</v>
      </c>
      <c r="AG23" s="14">
        <f t="shared" si="8"/>
        <v>5</v>
      </c>
      <c r="AH23" s="14" t="str">
        <f t="shared" si="9"/>
        <v>关羽魂火-19</v>
      </c>
      <c r="AI23" s="14">
        <f t="shared" si="10"/>
        <v>19</v>
      </c>
      <c r="AJ23" s="14" t="str">
        <f>INDEX(挂机升级突破!$DT$4:$ED$4,INDEX(挂机升级突破!$DQ$6:$DQ$57,卡牌消耗!AI23))</f>
        <v>金币</v>
      </c>
      <c r="AK23" s="14">
        <f>ROUND(INDEX(挂机升级突破!$DJ$6:$DJ$57,卡牌消耗!AI23)*INDEX(卡牌消耗!$B$8:$F$8,AG23)/$Q$4/50,0)*50</f>
        <v>8200</v>
      </c>
      <c r="AL23" s="14" t="str">
        <f>IF(AD23&gt;0,INDEX(挂机升级突破!$DT$4:$ED$4,AD23),"")</f>
        <v>紫色基础材料</v>
      </c>
      <c r="AM23" s="14">
        <f>ROUND(INDEX(挂机升级突破!$DT$6:$ED$57,卡牌消耗!AI23,AD23)*INDEX(卡牌消耗!$B$5:$F$5,AG23)/$Q$4/5,0)*5</f>
        <v>70</v>
      </c>
      <c r="AN23" s="14" t="str">
        <f>IF(AE23&gt;0,INDEX(挂机升级突破!$DT$4:$ED$4,AE23),"")</f>
        <v/>
      </c>
      <c r="AO23" s="14" t="str">
        <f>IF(AE23&gt;0,ROUND(INDEX(挂机升级突破!$DT$6:$ED$57,卡牌消耗!AI23,AE23)*INDEX(卡牌消耗!$B$7:$F$7,AG23)/$Q$4,0),"")</f>
        <v/>
      </c>
      <c r="AR23" s="104">
        <v>19</v>
      </c>
      <c r="AS23" s="14">
        <f t="shared" si="11"/>
        <v>1</v>
      </c>
      <c r="AT23" s="14">
        <f>INDEX(挂机升级突破!$EI$7:$EI$26,AX23)</f>
        <v>5</v>
      </c>
      <c r="AU23" s="14">
        <f>INDEX(挂机升级突破!$EJ$7:$EJ$26,AX23)</f>
        <v>4</v>
      </c>
      <c r="AV23" s="14">
        <f t="shared" si="12"/>
        <v>5</v>
      </c>
      <c r="AW23" s="14" t="str">
        <f t="shared" si="13"/>
        <v>关羽</v>
      </c>
      <c r="AX23" s="14">
        <f t="shared" si="14"/>
        <v>19</v>
      </c>
      <c r="AY23" s="14" t="str">
        <f t="shared" si="15"/>
        <v>关羽19突</v>
      </c>
      <c r="AZ23" s="14" t="str">
        <f>IF(AT23&gt;0,INDEX(挂机升级突破!$ER$5:$EV$5,卡牌消耗!AT23),"")</f>
        <v>金币</v>
      </c>
      <c r="BA23" s="14">
        <f>IF(AT23&gt;0,ROUND(INDEX(挂机升级突破!$EV$7:$EV$26,卡牌消耗!AX23)*INDEX(卡牌消耗!$B$8:$F$8,AV23)/$Q$4/500,0)*500,"")</f>
        <v>1302500</v>
      </c>
      <c r="BB23" s="14" t="str">
        <f>IF(AU23&gt;0,INDEX(挂机升级突破!$ER$5:$EV$5,卡牌消耗!AU23),"")</f>
        <v>铀金</v>
      </c>
      <c r="BC23" s="14">
        <f>IF(AU23&gt;0,ROUND(INDEX(挂机升级突破!$ER$7:$EU$26,卡牌消耗!AX23,卡牌消耗!AU23)*INDEX($B$6:$F$6,AV23)/$Q$4/5,0)*5,"")</f>
        <v>50</v>
      </c>
      <c r="BD23" s="104"/>
      <c r="BE23" s="104"/>
      <c r="BH23" s="158">
        <v>19</v>
      </c>
      <c r="BI23" s="169" t="s">
        <v>465</v>
      </c>
      <c r="BJ23" s="169">
        <v>100</v>
      </c>
      <c r="BK23" s="169">
        <v>105</v>
      </c>
      <c r="BL23" s="169">
        <f>INDEX(章节关卡!$L$6:$L$35,卡牌消耗!BH23)*INDEX(节奏总表!$N$5:$N$34,卡牌消耗!BH23)*60</f>
        <v>1500000</v>
      </c>
      <c r="BM23" s="169">
        <v>19</v>
      </c>
      <c r="BN23" s="169">
        <f>SUMIFS(章节关卡!$BE$5:$BE$304,章节关卡!$BA$5:$BA$304,"="&amp;卡牌消耗!BM23)</f>
        <v>90000</v>
      </c>
      <c r="BO23" s="169">
        <v>17</v>
      </c>
      <c r="BP23" s="169">
        <f>SUMIFS(章节关卡!$BO$5:$BO$304,章节关卡!$BK$5:$BK$304,"="&amp;卡牌消耗!BO23)</f>
        <v>157500</v>
      </c>
      <c r="BQ23" s="169">
        <f>SUMIFS(章节关卡!$EC$5:$EC$94,章节关卡!$DJ$5:$DJ$94,"="&amp;卡牌消耗!BM23)</f>
        <v>72000</v>
      </c>
      <c r="BR23" s="169">
        <f>SUMIFS(章节关卡!$FB$5:$FB$94,章节关卡!$DJ$5:$DJ$94,"="&amp;BO23)</f>
        <v>216000</v>
      </c>
      <c r="BS23" s="169">
        <f t="shared" si="16"/>
        <v>2035500</v>
      </c>
      <c r="BT23" s="169">
        <v>1</v>
      </c>
      <c r="BU23" s="169">
        <f t="shared" si="17"/>
        <v>226166</v>
      </c>
      <c r="BV23" s="169">
        <v>9</v>
      </c>
      <c r="BX23" s="171"/>
      <c r="BY23" s="171"/>
      <c r="BZ23" s="171"/>
      <c r="CA23" s="169">
        <v>19</v>
      </c>
      <c r="CB23" s="169">
        <v>6</v>
      </c>
      <c r="CC23" s="21">
        <f t="shared" si="32"/>
        <v>9.6000000000000002E-2</v>
      </c>
      <c r="CD23" s="169">
        <f t="shared" si="33"/>
        <v>2450</v>
      </c>
      <c r="CE23" s="50">
        <f>SUM(CD$5:CD23)</f>
        <v>19950</v>
      </c>
      <c r="CG23" s="171">
        <f t="shared" si="20"/>
        <v>1200</v>
      </c>
      <c r="CH23" s="171">
        <f t="shared" si="20"/>
        <v>1950</v>
      </c>
      <c r="CI23" s="171">
        <f t="shared" si="20"/>
        <v>2450</v>
      </c>
      <c r="CJ23" s="171">
        <f t="shared" si="20"/>
        <v>2900</v>
      </c>
      <c r="CK23" s="171">
        <f t="shared" si="20"/>
        <v>3650</v>
      </c>
      <c r="CN23" s="136">
        <v>19</v>
      </c>
      <c r="CO23" s="14">
        <f t="shared" si="21"/>
        <v>4</v>
      </c>
      <c r="CP23" s="14">
        <f t="shared" si="1"/>
        <v>4</v>
      </c>
      <c r="CQ23" s="14">
        <f t="shared" si="2"/>
        <v>1101004</v>
      </c>
      <c r="CR23" s="136" t="s">
        <v>1102</v>
      </c>
      <c r="CS23" s="14">
        <f t="shared" si="3"/>
        <v>4</v>
      </c>
      <c r="CT23" s="14" t="str">
        <f t="shared" si="4"/>
        <v>项昆仑-4星</v>
      </c>
      <c r="CU23" s="136" t="s">
        <v>1108</v>
      </c>
      <c r="CV23" s="14">
        <f t="shared" si="22"/>
        <v>32000</v>
      </c>
      <c r="CW23" s="14" t="str">
        <f t="shared" si="5"/>
        <v>项昆仑碎片</v>
      </c>
      <c r="CX23" s="14">
        <f t="shared" si="23"/>
        <v>240</v>
      </c>
    </row>
    <row r="24" spans="1:102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AA24" s="104">
        <v>20</v>
      </c>
      <c r="AB24" s="14">
        <f t="shared" si="6"/>
        <v>1</v>
      </c>
      <c r="AC24" s="14">
        <f>INDEX(挂机升级突破!$DQ$6:$DQ$57,卡牌消耗!AI24)</f>
        <v>11</v>
      </c>
      <c r="AD24" s="14">
        <f>INDEX(挂机升级突破!DR$6:DR$57,卡牌消耗!$AI24)</f>
        <v>3</v>
      </c>
      <c r="AE24" s="14">
        <f>INDEX(挂机升级突破!DS$6:DS$57,卡牌消耗!$AI24)</f>
        <v>0</v>
      </c>
      <c r="AF24" s="14" t="str">
        <f t="shared" si="7"/>
        <v>关羽</v>
      </c>
      <c r="AG24" s="14">
        <f t="shared" si="8"/>
        <v>5</v>
      </c>
      <c r="AH24" s="14" t="str">
        <f t="shared" si="9"/>
        <v>关羽魂火-20</v>
      </c>
      <c r="AI24" s="14">
        <f t="shared" si="10"/>
        <v>20</v>
      </c>
      <c r="AJ24" s="14" t="str">
        <f>INDEX(挂机升级突破!$DT$4:$ED$4,INDEX(挂机升级突破!$DQ$6:$DQ$57,卡牌消耗!AI24))</f>
        <v>金币</v>
      </c>
      <c r="AK24" s="14">
        <f>ROUND(INDEX(挂机升级突破!$DJ$6:$DJ$57,卡牌消耗!AI24)*INDEX(卡牌消耗!$B$8:$F$8,AG24)/$Q$4/50,0)*50</f>
        <v>10050</v>
      </c>
      <c r="AL24" s="14" t="str">
        <f>IF(AD24&gt;0,INDEX(挂机升级突破!$DT$4:$ED$4,AD24),"")</f>
        <v>紫色基础材料</v>
      </c>
      <c r="AM24" s="14">
        <f>ROUND(INDEX(挂机升级突破!$DT$6:$ED$57,卡牌消耗!AI24,AD24)*INDEX(卡牌消耗!$B$5:$F$5,AG24)/$Q$4/5,0)*5</f>
        <v>105</v>
      </c>
      <c r="AN24" s="14" t="str">
        <f>IF(AE24&gt;0,INDEX(挂机升级突破!$DT$4:$ED$4,AE24),"")</f>
        <v/>
      </c>
      <c r="AO24" s="14" t="str">
        <f>IF(AE24&gt;0,ROUND(INDEX(挂机升级突破!$DT$6:$ED$57,卡牌消耗!AI24,AE24)*INDEX(卡牌消耗!$B$7:$F$7,AG24)/$Q$4,0),"")</f>
        <v/>
      </c>
      <c r="AR24" s="104">
        <v>20</v>
      </c>
      <c r="AS24" s="14">
        <f t="shared" si="11"/>
        <v>1</v>
      </c>
      <c r="AT24" s="14">
        <f>INDEX(挂机升级突破!$EI$7:$EI$26,AX24)</f>
        <v>5</v>
      </c>
      <c r="AU24" s="14">
        <f>INDEX(挂机升级突破!$EJ$7:$EJ$26,AX24)</f>
        <v>4</v>
      </c>
      <c r="AV24" s="14">
        <f t="shared" si="12"/>
        <v>5</v>
      </c>
      <c r="AW24" s="14" t="str">
        <f t="shared" si="13"/>
        <v>关羽</v>
      </c>
      <c r="AX24" s="14">
        <f t="shared" si="14"/>
        <v>20</v>
      </c>
      <c r="AY24" s="14" t="str">
        <f t="shared" si="15"/>
        <v>关羽20突</v>
      </c>
      <c r="AZ24" s="14" t="str">
        <f>IF(AT24&gt;0,INDEX(挂机升级突破!$ER$5:$EV$5,卡牌消耗!AT24),"")</f>
        <v>金币</v>
      </c>
      <c r="BA24" s="14">
        <f>IF(AT24&gt;0,ROUND(INDEX(挂机升级突破!$EV$7:$EV$26,卡牌消耗!AX24)*INDEX(卡牌消耗!$B$8:$F$8,AV24)/$Q$4/500,0)*500,"")</f>
        <v>1954000</v>
      </c>
      <c r="BB24" s="14" t="str">
        <f>IF(AU24&gt;0,INDEX(挂机升级突破!$ER$5:$EV$5,卡牌消耗!AU24),"")</f>
        <v>铀金</v>
      </c>
      <c r="BC24" s="14">
        <f>IF(AU24&gt;0,ROUND(INDEX(挂机升级突破!$ER$7:$EU$26,卡牌消耗!AX24,卡牌消耗!AU24)*INDEX($B$6:$F$6,AV24)/$Q$4/5,0)*5,"")</f>
        <v>65</v>
      </c>
      <c r="BD24" s="104"/>
      <c r="BE24" s="104"/>
      <c r="BH24" s="158">
        <v>20</v>
      </c>
      <c r="BI24" s="169" t="s">
        <v>466</v>
      </c>
      <c r="BJ24" s="169">
        <v>105</v>
      </c>
      <c r="BK24" s="169">
        <v>110</v>
      </c>
      <c r="BL24" s="169">
        <f>INDEX(章节关卡!$L$6:$L$35,卡牌消耗!BH24)*INDEX(节奏总表!$N$5:$N$34,卡牌消耗!BH24)*60</f>
        <v>1638000</v>
      </c>
      <c r="BM24" s="169">
        <v>20</v>
      </c>
      <c r="BN24" s="169">
        <f>SUMIFS(章节关卡!$BE$5:$BE$304,章节关卡!$BA$5:$BA$304,"="&amp;卡牌消耗!BM24)</f>
        <v>94500</v>
      </c>
      <c r="BO24" s="169">
        <v>18</v>
      </c>
      <c r="BP24" s="169">
        <f>SUMIFS(章节关卡!$BO$5:$BO$304,章节关卡!$BK$5:$BK$304,"="&amp;卡牌消耗!BO24)</f>
        <v>166500</v>
      </c>
      <c r="BQ24" s="169">
        <f>SUMIFS(章节关卡!$EC$5:$EC$94,章节关卡!$DJ$5:$DJ$94,"="&amp;卡牌消耗!BM24)</f>
        <v>75600</v>
      </c>
      <c r="BR24" s="169">
        <f>SUMIFS(章节关卡!$FB$5:$FB$94,章节关卡!$DJ$5:$DJ$94,"="&amp;BO24)</f>
        <v>226800</v>
      </c>
      <c r="BS24" s="169">
        <f t="shared" si="16"/>
        <v>2201400</v>
      </c>
      <c r="BT24" s="169">
        <v>1</v>
      </c>
      <c r="BU24" s="169">
        <f t="shared" si="17"/>
        <v>244600</v>
      </c>
      <c r="BV24" s="169">
        <v>9</v>
      </c>
      <c r="BX24" s="171"/>
      <c r="BY24" s="171"/>
      <c r="BZ24" s="171"/>
      <c r="CA24" s="169">
        <v>20</v>
      </c>
      <c r="CB24" s="169">
        <v>6.5</v>
      </c>
      <c r="CC24" s="21">
        <f t="shared" si="32"/>
        <v>0.104</v>
      </c>
      <c r="CD24" s="169">
        <f t="shared" si="33"/>
        <v>2655</v>
      </c>
      <c r="CE24" s="50">
        <f>SUM(CD$5:CD24)</f>
        <v>22605</v>
      </c>
      <c r="CG24" s="171">
        <f t="shared" si="20"/>
        <v>1300</v>
      </c>
      <c r="CH24" s="171">
        <f t="shared" si="20"/>
        <v>2100</v>
      </c>
      <c r="CI24" s="171">
        <f t="shared" si="20"/>
        <v>2650</v>
      </c>
      <c r="CJ24" s="171">
        <f t="shared" si="20"/>
        <v>3150</v>
      </c>
      <c r="CK24" s="171">
        <f t="shared" si="20"/>
        <v>3950</v>
      </c>
      <c r="CN24" s="136">
        <v>20</v>
      </c>
      <c r="CO24" s="14">
        <f t="shared" si="21"/>
        <v>4</v>
      </c>
      <c r="CP24" s="14">
        <f t="shared" si="1"/>
        <v>4</v>
      </c>
      <c r="CQ24" s="14">
        <f t="shared" si="2"/>
        <v>1101004</v>
      </c>
      <c r="CR24" s="136" t="s">
        <v>1102</v>
      </c>
      <c r="CS24" s="14">
        <f t="shared" si="3"/>
        <v>5</v>
      </c>
      <c r="CT24" s="14" t="str">
        <f t="shared" si="4"/>
        <v>项昆仑-5星</v>
      </c>
      <c r="CU24" s="136" t="s">
        <v>1108</v>
      </c>
      <c r="CV24" s="14">
        <f t="shared" si="22"/>
        <v>60000</v>
      </c>
      <c r="CW24" s="14" t="str">
        <f t="shared" si="5"/>
        <v>项昆仑碎片</v>
      </c>
      <c r="CX24" s="14">
        <f t="shared" si="23"/>
        <v>320</v>
      </c>
    </row>
    <row r="25" spans="1:102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AA25" s="104">
        <v>21</v>
      </c>
      <c r="AB25" s="14">
        <f t="shared" si="6"/>
        <v>1</v>
      </c>
      <c r="AC25" s="14">
        <f>INDEX(挂机升级突破!$DQ$6:$DQ$57,卡牌消耗!AI25)</f>
        <v>11</v>
      </c>
      <c r="AD25" s="14">
        <f>INDEX(挂机升级突破!DR$6:DR$57,卡牌消耗!$AI25)</f>
        <v>3</v>
      </c>
      <c r="AE25" s="14">
        <f>INDEX(挂机升级突破!DS$6:DS$57,卡牌消耗!$AI25)</f>
        <v>0</v>
      </c>
      <c r="AF25" s="14" t="str">
        <f t="shared" si="7"/>
        <v>关羽</v>
      </c>
      <c r="AG25" s="14">
        <f t="shared" si="8"/>
        <v>5</v>
      </c>
      <c r="AH25" s="14" t="str">
        <f t="shared" si="9"/>
        <v>关羽魂火-21</v>
      </c>
      <c r="AI25" s="14">
        <f t="shared" si="10"/>
        <v>21</v>
      </c>
      <c r="AJ25" s="14" t="str">
        <f>INDEX(挂机升级突破!$DT$4:$ED$4,INDEX(挂机升级突破!$DQ$6:$DQ$57,卡牌消耗!AI25))</f>
        <v>金币</v>
      </c>
      <c r="AK25" s="14">
        <f>ROUND(INDEX(挂机升级突破!$DJ$6:$DJ$57,卡牌消耗!AI25)*INDEX(卡牌消耗!$B$8:$F$8,AG25)/$Q$4/50,0)*50</f>
        <v>10050</v>
      </c>
      <c r="AL25" s="14" t="str">
        <f>IF(AD25&gt;0,INDEX(挂机升级突破!$DT$4:$ED$4,AD25),"")</f>
        <v>紫色基础材料</v>
      </c>
      <c r="AM25" s="14">
        <f>ROUND(INDEX(挂机升级突破!$DT$6:$ED$57,卡牌消耗!AI25,AD25)*INDEX(卡牌消耗!$B$5:$F$5,AG25)/$Q$4/5,0)*5</f>
        <v>105</v>
      </c>
      <c r="AN25" s="14" t="str">
        <f>IF(AE25&gt;0,INDEX(挂机升级突破!$DT$4:$ED$4,AE25),"")</f>
        <v/>
      </c>
      <c r="AO25" s="14" t="str">
        <f>IF(AE25&gt;0,ROUND(INDEX(挂机升级突破!$DT$6:$ED$57,卡牌消耗!AI25,AE25)*INDEX(卡牌消耗!$B$7:$F$7,AG25)/$Q$4,0),"")</f>
        <v/>
      </c>
      <c r="AR25" s="104">
        <v>21</v>
      </c>
      <c r="AS25" s="14">
        <f t="shared" si="11"/>
        <v>2</v>
      </c>
      <c r="AT25" s="14">
        <f>INDEX(挂机升级突破!$EI$7:$EI$26,AX25)</f>
        <v>0</v>
      </c>
      <c r="AU25" s="14">
        <f>INDEX(挂机升级突破!$EJ$7:$EJ$26,AX25)</f>
        <v>0</v>
      </c>
      <c r="AV25" s="14">
        <f t="shared" si="12"/>
        <v>3</v>
      </c>
      <c r="AW25" s="14" t="str">
        <f t="shared" si="13"/>
        <v>许褚</v>
      </c>
      <c r="AX25" s="14">
        <f t="shared" si="14"/>
        <v>1</v>
      </c>
      <c r="AY25" s="14" t="str">
        <f t="shared" si="15"/>
        <v>许褚1突</v>
      </c>
      <c r="AZ25" s="14" t="str">
        <f>IF(AT25&gt;0,INDEX(挂机升级突破!$ER$5:$EV$5,卡牌消耗!AT25),"")</f>
        <v/>
      </c>
      <c r="BA25" s="14" t="str">
        <f>IF(AT25&gt;0,ROUND(INDEX(挂机升级突破!$EV$7:$EV$26,卡牌消耗!AX25)*INDEX(卡牌消耗!$B$8:$F$8,AV25)/$Q$4/500,0)*500,"")</f>
        <v/>
      </c>
      <c r="BB25" s="14" t="str">
        <f>IF(AU25&gt;0,INDEX(挂机升级突破!$ER$5:$EV$5,卡牌消耗!AU25),"")</f>
        <v/>
      </c>
      <c r="BC25" s="14" t="str">
        <f>IF(AU25&gt;0,ROUND(INDEX(挂机升级突破!$ER$7:$EU$26,卡牌消耗!AX25,卡牌消耗!AU25)*INDEX($B$6:$F$6,AV25)/$Q$4/5,0)*5,"")</f>
        <v/>
      </c>
      <c r="BD25" s="104"/>
      <c r="BE25" s="104"/>
      <c r="BH25" s="158">
        <v>21</v>
      </c>
      <c r="BI25" s="169" t="s">
        <v>467</v>
      </c>
      <c r="BJ25" s="169">
        <v>110</v>
      </c>
      <c r="BK25" s="169">
        <v>115</v>
      </c>
      <c r="BL25" s="169">
        <f>INDEX(章节关卡!$L$6:$L$35,卡牌消耗!BH25)*INDEX(节奏总表!$N$5:$N$34,卡牌消耗!BH25)*60</f>
        <v>1849500</v>
      </c>
      <c r="BM25" s="169">
        <v>21</v>
      </c>
      <c r="BN25" s="169">
        <f>SUMIFS(章节关卡!$BE$5:$BE$304,章节关卡!$BA$5:$BA$304,"="&amp;卡牌消耗!BM25)</f>
        <v>101250</v>
      </c>
      <c r="BO25" s="169">
        <v>19</v>
      </c>
      <c r="BP25" s="169">
        <f>SUMIFS(章节关卡!$BO$5:$BO$304,章节关卡!$BK$5:$BK$304,"="&amp;卡牌消耗!BO25)</f>
        <v>180000</v>
      </c>
      <c r="BQ25" s="169">
        <f>SUMIFS(章节关卡!$EC$5:$EC$94,章节关卡!$DJ$5:$DJ$94,"="&amp;卡牌消耗!BM25)</f>
        <v>81000</v>
      </c>
      <c r="BR25" s="169">
        <f>SUMIFS(章节关卡!$FB$5:$FB$94,章节关卡!$DJ$5:$DJ$94,"="&amp;BO25)</f>
        <v>243000</v>
      </c>
      <c r="BS25" s="169">
        <f t="shared" si="16"/>
        <v>2454750</v>
      </c>
      <c r="BT25" s="169">
        <v>1</v>
      </c>
      <c r="BU25" s="169">
        <f t="shared" si="17"/>
        <v>272750</v>
      </c>
      <c r="BV25" s="169">
        <v>9</v>
      </c>
      <c r="BX25" s="171"/>
      <c r="BY25" s="171"/>
      <c r="BZ25" s="171"/>
      <c r="CA25" s="169">
        <v>21</v>
      </c>
      <c r="CB25" s="169">
        <v>7</v>
      </c>
      <c r="CC25" s="21">
        <f t="shared" si="32"/>
        <v>0.112</v>
      </c>
      <c r="CD25" s="169">
        <f t="shared" si="33"/>
        <v>2860</v>
      </c>
      <c r="CE25" s="50">
        <f>SUM(CD$5:CD25)</f>
        <v>25465</v>
      </c>
      <c r="CG25" s="171">
        <f t="shared" si="20"/>
        <v>1400</v>
      </c>
      <c r="CH25" s="171">
        <f t="shared" si="20"/>
        <v>2250</v>
      </c>
      <c r="CI25" s="171">
        <f t="shared" si="20"/>
        <v>2850</v>
      </c>
      <c r="CJ25" s="171">
        <f t="shared" si="20"/>
        <v>3400</v>
      </c>
      <c r="CK25" s="171">
        <f t="shared" si="20"/>
        <v>4250</v>
      </c>
      <c r="CN25" s="136">
        <v>21</v>
      </c>
      <c r="CO25" s="14">
        <f t="shared" si="21"/>
        <v>5</v>
      </c>
      <c r="CP25" s="14">
        <f t="shared" si="1"/>
        <v>4</v>
      </c>
      <c r="CQ25" s="14">
        <f t="shared" si="2"/>
        <v>1101005</v>
      </c>
      <c r="CR25" s="136" t="s">
        <v>1102</v>
      </c>
      <c r="CS25" s="14">
        <f t="shared" si="3"/>
        <v>1</v>
      </c>
      <c r="CT25" s="14" t="str">
        <f t="shared" si="4"/>
        <v>刘羽禅-1星</v>
      </c>
      <c r="CU25" s="136" t="s">
        <v>1108</v>
      </c>
      <c r="CV25" s="14">
        <f t="shared" si="22"/>
        <v>6000</v>
      </c>
      <c r="CW25" s="14" t="str">
        <f t="shared" si="5"/>
        <v>刘羽禅碎片</v>
      </c>
      <c r="CX25" s="14">
        <f t="shared" si="23"/>
        <v>80</v>
      </c>
    </row>
    <row r="26" spans="1:102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AA26" s="104">
        <v>22</v>
      </c>
      <c r="AB26" s="14">
        <f t="shared" si="6"/>
        <v>1</v>
      </c>
      <c r="AC26" s="14">
        <f>INDEX(挂机升级突破!$DQ$6:$DQ$57,卡牌消耗!AI26)</f>
        <v>11</v>
      </c>
      <c r="AD26" s="14">
        <f>INDEX(挂机升级突破!DR$6:DR$57,卡牌消耗!$AI26)</f>
        <v>3</v>
      </c>
      <c r="AE26" s="14">
        <f>INDEX(挂机升级突破!DS$6:DS$57,卡牌消耗!$AI26)</f>
        <v>0</v>
      </c>
      <c r="AF26" s="14" t="str">
        <f t="shared" si="7"/>
        <v>关羽</v>
      </c>
      <c r="AG26" s="14">
        <f t="shared" si="8"/>
        <v>5</v>
      </c>
      <c r="AH26" s="14" t="str">
        <f t="shared" si="9"/>
        <v>关羽魂火-22</v>
      </c>
      <c r="AI26" s="14">
        <f t="shared" si="10"/>
        <v>22</v>
      </c>
      <c r="AJ26" s="14" t="str">
        <f>INDEX(挂机升级突破!$DT$4:$ED$4,INDEX(挂机升级突破!$DQ$6:$DQ$57,卡牌消耗!AI26))</f>
        <v>金币</v>
      </c>
      <c r="AK26" s="14">
        <f>ROUND(INDEX(挂机升级突破!$DJ$6:$DJ$57,卡牌消耗!AI26)*INDEX(卡牌消耗!$B$8:$F$8,AG26)/$Q$4/50,0)*50</f>
        <v>10050</v>
      </c>
      <c r="AL26" s="14" t="str">
        <f>IF(AD26&gt;0,INDEX(挂机升级突破!$DT$4:$ED$4,AD26),"")</f>
        <v>紫色基础材料</v>
      </c>
      <c r="AM26" s="14">
        <f>ROUND(INDEX(挂机升级突破!$DT$6:$ED$57,卡牌消耗!AI26,AD26)*INDEX(卡牌消耗!$B$5:$F$5,AG26)/$Q$4/5,0)*5</f>
        <v>105</v>
      </c>
      <c r="AN26" s="14" t="str">
        <f>IF(AE26&gt;0,INDEX(挂机升级突破!$DT$4:$ED$4,AE26),"")</f>
        <v/>
      </c>
      <c r="AO26" s="14" t="str">
        <f>IF(AE26&gt;0,ROUND(INDEX(挂机升级突破!$DT$6:$ED$57,卡牌消耗!AI26,AE26)*INDEX(卡牌消耗!$B$7:$F$7,AG26)/$Q$4,0),"")</f>
        <v/>
      </c>
      <c r="AR26" s="104">
        <v>22</v>
      </c>
      <c r="AS26" s="14">
        <f t="shared" si="11"/>
        <v>2</v>
      </c>
      <c r="AT26" s="14">
        <f>INDEX(挂机升级突破!$EI$7:$EI$26,AX26)</f>
        <v>5</v>
      </c>
      <c r="AU26" s="14">
        <f>INDEX(挂机升级突破!$EJ$7:$EJ$26,AX26)</f>
        <v>0</v>
      </c>
      <c r="AV26" s="14">
        <f t="shared" si="12"/>
        <v>3</v>
      </c>
      <c r="AW26" s="14" t="str">
        <f t="shared" si="13"/>
        <v>许褚</v>
      </c>
      <c r="AX26" s="14">
        <f t="shared" si="14"/>
        <v>2</v>
      </c>
      <c r="AY26" s="14" t="str">
        <f t="shared" si="15"/>
        <v>许褚2突</v>
      </c>
      <c r="AZ26" s="14" t="str">
        <f>IF(AT26&gt;0,INDEX(挂机升级突破!$ER$5:$EV$5,卡牌消耗!AT26),"")</f>
        <v>金币</v>
      </c>
      <c r="BA26" s="14">
        <f>IF(AT26&gt;0,ROUND(INDEX(挂机升级突破!$EV$7:$EV$26,卡牌消耗!AX26)*INDEX(卡牌消耗!$B$8:$F$8,AV26)/$Q$4/500,0)*500,"")</f>
        <v>3000</v>
      </c>
      <c r="BB26" s="14" t="str">
        <f>IF(AU26&gt;0,INDEX(挂机升级突破!$ER$5:$EV$5,卡牌消耗!AU26),"")</f>
        <v/>
      </c>
      <c r="BC26" s="14" t="str">
        <f>IF(AU26&gt;0,ROUND(INDEX(挂机升级突破!$ER$7:$EU$26,卡牌消耗!AX26,卡牌消耗!AU26)*INDEX($B$6:$F$6,AV26)/$Q$4/5,0)*5,"")</f>
        <v/>
      </c>
      <c r="BD26" s="104"/>
      <c r="BE26" s="104"/>
      <c r="BH26" s="158">
        <v>22</v>
      </c>
      <c r="BI26" s="169" t="s">
        <v>468</v>
      </c>
      <c r="BJ26" s="169">
        <v>115</v>
      </c>
      <c r="BK26" s="169">
        <v>120</v>
      </c>
      <c r="BL26" s="169">
        <f>INDEX(章节关卡!$L$6:$L$35,卡牌消耗!BH26)*INDEX(节奏总表!$N$5:$N$34,卡牌消耗!BH26)*60</f>
        <v>2030400</v>
      </c>
      <c r="BM26" s="169">
        <v>22</v>
      </c>
      <c r="BN26" s="169">
        <f>SUMIFS(章节关卡!$BE$5:$BE$304,章节关卡!$BA$5:$BA$304,"="&amp;卡牌消耗!BM26)</f>
        <v>105750</v>
      </c>
      <c r="BO26" s="169">
        <v>20</v>
      </c>
      <c r="BP26" s="169">
        <f>SUMIFS(章节关卡!$BO$5:$BO$304,章节关卡!$BK$5:$BK$304,"="&amp;卡牌消耗!BO26)</f>
        <v>189000</v>
      </c>
      <c r="BQ26" s="169">
        <f>SUMIFS(章节关卡!$EC$5:$EC$94,章节关卡!$DJ$5:$DJ$94,"="&amp;卡牌消耗!BM26)</f>
        <v>84600</v>
      </c>
      <c r="BR26" s="169">
        <f>SUMIFS(章节关卡!$FB$5:$FB$94,章节关卡!$DJ$5:$DJ$94,"="&amp;BO26)</f>
        <v>253800</v>
      </c>
      <c r="BS26" s="169">
        <f t="shared" si="16"/>
        <v>2663550</v>
      </c>
      <c r="BT26" s="169">
        <v>1</v>
      </c>
      <c r="BU26" s="169">
        <f t="shared" si="17"/>
        <v>295950</v>
      </c>
      <c r="BV26" s="169">
        <v>9</v>
      </c>
      <c r="BX26" s="171"/>
      <c r="BY26" s="171"/>
      <c r="BZ26" s="171"/>
      <c r="CA26" s="169">
        <v>22</v>
      </c>
      <c r="CB26" s="169">
        <v>7.5</v>
      </c>
      <c r="CC26" s="21">
        <f t="shared" si="32"/>
        <v>0.12</v>
      </c>
      <c r="CD26" s="169">
        <f t="shared" si="33"/>
        <v>3065</v>
      </c>
      <c r="CE26" s="50">
        <f>SUM(CD$5:CD26)</f>
        <v>28530</v>
      </c>
      <c r="CG26" s="171">
        <f t="shared" si="20"/>
        <v>1500</v>
      </c>
      <c r="CH26" s="171">
        <f t="shared" si="20"/>
        <v>2450</v>
      </c>
      <c r="CI26" s="171">
        <f t="shared" si="20"/>
        <v>3050</v>
      </c>
      <c r="CJ26" s="171">
        <f t="shared" si="20"/>
        <v>3650</v>
      </c>
      <c r="CK26" s="171">
        <f t="shared" si="20"/>
        <v>4550</v>
      </c>
      <c r="CN26" s="136">
        <v>22</v>
      </c>
      <c r="CO26" s="14">
        <f t="shared" si="21"/>
        <v>5</v>
      </c>
      <c r="CP26" s="14">
        <f t="shared" si="1"/>
        <v>4</v>
      </c>
      <c r="CQ26" s="14">
        <f t="shared" si="2"/>
        <v>1101005</v>
      </c>
      <c r="CR26" s="136" t="s">
        <v>1102</v>
      </c>
      <c r="CS26" s="14">
        <f t="shared" si="3"/>
        <v>2</v>
      </c>
      <c r="CT26" s="14" t="str">
        <f t="shared" si="4"/>
        <v>刘羽禅-2星</v>
      </c>
      <c r="CU26" s="136" t="s">
        <v>1108</v>
      </c>
      <c r="CV26" s="14">
        <f t="shared" si="22"/>
        <v>8000</v>
      </c>
      <c r="CW26" s="14" t="str">
        <f t="shared" si="5"/>
        <v>刘羽禅碎片</v>
      </c>
      <c r="CX26" s="14">
        <f t="shared" si="23"/>
        <v>80</v>
      </c>
    </row>
    <row r="27" spans="1:102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AA27" s="104">
        <v>23</v>
      </c>
      <c r="AB27" s="14">
        <f t="shared" si="6"/>
        <v>1</v>
      </c>
      <c r="AC27" s="14">
        <f>INDEX(挂机升级突破!$DQ$6:$DQ$57,卡牌消耗!AI27)</f>
        <v>11</v>
      </c>
      <c r="AD27" s="14">
        <f>INDEX(挂机升级突破!DR$6:DR$57,卡牌消耗!$AI27)</f>
        <v>4</v>
      </c>
      <c r="AE27" s="14">
        <f>INDEX(挂机升级突破!DS$6:DS$57,卡牌消耗!$AI27)</f>
        <v>0</v>
      </c>
      <c r="AF27" s="14" t="str">
        <f t="shared" si="7"/>
        <v>关羽</v>
      </c>
      <c r="AG27" s="14">
        <f t="shared" si="8"/>
        <v>5</v>
      </c>
      <c r="AH27" s="14" t="str">
        <f t="shared" si="9"/>
        <v>关羽魂火-23</v>
      </c>
      <c r="AI27" s="14">
        <f t="shared" si="10"/>
        <v>23</v>
      </c>
      <c r="AJ27" s="14" t="str">
        <f>INDEX(挂机升级突破!$DT$4:$ED$4,INDEX(挂机升级突破!$DQ$6:$DQ$57,卡牌消耗!AI27))</f>
        <v>金币</v>
      </c>
      <c r="AK27" s="14">
        <f>ROUND(INDEX(挂机升级突破!$DJ$6:$DJ$57,卡牌消耗!AI27)*INDEX(卡牌消耗!$B$8:$F$8,AG27)/$Q$4/50,0)*50</f>
        <v>13800</v>
      </c>
      <c r="AL27" s="14" t="str">
        <f>IF(AD27&gt;0,INDEX(挂机升级突破!$DT$4:$ED$4,AD27),"")</f>
        <v>橙色基础材料</v>
      </c>
      <c r="AM27" s="14">
        <f>ROUND(INDEX(挂机升级突破!$DT$6:$ED$57,卡牌消耗!AI27,AD27)*INDEX(卡牌消耗!$B$5:$F$5,AG27)/$Q$4/5,0)*5</f>
        <v>30</v>
      </c>
      <c r="AN27" s="14" t="str">
        <f>IF(AE27&gt;0,INDEX(挂机升级突破!$DT$4:$ED$4,AE27),"")</f>
        <v/>
      </c>
      <c r="AO27" s="14" t="str">
        <f>IF(AE27&gt;0,ROUND(INDEX(挂机升级突破!$DT$6:$ED$57,卡牌消耗!AI27,AE27)*INDEX(卡牌消耗!$B$7:$F$7,AG27)/$Q$4,0),"")</f>
        <v/>
      </c>
      <c r="AR27" s="104">
        <v>23</v>
      </c>
      <c r="AS27" s="14">
        <f t="shared" si="11"/>
        <v>2</v>
      </c>
      <c r="AT27" s="14">
        <f>INDEX(挂机升级突破!$EI$7:$EI$26,AX27)</f>
        <v>5</v>
      </c>
      <c r="AU27" s="14">
        <f>INDEX(挂机升级突破!$EJ$7:$EJ$26,AX27)</f>
        <v>0</v>
      </c>
      <c r="AV27" s="14">
        <f t="shared" si="12"/>
        <v>3</v>
      </c>
      <c r="AW27" s="14" t="str">
        <f t="shared" si="13"/>
        <v>许褚</v>
      </c>
      <c r="AX27" s="14">
        <f t="shared" si="14"/>
        <v>3</v>
      </c>
      <c r="AY27" s="14" t="str">
        <f t="shared" si="15"/>
        <v>许褚3突</v>
      </c>
      <c r="AZ27" s="14" t="str">
        <f>IF(AT27&gt;0,INDEX(挂机升级突破!$ER$5:$EV$5,卡牌消耗!AT27),"")</f>
        <v>金币</v>
      </c>
      <c r="BA27" s="14">
        <f>IF(AT27&gt;0,ROUND(INDEX(挂机升级突破!$EV$7:$EV$26,卡牌消耗!AX27)*INDEX(卡牌消耗!$B$8:$F$8,AV27)/$Q$4/500,0)*500,"")</f>
        <v>3000</v>
      </c>
      <c r="BB27" s="14" t="str">
        <f>IF(AU27&gt;0,INDEX(挂机升级突破!$ER$5:$EV$5,卡牌消耗!AU27),"")</f>
        <v/>
      </c>
      <c r="BC27" s="14" t="str">
        <f>IF(AU27&gt;0,ROUND(INDEX(挂机升级突破!$ER$7:$EU$26,卡牌消耗!AX27,卡牌消耗!AU27)*INDEX($B$6:$F$6,AV27)/$Q$4/5,0)*5,"")</f>
        <v/>
      </c>
      <c r="BD27" s="104"/>
      <c r="BE27" s="104"/>
      <c r="BH27" s="158">
        <v>23</v>
      </c>
      <c r="BI27" s="169" t="s">
        <v>469</v>
      </c>
      <c r="BJ27" s="169">
        <v>120</v>
      </c>
      <c r="BK27" s="169">
        <v>125</v>
      </c>
      <c r="BL27" s="169">
        <f>INDEX(章节关卡!$L$6:$L$35,卡牌消耗!BH27)*INDEX(节奏总表!$N$5:$N$34,卡牌消耗!BH27)*60</f>
        <v>2400000</v>
      </c>
      <c r="BM27" s="169">
        <v>23</v>
      </c>
      <c r="BN27" s="169">
        <f>SUMIFS(章节关卡!$BE$5:$BE$304,章节关卡!$BA$5:$BA$304,"="&amp;卡牌消耗!BM27)</f>
        <v>112500</v>
      </c>
      <c r="BO27" s="169">
        <v>21</v>
      </c>
      <c r="BP27" s="169">
        <f>SUMIFS(章节关卡!$BO$5:$BO$304,章节关卡!$BK$5:$BK$304,"="&amp;卡牌消耗!BO27)</f>
        <v>202500</v>
      </c>
      <c r="BQ27" s="169">
        <f>SUMIFS(章节关卡!$EC$5:$EC$94,章节关卡!$DJ$5:$DJ$94,"="&amp;卡牌消耗!BM27)</f>
        <v>90000</v>
      </c>
      <c r="BR27" s="169">
        <f>SUMIFS(章节关卡!$FB$5:$FB$94,章节关卡!$DJ$5:$DJ$94,"="&amp;BO27)</f>
        <v>270000</v>
      </c>
      <c r="BS27" s="169">
        <f t="shared" si="16"/>
        <v>3075000</v>
      </c>
      <c r="BT27" s="169">
        <v>1</v>
      </c>
      <c r="BU27" s="169">
        <f t="shared" si="17"/>
        <v>341666</v>
      </c>
      <c r="BV27" s="169">
        <v>9</v>
      </c>
      <c r="BX27" s="171"/>
      <c r="BY27" s="171"/>
      <c r="BZ27" s="171"/>
      <c r="CA27" s="169">
        <v>23</v>
      </c>
      <c r="CB27" s="169">
        <v>8</v>
      </c>
      <c r="CC27" s="21">
        <f t="shared" si="32"/>
        <v>0.128</v>
      </c>
      <c r="CD27" s="169">
        <f t="shared" si="33"/>
        <v>3265</v>
      </c>
      <c r="CE27" s="50">
        <f>SUM(CD$5:CD27)</f>
        <v>31795</v>
      </c>
      <c r="CG27" s="171">
        <f t="shared" si="20"/>
        <v>1600</v>
      </c>
      <c r="CH27" s="171">
        <f t="shared" si="20"/>
        <v>2600</v>
      </c>
      <c r="CI27" s="171">
        <f t="shared" si="20"/>
        <v>3250</v>
      </c>
      <c r="CJ27" s="171">
        <f t="shared" si="20"/>
        <v>3900</v>
      </c>
      <c r="CK27" s="171">
        <f t="shared" si="20"/>
        <v>4850</v>
      </c>
      <c r="CN27" s="136">
        <v>23</v>
      </c>
      <c r="CO27" s="14">
        <f t="shared" si="21"/>
        <v>5</v>
      </c>
      <c r="CP27" s="14">
        <f t="shared" si="1"/>
        <v>4</v>
      </c>
      <c r="CQ27" s="14">
        <f t="shared" si="2"/>
        <v>1101005</v>
      </c>
      <c r="CR27" s="136" t="s">
        <v>1102</v>
      </c>
      <c r="CS27" s="14">
        <f t="shared" si="3"/>
        <v>3</v>
      </c>
      <c r="CT27" s="14" t="str">
        <f t="shared" si="4"/>
        <v>刘羽禅-3星</v>
      </c>
      <c r="CU27" s="136" t="s">
        <v>1108</v>
      </c>
      <c r="CV27" s="14">
        <f t="shared" si="22"/>
        <v>14000</v>
      </c>
      <c r="CW27" s="14" t="str">
        <f t="shared" si="5"/>
        <v>刘羽禅碎片</v>
      </c>
      <c r="CX27" s="14">
        <f t="shared" si="23"/>
        <v>160</v>
      </c>
    </row>
    <row r="28" spans="1:102" ht="16.5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AA28" s="104">
        <v>24</v>
      </c>
      <c r="AB28" s="14">
        <f t="shared" si="6"/>
        <v>1</v>
      </c>
      <c r="AC28" s="14">
        <f>INDEX(挂机升级突破!$DQ$6:$DQ$57,卡牌消耗!AI28)</f>
        <v>11</v>
      </c>
      <c r="AD28" s="14">
        <f>INDEX(挂机升级突破!DR$6:DR$57,卡牌消耗!$AI28)</f>
        <v>4</v>
      </c>
      <c r="AE28" s="14">
        <f>INDEX(挂机升级突破!DS$6:DS$57,卡牌消耗!$AI28)</f>
        <v>0</v>
      </c>
      <c r="AF28" s="14" t="str">
        <f t="shared" si="7"/>
        <v>关羽</v>
      </c>
      <c r="AG28" s="14">
        <f t="shared" si="8"/>
        <v>5</v>
      </c>
      <c r="AH28" s="14" t="str">
        <f t="shared" si="9"/>
        <v>关羽魂火-24</v>
      </c>
      <c r="AI28" s="14">
        <f t="shared" si="10"/>
        <v>24</v>
      </c>
      <c r="AJ28" s="14" t="str">
        <f>INDEX(挂机升级突破!$DT$4:$ED$4,INDEX(挂机升级突破!$DQ$6:$DQ$57,卡牌消耗!AI28))</f>
        <v>金币</v>
      </c>
      <c r="AK28" s="14">
        <f>ROUND(INDEX(挂机升级突破!$DJ$6:$DJ$57,卡牌消耗!AI28)*INDEX(卡牌消耗!$B$8:$F$8,AG28)/$Q$4/50,0)*50</f>
        <v>13800</v>
      </c>
      <c r="AL28" s="14" t="str">
        <f>IF(AD28&gt;0,INDEX(挂机升级突破!$DT$4:$ED$4,AD28),"")</f>
        <v>橙色基础材料</v>
      </c>
      <c r="AM28" s="14">
        <f>ROUND(INDEX(挂机升级突破!$DT$6:$ED$57,卡牌消耗!AI28,AD28)*INDEX(卡牌消耗!$B$5:$F$5,AG28)/$Q$4/5,0)*5</f>
        <v>30</v>
      </c>
      <c r="AN28" s="14" t="str">
        <f>IF(AE28&gt;0,INDEX(挂机升级突破!$DT$4:$ED$4,AE28),"")</f>
        <v/>
      </c>
      <c r="AO28" s="14" t="str">
        <f>IF(AE28&gt;0,ROUND(INDEX(挂机升级突破!$DT$6:$ED$57,卡牌消耗!AI28,AE28)*INDEX(卡牌消耗!$B$7:$F$7,AG28)/$Q$4,0),"")</f>
        <v/>
      </c>
      <c r="AR28" s="104">
        <v>24</v>
      </c>
      <c r="AS28" s="14">
        <f t="shared" si="11"/>
        <v>2</v>
      </c>
      <c r="AT28" s="14">
        <f>INDEX(挂机升级突破!$EI$7:$EI$26,AX28)</f>
        <v>5</v>
      </c>
      <c r="AU28" s="14">
        <f>INDEX(挂机升级突破!$EJ$7:$EJ$26,AX28)</f>
        <v>1</v>
      </c>
      <c r="AV28" s="14">
        <f t="shared" si="12"/>
        <v>3</v>
      </c>
      <c r="AW28" s="14" t="str">
        <f t="shared" si="13"/>
        <v>许褚</v>
      </c>
      <c r="AX28" s="14">
        <f t="shared" si="14"/>
        <v>4</v>
      </c>
      <c r="AY28" s="14" t="str">
        <f t="shared" si="15"/>
        <v>许褚4突</v>
      </c>
      <c r="AZ28" s="14" t="str">
        <f>IF(AT28&gt;0,INDEX(挂机升级突破!$ER$5:$EV$5,卡牌消耗!AT28),"")</f>
        <v>金币</v>
      </c>
      <c r="BA28" s="14">
        <f>IF(AT28&gt;0,ROUND(INDEX(挂机升级突破!$EV$7:$EV$26,卡牌消耗!AX28)*INDEX(卡牌消耗!$B$8:$F$8,AV28)/$Q$4/500,0)*500,"")</f>
        <v>4000</v>
      </c>
      <c r="BB28" s="14" t="str">
        <f>IF(AU28&gt;0,INDEX(挂机升级突破!$ER$5:$EV$5,卡牌消耗!AU28),"")</f>
        <v>玄铁</v>
      </c>
      <c r="BC28" s="14">
        <f>IF(AU28&gt;0,ROUND(INDEX(挂机升级突破!$ER$7:$EU$26,卡牌消耗!AX28,卡牌消耗!AU28)*INDEX($B$6:$F$6,AV28)/$Q$4/5,0)*5,"")</f>
        <v>15</v>
      </c>
      <c r="BD28" s="104"/>
      <c r="BE28" s="104"/>
      <c r="BH28" s="158">
        <v>24</v>
      </c>
      <c r="BI28" s="169" t="s">
        <v>470</v>
      </c>
      <c r="BJ28" s="169">
        <v>125</v>
      </c>
      <c r="BK28" s="169">
        <v>130</v>
      </c>
      <c r="BL28" s="169">
        <f>INDEX(章节关卡!$L$6:$L$35,卡牌消耗!BH28)*INDEX(节奏总表!$N$5:$N$34,卡牌消耗!BH28)*60</f>
        <v>2970000</v>
      </c>
      <c r="BM28" s="169">
        <v>24</v>
      </c>
      <c r="BN28" s="169">
        <f>SUMIFS(章节关卡!$BE$5:$BE$304,章节关卡!$BA$5:$BA$304,"="&amp;卡牌消耗!BM28)</f>
        <v>123750</v>
      </c>
      <c r="BO28" s="169">
        <v>22</v>
      </c>
      <c r="BP28" s="169">
        <f>SUMIFS(章节关卡!$BO$5:$BO$304,章节关卡!$BK$5:$BK$304,"="&amp;卡牌消耗!BO28)</f>
        <v>211500</v>
      </c>
      <c r="BQ28" s="169">
        <f>SUMIFS(章节关卡!$EC$5:$EC$94,章节关卡!$DJ$5:$DJ$94,"="&amp;卡牌消耗!BM28)</f>
        <v>99000</v>
      </c>
      <c r="BR28" s="169">
        <f>SUMIFS(章节关卡!$FB$5:$FB$94,章节关卡!$DJ$5:$DJ$94,"="&amp;BO28)</f>
        <v>297000</v>
      </c>
      <c r="BS28" s="169">
        <f t="shared" si="16"/>
        <v>3701250</v>
      </c>
      <c r="BT28" s="169">
        <v>1</v>
      </c>
      <c r="BU28" s="169">
        <f t="shared" si="17"/>
        <v>411250</v>
      </c>
      <c r="BV28" s="169">
        <v>9</v>
      </c>
      <c r="BX28" s="171"/>
      <c r="BY28" s="171"/>
      <c r="BZ28" s="171"/>
      <c r="CA28" s="169">
        <v>24</v>
      </c>
      <c r="CB28" s="169">
        <v>8.5</v>
      </c>
      <c r="CC28" s="21">
        <f t="shared" si="32"/>
        <v>0.13600000000000001</v>
      </c>
      <c r="CD28" s="169">
        <f t="shared" si="33"/>
        <v>3470</v>
      </c>
      <c r="CE28" s="50">
        <f>SUM(CD$5:CD28)</f>
        <v>35265</v>
      </c>
      <c r="CG28" s="171">
        <f t="shared" si="20"/>
        <v>1700</v>
      </c>
      <c r="CH28" s="171">
        <f t="shared" si="20"/>
        <v>2750</v>
      </c>
      <c r="CI28" s="171">
        <f t="shared" si="20"/>
        <v>3450</v>
      </c>
      <c r="CJ28" s="171">
        <f t="shared" si="20"/>
        <v>4150</v>
      </c>
      <c r="CK28" s="171">
        <f t="shared" si="20"/>
        <v>5200</v>
      </c>
      <c r="CN28" s="136">
        <v>24</v>
      </c>
      <c r="CO28" s="14">
        <f t="shared" si="21"/>
        <v>5</v>
      </c>
      <c r="CP28" s="14">
        <f t="shared" si="1"/>
        <v>4</v>
      </c>
      <c r="CQ28" s="14">
        <f t="shared" si="2"/>
        <v>1101005</v>
      </c>
      <c r="CR28" s="136" t="s">
        <v>1102</v>
      </c>
      <c r="CS28" s="14">
        <f t="shared" si="3"/>
        <v>4</v>
      </c>
      <c r="CT28" s="14" t="str">
        <f t="shared" si="4"/>
        <v>刘羽禅-4星</v>
      </c>
      <c r="CU28" s="136" t="s">
        <v>1108</v>
      </c>
      <c r="CV28" s="14">
        <f t="shared" si="22"/>
        <v>32000</v>
      </c>
      <c r="CW28" s="14" t="str">
        <f t="shared" si="5"/>
        <v>刘羽禅碎片</v>
      </c>
      <c r="CX28" s="14">
        <f t="shared" si="23"/>
        <v>240</v>
      </c>
    </row>
    <row r="29" spans="1:102" ht="16.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AA29" s="104">
        <v>25</v>
      </c>
      <c r="AB29" s="14">
        <f t="shared" si="6"/>
        <v>1</v>
      </c>
      <c r="AC29" s="14">
        <f>INDEX(挂机升级突破!$DQ$6:$DQ$57,卡牌消耗!AI29)</f>
        <v>11</v>
      </c>
      <c r="AD29" s="14">
        <f>INDEX(挂机升级突破!DR$6:DR$57,卡牌消耗!$AI29)</f>
        <v>4</v>
      </c>
      <c r="AE29" s="14">
        <f>INDEX(挂机升级突破!DS$6:DS$57,卡牌消耗!$AI29)</f>
        <v>0</v>
      </c>
      <c r="AF29" s="14" t="str">
        <f t="shared" si="7"/>
        <v>关羽</v>
      </c>
      <c r="AG29" s="14">
        <f t="shared" si="8"/>
        <v>5</v>
      </c>
      <c r="AH29" s="14" t="str">
        <f t="shared" si="9"/>
        <v>关羽魂火-25</v>
      </c>
      <c r="AI29" s="14">
        <f t="shared" si="10"/>
        <v>25</v>
      </c>
      <c r="AJ29" s="14" t="str">
        <f>INDEX(挂机升级突破!$DT$4:$ED$4,INDEX(挂机升级突破!$DQ$6:$DQ$57,卡牌消耗!AI29))</f>
        <v>金币</v>
      </c>
      <c r="AK29" s="14">
        <f>ROUND(INDEX(挂机升级突破!$DJ$6:$DJ$57,卡牌消耗!AI29)*INDEX(卡牌消耗!$B$8:$F$8,AG29)/$Q$4/50,0)*50</f>
        <v>15050</v>
      </c>
      <c r="AL29" s="14" t="str">
        <f>IF(AD29&gt;0,INDEX(挂机升级突破!$DT$4:$ED$4,AD29),"")</f>
        <v>橙色基础材料</v>
      </c>
      <c r="AM29" s="14">
        <f>ROUND(INDEX(挂机升级突破!$DT$6:$ED$57,卡牌消耗!AI29,AD29)*INDEX(卡牌消耗!$B$5:$F$5,AG29)/$Q$4/5,0)*5</f>
        <v>30</v>
      </c>
      <c r="AN29" s="14" t="str">
        <f>IF(AE29&gt;0,INDEX(挂机升级突破!$DT$4:$ED$4,AE29),"")</f>
        <v/>
      </c>
      <c r="AO29" s="14" t="str">
        <f>IF(AE29&gt;0,ROUND(INDEX(挂机升级突破!$DT$6:$ED$57,卡牌消耗!AI29,AE29)*INDEX(卡牌消耗!$B$7:$F$7,AG29)/$Q$4,0),"")</f>
        <v/>
      </c>
      <c r="AR29" s="104">
        <v>25</v>
      </c>
      <c r="AS29" s="14">
        <f t="shared" si="11"/>
        <v>2</v>
      </c>
      <c r="AT29" s="14">
        <f>INDEX(挂机升级突破!$EI$7:$EI$26,AX29)</f>
        <v>5</v>
      </c>
      <c r="AU29" s="14">
        <f>INDEX(挂机升级突破!$EJ$7:$EJ$26,AX29)</f>
        <v>1</v>
      </c>
      <c r="AV29" s="14">
        <f t="shared" si="12"/>
        <v>3</v>
      </c>
      <c r="AW29" s="14" t="str">
        <f t="shared" si="13"/>
        <v>许褚</v>
      </c>
      <c r="AX29" s="14">
        <f t="shared" si="14"/>
        <v>5</v>
      </c>
      <c r="AY29" s="14" t="str">
        <f t="shared" si="15"/>
        <v>许褚5突</v>
      </c>
      <c r="AZ29" s="14" t="str">
        <f>IF(AT29&gt;0,INDEX(挂机升级突破!$ER$5:$EV$5,卡牌消耗!AT29),"")</f>
        <v>金币</v>
      </c>
      <c r="BA29" s="14">
        <f>IF(AT29&gt;0,ROUND(INDEX(挂机升级突破!$EV$7:$EV$26,卡牌消耗!AX29)*INDEX(卡牌消耗!$B$8:$F$8,AV29)/$Q$4/500,0)*500,"")</f>
        <v>4000</v>
      </c>
      <c r="BB29" s="14" t="str">
        <f>IF(AU29&gt;0,INDEX(挂机升级突破!$ER$5:$EV$5,卡牌消耗!AU29),"")</f>
        <v>玄铁</v>
      </c>
      <c r="BC29" s="14">
        <f>IF(AU29&gt;0,ROUND(INDEX(挂机升级突破!$ER$7:$EU$26,卡牌消耗!AX29,卡牌消耗!AU29)*INDEX($B$6:$F$6,AV29)/$Q$4/5,0)*5,"")</f>
        <v>35</v>
      </c>
      <c r="BD29" s="104"/>
      <c r="BE29" s="104"/>
      <c r="BH29" s="158">
        <v>25</v>
      </c>
      <c r="BI29" s="169" t="s">
        <v>471</v>
      </c>
      <c r="BJ29" s="169">
        <v>130</v>
      </c>
      <c r="BK29" s="169">
        <v>135</v>
      </c>
      <c r="BL29" s="169">
        <f>INDEX(章节关卡!$L$6:$L$35,卡牌消耗!BH29)*INDEX(节奏总表!$N$5:$N$34,卡牌消耗!BH29)*60</f>
        <v>3780000</v>
      </c>
      <c r="BM29" s="169">
        <v>25</v>
      </c>
      <c r="BN29" s="169">
        <f>SUMIFS(章节关卡!$BE$5:$BE$304,章节关卡!$BA$5:$BA$304,"="&amp;卡牌消耗!BM29)</f>
        <v>135000</v>
      </c>
      <c r="BO29" s="169">
        <v>23</v>
      </c>
      <c r="BP29" s="169">
        <f>SUMIFS(章节关卡!$BO$5:$BO$304,章节关卡!$BK$5:$BK$304,"="&amp;卡牌消耗!BO29)</f>
        <v>225000</v>
      </c>
      <c r="BQ29" s="169">
        <f>SUMIFS(章节关卡!$EC$5:$EC$94,章节关卡!$DJ$5:$DJ$94,"="&amp;卡牌消耗!BM29)</f>
        <v>108000</v>
      </c>
      <c r="BR29" s="169">
        <f>SUMIFS(章节关卡!$FB$5:$FB$94,章节关卡!$DJ$5:$DJ$94,"="&amp;BO29)</f>
        <v>324000</v>
      </c>
      <c r="BS29" s="169">
        <f t="shared" si="16"/>
        <v>4572000</v>
      </c>
      <c r="BT29" s="169">
        <v>1</v>
      </c>
      <c r="BU29" s="169">
        <f t="shared" si="17"/>
        <v>508000</v>
      </c>
      <c r="BV29" s="169">
        <v>9</v>
      </c>
      <c r="BX29" s="171"/>
      <c r="BY29" s="173" t="s">
        <v>120</v>
      </c>
      <c r="BZ29" s="169">
        <v>4</v>
      </c>
      <c r="CA29" s="169">
        <v>25</v>
      </c>
      <c r="CB29" s="50">
        <v>5</v>
      </c>
      <c r="CC29" s="21">
        <f>CB29/$BZ31</f>
        <v>0.18181818181818182</v>
      </c>
      <c r="CD29" s="169">
        <f>INT($BZ30*CC29/5)*5</f>
        <v>5835</v>
      </c>
      <c r="CE29" s="50">
        <f>SUM(CD$5:CD29)</f>
        <v>41100</v>
      </c>
      <c r="CG29" s="171">
        <f t="shared" si="20"/>
        <v>2900</v>
      </c>
      <c r="CH29" s="171">
        <f t="shared" si="20"/>
        <v>4650</v>
      </c>
      <c r="CI29" s="171">
        <f t="shared" si="20"/>
        <v>5800</v>
      </c>
      <c r="CJ29" s="171">
        <f t="shared" si="20"/>
        <v>7000</v>
      </c>
      <c r="CK29" s="171">
        <f t="shared" si="20"/>
        <v>8750</v>
      </c>
      <c r="CN29" s="136">
        <v>25</v>
      </c>
      <c r="CO29" s="14">
        <f t="shared" si="21"/>
        <v>5</v>
      </c>
      <c r="CP29" s="14">
        <f t="shared" si="1"/>
        <v>4</v>
      </c>
      <c r="CQ29" s="14">
        <f t="shared" si="2"/>
        <v>1101005</v>
      </c>
      <c r="CR29" s="136" t="s">
        <v>1102</v>
      </c>
      <c r="CS29" s="14">
        <f t="shared" si="3"/>
        <v>5</v>
      </c>
      <c r="CT29" s="14" t="str">
        <f t="shared" si="4"/>
        <v>刘羽禅-5星</v>
      </c>
      <c r="CU29" s="136" t="s">
        <v>1108</v>
      </c>
      <c r="CV29" s="14">
        <f t="shared" si="22"/>
        <v>60000</v>
      </c>
      <c r="CW29" s="14" t="str">
        <f t="shared" si="5"/>
        <v>刘羽禅碎片</v>
      </c>
      <c r="CX29" s="14">
        <f t="shared" si="23"/>
        <v>320</v>
      </c>
    </row>
    <row r="30" spans="1:102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AA30" s="104">
        <v>26</v>
      </c>
      <c r="AB30" s="14">
        <f t="shared" si="6"/>
        <v>1</v>
      </c>
      <c r="AC30" s="14">
        <f>INDEX(挂机升级突破!$DQ$6:$DQ$57,卡牌消耗!AI30)</f>
        <v>11</v>
      </c>
      <c r="AD30" s="14">
        <f>INDEX(挂机升级突破!DR$6:DR$57,卡牌消耗!$AI30)</f>
        <v>4</v>
      </c>
      <c r="AE30" s="14">
        <f>INDEX(挂机升级突破!DS$6:DS$57,卡牌消耗!$AI30)</f>
        <v>0</v>
      </c>
      <c r="AF30" s="14" t="str">
        <f t="shared" si="7"/>
        <v>关羽</v>
      </c>
      <c r="AG30" s="14">
        <f t="shared" si="8"/>
        <v>5</v>
      </c>
      <c r="AH30" s="14" t="str">
        <f t="shared" si="9"/>
        <v>关羽魂火-26</v>
      </c>
      <c r="AI30" s="14">
        <f t="shared" si="10"/>
        <v>26</v>
      </c>
      <c r="AJ30" s="14" t="str">
        <f>INDEX(挂机升级突破!$DT$4:$ED$4,INDEX(挂机升级突破!$DQ$6:$DQ$57,卡牌消耗!AI30))</f>
        <v>金币</v>
      </c>
      <c r="AK30" s="14">
        <f>ROUND(INDEX(挂机升级突破!$DJ$6:$DJ$57,卡牌消耗!AI30)*INDEX(卡牌消耗!$B$8:$F$8,AG30)/$Q$4/50,0)*50</f>
        <v>17550</v>
      </c>
      <c r="AL30" s="14" t="str">
        <f>IF(AD30&gt;0,INDEX(挂机升级突破!$DT$4:$ED$4,AD30),"")</f>
        <v>橙色基础材料</v>
      </c>
      <c r="AM30" s="14">
        <f>ROUND(INDEX(挂机升级突破!$DT$6:$ED$57,卡牌消耗!AI30,AD30)*INDEX(卡牌消耗!$B$5:$F$5,AG30)/$Q$4/5,0)*5</f>
        <v>35</v>
      </c>
      <c r="AN30" s="14" t="str">
        <f>IF(AE30&gt;0,INDEX(挂机升级突破!$DT$4:$ED$4,AE30),"")</f>
        <v/>
      </c>
      <c r="AO30" s="14" t="str">
        <f>IF(AE30&gt;0,ROUND(INDEX(挂机升级突破!$DT$6:$ED$57,卡牌消耗!AI30,AE30)*INDEX(卡牌消耗!$B$7:$F$7,AG30)/$Q$4,0),"")</f>
        <v/>
      </c>
      <c r="AR30" s="104">
        <v>26</v>
      </c>
      <c r="AS30" s="14">
        <f t="shared" si="11"/>
        <v>2</v>
      </c>
      <c r="AT30" s="14">
        <f>INDEX(挂机升级突破!$EI$7:$EI$26,AX30)</f>
        <v>5</v>
      </c>
      <c r="AU30" s="14">
        <f>INDEX(挂机升级突破!$EJ$7:$EJ$26,AX30)</f>
        <v>1</v>
      </c>
      <c r="AV30" s="14">
        <f t="shared" si="12"/>
        <v>3</v>
      </c>
      <c r="AW30" s="14" t="str">
        <f t="shared" si="13"/>
        <v>许褚</v>
      </c>
      <c r="AX30" s="14">
        <f t="shared" si="14"/>
        <v>6</v>
      </c>
      <c r="AY30" s="14" t="str">
        <f t="shared" si="15"/>
        <v>许褚6突</v>
      </c>
      <c r="AZ30" s="14" t="str">
        <f>IF(AT30&gt;0,INDEX(挂机升级突破!$ER$5:$EV$5,卡牌消耗!AT30),"")</f>
        <v>金币</v>
      </c>
      <c r="BA30" s="14">
        <f>IF(AT30&gt;0,ROUND(INDEX(挂机升级突破!$EV$7:$EV$26,卡牌消耗!AX30)*INDEX(卡牌消耗!$B$8:$F$8,AV30)/$Q$4/500,0)*500,"")</f>
        <v>5000</v>
      </c>
      <c r="BB30" s="14" t="str">
        <f>IF(AU30&gt;0,INDEX(挂机升级突破!$ER$5:$EV$5,卡牌消耗!AU30),"")</f>
        <v>玄铁</v>
      </c>
      <c r="BC30" s="14">
        <f>IF(AU30&gt;0,ROUND(INDEX(挂机升级突破!$ER$7:$EU$26,卡牌消耗!AX30,卡牌消耗!AU30)*INDEX($B$6:$F$6,AV30)/$Q$4/5,0)*5,"")</f>
        <v>50</v>
      </c>
      <c r="BD30" s="104"/>
      <c r="BE30" s="104"/>
      <c r="BH30" s="158">
        <v>26</v>
      </c>
      <c r="BI30" s="169" t="s">
        <v>472</v>
      </c>
      <c r="BJ30" s="169">
        <v>135</v>
      </c>
      <c r="BK30" s="169">
        <v>140</v>
      </c>
      <c r="BL30" s="169">
        <f>INDEX(章节关卡!$L$6:$L$35,卡牌消耗!BH30)*INDEX(节奏总表!$N$5:$N$34,卡牌消耗!BH30)*60</f>
        <v>4875000</v>
      </c>
      <c r="BM30" s="169">
        <v>26</v>
      </c>
      <c r="BN30" s="169">
        <f>SUMIFS(章节关卡!$BE$5:$BE$304,章节关卡!$BA$5:$BA$304,"="&amp;卡牌消耗!BM30)</f>
        <v>146250</v>
      </c>
      <c r="BO30" s="169">
        <v>24</v>
      </c>
      <c r="BP30" s="169">
        <f>SUMIFS(章节关卡!$BO$5:$BO$304,章节关卡!$BK$5:$BK$304,"="&amp;卡牌消耗!BO30)</f>
        <v>247500</v>
      </c>
      <c r="BQ30" s="169">
        <f>SUMIFS(章节关卡!$EC$5:$EC$94,章节关卡!$DJ$5:$DJ$94,"="&amp;卡牌消耗!BM30)</f>
        <v>117000</v>
      </c>
      <c r="BR30" s="169">
        <f>SUMIFS(章节关卡!$FB$5:$FB$94,章节关卡!$DJ$5:$DJ$94,"="&amp;BO30)</f>
        <v>351000</v>
      </c>
      <c r="BS30" s="169">
        <f t="shared" si="16"/>
        <v>5736750</v>
      </c>
      <c r="BT30" s="169">
        <v>1</v>
      </c>
      <c r="BU30" s="169">
        <f t="shared" si="17"/>
        <v>637416</v>
      </c>
      <c r="BV30" s="169">
        <v>9</v>
      </c>
      <c r="BX30" s="171"/>
      <c r="BY30" s="171"/>
      <c r="BZ30" s="14">
        <f>INDEX($BU$5:$BU$32,BZ29)</f>
        <v>32112</v>
      </c>
      <c r="CA30" s="169">
        <v>26</v>
      </c>
      <c r="CB30" s="50">
        <v>5.25</v>
      </c>
      <c r="CC30" s="21">
        <f>CB30/$BZ31</f>
        <v>0.19090909090909092</v>
      </c>
      <c r="CD30" s="169">
        <f>INT($BZ30*CC30/5)*5</f>
        <v>6130</v>
      </c>
      <c r="CE30" s="50">
        <f>SUM(CD$5:CD30)</f>
        <v>47230</v>
      </c>
      <c r="CG30" s="171">
        <f t="shared" si="20"/>
        <v>3050</v>
      </c>
      <c r="CH30" s="171">
        <f t="shared" si="20"/>
        <v>4900</v>
      </c>
      <c r="CI30" s="171">
        <f t="shared" si="20"/>
        <v>6100</v>
      </c>
      <c r="CJ30" s="171">
        <f t="shared" si="20"/>
        <v>7350</v>
      </c>
      <c r="CK30" s="171">
        <f t="shared" si="20"/>
        <v>9150</v>
      </c>
      <c r="CN30" s="136">
        <v>26</v>
      </c>
      <c r="CO30" s="14">
        <f t="shared" si="21"/>
        <v>6</v>
      </c>
      <c r="CP30" s="14">
        <f t="shared" si="1"/>
        <v>4</v>
      </c>
      <c r="CQ30" s="14">
        <f t="shared" si="2"/>
        <v>1101006</v>
      </c>
      <c r="CR30" s="136" t="s">
        <v>1102</v>
      </c>
      <c r="CS30" s="14">
        <f t="shared" si="3"/>
        <v>1</v>
      </c>
      <c r="CT30" s="14" t="str">
        <f t="shared" si="4"/>
        <v>红莲缇娜-1星</v>
      </c>
      <c r="CU30" s="136" t="s">
        <v>1108</v>
      </c>
      <c r="CV30" s="14">
        <f t="shared" si="22"/>
        <v>6000</v>
      </c>
      <c r="CW30" s="14" t="str">
        <f t="shared" si="5"/>
        <v>红莲缇娜碎片</v>
      </c>
      <c r="CX30" s="14">
        <f t="shared" si="23"/>
        <v>80</v>
      </c>
    </row>
    <row r="31" spans="1:102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AA31" s="104">
        <v>27</v>
      </c>
      <c r="AB31" s="14">
        <f t="shared" si="6"/>
        <v>1</v>
      </c>
      <c r="AC31" s="14">
        <f>INDEX(挂机升级突破!$DQ$6:$DQ$57,卡牌消耗!AI31)</f>
        <v>11</v>
      </c>
      <c r="AD31" s="14">
        <f>INDEX(挂机升级突破!DR$6:DR$57,卡牌消耗!$AI31)</f>
        <v>4</v>
      </c>
      <c r="AE31" s="14">
        <f>INDEX(挂机升级突破!DS$6:DS$57,卡牌消耗!$AI31)</f>
        <v>0</v>
      </c>
      <c r="AF31" s="14" t="str">
        <f t="shared" si="7"/>
        <v>关羽</v>
      </c>
      <c r="AG31" s="14">
        <f t="shared" si="8"/>
        <v>5</v>
      </c>
      <c r="AH31" s="14" t="str">
        <f t="shared" si="9"/>
        <v>关羽魂火-27</v>
      </c>
      <c r="AI31" s="14">
        <f t="shared" si="10"/>
        <v>27</v>
      </c>
      <c r="AJ31" s="14" t="str">
        <f>INDEX(挂机升级突破!$DT$4:$ED$4,INDEX(挂机升级突破!$DQ$6:$DQ$57,卡牌消耗!AI31))</f>
        <v>金币</v>
      </c>
      <c r="AK31" s="14">
        <f>ROUND(INDEX(挂机升级突破!$DJ$6:$DJ$57,卡牌消耗!AI31)*INDEX(卡牌消耗!$B$8:$F$8,AG31)/$Q$4/50,0)*50</f>
        <v>17550</v>
      </c>
      <c r="AL31" s="14" t="str">
        <f>IF(AD31&gt;0,INDEX(挂机升级突破!$DT$4:$ED$4,AD31),"")</f>
        <v>橙色基础材料</v>
      </c>
      <c r="AM31" s="14">
        <f>ROUND(INDEX(挂机升级突破!$DT$6:$ED$57,卡牌消耗!AI31,AD31)*INDEX(卡牌消耗!$B$5:$F$5,AG31)/$Q$4/5,0)*5</f>
        <v>35</v>
      </c>
      <c r="AN31" s="14" t="str">
        <f>IF(AE31&gt;0,INDEX(挂机升级突破!$DT$4:$ED$4,AE31),"")</f>
        <v/>
      </c>
      <c r="AO31" s="14" t="str">
        <f>IF(AE31&gt;0,ROUND(INDEX(挂机升级突破!$DT$6:$ED$57,卡牌消耗!AI31,AE31)*INDEX(卡牌消耗!$B$7:$F$7,AG31)/$Q$4,0),"")</f>
        <v/>
      </c>
      <c r="AR31" s="104">
        <v>27</v>
      </c>
      <c r="AS31" s="14">
        <f t="shared" si="11"/>
        <v>2</v>
      </c>
      <c r="AT31" s="14">
        <f>INDEX(挂机升级突破!$EI$7:$EI$26,AX31)</f>
        <v>5</v>
      </c>
      <c r="AU31" s="14">
        <f>INDEX(挂机升级突破!$EJ$7:$EJ$26,AX31)</f>
        <v>1</v>
      </c>
      <c r="AV31" s="14">
        <f t="shared" si="12"/>
        <v>3</v>
      </c>
      <c r="AW31" s="14" t="str">
        <f t="shared" si="13"/>
        <v>许褚</v>
      </c>
      <c r="AX31" s="14">
        <f t="shared" si="14"/>
        <v>7</v>
      </c>
      <c r="AY31" s="14" t="str">
        <f t="shared" si="15"/>
        <v>许褚7突</v>
      </c>
      <c r="AZ31" s="14" t="str">
        <f>IF(AT31&gt;0,INDEX(挂机升级突破!$ER$5:$EV$5,卡牌消耗!AT31),"")</f>
        <v>金币</v>
      </c>
      <c r="BA31" s="14">
        <f>IF(AT31&gt;0,ROUND(INDEX(挂机升级突破!$EV$7:$EV$26,卡牌消耗!AX31)*INDEX(卡牌消耗!$B$8:$F$8,AV31)/$Q$4/500,0)*500,"")</f>
        <v>8000</v>
      </c>
      <c r="BB31" s="14" t="str">
        <f>IF(AU31&gt;0,INDEX(挂机升级突破!$ER$5:$EV$5,卡牌消耗!AU31),"")</f>
        <v>玄铁</v>
      </c>
      <c r="BC31" s="14">
        <f>IF(AU31&gt;0,ROUND(INDEX(挂机升级突破!$ER$7:$EU$26,卡牌消耗!AX31,卡牌消耗!AU31)*INDEX($B$6:$F$6,AV31)/$Q$4/5,0)*5,"")</f>
        <v>85</v>
      </c>
      <c r="BD31" s="104"/>
      <c r="BE31" s="104"/>
      <c r="BH31" s="158">
        <v>27</v>
      </c>
      <c r="BI31" s="169" t="s">
        <v>473</v>
      </c>
      <c r="BJ31" s="169">
        <v>140</v>
      </c>
      <c r="BK31" s="169">
        <v>145</v>
      </c>
      <c r="BL31" s="169">
        <f>INDEX(章节关卡!$L$6:$L$35,卡牌消耗!BH31)*INDEX(节奏总表!$N$5:$N$34,卡牌消耗!BH31)*60</f>
        <v>6300000</v>
      </c>
      <c r="BM31" s="169">
        <v>27</v>
      </c>
      <c r="BN31" s="169">
        <f>SUMIFS(章节关卡!$BE$5:$BE$304,章节关卡!$BA$5:$BA$304,"="&amp;卡牌消耗!BM31)</f>
        <v>157500</v>
      </c>
      <c r="BO31" s="169">
        <v>25</v>
      </c>
      <c r="BP31" s="169">
        <f>SUMIFS(章节关卡!$BO$5:$BO$304,章节关卡!$BK$5:$BK$304,"="&amp;卡牌消耗!BO31)</f>
        <v>270000</v>
      </c>
      <c r="BQ31" s="169">
        <f>SUMIFS(章节关卡!$EC$5:$EC$94,章节关卡!$DJ$5:$DJ$94,"="&amp;卡牌消耗!BM31)</f>
        <v>126000</v>
      </c>
      <c r="BR31" s="169">
        <f>SUMIFS(章节关卡!$FB$5:$FB$94,章节关卡!$DJ$5:$DJ$94,"="&amp;BO31)</f>
        <v>378000</v>
      </c>
      <c r="BS31" s="169">
        <f t="shared" si="16"/>
        <v>7231500</v>
      </c>
      <c r="BT31" s="169">
        <v>1</v>
      </c>
      <c r="BU31" s="169">
        <f t="shared" si="17"/>
        <v>803500</v>
      </c>
      <c r="BV31" s="169">
        <v>9</v>
      </c>
      <c r="BX31" s="171"/>
      <c r="BY31" s="170"/>
      <c r="BZ31" s="14">
        <f>SUMIFS($CB$5:$CB$154,$CA$5:$CA$154,"&gt;="&amp;INDEX($BJ$5:$BJ$32,BZ29),$CA$5:$CA$154,"&lt;"&amp;INDEX($BK$5:$BK$32,BZ29))</f>
        <v>27.5</v>
      </c>
      <c r="CA31" s="169">
        <v>27</v>
      </c>
      <c r="CB31" s="169">
        <v>5.5</v>
      </c>
      <c r="CC31" s="21">
        <f>CB31/$BZ31</f>
        <v>0.2</v>
      </c>
      <c r="CD31" s="169">
        <f>INT($BZ30*CC31/5)*5</f>
        <v>6420</v>
      </c>
      <c r="CE31" s="169">
        <f>SUM(CD$5:CD31)</f>
        <v>53650</v>
      </c>
      <c r="CG31" s="171">
        <f t="shared" si="20"/>
        <v>3200</v>
      </c>
      <c r="CH31" s="171">
        <f t="shared" si="20"/>
        <v>5100</v>
      </c>
      <c r="CI31" s="171">
        <f t="shared" si="20"/>
        <v>6400</v>
      </c>
      <c r="CJ31" s="171">
        <f t="shared" si="20"/>
        <v>7700</v>
      </c>
      <c r="CK31" s="171">
        <f t="shared" si="20"/>
        <v>9600</v>
      </c>
      <c r="CN31" s="136">
        <v>27</v>
      </c>
      <c r="CO31" s="14">
        <f t="shared" si="21"/>
        <v>6</v>
      </c>
      <c r="CP31" s="14">
        <f t="shared" si="1"/>
        <v>4</v>
      </c>
      <c r="CQ31" s="14">
        <f t="shared" si="2"/>
        <v>1101006</v>
      </c>
      <c r="CR31" s="136" t="s">
        <v>1102</v>
      </c>
      <c r="CS31" s="14">
        <f t="shared" si="3"/>
        <v>2</v>
      </c>
      <c r="CT31" s="14" t="str">
        <f t="shared" si="4"/>
        <v>红莲缇娜-2星</v>
      </c>
      <c r="CU31" s="136" t="s">
        <v>1108</v>
      </c>
      <c r="CV31" s="14">
        <f t="shared" si="22"/>
        <v>8000</v>
      </c>
      <c r="CW31" s="14" t="str">
        <f t="shared" si="5"/>
        <v>红莲缇娜碎片</v>
      </c>
      <c r="CX31" s="14">
        <f t="shared" si="23"/>
        <v>80</v>
      </c>
    </row>
    <row r="32" spans="1:102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AA32" s="104">
        <v>28</v>
      </c>
      <c r="AB32" s="14">
        <f t="shared" si="6"/>
        <v>1</v>
      </c>
      <c r="AC32" s="14">
        <f>INDEX(挂机升级突破!$DQ$6:$DQ$57,卡牌消耗!AI32)</f>
        <v>11</v>
      </c>
      <c r="AD32" s="14">
        <f>INDEX(挂机升级突破!DR$6:DR$57,卡牌消耗!$AI32)</f>
        <v>4</v>
      </c>
      <c r="AE32" s="14">
        <f>INDEX(挂机升级突破!DS$6:DS$57,卡牌消耗!$AI32)</f>
        <v>0</v>
      </c>
      <c r="AF32" s="14" t="str">
        <f t="shared" si="7"/>
        <v>关羽</v>
      </c>
      <c r="AG32" s="14">
        <f t="shared" si="8"/>
        <v>5</v>
      </c>
      <c r="AH32" s="14" t="str">
        <f t="shared" si="9"/>
        <v>关羽魂火-28</v>
      </c>
      <c r="AI32" s="14">
        <f t="shared" si="10"/>
        <v>28</v>
      </c>
      <c r="AJ32" s="14" t="str">
        <f>INDEX(挂机升级突破!$DT$4:$ED$4,INDEX(挂机升级突破!$DQ$6:$DQ$57,卡牌消耗!AI32))</f>
        <v>金币</v>
      </c>
      <c r="AK32" s="14">
        <f>ROUND(INDEX(挂机升级突破!$DJ$6:$DJ$57,卡牌消耗!AI32)*INDEX(卡牌消耗!$B$8:$F$8,AG32)/$Q$4/50,0)*50</f>
        <v>17550</v>
      </c>
      <c r="AL32" s="14" t="str">
        <f>IF(AD32&gt;0,INDEX(挂机升级突破!$DT$4:$ED$4,AD32),"")</f>
        <v>橙色基础材料</v>
      </c>
      <c r="AM32" s="14">
        <f>ROUND(INDEX(挂机升级突破!$DT$6:$ED$57,卡牌消耗!AI32,AD32)*INDEX(卡牌消耗!$B$5:$F$5,AG32)/$Q$4/5,0)*5</f>
        <v>35</v>
      </c>
      <c r="AN32" s="14" t="str">
        <f>IF(AE32&gt;0,INDEX(挂机升级突破!$DT$4:$ED$4,AE32),"")</f>
        <v/>
      </c>
      <c r="AO32" s="14" t="str">
        <f>IF(AE32&gt;0,ROUND(INDEX(挂机升级突破!$DT$6:$ED$57,卡牌消耗!AI32,AE32)*INDEX(卡牌消耗!$B$7:$F$7,AG32)/$Q$4,0),"")</f>
        <v/>
      </c>
      <c r="AR32" s="104">
        <v>28</v>
      </c>
      <c r="AS32" s="14">
        <f t="shared" si="11"/>
        <v>2</v>
      </c>
      <c r="AT32" s="14">
        <f>INDEX(挂机升级突破!$EI$7:$EI$26,AX32)</f>
        <v>5</v>
      </c>
      <c r="AU32" s="14">
        <f>INDEX(挂机升级突破!$EJ$7:$EJ$26,AX32)</f>
        <v>1</v>
      </c>
      <c r="AV32" s="14">
        <f t="shared" si="12"/>
        <v>3</v>
      </c>
      <c r="AW32" s="14" t="str">
        <f t="shared" si="13"/>
        <v>许褚</v>
      </c>
      <c r="AX32" s="14">
        <f t="shared" si="14"/>
        <v>8</v>
      </c>
      <c r="AY32" s="14" t="str">
        <f t="shared" si="15"/>
        <v>许褚8突</v>
      </c>
      <c r="AZ32" s="14" t="str">
        <f>IF(AT32&gt;0,INDEX(挂机升级突破!$ER$5:$EV$5,卡牌消耗!AT32),"")</f>
        <v>金币</v>
      </c>
      <c r="BA32" s="14">
        <f>IF(AT32&gt;0,ROUND(INDEX(挂机升级突破!$EV$7:$EV$26,卡牌消耗!AX32)*INDEX(卡牌消耗!$B$8:$F$8,AV32)/$Q$4/500,0)*500,"")</f>
        <v>8000</v>
      </c>
      <c r="BB32" s="14" t="str">
        <f>IF(AU32&gt;0,INDEX(挂机升级突破!$ER$5:$EV$5,卡牌消耗!AU32),"")</f>
        <v>玄铁</v>
      </c>
      <c r="BC32" s="14">
        <f>IF(AU32&gt;0,ROUND(INDEX(挂机升级突破!$ER$7:$EU$26,卡牌消耗!AX32,卡牌消耗!AU32)*INDEX($B$6:$F$6,AV32)/$Q$4/5,0)*5,"")</f>
        <v>150</v>
      </c>
      <c r="BD32" s="104"/>
      <c r="BE32" s="104"/>
      <c r="BH32" s="158">
        <v>28</v>
      </c>
      <c r="BI32" s="169" t="s">
        <v>474</v>
      </c>
      <c r="BJ32" s="169">
        <v>145</v>
      </c>
      <c r="BK32" s="169">
        <v>150</v>
      </c>
      <c r="BL32" s="169">
        <f>INDEX(章节关卡!$L$6:$L$35,卡牌消耗!BH32)*INDEX(节奏总表!$N$5:$N$34,卡牌消耗!BH32)*60</f>
        <v>7650000</v>
      </c>
      <c r="BM32" s="169">
        <v>28</v>
      </c>
      <c r="BN32" s="169">
        <f>SUMIFS(章节关卡!$BE$5:$BE$304,章节关卡!$BA$5:$BA$304,"="&amp;卡牌消耗!BM32)</f>
        <v>168750</v>
      </c>
      <c r="BO32" s="169">
        <v>26</v>
      </c>
      <c r="BP32" s="169">
        <f>SUMIFS(章节关卡!$BO$5:$BO$304,章节关卡!$BK$5:$BK$304,"="&amp;卡牌消耗!BO32)</f>
        <v>292500</v>
      </c>
      <c r="BQ32" s="169">
        <f>SUMIFS(章节关卡!$EC$5:$EC$94,章节关卡!$DJ$5:$DJ$94,"="&amp;卡牌消耗!BM32)</f>
        <v>135000</v>
      </c>
      <c r="BR32" s="169">
        <f>SUMIFS(章节关卡!$FB$5:$FB$94,章节关卡!$DJ$5:$DJ$94,"="&amp;BO32)</f>
        <v>405000</v>
      </c>
      <c r="BS32" s="169">
        <f t="shared" si="16"/>
        <v>8651250</v>
      </c>
      <c r="BT32" s="169">
        <v>1</v>
      </c>
      <c r="BU32" s="169">
        <f t="shared" si="17"/>
        <v>961250</v>
      </c>
      <c r="BV32" s="169">
        <v>9</v>
      </c>
      <c r="BX32" s="171"/>
      <c r="BY32" s="171"/>
      <c r="BZ32" s="171"/>
      <c r="CA32" s="169">
        <v>28</v>
      </c>
      <c r="CB32" s="169">
        <v>5.75</v>
      </c>
      <c r="CC32" s="21">
        <f>CB32/$BZ31</f>
        <v>0.20909090909090908</v>
      </c>
      <c r="CD32" s="169">
        <f>INT($BZ30*CC32/5)*5</f>
        <v>6710</v>
      </c>
      <c r="CE32" s="169">
        <f>SUM(CD$5:CD32)</f>
        <v>60360</v>
      </c>
      <c r="CG32" s="171">
        <f t="shared" si="20"/>
        <v>3350</v>
      </c>
      <c r="CH32" s="171">
        <f t="shared" si="20"/>
        <v>5350</v>
      </c>
      <c r="CI32" s="171">
        <f t="shared" si="20"/>
        <v>6700</v>
      </c>
      <c r="CJ32" s="171">
        <f t="shared" si="20"/>
        <v>8050</v>
      </c>
      <c r="CK32" s="171">
        <f t="shared" si="20"/>
        <v>10050</v>
      </c>
      <c r="CN32" s="136">
        <v>28</v>
      </c>
      <c r="CO32" s="14">
        <f t="shared" si="21"/>
        <v>6</v>
      </c>
      <c r="CP32" s="14">
        <f t="shared" si="1"/>
        <v>4</v>
      </c>
      <c r="CQ32" s="14">
        <f t="shared" si="2"/>
        <v>1101006</v>
      </c>
      <c r="CR32" s="136" t="s">
        <v>1102</v>
      </c>
      <c r="CS32" s="14">
        <f t="shared" si="3"/>
        <v>3</v>
      </c>
      <c r="CT32" s="14" t="str">
        <f t="shared" si="4"/>
        <v>红莲缇娜-3星</v>
      </c>
      <c r="CU32" s="136" t="s">
        <v>1108</v>
      </c>
      <c r="CV32" s="14">
        <f t="shared" si="22"/>
        <v>14000</v>
      </c>
      <c r="CW32" s="14" t="str">
        <f t="shared" si="5"/>
        <v>红莲缇娜碎片</v>
      </c>
      <c r="CX32" s="14">
        <f t="shared" si="23"/>
        <v>160</v>
      </c>
    </row>
    <row r="33" spans="1:102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AA33" s="104">
        <v>29</v>
      </c>
      <c r="AB33" s="14">
        <f t="shared" si="6"/>
        <v>1</v>
      </c>
      <c r="AC33" s="14">
        <f>INDEX(挂机升级突破!$DQ$6:$DQ$57,卡牌消耗!AI33)</f>
        <v>11</v>
      </c>
      <c r="AD33" s="14">
        <f>INDEX(挂机升级突破!DR$6:DR$57,卡牌消耗!$AI33)</f>
        <v>4</v>
      </c>
      <c r="AE33" s="14">
        <f>INDEX(挂机升级突破!DS$6:DS$57,卡牌消耗!$AI33)</f>
        <v>0</v>
      </c>
      <c r="AF33" s="14" t="str">
        <f t="shared" si="7"/>
        <v>关羽</v>
      </c>
      <c r="AG33" s="14">
        <f t="shared" si="8"/>
        <v>5</v>
      </c>
      <c r="AH33" s="14" t="str">
        <f t="shared" si="9"/>
        <v>关羽魂火-29</v>
      </c>
      <c r="AI33" s="14">
        <f t="shared" si="10"/>
        <v>29</v>
      </c>
      <c r="AJ33" s="14" t="str">
        <f>INDEX(挂机升级突破!$DT$4:$ED$4,INDEX(挂机升级突破!$DQ$6:$DQ$57,卡牌消耗!AI33))</f>
        <v>金币</v>
      </c>
      <c r="AK33" s="14">
        <f>ROUND(INDEX(挂机升级突破!$DJ$6:$DJ$57,卡牌消耗!AI33)*INDEX(卡牌消耗!$B$8:$F$8,AG33)/$Q$4/50,0)*50</f>
        <v>17800</v>
      </c>
      <c r="AL33" s="14" t="str">
        <f>IF(AD33&gt;0,INDEX(挂机升级突破!$DT$4:$ED$4,AD33),"")</f>
        <v>橙色基础材料</v>
      </c>
      <c r="AM33" s="14">
        <f>ROUND(INDEX(挂机升级突破!$DT$6:$ED$57,卡牌消耗!AI33,AD33)*INDEX(卡牌消耗!$B$5:$F$5,AG33)/$Q$4/5,0)*5</f>
        <v>40</v>
      </c>
      <c r="AN33" s="14" t="str">
        <f>IF(AE33&gt;0,INDEX(挂机升级突破!$DT$4:$ED$4,AE33),"")</f>
        <v/>
      </c>
      <c r="AO33" s="14" t="str">
        <f>IF(AE33&gt;0,ROUND(INDEX(挂机升级突破!$DT$6:$ED$57,卡牌消耗!AI33,AE33)*INDEX(卡牌消耗!$B$7:$F$7,AG33)/$Q$4,0),"")</f>
        <v/>
      </c>
      <c r="AR33" s="104">
        <v>29</v>
      </c>
      <c r="AS33" s="14">
        <f t="shared" si="11"/>
        <v>2</v>
      </c>
      <c r="AT33" s="14">
        <f>INDEX(挂机升级突破!$EI$7:$EI$26,AX33)</f>
        <v>5</v>
      </c>
      <c r="AU33" s="14">
        <f>INDEX(挂机升级突破!$EJ$7:$EJ$26,AX33)</f>
        <v>2</v>
      </c>
      <c r="AV33" s="14">
        <f t="shared" si="12"/>
        <v>3</v>
      </c>
      <c r="AW33" s="14" t="str">
        <f t="shared" si="13"/>
        <v>许褚</v>
      </c>
      <c r="AX33" s="14">
        <f t="shared" si="14"/>
        <v>9</v>
      </c>
      <c r="AY33" s="14" t="str">
        <f t="shared" si="15"/>
        <v>许褚9突</v>
      </c>
      <c r="AZ33" s="14" t="str">
        <f>IF(AT33&gt;0,INDEX(挂机升级突破!$ER$5:$EV$5,卡牌消耗!AT33),"")</f>
        <v>金币</v>
      </c>
      <c r="BA33" s="14">
        <f>IF(AT33&gt;0,ROUND(INDEX(挂机升级突破!$EV$7:$EV$26,卡牌消耗!AX33)*INDEX(卡牌消耗!$B$8:$F$8,AV33)/$Q$4/500,0)*500,"")</f>
        <v>11000</v>
      </c>
      <c r="BB33" s="14" t="str">
        <f>IF(AU33&gt;0,INDEX(挂机升级突破!$ER$5:$EV$5,卡牌消耗!AU33),"")</f>
        <v>乌金</v>
      </c>
      <c r="BC33" s="14">
        <f>IF(AU33&gt;0,ROUND(INDEX(挂机升级突破!$ER$7:$EU$26,卡牌消耗!AX33,卡牌消耗!AU33)*INDEX($B$6:$F$6,AV33)/$Q$4/5,0)*5,"")</f>
        <v>50</v>
      </c>
      <c r="BD33" s="104"/>
      <c r="BE33" s="104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X33" s="171"/>
      <c r="BY33" s="171"/>
      <c r="BZ33" s="171"/>
      <c r="CA33" s="169">
        <v>29</v>
      </c>
      <c r="CB33" s="169">
        <v>6</v>
      </c>
      <c r="CC33" s="21">
        <f>CB33/$BZ31</f>
        <v>0.21818181818181817</v>
      </c>
      <c r="CD33" s="169">
        <f>INT($BZ30*CC33/5)*5</f>
        <v>7005</v>
      </c>
      <c r="CE33" s="169">
        <f>SUM(CD$5:CD33)</f>
        <v>67365</v>
      </c>
      <c r="CG33" s="171">
        <f t="shared" si="20"/>
        <v>3500</v>
      </c>
      <c r="CH33" s="171">
        <f t="shared" si="20"/>
        <v>5600</v>
      </c>
      <c r="CI33" s="171">
        <f t="shared" si="20"/>
        <v>7000</v>
      </c>
      <c r="CJ33" s="171">
        <f t="shared" si="20"/>
        <v>8400</v>
      </c>
      <c r="CK33" s="171">
        <f t="shared" si="20"/>
        <v>10500</v>
      </c>
      <c r="CN33" s="136">
        <v>29</v>
      </c>
      <c r="CO33" s="14">
        <f t="shared" si="21"/>
        <v>6</v>
      </c>
      <c r="CP33" s="14">
        <f t="shared" si="1"/>
        <v>4</v>
      </c>
      <c r="CQ33" s="14">
        <f t="shared" si="2"/>
        <v>1101006</v>
      </c>
      <c r="CR33" s="136" t="s">
        <v>1102</v>
      </c>
      <c r="CS33" s="14">
        <f t="shared" si="3"/>
        <v>4</v>
      </c>
      <c r="CT33" s="14" t="str">
        <f t="shared" si="4"/>
        <v>红莲缇娜-4星</v>
      </c>
      <c r="CU33" s="136" t="s">
        <v>1108</v>
      </c>
      <c r="CV33" s="14">
        <f t="shared" si="22"/>
        <v>32000</v>
      </c>
      <c r="CW33" s="14" t="str">
        <f t="shared" si="5"/>
        <v>红莲缇娜碎片</v>
      </c>
      <c r="CX33" s="14">
        <f t="shared" si="23"/>
        <v>240</v>
      </c>
    </row>
    <row r="34" spans="1:102" ht="16.5" x14ac:dyDescent="0.2">
      <c r="A34" s="14">
        <v>1102050</v>
      </c>
      <c r="B34" s="14" t="s">
        <v>390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AA34" s="104">
        <v>30</v>
      </c>
      <c r="AB34" s="14">
        <f t="shared" si="6"/>
        <v>1</v>
      </c>
      <c r="AC34" s="14">
        <f>INDEX(挂机升级突破!$DQ$6:$DQ$57,卡牌消耗!AI34)</f>
        <v>11</v>
      </c>
      <c r="AD34" s="14">
        <f>INDEX(挂机升级突破!DR$6:DR$57,卡牌消耗!$AI34)</f>
        <v>4</v>
      </c>
      <c r="AE34" s="14">
        <f>INDEX(挂机升级突破!DS$6:DS$57,卡牌消耗!$AI34)</f>
        <v>0</v>
      </c>
      <c r="AF34" s="14" t="str">
        <f t="shared" si="7"/>
        <v>关羽</v>
      </c>
      <c r="AG34" s="14">
        <f t="shared" si="8"/>
        <v>5</v>
      </c>
      <c r="AH34" s="14" t="str">
        <f t="shared" si="9"/>
        <v>关羽魂火-30</v>
      </c>
      <c r="AI34" s="14">
        <f t="shared" si="10"/>
        <v>30</v>
      </c>
      <c r="AJ34" s="14" t="str">
        <f>INDEX(挂机升级突破!$DT$4:$ED$4,INDEX(挂机升级突破!$DQ$6:$DQ$57,卡牌消耗!AI34))</f>
        <v>金币</v>
      </c>
      <c r="AK34" s="14">
        <f>ROUND(INDEX(挂机升级突破!$DJ$6:$DJ$57,卡牌消耗!AI34)*INDEX(卡牌消耗!$B$8:$F$8,AG34)/$Q$4/50,0)*50</f>
        <v>17800</v>
      </c>
      <c r="AL34" s="14" t="str">
        <f>IF(AD34&gt;0,INDEX(挂机升级突破!$DT$4:$ED$4,AD34),"")</f>
        <v>橙色基础材料</v>
      </c>
      <c r="AM34" s="14">
        <f>ROUND(INDEX(挂机升级突破!$DT$6:$ED$57,卡牌消耗!AI34,AD34)*INDEX(卡牌消耗!$B$5:$F$5,AG34)/$Q$4/5,0)*5</f>
        <v>40</v>
      </c>
      <c r="AN34" s="14" t="str">
        <f>IF(AE34&gt;0,INDEX(挂机升级突破!$DT$4:$ED$4,AE34),"")</f>
        <v/>
      </c>
      <c r="AO34" s="14" t="str">
        <f>IF(AE34&gt;0,ROUND(INDEX(挂机升级突破!$DT$6:$ED$57,卡牌消耗!AI34,AE34)*INDEX(卡牌消耗!$B$7:$F$7,AG34)/$Q$4,0),"")</f>
        <v/>
      </c>
      <c r="AR34" s="104">
        <v>30</v>
      </c>
      <c r="AS34" s="14">
        <f t="shared" si="11"/>
        <v>2</v>
      </c>
      <c r="AT34" s="14">
        <f>INDEX(挂机升级突破!$EI$7:$EI$26,AX34)</f>
        <v>5</v>
      </c>
      <c r="AU34" s="14">
        <f>INDEX(挂机升级突破!$EJ$7:$EJ$26,AX34)</f>
        <v>2</v>
      </c>
      <c r="AV34" s="14">
        <f t="shared" si="12"/>
        <v>3</v>
      </c>
      <c r="AW34" s="14" t="str">
        <f t="shared" si="13"/>
        <v>许褚</v>
      </c>
      <c r="AX34" s="14">
        <f t="shared" si="14"/>
        <v>10</v>
      </c>
      <c r="AY34" s="14" t="str">
        <f t="shared" si="15"/>
        <v>许褚10突</v>
      </c>
      <c r="AZ34" s="14" t="str">
        <f>IF(AT34&gt;0,INDEX(挂机升级突破!$ER$5:$EV$5,卡牌消耗!AT34),"")</f>
        <v>金币</v>
      </c>
      <c r="BA34" s="14">
        <f>IF(AT34&gt;0,ROUND(INDEX(挂机升级突破!$EV$7:$EV$26,卡牌消耗!AX34)*INDEX(卡牌消耗!$B$8:$F$8,AV34)/$Q$4/500,0)*500,"")</f>
        <v>19000</v>
      </c>
      <c r="BB34" s="14" t="str">
        <f>IF(AU34&gt;0,INDEX(挂机升级突破!$ER$5:$EV$5,卡牌消耗!AU34),"")</f>
        <v>乌金</v>
      </c>
      <c r="BC34" s="14">
        <f>IF(AU34&gt;0,ROUND(INDEX(挂机升级突破!$ER$7:$EU$26,卡牌消耗!AX34,卡牌消耗!AU34)*INDEX($B$6:$F$6,AV34)/$Q$4/5,0)*5,"")</f>
        <v>70</v>
      </c>
      <c r="BD34" s="104"/>
      <c r="BE34" s="104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X34" s="171"/>
      <c r="BY34" s="173" t="s">
        <v>120</v>
      </c>
      <c r="BZ34" s="169">
        <v>5</v>
      </c>
      <c r="CA34" s="169">
        <v>30</v>
      </c>
      <c r="CB34" s="169">
        <v>5</v>
      </c>
      <c r="CC34" s="21">
        <f>CB34/$BZ36</f>
        <v>0.18181818181818182</v>
      </c>
      <c r="CD34" s="169">
        <f t="shared" ref="CD34" si="34">INT($BZ35*CC34/5)*5</f>
        <v>7410</v>
      </c>
      <c r="CE34" s="169">
        <f>SUM(CD$5:CD34)</f>
        <v>74775</v>
      </c>
      <c r="CG34" s="171">
        <f t="shared" si="20"/>
        <v>3700</v>
      </c>
      <c r="CH34" s="171">
        <f t="shared" si="20"/>
        <v>5900</v>
      </c>
      <c r="CI34" s="171">
        <f t="shared" si="20"/>
        <v>7400</v>
      </c>
      <c r="CJ34" s="171">
        <f t="shared" si="20"/>
        <v>8850</v>
      </c>
      <c r="CK34" s="171">
        <f t="shared" si="20"/>
        <v>11100</v>
      </c>
      <c r="CN34" s="136">
        <v>30</v>
      </c>
      <c r="CO34" s="14">
        <f t="shared" si="21"/>
        <v>6</v>
      </c>
      <c r="CP34" s="14">
        <f t="shared" si="1"/>
        <v>4</v>
      </c>
      <c r="CQ34" s="14">
        <f t="shared" si="2"/>
        <v>1101006</v>
      </c>
      <c r="CR34" s="136" t="s">
        <v>1102</v>
      </c>
      <c r="CS34" s="14">
        <f t="shared" si="3"/>
        <v>5</v>
      </c>
      <c r="CT34" s="14" t="str">
        <f t="shared" si="4"/>
        <v>红莲缇娜-5星</v>
      </c>
      <c r="CU34" s="136" t="s">
        <v>1108</v>
      </c>
      <c r="CV34" s="14">
        <f t="shared" si="22"/>
        <v>60000</v>
      </c>
      <c r="CW34" s="14" t="str">
        <f t="shared" si="5"/>
        <v>红莲缇娜碎片</v>
      </c>
      <c r="CX34" s="14">
        <f t="shared" si="23"/>
        <v>320</v>
      </c>
    </row>
    <row r="35" spans="1:102" s="102" customFormat="1" ht="16.5" x14ac:dyDescent="0.2">
      <c r="A35" s="14">
        <v>1102023</v>
      </c>
      <c r="B35" s="14" t="s">
        <v>963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42"/>
      <c r="AA35" s="104">
        <v>31</v>
      </c>
      <c r="AB35" s="14">
        <f t="shared" si="6"/>
        <v>1</v>
      </c>
      <c r="AC35" s="14">
        <f>INDEX(挂机升级突破!$DQ$6:$DQ$57,卡牌消耗!AI35)</f>
        <v>11</v>
      </c>
      <c r="AD35" s="14">
        <f>INDEX(挂机升级突破!DR$6:DR$57,卡牌消耗!$AI35)</f>
        <v>4</v>
      </c>
      <c r="AE35" s="14">
        <f>INDEX(挂机升级突破!DS$6:DS$57,卡牌消耗!$AI35)</f>
        <v>0</v>
      </c>
      <c r="AF35" s="14" t="str">
        <f t="shared" si="7"/>
        <v>关羽</v>
      </c>
      <c r="AG35" s="14">
        <f t="shared" si="8"/>
        <v>5</v>
      </c>
      <c r="AH35" s="14" t="str">
        <f t="shared" si="9"/>
        <v>关羽魂火-31</v>
      </c>
      <c r="AI35" s="14">
        <f t="shared" si="10"/>
        <v>31</v>
      </c>
      <c r="AJ35" s="14" t="str">
        <f>INDEX(挂机升级突破!$DT$4:$ED$4,INDEX(挂机升级突破!$DQ$6:$DQ$57,卡牌消耗!AI35))</f>
        <v>金币</v>
      </c>
      <c r="AK35" s="14">
        <f>ROUND(INDEX(挂机升级突破!$DJ$6:$DJ$57,卡牌消耗!AI35)*INDEX(卡牌消耗!$B$8:$F$8,AG35)/$Q$4/50,0)*50</f>
        <v>17800</v>
      </c>
      <c r="AL35" s="14" t="str">
        <f>IF(AD35&gt;0,INDEX(挂机升级突破!$DT$4:$ED$4,AD35),"")</f>
        <v>橙色基础材料</v>
      </c>
      <c r="AM35" s="14">
        <f>ROUND(INDEX(挂机升级突破!$DT$6:$ED$57,卡牌消耗!AI35,AD35)*INDEX(卡牌消耗!$B$5:$F$5,AG35)/$Q$4/5,0)*5</f>
        <v>40</v>
      </c>
      <c r="AN35" s="14" t="str">
        <f>IF(AE35&gt;0,INDEX(挂机升级突破!$DT$4:$ED$4,AE35),"")</f>
        <v/>
      </c>
      <c r="AO35" s="14" t="str">
        <f>IF(AE35&gt;0,ROUND(INDEX(挂机升级突破!$DT$6:$ED$57,卡牌消耗!AI35,AE35)*INDEX(卡牌消耗!$B$7:$F$7,AG35)/$Q$4,0),"")</f>
        <v/>
      </c>
      <c r="AP35" s="105"/>
      <c r="AR35" s="104">
        <v>31</v>
      </c>
      <c r="AS35" s="14">
        <f t="shared" si="11"/>
        <v>2</v>
      </c>
      <c r="AT35" s="14">
        <f>INDEX(挂机升级突破!$EI$7:$EI$26,AX35)</f>
        <v>5</v>
      </c>
      <c r="AU35" s="14">
        <f>INDEX(挂机升级突破!$EJ$7:$EJ$26,AX35)</f>
        <v>2</v>
      </c>
      <c r="AV35" s="14">
        <f t="shared" si="12"/>
        <v>3</v>
      </c>
      <c r="AW35" s="14" t="str">
        <f t="shared" si="13"/>
        <v>许褚</v>
      </c>
      <c r="AX35" s="14">
        <f t="shared" si="14"/>
        <v>11</v>
      </c>
      <c r="AY35" s="14" t="str">
        <f t="shared" si="15"/>
        <v>许褚11突</v>
      </c>
      <c r="AZ35" s="14" t="str">
        <f>IF(AT35&gt;0,INDEX(挂机升级突破!$ER$5:$EV$5,卡牌消耗!AT35),"")</f>
        <v>金币</v>
      </c>
      <c r="BA35" s="14">
        <f>IF(AT35&gt;0,ROUND(INDEX(挂机升级突破!$EV$7:$EV$26,卡牌消耗!AX35)*INDEX(卡牌消耗!$B$8:$F$8,AV35)/$Q$4/500,0)*500,"")</f>
        <v>19000</v>
      </c>
      <c r="BB35" s="14" t="str">
        <f>IF(AU35&gt;0,INDEX(挂机升级突破!$ER$5:$EV$5,卡牌消耗!AU35),"")</f>
        <v>乌金</v>
      </c>
      <c r="BC35" s="14">
        <f>IF(AU35&gt;0,ROUND(INDEX(挂机升级突破!$ER$7:$EU$26,卡牌消耗!AX35,卡牌消耗!AU35)*INDEX($B$6:$F$6,AV35)/$Q$4/5,0)*5,"")</f>
        <v>90</v>
      </c>
      <c r="BD35" s="104"/>
      <c r="BE35" s="104"/>
      <c r="BF35" s="105"/>
      <c r="BJ35" s="171"/>
      <c r="BK35" s="171"/>
      <c r="BQ35" s="171"/>
      <c r="BR35" s="171"/>
      <c r="BX35" s="171"/>
      <c r="BY35" s="171"/>
      <c r="BZ35" s="14">
        <f>INDEX($BU$5:$BU$32,BZ34)</f>
        <v>40781</v>
      </c>
      <c r="CA35" s="169">
        <v>31</v>
      </c>
      <c r="CB35" s="169">
        <v>5.25</v>
      </c>
      <c r="CC35" s="21">
        <f>CB35/$BZ36</f>
        <v>0.19090909090909092</v>
      </c>
      <c r="CD35" s="169">
        <f t="shared" ref="CD35" si="35">INT($BZ35*CC35/5)*5</f>
        <v>7785</v>
      </c>
      <c r="CE35" s="169">
        <f>SUM(CD$5:CD35)</f>
        <v>82560</v>
      </c>
      <c r="CG35" s="171">
        <f t="shared" si="20"/>
        <v>3850</v>
      </c>
      <c r="CH35" s="171">
        <f t="shared" si="20"/>
        <v>6200</v>
      </c>
      <c r="CI35" s="171">
        <f t="shared" si="20"/>
        <v>7750</v>
      </c>
      <c r="CJ35" s="171">
        <f t="shared" si="20"/>
        <v>9300</v>
      </c>
      <c r="CK35" s="171">
        <f t="shared" si="20"/>
        <v>11650</v>
      </c>
      <c r="CL35" s="171"/>
      <c r="CN35" s="136">
        <v>31</v>
      </c>
      <c r="CO35" s="14">
        <f t="shared" si="21"/>
        <v>7</v>
      </c>
      <c r="CP35" s="14">
        <f t="shared" si="1"/>
        <v>4</v>
      </c>
      <c r="CQ35" s="14">
        <f t="shared" si="2"/>
        <v>1101007</v>
      </c>
      <c r="CR35" s="136" t="s">
        <v>1102</v>
      </c>
      <c r="CS35" s="14">
        <f t="shared" si="3"/>
        <v>1</v>
      </c>
      <c r="CT35" s="14" t="str">
        <f t="shared" si="4"/>
        <v>战斗曹焱兵-1星</v>
      </c>
      <c r="CU35" s="136" t="s">
        <v>1108</v>
      </c>
      <c r="CV35" s="14">
        <f t="shared" si="22"/>
        <v>6000</v>
      </c>
      <c r="CW35" s="14" t="str">
        <f t="shared" si="5"/>
        <v>战斗曹焱兵碎片</v>
      </c>
      <c r="CX35" s="14">
        <f t="shared" si="23"/>
        <v>80</v>
      </c>
    </row>
    <row r="36" spans="1:102" s="102" customFormat="1" ht="16.5" x14ac:dyDescent="0.2">
      <c r="A36" s="14">
        <v>1102024</v>
      </c>
      <c r="B36" s="14" t="s">
        <v>958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42"/>
      <c r="AA36" s="104">
        <v>32</v>
      </c>
      <c r="AB36" s="14">
        <f t="shared" si="6"/>
        <v>1</v>
      </c>
      <c r="AC36" s="14">
        <f>INDEX(挂机升级突破!$DQ$6:$DQ$57,卡牌消耗!AI36)</f>
        <v>11</v>
      </c>
      <c r="AD36" s="14">
        <f>INDEX(挂机升级突破!DR$6:DR$57,卡牌消耗!$AI36)</f>
        <v>4</v>
      </c>
      <c r="AE36" s="14">
        <f>INDEX(挂机升级突破!DS$6:DS$57,卡牌消耗!$AI36)</f>
        <v>0</v>
      </c>
      <c r="AF36" s="14" t="str">
        <f t="shared" si="7"/>
        <v>关羽</v>
      </c>
      <c r="AG36" s="14">
        <f t="shared" si="8"/>
        <v>5</v>
      </c>
      <c r="AH36" s="14" t="str">
        <f t="shared" si="9"/>
        <v>关羽魂火-32</v>
      </c>
      <c r="AI36" s="14">
        <f t="shared" si="10"/>
        <v>32</v>
      </c>
      <c r="AJ36" s="14" t="str">
        <f>INDEX(挂机升级突破!$DT$4:$ED$4,INDEX(挂机升级突破!$DQ$6:$DQ$57,卡牌消耗!AI36))</f>
        <v>金币</v>
      </c>
      <c r="AK36" s="14">
        <f>ROUND(INDEX(挂机升级突破!$DJ$6:$DJ$57,卡牌消耗!AI36)*INDEX(卡牌消耗!$B$8:$F$8,AG36)/$Q$4/50,0)*50</f>
        <v>24450</v>
      </c>
      <c r="AL36" s="14" t="str">
        <f>IF(AD36&gt;0,INDEX(挂机升级突破!$DT$4:$ED$4,AD36),"")</f>
        <v>橙色基础材料</v>
      </c>
      <c r="AM36" s="14">
        <f>ROUND(INDEX(挂机升级突破!$DT$6:$ED$57,卡牌消耗!AI36,AD36)*INDEX(卡牌消耗!$B$5:$F$5,AG36)/$Q$4/5,0)*5</f>
        <v>40</v>
      </c>
      <c r="AN36" s="14" t="str">
        <f>IF(AE36&gt;0,INDEX(挂机升级突破!$DT$4:$ED$4,AE36),"")</f>
        <v/>
      </c>
      <c r="AO36" s="14" t="str">
        <f>IF(AE36&gt;0,ROUND(INDEX(挂机升级突破!$DT$6:$ED$57,卡牌消耗!AI36,AE36)*INDEX(卡牌消耗!$B$7:$F$7,AG36)/$Q$4,0),"")</f>
        <v/>
      </c>
      <c r="AP36" s="105"/>
      <c r="AR36" s="104">
        <v>32</v>
      </c>
      <c r="AS36" s="14">
        <f t="shared" si="11"/>
        <v>2</v>
      </c>
      <c r="AT36" s="14">
        <f>INDEX(挂机升级突破!$EI$7:$EI$26,AX36)</f>
        <v>5</v>
      </c>
      <c r="AU36" s="14">
        <f>INDEX(挂机升级突破!$EJ$7:$EJ$26,AX36)</f>
        <v>2</v>
      </c>
      <c r="AV36" s="14">
        <f t="shared" si="12"/>
        <v>3</v>
      </c>
      <c r="AW36" s="14" t="str">
        <f t="shared" si="13"/>
        <v>许褚</v>
      </c>
      <c r="AX36" s="14">
        <f t="shared" si="14"/>
        <v>12</v>
      </c>
      <c r="AY36" s="14" t="str">
        <f t="shared" si="15"/>
        <v>许褚12突</v>
      </c>
      <c r="AZ36" s="14" t="str">
        <f>IF(AT36&gt;0,INDEX(挂机升级突破!$ER$5:$EV$5,卡牌消耗!AT36),"")</f>
        <v>金币</v>
      </c>
      <c r="BA36" s="14">
        <f>IF(AT36&gt;0,ROUND(INDEX(挂机升级突破!$EV$7:$EV$26,卡牌消耗!AX36)*INDEX(卡牌消耗!$B$8:$F$8,AV36)/$Q$4/500,0)*500,"")</f>
        <v>25000</v>
      </c>
      <c r="BB36" s="14" t="str">
        <f>IF(AU36&gt;0,INDEX(挂机升级突破!$ER$5:$EV$5,卡牌消耗!AU36),"")</f>
        <v>乌金</v>
      </c>
      <c r="BC36" s="14">
        <f>IF(AU36&gt;0,ROUND(INDEX(挂机升级突破!$ER$7:$EU$26,卡牌消耗!AX36,卡牌消耗!AU36)*INDEX($B$6:$F$6,AV36)/$Q$4/5,0)*5,"")</f>
        <v>120</v>
      </c>
      <c r="BD36" s="104"/>
      <c r="BE36" s="104"/>
      <c r="BF36" s="105"/>
      <c r="BJ36" s="171"/>
      <c r="BK36" s="171"/>
      <c r="BQ36" s="171"/>
      <c r="BR36" s="171"/>
      <c r="BX36" s="171"/>
      <c r="BY36" s="170"/>
      <c r="BZ36" s="14">
        <f>SUMIFS($CB$5:$CB$154,$CA$5:$CA$154,"&gt;="&amp;INDEX($BJ$5:$BJ$32,BZ34),$CA$5:$CA$154,"&lt;"&amp;INDEX($BK$5:$BK$32,BZ34))</f>
        <v>27.5</v>
      </c>
      <c r="CA36" s="169">
        <v>32</v>
      </c>
      <c r="CB36" s="169">
        <v>5.5</v>
      </c>
      <c r="CC36" s="21">
        <f>CB36/$BZ36</f>
        <v>0.2</v>
      </c>
      <c r="CD36" s="169">
        <f t="shared" ref="CD36" si="36">INT($BZ35*CC36/5)*5</f>
        <v>8155</v>
      </c>
      <c r="CE36" s="169">
        <f>SUM(CD$5:CD36)</f>
        <v>90715</v>
      </c>
      <c r="CG36" s="171">
        <f t="shared" si="20"/>
        <v>4050</v>
      </c>
      <c r="CH36" s="171">
        <f t="shared" si="20"/>
        <v>6500</v>
      </c>
      <c r="CI36" s="171">
        <f t="shared" si="20"/>
        <v>8150</v>
      </c>
      <c r="CJ36" s="171">
        <f t="shared" si="20"/>
        <v>9750</v>
      </c>
      <c r="CK36" s="171">
        <f t="shared" si="20"/>
        <v>12200</v>
      </c>
      <c r="CL36" s="171"/>
      <c r="CN36" s="136">
        <v>32</v>
      </c>
      <c r="CO36" s="14">
        <f t="shared" si="21"/>
        <v>7</v>
      </c>
      <c r="CP36" s="14">
        <f t="shared" si="1"/>
        <v>4</v>
      </c>
      <c r="CQ36" s="14">
        <f t="shared" si="2"/>
        <v>1101007</v>
      </c>
      <c r="CR36" s="136" t="s">
        <v>1102</v>
      </c>
      <c r="CS36" s="14">
        <f t="shared" si="3"/>
        <v>2</v>
      </c>
      <c r="CT36" s="14" t="str">
        <f t="shared" si="4"/>
        <v>战斗曹焱兵-2星</v>
      </c>
      <c r="CU36" s="136" t="s">
        <v>1108</v>
      </c>
      <c r="CV36" s="14">
        <f t="shared" si="22"/>
        <v>8000</v>
      </c>
      <c r="CW36" s="14" t="str">
        <f t="shared" si="5"/>
        <v>战斗曹焱兵碎片</v>
      </c>
      <c r="CX36" s="14">
        <f t="shared" si="23"/>
        <v>80</v>
      </c>
    </row>
    <row r="37" spans="1:102" s="102" customFormat="1" ht="16.5" x14ac:dyDescent="0.2">
      <c r="A37" s="14">
        <v>1102026</v>
      </c>
      <c r="B37" s="14" t="s">
        <v>959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42"/>
      <c r="AA37" s="104">
        <v>33</v>
      </c>
      <c r="AB37" s="14">
        <f t="shared" si="6"/>
        <v>1</v>
      </c>
      <c r="AC37" s="14">
        <f>INDEX(挂机升级突破!$DQ$6:$DQ$57,卡牌消耗!AI37)</f>
        <v>11</v>
      </c>
      <c r="AD37" s="14">
        <f>INDEX(挂机升级突破!DR$6:DR$57,卡牌消耗!$AI37)</f>
        <v>4</v>
      </c>
      <c r="AE37" s="14">
        <f>INDEX(挂机升级突破!DS$6:DS$57,卡牌消耗!$AI37)</f>
        <v>0</v>
      </c>
      <c r="AF37" s="14" t="str">
        <f t="shared" si="7"/>
        <v>关羽</v>
      </c>
      <c r="AG37" s="14">
        <f t="shared" si="8"/>
        <v>5</v>
      </c>
      <c r="AH37" s="14" t="str">
        <f t="shared" si="9"/>
        <v>关羽魂火-33</v>
      </c>
      <c r="AI37" s="14">
        <f t="shared" si="10"/>
        <v>33</v>
      </c>
      <c r="AJ37" s="14" t="str">
        <f>INDEX(挂机升级突破!$DT$4:$ED$4,INDEX(挂机升级突破!$DQ$6:$DQ$57,卡牌消耗!AI37))</f>
        <v>金币</v>
      </c>
      <c r="AK37" s="14">
        <f>ROUND(INDEX(挂机升级突破!$DJ$6:$DJ$57,卡牌消耗!AI37)*INDEX(卡牌消耗!$B$8:$F$8,AG37)/$Q$4/50,0)*50</f>
        <v>24450</v>
      </c>
      <c r="AL37" s="14" t="str">
        <f>IF(AD37&gt;0,INDEX(挂机升级突破!$DT$4:$ED$4,AD37),"")</f>
        <v>橙色基础材料</v>
      </c>
      <c r="AM37" s="14">
        <f>ROUND(INDEX(挂机升级突破!$DT$6:$ED$57,卡牌消耗!AI37,AD37)*INDEX(卡牌消耗!$B$5:$F$5,AG37)/$Q$4/5,0)*5</f>
        <v>40</v>
      </c>
      <c r="AN37" s="14" t="str">
        <f>IF(AE37&gt;0,INDEX(挂机升级突破!$DT$4:$ED$4,AE37),"")</f>
        <v/>
      </c>
      <c r="AO37" s="14" t="str">
        <f>IF(AE37&gt;0,ROUND(INDEX(挂机升级突破!$DT$6:$ED$57,卡牌消耗!AI37,AE37)*INDEX(卡牌消耗!$B$7:$F$7,AG37)/$Q$4,0),"")</f>
        <v/>
      </c>
      <c r="AP37" s="105"/>
      <c r="AR37" s="104">
        <v>33</v>
      </c>
      <c r="AS37" s="14">
        <f t="shared" si="11"/>
        <v>2</v>
      </c>
      <c r="AT37" s="14">
        <f>INDEX(挂机升级突破!$EI$7:$EI$26,AX37)</f>
        <v>5</v>
      </c>
      <c r="AU37" s="14">
        <f>INDEX(挂机升级突破!$EJ$7:$EJ$26,AX37)</f>
        <v>3</v>
      </c>
      <c r="AV37" s="14">
        <f t="shared" si="12"/>
        <v>3</v>
      </c>
      <c r="AW37" s="14" t="str">
        <f t="shared" si="13"/>
        <v>许褚</v>
      </c>
      <c r="AX37" s="14">
        <f t="shared" si="14"/>
        <v>13</v>
      </c>
      <c r="AY37" s="14" t="str">
        <f t="shared" si="15"/>
        <v>许褚13突</v>
      </c>
      <c r="AZ37" s="14" t="str">
        <f>IF(AT37&gt;0,INDEX(挂机升级突破!$ER$5:$EV$5,卡牌消耗!AT37),"")</f>
        <v>金币</v>
      </c>
      <c r="BA37" s="14">
        <f>IF(AT37&gt;0,ROUND(INDEX(挂机升级突破!$EV$7:$EV$26,卡牌消耗!AX37)*INDEX(卡牌消耗!$B$8:$F$8,AV37)/$Q$4/500,0)*500,"")</f>
        <v>33500</v>
      </c>
      <c r="BB37" s="14" t="str">
        <f>IF(AU37&gt;0,INDEX(挂机升级突破!$ER$5:$EV$5,卡牌消耗!AU37),"")</f>
        <v>银母</v>
      </c>
      <c r="BC37" s="14">
        <f>IF(AU37&gt;0,ROUND(INDEX(挂机升级突破!$ER$7:$EU$26,卡牌消耗!AX37,卡牌消耗!AU37)*INDEX($B$6:$F$6,AV37)/$Q$4/5,0)*5,"")</f>
        <v>40</v>
      </c>
      <c r="BD37" s="104"/>
      <c r="BE37" s="104"/>
      <c r="BF37" s="105"/>
      <c r="BJ37" s="171"/>
      <c r="BK37" s="171"/>
      <c r="BQ37" s="171"/>
      <c r="BR37" s="171"/>
      <c r="BX37" s="171"/>
      <c r="BY37" s="171"/>
      <c r="BZ37" s="171"/>
      <c r="CA37" s="169">
        <v>33</v>
      </c>
      <c r="CB37" s="169">
        <v>5.75</v>
      </c>
      <c r="CC37" s="21">
        <f>CB37/$BZ36</f>
        <v>0.20909090909090908</v>
      </c>
      <c r="CD37" s="169">
        <f t="shared" ref="CD37" si="37">INT($BZ35*CC37/5)*5</f>
        <v>8525</v>
      </c>
      <c r="CE37" s="169">
        <f>SUM(CD$5:CD37)</f>
        <v>99240</v>
      </c>
      <c r="CG37" s="171">
        <f t="shared" si="20"/>
        <v>4250</v>
      </c>
      <c r="CH37" s="171">
        <f t="shared" si="20"/>
        <v>6800</v>
      </c>
      <c r="CI37" s="171">
        <f t="shared" si="20"/>
        <v>8500</v>
      </c>
      <c r="CJ37" s="171">
        <f t="shared" si="20"/>
        <v>10200</v>
      </c>
      <c r="CK37" s="171">
        <f t="shared" si="20"/>
        <v>12750</v>
      </c>
      <c r="CL37" s="171"/>
      <c r="CN37" s="136">
        <v>33</v>
      </c>
      <c r="CO37" s="14">
        <f t="shared" si="21"/>
        <v>7</v>
      </c>
      <c r="CP37" s="14">
        <f t="shared" si="1"/>
        <v>4</v>
      </c>
      <c r="CQ37" s="14">
        <f t="shared" si="2"/>
        <v>1101007</v>
      </c>
      <c r="CR37" s="136" t="s">
        <v>1102</v>
      </c>
      <c r="CS37" s="14">
        <f t="shared" si="3"/>
        <v>3</v>
      </c>
      <c r="CT37" s="14" t="str">
        <f t="shared" si="4"/>
        <v>战斗曹焱兵-3星</v>
      </c>
      <c r="CU37" s="136" t="s">
        <v>1108</v>
      </c>
      <c r="CV37" s="14">
        <f t="shared" si="22"/>
        <v>14000</v>
      </c>
      <c r="CW37" s="14" t="str">
        <f t="shared" si="5"/>
        <v>战斗曹焱兵碎片</v>
      </c>
      <c r="CX37" s="14">
        <f t="shared" si="23"/>
        <v>160</v>
      </c>
    </row>
    <row r="38" spans="1:102" s="102" customFormat="1" ht="16.5" x14ac:dyDescent="0.2">
      <c r="A38" s="14">
        <v>1102028</v>
      </c>
      <c r="B38" s="14" t="s">
        <v>960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42"/>
      <c r="AA38" s="104">
        <v>34</v>
      </c>
      <c r="AB38" s="14">
        <f t="shared" si="6"/>
        <v>1</v>
      </c>
      <c r="AC38" s="14">
        <f>INDEX(挂机升级突破!$DQ$6:$DQ$57,卡牌消耗!AI38)</f>
        <v>11</v>
      </c>
      <c r="AD38" s="14">
        <f>INDEX(挂机升级突破!DR$6:DR$57,卡牌消耗!$AI38)</f>
        <v>4</v>
      </c>
      <c r="AE38" s="14">
        <f>INDEX(挂机升级突破!DS$6:DS$57,卡牌消耗!$AI38)</f>
        <v>0</v>
      </c>
      <c r="AF38" s="14" t="str">
        <f t="shared" si="7"/>
        <v>关羽</v>
      </c>
      <c r="AG38" s="14">
        <f t="shared" si="8"/>
        <v>5</v>
      </c>
      <c r="AH38" s="14" t="str">
        <f t="shared" si="9"/>
        <v>关羽魂火-34</v>
      </c>
      <c r="AI38" s="14">
        <f t="shared" si="10"/>
        <v>34</v>
      </c>
      <c r="AJ38" s="14" t="str">
        <f>INDEX(挂机升级突破!$DT$4:$ED$4,INDEX(挂机升级突破!$DQ$6:$DQ$57,卡牌消耗!AI38))</f>
        <v>金币</v>
      </c>
      <c r="AK38" s="14">
        <f>ROUND(INDEX(挂机升级突破!$DJ$6:$DJ$57,卡牌消耗!AI38)*INDEX(卡牌消耗!$B$8:$F$8,AG38)/$Q$4/50,0)*50</f>
        <v>24450</v>
      </c>
      <c r="AL38" s="14" t="str">
        <f>IF(AD38&gt;0,INDEX(挂机升级突破!$DT$4:$ED$4,AD38),"")</f>
        <v>橙色基础材料</v>
      </c>
      <c r="AM38" s="14">
        <f>ROUND(INDEX(挂机升级突破!$DT$6:$ED$57,卡牌消耗!AI38,AD38)*INDEX(卡牌消耗!$B$5:$F$5,AG38)/$Q$4/5,0)*5</f>
        <v>45</v>
      </c>
      <c r="AN38" s="14" t="str">
        <f>IF(AE38&gt;0,INDEX(挂机升级突破!$DT$4:$ED$4,AE38),"")</f>
        <v/>
      </c>
      <c r="AO38" s="14" t="str">
        <f>IF(AE38&gt;0,ROUND(INDEX(挂机升级突破!$DT$6:$ED$57,卡牌消耗!AI38,AE38)*INDEX(卡牌消耗!$B$7:$F$7,AG38)/$Q$4,0),"")</f>
        <v/>
      </c>
      <c r="AP38" s="105"/>
      <c r="AR38" s="104">
        <v>34</v>
      </c>
      <c r="AS38" s="14">
        <f t="shared" si="11"/>
        <v>2</v>
      </c>
      <c r="AT38" s="14">
        <f>INDEX(挂机升级突破!$EI$7:$EI$26,AX38)</f>
        <v>5</v>
      </c>
      <c r="AU38" s="14">
        <f>INDEX(挂机升级突破!$EJ$7:$EJ$26,AX38)</f>
        <v>3</v>
      </c>
      <c r="AV38" s="14">
        <f t="shared" si="12"/>
        <v>3</v>
      </c>
      <c r="AW38" s="14" t="str">
        <f t="shared" si="13"/>
        <v>许褚</v>
      </c>
      <c r="AX38" s="14">
        <f t="shared" si="14"/>
        <v>14</v>
      </c>
      <c r="AY38" s="14" t="str">
        <f t="shared" si="15"/>
        <v>许褚14突</v>
      </c>
      <c r="AZ38" s="14" t="str">
        <f>IF(AT38&gt;0,INDEX(挂机升级突破!$ER$5:$EV$5,卡牌消耗!AT38),"")</f>
        <v>金币</v>
      </c>
      <c r="BA38" s="14">
        <f>IF(AT38&gt;0,ROUND(INDEX(挂机升级突破!$EV$7:$EV$26,卡牌消耗!AX38)*INDEX(卡牌消耗!$B$8:$F$8,AV38)/$Q$4/500,0)*500,"")</f>
        <v>33500</v>
      </c>
      <c r="BB38" s="14" t="str">
        <f>IF(AU38&gt;0,INDEX(挂机升级突破!$ER$5:$EV$5,卡牌消耗!AU38),"")</f>
        <v>银母</v>
      </c>
      <c r="BC38" s="14">
        <f>IF(AU38&gt;0,ROUND(INDEX(挂机升级突破!$ER$7:$EU$26,卡牌消耗!AX38,卡牌消耗!AU38)*INDEX($B$6:$F$6,AV38)/$Q$4/5,0)*5,"")</f>
        <v>55</v>
      </c>
      <c r="BD38" s="104"/>
      <c r="BE38" s="104"/>
      <c r="BF38" s="105"/>
      <c r="BJ38" s="171"/>
      <c r="BK38" s="171"/>
      <c r="BQ38" s="171"/>
      <c r="BR38" s="171"/>
      <c r="BX38" s="171"/>
      <c r="BY38" s="171"/>
      <c r="BZ38" s="171"/>
      <c r="CA38" s="169">
        <v>34</v>
      </c>
      <c r="CB38" s="169">
        <v>6</v>
      </c>
      <c r="CC38" s="21">
        <f>CB38/$BZ36</f>
        <v>0.21818181818181817</v>
      </c>
      <c r="CD38" s="169">
        <f t="shared" ref="CD38" si="38">INT($BZ35*CC38/5)*5</f>
        <v>8895</v>
      </c>
      <c r="CE38" s="169">
        <f>SUM(CD$5:CD38)</f>
        <v>108135</v>
      </c>
      <c r="CG38" s="171">
        <f t="shared" ref="CG38:CK69" si="39">INT($CD38*CG$3/50)*50</f>
        <v>4400</v>
      </c>
      <c r="CH38" s="171">
        <f t="shared" si="39"/>
        <v>7100</v>
      </c>
      <c r="CI38" s="171">
        <f t="shared" si="39"/>
        <v>8850</v>
      </c>
      <c r="CJ38" s="171">
        <f t="shared" si="39"/>
        <v>10650</v>
      </c>
      <c r="CK38" s="171">
        <f t="shared" si="39"/>
        <v>13300</v>
      </c>
      <c r="CL38" s="171"/>
      <c r="CN38" s="136">
        <v>34</v>
      </c>
      <c r="CO38" s="14">
        <f t="shared" si="21"/>
        <v>7</v>
      </c>
      <c r="CP38" s="14">
        <f t="shared" si="1"/>
        <v>4</v>
      </c>
      <c r="CQ38" s="14">
        <f t="shared" si="2"/>
        <v>1101007</v>
      </c>
      <c r="CR38" s="136" t="s">
        <v>1102</v>
      </c>
      <c r="CS38" s="14">
        <f t="shared" si="3"/>
        <v>4</v>
      </c>
      <c r="CT38" s="14" t="str">
        <f t="shared" si="4"/>
        <v>战斗曹焱兵-4星</v>
      </c>
      <c r="CU38" s="136" t="s">
        <v>1108</v>
      </c>
      <c r="CV38" s="14">
        <f t="shared" si="22"/>
        <v>32000</v>
      </c>
      <c r="CW38" s="14" t="str">
        <f t="shared" si="5"/>
        <v>战斗曹焱兵碎片</v>
      </c>
      <c r="CX38" s="14">
        <f t="shared" si="23"/>
        <v>240</v>
      </c>
    </row>
    <row r="39" spans="1:102" s="102" customFormat="1" ht="16.5" x14ac:dyDescent="0.2">
      <c r="A39" s="14">
        <v>1102030</v>
      </c>
      <c r="B39" s="14" t="s">
        <v>961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42"/>
      <c r="AA39" s="104">
        <v>35</v>
      </c>
      <c r="AB39" s="14">
        <f t="shared" si="6"/>
        <v>1</v>
      </c>
      <c r="AC39" s="14">
        <f>INDEX(挂机升级突破!$DQ$6:$DQ$57,卡牌消耗!AI39)</f>
        <v>11</v>
      </c>
      <c r="AD39" s="14">
        <f>INDEX(挂机升级突破!DR$6:DR$57,卡牌消耗!$AI39)</f>
        <v>4</v>
      </c>
      <c r="AE39" s="14">
        <f>INDEX(挂机升级突破!DS$6:DS$57,卡牌消耗!$AI39)</f>
        <v>0</v>
      </c>
      <c r="AF39" s="14" t="str">
        <f t="shared" si="7"/>
        <v>关羽</v>
      </c>
      <c r="AG39" s="14">
        <f t="shared" si="8"/>
        <v>5</v>
      </c>
      <c r="AH39" s="14" t="str">
        <f t="shared" si="9"/>
        <v>关羽魂火-35</v>
      </c>
      <c r="AI39" s="14">
        <f t="shared" si="10"/>
        <v>35</v>
      </c>
      <c r="AJ39" s="14" t="str">
        <f>INDEX(挂机升级突破!$DT$4:$ED$4,INDEX(挂机升级突破!$DQ$6:$DQ$57,卡牌消耗!AI39))</f>
        <v>金币</v>
      </c>
      <c r="AK39" s="14">
        <f>ROUND(INDEX(挂机升级突破!$DJ$6:$DJ$57,卡牌消耗!AI39)*INDEX(卡牌消耗!$B$8:$F$8,AG39)/$Q$4/50,0)*50</f>
        <v>31100</v>
      </c>
      <c r="AL39" s="14" t="str">
        <f>IF(AD39&gt;0,INDEX(挂机升级突破!$DT$4:$ED$4,AD39),"")</f>
        <v>橙色基础材料</v>
      </c>
      <c r="AM39" s="14">
        <f>ROUND(INDEX(挂机升级突破!$DT$6:$ED$57,卡牌消耗!AI39,AD39)*INDEX(卡牌消耗!$B$5:$F$5,AG39)/$Q$4/5,0)*5</f>
        <v>45</v>
      </c>
      <c r="AN39" s="14" t="str">
        <f>IF(AE39&gt;0,INDEX(挂机升级突破!$DT$4:$ED$4,AE39),"")</f>
        <v/>
      </c>
      <c r="AO39" s="14" t="str">
        <f>IF(AE39&gt;0,ROUND(INDEX(挂机升级突破!$DT$6:$ED$57,卡牌消耗!AI39,AE39)*INDEX(卡牌消耗!$B$7:$F$7,AG39)/$Q$4,0),"")</f>
        <v/>
      </c>
      <c r="AP39" s="105"/>
      <c r="AR39" s="104">
        <v>35</v>
      </c>
      <c r="AS39" s="14">
        <f t="shared" si="11"/>
        <v>2</v>
      </c>
      <c r="AT39" s="14">
        <f>INDEX(挂机升级突破!$EI$7:$EI$26,AX39)</f>
        <v>5</v>
      </c>
      <c r="AU39" s="14">
        <f>INDEX(挂机升级突破!$EJ$7:$EJ$26,AX39)</f>
        <v>3</v>
      </c>
      <c r="AV39" s="14">
        <f t="shared" si="12"/>
        <v>3</v>
      </c>
      <c r="AW39" s="14" t="str">
        <f t="shared" si="13"/>
        <v>许褚</v>
      </c>
      <c r="AX39" s="14">
        <f t="shared" si="14"/>
        <v>15</v>
      </c>
      <c r="AY39" s="14" t="str">
        <f t="shared" si="15"/>
        <v>许褚15突</v>
      </c>
      <c r="AZ39" s="14" t="str">
        <f>IF(AT39&gt;0,INDEX(挂机升级突破!$ER$5:$EV$5,卡牌消耗!AT39),"")</f>
        <v>金币</v>
      </c>
      <c r="BA39" s="14">
        <f>IF(AT39&gt;0,ROUND(INDEX(挂机升级突破!$EV$7:$EV$26,卡牌消耗!AX39)*INDEX(卡牌消耗!$B$8:$F$8,AV39)/$Q$4/500,0)*500,"")</f>
        <v>44500</v>
      </c>
      <c r="BB39" s="14" t="str">
        <f>IF(AU39&gt;0,INDEX(挂机升级突破!$ER$5:$EV$5,卡牌消耗!AU39),"")</f>
        <v>银母</v>
      </c>
      <c r="BC39" s="14">
        <f>IF(AU39&gt;0,ROUND(INDEX(挂机升级突破!$ER$7:$EU$26,卡牌消耗!AX39,卡牌消耗!AU39)*INDEX($B$6:$F$6,AV39)/$Q$4/5,0)*5,"")</f>
        <v>70</v>
      </c>
      <c r="BD39" s="104"/>
      <c r="BE39" s="104"/>
      <c r="BF39" s="105"/>
      <c r="BJ39" s="171"/>
      <c r="BK39" s="171"/>
      <c r="BQ39" s="171"/>
      <c r="BR39" s="171"/>
      <c r="BX39" s="171"/>
      <c r="BY39" s="173" t="s">
        <v>120</v>
      </c>
      <c r="BZ39" s="169">
        <v>6</v>
      </c>
      <c r="CA39" s="169">
        <v>35</v>
      </c>
      <c r="CB39" s="169">
        <v>5</v>
      </c>
      <c r="CC39" s="21">
        <f>CB39/$BZ41</f>
        <v>0.18181818181818182</v>
      </c>
      <c r="CD39" s="169">
        <f t="shared" ref="CD39" si="40">INT($BZ40*CC39/5)*5</f>
        <v>7605</v>
      </c>
      <c r="CE39" s="169">
        <f>SUM(CD$5:CD39)</f>
        <v>115740</v>
      </c>
      <c r="CG39" s="171">
        <f t="shared" si="39"/>
        <v>3800</v>
      </c>
      <c r="CH39" s="171">
        <f t="shared" si="39"/>
        <v>6050</v>
      </c>
      <c r="CI39" s="171">
        <f t="shared" si="39"/>
        <v>7600</v>
      </c>
      <c r="CJ39" s="171">
        <f t="shared" si="39"/>
        <v>9100</v>
      </c>
      <c r="CK39" s="171">
        <f t="shared" si="39"/>
        <v>11400</v>
      </c>
      <c r="CL39" s="171"/>
      <c r="CN39" s="136">
        <v>35</v>
      </c>
      <c r="CO39" s="14">
        <f t="shared" si="21"/>
        <v>7</v>
      </c>
      <c r="CP39" s="14">
        <f t="shared" si="1"/>
        <v>4</v>
      </c>
      <c r="CQ39" s="14">
        <f t="shared" si="2"/>
        <v>1101007</v>
      </c>
      <c r="CR39" s="136" t="s">
        <v>1102</v>
      </c>
      <c r="CS39" s="14">
        <f t="shared" si="3"/>
        <v>5</v>
      </c>
      <c r="CT39" s="14" t="str">
        <f t="shared" si="4"/>
        <v>战斗曹焱兵-5星</v>
      </c>
      <c r="CU39" s="136" t="s">
        <v>1108</v>
      </c>
      <c r="CV39" s="14">
        <f t="shared" si="22"/>
        <v>60000</v>
      </c>
      <c r="CW39" s="14" t="str">
        <f t="shared" si="5"/>
        <v>战斗曹焱兵碎片</v>
      </c>
      <c r="CX39" s="14">
        <f t="shared" si="23"/>
        <v>320</v>
      </c>
    </row>
    <row r="40" spans="1:102" s="102" customFormat="1" ht="16.5" x14ac:dyDescent="0.2">
      <c r="A40" s="14">
        <v>1102031</v>
      </c>
      <c r="B40" s="14" t="s">
        <v>962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42"/>
      <c r="AA40" s="104">
        <v>36</v>
      </c>
      <c r="AB40" s="14">
        <f t="shared" si="6"/>
        <v>1</v>
      </c>
      <c r="AC40" s="14">
        <f>INDEX(挂机升级突破!$DQ$6:$DQ$57,卡牌消耗!AI40)</f>
        <v>11</v>
      </c>
      <c r="AD40" s="14">
        <f>INDEX(挂机升级突破!DR$6:DR$57,卡牌消耗!$AI40)</f>
        <v>4</v>
      </c>
      <c r="AE40" s="14">
        <f>INDEX(挂机升级突破!DS$6:DS$57,卡牌消耗!$AI40)</f>
        <v>0</v>
      </c>
      <c r="AF40" s="14" t="str">
        <f t="shared" si="7"/>
        <v>关羽</v>
      </c>
      <c r="AG40" s="14">
        <f t="shared" si="8"/>
        <v>5</v>
      </c>
      <c r="AH40" s="14" t="str">
        <f t="shared" si="9"/>
        <v>关羽魂火-36</v>
      </c>
      <c r="AI40" s="14">
        <f t="shared" si="10"/>
        <v>36</v>
      </c>
      <c r="AJ40" s="14" t="str">
        <f>INDEX(挂机升级突破!$DT$4:$ED$4,INDEX(挂机升级突破!$DQ$6:$DQ$57,卡牌消耗!AI40))</f>
        <v>金币</v>
      </c>
      <c r="AK40" s="14">
        <f>ROUND(INDEX(挂机升级突破!$DJ$6:$DJ$57,卡牌消耗!AI40)*INDEX(卡牌消耗!$B$8:$F$8,AG40)/$Q$4/50,0)*50</f>
        <v>31100</v>
      </c>
      <c r="AL40" s="14" t="str">
        <f>IF(AD40&gt;0,INDEX(挂机升级突破!$DT$4:$ED$4,AD40),"")</f>
        <v>橙色基础材料</v>
      </c>
      <c r="AM40" s="14">
        <f>ROUND(INDEX(挂机升级突破!$DT$6:$ED$57,卡牌消耗!AI40,AD40)*INDEX(卡牌消耗!$B$5:$F$5,AG40)/$Q$4/5,0)*5</f>
        <v>45</v>
      </c>
      <c r="AN40" s="14" t="str">
        <f>IF(AE40&gt;0,INDEX(挂机升级突破!$DT$4:$ED$4,AE40),"")</f>
        <v/>
      </c>
      <c r="AO40" s="14" t="str">
        <f>IF(AE40&gt;0,ROUND(INDEX(挂机升级突破!$DT$6:$ED$57,卡牌消耗!AI40,AE40)*INDEX(卡牌消耗!$B$7:$F$7,AG40)/$Q$4,0),"")</f>
        <v/>
      </c>
      <c r="AP40" s="105"/>
      <c r="AR40" s="104">
        <v>36</v>
      </c>
      <c r="AS40" s="14">
        <f t="shared" si="11"/>
        <v>2</v>
      </c>
      <c r="AT40" s="14">
        <f>INDEX(挂机升级突破!$EI$7:$EI$26,AX40)</f>
        <v>5</v>
      </c>
      <c r="AU40" s="14">
        <f>INDEX(挂机升级突破!$EJ$7:$EJ$26,AX40)</f>
        <v>3</v>
      </c>
      <c r="AV40" s="14">
        <f t="shared" si="12"/>
        <v>3</v>
      </c>
      <c r="AW40" s="14" t="str">
        <f t="shared" si="13"/>
        <v>许褚</v>
      </c>
      <c r="AX40" s="14">
        <f t="shared" si="14"/>
        <v>16</v>
      </c>
      <c r="AY40" s="14" t="str">
        <f t="shared" si="15"/>
        <v>许褚16突</v>
      </c>
      <c r="AZ40" s="14" t="str">
        <f>IF(AT40&gt;0,INDEX(挂机升级突破!$ER$5:$EV$5,卡牌消耗!AT40),"")</f>
        <v>金币</v>
      </c>
      <c r="BA40" s="14">
        <f>IF(AT40&gt;0,ROUND(INDEX(挂机升级突破!$EV$7:$EV$26,卡牌消耗!AX40)*INDEX(卡牌消耗!$B$8:$F$8,AV40)/$Q$4/500,0)*500,"")</f>
        <v>80500</v>
      </c>
      <c r="BB40" s="14" t="str">
        <f>IF(AU40&gt;0,INDEX(挂机升级突破!$ER$5:$EV$5,卡牌消耗!AU40),"")</f>
        <v>银母</v>
      </c>
      <c r="BC40" s="14">
        <f>IF(AU40&gt;0,ROUND(INDEX(挂机升级突破!$ER$7:$EU$26,卡牌消耗!AX40,卡牌消耗!AU40)*INDEX($B$6:$F$6,AV40)/$Q$4/5,0)*5,"")</f>
        <v>90</v>
      </c>
      <c r="BD40" s="104"/>
      <c r="BE40" s="104"/>
      <c r="BF40" s="105"/>
      <c r="BJ40" s="171"/>
      <c r="BK40" s="171"/>
      <c r="BQ40" s="171"/>
      <c r="BR40" s="171"/>
      <c r="BX40" s="171"/>
      <c r="BY40" s="171"/>
      <c r="BZ40" s="14">
        <f>INDEX($BU$5:$BU$32,BZ39)</f>
        <v>41833</v>
      </c>
      <c r="CA40" s="169">
        <v>36</v>
      </c>
      <c r="CB40" s="169">
        <v>5.25</v>
      </c>
      <c r="CC40" s="21">
        <f>CB40/$BZ41</f>
        <v>0.19090909090909092</v>
      </c>
      <c r="CD40" s="169">
        <f t="shared" ref="CD40" si="41">INT($BZ40*CC40/5)*5</f>
        <v>7985</v>
      </c>
      <c r="CE40" s="169">
        <f>SUM(CD$5:CD40)</f>
        <v>123725</v>
      </c>
      <c r="CG40" s="171">
        <f t="shared" si="39"/>
        <v>3950</v>
      </c>
      <c r="CH40" s="171">
        <f t="shared" si="39"/>
        <v>6350</v>
      </c>
      <c r="CI40" s="171">
        <f t="shared" si="39"/>
        <v>7950</v>
      </c>
      <c r="CJ40" s="171">
        <f t="shared" si="39"/>
        <v>9550</v>
      </c>
      <c r="CK40" s="171">
        <f t="shared" si="39"/>
        <v>11950</v>
      </c>
      <c r="CL40" s="171"/>
      <c r="CN40" s="136">
        <v>36</v>
      </c>
      <c r="CO40" s="14">
        <f t="shared" si="21"/>
        <v>8</v>
      </c>
      <c r="CP40" s="14">
        <f t="shared" si="1"/>
        <v>2</v>
      </c>
      <c r="CQ40" s="14">
        <f t="shared" si="2"/>
        <v>1101008</v>
      </c>
      <c r="CR40" s="136" t="s">
        <v>1102</v>
      </c>
      <c r="CS40" s="14">
        <f t="shared" si="3"/>
        <v>1</v>
      </c>
      <c r="CT40" s="14" t="str">
        <f t="shared" si="4"/>
        <v>黑尔坎普-1星</v>
      </c>
      <c r="CU40" s="136" t="s">
        <v>1108</v>
      </c>
      <c r="CV40" s="14">
        <f t="shared" si="22"/>
        <v>3000</v>
      </c>
      <c r="CW40" s="14" t="str">
        <f t="shared" si="5"/>
        <v>黑尔坎普碎片</v>
      </c>
      <c r="CX40" s="14">
        <f t="shared" si="23"/>
        <v>20</v>
      </c>
    </row>
    <row r="41" spans="1:10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42"/>
      <c r="AA41" s="104">
        <v>37</v>
      </c>
      <c r="AB41" s="14">
        <f t="shared" si="6"/>
        <v>1</v>
      </c>
      <c r="AC41" s="14">
        <f>INDEX(挂机升级突破!$DQ$6:$DQ$57,卡牌消耗!AI41)</f>
        <v>11</v>
      </c>
      <c r="AD41" s="14">
        <f>INDEX(挂机升级突破!DR$6:DR$57,卡牌消耗!$AI41)</f>
        <v>4</v>
      </c>
      <c r="AE41" s="14">
        <f>INDEX(挂机升级突破!DS$6:DS$57,卡牌消耗!$AI41)</f>
        <v>0</v>
      </c>
      <c r="AF41" s="14" t="str">
        <f t="shared" si="7"/>
        <v>关羽</v>
      </c>
      <c r="AG41" s="14">
        <f t="shared" si="8"/>
        <v>5</v>
      </c>
      <c r="AH41" s="14" t="str">
        <f t="shared" si="9"/>
        <v>关羽魂火-37</v>
      </c>
      <c r="AI41" s="14">
        <f t="shared" si="10"/>
        <v>37</v>
      </c>
      <c r="AJ41" s="14" t="str">
        <f>INDEX(挂机升级突破!$DT$4:$ED$4,INDEX(挂机升级突破!$DQ$6:$DQ$57,卡牌消耗!AI41))</f>
        <v>金币</v>
      </c>
      <c r="AK41" s="14">
        <f>ROUND(INDEX(挂机升级突破!$DJ$6:$DJ$57,卡牌消耗!AI41)*INDEX(卡牌消耗!$B$8:$F$8,AG41)/$Q$4/50,0)*50</f>
        <v>33350</v>
      </c>
      <c r="AL41" s="14" t="str">
        <f>IF(AD41&gt;0,INDEX(挂机升级突破!$DT$4:$ED$4,AD41),"")</f>
        <v>橙色基础材料</v>
      </c>
      <c r="AM41" s="14">
        <f>ROUND(INDEX(挂机升级突破!$DT$6:$ED$57,卡牌消耗!AI41,AD41)*INDEX(卡牌消耗!$B$5:$F$5,AG41)/$Q$4/5,0)*5</f>
        <v>45</v>
      </c>
      <c r="AN41" s="14" t="str">
        <f>IF(AE41&gt;0,INDEX(挂机升级突破!$DT$4:$ED$4,AE41),"")</f>
        <v/>
      </c>
      <c r="AO41" s="14" t="str">
        <f>IF(AE41&gt;0,ROUND(INDEX(挂机升级突破!$DT$6:$ED$57,卡牌消耗!AI41,AE41)*INDEX(卡牌消耗!$B$7:$F$7,AG41)/$Q$4,0),"")</f>
        <v/>
      </c>
      <c r="AP41" s="105"/>
      <c r="AR41" s="104">
        <v>37</v>
      </c>
      <c r="AS41" s="14">
        <f t="shared" si="11"/>
        <v>2</v>
      </c>
      <c r="AT41" s="14">
        <f>INDEX(挂机升级突破!$EI$7:$EI$26,AX41)</f>
        <v>5</v>
      </c>
      <c r="AU41" s="14">
        <f>INDEX(挂机升级突破!$EJ$7:$EJ$26,AX41)</f>
        <v>4</v>
      </c>
      <c r="AV41" s="14">
        <f t="shared" si="12"/>
        <v>3</v>
      </c>
      <c r="AW41" s="14" t="str">
        <f t="shared" si="13"/>
        <v>许褚</v>
      </c>
      <c r="AX41" s="14">
        <f t="shared" si="14"/>
        <v>17</v>
      </c>
      <c r="AY41" s="14" t="str">
        <f t="shared" si="15"/>
        <v>许褚17突</v>
      </c>
      <c r="AZ41" s="14" t="str">
        <f>IF(AT41&gt;0,INDEX(挂机升级突破!$ER$5:$EV$5,卡牌消耗!AT41),"")</f>
        <v>金币</v>
      </c>
      <c r="BA41" s="14">
        <f>IF(AT41&gt;0,ROUND(INDEX(挂机升级突破!$EV$7:$EV$26,卡牌消耗!AX41)*INDEX(卡牌消耗!$B$8:$F$8,AV41)/$Q$4/500,0)*500,"")</f>
        <v>80500</v>
      </c>
      <c r="BB41" s="14" t="str">
        <f>IF(AU41&gt;0,INDEX(挂机升级突破!$ER$5:$EV$5,卡牌消耗!AU41),"")</f>
        <v>铀金</v>
      </c>
      <c r="BC41" s="14">
        <f>IF(AU41&gt;0,ROUND(INDEX(挂机升级突破!$ER$7:$EU$26,卡牌消耗!AX41,卡牌消耗!AU41)*INDEX($B$6:$F$6,AV41)/$Q$4/5,0)*5,"")</f>
        <v>20</v>
      </c>
      <c r="BD41" s="104"/>
      <c r="BE41" s="104"/>
      <c r="BF41" s="105"/>
      <c r="BJ41" s="171"/>
      <c r="BK41" s="171"/>
      <c r="BQ41" s="171"/>
      <c r="BR41" s="171"/>
      <c r="BX41" s="171"/>
      <c r="BY41" s="170"/>
      <c r="BZ41" s="14">
        <f>SUMIFS($CB$5:$CB$154,$CA$5:$CA$154,"&gt;="&amp;INDEX($BJ$5:$BJ$32,BZ39),$CA$5:$CA$154,"&lt;"&amp;INDEX($BK$5:$BK$32,BZ39))</f>
        <v>27.5</v>
      </c>
      <c r="CA41" s="169">
        <v>37</v>
      </c>
      <c r="CB41" s="169">
        <v>5.5</v>
      </c>
      <c r="CC41" s="21">
        <f>CB41/$BZ41</f>
        <v>0.2</v>
      </c>
      <c r="CD41" s="169">
        <f t="shared" ref="CD41" si="42">INT($BZ40*CC41/5)*5</f>
        <v>8365</v>
      </c>
      <c r="CE41" s="169">
        <f>SUM(CD$5:CD41)</f>
        <v>132090</v>
      </c>
      <c r="CG41" s="171">
        <f t="shared" si="39"/>
        <v>4150</v>
      </c>
      <c r="CH41" s="171">
        <f t="shared" si="39"/>
        <v>6650</v>
      </c>
      <c r="CI41" s="171">
        <f t="shared" si="39"/>
        <v>8350</v>
      </c>
      <c r="CJ41" s="171">
        <f t="shared" si="39"/>
        <v>10000</v>
      </c>
      <c r="CK41" s="171">
        <f t="shared" si="39"/>
        <v>12500</v>
      </c>
      <c r="CL41" s="171"/>
      <c r="CN41" s="136">
        <v>37</v>
      </c>
      <c r="CO41" s="14">
        <f t="shared" si="21"/>
        <v>8</v>
      </c>
      <c r="CP41" s="14">
        <f t="shared" si="1"/>
        <v>2</v>
      </c>
      <c r="CQ41" s="14">
        <f t="shared" si="2"/>
        <v>1101008</v>
      </c>
      <c r="CR41" s="136" t="s">
        <v>1102</v>
      </c>
      <c r="CS41" s="14">
        <f t="shared" si="3"/>
        <v>2</v>
      </c>
      <c r="CT41" s="14" t="str">
        <f t="shared" si="4"/>
        <v>黑尔坎普-2星</v>
      </c>
      <c r="CU41" s="136" t="s">
        <v>1108</v>
      </c>
      <c r="CV41" s="14">
        <f t="shared" si="22"/>
        <v>3500</v>
      </c>
      <c r="CW41" s="14" t="str">
        <f t="shared" si="5"/>
        <v>黑尔坎普碎片</v>
      </c>
      <c r="CX41" s="14">
        <f t="shared" si="23"/>
        <v>40</v>
      </c>
    </row>
    <row r="42" spans="1:10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42"/>
      <c r="AA42" s="104">
        <v>38</v>
      </c>
      <c r="AB42" s="14">
        <f t="shared" si="6"/>
        <v>1</v>
      </c>
      <c r="AC42" s="14">
        <f>INDEX(挂机升级突破!$DQ$6:$DQ$57,卡牌消耗!AI42)</f>
        <v>11</v>
      </c>
      <c r="AD42" s="14">
        <f>INDEX(挂机升级突破!DR$6:DR$57,卡牌消耗!$AI42)</f>
        <v>5</v>
      </c>
      <c r="AE42" s="14">
        <f>INDEX(挂机升级突破!DS$6:DS$57,卡牌消耗!$AI42)</f>
        <v>0</v>
      </c>
      <c r="AF42" s="14" t="str">
        <f t="shared" si="7"/>
        <v>关羽</v>
      </c>
      <c r="AG42" s="14">
        <f t="shared" si="8"/>
        <v>5</v>
      </c>
      <c r="AH42" s="14" t="str">
        <f t="shared" si="9"/>
        <v>关羽魂火-38</v>
      </c>
      <c r="AI42" s="14">
        <f t="shared" si="10"/>
        <v>38</v>
      </c>
      <c r="AJ42" s="14" t="str">
        <f>INDEX(挂机升级突破!$DT$4:$ED$4,INDEX(挂机升级突破!$DQ$6:$DQ$57,卡牌消耗!AI42))</f>
        <v>金币</v>
      </c>
      <c r="AK42" s="14">
        <f>ROUND(INDEX(挂机升级突破!$DJ$6:$DJ$57,卡牌消耗!AI42)*INDEX(卡牌消耗!$B$8:$F$8,AG42)/$Q$4/50,0)*50</f>
        <v>43000</v>
      </c>
      <c r="AL42" s="14" t="str">
        <f>IF(AD42&gt;0,INDEX(挂机升级突破!$DT$4:$ED$4,AD42),"")</f>
        <v>红色基础材料</v>
      </c>
      <c r="AM42" s="14">
        <f>ROUND(INDEX(挂机升级突破!$DT$6:$ED$57,卡牌消耗!AI42,AD42)*INDEX(卡牌消耗!$B$5:$F$5,AG42)/$Q$4/5,0)*5</f>
        <v>10</v>
      </c>
      <c r="AN42" s="14" t="str">
        <f>IF(AE42&gt;0,INDEX(挂机升级突破!$DT$4:$ED$4,AE42),"")</f>
        <v/>
      </c>
      <c r="AO42" s="14" t="str">
        <f>IF(AE42&gt;0,ROUND(INDEX(挂机升级突破!$DT$6:$ED$57,卡牌消耗!AI42,AE42)*INDEX(卡牌消耗!$B$7:$F$7,AG42)/$Q$4,0),"")</f>
        <v/>
      </c>
      <c r="AP42" s="105"/>
      <c r="AR42" s="104">
        <v>38</v>
      </c>
      <c r="AS42" s="14">
        <f t="shared" si="11"/>
        <v>2</v>
      </c>
      <c r="AT42" s="14">
        <f>INDEX(挂机升级突破!$EI$7:$EI$26,AX42)</f>
        <v>5</v>
      </c>
      <c r="AU42" s="14">
        <f>INDEX(挂机升级突破!$EJ$7:$EJ$26,AX42)</f>
        <v>4</v>
      </c>
      <c r="AV42" s="14">
        <f t="shared" si="12"/>
        <v>3</v>
      </c>
      <c r="AW42" s="14" t="str">
        <f t="shared" si="13"/>
        <v>许褚</v>
      </c>
      <c r="AX42" s="14">
        <f t="shared" si="14"/>
        <v>18</v>
      </c>
      <c r="AY42" s="14" t="str">
        <f t="shared" si="15"/>
        <v>许褚18突</v>
      </c>
      <c r="AZ42" s="14" t="str">
        <f>IF(AT42&gt;0,INDEX(挂机升级突破!$ER$5:$EV$5,卡牌消耗!AT42),"")</f>
        <v>金币</v>
      </c>
      <c r="BA42" s="14">
        <f>IF(AT42&gt;0,ROUND(INDEX(挂机升级突破!$EV$7:$EV$26,卡牌消耗!AX42)*INDEX(卡牌消耗!$B$8:$F$8,AV42)/$Q$4/500,0)*500,"")</f>
        <v>107500</v>
      </c>
      <c r="BB42" s="14" t="str">
        <f>IF(AU42&gt;0,INDEX(挂机升级突破!$ER$5:$EV$5,卡牌消耗!AU42),"")</f>
        <v>铀金</v>
      </c>
      <c r="BC42" s="14">
        <f>IF(AU42&gt;0,ROUND(INDEX(挂机升级突破!$ER$7:$EU$26,卡牌消耗!AX42,卡牌消耗!AU42)*INDEX($B$6:$F$6,AV42)/$Q$4/5,0)*5,"")</f>
        <v>25</v>
      </c>
      <c r="BD42" s="104"/>
      <c r="BE42" s="104"/>
      <c r="BF42" s="105"/>
      <c r="BJ42" s="171"/>
      <c r="BK42" s="171"/>
      <c r="BQ42" s="171"/>
      <c r="BR42" s="171"/>
      <c r="BX42" s="171"/>
      <c r="BY42" s="171"/>
      <c r="BZ42" s="171"/>
      <c r="CA42" s="169">
        <v>38</v>
      </c>
      <c r="CB42" s="169">
        <v>5.75</v>
      </c>
      <c r="CC42" s="21">
        <f>CB42/$BZ41</f>
        <v>0.20909090909090908</v>
      </c>
      <c r="CD42" s="169">
        <f t="shared" ref="CD42" si="43">INT($BZ40*CC42/5)*5</f>
        <v>8745</v>
      </c>
      <c r="CE42" s="169">
        <f>SUM(CD$5:CD42)</f>
        <v>140835</v>
      </c>
      <c r="CG42" s="171">
        <f t="shared" si="39"/>
        <v>4350</v>
      </c>
      <c r="CH42" s="171">
        <f t="shared" si="39"/>
        <v>6950</v>
      </c>
      <c r="CI42" s="171">
        <f t="shared" si="39"/>
        <v>8700</v>
      </c>
      <c r="CJ42" s="171">
        <f t="shared" si="39"/>
        <v>10450</v>
      </c>
      <c r="CK42" s="171">
        <f t="shared" si="39"/>
        <v>13100</v>
      </c>
      <c r="CL42" s="171"/>
      <c r="CN42" s="136">
        <v>38</v>
      </c>
      <c r="CO42" s="14">
        <f t="shared" si="21"/>
        <v>8</v>
      </c>
      <c r="CP42" s="14">
        <f t="shared" si="1"/>
        <v>2</v>
      </c>
      <c r="CQ42" s="14">
        <f t="shared" si="2"/>
        <v>1101008</v>
      </c>
      <c r="CR42" s="136" t="s">
        <v>1102</v>
      </c>
      <c r="CS42" s="14">
        <f t="shared" si="3"/>
        <v>3</v>
      </c>
      <c r="CT42" s="14" t="str">
        <f t="shared" si="4"/>
        <v>黑尔坎普-3星</v>
      </c>
      <c r="CU42" s="136" t="s">
        <v>1108</v>
      </c>
      <c r="CV42" s="14">
        <f t="shared" si="22"/>
        <v>7000</v>
      </c>
      <c r="CW42" s="14" t="str">
        <f t="shared" si="5"/>
        <v>黑尔坎普碎片</v>
      </c>
      <c r="CX42" s="14">
        <f t="shared" si="23"/>
        <v>80</v>
      </c>
    </row>
    <row r="43" spans="1:10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AA43" s="104">
        <v>39</v>
      </c>
      <c r="AB43" s="14">
        <f t="shared" si="6"/>
        <v>1</v>
      </c>
      <c r="AC43" s="14">
        <f>INDEX(挂机升级突破!$DQ$6:$DQ$57,卡牌消耗!AI43)</f>
        <v>11</v>
      </c>
      <c r="AD43" s="14">
        <f>INDEX(挂机升级突破!DR$6:DR$57,卡牌消耗!$AI43)</f>
        <v>5</v>
      </c>
      <c r="AE43" s="14">
        <f>INDEX(挂机升级突破!DS$6:DS$57,卡牌消耗!$AI43)</f>
        <v>0</v>
      </c>
      <c r="AF43" s="14" t="str">
        <f t="shared" si="7"/>
        <v>关羽</v>
      </c>
      <c r="AG43" s="14">
        <f t="shared" si="8"/>
        <v>5</v>
      </c>
      <c r="AH43" s="14" t="str">
        <f t="shared" si="9"/>
        <v>关羽魂火-39</v>
      </c>
      <c r="AI43" s="14">
        <f t="shared" si="10"/>
        <v>39</v>
      </c>
      <c r="AJ43" s="14" t="str">
        <f>INDEX(挂机升级突破!$DT$4:$ED$4,INDEX(挂机升级突破!$DQ$6:$DQ$57,卡牌消耗!AI43))</f>
        <v>金币</v>
      </c>
      <c r="AK43" s="14">
        <f>ROUND(INDEX(挂机升级突破!$DJ$6:$DJ$57,卡牌消耗!AI43)*INDEX(卡牌消耗!$B$8:$F$8,AG43)/$Q$4/50,0)*50</f>
        <v>43000</v>
      </c>
      <c r="AL43" s="14" t="str">
        <f>IF(AD43&gt;0,INDEX(挂机升级突破!$DT$4:$ED$4,AD43),"")</f>
        <v>红色基础材料</v>
      </c>
      <c r="AM43" s="14">
        <f>ROUND(INDEX(挂机升级突破!$DT$6:$ED$57,卡牌消耗!AI43,AD43)*INDEX(卡牌消耗!$B$5:$F$5,AG43)/$Q$4/5,0)*5</f>
        <v>10</v>
      </c>
      <c r="AN43" s="14" t="str">
        <f>IF(AE43&gt;0,INDEX(挂机升级突破!$DT$4:$ED$4,AE43),"")</f>
        <v/>
      </c>
      <c r="AO43" s="14" t="str">
        <f>IF(AE43&gt;0,ROUND(INDEX(挂机升级突破!$DT$6:$ED$57,卡牌消耗!AI43,AE43)*INDEX(卡牌消耗!$B$7:$F$7,AG43)/$Q$4,0),"")</f>
        <v/>
      </c>
      <c r="AR43" s="104">
        <v>39</v>
      </c>
      <c r="AS43" s="14">
        <f t="shared" si="11"/>
        <v>2</v>
      </c>
      <c r="AT43" s="14">
        <f>INDEX(挂机升级突破!$EI$7:$EI$26,AX43)</f>
        <v>5</v>
      </c>
      <c r="AU43" s="14">
        <f>INDEX(挂机升级突破!$EJ$7:$EJ$26,AX43)</f>
        <v>4</v>
      </c>
      <c r="AV43" s="14">
        <f t="shared" si="12"/>
        <v>3</v>
      </c>
      <c r="AW43" s="14" t="str">
        <f t="shared" si="13"/>
        <v>许褚</v>
      </c>
      <c r="AX43" s="14">
        <f t="shared" si="14"/>
        <v>19</v>
      </c>
      <c r="AY43" s="14" t="str">
        <f t="shared" si="15"/>
        <v>许褚19突</v>
      </c>
      <c r="AZ43" s="14" t="str">
        <f>IF(AT43&gt;0,INDEX(挂机升级突破!$ER$5:$EV$5,卡牌消耗!AT43),"")</f>
        <v>金币</v>
      </c>
      <c r="BA43" s="14">
        <f>IF(AT43&gt;0,ROUND(INDEX(挂机升级突破!$EV$7:$EV$26,卡牌消耗!AX43)*INDEX(卡牌消耗!$B$8:$F$8,AV43)/$Q$4/500,0)*500,"")</f>
        <v>651500</v>
      </c>
      <c r="BB43" s="14" t="str">
        <f>IF(AU43&gt;0,INDEX(挂机升级突破!$ER$5:$EV$5,卡牌消耗!AU43),"")</f>
        <v>铀金</v>
      </c>
      <c r="BC43" s="14">
        <f>IF(AU43&gt;0,ROUND(INDEX(挂机升级突破!$ER$7:$EU$26,卡牌消耗!AX43,卡牌消耗!AU43)*INDEX($B$6:$F$6,AV43)/$Q$4/5,0)*5,"")</f>
        <v>35</v>
      </c>
      <c r="BD43" s="104"/>
      <c r="BE43" s="104"/>
      <c r="BX43" s="171"/>
      <c r="BY43" s="171"/>
      <c r="BZ43" s="171"/>
      <c r="CA43" s="169">
        <v>39</v>
      </c>
      <c r="CB43" s="169">
        <v>6</v>
      </c>
      <c r="CC43" s="21">
        <f>CB43/$BZ41</f>
        <v>0.21818181818181817</v>
      </c>
      <c r="CD43" s="169">
        <f t="shared" ref="CD43" si="44">INT($BZ40*CC43/5)*5</f>
        <v>9125</v>
      </c>
      <c r="CE43" s="169">
        <f>SUM(CD$5:CD43)</f>
        <v>149960</v>
      </c>
      <c r="CG43" s="171">
        <f t="shared" si="39"/>
        <v>4550</v>
      </c>
      <c r="CH43" s="171">
        <f t="shared" si="39"/>
        <v>7300</v>
      </c>
      <c r="CI43" s="171">
        <f t="shared" si="39"/>
        <v>9100</v>
      </c>
      <c r="CJ43" s="171">
        <f t="shared" si="39"/>
        <v>10950</v>
      </c>
      <c r="CK43" s="171">
        <f t="shared" si="39"/>
        <v>13650</v>
      </c>
      <c r="CN43" s="136">
        <v>39</v>
      </c>
      <c r="CO43" s="14">
        <f t="shared" si="21"/>
        <v>8</v>
      </c>
      <c r="CP43" s="14">
        <f t="shared" si="1"/>
        <v>2</v>
      </c>
      <c r="CQ43" s="14">
        <f t="shared" si="2"/>
        <v>1101008</v>
      </c>
      <c r="CR43" s="136" t="s">
        <v>1102</v>
      </c>
      <c r="CS43" s="14">
        <f t="shared" si="3"/>
        <v>4</v>
      </c>
      <c r="CT43" s="14" t="str">
        <f t="shared" si="4"/>
        <v>黑尔坎普-4星</v>
      </c>
      <c r="CU43" s="136" t="s">
        <v>1108</v>
      </c>
      <c r="CV43" s="14">
        <f t="shared" si="22"/>
        <v>16000</v>
      </c>
      <c r="CW43" s="14" t="str">
        <f t="shared" si="5"/>
        <v>黑尔坎普碎片</v>
      </c>
      <c r="CX43" s="14">
        <f t="shared" si="23"/>
        <v>120</v>
      </c>
    </row>
    <row r="44" spans="1:10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41"/>
      <c r="AA44" s="104">
        <v>40</v>
      </c>
      <c r="AB44" s="14">
        <f t="shared" si="6"/>
        <v>1</v>
      </c>
      <c r="AC44" s="14">
        <f>INDEX(挂机升级突破!$DQ$6:$DQ$57,卡牌消耗!AI44)</f>
        <v>11</v>
      </c>
      <c r="AD44" s="14">
        <f>INDEX(挂机升级突破!DR$6:DR$57,卡牌消耗!$AI44)</f>
        <v>5</v>
      </c>
      <c r="AE44" s="14">
        <f>INDEX(挂机升级突破!DS$6:DS$57,卡牌消耗!$AI44)</f>
        <v>0</v>
      </c>
      <c r="AF44" s="14" t="str">
        <f t="shared" si="7"/>
        <v>关羽</v>
      </c>
      <c r="AG44" s="14">
        <f t="shared" si="8"/>
        <v>5</v>
      </c>
      <c r="AH44" s="14" t="str">
        <f t="shared" si="9"/>
        <v>关羽魂火-40</v>
      </c>
      <c r="AI44" s="14">
        <f t="shared" si="10"/>
        <v>40</v>
      </c>
      <c r="AJ44" s="14" t="str">
        <f>INDEX(挂机升级突破!$DT$4:$ED$4,INDEX(挂机升级突破!$DQ$6:$DQ$57,卡牌消耗!AI44))</f>
        <v>金币</v>
      </c>
      <c r="AK44" s="14">
        <f>ROUND(INDEX(挂机升级突破!$DJ$6:$DJ$57,卡牌消耗!AI44)*INDEX(卡牌消耗!$B$8:$F$8,AG44)/$Q$4/50,0)*50</f>
        <v>43000</v>
      </c>
      <c r="AL44" s="14" t="str">
        <f>IF(AD44&gt;0,INDEX(挂机升级突破!$DT$4:$ED$4,AD44),"")</f>
        <v>红色基础材料</v>
      </c>
      <c r="AM44" s="14">
        <f>ROUND(INDEX(挂机升级突破!$DT$6:$ED$57,卡牌消耗!AI44,AD44)*INDEX(卡牌消耗!$B$5:$F$5,AG44)/$Q$4/5,0)*5</f>
        <v>10</v>
      </c>
      <c r="AN44" s="14" t="str">
        <f>IF(AE44&gt;0,INDEX(挂机升级突破!$DT$4:$ED$4,AE44),"")</f>
        <v/>
      </c>
      <c r="AO44" s="14" t="str">
        <f>IF(AE44&gt;0,ROUND(INDEX(挂机升级突破!$DT$6:$ED$57,卡牌消耗!AI44,AE44)*INDEX(卡牌消耗!$B$7:$F$7,AG44)/$Q$4,0),"")</f>
        <v/>
      </c>
      <c r="AP44" s="106"/>
      <c r="AQ44" s="43"/>
      <c r="AR44" s="104">
        <v>40</v>
      </c>
      <c r="AS44" s="14">
        <f t="shared" si="11"/>
        <v>2</v>
      </c>
      <c r="AT44" s="14">
        <f>INDEX(挂机升级突破!$EI$7:$EI$26,AX44)</f>
        <v>5</v>
      </c>
      <c r="AU44" s="14">
        <f>INDEX(挂机升级突破!$EJ$7:$EJ$26,AX44)</f>
        <v>4</v>
      </c>
      <c r="AV44" s="14">
        <f t="shared" si="12"/>
        <v>3</v>
      </c>
      <c r="AW44" s="14" t="str">
        <f t="shared" si="13"/>
        <v>许褚</v>
      </c>
      <c r="AX44" s="14">
        <f t="shared" si="14"/>
        <v>20</v>
      </c>
      <c r="AY44" s="14" t="str">
        <f t="shared" si="15"/>
        <v>许褚20突</v>
      </c>
      <c r="AZ44" s="14" t="str">
        <f>IF(AT44&gt;0,INDEX(挂机升级突破!$ER$5:$EV$5,卡牌消耗!AT44),"")</f>
        <v>金币</v>
      </c>
      <c r="BA44" s="14">
        <f>IF(AT44&gt;0,ROUND(INDEX(挂机升级突破!$EV$7:$EV$26,卡牌消耗!AX44)*INDEX(卡牌消耗!$B$8:$F$8,AV44)/$Q$4/500,0)*500,"")</f>
        <v>977000</v>
      </c>
      <c r="BB44" s="14" t="str">
        <f>IF(AU44&gt;0,INDEX(挂机升级突破!$ER$5:$EV$5,卡牌消耗!AU44),"")</f>
        <v>铀金</v>
      </c>
      <c r="BC44" s="14">
        <f>IF(AU44&gt;0,ROUND(INDEX(挂机升级突破!$ER$7:$EU$26,卡牌消耗!AX44,卡牌消耗!AU44)*INDEX($B$6:$F$6,AV44)/$Q$4/5,0)*5,"")</f>
        <v>40</v>
      </c>
      <c r="BD44" s="104"/>
      <c r="BE44" s="104"/>
      <c r="BF44" s="43"/>
      <c r="BX44" s="171"/>
      <c r="BY44" s="173" t="s">
        <v>120</v>
      </c>
      <c r="BZ44" s="169">
        <v>7</v>
      </c>
      <c r="CA44" s="169">
        <v>40</v>
      </c>
      <c r="CB44" s="169">
        <v>5</v>
      </c>
      <c r="CC44" s="21">
        <f t="shared" ref="CC44" si="45">CB44/$BZ46</f>
        <v>0.18181818181818182</v>
      </c>
      <c r="CD44" s="169">
        <f t="shared" ref="CD44" si="46">INT($BZ45*CC44/5)*5</f>
        <v>9260</v>
      </c>
      <c r="CE44" s="169">
        <f>SUM(CD$5:CD44)</f>
        <v>159220</v>
      </c>
      <c r="CG44" s="171">
        <f t="shared" si="39"/>
        <v>4600</v>
      </c>
      <c r="CH44" s="171">
        <f t="shared" si="39"/>
        <v>7400</v>
      </c>
      <c r="CI44" s="171">
        <f t="shared" si="39"/>
        <v>9250</v>
      </c>
      <c r="CJ44" s="171">
        <f t="shared" si="39"/>
        <v>11100</v>
      </c>
      <c r="CK44" s="171">
        <f t="shared" si="39"/>
        <v>13850</v>
      </c>
      <c r="CN44" s="136">
        <v>40</v>
      </c>
      <c r="CO44" s="14">
        <f t="shared" si="21"/>
        <v>8</v>
      </c>
      <c r="CP44" s="14">
        <f t="shared" si="1"/>
        <v>2</v>
      </c>
      <c r="CQ44" s="14">
        <f t="shared" si="2"/>
        <v>1101008</v>
      </c>
      <c r="CR44" s="136" t="s">
        <v>1102</v>
      </c>
      <c r="CS44" s="14">
        <f t="shared" si="3"/>
        <v>5</v>
      </c>
      <c r="CT44" s="14" t="str">
        <f t="shared" si="4"/>
        <v>黑尔坎普-5星</v>
      </c>
      <c r="CU44" s="136" t="s">
        <v>1108</v>
      </c>
      <c r="CV44" s="14">
        <f t="shared" si="22"/>
        <v>30000</v>
      </c>
      <c r="CW44" s="14" t="str">
        <f t="shared" si="5"/>
        <v>黑尔坎普碎片</v>
      </c>
      <c r="CX44" s="14">
        <f t="shared" si="23"/>
        <v>160</v>
      </c>
    </row>
    <row r="45" spans="1:102" ht="17.25" x14ac:dyDescent="0.2">
      <c r="A45" s="12" t="s">
        <v>1103</v>
      </c>
      <c r="B45" s="12" t="s">
        <v>1104</v>
      </c>
      <c r="C45" s="12" t="s">
        <v>1105</v>
      </c>
      <c r="D45" s="12" t="s">
        <v>1106</v>
      </c>
      <c r="E45" s="12" t="s">
        <v>1107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41"/>
      <c r="AA45" s="104">
        <v>41</v>
      </c>
      <c r="AB45" s="14">
        <f t="shared" si="6"/>
        <v>1</v>
      </c>
      <c r="AC45" s="14">
        <f>INDEX(挂机升级突破!$DQ$6:$DQ$57,卡牌消耗!AI45)</f>
        <v>11</v>
      </c>
      <c r="AD45" s="14">
        <f>INDEX(挂机升级突破!DR$6:DR$57,卡牌消耗!$AI45)</f>
        <v>5</v>
      </c>
      <c r="AE45" s="14">
        <f>INDEX(挂机升级突破!DS$6:DS$57,卡牌消耗!$AI45)</f>
        <v>10</v>
      </c>
      <c r="AF45" s="14" t="str">
        <f t="shared" si="7"/>
        <v>关羽</v>
      </c>
      <c r="AG45" s="14">
        <f t="shared" si="8"/>
        <v>5</v>
      </c>
      <c r="AH45" s="14" t="str">
        <f t="shared" si="9"/>
        <v>关羽魂火-41</v>
      </c>
      <c r="AI45" s="14">
        <f t="shared" si="10"/>
        <v>41</v>
      </c>
      <c r="AJ45" s="14" t="str">
        <f>INDEX(挂机升级突破!$DT$4:$ED$4,INDEX(挂机升级突破!$DQ$6:$DQ$57,卡牌消耗!AI45))</f>
        <v>金币</v>
      </c>
      <c r="AK45" s="14">
        <f>ROUND(INDEX(挂机升级突破!$DJ$6:$DJ$57,卡牌消耗!AI45)*INDEX(卡牌消耗!$B$8:$F$8,AG45)/$Q$4/50,0)*50</f>
        <v>59100</v>
      </c>
      <c r="AL45" s="14" t="str">
        <f>IF(AD45&gt;0,INDEX(挂机升级突破!$DT$4:$ED$4,AD45),"")</f>
        <v>红色基础材料</v>
      </c>
      <c r="AM45" s="14">
        <f>ROUND(INDEX(挂机升级突破!$DT$6:$ED$57,卡牌消耗!AI45,AD45)*INDEX(卡牌消耗!$B$5:$F$5,AG45)/$Q$4/5,0)*5</f>
        <v>15</v>
      </c>
      <c r="AN45" s="14" t="str">
        <f>IF(AE45&gt;0,INDEX(挂机升级突破!$DT$4:$ED$4,AE45),"")</f>
        <v>灵玉</v>
      </c>
      <c r="AO45" s="14">
        <f>IF(AE45&gt;0,ROUND(INDEX(挂机升级突破!$DT$6:$ED$57,卡牌消耗!AI45,AE45)*INDEX(卡牌消耗!$B$7:$F$7,AG45)/$Q$4,0),"")</f>
        <v>4</v>
      </c>
      <c r="AP45" s="106"/>
      <c r="AQ45" s="15"/>
      <c r="AR45" s="104">
        <v>41</v>
      </c>
      <c r="AS45" s="14">
        <f t="shared" si="11"/>
        <v>3</v>
      </c>
      <c r="AT45" s="14">
        <f>INDEX(挂机升级突破!$EI$7:$EI$26,AX45)</f>
        <v>0</v>
      </c>
      <c r="AU45" s="14">
        <f>INDEX(挂机升级突破!$EJ$7:$EJ$26,AX45)</f>
        <v>0</v>
      </c>
      <c r="AV45" s="14">
        <f t="shared" si="12"/>
        <v>4</v>
      </c>
      <c r="AW45" s="14" t="str">
        <f t="shared" si="13"/>
        <v>典韦</v>
      </c>
      <c r="AX45" s="14">
        <f t="shared" si="14"/>
        <v>1</v>
      </c>
      <c r="AY45" s="14" t="str">
        <f t="shared" si="15"/>
        <v>典韦1突</v>
      </c>
      <c r="AZ45" s="14" t="str">
        <f>IF(AT45&gt;0,INDEX(挂机升级突破!$ER$5:$EV$5,卡牌消耗!AT45),"")</f>
        <v/>
      </c>
      <c r="BA45" s="14" t="str">
        <f>IF(AT45&gt;0,ROUND(INDEX(挂机升级突破!$EV$7:$EV$26,卡牌消耗!AX45)*INDEX(卡牌消耗!$B$8:$F$8,AV45)/$Q$4/500,0)*500,"")</f>
        <v/>
      </c>
      <c r="BB45" s="14" t="str">
        <f>IF(AU45&gt;0,INDEX(挂机升级突破!$ER$5:$EV$5,卡牌消耗!AU45),"")</f>
        <v/>
      </c>
      <c r="BC45" s="14" t="str">
        <f>IF(AU45&gt;0,ROUND(INDEX(挂机升级突破!$ER$7:$EU$26,卡牌消耗!AX45,卡牌消耗!AU45)*INDEX($B$6:$F$6,AV45)/$Q$4/5,0)*5,"")</f>
        <v/>
      </c>
      <c r="BD45" s="104"/>
      <c r="BE45" s="104"/>
      <c r="BF45" s="106"/>
      <c r="BX45" s="171"/>
      <c r="BY45" s="171"/>
      <c r="BZ45" s="14">
        <f>INDEX($BU$5:$BU$32,BZ44)</f>
        <v>50940</v>
      </c>
      <c r="CA45" s="169">
        <v>41</v>
      </c>
      <c r="CB45" s="169">
        <v>5.25</v>
      </c>
      <c r="CC45" s="21">
        <f t="shared" ref="CC45" si="47">CB45/$BZ46</f>
        <v>0.19090909090909092</v>
      </c>
      <c r="CD45" s="169">
        <f t="shared" ref="CD45" si="48">INT($BZ45*CC45/5)*5</f>
        <v>9720</v>
      </c>
      <c r="CE45" s="169">
        <f>SUM(CD$5:CD45)</f>
        <v>168940</v>
      </c>
      <c r="CG45" s="171">
        <f t="shared" si="39"/>
        <v>4850</v>
      </c>
      <c r="CH45" s="171">
        <f t="shared" si="39"/>
        <v>7750</v>
      </c>
      <c r="CI45" s="171">
        <f t="shared" si="39"/>
        <v>9700</v>
      </c>
      <c r="CJ45" s="171">
        <f t="shared" si="39"/>
        <v>11650</v>
      </c>
      <c r="CK45" s="171">
        <f t="shared" si="39"/>
        <v>14550</v>
      </c>
      <c r="CN45" s="136">
        <v>41</v>
      </c>
      <c r="CO45" s="14">
        <f t="shared" si="21"/>
        <v>9</v>
      </c>
      <c r="CP45" s="14">
        <f t="shared" si="1"/>
        <v>3</v>
      </c>
      <c r="CQ45" s="14">
        <f t="shared" si="2"/>
        <v>1101009</v>
      </c>
      <c r="CR45" s="136" t="s">
        <v>1102</v>
      </c>
      <c r="CS45" s="14">
        <f t="shared" si="3"/>
        <v>1</v>
      </c>
      <c r="CT45" s="14" t="str">
        <f t="shared" si="4"/>
        <v>北落师门-1星</v>
      </c>
      <c r="CU45" s="136" t="s">
        <v>1108</v>
      </c>
      <c r="CV45" s="14">
        <f t="shared" si="22"/>
        <v>4000</v>
      </c>
      <c r="CW45" s="14" t="str">
        <f t="shared" si="5"/>
        <v>北落师门碎片</v>
      </c>
      <c r="CX45" s="14">
        <f t="shared" si="23"/>
        <v>40</v>
      </c>
    </row>
    <row r="46" spans="1:10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41"/>
      <c r="AA46" s="104">
        <v>42</v>
      </c>
      <c r="AB46" s="14">
        <f t="shared" si="6"/>
        <v>1</v>
      </c>
      <c r="AC46" s="14">
        <f>INDEX(挂机升级突破!$DQ$6:$DQ$57,卡牌消耗!AI46)</f>
        <v>11</v>
      </c>
      <c r="AD46" s="14">
        <f>INDEX(挂机升级突破!DR$6:DR$57,卡牌消耗!$AI46)</f>
        <v>5</v>
      </c>
      <c r="AE46" s="14">
        <f>INDEX(挂机升级突破!DS$6:DS$57,卡牌消耗!$AI46)</f>
        <v>10</v>
      </c>
      <c r="AF46" s="14" t="str">
        <f t="shared" si="7"/>
        <v>关羽</v>
      </c>
      <c r="AG46" s="14">
        <f t="shared" si="8"/>
        <v>5</v>
      </c>
      <c r="AH46" s="14" t="str">
        <f t="shared" si="9"/>
        <v>关羽魂火-42</v>
      </c>
      <c r="AI46" s="14">
        <f t="shared" si="10"/>
        <v>42</v>
      </c>
      <c r="AJ46" s="14" t="str">
        <f>INDEX(挂机升级突破!$DT$4:$ED$4,INDEX(挂机升级突破!$DQ$6:$DQ$57,卡牌消耗!AI46))</f>
        <v>金币</v>
      </c>
      <c r="AK46" s="14">
        <f>ROUND(INDEX(挂机升级突破!$DJ$6:$DJ$57,卡牌消耗!AI46)*INDEX(卡牌消耗!$B$8:$F$8,AG46)/$Q$4/50,0)*50</f>
        <v>59100</v>
      </c>
      <c r="AL46" s="14" t="str">
        <f>IF(AD46&gt;0,INDEX(挂机升级突破!$DT$4:$ED$4,AD46),"")</f>
        <v>红色基础材料</v>
      </c>
      <c r="AM46" s="14">
        <f>ROUND(INDEX(挂机升级突破!$DT$6:$ED$57,卡牌消耗!AI46,AD46)*INDEX(卡牌消耗!$B$5:$F$5,AG46)/$Q$4/5,0)*5</f>
        <v>15</v>
      </c>
      <c r="AN46" s="14" t="str">
        <f>IF(AE46&gt;0,INDEX(挂机升级突破!$DT$4:$ED$4,AE46),"")</f>
        <v>灵玉</v>
      </c>
      <c r="AO46" s="14">
        <f>IF(AE46&gt;0,ROUND(INDEX(挂机升级突破!$DT$6:$ED$57,卡牌消耗!AI46,AE46)*INDEX(卡牌消耗!$B$7:$F$7,AG46)/$Q$4,0),"")</f>
        <v>4</v>
      </c>
      <c r="AP46" s="106"/>
      <c r="AQ46" s="15"/>
      <c r="AR46" s="104">
        <v>42</v>
      </c>
      <c r="AS46" s="14">
        <f t="shared" si="11"/>
        <v>3</v>
      </c>
      <c r="AT46" s="14">
        <f>INDEX(挂机升级突破!$EI$7:$EI$26,AX46)</f>
        <v>5</v>
      </c>
      <c r="AU46" s="14">
        <f>INDEX(挂机升级突破!$EJ$7:$EJ$26,AX46)</f>
        <v>0</v>
      </c>
      <c r="AV46" s="14">
        <f t="shared" si="12"/>
        <v>4</v>
      </c>
      <c r="AW46" s="14" t="str">
        <f t="shared" si="13"/>
        <v>典韦</v>
      </c>
      <c r="AX46" s="14">
        <f t="shared" si="14"/>
        <v>2</v>
      </c>
      <c r="AY46" s="14" t="str">
        <f t="shared" si="15"/>
        <v>典韦2突</v>
      </c>
      <c r="AZ46" s="14" t="str">
        <f>IF(AT46&gt;0,INDEX(挂机升级突破!$ER$5:$EV$5,卡牌消耗!AT46),"")</f>
        <v>金币</v>
      </c>
      <c r="BA46" s="14">
        <f>IF(AT46&gt;0,ROUND(INDEX(挂机升级突破!$EV$7:$EV$26,卡牌消耗!AX46)*INDEX(卡牌消耗!$B$8:$F$8,AV46)/$Q$4/500,0)*500,"")</f>
        <v>4500</v>
      </c>
      <c r="BB46" s="14" t="str">
        <f>IF(AU46&gt;0,INDEX(挂机升级突破!$ER$5:$EV$5,卡牌消耗!AU46),"")</f>
        <v/>
      </c>
      <c r="BC46" s="14" t="str">
        <f>IF(AU46&gt;0,ROUND(INDEX(挂机升级突破!$ER$7:$EU$26,卡牌消耗!AX46,卡牌消耗!AU46)*INDEX($B$6:$F$6,AV46)/$Q$4/5,0)*5,"")</f>
        <v/>
      </c>
      <c r="BD46" s="104"/>
      <c r="BE46" s="104"/>
      <c r="BF46" s="106"/>
      <c r="BX46" s="171"/>
      <c r="BY46" s="170"/>
      <c r="BZ46" s="14">
        <f>SUMIFS($CB$5:$CB$154,$CA$5:$CA$154,"&gt;="&amp;INDEX($BJ$5:$BJ$32,BZ44),$CA$5:$CA$154,"&lt;"&amp;INDEX($BK$5:$BK$32,BZ44))</f>
        <v>27.5</v>
      </c>
      <c r="CA46" s="169">
        <v>42</v>
      </c>
      <c r="CB46" s="169">
        <v>5.5</v>
      </c>
      <c r="CC46" s="21">
        <f t="shared" ref="CC46" si="49">CB46/$BZ46</f>
        <v>0.2</v>
      </c>
      <c r="CD46" s="169">
        <f t="shared" ref="CD46" si="50">INT($BZ45*CC46/5)*5</f>
        <v>10185</v>
      </c>
      <c r="CE46" s="169">
        <f>SUM(CD$5:CD46)</f>
        <v>179125</v>
      </c>
      <c r="CG46" s="171">
        <f t="shared" si="39"/>
        <v>5050</v>
      </c>
      <c r="CH46" s="171">
        <f t="shared" si="39"/>
        <v>8100</v>
      </c>
      <c r="CI46" s="171">
        <f t="shared" si="39"/>
        <v>10150</v>
      </c>
      <c r="CJ46" s="171">
        <f t="shared" si="39"/>
        <v>12200</v>
      </c>
      <c r="CK46" s="171">
        <f t="shared" si="39"/>
        <v>15250</v>
      </c>
      <c r="CN46" s="136">
        <v>42</v>
      </c>
      <c r="CO46" s="14">
        <f t="shared" si="21"/>
        <v>9</v>
      </c>
      <c r="CP46" s="14">
        <f t="shared" si="1"/>
        <v>3</v>
      </c>
      <c r="CQ46" s="14">
        <f t="shared" si="2"/>
        <v>1101009</v>
      </c>
      <c r="CR46" s="136" t="s">
        <v>1102</v>
      </c>
      <c r="CS46" s="14">
        <f t="shared" si="3"/>
        <v>2</v>
      </c>
      <c r="CT46" s="14" t="str">
        <f t="shared" si="4"/>
        <v>北落师门-2星</v>
      </c>
      <c r="CU46" s="136" t="s">
        <v>1108</v>
      </c>
      <c r="CV46" s="14">
        <f t="shared" si="22"/>
        <v>5000</v>
      </c>
      <c r="CW46" s="14" t="str">
        <f t="shared" si="5"/>
        <v>北落师门碎片</v>
      </c>
      <c r="CX46" s="14">
        <f t="shared" si="23"/>
        <v>80</v>
      </c>
    </row>
    <row r="47" spans="1:102" ht="16.5" x14ac:dyDescent="0.2">
      <c r="A47" s="55">
        <v>1101001</v>
      </c>
      <c r="B47" s="55" t="s">
        <v>375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41"/>
      <c r="AA47" s="104">
        <v>43</v>
      </c>
      <c r="AB47" s="14">
        <f t="shared" si="6"/>
        <v>1</v>
      </c>
      <c r="AC47" s="14">
        <f>INDEX(挂机升级突破!$DQ$6:$DQ$57,卡牌消耗!AI47)</f>
        <v>11</v>
      </c>
      <c r="AD47" s="14">
        <f>INDEX(挂机升级突破!DR$6:DR$57,卡牌消耗!$AI47)</f>
        <v>5</v>
      </c>
      <c r="AE47" s="14">
        <f>INDEX(挂机升级突破!DS$6:DS$57,卡牌消耗!$AI47)</f>
        <v>10</v>
      </c>
      <c r="AF47" s="14" t="str">
        <f t="shared" si="7"/>
        <v>关羽</v>
      </c>
      <c r="AG47" s="14">
        <f t="shared" si="8"/>
        <v>5</v>
      </c>
      <c r="AH47" s="14" t="str">
        <f t="shared" si="9"/>
        <v>关羽魂火-43</v>
      </c>
      <c r="AI47" s="14">
        <f t="shared" si="10"/>
        <v>43</v>
      </c>
      <c r="AJ47" s="14" t="str">
        <f>INDEX(挂机升级突破!$DT$4:$ED$4,INDEX(挂机升级突破!$DQ$6:$DQ$57,卡牌消耗!AI47))</f>
        <v>金币</v>
      </c>
      <c r="AK47" s="14">
        <f>ROUND(INDEX(挂机升级突破!$DJ$6:$DJ$57,卡牌消耗!AI47)*INDEX(卡牌消耗!$B$8:$F$8,AG47)/$Q$4/50,0)*50</f>
        <v>59100</v>
      </c>
      <c r="AL47" s="14" t="str">
        <f>IF(AD47&gt;0,INDEX(挂机升级突破!$DT$4:$ED$4,AD47),"")</f>
        <v>红色基础材料</v>
      </c>
      <c r="AM47" s="14">
        <f>ROUND(INDEX(挂机升级突破!$DT$6:$ED$57,卡牌消耗!AI47,AD47)*INDEX(卡牌消耗!$B$5:$F$5,AG47)/$Q$4/5,0)*5</f>
        <v>15</v>
      </c>
      <c r="AN47" s="14" t="str">
        <f>IF(AE47&gt;0,INDEX(挂机升级突破!$DT$4:$ED$4,AE47),"")</f>
        <v>灵玉</v>
      </c>
      <c r="AO47" s="14">
        <f>IF(AE47&gt;0,ROUND(INDEX(挂机升级突破!$DT$6:$ED$57,卡牌消耗!AI47,AE47)*INDEX(卡牌消耗!$B$7:$F$7,AG47)/$Q$4,0),"")</f>
        <v>4</v>
      </c>
      <c r="AP47" s="106"/>
      <c r="AQ47" s="15"/>
      <c r="AR47" s="104">
        <v>43</v>
      </c>
      <c r="AS47" s="14">
        <f t="shared" si="11"/>
        <v>3</v>
      </c>
      <c r="AT47" s="14">
        <f>INDEX(挂机升级突破!$EI$7:$EI$26,AX47)</f>
        <v>5</v>
      </c>
      <c r="AU47" s="14">
        <f>INDEX(挂机升级突破!$EJ$7:$EJ$26,AX47)</f>
        <v>0</v>
      </c>
      <c r="AV47" s="14">
        <f t="shared" si="12"/>
        <v>4</v>
      </c>
      <c r="AW47" s="14" t="str">
        <f t="shared" si="13"/>
        <v>典韦</v>
      </c>
      <c r="AX47" s="14">
        <f t="shared" si="14"/>
        <v>3</v>
      </c>
      <c r="AY47" s="14" t="str">
        <f t="shared" si="15"/>
        <v>典韦3突</v>
      </c>
      <c r="AZ47" s="14" t="str">
        <f>IF(AT47&gt;0,INDEX(挂机升级突破!$ER$5:$EV$5,卡牌消耗!AT47),"")</f>
        <v>金币</v>
      </c>
      <c r="BA47" s="14">
        <f>IF(AT47&gt;0,ROUND(INDEX(挂机升级突破!$EV$7:$EV$26,卡牌消耗!AX47)*INDEX(卡牌消耗!$B$8:$F$8,AV47)/$Q$4/500,0)*500,"")</f>
        <v>4500</v>
      </c>
      <c r="BB47" s="14" t="str">
        <f>IF(AU47&gt;0,INDEX(挂机升级突破!$ER$5:$EV$5,卡牌消耗!AU47),"")</f>
        <v/>
      </c>
      <c r="BC47" s="14" t="str">
        <f>IF(AU47&gt;0,ROUND(INDEX(挂机升级突破!$ER$7:$EU$26,卡牌消耗!AX47,卡牌消耗!AU47)*INDEX($B$6:$F$6,AV47)/$Q$4/5,0)*5,"")</f>
        <v/>
      </c>
      <c r="BD47" s="104"/>
      <c r="BE47" s="104"/>
      <c r="BF47" s="106"/>
      <c r="BX47" s="171"/>
      <c r="BY47" s="171"/>
      <c r="BZ47" s="171"/>
      <c r="CA47" s="169">
        <v>43</v>
      </c>
      <c r="CB47" s="169">
        <v>5.75</v>
      </c>
      <c r="CC47" s="21">
        <f t="shared" ref="CC47" si="51">CB47/$BZ46</f>
        <v>0.20909090909090908</v>
      </c>
      <c r="CD47" s="169">
        <f t="shared" ref="CD47" si="52">INT($BZ45*CC47/5)*5</f>
        <v>10650</v>
      </c>
      <c r="CE47" s="169">
        <f>SUM(CD$5:CD47)</f>
        <v>189775</v>
      </c>
      <c r="CG47" s="171">
        <f t="shared" si="39"/>
        <v>5300</v>
      </c>
      <c r="CH47" s="171">
        <f t="shared" si="39"/>
        <v>8500</v>
      </c>
      <c r="CI47" s="171">
        <f t="shared" si="39"/>
        <v>10650</v>
      </c>
      <c r="CJ47" s="171">
        <f t="shared" si="39"/>
        <v>12750</v>
      </c>
      <c r="CK47" s="171">
        <f t="shared" si="39"/>
        <v>15950</v>
      </c>
      <c r="CN47" s="136">
        <v>43</v>
      </c>
      <c r="CO47" s="14">
        <f t="shared" si="21"/>
        <v>9</v>
      </c>
      <c r="CP47" s="14">
        <f t="shared" si="1"/>
        <v>3</v>
      </c>
      <c r="CQ47" s="14">
        <f t="shared" si="2"/>
        <v>1101009</v>
      </c>
      <c r="CR47" s="136" t="s">
        <v>1102</v>
      </c>
      <c r="CS47" s="14">
        <f t="shared" si="3"/>
        <v>3</v>
      </c>
      <c r="CT47" s="14" t="str">
        <f t="shared" si="4"/>
        <v>北落师门-3星</v>
      </c>
      <c r="CU47" s="136" t="s">
        <v>1108</v>
      </c>
      <c r="CV47" s="14">
        <f t="shared" si="22"/>
        <v>10000</v>
      </c>
      <c r="CW47" s="14" t="str">
        <f t="shared" si="5"/>
        <v>北落师门碎片</v>
      </c>
      <c r="CX47" s="14">
        <f t="shared" si="23"/>
        <v>120</v>
      </c>
    </row>
    <row r="48" spans="1:102" ht="16.5" x14ac:dyDescent="0.2">
      <c r="A48" s="55">
        <v>1101002</v>
      </c>
      <c r="B48" s="55" t="s">
        <v>376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41"/>
      <c r="AA48" s="104">
        <v>44</v>
      </c>
      <c r="AB48" s="14">
        <f t="shared" si="6"/>
        <v>1</v>
      </c>
      <c r="AC48" s="14">
        <f>INDEX(挂机升级突破!$DQ$6:$DQ$57,卡牌消耗!AI48)</f>
        <v>11</v>
      </c>
      <c r="AD48" s="14">
        <f>INDEX(挂机升级突破!DR$6:DR$57,卡牌消耗!$AI48)</f>
        <v>5</v>
      </c>
      <c r="AE48" s="14">
        <f>INDEX(挂机升级突破!DS$6:DS$57,卡牌消耗!$AI48)</f>
        <v>10</v>
      </c>
      <c r="AF48" s="14" t="str">
        <f t="shared" si="7"/>
        <v>关羽</v>
      </c>
      <c r="AG48" s="14">
        <f t="shared" si="8"/>
        <v>5</v>
      </c>
      <c r="AH48" s="14" t="str">
        <f t="shared" si="9"/>
        <v>关羽魂火-44</v>
      </c>
      <c r="AI48" s="14">
        <f t="shared" si="10"/>
        <v>44</v>
      </c>
      <c r="AJ48" s="14" t="str">
        <f>INDEX(挂机升级突破!$DT$4:$ED$4,INDEX(挂机升级突破!$DQ$6:$DQ$57,卡牌消耗!AI48))</f>
        <v>金币</v>
      </c>
      <c r="AK48" s="14">
        <f>ROUND(INDEX(挂机升级突破!$DJ$6:$DJ$57,卡牌消耗!AI48)*INDEX(卡牌消耗!$B$8:$F$8,AG48)/$Q$4/50,0)*50</f>
        <v>75200</v>
      </c>
      <c r="AL48" s="14" t="str">
        <f>IF(AD48&gt;0,INDEX(挂机升级突破!$DT$4:$ED$4,AD48),"")</f>
        <v>红色基础材料</v>
      </c>
      <c r="AM48" s="14">
        <f>ROUND(INDEX(挂机升级突破!$DT$6:$ED$57,卡牌消耗!AI48,AD48)*INDEX(卡牌消耗!$B$5:$F$5,AG48)/$Q$4/5,0)*5</f>
        <v>15</v>
      </c>
      <c r="AN48" s="14" t="str">
        <f>IF(AE48&gt;0,INDEX(挂机升级突破!$DT$4:$ED$4,AE48),"")</f>
        <v>灵玉</v>
      </c>
      <c r="AO48" s="14">
        <f>IF(AE48&gt;0,ROUND(INDEX(挂机升级突破!$DT$6:$ED$57,卡牌消耗!AI48,AE48)*INDEX(卡牌消耗!$B$7:$F$7,AG48)/$Q$4,0),"")</f>
        <v>4</v>
      </c>
      <c r="AP48" s="106"/>
      <c r="AQ48" s="15"/>
      <c r="AR48" s="104">
        <v>44</v>
      </c>
      <c r="AS48" s="14">
        <f t="shared" si="11"/>
        <v>3</v>
      </c>
      <c r="AT48" s="14">
        <f>INDEX(挂机升级突破!$EI$7:$EI$26,AX48)</f>
        <v>5</v>
      </c>
      <c r="AU48" s="14">
        <f>INDEX(挂机升级突破!$EJ$7:$EJ$26,AX48)</f>
        <v>1</v>
      </c>
      <c r="AV48" s="14">
        <f t="shared" si="12"/>
        <v>4</v>
      </c>
      <c r="AW48" s="14" t="str">
        <f t="shared" si="13"/>
        <v>典韦</v>
      </c>
      <c r="AX48" s="14">
        <f t="shared" si="14"/>
        <v>4</v>
      </c>
      <c r="AY48" s="14" t="str">
        <f t="shared" si="15"/>
        <v>典韦4突</v>
      </c>
      <c r="AZ48" s="14" t="str">
        <f>IF(AT48&gt;0,INDEX(挂机升级突破!$ER$5:$EV$5,卡牌消耗!AT48),"")</f>
        <v>金币</v>
      </c>
      <c r="BA48" s="14">
        <f>IF(AT48&gt;0,ROUND(INDEX(挂机升级突破!$EV$7:$EV$26,卡牌消耗!AX48)*INDEX(卡牌消耗!$B$8:$F$8,AV48)/$Q$4/500,0)*500,"")</f>
        <v>5500</v>
      </c>
      <c r="BB48" s="14" t="str">
        <f>IF(AU48&gt;0,INDEX(挂机升级突破!$ER$5:$EV$5,卡牌消耗!AU48),"")</f>
        <v>玄铁</v>
      </c>
      <c r="BC48" s="14">
        <f>IF(AU48&gt;0,ROUND(INDEX(挂机升级突破!$ER$7:$EU$26,卡牌消耗!AX48,卡牌消耗!AU48)*INDEX($B$6:$F$6,AV48)/$Q$4/5,0)*5,"")</f>
        <v>20</v>
      </c>
      <c r="BD48" s="104"/>
      <c r="BE48" s="104"/>
      <c r="BF48" s="106"/>
      <c r="BX48" s="171"/>
      <c r="BY48" s="171"/>
      <c r="BZ48" s="171"/>
      <c r="CA48" s="169">
        <v>44</v>
      </c>
      <c r="CB48" s="169">
        <v>6</v>
      </c>
      <c r="CC48" s="21">
        <f t="shared" ref="CC48" si="53">CB48/$BZ46</f>
        <v>0.21818181818181817</v>
      </c>
      <c r="CD48" s="169">
        <f t="shared" ref="CD48" si="54">INT($BZ45*CC48/5)*5</f>
        <v>11110</v>
      </c>
      <c r="CE48" s="169">
        <f>SUM(CD$5:CD48)</f>
        <v>200885</v>
      </c>
      <c r="CG48" s="171">
        <f t="shared" si="39"/>
        <v>5550</v>
      </c>
      <c r="CH48" s="171">
        <f t="shared" si="39"/>
        <v>8850</v>
      </c>
      <c r="CI48" s="171">
        <f t="shared" si="39"/>
        <v>11100</v>
      </c>
      <c r="CJ48" s="171">
        <f t="shared" si="39"/>
        <v>13300</v>
      </c>
      <c r="CK48" s="171">
        <f t="shared" si="39"/>
        <v>16650</v>
      </c>
      <c r="CN48" s="136">
        <v>44</v>
      </c>
      <c r="CO48" s="14">
        <f t="shared" si="21"/>
        <v>9</v>
      </c>
      <c r="CP48" s="14">
        <f t="shared" si="1"/>
        <v>3</v>
      </c>
      <c r="CQ48" s="14">
        <f t="shared" si="2"/>
        <v>1101009</v>
      </c>
      <c r="CR48" s="136" t="s">
        <v>1102</v>
      </c>
      <c r="CS48" s="14">
        <f t="shared" si="3"/>
        <v>4</v>
      </c>
      <c r="CT48" s="14" t="str">
        <f t="shared" si="4"/>
        <v>北落师门-4星</v>
      </c>
      <c r="CU48" s="136" t="s">
        <v>1108</v>
      </c>
      <c r="CV48" s="14">
        <f t="shared" si="22"/>
        <v>20000</v>
      </c>
      <c r="CW48" s="14" t="str">
        <f t="shared" si="5"/>
        <v>北落师门碎片</v>
      </c>
      <c r="CX48" s="14">
        <f t="shared" si="23"/>
        <v>160</v>
      </c>
    </row>
    <row r="49" spans="1:102" ht="16.5" x14ac:dyDescent="0.2">
      <c r="A49" s="55">
        <v>1101003</v>
      </c>
      <c r="B49" s="55" t="s">
        <v>377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41"/>
      <c r="AA49" s="104">
        <v>45</v>
      </c>
      <c r="AB49" s="14">
        <f t="shared" si="6"/>
        <v>1</v>
      </c>
      <c r="AC49" s="14">
        <f>INDEX(挂机升级突破!$DQ$6:$DQ$57,卡牌消耗!AI49)</f>
        <v>11</v>
      </c>
      <c r="AD49" s="14">
        <f>INDEX(挂机升级突破!DR$6:DR$57,卡牌消耗!$AI49)</f>
        <v>5</v>
      </c>
      <c r="AE49" s="14">
        <f>INDEX(挂机升级突破!DS$6:DS$57,卡牌消耗!$AI49)</f>
        <v>10</v>
      </c>
      <c r="AF49" s="14" t="str">
        <f t="shared" si="7"/>
        <v>关羽</v>
      </c>
      <c r="AG49" s="14">
        <f t="shared" si="8"/>
        <v>5</v>
      </c>
      <c r="AH49" s="14" t="str">
        <f t="shared" si="9"/>
        <v>关羽魂火-45</v>
      </c>
      <c r="AI49" s="14">
        <f t="shared" si="10"/>
        <v>45</v>
      </c>
      <c r="AJ49" s="14" t="str">
        <f>INDEX(挂机升级突破!$DT$4:$ED$4,INDEX(挂机升级突破!$DQ$6:$DQ$57,卡牌消耗!AI49))</f>
        <v>金币</v>
      </c>
      <c r="AK49" s="14">
        <f>ROUND(INDEX(挂机升级突破!$DJ$6:$DJ$57,卡牌消耗!AI49)*INDEX(卡牌消耗!$B$8:$F$8,AG49)/$Q$4/50,0)*50</f>
        <v>75200</v>
      </c>
      <c r="AL49" s="14" t="str">
        <f>IF(AD49&gt;0,INDEX(挂机升级突破!$DT$4:$ED$4,AD49),"")</f>
        <v>红色基础材料</v>
      </c>
      <c r="AM49" s="14">
        <f>ROUND(INDEX(挂机升级突破!$DT$6:$ED$57,卡牌消耗!AI49,AD49)*INDEX(卡牌消耗!$B$5:$F$5,AG49)/$Q$4/5,0)*5</f>
        <v>15</v>
      </c>
      <c r="AN49" s="14" t="str">
        <f>IF(AE49&gt;0,INDEX(挂机升级突破!$DT$4:$ED$4,AE49),"")</f>
        <v>灵玉</v>
      </c>
      <c r="AO49" s="14">
        <f>IF(AE49&gt;0,ROUND(INDEX(挂机升级突破!$DT$6:$ED$57,卡牌消耗!AI49,AE49)*INDEX(卡牌消耗!$B$7:$F$7,AG49)/$Q$4,0),"")</f>
        <v>4</v>
      </c>
      <c r="AP49" s="106"/>
      <c r="AQ49" s="15"/>
      <c r="AR49" s="104">
        <v>45</v>
      </c>
      <c r="AS49" s="14">
        <f t="shared" si="11"/>
        <v>3</v>
      </c>
      <c r="AT49" s="14">
        <f>INDEX(挂机升级突破!$EI$7:$EI$26,AX49)</f>
        <v>5</v>
      </c>
      <c r="AU49" s="14">
        <f>INDEX(挂机升级突破!$EJ$7:$EJ$26,AX49)</f>
        <v>1</v>
      </c>
      <c r="AV49" s="14">
        <f t="shared" si="12"/>
        <v>4</v>
      </c>
      <c r="AW49" s="14" t="str">
        <f t="shared" si="13"/>
        <v>典韦</v>
      </c>
      <c r="AX49" s="14">
        <f t="shared" si="14"/>
        <v>5</v>
      </c>
      <c r="AY49" s="14" t="str">
        <f t="shared" si="15"/>
        <v>典韦5突</v>
      </c>
      <c r="AZ49" s="14" t="str">
        <f>IF(AT49&gt;0,INDEX(挂机升级突破!$ER$5:$EV$5,卡牌消耗!AT49),"")</f>
        <v>金币</v>
      </c>
      <c r="BA49" s="14">
        <f>IF(AT49&gt;0,ROUND(INDEX(挂机升级突破!$EV$7:$EV$26,卡牌消耗!AX49)*INDEX(卡牌消耗!$B$8:$F$8,AV49)/$Q$4/500,0)*500,"")</f>
        <v>5500</v>
      </c>
      <c r="BB49" s="14" t="str">
        <f>IF(AU49&gt;0,INDEX(挂机升级突破!$ER$5:$EV$5,卡牌消耗!AU49),"")</f>
        <v>玄铁</v>
      </c>
      <c r="BC49" s="14">
        <f>IF(AU49&gt;0,ROUND(INDEX(挂机升级突破!$ER$7:$EU$26,卡牌消耗!AX49,卡牌消耗!AU49)*INDEX($B$6:$F$6,AV49)/$Q$4/5,0)*5,"")</f>
        <v>40</v>
      </c>
      <c r="BD49" s="104"/>
      <c r="BE49" s="104"/>
      <c r="BF49" s="106"/>
      <c r="BX49" s="171"/>
      <c r="BY49" s="173" t="s">
        <v>120</v>
      </c>
      <c r="BZ49" s="169">
        <v>8</v>
      </c>
      <c r="CA49" s="169">
        <v>45</v>
      </c>
      <c r="CB49" s="169">
        <v>5</v>
      </c>
      <c r="CC49" s="21">
        <f t="shared" ref="CC49" si="55">CB49/$BZ51</f>
        <v>0.18181818181818182</v>
      </c>
      <c r="CD49" s="169">
        <f t="shared" ref="CD49" si="56">INT($BZ50*CC49/5)*5</f>
        <v>10025</v>
      </c>
      <c r="CE49" s="169">
        <f>SUM(CD$5:CD49)</f>
        <v>210910</v>
      </c>
      <c r="CG49" s="171">
        <f t="shared" si="39"/>
        <v>5000</v>
      </c>
      <c r="CH49" s="171">
        <f t="shared" si="39"/>
        <v>8000</v>
      </c>
      <c r="CI49" s="171">
        <f t="shared" si="39"/>
        <v>10000</v>
      </c>
      <c r="CJ49" s="171">
        <f t="shared" si="39"/>
        <v>12000</v>
      </c>
      <c r="CK49" s="171">
        <f t="shared" si="39"/>
        <v>15000</v>
      </c>
      <c r="CN49" s="136">
        <v>45</v>
      </c>
      <c r="CO49" s="14">
        <f t="shared" si="21"/>
        <v>9</v>
      </c>
      <c r="CP49" s="14">
        <f t="shared" si="1"/>
        <v>3</v>
      </c>
      <c r="CQ49" s="14">
        <f t="shared" si="2"/>
        <v>1101009</v>
      </c>
      <c r="CR49" s="136" t="s">
        <v>1102</v>
      </c>
      <c r="CS49" s="14">
        <f t="shared" si="3"/>
        <v>5</v>
      </c>
      <c r="CT49" s="14" t="str">
        <f t="shared" si="4"/>
        <v>北落师门-5星</v>
      </c>
      <c r="CU49" s="136" t="s">
        <v>1108</v>
      </c>
      <c r="CV49" s="14">
        <f t="shared" si="22"/>
        <v>40000</v>
      </c>
      <c r="CW49" s="14" t="str">
        <f t="shared" si="5"/>
        <v>北落师门碎片</v>
      </c>
      <c r="CX49" s="14">
        <f t="shared" si="23"/>
        <v>240</v>
      </c>
    </row>
    <row r="50" spans="1:102" ht="16.5" x14ac:dyDescent="0.2">
      <c r="A50" s="55">
        <v>1101004</v>
      </c>
      <c r="B50" s="55" t="s">
        <v>378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41"/>
      <c r="AA50" s="104">
        <v>46</v>
      </c>
      <c r="AB50" s="14">
        <f t="shared" si="6"/>
        <v>1</v>
      </c>
      <c r="AC50" s="14">
        <f>INDEX(挂机升级突破!$DQ$6:$DQ$57,卡牌消耗!AI50)</f>
        <v>11</v>
      </c>
      <c r="AD50" s="14">
        <f>INDEX(挂机升级突破!DR$6:DR$57,卡牌消耗!$AI50)</f>
        <v>5</v>
      </c>
      <c r="AE50" s="14">
        <f>INDEX(挂机升级突破!DS$6:DS$57,卡牌消耗!$AI50)</f>
        <v>10</v>
      </c>
      <c r="AF50" s="14" t="str">
        <f t="shared" si="7"/>
        <v>关羽</v>
      </c>
      <c r="AG50" s="14">
        <f t="shared" si="8"/>
        <v>5</v>
      </c>
      <c r="AH50" s="14" t="str">
        <f t="shared" si="9"/>
        <v>关羽魂火-46</v>
      </c>
      <c r="AI50" s="14">
        <f t="shared" si="10"/>
        <v>46</v>
      </c>
      <c r="AJ50" s="14" t="str">
        <f>INDEX(挂机升级突破!$DT$4:$ED$4,INDEX(挂机升级突破!$DQ$6:$DQ$57,卡牌消耗!AI50))</f>
        <v>金币</v>
      </c>
      <c r="AK50" s="14">
        <f>ROUND(INDEX(挂机升级突破!$DJ$6:$DJ$57,卡牌消耗!AI50)*INDEX(卡牌消耗!$B$8:$F$8,AG50)/$Q$4/50,0)*50</f>
        <v>80600</v>
      </c>
      <c r="AL50" s="14" t="str">
        <f>IF(AD50&gt;0,INDEX(挂机升级突破!$DT$4:$ED$4,AD50),"")</f>
        <v>红色基础材料</v>
      </c>
      <c r="AM50" s="14">
        <f>ROUND(INDEX(挂机升级突破!$DT$6:$ED$57,卡牌消耗!AI50,AD50)*INDEX(卡牌消耗!$B$5:$F$5,AG50)/$Q$4/5,0)*5</f>
        <v>15</v>
      </c>
      <c r="AN50" s="14" t="str">
        <f>IF(AE50&gt;0,INDEX(挂机升级突破!$DT$4:$ED$4,AE50),"")</f>
        <v>灵玉</v>
      </c>
      <c r="AO50" s="14">
        <f>IF(AE50&gt;0,ROUND(INDEX(挂机升级突破!$DT$6:$ED$57,卡牌消耗!AI50,AE50)*INDEX(卡牌消耗!$B$7:$F$7,AG50)/$Q$4,0),"")</f>
        <v>4</v>
      </c>
      <c r="AP50" s="106"/>
      <c r="AQ50" s="15"/>
      <c r="AR50" s="104">
        <v>46</v>
      </c>
      <c r="AS50" s="14">
        <f t="shared" si="11"/>
        <v>3</v>
      </c>
      <c r="AT50" s="14">
        <f>INDEX(挂机升级突破!$EI$7:$EI$26,AX50)</f>
        <v>5</v>
      </c>
      <c r="AU50" s="14">
        <f>INDEX(挂机升级突破!$EJ$7:$EJ$26,AX50)</f>
        <v>1</v>
      </c>
      <c r="AV50" s="14">
        <f t="shared" si="12"/>
        <v>4</v>
      </c>
      <c r="AW50" s="14" t="str">
        <f t="shared" si="13"/>
        <v>典韦</v>
      </c>
      <c r="AX50" s="14">
        <f t="shared" si="14"/>
        <v>6</v>
      </c>
      <c r="AY50" s="14" t="str">
        <f t="shared" si="15"/>
        <v>典韦6突</v>
      </c>
      <c r="AZ50" s="14" t="str">
        <f>IF(AT50&gt;0,INDEX(挂机升级突破!$ER$5:$EV$5,卡牌消耗!AT50),"")</f>
        <v>金币</v>
      </c>
      <c r="BA50" s="14">
        <f>IF(AT50&gt;0,ROUND(INDEX(挂机升级突破!$EV$7:$EV$26,卡牌消耗!AX50)*INDEX(卡牌消耗!$B$8:$F$8,AV50)/$Q$4/500,0)*500,"")</f>
        <v>7500</v>
      </c>
      <c r="BB50" s="14" t="str">
        <f>IF(AU50&gt;0,INDEX(挂机升级突破!$ER$5:$EV$5,卡牌消耗!AU50),"")</f>
        <v>玄铁</v>
      </c>
      <c r="BC50" s="14">
        <f>IF(AU50&gt;0,ROUND(INDEX(挂机升级突破!$ER$7:$EU$26,卡牌消耗!AX50,卡牌消耗!AU50)*INDEX($B$6:$F$6,AV50)/$Q$4/5,0)*5,"")</f>
        <v>60</v>
      </c>
      <c r="BD50" s="104"/>
      <c r="BE50" s="104"/>
      <c r="BF50" s="106"/>
      <c r="BX50" s="171"/>
      <c r="BY50" s="171"/>
      <c r="BZ50" s="14">
        <f>INDEX($BU$5:$BU$32,BZ49)</f>
        <v>55145</v>
      </c>
      <c r="CA50" s="169">
        <v>46</v>
      </c>
      <c r="CB50" s="169">
        <v>5.25</v>
      </c>
      <c r="CC50" s="21">
        <f t="shared" ref="CC50" si="57">CB50/$BZ51</f>
        <v>0.19090909090909092</v>
      </c>
      <c r="CD50" s="169">
        <f t="shared" ref="CD50" si="58">INT($BZ50*CC50/5)*5</f>
        <v>10525</v>
      </c>
      <c r="CE50" s="169">
        <f>SUM(CD$5:CD50)</f>
        <v>221435</v>
      </c>
      <c r="CG50" s="171">
        <f t="shared" si="39"/>
        <v>5250</v>
      </c>
      <c r="CH50" s="171">
        <f t="shared" si="39"/>
        <v>8400</v>
      </c>
      <c r="CI50" s="171">
        <f t="shared" si="39"/>
        <v>10500</v>
      </c>
      <c r="CJ50" s="171">
        <f t="shared" si="39"/>
        <v>12600</v>
      </c>
      <c r="CK50" s="171">
        <f t="shared" si="39"/>
        <v>15750</v>
      </c>
      <c r="CN50" s="136">
        <v>46</v>
      </c>
      <c r="CO50" s="14">
        <f t="shared" si="21"/>
        <v>10</v>
      </c>
      <c r="CP50" s="14">
        <f t="shared" si="1"/>
        <v>4</v>
      </c>
      <c r="CQ50" s="14">
        <f t="shared" si="2"/>
        <v>1101010</v>
      </c>
      <c r="CR50" s="136" t="s">
        <v>1102</v>
      </c>
      <c r="CS50" s="14">
        <f t="shared" si="3"/>
        <v>1</v>
      </c>
      <c r="CT50" s="14" t="str">
        <f t="shared" si="4"/>
        <v>盖文-1星</v>
      </c>
      <c r="CU50" s="136" t="s">
        <v>1108</v>
      </c>
      <c r="CV50" s="14">
        <f t="shared" si="22"/>
        <v>6000</v>
      </c>
      <c r="CW50" s="14" t="str">
        <f t="shared" si="5"/>
        <v>盖文碎片</v>
      </c>
      <c r="CX50" s="14">
        <f t="shared" si="23"/>
        <v>80</v>
      </c>
    </row>
    <row r="51" spans="1:102" ht="16.5" x14ac:dyDescent="0.2">
      <c r="A51" s="55">
        <v>1101005</v>
      </c>
      <c r="B51" s="55" t="s">
        <v>379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136765</v>
      </c>
      <c r="V51" s="139">
        <f>ROUND(INDEX(挂机升级突破!$DJ$6:$DJ$57,卡牌消耗!$T51)*INDEX(卡牌消耗!$B$8:$F$8,卡牌消耗!V$2)/$Q$4/5,0)*5</f>
        <v>195375</v>
      </c>
      <c r="W51" s="139">
        <f>ROUND(INDEX(挂机升级突破!$DJ$6:$DJ$57,卡牌消耗!$T51)*INDEX(卡牌消耗!$B$8:$F$8,卡牌消耗!W$2)/$Q$4/5,0)*5</f>
        <v>293065</v>
      </c>
      <c r="X51" s="139">
        <f>ROUND(INDEX(挂机升级突破!$DJ$6:$DJ$57,卡牌消耗!$T51)*INDEX(卡牌消耗!$B$8:$F$8,卡牌消耗!X$2)/$Q$4/5,0)*5</f>
        <v>390755</v>
      </c>
      <c r="Y51" s="141"/>
      <c r="Z51" s="141"/>
      <c r="AA51" s="104">
        <v>47</v>
      </c>
      <c r="AB51" s="14">
        <f t="shared" si="6"/>
        <v>1</v>
      </c>
      <c r="AC51" s="14">
        <f>INDEX(挂机升级突破!$DQ$6:$DQ$57,卡牌消耗!AI51)</f>
        <v>11</v>
      </c>
      <c r="AD51" s="14">
        <f>INDEX(挂机升级突破!DR$6:DR$57,卡牌消耗!$AI51)</f>
        <v>5</v>
      </c>
      <c r="AE51" s="14">
        <f>INDEX(挂机升级突破!DS$6:DS$57,卡牌消耗!$AI51)</f>
        <v>10</v>
      </c>
      <c r="AF51" s="14" t="str">
        <f t="shared" si="7"/>
        <v>关羽</v>
      </c>
      <c r="AG51" s="14">
        <f t="shared" si="8"/>
        <v>5</v>
      </c>
      <c r="AH51" s="14" t="str">
        <f t="shared" si="9"/>
        <v>关羽魂火-47</v>
      </c>
      <c r="AI51" s="14">
        <f t="shared" si="10"/>
        <v>47</v>
      </c>
      <c r="AJ51" s="14" t="str">
        <f>INDEX(挂机升级突破!$DT$4:$ED$4,INDEX(挂机升级突破!$DQ$6:$DQ$57,卡牌消耗!AI51))</f>
        <v>金币</v>
      </c>
      <c r="AK51" s="14">
        <f>ROUND(INDEX(挂机升级突破!$DJ$6:$DJ$57,卡牌消耗!AI51)*INDEX(卡牌消耗!$B$8:$F$8,AG51)/$Q$4/50,0)*50</f>
        <v>390750</v>
      </c>
      <c r="AL51" s="14" t="str">
        <f>IF(AD51&gt;0,INDEX(挂机升级突破!$DT$4:$ED$4,AD51),"")</f>
        <v>红色基础材料</v>
      </c>
      <c r="AM51" s="14">
        <f>ROUND(INDEX(挂机升级突破!$DT$6:$ED$57,卡牌消耗!AI51,AD51)*INDEX(卡牌消耗!$B$5:$F$5,AG51)/$Q$4/5,0)*5</f>
        <v>15</v>
      </c>
      <c r="AN51" s="14" t="str">
        <f>IF(AE51&gt;0,INDEX(挂机升级突破!$DT$4:$ED$4,AE51),"")</f>
        <v>灵玉</v>
      </c>
      <c r="AO51" s="14">
        <f>IF(AE51&gt;0,ROUND(INDEX(挂机升级突破!$DT$6:$ED$57,卡牌消耗!AI51,AE51)*INDEX(卡牌消耗!$B$7:$F$7,AG51)/$Q$4,0),"")</f>
        <v>4</v>
      </c>
      <c r="AP51" s="106"/>
      <c r="AQ51" s="15"/>
      <c r="AR51" s="104">
        <v>47</v>
      </c>
      <c r="AS51" s="14">
        <f t="shared" si="11"/>
        <v>3</v>
      </c>
      <c r="AT51" s="14">
        <f>INDEX(挂机升级突破!$EI$7:$EI$26,AX51)</f>
        <v>5</v>
      </c>
      <c r="AU51" s="14">
        <f>INDEX(挂机升级突破!$EJ$7:$EJ$26,AX51)</f>
        <v>1</v>
      </c>
      <c r="AV51" s="14">
        <f t="shared" si="12"/>
        <v>4</v>
      </c>
      <c r="AW51" s="14" t="str">
        <f t="shared" si="13"/>
        <v>典韦</v>
      </c>
      <c r="AX51" s="14">
        <f t="shared" si="14"/>
        <v>7</v>
      </c>
      <c r="AY51" s="14" t="str">
        <f t="shared" si="15"/>
        <v>典韦7突</v>
      </c>
      <c r="AZ51" s="14" t="str">
        <f>IF(AT51&gt;0,INDEX(挂机升级突破!$ER$5:$EV$5,卡牌消耗!AT51),"")</f>
        <v>金币</v>
      </c>
      <c r="BA51" s="14">
        <f>IF(AT51&gt;0,ROUND(INDEX(挂机升级突破!$EV$7:$EV$26,卡牌消耗!AX51)*INDEX(卡牌消耗!$B$8:$F$8,AV51)/$Q$4/500,0)*500,"")</f>
        <v>12500</v>
      </c>
      <c r="BB51" s="14" t="str">
        <f>IF(AU51&gt;0,INDEX(挂机升级突破!$ER$5:$EV$5,卡牌消耗!AU51),"")</f>
        <v>玄铁</v>
      </c>
      <c r="BC51" s="14">
        <f>IF(AU51&gt;0,ROUND(INDEX(挂机升级突破!$ER$7:$EU$26,卡牌消耗!AX51,卡牌消耗!AU51)*INDEX($B$6:$F$6,AV51)/$Q$4/5,0)*5,"")</f>
        <v>100</v>
      </c>
      <c r="BD51" s="104"/>
      <c r="BE51" s="104"/>
      <c r="BF51" s="106"/>
      <c r="BX51" s="171"/>
      <c r="BY51" s="170"/>
      <c r="BZ51" s="14">
        <f>SUMIFS($CB$5:$CB$154,$CA$5:$CA$154,"&gt;="&amp;INDEX($BJ$5:$BJ$32,BZ49),$CA$5:$CA$154,"&lt;"&amp;INDEX($BK$5:$BK$32,BZ49))</f>
        <v>27.5</v>
      </c>
      <c r="CA51" s="169">
        <v>47</v>
      </c>
      <c r="CB51" s="169">
        <v>5.5</v>
      </c>
      <c r="CC51" s="21">
        <f t="shared" ref="CC51" si="59">CB51/$BZ51</f>
        <v>0.2</v>
      </c>
      <c r="CD51" s="169">
        <f t="shared" ref="CD51" si="60">INT($BZ50*CC51/5)*5</f>
        <v>11025</v>
      </c>
      <c r="CE51" s="169">
        <f>SUM(CD$5:CD51)</f>
        <v>232460</v>
      </c>
      <c r="CG51" s="171">
        <f t="shared" si="39"/>
        <v>5500</v>
      </c>
      <c r="CH51" s="171">
        <f t="shared" si="39"/>
        <v>8800</v>
      </c>
      <c r="CI51" s="171">
        <f t="shared" si="39"/>
        <v>11000</v>
      </c>
      <c r="CJ51" s="171">
        <f t="shared" si="39"/>
        <v>13200</v>
      </c>
      <c r="CK51" s="171">
        <f t="shared" si="39"/>
        <v>16500</v>
      </c>
      <c r="CN51" s="136">
        <v>47</v>
      </c>
      <c r="CO51" s="14">
        <f t="shared" si="21"/>
        <v>10</v>
      </c>
      <c r="CP51" s="14">
        <f t="shared" si="1"/>
        <v>4</v>
      </c>
      <c r="CQ51" s="14">
        <f t="shared" si="2"/>
        <v>1101010</v>
      </c>
      <c r="CR51" s="136" t="s">
        <v>1102</v>
      </c>
      <c r="CS51" s="14">
        <f t="shared" si="3"/>
        <v>2</v>
      </c>
      <c r="CT51" s="14" t="str">
        <f t="shared" si="4"/>
        <v>盖文-2星</v>
      </c>
      <c r="CU51" s="136" t="s">
        <v>1108</v>
      </c>
      <c r="CV51" s="14">
        <f t="shared" si="22"/>
        <v>8000</v>
      </c>
      <c r="CW51" s="14" t="str">
        <f t="shared" si="5"/>
        <v>盖文碎片</v>
      </c>
      <c r="CX51" s="14">
        <f t="shared" si="23"/>
        <v>80</v>
      </c>
    </row>
    <row r="52" spans="1:102" ht="16.5" x14ac:dyDescent="0.2">
      <c r="A52" s="55">
        <v>1101006</v>
      </c>
      <c r="B52" s="55" t="s">
        <v>380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136765</v>
      </c>
      <c r="V52" s="139">
        <f>ROUND(INDEX(挂机升级突破!$DJ$6:$DJ$57,卡牌消耗!$T52)*INDEX(卡牌消耗!$B$8:$F$8,卡牌消耗!V$2)/$Q$4/5,0)*5</f>
        <v>195375</v>
      </c>
      <c r="W52" s="139">
        <f>ROUND(INDEX(挂机升级突破!$DJ$6:$DJ$57,卡牌消耗!$T52)*INDEX(卡牌消耗!$B$8:$F$8,卡牌消耗!W$2)/$Q$4/5,0)*5</f>
        <v>293065</v>
      </c>
      <c r="X52" s="139">
        <f>ROUND(INDEX(挂机升级突破!$DJ$6:$DJ$57,卡牌消耗!$T52)*INDEX(卡牌消耗!$B$8:$F$8,卡牌消耗!X$2)/$Q$4/5,0)*5</f>
        <v>390755</v>
      </c>
      <c r="Y52" s="141"/>
      <c r="Z52" s="141"/>
      <c r="AA52" s="104">
        <v>48</v>
      </c>
      <c r="AB52" s="14">
        <f t="shared" si="6"/>
        <v>1</v>
      </c>
      <c r="AC52" s="14">
        <f>INDEX(挂机升级突破!$DQ$6:$DQ$57,卡牌消耗!AI52)</f>
        <v>11</v>
      </c>
      <c r="AD52" s="14">
        <f>INDEX(挂机升级突破!DR$6:DR$57,卡牌消耗!$AI52)</f>
        <v>5</v>
      </c>
      <c r="AE52" s="14">
        <f>INDEX(挂机升级突破!DS$6:DS$57,卡牌消耗!$AI52)</f>
        <v>10</v>
      </c>
      <c r="AF52" s="14" t="str">
        <f t="shared" si="7"/>
        <v>关羽</v>
      </c>
      <c r="AG52" s="14">
        <f t="shared" si="8"/>
        <v>5</v>
      </c>
      <c r="AH52" s="14" t="str">
        <f t="shared" si="9"/>
        <v>关羽魂火-48</v>
      </c>
      <c r="AI52" s="14">
        <f t="shared" si="10"/>
        <v>48</v>
      </c>
      <c r="AJ52" s="14" t="str">
        <f>INDEX(挂机升级突破!$DT$4:$ED$4,INDEX(挂机升级突破!$DQ$6:$DQ$57,卡牌消耗!AI52))</f>
        <v>金币</v>
      </c>
      <c r="AK52" s="14">
        <f>ROUND(INDEX(挂机升级突破!$DJ$6:$DJ$57,卡牌消耗!AI52)*INDEX(卡牌消耗!$B$8:$F$8,AG52)/$Q$4/50,0)*50</f>
        <v>390750</v>
      </c>
      <c r="AL52" s="14" t="str">
        <f>IF(AD52&gt;0,INDEX(挂机升级突破!$DT$4:$ED$4,AD52),"")</f>
        <v>红色基础材料</v>
      </c>
      <c r="AM52" s="14">
        <f>ROUND(INDEX(挂机升级突破!$DT$6:$ED$57,卡牌消耗!AI52,AD52)*INDEX(卡牌消耗!$B$5:$F$5,AG52)/$Q$4/5,0)*5</f>
        <v>15</v>
      </c>
      <c r="AN52" s="14" t="str">
        <f>IF(AE52&gt;0,INDEX(挂机升级突破!$DT$4:$ED$4,AE52),"")</f>
        <v>灵玉</v>
      </c>
      <c r="AO52" s="14">
        <f>IF(AE52&gt;0,ROUND(INDEX(挂机升级突破!$DT$6:$ED$57,卡牌消耗!AI52,AE52)*INDEX(卡牌消耗!$B$7:$F$7,AG52)/$Q$4,0),"")</f>
        <v>4</v>
      </c>
      <c r="AP52" s="106"/>
      <c r="AQ52" s="15"/>
      <c r="AR52" s="104">
        <v>48</v>
      </c>
      <c r="AS52" s="14">
        <f t="shared" si="11"/>
        <v>3</v>
      </c>
      <c r="AT52" s="14">
        <f>INDEX(挂机升级突破!$EI$7:$EI$26,AX52)</f>
        <v>5</v>
      </c>
      <c r="AU52" s="14">
        <f>INDEX(挂机升级突破!$EJ$7:$EJ$26,AX52)</f>
        <v>1</v>
      </c>
      <c r="AV52" s="14">
        <f t="shared" si="12"/>
        <v>4</v>
      </c>
      <c r="AW52" s="14" t="str">
        <f t="shared" si="13"/>
        <v>典韦</v>
      </c>
      <c r="AX52" s="14">
        <f t="shared" si="14"/>
        <v>8</v>
      </c>
      <c r="AY52" s="14" t="str">
        <f t="shared" si="15"/>
        <v>典韦8突</v>
      </c>
      <c r="AZ52" s="14" t="str">
        <f>IF(AT52&gt;0,INDEX(挂机升级突破!$ER$5:$EV$5,卡牌消耗!AT52),"")</f>
        <v>金币</v>
      </c>
      <c r="BA52" s="14">
        <f>IF(AT52&gt;0,ROUND(INDEX(挂机升级突破!$EV$7:$EV$26,卡牌消耗!AX52)*INDEX(卡牌消耗!$B$8:$F$8,AV52)/$Q$4/500,0)*500,"")</f>
        <v>12500</v>
      </c>
      <c r="BB52" s="14" t="str">
        <f>IF(AU52&gt;0,INDEX(挂机升级突破!$ER$5:$EV$5,卡牌消耗!AU52),"")</f>
        <v>玄铁</v>
      </c>
      <c r="BC52" s="14">
        <f>IF(AU52&gt;0,ROUND(INDEX(挂机升级突破!$ER$7:$EU$26,卡牌消耗!AX52,卡牌消耗!AU52)*INDEX($B$6:$F$6,AV52)/$Q$4/5,0)*5,"")</f>
        <v>180</v>
      </c>
      <c r="BD52" s="104"/>
      <c r="BE52" s="104"/>
      <c r="BF52" s="106"/>
      <c r="BX52" s="171"/>
      <c r="BY52" s="171"/>
      <c r="BZ52" s="171"/>
      <c r="CA52" s="169">
        <v>48</v>
      </c>
      <c r="CB52" s="169">
        <v>5.75</v>
      </c>
      <c r="CC52" s="21">
        <f t="shared" ref="CC52" si="61">CB52/$BZ51</f>
        <v>0.20909090909090908</v>
      </c>
      <c r="CD52" s="169">
        <f t="shared" ref="CD52" si="62">INT($BZ50*CC52/5)*5</f>
        <v>11530</v>
      </c>
      <c r="CE52" s="169">
        <f>SUM(CD$5:CD52)</f>
        <v>243990</v>
      </c>
      <c r="CG52" s="171">
        <f t="shared" si="39"/>
        <v>5750</v>
      </c>
      <c r="CH52" s="171">
        <f t="shared" si="39"/>
        <v>9200</v>
      </c>
      <c r="CI52" s="171">
        <f t="shared" si="39"/>
        <v>11500</v>
      </c>
      <c r="CJ52" s="171">
        <f t="shared" si="39"/>
        <v>13800</v>
      </c>
      <c r="CK52" s="171">
        <f t="shared" si="39"/>
        <v>17250</v>
      </c>
      <c r="CN52" s="136">
        <v>48</v>
      </c>
      <c r="CO52" s="14">
        <f t="shared" si="21"/>
        <v>10</v>
      </c>
      <c r="CP52" s="14">
        <f t="shared" si="1"/>
        <v>4</v>
      </c>
      <c r="CQ52" s="14">
        <f t="shared" si="2"/>
        <v>1101010</v>
      </c>
      <c r="CR52" s="136" t="s">
        <v>1102</v>
      </c>
      <c r="CS52" s="14">
        <f t="shared" si="3"/>
        <v>3</v>
      </c>
      <c r="CT52" s="14" t="str">
        <f t="shared" si="4"/>
        <v>盖文-3星</v>
      </c>
      <c r="CU52" s="136" t="s">
        <v>1108</v>
      </c>
      <c r="CV52" s="14">
        <f t="shared" si="22"/>
        <v>14000</v>
      </c>
      <c r="CW52" s="14" t="str">
        <f t="shared" si="5"/>
        <v>盖文碎片</v>
      </c>
      <c r="CX52" s="14">
        <f t="shared" si="23"/>
        <v>160</v>
      </c>
    </row>
    <row r="53" spans="1:102" ht="16.5" x14ac:dyDescent="0.2">
      <c r="A53" s="55">
        <v>1101007</v>
      </c>
      <c r="B53" s="55" t="s">
        <v>381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136765</v>
      </c>
      <c r="V53" s="139">
        <f>ROUND(INDEX(挂机升级突破!$DJ$6:$DJ$57,卡牌消耗!$T53)*INDEX(卡牌消耗!$B$8:$F$8,卡牌消耗!V$2)/$Q$4/5,0)*5</f>
        <v>195375</v>
      </c>
      <c r="W53" s="139">
        <f>ROUND(INDEX(挂机升级突破!$DJ$6:$DJ$57,卡牌消耗!$T53)*INDEX(卡牌消耗!$B$8:$F$8,卡牌消耗!W$2)/$Q$4/5,0)*5</f>
        <v>293065</v>
      </c>
      <c r="X53" s="139">
        <f>ROUND(INDEX(挂机升级突破!$DJ$6:$DJ$57,卡牌消耗!$T53)*INDEX(卡牌消耗!$B$8:$F$8,卡牌消耗!X$2)/$Q$4/5,0)*5</f>
        <v>390755</v>
      </c>
      <c r="Y53" s="141"/>
      <c r="Z53" s="141"/>
      <c r="AA53" s="104">
        <v>49</v>
      </c>
      <c r="AB53" s="14">
        <f t="shared" si="6"/>
        <v>1</v>
      </c>
      <c r="AC53" s="14">
        <f>INDEX(挂机升级突破!$DQ$6:$DQ$57,卡牌消耗!AI53)</f>
        <v>11</v>
      </c>
      <c r="AD53" s="14">
        <f>INDEX(挂机升级突破!DR$6:DR$57,卡牌消耗!$AI53)</f>
        <v>5</v>
      </c>
      <c r="AE53" s="14">
        <f>INDEX(挂机升级突破!DS$6:DS$57,卡牌消耗!$AI53)</f>
        <v>10</v>
      </c>
      <c r="AF53" s="14" t="str">
        <f t="shared" si="7"/>
        <v>关羽</v>
      </c>
      <c r="AG53" s="14">
        <f t="shared" si="8"/>
        <v>5</v>
      </c>
      <c r="AH53" s="14" t="str">
        <f t="shared" si="9"/>
        <v>关羽魂火-49</v>
      </c>
      <c r="AI53" s="14">
        <f t="shared" si="10"/>
        <v>49</v>
      </c>
      <c r="AJ53" s="14" t="str">
        <f>INDEX(挂机升级突破!$DT$4:$ED$4,INDEX(挂机升级突破!$DQ$6:$DQ$57,卡牌消耗!AI53))</f>
        <v>金币</v>
      </c>
      <c r="AK53" s="14">
        <f>ROUND(INDEX(挂机升级突破!$DJ$6:$DJ$57,卡牌消耗!AI53)*INDEX(卡牌消耗!$B$8:$F$8,AG53)/$Q$4/50,0)*50</f>
        <v>390750</v>
      </c>
      <c r="AL53" s="14" t="str">
        <f>IF(AD53&gt;0,INDEX(挂机升级突破!$DT$4:$ED$4,AD53),"")</f>
        <v>红色基础材料</v>
      </c>
      <c r="AM53" s="14">
        <f>ROUND(INDEX(挂机升级突破!$DT$6:$ED$57,卡牌消耗!AI53,AD53)*INDEX(卡牌消耗!$B$5:$F$5,AG53)/$Q$4/5,0)*5</f>
        <v>20</v>
      </c>
      <c r="AN53" s="14" t="str">
        <f>IF(AE53&gt;0,INDEX(挂机升级突破!$DT$4:$ED$4,AE53),"")</f>
        <v>灵玉</v>
      </c>
      <c r="AO53" s="14">
        <f>IF(AE53&gt;0,ROUND(INDEX(挂机升级突破!$DT$6:$ED$57,卡牌消耗!AI53,AE53)*INDEX(卡牌消耗!$B$7:$F$7,AG53)/$Q$4,0),"")</f>
        <v>4</v>
      </c>
      <c r="AP53" s="106"/>
      <c r="AQ53" s="15"/>
      <c r="AR53" s="104">
        <v>49</v>
      </c>
      <c r="AS53" s="14">
        <f t="shared" si="11"/>
        <v>3</v>
      </c>
      <c r="AT53" s="14">
        <f>INDEX(挂机升级突破!$EI$7:$EI$26,AX53)</f>
        <v>5</v>
      </c>
      <c r="AU53" s="14">
        <f>INDEX(挂机升级突破!$EJ$7:$EJ$26,AX53)</f>
        <v>2</v>
      </c>
      <c r="AV53" s="14">
        <f t="shared" si="12"/>
        <v>4</v>
      </c>
      <c r="AW53" s="14" t="str">
        <f t="shared" si="13"/>
        <v>典韦</v>
      </c>
      <c r="AX53" s="14">
        <f t="shared" si="14"/>
        <v>9</v>
      </c>
      <c r="AY53" s="14" t="str">
        <f t="shared" si="15"/>
        <v>典韦9突</v>
      </c>
      <c r="AZ53" s="14" t="str">
        <f>IF(AT53&gt;0,INDEX(挂机升级突破!$ER$5:$EV$5,卡牌消耗!AT53),"")</f>
        <v>金币</v>
      </c>
      <c r="BA53" s="14">
        <f>IF(AT53&gt;0,ROUND(INDEX(挂机升级突破!$EV$7:$EV$26,卡牌消耗!AX53)*INDEX(卡牌消耗!$B$8:$F$8,AV53)/$Q$4/500,0)*500,"")</f>
        <v>16500</v>
      </c>
      <c r="BB53" s="14" t="str">
        <f>IF(AU53&gt;0,INDEX(挂机升级突破!$ER$5:$EV$5,卡牌消耗!AU53),"")</f>
        <v>乌金</v>
      </c>
      <c r="BC53" s="14">
        <f>IF(AU53&gt;0,ROUND(INDEX(挂机升级突破!$ER$7:$EU$26,卡牌消耗!AX53,卡牌消耗!AU53)*INDEX($B$6:$F$6,AV53)/$Q$4/5,0)*5,"")</f>
        <v>60</v>
      </c>
      <c r="BD53" s="104"/>
      <c r="BE53" s="104"/>
      <c r="BF53" s="106"/>
      <c r="BX53" s="171"/>
      <c r="BY53" s="171"/>
      <c r="BZ53" s="171"/>
      <c r="CA53" s="169">
        <v>49</v>
      </c>
      <c r="CB53" s="169">
        <v>6</v>
      </c>
      <c r="CC53" s="21">
        <f t="shared" ref="CC53" si="63">CB53/$BZ51</f>
        <v>0.21818181818181817</v>
      </c>
      <c r="CD53" s="169">
        <f t="shared" ref="CD53" si="64">INT($BZ50*CC53/5)*5</f>
        <v>12030</v>
      </c>
      <c r="CE53" s="169">
        <f>SUM(CD$5:CD53)</f>
        <v>256020</v>
      </c>
      <c r="CG53" s="171">
        <f t="shared" si="39"/>
        <v>6000</v>
      </c>
      <c r="CH53" s="171">
        <f t="shared" si="39"/>
        <v>9600</v>
      </c>
      <c r="CI53" s="171">
        <f t="shared" si="39"/>
        <v>12000</v>
      </c>
      <c r="CJ53" s="171">
        <f t="shared" si="39"/>
        <v>14400</v>
      </c>
      <c r="CK53" s="171">
        <f t="shared" si="39"/>
        <v>18000</v>
      </c>
      <c r="CN53" s="136">
        <v>49</v>
      </c>
      <c r="CO53" s="14">
        <f t="shared" si="21"/>
        <v>10</v>
      </c>
      <c r="CP53" s="14">
        <f t="shared" si="1"/>
        <v>4</v>
      </c>
      <c r="CQ53" s="14">
        <f t="shared" si="2"/>
        <v>1101010</v>
      </c>
      <c r="CR53" s="136" t="s">
        <v>1102</v>
      </c>
      <c r="CS53" s="14">
        <f t="shared" si="3"/>
        <v>4</v>
      </c>
      <c r="CT53" s="14" t="str">
        <f t="shared" si="4"/>
        <v>盖文-4星</v>
      </c>
      <c r="CU53" s="136" t="s">
        <v>1108</v>
      </c>
      <c r="CV53" s="14">
        <f t="shared" si="22"/>
        <v>32000</v>
      </c>
      <c r="CW53" s="14" t="str">
        <f t="shared" si="5"/>
        <v>盖文碎片</v>
      </c>
      <c r="CX53" s="14">
        <f t="shared" si="23"/>
        <v>240</v>
      </c>
    </row>
    <row r="54" spans="1:102" ht="16.5" x14ac:dyDescent="0.2">
      <c r="A54" s="55">
        <v>1101008</v>
      </c>
      <c r="B54" s="55" t="s">
        <v>382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227940</v>
      </c>
      <c r="V54" s="139">
        <f>ROUND(INDEX(挂机升级突破!$DJ$6:$DJ$57,卡牌消耗!$T54)*INDEX(卡牌消耗!$B$8:$F$8,卡牌消耗!V$2)/$Q$4/5,0)*5</f>
        <v>325630</v>
      </c>
      <c r="W54" s="139">
        <f>ROUND(INDEX(挂机升级突破!$DJ$6:$DJ$57,卡牌消耗!$T54)*INDEX(卡牌消耗!$B$8:$F$8,卡牌消耗!W$2)/$Q$4/5,0)*5</f>
        <v>488440</v>
      </c>
      <c r="X54" s="139">
        <f>ROUND(INDEX(挂机升级突破!$DJ$6:$DJ$57,卡牌消耗!$T54)*INDEX(卡牌消耗!$B$8:$F$8,卡牌消耗!X$2)/$Q$4/5,0)*5</f>
        <v>651255</v>
      </c>
      <c r="Y54" s="141"/>
      <c r="Z54" s="141"/>
      <c r="AA54" s="104">
        <v>50</v>
      </c>
      <c r="AB54" s="14">
        <f t="shared" si="6"/>
        <v>1</v>
      </c>
      <c r="AC54" s="14">
        <f>INDEX(挂机升级突破!$DQ$6:$DQ$57,卡牌消耗!AI54)</f>
        <v>11</v>
      </c>
      <c r="AD54" s="14">
        <f>INDEX(挂机升级突破!DR$6:DR$57,卡牌消耗!$AI54)</f>
        <v>5</v>
      </c>
      <c r="AE54" s="14">
        <f>INDEX(挂机升级突破!DS$6:DS$57,卡牌消耗!$AI54)</f>
        <v>10</v>
      </c>
      <c r="AF54" s="14" t="str">
        <f t="shared" si="7"/>
        <v>关羽</v>
      </c>
      <c r="AG54" s="14">
        <f t="shared" si="8"/>
        <v>5</v>
      </c>
      <c r="AH54" s="14" t="str">
        <f t="shared" si="9"/>
        <v>关羽魂火-50</v>
      </c>
      <c r="AI54" s="14">
        <f t="shared" si="10"/>
        <v>50</v>
      </c>
      <c r="AJ54" s="14" t="str">
        <f>INDEX(挂机升级突破!$DT$4:$ED$4,INDEX(挂机升级突破!$DQ$6:$DQ$57,卡牌消耗!AI54))</f>
        <v>金币</v>
      </c>
      <c r="AK54" s="14">
        <f>ROUND(INDEX(挂机升级突破!$DJ$6:$DJ$57,卡牌消耗!AI54)*INDEX(卡牌消耗!$B$8:$F$8,AG54)/$Q$4/50,0)*50</f>
        <v>651250</v>
      </c>
      <c r="AL54" s="14" t="str">
        <f>IF(AD54&gt;0,INDEX(挂机升级突破!$DT$4:$ED$4,AD54),"")</f>
        <v>红色基础材料</v>
      </c>
      <c r="AM54" s="14">
        <f>ROUND(INDEX(挂机升级突破!$DT$6:$ED$57,卡牌消耗!AI54,AD54)*INDEX(卡牌消耗!$B$5:$F$5,AG54)/$Q$4/5,0)*5</f>
        <v>20</v>
      </c>
      <c r="AN54" s="14" t="str">
        <f>IF(AE54&gt;0,INDEX(挂机升级突破!$DT$4:$ED$4,AE54),"")</f>
        <v>灵玉</v>
      </c>
      <c r="AO54" s="14">
        <f>IF(AE54&gt;0,ROUND(INDEX(挂机升级突破!$DT$6:$ED$57,卡牌消耗!AI54,AE54)*INDEX(卡牌消耗!$B$7:$F$7,AG54)/$Q$4,0),"")</f>
        <v>4</v>
      </c>
      <c r="AP54" s="106"/>
      <c r="AQ54" s="15"/>
      <c r="AR54" s="104">
        <v>50</v>
      </c>
      <c r="AS54" s="14">
        <f t="shared" si="11"/>
        <v>3</v>
      </c>
      <c r="AT54" s="14">
        <f>INDEX(挂机升级突破!$EI$7:$EI$26,AX54)</f>
        <v>5</v>
      </c>
      <c r="AU54" s="14">
        <f>INDEX(挂机升级突破!$EJ$7:$EJ$26,AX54)</f>
        <v>2</v>
      </c>
      <c r="AV54" s="14">
        <f t="shared" si="12"/>
        <v>4</v>
      </c>
      <c r="AW54" s="14" t="str">
        <f t="shared" si="13"/>
        <v>典韦</v>
      </c>
      <c r="AX54" s="14">
        <f t="shared" si="14"/>
        <v>10</v>
      </c>
      <c r="AY54" s="14" t="str">
        <f t="shared" si="15"/>
        <v>典韦10突</v>
      </c>
      <c r="AZ54" s="14" t="str">
        <f>IF(AT54&gt;0,INDEX(挂机升级突破!$ER$5:$EV$5,卡牌消耗!AT54),"")</f>
        <v>金币</v>
      </c>
      <c r="BA54" s="14">
        <f>IF(AT54&gt;0,ROUND(INDEX(挂机升级突破!$EV$7:$EV$26,卡牌消耗!AX54)*INDEX(卡牌消耗!$B$8:$F$8,AV54)/$Q$4/500,0)*500,"")</f>
        <v>28000</v>
      </c>
      <c r="BB54" s="14" t="str">
        <f>IF(AU54&gt;0,INDEX(挂机升级突破!$ER$5:$EV$5,卡牌消耗!AU54),"")</f>
        <v>乌金</v>
      </c>
      <c r="BC54" s="14">
        <f>IF(AU54&gt;0,ROUND(INDEX(挂机升级突破!$ER$7:$EU$26,卡牌消耗!AX54,卡牌消耗!AU54)*INDEX($B$6:$F$6,AV54)/$Q$4/5,0)*5,"")</f>
        <v>85</v>
      </c>
      <c r="BD54" s="104"/>
      <c r="BE54" s="104"/>
      <c r="BF54" s="106"/>
      <c r="BX54" s="171"/>
      <c r="BY54" s="173" t="s">
        <v>120</v>
      </c>
      <c r="BZ54" s="169">
        <v>9</v>
      </c>
      <c r="CA54" s="169">
        <v>50</v>
      </c>
      <c r="CB54" s="169">
        <v>5</v>
      </c>
      <c r="CC54" s="21">
        <f t="shared" ref="CC54" si="65">CB54/$BZ56</f>
        <v>0.18181818181818182</v>
      </c>
      <c r="CD54" s="169">
        <f t="shared" ref="CD54" si="66">INT($BZ55*CC54/5)*5</f>
        <v>11160</v>
      </c>
      <c r="CE54" s="169">
        <f>SUM(CD$5:CD54)</f>
        <v>267180</v>
      </c>
      <c r="CG54" s="171">
        <f t="shared" si="39"/>
        <v>5550</v>
      </c>
      <c r="CH54" s="171">
        <f t="shared" si="39"/>
        <v>8900</v>
      </c>
      <c r="CI54" s="171">
        <f t="shared" si="39"/>
        <v>11150</v>
      </c>
      <c r="CJ54" s="171">
        <f t="shared" si="39"/>
        <v>13350</v>
      </c>
      <c r="CK54" s="171">
        <f t="shared" si="39"/>
        <v>16700</v>
      </c>
      <c r="CN54" s="136">
        <v>50</v>
      </c>
      <c r="CO54" s="14">
        <f t="shared" si="21"/>
        <v>10</v>
      </c>
      <c r="CP54" s="14">
        <f t="shared" si="1"/>
        <v>4</v>
      </c>
      <c r="CQ54" s="14">
        <f t="shared" si="2"/>
        <v>1101010</v>
      </c>
      <c r="CR54" s="136" t="s">
        <v>1102</v>
      </c>
      <c r="CS54" s="14">
        <f t="shared" si="3"/>
        <v>5</v>
      </c>
      <c r="CT54" s="14" t="str">
        <f t="shared" si="4"/>
        <v>盖文-5星</v>
      </c>
      <c r="CU54" s="136" t="s">
        <v>1108</v>
      </c>
      <c r="CV54" s="14">
        <f t="shared" si="22"/>
        <v>60000</v>
      </c>
      <c r="CW54" s="14" t="str">
        <f t="shared" si="5"/>
        <v>盖文碎片</v>
      </c>
      <c r="CX54" s="14">
        <f t="shared" si="23"/>
        <v>320</v>
      </c>
    </row>
    <row r="55" spans="1:102" ht="16.5" x14ac:dyDescent="0.2">
      <c r="A55" s="55">
        <v>1101009</v>
      </c>
      <c r="B55" s="55" t="s">
        <v>383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250735</v>
      </c>
      <c r="V55" s="139">
        <f>ROUND(INDEX(挂机升级突破!$DJ$6:$DJ$57,卡牌消耗!$T55)*INDEX(卡牌消耗!$B$8:$F$8,卡牌消耗!V$2)/$Q$4/5,0)*5</f>
        <v>358190</v>
      </c>
      <c r="W55" s="139">
        <f>ROUND(INDEX(挂机升级突破!$DJ$6:$DJ$57,卡牌消耗!$T55)*INDEX(卡牌消耗!$B$8:$F$8,卡牌消耗!W$2)/$Q$4/5,0)*5</f>
        <v>537285</v>
      </c>
      <c r="X55" s="139">
        <f>ROUND(INDEX(挂机升级突破!$DJ$6:$DJ$57,卡牌消耗!$T55)*INDEX(卡牌消耗!$B$8:$F$8,卡牌消耗!X$2)/$Q$4/5,0)*5</f>
        <v>716380</v>
      </c>
      <c r="Y55" s="141"/>
      <c r="Z55" s="141"/>
      <c r="AA55" s="104">
        <v>51</v>
      </c>
      <c r="AB55" s="14">
        <f t="shared" si="6"/>
        <v>1</v>
      </c>
      <c r="AC55" s="14">
        <f>INDEX(挂机升级突破!$DQ$6:$DQ$57,卡牌消耗!AI55)</f>
        <v>11</v>
      </c>
      <c r="AD55" s="14">
        <f>INDEX(挂机升级突破!DR$6:DR$57,卡牌消耗!$AI55)</f>
        <v>5</v>
      </c>
      <c r="AE55" s="14">
        <f>INDEX(挂机升级突破!DS$6:DS$57,卡牌消耗!$AI55)</f>
        <v>10</v>
      </c>
      <c r="AF55" s="14" t="str">
        <f t="shared" si="7"/>
        <v>关羽</v>
      </c>
      <c r="AG55" s="14">
        <f t="shared" si="8"/>
        <v>5</v>
      </c>
      <c r="AH55" s="14" t="str">
        <f t="shared" si="9"/>
        <v>关羽魂火-51</v>
      </c>
      <c r="AI55" s="14">
        <f t="shared" si="10"/>
        <v>51</v>
      </c>
      <c r="AJ55" s="14" t="str">
        <f>INDEX(挂机升级突破!$DT$4:$ED$4,INDEX(挂机升级突破!$DQ$6:$DQ$57,卡牌消耗!AI55))</f>
        <v>金币</v>
      </c>
      <c r="AK55" s="14">
        <f>ROUND(INDEX(挂机升级突破!$DJ$6:$DJ$57,卡牌消耗!AI55)*INDEX(卡牌消耗!$B$8:$F$8,AG55)/$Q$4/50,0)*50</f>
        <v>716400</v>
      </c>
      <c r="AL55" s="14" t="str">
        <f>IF(AD55&gt;0,INDEX(挂机升级突破!$DT$4:$ED$4,AD55),"")</f>
        <v>红色基础材料</v>
      </c>
      <c r="AM55" s="14">
        <f>ROUND(INDEX(挂机升级突破!$DT$6:$ED$57,卡牌消耗!AI55,AD55)*INDEX(卡牌消耗!$B$5:$F$5,AG55)/$Q$4/5,0)*5</f>
        <v>20</v>
      </c>
      <c r="AN55" s="14" t="str">
        <f>IF(AE55&gt;0,INDEX(挂机升级突破!$DT$4:$ED$4,AE55),"")</f>
        <v>灵玉</v>
      </c>
      <c r="AO55" s="14">
        <f>IF(AE55&gt;0,ROUND(INDEX(挂机升级突破!$DT$6:$ED$57,卡牌消耗!AI55,AE55)*INDEX(卡牌消耗!$B$7:$F$7,AG55)/$Q$4,0),"")</f>
        <v>4</v>
      </c>
      <c r="AP55" s="106"/>
      <c r="AQ55" s="15"/>
      <c r="AR55" s="104">
        <v>51</v>
      </c>
      <c r="AS55" s="14">
        <f t="shared" si="11"/>
        <v>3</v>
      </c>
      <c r="AT55" s="14">
        <f>INDEX(挂机升级突破!$EI$7:$EI$26,AX55)</f>
        <v>5</v>
      </c>
      <c r="AU55" s="14">
        <f>INDEX(挂机升级突破!$EJ$7:$EJ$26,AX55)</f>
        <v>2</v>
      </c>
      <c r="AV55" s="14">
        <f t="shared" si="12"/>
        <v>4</v>
      </c>
      <c r="AW55" s="14" t="str">
        <f t="shared" si="13"/>
        <v>典韦</v>
      </c>
      <c r="AX55" s="14">
        <f t="shared" si="14"/>
        <v>11</v>
      </c>
      <c r="AY55" s="14" t="str">
        <f t="shared" si="15"/>
        <v>典韦11突</v>
      </c>
      <c r="AZ55" s="14" t="str">
        <f>IF(AT55&gt;0,INDEX(挂机升级突破!$ER$5:$EV$5,卡牌消耗!AT55),"")</f>
        <v>金币</v>
      </c>
      <c r="BA55" s="14">
        <f>IF(AT55&gt;0,ROUND(INDEX(挂机升级突破!$EV$7:$EV$26,卡牌消耗!AX55)*INDEX(卡牌消耗!$B$8:$F$8,AV55)/$Q$4/500,0)*500,"")</f>
        <v>28000</v>
      </c>
      <c r="BB55" s="14" t="str">
        <f>IF(AU55&gt;0,INDEX(挂机升级突破!$ER$5:$EV$5,卡牌消耗!AU55),"")</f>
        <v>乌金</v>
      </c>
      <c r="BC55" s="14">
        <f>IF(AU55&gt;0,ROUND(INDEX(挂机升级突破!$ER$7:$EU$26,卡牌消耗!AX55,卡牌消耗!AU55)*INDEX($B$6:$F$6,AV55)/$Q$4/5,0)*5,"")</f>
        <v>110</v>
      </c>
      <c r="BD55" s="104"/>
      <c r="BE55" s="104"/>
      <c r="BF55" s="106"/>
      <c r="BX55" s="171"/>
      <c r="BY55" s="171"/>
      <c r="BZ55" s="14">
        <f>INDEX($BU$5:$BU$32,BZ54)</f>
        <v>61400</v>
      </c>
      <c r="CA55" s="169">
        <v>51</v>
      </c>
      <c r="CB55" s="169">
        <v>5.25</v>
      </c>
      <c r="CC55" s="21">
        <f t="shared" ref="CC55" si="67">CB55/$BZ56</f>
        <v>0.19090909090909092</v>
      </c>
      <c r="CD55" s="169">
        <f t="shared" ref="CD55" si="68">INT($BZ55*CC55/5)*5</f>
        <v>11720</v>
      </c>
      <c r="CE55" s="169">
        <f>SUM(CD$5:CD55)</f>
        <v>278900</v>
      </c>
      <c r="CG55" s="171">
        <f t="shared" si="39"/>
        <v>5850</v>
      </c>
      <c r="CH55" s="171">
        <f t="shared" si="39"/>
        <v>9350</v>
      </c>
      <c r="CI55" s="171">
        <f t="shared" si="39"/>
        <v>11700</v>
      </c>
      <c r="CJ55" s="171">
        <f t="shared" si="39"/>
        <v>14050</v>
      </c>
      <c r="CK55" s="171">
        <f t="shared" si="39"/>
        <v>17550</v>
      </c>
      <c r="CN55" s="136">
        <v>51</v>
      </c>
      <c r="CO55" s="14">
        <f t="shared" si="21"/>
        <v>11</v>
      </c>
      <c r="CP55" s="14">
        <f t="shared" si="1"/>
        <v>3</v>
      </c>
      <c r="CQ55" s="14">
        <f t="shared" si="2"/>
        <v>1101011</v>
      </c>
      <c r="CR55" s="136" t="s">
        <v>1102</v>
      </c>
      <c r="CS55" s="14">
        <f t="shared" si="3"/>
        <v>1</v>
      </c>
      <c r="CT55" s="14" t="str">
        <f t="shared" si="4"/>
        <v>阎风吒-1星</v>
      </c>
      <c r="CU55" s="136" t="s">
        <v>1108</v>
      </c>
      <c r="CV55" s="14">
        <f t="shared" si="22"/>
        <v>4000</v>
      </c>
      <c r="CW55" s="14" t="str">
        <f t="shared" si="5"/>
        <v>阎风吒碎片</v>
      </c>
      <c r="CX55" s="14">
        <f t="shared" si="23"/>
        <v>40</v>
      </c>
    </row>
    <row r="56" spans="1:102" ht="16.5" x14ac:dyDescent="0.2">
      <c r="A56" s="55">
        <v>1101010</v>
      </c>
      <c r="B56" s="55" t="s">
        <v>384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6"/>
        <v>1</v>
      </c>
      <c r="AC56" s="14">
        <f>INDEX(挂机升级突破!$DQ$6:$DQ$57,卡牌消耗!AI56)</f>
        <v>11</v>
      </c>
      <c r="AD56" s="14">
        <f>INDEX(挂机升级突破!DR$6:DR$57,卡牌消耗!$AI56)</f>
        <v>5</v>
      </c>
      <c r="AE56" s="14">
        <f>INDEX(挂机升级突破!DS$6:DS$57,卡牌消耗!$AI56)</f>
        <v>10</v>
      </c>
      <c r="AF56" s="14" t="str">
        <f t="shared" si="7"/>
        <v>关羽</v>
      </c>
      <c r="AG56" s="14">
        <f t="shared" si="8"/>
        <v>5</v>
      </c>
      <c r="AH56" s="14" t="str">
        <f t="shared" si="9"/>
        <v>关羽魂火-52</v>
      </c>
      <c r="AI56" s="14">
        <f t="shared" si="10"/>
        <v>52</v>
      </c>
      <c r="AJ56" s="14" t="str">
        <f>INDEX(挂机升级突破!$DT$4:$ED$4,INDEX(挂机升级突破!$DQ$6:$DQ$57,卡牌消耗!AI56))</f>
        <v>金币</v>
      </c>
      <c r="AK56" s="14">
        <f>ROUND(INDEX(挂机升级突破!$DJ$6:$DJ$57,卡牌消耗!AI56)*INDEX(卡牌消耗!$B$8:$F$8,AG56)/$Q$4/50,0)*50</f>
        <v>716400</v>
      </c>
      <c r="AL56" s="14" t="str">
        <f>IF(AD56&gt;0,INDEX(挂机升级突破!$DT$4:$ED$4,AD56),"")</f>
        <v>红色基础材料</v>
      </c>
      <c r="AM56" s="14">
        <f>ROUND(INDEX(挂机升级突破!$DT$6:$ED$57,卡牌消耗!AI56,AD56)*INDEX(卡牌消耗!$B$5:$F$5,AG56)/$Q$4/5,0)*5</f>
        <v>20</v>
      </c>
      <c r="AN56" s="14" t="str">
        <f>IF(AE56&gt;0,INDEX(挂机升级突破!$DT$4:$ED$4,AE56),"")</f>
        <v>灵玉</v>
      </c>
      <c r="AO56" s="14">
        <f>IF(AE56&gt;0,ROUND(INDEX(挂机升级突破!$DT$6:$ED$57,卡牌消耗!AI56,AE56)*INDEX(卡牌消耗!$B$7:$F$7,AG56)/$Q$4,0),"")</f>
        <v>4</v>
      </c>
      <c r="AP56" s="106"/>
      <c r="AQ56" s="15"/>
      <c r="AR56" s="104">
        <v>52</v>
      </c>
      <c r="AS56" s="14">
        <f t="shared" si="11"/>
        <v>3</v>
      </c>
      <c r="AT56" s="14">
        <f>INDEX(挂机升级突破!$EI$7:$EI$26,AX56)</f>
        <v>5</v>
      </c>
      <c r="AU56" s="14">
        <f>INDEX(挂机升级突破!$EJ$7:$EJ$26,AX56)</f>
        <v>2</v>
      </c>
      <c r="AV56" s="14">
        <f t="shared" si="12"/>
        <v>4</v>
      </c>
      <c r="AW56" s="14" t="str">
        <f t="shared" si="13"/>
        <v>典韦</v>
      </c>
      <c r="AX56" s="14">
        <f t="shared" si="14"/>
        <v>12</v>
      </c>
      <c r="AY56" s="14" t="str">
        <f t="shared" si="15"/>
        <v>典韦12突</v>
      </c>
      <c r="AZ56" s="14" t="str">
        <f>IF(AT56&gt;0,INDEX(挂机升级突破!$ER$5:$EV$5,卡牌消耗!AT56),"")</f>
        <v>金币</v>
      </c>
      <c r="BA56" s="14">
        <f>IF(AT56&gt;0,ROUND(INDEX(挂机升级突破!$EV$7:$EV$26,卡牌消耗!AX56)*INDEX(卡牌消耗!$B$8:$F$8,AV56)/$Q$4/500,0)*500,"")</f>
        <v>37500</v>
      </c>
      <c r="BB56" s="14" t="str">
        <f>IF(AU56&gt;0,INDEX(挂机升级突破!$ER$5:$EV$5,卡牌消耗!AU56),"")</f>
        <v>乌金</v>
      </c>
      <c r="BC56" s="14">
        <f>IF(AU56&gt;0,ROUND(INDEX(挂机升级突破!$ER$7:$EU$26,卡牌消耗!AX56,卡牌消耗!AU56)*INDEX($B$6:$F$6,AV56)/$Q$4/5,0)*5,"")</f>
        <v>140</v>
      </c>
      <c r="BD56" s="104"/>
      <c r="BE56" s="104"/>
      <c r="BF56" s="106"/>
      <c r="BX56" s="171"/>
      <c r="BY56" s="170"/>
      <c r="BZ56" s="14">
        <f>SUMIFS($CB$5:$CB$154,$CA$5:$CA$154,"&gt;="&amp;INDEX($BJ$5:$BJ$32,BZ54),$CA$5:$CA$154,"&lt;"&amp;INDEX($BK$5:$BK$32,BZ54))</f>
        <v>27.5</v>
      </c>
      <c r="CA56" s="169">
        <v>52</v>
      </c>
      <c r="CB56" s="169">
        <v>5.5</v>
      </c>
      <c r="CC56" s="21">
        <f t="shared" ref="CC56" si="69">CB56/$BZ56</f>
        <v>0.2</v>
      </c>
      <c r="CD56" s="169">
        <f t="shared" ref="CD56" si="70">INT($BZ55*CC56/5)*5</f>
        <v>12280</v>
      </c>
      <c r="CE56" s="169">
        <f>SUM(CD$5:CD56)</f>
        <v>291180</v>
      </c>
      <c r="CG56" s="171">
        <f t="shared" si="39"/>
        <v>6100</v>
      </c>
      <c r="CH56" s="171">
        <f t="shared" si="39"/>
        <v>9800</v>
      </c>
      <c r="CI56" s="171">
        <f t="shared" si="39"/>
        <v>12250</v>
      </c>
      <c r="CJ56" s="171">
        <f t="shared" si="39"/>
        <v>14700</v>
      </c>
      <c r="CK56" s="171">
        <f t="shared" si="39"/>
        <v>18400</v>
      </c>
      <c r="CN56" s="136">
        <v>52</v>
      </c>
      <c r="CO56" s="14">
        <f t="shared" si="21"/>
        <v>11</v>
      </c>
      <c r="CP56" s="14">
        <f t="shared" si="1"/>
        <v>3</v>
      </c>
      <c r="CQ56" s="14">
        <f t="shared" si="2"/>
        <v>1101011</v>
      </c>
      <c r="CR56" s="136" t="s">
        <v>1102</v>
      </c>
      <c r="CS56" s="14">
        <f t="shared" si="3"/>
        <v>2</v>
      </c>
      <c r="CT56" s="14" t="str">
        <f t="shared" si="4"/>
        <v>阎风吒-2星</v>
      </c>
      <c r="CU56" s="136" t="s">
        <v>1108</v>
      </c>
      <c r="CV56" s="14">
        <f t="shared" si="22"/>
        <v>5000</v>
      </c>
      <c r="CW56" s="14" t="str">
        <f t="shared" si="5"/>
        <v>阎风吒碎片</v>
      </c>
      <c r="CX56" s="14">
        <f t="shared" si="23"/>
        <v>80</v>
      </c>
    </row>
    <row r="57" spans="1:102" ht="16.5" x14ac:dyDescent="0.2">
      <c r="A57" s="55">
        <v>1101011</v>
      </c>
      <c r="B57" s="55" t="s">
        <v>371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6"/>
        <v>2</v>
      </c>
      <c r="AC57" s="14">
        <f>INDEX(挂机升级突破!$DQ$6:$DQ$57,卡牌消耗!AI57)</f>
        <v>11</v>
      </c>
      <c r="AD57" s="14">
        <f>INDEX(挂机升级突破!DR$6:DR$57,卡牌消耗!$AI57)</f>
        <v>1</v>
      </c>
      <c r="AE57" s="14">
        <f>INDEX(挂机升级突破!DS$6:DS$57,卡牌消耗!$AI57)</f>
        <v>0</v>
      </c>
      <c r="AF57" s="14" t="str">
        <f t="shared" si="7"/>
        <v>许褚</v>
      </c>
      <c r="AG57" s="14">
        <f t="shared" si="8"/>
        <v>3</v>
      </c>
      <c r="AH57" s="14" t="str">
        <f t="shared" si="9"/>
        <v>许褚魂火-1</v>
      </c>
      <c r="AI57" s="14">
        <f t="shared" si="10"/>
        <v>1</v>
      </c>
      <c r="AJ57" s="14" t="str">
        <f>INDEX(挂机升级突破!$DT$4:$ED$4,INDEX(挂机升级突破!$DQ$6:$DQ$57,卡牌消耗!AI57))</f>
        <v>金币</v>
      </c>
      <c r="AK57" s="14">
        <f>ROUND(INDEX(挂机升级突破!$DJ$6:$DJ$57,卡牌消耗!AI57)*INDEX(卡牌消耗!$B$8:$F$8,AG57)/$Q$4/50,0)*50</f>
        <v>850</v>
      </c>
      <c r="AL57" s="14" t="str">
        <f>IF(AD57&gt;0,INDEX(挂机升级突破!$DT$4:$ED$4,AD57),"")</f>
        <v>绿色基础材料</v>
      </c>
      <c r="AM57" s="14">
        <f>ROUND(INDEX(挂机升级突破!$DT$6:$ED$57,卡牌消耗!AI57,AD57)*INDEX(卡牌消耗!$B$5:$F$5,AG57)/$Q$4/5,0)*5</f>
        <v>25</v>
      </c>
      <c r="AN57" s="14" t="str">
        <f>IF(AE57&gt;0,INDEX(挂机升级突破!$DT$4:$ED$4,AE57),"")</f>
        <v/>
      </c>
      <c r="AO57" s="14" t="str">
        <f>IF(AE57&gt;0,ROUND(INDEX(挂机升级突破!$DT$6:$ED$57,卡牌消耗!AI57,AE57)*INDEX(卡牌消耗!$B$7:$F$7,AG57)/$Q$4,0),"")</f>
        <v/>
      </c>
      <c r="AP57" s="106"/>
      <c r="AQ57" s="15"/>
      <c r="AR57" s="104">
        <v>53</v>
      </c>
      <c r="AS57" s="14">
        <f t="shared" si="11"/>
        <v>3</v>
      </c>
      <c r="AT57" s="14">
        <f>INDEX(挂机升级突破!$EI$7:$EI$26,AX57)</f>
        <v>5</v>
      </c>
      <c r="AU57" s="14">
        <f>INDEX(挂机升级突破!$EJ$7:$EJ$26,AX57)</f>
        <v>3</v>
      </c>
      <c r="AV57" s="14">
        <f t="shared" si="12"/>
        <v>4</v>
      </c>
      <c r="AW57" s="14" t="str">
        <f t="shared" si="13"/>
        <v>典韦</v>
      </c>
      <c r="AX57" s="14">
        <f t="shared" si="14"/>
        <v>13</v>
      </c>
      <c r="AY57" s="14" t="str">
        <f t="shared" si="15"/>
        <v>典韦13突</v>
      </c>
      <c r="AZ57" s="14" t="str">
        <f>IF(AT57&gt;0,INDEX(挂机升级突破!$ER$5:$EV$5,卡牌消耗!AT57),"")</f>
        <v>金币</v>
      </c>
      <c r="BA57" s="14">
        <f>IF(AT57&gt;0,ROUND(INDEX(挂机升级突破!$EV$7:$EV$26,卡牌消耗!AX57)*INDEX(卡牌消耗!$B$8:$F$8,AV57)/$Q$4/500,0)*500,"")</f>
        <v>50000</v>
      </c>
      <c r="BB57" s="14" t="str">
        <f>IF(AU57&gt;0,INDEX(挂机升级突破!$ER$5:$EV$5,卡牌消耗!AU57),"")</f>
        <v>银母</v>
      </c>
      <c r="BC57" s="14">
        <f>IF(AU57&gt;0,ROUND(INDEX(挂机升级突破!$ER$7:$EU$26,卡牌消耗!AX57,卡牌消耗!AU57)*INDEX($B$6:$F$6,AV57)/$Q$4/5,0)*5,"")</f>
        <v>45</v>
      </c>
      <c r="BD57" s="104"/>
      <c r="BE57" s="104"/>
      <c r="BF57" s="106"/>
      <c r="BX57" s="171"/>
      <c r="BY57" s="171"/>
      <c r="BZ57" s="171"/>
      <c r="CA57" s="169">
        <v>53</v>
      </c>
      <c r="CB57" s="169">
        <v>5.75</v>
      </c>
      <c r="CC57" s="21">
        <f t="shared" ref="CC57" si="71">CB57/$BZ56</f>
        <v>0.20909090909090908</v>
      </c>
      <c r="CD57" s="169">
        <f t="shared" ref="CD57" si="72">INT($BZ55*CC57/5)*5</f>
        <v>12835</v>
      </c>
      <c r="CE57" s="169">
        <f>SUM(CD$5:CD57)</f>
        <v>304015</v>
      </c>
      <c r="CG57" s="171">
        <f t="shared" si="39"/>
        <v>6400</v>
      </c>
      <c r="CH57" s="171">
        <f t="shared" si="39"/>
        <v>10250</v>
      </c>
      <c r="CI57" s="171">
        <f t="shared" si="39"/>
        <v>12800</v>
      </c>
      <c r="CJ57" s="171">
        <f t="shared" si="39"/>
        <v>15400</v>
      </c>
      <c r="CK57" s="171">
        <f t="shared" si="39"/>
        <v>19250</v>
      </c>
      <c r="CN57" s="136">
        <v>53</v>
      </c>
      <c r="CO57" s="14">
        <f t="shared" si="21"/>
        <v>11</v>
      </c>
      <c r="CP57" s="14">
        <f t="shared" si="1"/>
        <v>3</v>
      </c>
      <c r="CQ57" s="14">
        <f t="shared" si="2"/>
        <v>1101011</v>
      </c>
      <c r="CR57" s="136" t="s">
        <v>1102</v>
      </c>
      <c r="CS57" s="14">
        <f t="shared" si="3"/>
        <v>3</v>
      </c>
      <c r="CT57" s="14" t="str">
        <f t="shared" si="4"/>
        <v>阎风吒-3星</v>
      </c>
      <c r="CU57" s="136" t="s">
        <v>1108</v>
      </c>
      <c r="CV57" s="14">
        <f t="shared" si="22"/>
        <v>10000</v>
      </c>
      <c r="CW57" s="14" t="str">
        <f t="shared" si="5"/>
        <v>阎风吒碎片</v>
      </c>
      <c r="CX57" s="14">
        <f t="shared" si="23"/>
        <v>120</v>
      </c>
    </row>
    <row r="58" spans="1:102" ht="16.5" x14ac:dyDescent="0.2">
      <c r="A58" s="55">
        <v>1101012</v>
      </c>
      <c r="B58" s="55" t="s">
        <v>385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6"/>
        <v>2</v>
      </c>
      <c r="AC58" s="14">
        <f>INDEX(挂机升级突破!$DQ$6:$DQ$57,卡牌消耗!AI58)</f>
        <v>11</v>
      </c>
      <c r="AD58" s="14">
        <f>INDEX(挂机升级突破!DR$6:DR$57,卡牌消耗!$AI58)</f>
        <v>1</v>
      </c>
      <c r="AE58" s="14">
        <f>INDEX(挂机升级突破!DS$6:DS$57,卡牌消耗!$AI58)</f>
        <v>0</v>
      </c>
      <c r="AF58" s="14" t="str">
        <f t="shared" si="7"/>
        <v>许褚</v>
      </c>
      <c r="AG58" s="14">
        <f t="shared" si="8"/>
        <v>3</v>
      </c>
      <c r="AH58" s="14" t="str">
        <f t="shared" si="9"/>
        <v>许褚魂火-2</v>
      </c>
      <c r="AI58" s="14">
        <f t="shared" si="10"/>
        <v>2</v>
      </c>
      <c r="AJ58" s="14" t="str">
        <f>INDEX(挂机升级突破!$DT$4:$ED$4,INDEX(挂机升级突破!$DQ$6:$DQ$57,卡牌消耗!AI58))</f>
        <v>金币</v>
      </c>
      <c r="AK58" s="14">
        <f>ROUND(INDEX(挂机升级突破!$DJ$6:$DJ$57,卡牌消耗!AI58)*INDEX(卡牌消耗!$B$8:$F$8,AG58)/$Q$4/50,0)*50</f>
        <v>1050</v>
      </c>
      <c r="AL58" s="14" t="str">
        <f>IF(AD58&gt;0,INDEX(挂机升级突破!$DT$4:$ED$4,AD58),"")</f>
        <v>绿色基础材料</v>
      </c>
      <c r="AM58" s="14">
        <f>ROUND(INDEX(挂机升级突破!$DT$6:$ED$57,卡牌消耗!AI58,AD58)*INDEX(卡牌消耗!$B$5:$F$5,AG58)/$Q$4/5,0)*5</f>
        <v>75</v>
      </c>
      <c r="AN58" s="14" t="str">
        <f>IF(AE58&gt;0,INDEX(挂机升级突破!$DT$4:$ED$4,AE58),"")</f>
        <v/>
      </c>
      <c r="AO58" s="14" t="str">
        <f>IF(AE58&gt;0,ROUND(INDEX(挂机升级突破!$DT$6:$ED$57,卡牌消耗!AI58,AE58)*INDEX(卡牌消耗!$B$7:$F$7,AG58)/$Q$4,0),"")</f>
        <v/>
      </c>
      <c r="AP58" s="106"/>
      <c r="AQ58" s="15"/>
      <c r="AR58" s="104">
        <v>54</v>
      </c>
      <c r="AS58" s="14">
        <f t="shared" si="11"/>
        <v>3</v>
      </c>
      <c r="AT58" s="14">
        <f>INDEX(挂机升级突破!$EI$7:$EI$26,AX58)</f>
        <v>5</v>
      </c>
      <c r="AU58" s="14">
        <f>INDEX(挂机升级突破!$EJ$7:$EJ$26,AX58)</f>
        <v>3</v>
      </c>
      <c r="AV58" s="14">
        <f t="shared" si="12"/>
        <v>4</v>
      </c>
      <c r="AW58" s="14" t="str">
        <f t="shared" si="13"/>
        <v>典韦</v>
      </c>
      <c r="AX58" s="14">
        <f t="shared" si="14"/>
        <v>14</v>
      </c>
      <c r="AY58" s="14" t="str">
        <f t="shared" si="15"/>
        <v>典韦14突</v>
      </c>
      <c r="AZ58" s="14" t="str">
        <f>IF(AT58&gt;0,INDEX(挂机升级突破!$ER$5:$EV$5,卡牌消耗!AT58),"")</f>
        <v>金币</v>
      </c>
      <c r="BA58" s="14">
        <f>IF(AT58&gt;0,ROUND(INDEX(挂机升级突破!$EV$7:$EV$26,卡牌消耗!AX58)*INDEX(卡牌消耗!$B$8:$F$8,AV58)/$Q$4/500,0)*500,"")</f>
        <v>50000</v>
      </c>
      <c r="BB58" s="14" t="str">
        <f>IF(AU58&gt;0,INDEX(挂机升级突破!$ER$5:$EV$5,卡牌消耗!AU58),"")</f>
        <v>银母</v>
      </c>
      <c r="BC58" s="14">
        <f>IF(AU58&gt;0,ROUND(INDEX(挂机升级突破!$ER$7:$EU$26,卡牌消耗!AX58,卡牌消耗!AU58)*INDEX($B$6:$F$6,AV58)/$Q$4/5,0)*5,"")</f>
        <v>65</v>
      </c>
      <c r="BD58" s="104"/>
      <c r="BE58" s="104"/>
      <c r="BF58" s="106"/>
      <c r="BX58" s="171"/>
      <c r="BY58" s="171"/>
      <c r="BZ58" s="171"/>
      <c r="CA58" s="169">
        <v>54</v>
      </c>
      <c r="CB58" s="169">
        <v>6</v>
      </c>
      <c r="CC58" s="21">
        <f t="shared" ref="CC58" si="73">CB58/$BZ56</f>
        <v>0.21818181818181817</v>
      </c>
      <c r="CD58" s="169">
        <f t="shared" ref="CD58" si="74">INT($BZ55*CC58/5)*5</f>
        <v>13395</v>
      </c>
      <c r="CE58" s="169">
        <f>SUM(CD$5:CD58)</f>
        <v>317410</v>
      </c>
      <c r="CG58" s="171">
        <f t="shared" si="39"/>
        <v>6650</v>
      </c>
      <c r="CH58" s="171">
        <f t="shared" si="39"/>
        <v>10700</v>
      </c>
      <c r="CI58" s="171">
        <f t="shared" si="39"/>
        <v>13350</v>
      </c>
      <c r="CJ58" s="171">
        <f t="shared" si="39"/>
        <v>16050</v>
      </c>
      <c r="CK58" s="171">
        <f t="shared" si="39"/>
        <v>20050</v>
      </c>
      <c r="CN58" s="136">
        <v>54</v>
      </c>
      <c r="CO58" s="14">
        <f t="shared" si="21"/>
        <v>11</v>
      </c>
      <c r="CP58" s="14">
        <f t="shared" si="1"/>
        <v>3</v>
      </c>
      <c r="CQ58" s="14">
        <f t="shared" si="2"/>
        <v>1101011</v>
      </c>
      <c r="CR58" s="136" t="s">
        <v>1102</v>
      </c>
      <c r="CS58" s="14">
        <f t="shared" si="3"/>
        <v>4</v>
      </c>
      <c r="CT58" s="14" t="str">
        <f t="shared" si="4"/>
        <v>阎风吒-4星</v>
      </c>
      <c r="CU58" s="136" t="s">
        <v>1108</v>
      </c>
      <c r="CV58" s="14">
        <f t="shared" si="22"/>
        <v>20000</v>
      </c>
      <c r="CW58" s="14" t="str">
        <f t="shared" si="5"/>
        <v>阎风吒碎片</v>
      </c>
      <c r="CX58" s="14">
        <f t="shared" si="23"/>
        <v>160</v>
      </c>
    </row>
    <row r="59" spans="1:102" ht="16.5" x14ac:dyDescent="0.2">
      <c r="A59" s="55">
        <v>1101013</v>
      </c>
      <c r="B59" s="55" t="s">
        <v>386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6"/>
        <v>2</v>
      </c>
      <c r="AC59" s="14">
        <f>INDEX(挂机升级突破!$DQ$6:$DQ$57,卡牌消耗!AI59)</f>
        <v>11</v>
      </c>
      <c r="AD59" s="14">
        <f>INDEX(挂机升级突破!DR$6:DR$57,卡牌消耗!$AI59)</f>
        <v>1</v>
      </c>
      <c r="AE59" s="14">
        <f>INDEX(挂机升级突破!DS$6:DS$57,卡牌消耗!$AI59)</f>
        <v>0</v>
      </c>
      <c r="AF59" s="14" t="str">
        <f t="shared" si="7"/>
        <v>许褚</v>
      </c>
      <c r="AG59" s="14">
        <f t="shared" si="8"/>
        <v>3</v>
      </c>
      <c r="AH59" s="14" t="str">
        <f t="shared" si="9"/>
        <v>许褚魂火-3</v>
      </c>
      <c r="AI59" s="14">
        <f t="shared" si="10"/>
        <v>3</v>
      </c>
      <c r="AJ59" s="14" t="str">
        <f>INDEX(挂机升级突破!$DT$4:$ED$4,INDEX(挂机升级突破!$DQ$6:$DQ$57,卡牌消耗!AI59))</f>
        <v>金币</v>
      </c>
      <c r="AK59" s="14">
        <f>ROUND(INDEX(挂机升级突破!$DJ$6:$DJ$57,卡牌消耗!AI59)*INDEX(卡牌消耗!$B$8:$F$8,AG59)/$Q$4/50,0)*50</f>
        <v>1050</v>
      </c>
      <c r="AL59" s="14" t="str">
        <f>IF(AD59&gt;0,INDEX(挂机升级突破!$DT$4:$ED$4,AD59),"")</f>
        <v>绿色基础材料</v>
      </c>
      <c r="AM59" s="14">
        <f>ROUND(INDEX(挂机升级突破!$DT$6:$ED$57,卡牌消耗!AI59,AD59)*INDEX(卡牌消耗!$B$5:$F$5,AG59)/$Q$4/5,0)*5</f>
        <v>100</v>
      </c>
      <c r="AN59" s="14" t="str">
        <f>IF(AE59&gt;0,INDEX(挂机升级突破!$DT$4:$ED$4,AE59),"")</f>
        <v/>
      </c>
      <c r="AO59" s="14" t="str">
        <f>IF(AE59&gt;0,ROUND(INDEX(挂机升级突破!$DT$6:$ED$57,卡牌消耗!AI59,AE59)*INDEX(卡牌消耗!$B$7:$F$7,AG59)/$Q$4,0),"")</f>
        <v/>
      </c>
      <c r="AP59" s="106"/>
      <c r="AQ59" s="15"/>
      <c r="AR59" s="104">
        <v>55</v>
      </c>
      <c r="AS59" s="14">
        <f t="shared" si="11"/>
        <v>3</v>
      </c>
      <c r="AT59" s="14">
        <f>INDEX(挂机升级突破!$EI$7:$EI$26,AX59)</f>
        <v>5</v>
      </c>
      <c r="AU59" s="14">
        <f>INDEX(挂机升级突破!$EJ$7:$EJ$26,AX59)</f>
        <v>3</v>
      </c>
      <c r="AV59" s="14">
        <f t="shared" si="12"/>
        <v>4</v>
      </c>
      <c r="AW59" s="14" t="str">
        <f t="shared" si="13"/>
        <v>典韦</v>
      </c>
      <c r="AX59" s="14">
        <f t="shared" si="14"/>
        <v>15</v>
      </c>
      <c r="AY59" s="14" t="str">
        <f t="shared" si="15"/>
        <v>典韦15突</v>
      </c>
      <c r="AZ59" s="14" t="str">
        <f>IF(AT59&gt;0,INDEX(挂机升级突破!$ER$5:$EV$5,卡牌消耗!AT59),"")</f>
        <v>金币</v>
      </c>
      <c r="BA59" s="14">
        <f>IF(AT59&gt;0,ROUND(INDEX(挂机升级突破!$EV$7:$EV$26,卡牌消耗!AX59)*INDEX(卡牌消耗!$B$8:$F$8,AV59)/$Q$4/500,0)*500,"")</f>
        <v>66500</v>
      </c>
      <c r="BB59" s="14" t="str">
        <f>IF(AU59&gt;0,INDEX(挂机升级突破!$ER$5:$EV$5,卡牌消耗!AU59),"")</f>
        <v>银母</v>
      </c>
      <c r="BC59" s="14">
        <f>IF(AU59&gt;0,ROUND(INDEX(挂机升级突破!$ER$7:$EU$26,卡牌消耗!AX59,卡牌消耗!AU59)*INDEX($B$6:$F$6,AV59)/$Q$4/5,0)*5,"")</f>
        <v>85</v>
      </c>
      <c r="BD59" s="104"/>
      <c r="BE59" s="104"/>
      <c r="BF59" s="106"/>
      <c r="BX59" s="171"/>
      <c r="BY59" s="173" t="s">
        <v>120</v>
      </c>
      <c r="BZ59" s="169">
        <v>10</v>
      </c>
      <c r="CA59" s="169">
        <v>55</v>
      </c>
      <c r="CB59" s="169">
        <v>5</v>
      </c>
      <c r="CC59" s="21">
        <f t="shared" ref="CC59" si="75">CB59/$BZ61</f>
        <v>0.18181818181818182</v>
      </c>
      <c r="CD59" s="169">
        <f t="shared" ref="CD59" si="76">INT($BZ60*CC59/5)*5</f>
        <v>12560</v>
      </c>
      <c r="CE59" s="169">
        <f>SUM(CD$5:CD59)</f>
        <v>329970</v>
      </c>
      <c r="CG59" s="171">
        <f t="shared" si="39"/>
        <v>6250</v>
      </c>
      <c r="CH59" s="171">
        <f t="shared" si="39"/>
        <v>10000</v>
      </c>
      <c r="CI59" s="171">
        <f t="shared" si="39"/>
        <v>12550</v>
      </c>
      <c r="CJ59" s="171">
        <f t="shared" si="39"/>
        <v>15050</v>
      </c>
      <c r="CK59" s="171">
        <f t="shared" si="39"/>
        <v>18800</v>
      </c>
      <c r="CN59" s="136">
        <v>55</v>
      </c>
      <c r="CO59" s="14">
        <f t="shared" si="21"/>
        <v>11</v>
      </c>
      <c r="CP59" s="14">
        <f t="shared" si="1"/>
        <v>3</v>
      </c>
      <c r="CQ59" s="14">
        <f t="shared" si="2"/>
        <v>1101011</v>
      </c>
      <c r="CR59" s="136" t="s">
        <v>1102</v>
      </c>
      <c r="CS59" s="14">
        <f t="shared" si="3"/>
        <v>5</v>
      </c>
      <c r="CT59" s="14" t="str">
        <f t="shared" si="4"/>
        <v>阎风吒-5星</v>
      </c>
      <c r="CU59" s="136" t="s">
        <v>1108</v>
      </c>
      <c r="CV59" s="14">
        <f t="shared" si="22"/>
        <v>40000</v>
      </c>
      <c r="CW59" s="14" t="str">
        <f t="shared" si="5"/>
        <v>阎风吒碎片</v>
      </c>
      <c r="CX59" s="14">
        <f t="shared" si="23"/>
        <v>240</v>
      </c>
    </row>
    <row r="60" spans="1:102" ht="16.5" x14ac:dyDescent="0.2">
      <c r="A60" s="55">
        <v>1101014</v>
      </c>
      <c r="B60" s="55" t="s">
        <v>387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6"/>
        <v>2</v>
      </c>
      <c r="AC60" s="14">
        <f>INDEX(挂机升级突破!$DQ$6:$DQ$57,卡牌消耗!AI60)</f>
        <v>11</v>
      </c>
      <c r="AD60" s="14">
        <f>INDEX(挂机升级突破!DR$6:DR$57,卡牌消耗!$AI60)</f>
        <v>1</v>
      </c>
      <c r="AE60" s="14">
        <f>INDEX(挂机升级突破!DS$6:DS$57,卡牌消耗!$AI60)</f>
        <v>0</v>
      </c>
      <c r="AF60" s="14" t="str">
        <f t="shared" si="7"/>
        <v>许褚</v>
      </c>
      <c r="AG60" s="14">
        <f t="shared" si="8"/>
        <v>3</v>
      </c>
      <c r="AH60" s="14" t="str">
        <f t="shared" si="9"/>
        <v>许褚魂火-4</v>
      </c>
      <c r="AI60" s="14">
        <f t="shared" si="10"/>
        <v>4</v>
      </c>
      <c r="AJ60" s="14" t="str">
        <f>INDEX(挂机升级突破!$DT$4:$ED$4,INDEX(挂机升级突破!$DQ$6:$DQ$57,卡牌消耗!AI60))</f>
        <v>金币</v>
      </c>
      <c r="AK60" s="14">
        <f>ROUND(INDEX(挂机升级突破!$DJ$6:$DJ$57,卡牌消耗!AI60)*INDEX(卡牌消耗!$B$8:$F$8,AG60)/$Q$4/50,0)*50</f>
        <v>1050</v>
      </c>
      <c r="AL60" s="14" t="str">
        <f>IF(AD60&gt;0,INDEX(挂机升级突破!$DT$4:$ED$4,AD60),"")</f>
        <v>绿色基础材料</v>
      </c>
      <c r="AM60" s="14">
        <f>ROUND(INDEX(挂机升级突破!$DT$6:$ED$57,卡牌消耗!AI60,AD60)*INDEX(卡牌消耗!$B$5:$F$5,AG60)/$Q$4/5,0)*5</f>
        <v>155</v>
      </c>
      <c r="AN60" s="14" t="str">
        <f>IF(AE60&gt;0,INDEX(挂机升级突破!$DT$4:$ED$4,AE60),"")</f>
        <v/>
      </c>
      <c r="AO60" s="14" t="str">
        <f>IF(AE60&gt;0,ROUND(INDEX(挂机升级突破!$DT$6:$ED$57,卡牌消耗!AI60,AE60)*INDEX(卡牌消耗!$B$7:$F$7,AG60)/$Q$4,0),"")</f>
        <v/>
      </c>
      <c r="AP60" s="106"/>
      <c r="AQ60" s="15"/>
      <c r="AR60" s="104">
        <v>56</v>
      </c>
      <c r="AS60" s="14">
        <f t="shared" si="11"/>
        <v>3</v>
      </c>
      <c r="AT60" s="14">
        <f>INDEX(挂机升级突破!$EI$7:$EI$26,AX60)</f>
        <v>5</v>
      </c>
      <c r="AU60" s="14">
        <f>INDEX(挂机升级突破!$EJ$7:$EJ$26,AX60)</f>
        <v>3</v>
      </c>
      <c r="AV60" s="14">
        <f t="shared" si="12"/>
        <v>4</v>
      </c>
      <c r="AW60" s="14" t="str">
        <f t="shared" si="13"/>
        <v>典韦</v>
      </c>
      <c r="AX60" s="14">
        <f t="shared" si="14"/>
        <v>16</v>
      </c>
      <c r="AY60" s="14" t="str">
        <f t="shared" si="15"/>
        <v>典韦16突</v>
      </c>
      <c r="AZ60" s="14" t="str">
        <f>IF(AT60&gt;0,INDEX(挂机升级突破!$ER$5:$EV$5,卡牌消耗!AT60),"")</f>
        <v>金币</v>
      </c>
      <c r="BA60" s="14">
        <f>IF(AT60&gt;0,ROUND(INDEX(挂机升级突破!$EV$7:$EV$26,卡牌消耗!AX60)*INDEX(卡牌消耗!$B$8:$F$8,AV60)/$Q$4/500,0)*500,"")</f>
        <v>121000</v>
      </c>
      <c r="BB60" s="14" t="str">
        <f>IF(AU60&gt;0,INDEX(挂机升级突破!$ER$5:$EV$5,卡牌消耗!AU60),"")</f>
        <v>银母</v>
      </c>
      <c r="BC60" s="14">
        <f>IF(AU60&gt;0,ROUND(INDEX(挂机升级突破!$ER$7:$EU$26,卡牌消耗!AX60,卡牌消耗!AU60)*INDEX($B$6:$F$6,AV60)/$Q$4/5,0)*5,"")</f>
        <v>110</v>
      </c>
      <c r="BD60" s="104"/>
      <c r="BE60" s="104"/>
      <c r="BF60" s="106"/>
      <c r="BX60" s="171"/>
      <c r="BY60" s="171"/>
      <c r="BZ60" s="14">
        <f>INDEX($BU$5:$BU$32,BZ59)</f>
        <v>69092</v>
      </c>
      <c r="CA60" s="169">
        <v>56</v>
      </c>
      <c r="CB60" s="169">
        <v>5.25</v>
      </c>
      <c r="CC60" s="21">
        <f t="shared" ref="CC60" si="77">CB60/$BZ61</f>
        <v>0.19090909090909092</v>
      </c>
      <c r="CD60" s="169">
        <f t="shared" ref="CD60" si="78">INT($BZ60*CC60/5)*5</f>
        <v>13190</v>
      </c>
      <c r="CE60" s="169">
        <f>SUM(CD$5:CD60)</f>
        <v>343160</v>
      </c>
      <c r="CG60" s="171">
        <f t="shared" si="39"/>
        <v>6550</v>
      </c>
      <c r="CH60" s="171">
        <f t="shared" si="39"/>
        <v>10550</v>
      </c>
      <c r="CI60" s="171">
        <f t="shared" si="39"/>
        <v>13150</v>
      </c>
      <c r="CJ60" s="171">
        <f t="shared" si="39"/>
        <v>15800</v>
      </c>
      <c r="CK60" s="171">
        <f t="shared" si="39"/>
        <v>19750</v>
      </c>
      <c r="CN60" s="136">
        <v>56</v>
      </c>
      <c r="CO60" s="14">
        <f t="shared" si="21"/>
        <v>12</v>
      </c>
      <c r="CP60" s="14">
        <f t="shared" si="1"/>
        <v>2</v>
      </c>
      <c r="CQ60" s="14">
        <f t="shared" si="2"/>
        <v>1101012</v>
      </c>
      <c r="CR60" s="136" t="s">
        <v>1102</v>
      </c>
      <c r="CS60" s="14">
        <f t="shared" si="3"/>
        <v>1</v>
      </c>
      <c r="CT60" s="14" t="str">
        <f t="shared" si="4"/>
        <v>南御夫-1星</v>
      </c>
      <c r="CU60" s="136" t="s">
        <v>1108</v>
      </c>
      <c r="CV60" s="14">
        <f t="shared" si="22"/>
        <v>3000</v>
      </c>
      <c r="CW60" s="14" t="str">
        <f t="shared" si="5"/>
        <v>南御夫碎片</v>
      </c>
      <c r="CX60" s="14">
        <f t="shared" si="23"/>
        <v>20</v>
      </c>
    </row>
    <row r="61" spans="1:102" ht="16.5" x14ac:dyDescent="0.2">
      <c r="A61" s="55">
        <v>1101015</v>
      </c>
      <c r="B61" s="55" t="s">
        <v>388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6"/>
        <v>2</v>
      </c>
      <c r="AC61" s="14">
        <f>INDEX(挂机升级突破!$DQ$6:$DQ$57,卡牌消耗!AI61)</f>
        <v>11</v>
      </c>
      <c r="AD61" s="14">
        <f>INDEX(挂机升级突破!DR$6:DR$57,卡牌消耗!$AI61)</f>
        <v>1</v>
      </c>
      <c r="AE61" s="14">
        <f>INDEX(挂机升级突破!DS$6:DS$57,卡牌消耗!$AI61)</f>
        <v>0</v>
      </c>
      <c r="AF61" s="14" t="str">
        <f t="shared" si="7"/>
        <v>许褚</v>
      </c>
      <c r="AG61" s="14">
        <f t="shared" si="8"/>
        <v>3</v>
      </c>
      <c r="AH61" s="14" t="str">
        <f t="shared" si="9"/>
        <v>许褚魂火-5</v>
      </c>
      <c r="AI61" s="14">
        <f t="shared" si="10"/>
        <v>5</v>
      </c>
      <c r="AJ61" s="14" t="str">
        <f>INDEX(挂机升级突破!$DT$4:$ED$4,INDEX(挂机升级突破!$DQ$6:$DQ$57,卡牌消耗!AI61))</f>
        <v>金币</v>
      </c>
      <c r="AK61" s="14">
        <f>ROUND(INDEX(挂机升级突破!$DJ$6:$DJ$57,卡牌消耗!AI61)*INDEX(卡牌消耗!$B$8:$F$8,AG61)/$Q$4/50,0)*50</f>
        <v>1050</v>
      </c>
      <c r="AL61" s="14" t="str">
        <f>IF(AD61&gt;0,INDEX(挂机升级突破!$DT$4:$ED$4,AD61),"")</f>
        <v>绿色基础材料</v>
      </c>
      <c r="AM61" s="14">
        <f>ROUND(INDEX(挂机升级突破!$DT$6:$ED$57,卡牌消耗!AI61,AD61)*INDEX(卡牌消耗!$B$5:$F$5,AG61)/$Q$4/5,0)*5</f>
        <v>155</v>
      </c>
      <c r="AN61" s="14" t="str">
        <f>IF(AE61&gt;0,INDEX(挂机升级突破!$DT$4:$ED$4,AE61),"")</f>
        <v/>
      </c>
      <c r="AO61" s="14" t="str">
        <f>IF(AE61&gt;0,ROUND(INDEX(挂机升级突破!$DT$6:$ED$57,卡牌消耗!AI61,AE61)*INDEX(卡牌消耗!$B$7:$F$7,AG61)/$Q$4,0),"")</f>
        <v/>
      </c>
      <c r="AP61" s="106"/>
      <c r="AQ61" s="15"/>
      <c r="AR61" s="104">
        <v>57</v>
      </c>
      <c r="AS61" s="14">
        <f t="shared" si="11"/>
        <v>3</v>
      </c>
      <c r="AT61" s="14">
        <f>INDEX(挂机升级突破!$EI$7:$EI$26,AX61)</f>
        <v>5</v>
      </c>
      <c r="AU61" s="14">
        <f>INDEX(挂机升级突破!$EJ$7:$EJ$26,AX61)</f>
        <v>4</v>
      </c>
      <c r="AV61" s="14">
        <f t="shared" si="12"/>
        <v>4</v>
      </c>
      <c r="AW61" s="14" t="str">
        <f t="shared" si="13"/>
        <v>典韦</v>
      </c>
      <c r="AX61" s="14">
        <f t="shared" si="14"/>
        <v>17</v>
      </c>
      <c r="AY61" s="14" t="str">
        <f t="shared" si="15"/>
        <v>典韦17突</v>
      </c>
      <c r="AZ61" s="14" t="str">
        <f>IF(AT61&gt;0,INDEX(挂机升级突破!$ER$5:$EV$5,卡牌消耗!AT61),"")</f>
        <v>金币</v>
      </c>
      <c r="BA61" s="14">
        <f>IF(AT61&gt;0,ROUND(INDEX(挂机升级突破!$EV$7:$EV$26,卡牌消耗!AX61)*INDEX(卡牌消耗!$B$8:$F$8,AV61)/$Q$4/500,0)*500,"")</f>
        <v>121000</v>
      </c>
      <c r="BB61" s="14" t="str">
        <f>IF(AU61&gt;0,INDEX(挂机升级突破!$ER$5:$EV$5,卡牌消耗!AU61),"")</f>
        <v>铀金</v>
      </c>
      <c r="BC61" s="14">
        <f>IF(AU61&gt;0,ROUND(INDEX(挂机升级突破!$ER$7:$EU$26,卡牌消耗!AX61,卡牌消耗!AU61)*INDEX($B$6:$F$6,AV61)/$Q$4/5,0)*5,"")</f>
        <v>20</v>
      </c>
      <c r="BD61" s="104"/>
      <c r="BE61" s="104"/>
      <c r="BF61" s="106"/>
      <c r="BX61" s="171"/>
      <c r="BY61" s="170"/>
      <c r="BZ61" s="14">
        <f>SUMIFS($CB$5:$CB$154,$CA$5:$CA$154,"&gt;="&amp;INDEX($BJ$5:$BJ$32,BZ59),$CA$5:$CA$154,"&lt;"&amp;INDEX($BK$5:$BK$32,BZ59))</f>
        <v>27.5</v>
      </c>
      <c r="CA61" s="169">
        <v>57</v>
      </c>
      <c r="CB61" s="169">
        <v>5.5</v>
      </c>
      <c r="CC61" s="21">
        <f t="shared" ref="CC61" si="79">CB61/$BZ61</f>
        <v>0.2</v>
      </c>
      <c r="CD61" s="169">
        <f t="shared" ref="CD61" si="80">INT($BZ60*CC61/5)*5</f>
        <v>13815</v>
      </c>
      <c r="CE61" s="169">
        <f>SUM(CD$5:CD61)</f>
        <v>356975</v>
      </c>
      <c r="CG61" s="171">
        <f t="shared" si="39"/>
        <v>6900</v>
      </c>
      <c r="CH61" s="171">
        <f t="shared" si="39"/>
        <v>11050</v>
      </c>
      <c r="CI61" s="171">
        <f t="shared" si="39"/>
        <v>13800</v>
      </c>
      <c r="CJ61" s="171">
        <f t="shared" si="39"/>
        <v>16550</v>
      </c>
      <c r="CK61" s="171">
        <f t="shared" si="39"/>
        <v>20700</v>
      </c>
      <c r="CN61" s="136">
        <v>57</v>
      </c>
      <c r="CO61" s="14">
        <f t="shared" si="21"/>
        <v>12</v>
      </c>
      <c r="CP61" s="14">
        <f t="shared" si="1"/>
        <v>2</v>
      </c>
      <c r="CQ61" s="14">
        <f t="shared" si="2"/>
        <v>1101012</v>
      </c>
      <c r="CR61" s="136" t="s">
        <v>1102</v>
      </c>
      <c r="CS61" s="14">
        <f t="shared" si="3"/>
        <v>2</v>
      </c>
      <c r="CT61" s="14" t="str">
        <f t="shared" si="4"/>
        <v>南御夫-2星</v>
      </c>
      <c r="CU61" s="136" t="s">
        <v>1108</v>
      </c>
      <c r="CV61" s="14">
        <f t="shared" si="22"/>
        <v>3500</v>
      </c>
      <c r="CW61" s="14" t="str">
        <f t="shared" si="5"/>
        <v>南御夫碎片</v>
      </c>
      <c r="CX61" s="14">
        <f t="shared" si="23"/>
        <v>40</v>
      </c>
    </row>
    <row r="62" spans="1:102" ht="16.5" x14ac:dyDescent="0.2">
      <c r="A62" s="55">
        <v>1101041</v>
      </c>
      <c r="B62" s="55" t="s">
        <v>389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6"/>
        <v>2</v>
      </c>
      <c r="AC62" s="14">
        <f>INDEX(挂机升级突破!$DQ$6:$DQ$57,卡牌消耗!AI62)</f>
        <v>11</v>
      </c>
      <c r="AD62" s="14">
        <f>INDEX(挂机升级突破!DR$6:DR$57,卡牌消耗!$AI62)</f>
        <v>2</v>
      </c>
      <c r="AE62" s="14">
        <f>INDEX(挂机升级突破!DS$6:DS$57,卡牌消耗!$AI62)</f>
        <v>0</v>
      </c>
      <c r="AF62" s="14" t="str">
        <f t="shared" si="7"/>
        <v>许褚</v>
      </c>
      <c r="AG62" s="14">
        <f t="shared" si="8"/>
        <v>3</v>
      </c>
      <c r="AH62" s="14" t="str">
        <f t="shared" si="9"/>
        <v>许褚魂火-6</v>
      </c>
      <c r="AI62" s="14">
        <f t="shared" si="10"/>
        <v>6</v>
      </c>
      <c r="AJ62" s="14" t="str">
        <f>INDEX(挂机升级突破!$DT$4:$ED$4,INDEX(挂机升级突破!$DQ$6:$DQ$57,卡牌消耗!AI62))</f>
        <v>金币</v>
      </c>
      <c r="AK62" s="14">
        <f>ROUND(INDEX(挂机升级突破!$DJ$6:$DJ$57,卡牌消耗!AI62)*INDEX(卡牌消耗!$B$8:$F$8,AG62)/$Q$4/50,0)*50</f>
        <v>1250</v>
      </c>
      <c r="AL62" s="14" t="str">
        <f>IF(AD62&gt;0,INDEX(挂机升级突破!$DT$4:$ED$4,AD62),"")</f>
        <v>蓝色基础材料</v>
      </c>
      <c r="AM62" s="14">
        <f>ROUND(INDEX(挂机升级突破!$DT$6:$ED$57,卡牌消耗!AI62,AD62)*INDEX(卡牌消耗!$B$5:$F$5,AG62)/$Q$4/5,0)*5</f>
        <v>30</v>
      </c>
      <c r="AN62" s="14" t="str">
        <f>IF(AE62&gt;0,INDEX(挂机升级突破!$DT$4:$ED$4,AE62),"")</f>
        <v/>
      </c>
      <c r="AO62" s="14" t="str">
        <f>IF(AE62&gt;0,ROUND(INDEX(挂机升级突破!$DT$6:$ED$57,卡牌消耗!AI62,AE62)*INDEX(卡牌消耗!$B$7:$F$7,AG62)/$Q$4,0),"")</f>
        <v/>
      </c>
      <c r="AP62" s="106"/>
      <c r="AQ62" s="15"/>
      <c r="AR62" s="104">
        <v>58</v>
      </c>
      <c r="AS62" s="14">
        <f t="shared" si="11"/>
        <v>3</v>
      </c>
      <c r="AT62" s="14">
        <f>INDEX(挂机升级突破!$EI$7:$EI$26,AX62)</f>
        <v>5</v>
      </c>
      <c r="AU62" s="14">
        <f>INDEX(挂机升级突破!$EJ$7:$EJ$26,AX62)</f>
        <v>4</v>
      </c>
      <c r="AV62" s="14">
        <f t="shared" si="12"/>
        <v>4</v>
      </c>
      <c r="AW62" s="14" t="str">
        <f t="shared" si="13"/>
        <v>典韦</v>
      </c>
      <c r="AX62" s="14">
        <f t="shared" si="14"/>
        <v>18</v>
      </c>
      <c r="AY62" s="14" t="str">
        <f t="shared" si="15"/>
        <v>典韦18突</v>
      </c>
      <c r="AZ62" s="14" t="str">
        <f>IF(AT62&gt;0,INDEX(挂机升级突破!$ER$5:$EV$5,卡牌消耗!AT62),"")</f>
        <v>金币</v>
      </c>
      <c r="BA62" s="14">
        <f>IF(AT62&gt;0,ROUND(INDEX(挂机升级突破!$EV$7:$EV$26,卡牌消耗!AX62)*INDEX(卡牌消耗!$B$8:$F$8,AV62)/$Q$4/500,0)*500,"")</f>
        <v>161000</v>
      </c>
      <c r="BB62" s="14" t="str">
        <f>IF(AU62&gt;0,INDEX(挂机升级突破!$ER$5:$EV$5,卡牌消耗!AU62),"")</f>
        <v>铀金</v>
      </c>
      <c r="BC62" s="14">
        <f>IF(AU62&gt;0,ROUND(INDEX(挂机升级突破!$ER$7:$EU$26,卡牌消耗!AX62,卡牌消耗!AU62)*INDEX($B$6:$F$6,AV62)/$Q$4/5,0)*5,"")</f>
        <v>30</v>
      </c>
      <c r="BD62" s="104"/>
      <c r="BE62" s="104"/>
      <c r="BF62" s="106"/>
      <c r="BX62" s="171"/>
      <c r="BY62" s="171"/>
      <c r="BZ62" s="171"/>
      <c r="CA62" s="169">
        <v>58</v>
      </c>
      <c r="CB62" s="169">
        <v>5.75</v>
      </c>
      <c r="CC62" s="21">
        <f t="shared" ref="CC62" si="81">CB62/$BZ61</f>
        <v>0.20909090909090908</v>
      </c>
      <c r="CD62" s="169">
        <f t="shared" ref="CD62" si="82">INT($BZ60*CC62/5)*5</f>
        <v>14445</v>
      </c>
      <c r="CE62" s="169">
        <f>SUM(CD$5:CD62)</f>
        <v>371420</v>
      </c>
      <c r="CG62" s="171">
        <f t="shared" si="39"/>
        <v>7200</v>
      </c>
      <c r="CH62" s="171">
        <f t="shared" si="39"/>
        <v>11550</v>
      </c>
      <c r="CI62" s="171">
        <f t="shared" si="39"/>
        <v>14400</v>
      </c>
      <c r="CJ62" s="171">
        <f t="shared" si="39"/>
        <v>17300</v>
      </c>
      <c r="CK62" s="171">
        <f t="shared" si="39"/>
        <v>21650</v>
      </c>
      <c r="CN62" s="136">
        <v>58</v>
      </c>
      <c r="CO62" s="14">
        <f t="shared" si="21"/>
        <v>12</v>
      </c>
      <c r="CP62" s="14">
        <f t="shared" si="1"/>
        <v>2</v>
      </c>
      <c r="CQ62" s="14">
        <f t="shared" si="2"/>
        <v>1101012</v>
      </c>
      <c r="CR62" s="136" t="s">
        <v>1102</v>
      </c>
      <c r="CS62" s="14">
        <f t="shared" si="3"/>
        <v>3</v>
      </c>
      <c r="CT62" s="14" t="str">
        <f t="shared" si="4"/>
        <v>南御夫-3星</v>
      </c>
      <c r="CU62" s="136" t="s">
        <v>1108</v>
      </c>
      <c r="CV62" s="14">
        <f t="shared" si="22"/>
        <v>7000</v>
      </c>
      <c r="CW62" s="14" t="str">
        <f t="shared" si="5"/>
        <v>南御夫碎片</v>
      </c>
      <c r="CX62" s="14">
        <f t="shared" si="23"/>
        <v>80</v>
      </c>
    </row>
    <row r="63" spans="1:102" ht="16.5" x14ac:dyDescent="0.2">
      <c r="A63" s="55">
        <v>1101016</v>
      </c>
      <c r="B63" s="55" t="s">
        <v>1093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6"/>
        <v>2</v>
      </c>
      <c r="AC63" s="14">
        <f>INDEX(挂机升级突破!$DQ$6:$DQ$57,卡牌消耗!AI63)</f>
        <v>11</v>
      </c>
      <c r="AD63" s="14">
        <f>INDEX(挂机升级突破!DR$6:DR$57,卡牌消耗!$AI63)</f>
        <v>2</v>
      </c>
      <c r="AE63" s="14">
        <f>INDEX(挂机升级突破!DS$6:DS$57,卡牌消耗!$AI63)</f>
        <v>0</v>
      </c>
      <c r="AF63" s="14" t="str">
        <f t="shared" si="7"/>
        <v>许褚</v>
      </c>
      <c r="AG63" s="14">
        <f t="shared" si="8"/>
        <v>3</v>
      </c>
      <c r="AH63" s="14" t="str">
        <f t="shared" si="9"/>
        <v>许褚魂火-7</v>
      </c>
      <c r="AI63" s="14">
        <f t="shared" si="10"/>
        <v>7</v>
      </c>
      <c r="AJ63" s="14" t="str">
        <f>INDEX(挂机升级突破!$DT$4:$ED$4,INDEX(挂机升级突破!$DQ$6:$DQ$57,卡牌消耗!AI63))</f>
        <v>金币</v>
      </c>
      <c r="AK63" s="14">
        <f>ROUND(INDEX(挂机升级突破!$DJ$6:$DJ$57,卡牌消耗!AI63)*INDEX(卡牌消耗!$B$8:$F$8,AG63)/$Q$4/50,0)*50</f>
        <v>1250</v>
      </c>
      <c r="AL63" s="14" t="str">
        <f>IF(AD63&gt;0,INDEX(挂机升级突破!$DT$4:$ED$4,AD63),"")</f>
        <v>蓝色基础材料</v>
      </c>
      <c r="AM63" s="14">
        <f>ROUND(INDEX(挂机升级突破!$DT$6:$ED$57,卡牌消耗!AI63,AD63)*INDEX(卡牌消耗!$B$5:$F$5,AG63)/$Q$4/5,0)*5</f>
        <v>30</v>
      </c>
      <c r="AN63" s="14" t="str">
        <f>IF(AE63&gt;0,INDEX(挂机升级突破!$DT$4:$ED$4,AE63),"")</f>
        <v/>
      </c>
      <c r="AO63" s="14" t="str">
        <f>IF(AE63&gt;0,ROUND(INDEX(挂机升级突破!$DT$6:$ED$57,卡牌消耗!AI63,AE63)*INDEX(卡牌消耗!$B$7:$F$7,AG63)/$Q$4,0),"")</f>
        <v/>
      </c>
      <c r="AP63" s="106"/>
      <c r="AQ63" s="15"/>
      <c r="AR63" s="104">
        <v>59</v>
      </c>
      <c r="AS63" s="14">
        <f t="shared" si="11"/>
        <v>3</v>
      </c>
      <c r="AT63" s="14">
        <f>INDEX(挂机升级突破!$EI$7:$EI$26,AX63)</f>
        <v>5</v>
      </c>
      <c r="AU63" s="14">
        <f>INDEX(挂机升级突破!$EJ$7:$EJ$26,AX63)</f>
        <v>4</v>
      </c>
      <c r="AV63" s="14">
        <f t="shared" si="12"/>
        <v>4</v>
      </c>
      <c r="AW63" s="14" t="str">
        <f t="shared" si="13"/>
        <v>典韦</v>
      </c>
      <c r="AX63" s="14">
        <f t="shared" si="14"/>
        <v>19</v>
      </c>
      <c r="AY63" s="14" t="str">
        <f t="shared" si="15"/>
        <v>典韦19突</v>
      </c>
      <c r="AZ63" s="14" t="str">
        <f>IF(AT63&gt;0,INDEX(挂机升级突破!$ER$5:$EV$5,卡牌消耗!AT63),"")</f>
        <v>金币</v>
      </c>
      <c r="BA63" s="14">
        <f>IF(AT63&gt;0,ROUND(INDEX(挂机升级突破!$EV$7:$EV$26,卡牌消耗!AX63)*INDEX(卡牌消耗!$B$8:$F$8,AV63)/$Q$4/500,0)*500,"")</f>
        <v>977000</v>
      </c>
      <c r="BB63" s="14" t="str">
        <f>IF(AU63&gt;0,INDEX(挂机升级突破!$ER$5:$EV$5,卡牌消耗!AU63),"")</f>
        <v>铀金</v>
      </c>
      <c r="BC63" s="14">
        <f>IF(AU63&gt;0,ROUND(INDEX(挂机升级突破!$ER$7:$EU$26,卡牌消耗!AX63,卡牌消耗!AU63)*INDEX($B$6:$F$6,AV63)/$Q$4/5,0)*5,"")</f>
        <v>40</v>
      </c>
      <c r="BD63" s="104"/>
      <c r="BE63" s="104"/>
      <c r="BF63" s="106"/>
      <c r="BX63" s="171"/>
      <c r="BY63" s="171"/>
      <c r="BZ63" s="171"/>
      <c r="CA63" s="169">
        <v>59</v>
      </c>
      <c r="CB63" s="169">
        <v>6</v>
      </c>
      <c r="CC63" s="21">
        <f t="shared" ref="CC63" si="83">CB63/$BZ61</f>
        <v>0.21818181818181817</v>
      </c>
      <c r="CD63" s="169">
        <f t="shared" ref="CD63" si="84">INT($BZ60*CC63/5)*5</f>
        <v>15070</v>
      </c>
      <c r="CE63" s="169">
        <f>SUM(CD$5:CD63)</f>
        <v>386490</v>
      </c>
      <c r="CG63" s="171">
        <f t="shared" si="39"/>
        <v>7500</v>
      </c>
      <c r="CH63" s="171">
        <f t="shared" si="39"/>
        <v>12050</v>
      </c>
      <c r="CI63" s="171">
        <f t="shared" si="39"/>
        <v>15050</v>
      </c>
      <c r="CJ63" s="171">
        <f t="shared" si="39"/>
        <v>18050</v>
      </c>
      <c r="CK63" s="171">
        <f t="shared" si="39"/>
        <v>22600</v>
      </c>
      <c r="CN63" s="136">
        <v>59</v>
      </c>
      <c r="CO63" s="14">
        <f t="shared" si="21"/>
        <v>12</v>
      </c>
      <c r="CP63" s="14">
        <f t="shared" si="1"/>
        <v>2</v>
      </c>
      <c r="CQ63" s="14">
        <f t="shared" si="2"/>
        <v>1101012</v>
      </c>
      <c r="CR63" s="136" t="s">
        <v>1102</v>
      </c>
      <c r="CS63" s="14">
        <f t="shared" si="3"/>
        <v>4</v>
      </c>
      <c r="CT63" s="14" t="str">
        <f t="shared" si="4"/>
        <v>南御夫-4星</v>
      </c>
      <c r="CU63" s="136" t="s">
        <v>1108</v>
      </c>
      <c r="CV63" s="14">
        <f t="shared" si="22"/>
        <v>16000</v>
      </c>
      <c r="CW63" s="14" t="str">
        <f t="shared" si="5"/>
        <v>南御夫碎片</v>
      </c>
      <c r="CX63" s="14">
        <f t="shared" si="23"/>
        <v>120</v>
      </c>
    </row>
    <row r="64" spans="1:102" ht="16.5" x14ac:dyDescent="0.2">
      <c r="A64" s="55">
        <v>1101020</v>
      </c>
      <c r="B64" s="55" t="s">
        <v>1094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6"/>
        <v>2</v>
      </c>
      <c r="AC64" s="14">
        <f>INDEX(挂机升级突破!$DQ$6:$DQ$57,卡牌消耗!AI64)</f>
        <v>11</v>
      </c>
      <c r="AD64" s="14">
        <f>INDEX(挂机升级突破!DR$6:DR$57,卡牌消耗!$AI64)</f>
        <v>2</v>
      </c>
      <c r="AE64" s="14">
        <f>INDEX(挂机升级突破!DS$6:DS$57,卡牌消耗!$AI64)</f>
        <v>0</v>
      </c>
      <c r="AF64" s="14" t="str">
        <f t="shared" si="7"/>
        <v>许褚</v>
      </c>
      <c r="AG64" s="14">
        <f t="shared" si="8"/>
        <v>3</v>
      </c>
      <c r="AH64" s="14" t="str">
        <f t="shared" si="9"/>
        <v>许褚魂火-8</v>
      </c>
      <c r="AI64" s="14">
        <f t="shared" si="10"/>
        <v>8</v>
      </c>
      <c r="AJ64" s="14" t="str">
        <f>INDEX(挂机升级突破!$DT$4:$ED$4,INDEX(挂机升级突破!$DQ$6:$DQ$57,卡牌消耗!AI64))</f>
        <v>金币</v>
      </c>
      <c r="AK64" s="14">
        <f>ROUND(INDEX(挂机升级突破!$DJ$6:$DJ$57,卡牌消耗!AI64)*INDEX(卡牌消耗!$B$8:$F$8,AG64)/$Q$4/50,0)*50</f>
        <v>1900</v>
      </c>
      <c r="AL64" s="14" t="str">
        <f>IF(AD64&gt;0,INDEX(挂机升级突破!$DT$4:$ED$4,AD64),"")</f>
        <v>蓝色基础材料</v>
      </c>
      <c r="AM64" s="14">
        <f>ROUND(INDEX(挂机升级突破!$DT$6:$ED$57,卡牌消耗!AI64,AD64)*INDEX(卡牌消耗!$B$5:$F$5,AG64)/$Q$4/5,0)*5</f>
        <v>60</v>
      </c>
      <c r="AN64" s="14" t="str">
        <f>IF(AE64&gt;0,INDEX(挂机升级突破!$DT$4:$ED$4,AE64),"")</f>
        <v/>
      </c>
      <c r="AO64" s="14" t="str">
        <f>IF(AE64&gt;0,ROUND(INDEX(挂机升级突破!$DT$6:$ED$57,卡牌消耗!AI64,AE64)*INDEX(卡牌消耗!$B$7:$F$7,AG64)/$Q$4,0),"")</f>
        <v/>
      </c>
      <c r="AP64" s="106"/>
      <c r="AQ64" s="15"/>
      <c r="AR64" s="104">
        <v>60</v>
      </c>
      <c r="AS64" s="14">
        <f t="shared" si="11"/>
        <v>3</v>
      </c>
      <c r="AT64" s="14">
        <f>INDEX(挂机升级突破!$EI$7:$EI$26,AX64)</f>
        <v>5</v>
      </c>
      <c r="AU64" s="14">
        <f>INDEX(挂机升级突破!$EJ$7:$EJ$26,AX64)</f>
        <v>4</v>
      </c>
      <c r="AV64" s="14">
        <f t="shared" si="12"/>
        <v>4</v>
      </c>
      <c r="AW64" s="14" t="str">
        <f t="shared" si="13"/>
        <v>典韦</v>
      </c>
      <c r="AX64" s="14">
        <f t="shared" si="14"/>
        <v>20</v>
      </c>
      <c r="AY64" s="14" t="str">
        <f t="shared" si="15"/>
        <v>典韦20突</v>
      </c>
      <c r="AZ64" s="14" t="str">
        <f>IF(AT64&gt;0,INDEX(挂机升级突破!$ER$5:$EV$5,卡牌消耗!AT64),"")</f>
        <v>金币</v>
      </c>
      <c r="BA64" s="14">
        <f>IF(AT64&gt;0,ROUND(INDEX(挂机升级突破!$EV$7:$EV$26,卡牌消耗!AX64)*INDEX(卡牌消耗!$B$8:$F$8,AV64)/$Q$4/500,0)*500,"")</f>
        <v>1465500</v>
      </c>
      <c r="BB64" s="14" t="str">
        <f>IF(AU64&gt;0,INDEX(挂机升级突破!$ER$5:$EV$5,卡牌消耗!AU64),"")</f>
        <v>铀金</v>
      </c>
      <c r="BC64" s="14">
        <f>IF(AU64&gt;0,ROUND(INDEX(挂机升级突破!$ER$7:$EU$26,卡牌消耗!AX64,卡牌消耗!AU64)*INDEX($B$6:$F$6,AV64)/$Q$4/5,0)*5,"")</f>
        <v>50</v>
      </c>
      <c r="BD64" s="104"/>
      <c r="BE64" s="104"/>
      <c r="BF64" s="106"/>
      <c r="BX64" s="171"/>
      <c r="BY64" s="173" t="s">
        <v>120</v>
      </c>
      <c r="BZ64" s="169">
        <v>11</v>
      </c>
      <c r="CA64" s="169">
        <v>60</v>
      </c>
      <c r="CB64" s="169">
        <v>5</v>
      </c>
      <c r="CC64" s="21">
        <f t="shared" ref="CC64" si="85">CB64/$BZ66</f>
        <v>0.18181818181818182</v>
      </c>
      <c r="CD64" s="169">
        <f t="shared" ref="CD64" si="86">INT($BZ65*CC64/5)*5</f>
        <v>13790</v>
      </c>
      <c r="CE64" s="169">
        <f>SUM(CD$5:CD64)</f>
        <v>400280</v>
      </c>
      <c r="CG64" s="171">
        <f t="shared" si="39"/>
        <v>6850</v>
      </c>
      <c r="CH64" s="171">
        <f t="shared" si="39"/>
        <v>11000</v>
      </c>
      <c r="CI64" s="171">
        <f t="shared" si="39"/>
        <v>13750</v>
      </c>
      <c r="CJ64" s="171">
        <f t="shared" si="39"/>
        <v>16500</v>
      </c>
      <c r="CK64" s="171">
        <f t="shared" si="39"/>
        <v>20650</v>
      </c>
      <c r="CN64" s="136">
        <v>60</v>
      </c>
      <c r="CO64" s="14">
        <f t="shared" si="21"/>
        <v>12</v>
      </c>
      <c r="CP64" s="14">
        <f t="shared" si="1"/>
        <v>2</v>
      </c>
      <c r="CQ64" s="14">
        <f t="shared" si="2"/>
        <v>1101012</v>
      </c>
      <c r="CR64" s="136" t="s">
        <v>1102</v>
      </c>
      <c r="CS64" s="14">
        <f t="shared" si="3"/>
        <v>5</v>
      </c>
      <c r="CT64" s="14" t="str">
        <f t="shared" si="4"/>
        <v>南御夫-5星</v>
      </c>
      <c r="CU64" s="136" t="s">
        <v>1108</v>
      </c>
      <c r="CV64" s="14">
        <f t="shared" si="22"/>
        <v>30000</v>
      </c>
      <c r="CW64" s="14" t="str">
        <f t="shared" si="5"/>
        <v>南御夫碎片</v>
      </c>
      <c r="CX64" s="14">
        <f t="shared" si="23"/>
        <v>160</v>
      </c>
    </row>
    <row r="65" spans="1:102" ht="16.5" x14ac:dyDescent="0.2">
      <c r="A65" s="55">
        <v>1101022</v>
      </c>
      <c r="B65" s="55" t="s">
        <v>1095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6"/>
        <v>2</v>
      </c>
      <c r="AC65" s="14">
        <f>INDEX(挂机升级突破!$DQ$6:$DQ$57,卡牌消耗!AI65)</f>
        <v>11</v>
      </c>
      <c r="AD65" s="14">
        <f>INDEX(挂机升级突破!DR$6:DR$57,卡牌消耗!$AI65)</f>
        <v>2</v>
      </c>
      <c r="AE65" s="14">
        <f>INDEX(挂机升级突破!DS$6:DS$57,卡牌消耗!$AI65)</f>
        <v>0</v>
      </c>
      <c r="AF65" s="14" t="str">
        <f t="shared" si="7"/>
        <v>许褚</v>
      </c>
      <c r="AG65" s="14">
        <f t="shared" si="8"/>
        <v>3</v>
      </c>
      <c r="AH65" s="14" t="str">
        <f t="shared" si="9"/>
        <v>许褚魂火-9</v>
      </c>
      <c r="AI65" s="14">
        <f t="shared" si="10"/>
        <v>9</v>
      </c>
      <c r="AJ65" s="14" t="str">
        <f>INDEX(挂机升级突破!$DT$4:$ED$4,INDEX(挂机升级突破!$DQ$6:$DQ$57,卡牌消耗!AI65))</f>
        <v>金币</v>
      </c>
      <c r="AK65" s="14">
        <f>ROUND(INDEX(挂机升级突破!$DJ$6:$DJ$57,卡牌消耗!AI65)*INDEX(卡牌消耗!$B$8:$F$8,AG65)/$Q$4/50,0)*50</f>
        <v>1900</v>
      </c>
      <c r="AL65" s="14" t="str">
        <f>IF(AD65&gt;0,INDEX(挂机升级突破!$DT$4:$ED$4,AD65),"")</f>
        <v>蓝色基础材料</v>
      </c>
      <c r="AM65" s="14">
        <f>ROUND(INDEX(挂机升级突破!$DT$6:$ED$57,卡牌消耗!AI65,AD65)*INDEX(卡牌消耗!$B$5:$F$5,AG65)/$Q$4/5,0)*5</f>
        <v>60</v>
      </c>
      <c r="AN65" s="14" t="str">
        <f>IF(AE65&gt;0,INDEX(挂机升级突破!$DT$4:$ED$4,AE65),"")</f>
        <v/>
      </c>
      <c r="AO65" s="14" t="str">
        <f>IF(AE65&gt;0,ROUND(INDEX(挂机升级突破!$DT$6:$ED$57,卡牌消耗!AI65,AE65)*INDEX(卡牌消耗!$B$7:$F$7,AG65)/$Q$4,0),"")</f>
        <v/>
      </c>
      <c r="AP65" s="106"/>
      <c r="AQ65" s="15"/>
      <c r="AR65" s="104">
        <v>61</v>
      </c>
      <c r="AS65" s="14">
        <f t="shared" si="11"/>
        <v>4</v>
      </c>
      <c r="AT65" s="14">
        <f>INDEX(挂机升级突破!$EI$7:$EI$26,AX65)</f>
        <v>0</v>
      </c>
      <c r="AU65" s="14">
        <f>INDEX(挂机升级突破!$EJ$7:$EJ$26,AX65)</f>
        <v>0</v>
      </c>
      <c r="AV65" s="14">
        <f t="shared" si="12"/>
        <v>2</v>
      </c>
      <c r="AW65" s="14" t="str">
        <f t="shared" si="13"/>
        <v>唐流雨</v>
      </c>
      <c r="AX65" s="14">
        <f t="shared" si="14"/>
        <v>1</v>
      </c>
      <c r="AY65" s="14" t="str">
        <f t="shared" si="15"/>
        <v>唐流雨1突</v>
      </c>
      <c r="AZ65" s="14" t="str">
        <f>IF(AT65&gt;0,INDEX(挂机升级突破!$ER$5:$EV$5,卡牌消耗!AT65),"")</f>
        <v/>
      </c>
      <c r="BA65" s="14" t="str">
        <f>IF(AT65&gt;0,ROUND(INDEX(挂机升级突破!$EV$7:$EV$26,卡牌消耗!AX65)*INDEX(卡牌消耗!$B$8:$F$8,AV65)/$Q$4/500,0)*500,"")</f>
        <v/>
      </c>
      <c r="BB65" s="14" t="str">
        <f>IF(AU65&gt;0,INDEX(挂机升级突破!$ER$5:$EV$5,卡牌消耗!AU65),"")</f>
        <v/>
      </c>
      <c r="BC65" s="14" t="str">
        <f>IF(AU65&gt;0,ROUND(INDEX(挂机升级突破!$ER$7:$EU$26,卡牌消耗!AX65,卡牌消耗!AU65)*INDEX($B$6:$F$6,AV65)/$Q$4/5,0)*5,"")</f>
        <v/>
      </c>
      <c r="BD65" s="104"/>
      <c r="BE65" s="104"/>
      <c r="BF65" s="106"/>
      <c r="BX65" s="171"/>
      <c r="BY65" s="171"/>
      <c r="BZ65" s="14">
        <f>INDEX($BU$5:$BU$32,BZ64)</f>
        <v>75857</v>
      </c>
      <c r="CA65" s="169">
        <v>61</v>
      </c>
      <c r="CB65" s="169">
        <v>5.25</v>
      </c>
      <c r="CC65" s="21">
        <f t="shared" ref="CC65" si="87">CB65/$BZ66</f>
        <v>0.19090909090909092</v>
      </c>
      <c r="CD65" s="169">
        <f t="shared" ref="CD65" si="88">INT($BZ65*CC65/5)*5</f>
        <v>14480</v>
      </c>
      <c r="CE65" s="169">
        <f>SUM(CD$5:CD65)</f>
        <v>414760</v>
      </c>
      <c r="CG65" s="171">
        <f t="shared" si="39"/>
        <v>7200</v>
      </c>
      <c r="CH65" s="171">
        <f t="shared" si="39"/>
        <v>11550</v>
      </c>
      <c r="CI65" s="171">
        <f t="shared" si="39"/>
        <v>14450</v>
      </c>
      <c r="CJ65" s="171">
        <f t="shared" si="39"/>
        <v>17350</v>
      </c>
      <c r="CK65" s="171">
        <f t="shared" si="39"/>
        <v>21700</v>
      </c>
      <c r="CN65" s="136">
        <v>61</v>
      </c>
      <c r="CO65" s="14">
        <f t="shared" si="21"/>
        <v>13</v>
      </c>
      <c r="CP65" s="14">
        <f t="shared" si="1"/>
        <v>2</v>
      </c>
      <c r="CQ65" s="14">
        <f t="shared" si="2"/>
        <v>1101013</v>
      </c>
      <c r="CR65" s="136" t="s">
        <v>1102</v>
      </c>
      <c r="CS65" s="14">
        <f t="shared" si="3"/>
        <v>1</v>
      </c>
      <c r="CT65" s="14" t="str">
        <f t="shared" si="4"/>
        <v>吉拉-1星</v>
      </c>
      <c r="CU65" s="136" t="s">
        <v>1108</v>
      </c>
      <c r="CV65" s="14">
        <f t="shared" si="22"/>
        <v>3000</v>
      </c>
      <c r="CW65" s="14" t="str">
        <f t="shared" si="5"/>
        <v>吉拉碎片</v>
      </c>
      <c r="CX65" s="14">
        <f t="shared" si="23"/>
        <v>20</v>
      </c>
    </row>
    <row r="66" spans="1:102" ht="16.5" x14ac:dyDescent="0.2">
      <c r="A66" s="55">
        <v>1101023</v>
      </c>
      <c r="B66" s="55" t="s">
        <v>1096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6"/>
        <v>2</v>
      </c>
      <c r="AC66" s="14">
        <f>INDEX(挂机升级突破!$DQ$6:$DQ$57,卡牌消耗!AI66)</f>
        <v>11</v>
      </c>
      <c r="AD66" s="14">
        <f>INDEX(挂机升级突破!DR$6:DR$57,卡牌消耗!$AI66)</f>
        <v>2</v>
      </c>
      <c r="AE66" s="14">
        <f>INDEX(挂机升级突破!DS$6:DS$57,卡牌消耗!$AI66)</f>
        <v>0</v>
      </c>
      <c r="AF66" s="14" t="str">
        <f t="shared" si="7"/>
        <v>许褚</v>
      </c>
      <c r="AG66" s="14">
        <f t="shared" si="8"/>
        <v>3</v>
      </c>
      <c r="AH66" s="14" t="str">
        <f t="shared" si="9"/>
        <v>许褚魂火-10</v>
      </c>
      <c r="AI66" s="14">
        <f t="shared" si="10"/>
        <v>10</v>
      </c>
      <c r="AJ66" s="14" t="str">
        <f>INDEX(挂机升级突破!$DT$4:$ED$4,INDEX(挂机升级突破!$DQ$6:$DQ$57,卡牌消耗!AI66))</f>
        <v>金币</v>
      </c>
      <c r="AK66" s="14">
        <f>ROUND(INDEX(挂机升级突破!$DJ$6:$DJ$57,卡牌消耗!AI66)*INDEX(卡牌消耗!$B$8:$F$8,AG66)/$Q$4/50,0)*50</f>
        <v>3200</v>
      </c>
      <c r="AL66" s="14" t="str">
        <f>IF(AD66&gt;0,INDEX(挂机升级突破!$DT$4:$ED$4,AD66),"")</f>
        <v>蓝色基础材料</v>
      </c>
      <c r="AM66" s="14">
        <f>ROUND(INDEX(挂机升级突破!$DT$6:$ED$57,卡牌消耗!AI66,AD66)*INDEX(卡牌消耗!$B$5:$F$5,AG66)/$Q$4/5,0)*5</f>
        <v>85</v>
      </c>
      <c r="AN66" s="14" t="str">
        <f>IF(AE66&gt;0,INDEX(挂机升级突破!$DT$4:$ED$4,AE66),"")</f>
        <v/>
      </c>
      <c r="AO66" s="14" t="str">
        <f>IF(AE66&gt;0,ROUND(INDEX(挂机升级突破!$DT$6:$ED$57,卡牌消耗!AI66,AE66)*INDEX(卡牌消耗!$B$7:$F$7,AG66)/$Q$4,0),"")</f>
        <v/>
      </c>
      <c r="AP66" s="106"/>
      <c r="AQ66" s="15"/>
      <c r="AR66" s="104">
        <v>62</v>
      </c>
      <c r="AS66" s="14">
        <f t="shared" si="11"/>
        <v>4</v>
      </c>
      <c r="AT66" s="14">
        <f>INDEX(挂机升级突破!$EI$7:$EI$26,AX66)</f>
        <v>5</v>
      </c>
      <c r="AU66" s="14">
        <f>INDEX(挂机升级突破!$EJ$7:$EJ$26,AX66)</f>
        <v>0</v>
      </c>
      <c r="AV66" s="14">
        <f t="shared" si="12"/>
        <v>2</v>
      </c>
      <c r="AW66" s="14" t="str">
        <f t="shared" si="13"/>
        <v>唐流雨</v>
      </c>
      <c r="AX66" s="14">
        <f t="shared" si="14"/>
        <v>2</v>
      </c>
      <c r="AY66" s="14" t="str">
        <f t="shared" si="15"/>
        <v>唐流雨2突</v>
      </c>
      <c r="AZ66" s="14" t="str">
        <f>IF(AT66&gt;0,INDEX(挂机升级突破!$ER$5:$EV$5,卡牌消耗!AT66),"")</f>
        <v>金币</v>
      </c>
      <c r="BA66" s="14">
        <f>IF(AT66&gt;0,ROUND(INDEX(挂机升级突破!$EV$7:$EV$26,卡牌消耗!AX66)*INDEX(卡牌消耗!$B$8:$F$8,AV66)/$Q$4/500,0)*500,"")</f>
        <v>2000</v>
      </c>
      <c r="BB66" s="14" t="str">
        <f>IF(AU66&gt;0,INDEX(挂机升级突破!$ER$5:$EV$5,卡牌消耗!AU66),"")</f>
        <v/>
      </c>
      <c r="BC66" s="14" t="str">
        <f>IF(AU66&gt;0,ROUND(INDEX(挂机升级突破!$ER$7:$EU$26,卡牌消耗!AX66,卡牌消耗!AU66)*INDEX($B$6:$F$6,AV66)/$Q$4/5,0)*5,"")</f>
        <v/>
      </c>
      <c r="BD66" s="104"/>
      <c r="BE66" s="104"/>
      <c r="BF66" s="106"/>
      <c r="BX66" s="171"/>
      <c r="BY66" s="170"/>
      <c r="BZ66" s="14">
        <f>SUMIFS($CB$5:$CB$154,$CA$5:$CA$154,"&gt;="&amp;INDEX($BJ$5:$BJ$32,BZ64),$CA$5:$CA$154,"&lt;"&amp;INDEX($BK$5:$BK$32,BZ64))</f>
        <v>27.5</v>
      </c>
      <c r="CA66" s="169">
        <v>62</v>
      </c>
      <c r="CB66" s="169">
        <v>5.5</v>
      </c>
      <c r="CC66" s="21">
        <f t="shared" ref="CC66" si="89">CB66/$BZ66</f>
        <v>0.2</v>
      </c>
      <c r="CD66" s="169">
        <f t="shared" ref="CD66" si="90">INT($BZ65*CC66/5)*5</f>
        <v>15170</v>
      </c>
      <c r="CE66" s="169">
        <f>SUM(CD$5:CD66)</f>
        <v>429930</v>
      </c>
      <c r="CG66" s="171">
        <f t="shared" si="39"/>
        <v>7550</v>
      </c>
      <c r="CH66" s="171">
        <f t="shared" si="39"/>
        <v>12100</v>
      </c>
      <c r="CI66" s="171">
        <f t="shared" si="39"/>
        <v>15150</v>
      </c>
      <c r="CJ66" s="171">
        <f t="shared" si="39"/>
        <v>18200</v>
      </c>
      <c r="CK66" s="171">
        <f t="shared" si="39"/>
        <v>22750</v>
      </c>
      <c r="CN66" s="136">
        <v>62</v>
      </c>
      <c r="CO66" s="14">
        <f t="shared" si="21"/>
        <v>13</v>
      </c>
      <c r="CP66" s="14">
        <f t="shared" si="1"/>
        <v>2</v>
      </c>
      <c r="CQ66" s="14">
        <f t="shared" si="2"/>
        <v>1101013</v>
      </c>
      <c r="CR66" s="136" t="s">
        <v>1102</v>
      </c>
      <c r="CS66" s="14">
        <f t="shared" si="3"/>
        <v>2</v>
      </c>
      <c r="CT66" s="14" t="str">
        <f t="shared" si="4"/>
        <v>吉拉-2星</v>
      </c>
      <c r="CU66" s="136" t="s">
        <v>1108</v>
      </c>
      <c r="CV66" s="14">
        <f t="shared" si="22"/>
        <v>3500</v>
      </c>
      <c r="CW66" s="14" t="str">
        <f t="shared" si="5"/>
        <v>吉拉碎片</v>
      </c>
      <c r="CX66" s="14">
        <f t="shared" si="23"/>
        <v>40</v>
      </c>
    </row>
    <row r="67" spans="1:102" ht="16.5" x14ac:dyDescent="0.2">
      <c r="A67" s="55">
        <v>1101026</v>
      </c>
      <c r="B67" s="55" t="s">
        <v>1097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6"/>
        <v>2</v>
      </c>
      <c r="AC67" s="14">
        <f>INDEX(挂机升级突破!$DQ$6:$DQ$57,卡牌消耗!AI67)</f>
        <v>11</v>
      </c>
      <c r="AD67" s="14">
        <f>INDEX(挂机升级突破!DR$6:DR$57,卡牌消耗!$AI67)</f>
        <v>2</v>
      </c>
      <c r="AE67" s="14">
        <f>INDEX(挂机升级突破!DS$6:DS$57,卡牌消耗!$AI67)</f>
        <v>0</v>
      </c>
      <c r="AF67" s="14" t="str">
        <f t="shared" si="7"/>
        <v>许褚</v>
      </c>
      <c r="AG67" s="14">
        <f t="shared" si="8"/>
        <v>3</v>
      </c>
      <c r="AH67" s="14" t="str">
        <f t="shared" si="9"/>
        <v>许褚魂火-11</v>
      </c>
      <c r="AI67" s="14">
        <f t="shared" si="10"/>
        <v>11</v>
      </c>
      <c r="AJ67" s="14" t="str">
        <f>INDEX(挂机升级突破!$DT$4:$ED$4,INDEX(挂机升级突破!$DQ$6:$DQ$57,卡牌消耗!AI67))</f>
        <v>金币</v>
      </c>
      <c r="AK67" s="14">
        <f>ROUND(INDEX(挂机升级突破!$DJ$6:$DJ$57,卡牌消耗!AI67)*INDEX(卡牌消耗!$B$8:$F$8,AG67)/$Q$4/50,0)*50</f>
        <v>3200</v>
      </c>
      <c r="AL67" s="14" t="str">
        <f>IF(AD67&gt;0,INDEX(挂机升级突破!$DT$4:$ED$4,AD67),"")</f>
        <v>蓝色基础材料</v>
      </c>
      <c r="AM67" s="14">
        <f>ROUND(INDEX(挂机升级突破!$DT$6:$ED$57,卡牌消耗!AI67,AD67)*INDEX(卡牌消耗!$B$5:$F$5,AG67)/$Q$4/5,0)*5</f>
        <v>85</v>
      </c>
      <c r="AN67" s="14" t="str">
        <f>IF(AE67&gt;0,INDEX(挂机升级突破!$DT$4:$ED$4,AE67),"")</f>
        <v/>
      </c>
      <c r="AO67" s="14" t="str">
        <f>IF(AE67&gt;0,ROUND(INDEX(挂机升级突破!$DT$6:$ED$57,卡牌消耗!AI67,AE67)*INDEX(卡牌消耗!$B$7:$F$7,AG67)/$Q$4,0),"")</f>
        <v/>
      </c>
      <c r="AP67" s="106"/>
      <c r="AQ67" s="15"/>
      <c r="AR67" s="104">
        <v>63</v>
      </c>
      <c r="AS67" s="14">
        <f t="shared" si="11"/>
        <v>4</v>
      </c>
      <c r="AT67" s="14">
        <f>INDEX(挂机升级突破!$EI$7:$EI$26,AX67)</f>
        <v>5</v>
      </c>
      <c r="AU67" s="14">
        <f>INDEX(挂机升级突破!$EJ$7:$EJ$26,AX67)</f>
        <v>0</v>
      </c>
      <c r="AV67" s="14">
        <f t="shared" si="12"/>
        <v>2</v>
      </c>
      <c r="AW67" s="14" t="str">
        <f t="shared" si="13"/>
        <v>唐流雨</v>
      </c>
      <c r="AX67" s="14">
        <f t="shared" si="14"/>
        <v>3</v>
      </c>
      <c r="AY67" s="14" t="str">
        <f t="shared" si="15"/>
        <v>唐流雨3突</v>
      </c>
      <c r="AZ67" s="14" t="str">
        <f>IF(AT67&gt;0,INDEX(挂机升级突破!$ER$5:$EV$5,卡牌消耗!AT67),"")</f>
        <v>金币</v>
      </c>
      <c r="BA67" s="14">
        <f>IF(AT67&gt;0,ROUND(INDEX(挂机升级突破!$EV$7:$EV$26,卡牌消耗!AX67)*INDEX(卡牌消耗!$B$8:$F$8,AV67)/$Q$4/500,0)*500,"")</f>
        <v>2000</v>
      </c>
      <c r="BB67" s="14" t="str">
        <f>IF(AU67&gt;0,INDEX(挂机升级突破!$ER$5:$EV$5,卡牌消耗!AU67),"")</f>
        <v/>
      </c>
      <c r="BC67" s="14" t="str">
        <f>IF(AU67&gt;0,ROUND(INDEX(挂机升级突破!$ER$7:$EU$26,卡牌消耗!AX67,卡牌消耗!AU67)*INDEX($B$6:$F$6,AV67)/$Q$4/5,0)*5,"")</f>
        <v/>
      </c>
      <c r="BD67" s="104"/>
      <c r="BE67" s="104"/>
      <c r="BF67" s="106"/>
      <c r="BX67" s="171"/>
      <c r="BY67" s="171"/>
      <c r="BZ67" s="171"/>
      <c r="CA67" s="169">
        <v>63</v>
      </c>
      <c r="CB67" s="169">
        <v>5.75</v>
      </c>
      <c r="CC67" s="21">
        <f t="shared" ref="CC67" si="91">CB67/$BZ66</f>
        <v>0.20909090909090908</v>
      </c>
      <c r="CD67" s="169">
        <f t="shared" ref="CD67" si="92">INT($BZ65*CC67/5)*5</f>
        <v>15860</v>
      </c>
      <c r="CE67" s="169">
        <f>SUM(CD$5:CD67)</f>
        <v>445790</v>
      </c>
      <c r="CG67" s="171">
        <f t="shared" si="39"/>
        <v>7900</v>
      </c>
      <c r="CH67" s="171">
        <f t="shared" si="39"/>
        <v>12650</v>
      </c>
      <c r="CI67" s="171">
        <f t="shared" si="39"/>
        <v>15850</v>
      </c>
      <c r="CJ67" s="171">
        <f t="shared" si="39"/>
        <v>19000</v>
      </c>
      <c r="CK67" s="171">
        <f t="shared" si="39"/>
        <v>23750</v>
      </c>
      <c r="CN67" s="136">
        <v>63</v>
      </c>
      <c r="CO67" s="14">
        <f t="shared" si="21"/>
        <v>13</v>
      </c>
      <c r="CP67" s="14">
        <f t="shared" si="1"/>
        <v>2</v>
      </c>
      <c r="CQ67" s="14">
        <f t="shared" si="2"/>
        <v>1101013</v>
      </c>
      <c r="CR67" s="136" t="s">
        <v>1102</v>
      </c>
      <c r="CS67" s="14">
        <f t="shared" si="3"/>
        <v>3</v>
      </c>
      <c r="CT67" s="14" t="str">
        <f t="shared" si="4"/>
        <v>吉拉-3星</v>
      </c>
      <c r="CU67" s="136" t="s">
        <v>1108</v>
      </c>
      <c r="CV67" s="14">
        <f t="shared" si="22"/>
        <v>7000</v>
      </c>
      <c r="CW67" s="14" t="str">
        <f t="shared" si="5"/>
        <v>吉拉碎片</v>
      </c>
      <c r="CX67" s="14">
        <f t="shared" si="23"/>
        <v>80</v>
      </c>
    </row>
    <row r="68" spans="1:102" ht="16.5" x14ac:dyDescent="0.2">
      <c r="A68" s="55">
        <v>1101030</v>
      </c>
      <c r="B68" s="55" t="s">
        <v>1098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6"/>
        <v>2</v>
      </c>
      <c r="AC68" s="14">
        <f>INDEX(挂机升级突破!$DQ$6:$DQ$57,卡牌消耗!AI68)</f>
        <v>11</v>
      </c>
      <c r="AD68" s="14">
        <f>INDEX(挂机升级突破!DR$6:DR$57,卡牌消耗!$AI68)</f>
        <v>2</v>
      </c>
      <c r="AE68" s="14">
        <f>INDEX(挂机升级突破!DS$6:DS$57,卡牌消耗!$AI68)</f>
        <v>0</v>
      </c>
      <c r="AF68" s="14" t="str">
        <f t="shared" si="7"/>
        <v>许褚</v>
      </c>
      <c r="AG68" s="14">
        <f t="shared" si="8"/>
        <v>3</v>
      </c>
      <c r="AH68" s="14" t="str">
        <f t="shared" si="9"/>
        <v>许褚魂火-12</v>
      </c>
      <c r="AI68" s="14">
        <f t="shared" si="10"/>
        <v>12</v>
      </c>
      <c r="AJ68" s="14" t="str">
        <f>INDEX(挂机升级突破!$DT$4:$ED$4,INDEX(挂机升级突破!$DQ$6:$DQ$57,卡牌消耗!AI68))</f>
        <v>金币</v>
      </c>
      <c r="AK68" s="14">
        <f>ROUND(INDEX(挂机升级突破!$DJ$6:$DJ$57,卡牌消耗!AI68)*INDEX(卡牌消耗!$B$8:$F$8,AG68)/$Q$4/50,0)*50</f>
        <v>2750</v>
      </c>
      <c r="AL68" s="14" t="str">
        <f>IF(AD68&gt;0,INDEX(挂机升级突破!$DT$4:$ED$4,AD68),"")</f>
        <v>蓝色基础材料</v>
      </c>
      <c r="AM68" s="14">
        <f>ROUND(INDEX(挂机升级突破!$DT$6:$ED$57,卡牌消耗!AI68,AD68)*INDEX(卡牌消耗!$B$5:$F$5,AG68)/$Q$4/5,0)*5</f>
        <v>115</v>
      </c>
      <c r="AN68" s="14" t="str">
        <f>IF(AE68&gt;0,INDEX(挂机升级突破!$DT$4:$ED$4,AE68),"")</f>
        <v/>
      </c>
      <c r="AO68" s="14" t="str">
        <f>IF(AE68&gt;0,ROUND(INDEX(挂机升级突破!$DT$6:$ED$57,卡牌消耗!AI68,AE68)*INDEX(卡牌消耗!$B$7:$F$7,AG68)/$Q$4,0),"")</f>
        <v/>
      </c>
      <c r="AP68" s="106"/>
      <c r="AQ68" s="15"/>
      <c r="AR68" s="104">
        <v>64</v>
      </c>
      <c r="AS68" s="14">
        <f t="shared" si="11"/>
        <v>4</v>
      </c>
      <c r="AT68" s="14">
        <f>INDEX(挂机升级突破!$EI$7:$EI$26,AX68)</f>
        <v>5</v>
      </c>
      <c r="AU68" s="14">
        <f>INDEX(挂机升级突破!$EJ$7:$EJ$26,AX68)</f>
        <v>1</v>
      </c>
      <c r="AV68" s="14">
        <f t="shared" si="12"/>
        <v>2</v>
      </c>
      <c r="AW68" s="14" t="str">
        <f t="shared" si="13"/>
        <v>唐流雨</v>
      </c>
      <c r="AX68" s="14">
        <f t="shared" si="14"/>
        <v>4</v>
      </c>
      <c r="AY68" s="14" t="str">
        <f t="shared" si="15"/>
        <v>唐流雨4突</v>
      </c>
      <c r="AZ68" s="14" t="str">
        <f>IF(AT68&gt;0,INDEX(挂机升级突破!$ER$5:$EV$5,卡牌消耗!AT68),"")</f>
        <v>金币</v>
      </c>
      <c r="BA68" s="14">
        <f>IF(AT68&gt;0,ROUND(INDEX(挂机升级突破!$EV$7:$EV$26,卡牌消耗!AX68)*INDEX(卡牌消耗!$B$8:$F$8,AV68)/$Q$4/500,0)*500,"")</f>
        <v>2500</v>
      </c>
      <c r="BB68" s="14" t="str">
        <f>IF(AU68&gt;0,INDEX(挂机升级突破!$ER$5:$EV$5,卡牌消耗!AU68),"")</f>
        <v>玄铁</v>
      </c>
      <c r="BC68" s="14">
        <f>IF(AU68&gt;0,ROUND(INDEX(挂机升级突破!$ER$7:$EU$26,卡牌消耗!AX68,卡牌消耗!AU68)*INDEX($B$6:$F$6,AV68)/$Q$4/5,0)*5,"")</f>
        <v>15</v>
      </c>
      <c r="BD68" s="104"/>
      <c r="BE68" s="104"/>
      <c r="BF68" s="106"/>
      <c r="BX68" s="171"/>
      <c r="BY68" s="171"/>
      <c r="BZ68" s="171"/>
      <c r="CA68" s="169">
        <v>64</v>
      </c>
      <c r="CB68" s="169">
        <v>6</v>
      </c>
      <c r="CC68" s="21">
        <f t="shared" ref="CC68" si="93">CB68/$BZ66</f>
        <v>0.21818181818181817</v>
      </c>
      <c r="CD68" s="169">
        <f t="shared" ref="CD68" si="94">INT($BZ65*CC68/5)*5</f>
        <v>16550</v>
      </c>
      <c r="CE68" s="169">
        <f>SUM(CD$5:CD68)</f>
        <v>462340</v>
      </c>
      <c r="CG68" s="171">
        <f t="shared" si="39"/>
        <v>8250</v>
      </c>
      <c r="CH68" s="171">
        <f t="shared" si="39"/>
        <v>13200</v>
      </c>
      <c r="CI68" s="171">
        <f t="shared" si="39"/>
        <v>16550</v>
      </c>
      <c r="CJ68" s="171">
        <f t="shared" si="39"/>
        <v>19850</v>
      </c>
      <c r="CK68" s="171">
        <f t="shared" si="39"/>
        <v>24800</v>
      </c>
      <c r="CN68" s="136">
        <v>64</v>
      </c>
      <c r="CO68" s="14">
        <f t="shared" si="21"/>
        <v>13</v>
      </c>
      <c r="CP68" s="14">
        <f t="shared" si="1"/>
        <v>2</v>
      </c>
      <c r="CQ68" s="14">
        <f t="shared" si="2"/>
        <v>1101013</v>
      </c>
      <c r="CR68" s="136" t="s">
        <v>1102</v>
      </c>
      <c r="CS68" s="14">
        <f t="shared" si="3"/>
        <v>4</v>
      </c>
      <c r="CT68" s="14" t="str">
        <f t="shared" si="4"/>
        <v>吉拉-4星</v>
      </c>
      <c r="CU68" s="136" t="s">
        <v>1108</v>
      </c>
      <c r="CV68" s="14">
        <f t="shared" si="22"/>
        <v>16000</v>
      </c>
      <c r="CW68" s="14" t="str">
        <f t="shared" si="5"/>
        <v>吉拉碎片</v>
      </c>
      <c r="CX68" s="14">
        <f t="shared" si="23"/>
        <v>120</v>
      </c>
    </row>
    <row r="69" spans="1:102" ht="16.5" x14ac:dyDescent="0.2">
      <c r="A69" s="139">
        <v>1101043</v>
      </c>
      <c r="B69" s="139" t="s">
        <v>1142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6"/>
        <v>2</v>
      </c>
      <c r="AC69" s="14">
        <f>INDEX(挂机升级突破!$DQ$6:$DQ$57,卡牌消耗!AI69)</f>
        <v>11</v>
      </c>
      <c r="AD69" s="14">
        <f>INDEX(挂机升级突破!DR$6:DR$57,卡牌消耗!$AI69)</f>
        <v>2</v>
      </c>
      <c r="AE69" s="14">
        <f>INDEX(挂机升级突破!DS$6:DS$57,卡牌消耗!$AI69)</f>
        <v>0</v>
      </c>
      <c r="AF69" s="14" t="str">
        <f t="shared" si="7"/>
        <v>许褚</v>
      </c>
      <c r="AG69" s="14">
        <f t="shared" si="8"/>
        <v>3</v>
      </c>
      <c r="AH69" s="14" t="str">
        <f t="shared" si="9"/>
        <v>许褚魂火-13</v>
      </c>
      <c r="AI69" s="14">
        <f t="shared" si="10"/>
        <v>13</v>
      </c>
      <c r="AJ69" s="14" t="str">
        <f>INDEX(挂机升级突破!$DT$4:$ED$4,INDEX(挂机升级突破!$DQ$6:$DQ$57,卡牌消耗!AI69))</f>
        <v>金币</v>
      </c>
      <c r="AK69" s="14">
        <f>ROUND(INDEX(挂机升级突破!$DJ$6:$DJ$57,卡牌消耗!AI69)*INDEX(卡牌消耗!$B$8:$F$8,AG69)/$Q$4/50,0)*50</f>
        <v>2750</v>
      </c>
      <c r="AL69" s="14" t="str">
        <f>IF(AD69&gt;0,INDEX(挂机升级突破!$DT$4:$ED$4,AD69),"")</f>
        <v>蓝色基础材料</v>
      </c>
      <c r="AM69" s="14">
        <f>ROUND(INDEX(挂机升级突破!$DT$6:$ED$57,卡牌消耗!AI69,AD69)*INDEX(卡牌消耗!$B$5:$F$5,AG69)/$Q$4/5,0)*5</f>
        <v>115</v>
      </c>
      <c r="AN69" s="14" t="str">
        <f>IF(AE69&gt;0,INDEX(挂机升级突破!$DT$4:$ED$4,AE69),"")</f>
        <v/>
      </c>
      <c r="AO69" s="14" t="str">
        <f>IF(AE69&gt;0,ROUND(INDEX(挂机升级突破!$DT$6:$ED$57,卡牌消耗!AI69,AE69)*INDEX(卡牌消耗!$B$7:$F$7,AG69)/$Q$4,0),"")</f>
        <v/>
      </c>
      <c r="AP69" s="106"/>
      <c r="AQ69" s="15"/>
      <c r="AR69" s="104">
        <v>65</v>
      </c>
      <c r="AS69" s="14">
        <f t="shared" si="11"/>
        <v>4</v>
      </c>
      <c r="AT69" s="14">
        <f>INDEX(挂机升级突破!$EI$7:$EI$26,AX69)</f>
        <v>5</v>
      </c>
      <c r="AU69" s="14">
        <f>INDEX(挂机升级突破!$EJ$7:$EJ$26,AX69)</f>
        <v>1</v>
      </c>
      <c r="AV69" s="14">
        <f t="shared" si="12"/>
        <v>2</v>
      </c>
      <c r="AW69" s="14" t="str">
        <f t="shared" si="13"/>
        <v>唐流雨</v>
      </c>
      <c r="AX69" s="14">
        <f t="shared" si="14"/>
        <v>5</v>
      </c>
      <c r="AY69" s="14" t="str">
        <f t="shared" si="15"/>
        <v>唐流雨5突</v>
      </c>
      <c r="AZ69" s="14" t="str">
        <f>IF(AT69&gt;0,INDEX(挂机升级突破!$ER$5:$EV$5,卡牌消耗!AT69),"")</f>
        <v>金币</v>
      </c>
      <c r="BA69" s="14">
        <f>IF(AT69&gt;0,ROUND(INDEX(挂机升级突破!$EV$7:$EV$26,卡牌消耗!AX69)*INDEX(卡牌消耗!$B$8:$F$8,AV69)/$Q$4/500,0)*500,"")</f>
        <v>2500</v>
      </c>
      <c r="BB69" s="14" t="str">
        <f>IF(AU69&gt;0,INDEX(挂机升级突破!$ER$5:$EV$5,卡牌消耗!AU69),"")</f>
        <v>玄铁</v>
      </c>
      <c r="BC69" s="14">
        <f>IF(AU69&gt;0,ROUND(INDEX(挂机升级突破!$ER$7:$EU$26,卡牌消耗!AX69,卡牌消耗!AU69)*INDEX($B$6:$F$6,AV69)/$Q$4/5,0)*5,"")</f>
        <v>25</v>
      </c>
      <c r="BD69" s="104"/>
      <c r="BE69" s="104"/>
      <c r="BF69" s="106"/>
      <c r="BX69" s="171"/>
      <c r="BY69" s="173" t="s">
        <v>120</v>
      </c>
      <c r="BZ69" s="169">
        <v>12</v>
      </c>
      <c r="CA69" s="169">
        <v>65</v>
      </c>
      <c r="CB69" s="169">
        <v>5</v>
      </c>
      <c r="CC69" s="21">
        <f t="shared" ref="CC69" si="95">CB69/$BZ71</f>
        <v>0.18181818181818182</v>
      </c>
      <c r="CD69" s="169">
        <f t="shared" ref="CD69" si="96">INT($BZ70*CC69/5)*5</f>
        <v>15160</v>
      </c>
      <c r="CE69" s="169">
        <f>SUM(CD$5:CD69)</f>
        <v>477500</v>
      </c>
      <c r="CG69" s="171">
        <f t="shared" si="39"/>
        <v>7550</v>
      </c>
      <c r="CH69" s="171">
        <f t="shared" si="39"/>
        <v>12100</v>
      </c>
      <c r="CI69" s="171">
        <f t="shared" si="39"/>
        <v>15150</v>
      </c>
      <c r="CJ69" s="171">
        <f t="shared" si="39"/>
        <v>18150</v>
      </c>
      <c r="CK69" s="171">
        <f t="shared" si="39"/>
        <v>22700</v>
      </c>
      <c r="CN69" s="136">
        <v>65</v>
      </c>
      <c r="CO69" s="14">
        <f t="shared" si="21"/>
        <v>13</v>
      </c>
      <c r="CP69" s="14">
        <f t="shared" ref="CP69:CP132" si="97">INDEX($C$47:$C$97,CO69)</f>
        <v>2</v>
      </c>
      <c r="CQ69" s="14">
        <f t="shared" ref="CQ69:CQ132" si="98">INDEX($A$47:$A$97,CO69)</f>
        <v>1101013</v>
      </c>
      <c r="CR69" s="136" t="s">
        <v>1102</v>
      </c>
      <c r="CS69" s="14">
        <f t="shared" ref="CS69:CS132" si="99">CN69-INDEX($E$46:$E$97,CO69)</f>
        <v>5</v>
      </c>
      <c r="CT69" s="14" t="str">
        <f t="shared" ref="CT69:CT132" si="100">INDEX($B$47:$B$97,CO69)&amp;"-"&amp;CS69&amp;"星"</f>
        <v>吉拉-5星</v>
      </c>
      <c r="CU69" s="136" t="s">
        <v>1108</v>
      </c>
      <c r="CV69" s="14">
        <f t="shared" si="22"/>
        <v>30000</v>
      </c>
      <c r="CW69" s="14" t="str">
        <f t="shared" ref="CW69:CW132" si="101">INDEX($B$47:$B$97,CO69)&amp;"碎片"</f>
        <v>吉拉碎片</v>
      </c>
      <c r="CX69" s="14">
        <f t="shared" si="23"/>
        <v>160</v>
      </c>
    </row>
    <row r="70" spans="1:102" ht="16.5" x14ac:dyDescent="0.2">
      <c r="A70" s="55">
        <v>1102001</v>
      </c>
      <c r="B70" s="55" t="s">
        <v>172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102">INT((AA70-1)/52)+1</f>
        <v>2</v>
      </c>
      <c r="AC70" s="14">
        <f>INDEX(挂机升级突破!$DQ$6:$DQ$57,卡牌消耗!AI70)</f>
        <v>11</v>
      </c>
      <c r="AD70" s="14">
        <f>INDEX(挂机升级突破!DR$6:DR$57,卡牌消耗!$AI70)</f>
        <v>3</v>
      </c>
      <c r="AE70" s="14">
        <f>INDEX(挂机升级突破!DS$6:DS$57,卡牌消耗!$AI70)</f>
        <v>0</v>
      </c>
      <c r="AF70" s="14" t="str">
        <f t="shared" ref="AF70:AF133" si="103">INDEX($B$13:$B$40,AB70)</f>
        <v>许褚</v>
      </c>
      <c r="AG70" s="14">
        <f t="shared" ref="AG70:AG133" si="104">INDEX($C$13:$C$40,AB70)</f>
        <v>3</v>
      </c>
      <c r="AH70" s="14" t="str">
        <f t="shared" ref="AH70:AH133" si="105">AF70&amp;"魂火-"&amp;AI70</f>
        <v>许褚魂火-14</v>
      </c>
      <c r="AI70" s="14">
        <f t="shared" ref="AI70:AI133" si="106">AA70-(AB70-1)*52</f>
        <v>14</v>
      </c>
      <c r="AJ70" s="14" t="str">
        <f>INDEX(挂机升级突破!$DT$4:$ED$4,INDEX(挂机升级突破!$DQ$6:$DQ$57,卡牌消耗!AI70))</f>
        <v>金币</v>
      </c>
      <c r="AK70" s="14">
        <f>ROUND(INDEX(挂机升级突破!$DJ$6:$DJ$57,卡牌消耗!AI70)*INDEX(卡牌消耗!$B$8:$F$8,AG70)/$Q$4/50,0)*50</f>
        <v>3000</v>
      </c>
      <c r="AL70" s="14" t="str">
        <f>IF(AD70&gt;0,INDEX(挂机升级突破!$DT$4:$ED$4,AD70),"")</f>
        <v>紫色基础材料</v>
      </c>
      <c r="AM70" s="14">
        <f>ROUND(INDEX(挂机升级突破!$DT$6:$ED$57,卡牌消耗!AI70,AD70)*INDEX(卡牌消耗!$B$5:$F$5,AG70)/$Q$4/5,0)*5</f>
        <v>25</v>
      </c>
      <c r="AN70" s="14" t="str">
        <f>IF(AE70&gt;0,INDEX(挂机升级突破!$DT$4:$ED$4,AE70),"")</f>
        <v/>
      </c>
      <c r="AO70" s="14" t="str">
        <f>IF(AE70&gt;0,ROUND(INDEX(挂机升级突破!$DT$6:$ED$57,卡牌消耗!AI70,AE70)*INDEX(卡牌消耗!$B$7:$F$7,AG70)/$Q$4,0),"")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107">INT((AR70-1)/20)+1</f>
        <v>4</v>
      </c>
      <c r="AT70" s="14">
        <f>INDEX(挂机升级突破!$EI$7:$EI$26,AX70)</f>
        <v>5</v>
      </c>
      <c r="AU70" s="14">
        <f>INDEX(挂机升级突破!$EJ$7:$EJ$26,AX70)</f>
        <v>1</v>
      </c>
      <c r="AV70" s="14">
        <f t="shared" ref="AV70:AV133" si="108">INDEX($C$13:$C$40,AS70)</f>
        <v>2</v>
      </c>
      <c r="AW70" s="14" t="str">
        <f t="shared" ref="AW70:AW133" si="109">INDEX($B$13:$B$40,AS70)</f>
        <v>唐流雨</v>
      </c>
      <c r="AX70" s="14">
        <f t="shared" ref="AX70:AX133" si="110">AR70-(AS70-1)*20</f>
        <v>6</v>
      </c>
      <c r="AY70" s="14" t="str">
        <f t="shared" ref="AY70:AY133" si="111">AW70&amp;AX70&amp;"突"</f>
        <v>唐流雨6突</v>
      </c>
      <c r="AZ70" s="14" t="str">
        <f>IF(AT70&gt;0,INDEX(挂机升级突破!$ER$5:$EV$5,卡牌消耗!AT70),"")</f>
        <v>金币</v>
      </c>
      <c r="BA70" s="14">
        <f>IF(AT70&gt;0,ROUND(INDEX(挂机升级突破!$EV$7:$EV$26,卡牌消耗!AX70)*INDEX(卡牌消耗!$B$8:$F$8,AV70)/$Q$4/500,0)*500,"")</f>
        <v>3500</v>
      </c>
      <c r="BB70" s="14" t="str">
        <f>IF(AU70&gt;0,INDEX(挂机升级突破!$ER$5:$EV$5,卡牌消耗!AU70),"")</f>
        <v>玄铁</v>
      </c>
      <c r="BC70" s="14">
        <f>IF(AU70&gt;0,ROUND(INDEX(挂机升级突破!$ER$7:$EU$26,卡牌消耗!AX70,卡牌消耗!AU70)*INDEX($B$6:$F$6,AV70)/$Q$4/5,0)*5,"")</f>
        <v>40</v>
      </c>
      <c r="BD70" s="104"/>
      <c r="BE70" s="104"/>
      <c r="BF70" s="106"/>
      <c r="BX70" s="171"/>
      <c r="BY70" s="171"/>
      <c r="BZ70" s="14">
        <f>INDEX($BU$5:$BU$32,BZ69)</f>
        <v>83400</v>
      </c>
      <c r="CA70" s="169">
        <v>66</v>
      </c>
      <c r="CB70" s="169">
        <v>5.25</v>
      </c>
      <c r="CC70" s="21">
        <f t="shared" ref="CC70" si="112">CB70/$BZ71</f>
        <v>0.19090909090909092</v>
      </c>
      <c r="CD70" s="169">
        <f t="shared" ref="CD70" si="113">INT($BZ70*CC70/5)*5</f>
        <v>15920</v>
      </c>
      <c r="CE70" s="169">
        <f>SUM(CD$5:CD70)</f>
        <v>493420</v>
      </c>
      <c r="CG70" s="171">
        <f t="shared" ref="CG70:CK101" si="114">INT($CD70*CG$3/50)*50</f>
        <v>7950</v>
      </c>
      <c r="CH70" s="171">
        <f t="shared" si="114"/>
        <v>12700</v>
      </c>
      <c r="CI70" s="171">
        <f t="shared" si="114"/>
        <v>15900</v>
      </c>
      <c r="CJ70" s="171">
        <f t="shared" si="114"/>
        <v>19100</v>
      </c>
      <c r="CK70" s="171">
        <f t="shared" si="114"/>
        <v>23850</v>
      </c>
      <c r="CN70" s="136">
        <v>66</v>
      </c>
      <c r="CO70" s="14">
        <f t="shared" ref="CO70:CO133" si="115">INT((CN70-1)/5)+1</f>
        <v>14</v>
      </c>
      <c r="CP70" s="14">
        <f t="shared" si="97"/>
        <v>3</v>
      </c>
      <c r="CQ70" s="14">
        <f t="shared" si="98"/>
        <v>1101014</v>
      </c>
      <c r="CR70" s="136" t="s">
        <v>1102</v>
      </c>
      <c r="CS70" s="14">
        <f t="shared" si="99"/>
        <v>1</v>
      </c>
      <c r="CT70" s="14" t="str">
        <f t="shared" si="100"/>
        <v>吕仙宫-1星</v>
      </c>
      <c r="CU70" s="136" t="s">
        <v>1108</v>
      </c>
      <c r="CV70" s="14">
        <f t="shared" ref="CV70:CV133" si="116">INDEX($K$21:$N$25,CS70,CP70-1)</f>
        <v>4000</v>
      </c>
      <c r="CW70" s="14" t="str">
        <f t="shared" si="101"/>
        <v>吕仙宫碎片</v>
      </c>
      <c r="CX70" s="14">
        <f t="shared" ref="CX70:CX133" si="117">INDEX($J$5:$M$9,CS70,CP70-1)</f>
        <v>40</v>
      </c>
    </row>
    <row r="71" spans="1:102" ht="16.5" x14ac:dyDescent="0.2">
      <c r="A71" s="55">
        <v>1102002</v>
      </c>
      <c r="B71" s="55" t="s">
        <v>173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102"/>
        <v>2</v>
      </c>
      <c r="AC71" s="14">
        <f>INDEX(挂机升级突破!$DQ$6:$DQ$57,卡牌消耗!AI71)</f>
        <v>11</v>
      </c>
      <c r="AD71" s="14">
        <f>INDEX(挂机升级突破!DR$6:DR$57,卡牌消耗!$AI71)</f>
        <v>3</v>
      </c>
      <c r="AE71" s="14">
        <f>INDEX(挂机升级突破!DS$6:DS$57,卡牌消耗!$AI71)</f>
        <v>0</v>
      </c>
      <c r="AF71" s="14" t="str">
        <f t="shared" si="103"/>
        <v>许褚</v>
      </c>
      <c r="AG71" s="14">
        <f t="shared" si="104"/>
        <v>3</v>
      </c>
      <c r="AH71" s="14" t="str">
        <f t="shared" si="105"/>
        <v>许褚魂火-15</v>
      </c>
      <c r="AI71" s="14">
        <f t="shared" si="106"/>
        <v>15</v>
      </c>
      <c r="AJ71" s="14" t="str">
        <f>INDEX(挂机升级突破!$DT$4:$ED$4,INDEX(挂机升级突破!$DQ$6:$DQ$57,卡牌消耗!AI71))</f>
        <v>金币</v>
      </c>
      <c r="AK71" s="14">
        <f>ROUND(INDEX(挂机升级突破!$DJ$6:$DJ$57,卡牌消耗!AI71)*INDEX(卡牌消耗!$B$8:$F$8,AG71)/$Q$4/50,0)*50</f>
        <v>3250</v>
      </c>
      <c r="AL71" s="14" t="str">
        <f>IF(AD71&gt;0,INDEX(挂机升级突破!$DT$4:$ED$4,AD71),"")</f>
        <v>紫色基础材料</v>
      </c>
      <c r="AM71" s="14">
        <f>ROUND(INDEX(挂机升级突破!$DT$6:$ED$57,卡牌消耗!AI71,AD71)*INDEX(卡牌消耗!$B$5:$F$5,AG71)/$Q$4/5,0)*5</f>
        <v>25</v>
      </c>
      <c r="AN71" s="14" t="str">
        <f>IF(AE71&gt;0,INDEX(挂机升级突破!$DT$4:$ED$4,AE71),"")</f>
        <v/>
      </c>
      <c r="AO71" s="14" t="str">
        <f>IF(AE71&gt;0,ROUND(INDEX(挂机升级突破!$DT$6:$ED$57,卡牌消耗!AI71,AE71)*INDEX(卡牌消耗!$B$7:$F$7,AG71)/$Q$4,0),"")</f>
        <v/>
      </c>
      <c r="AP71" s="106"/>
      <c r="AQ71" s="15"/>
      <c r="AR71" s="104">
        <v>67</v>
      </c>
      <c r="AS71" s="14">
        <f t="shared" si="107"/>
        <v>4</v>
      </c>
      <c r="AT71" s="14">
        <f>INDEX(挂机升级突破!$EI$7:$EI$26,AX71)</f>
        <v>5</v>
      </c>
      <c r="AU71" s="14">
        <f>INDEX(挂机升级突破!$EJ$7:$EJ$26,AX71)</f>
        <v>1</v>
      </c>
      <c r="AV71" s="14">
        <f t="shared" si="108"/>
        <v>2</v>
      </c>
      <c r="AW71" s="14" t="str">
        <f t="shared" si="109"/>
        <v>唐流雨</v>
      </c>
      <c r="AX71" s="14">
        <f t="shared" si="110"/>
        <v>7</v>
      </c>
      <c r="AY71" s="14" t="str">
        <f t="shared" si="111"/>
        <v>唐流雨7突</v>
      </c>
      <c r="AZ71" s="14" t="str">
        <f>IF(AT71&gt;0,INDEX(挂机升级突破!$ER$5:$EV$5,卡牌消耗!AT71),"")</f>
        <v>金币</v>
      </c>
      <c r="BA71" s="14">
        <f>IF(AT71&gt;0,ROUND(INDEX(挂机升级突破!$EV$7:$EV$26,卡牌消耗!AX71)*INDEX(卡牌消耗!$B$8:$F$8,AV71)/$Q$4/500,0)*500,"")</f>
        <v>5500</v>
      </c>
      <c r="BB71" s="14" t="str">
        <f>IF(AU71&gt;0,INDEX(挂机升级突破!$ER$5:$EV$5,卡牌消耗!AU71),"")</f>
        <v>玄铁</v>
      </c>
      <c r="BC71" s="14">
        <f>IF(AU71&gt;0,ROUND(INDEX(挂机升级突破!$ER$7:$EU$26,卡牌消耗!AX71,卡牌消耗!AU71)*INDEX($B$6:$F$6,AV71)/$Q$4/5,0)*5,"")</f>
        <v>65</v>
      </c>
      <c r="BD71" s="104"/>
      <c r="BE71" s="104"/>
      <c r="BF71" s="106"/>
      <c r="BX71" s="171"/>
      <c r="BY71" s="170"/>
      <c r="BZ71" s="14">
        <f>SUMIFS($CB$5:$CB$154,$CA$5:$CA$154,"&gt;="&amp;INDEX($BJ$5:$BJ$32,BZ69),$CA$5:$CA$154,"&lt;"&amp;INDEX($BK$5:$BK$32,BZ69))</f>
        <v>27.5</v>
      </c>
      <c r="CA71" s="169">
        <v>67</v>
      </c>
      <c r="CB71" s="169">
        <v>5.5</v>
      </c>
      <c r="CC71" s="21">
        <f t="shared" ref="CC71" si="118">CB71/$BZ71</f>
        <v>0.2</v>
      </c>
      <c r="CD71" s="169">
        <f t="shared" ref="CD71" si="119">INT($BZ70*CC71/5)*5</f>
        <v>16680</v>
      </c>
      <c r="CE71" s="169">
        <f>SUM(CD$5:CD71)</f>
        <v>510100</v>
      </c>
      <c r="CG71" s="171">
        <f t="shared" si="114"/>
        <v>8300</v>
      </c>
      <c r="CH71" s="171">
        <f t="shared" si="114"/>
        <v>13300</v>
      </c>
      <c r="CI71" s="171">
        <f t="shared" si="114"/>
        <v>16650</v>
      </c>
      <c r="CJ71" s="171">
        <f t="shared" si="114"/>
        <v>20000</v>
      </c>
      <c r="CK71" s="171">
        <f t="shared" si="114"/>
        <v>25000</v>
      </c>
      <c r="CN71" s="136">
        <v>67</v>
      </c>
      <c r="CO71" s="14">
        <f t="shared" si="115"/>
        <v>14</v>
      </c>
      <c r="CP71" s="14">
        <f t="shared" si="97"/>
        <v>3</v>
      </c>
      <c r="CQ71" s="14">
        <f t="shared" si="98"/>
        <v>1101014</v>
      </c>
      <c r="CR71" s="136" t="s">
        <v>1102</v>
      </c>
      <c r="CS71" s="14">
        <f t="shared" si="99"/>
        <v>2</v>
      </c>
      <c r="CT71" s="14" t="str">
        <f t="shared" si="100"/>
        <v>吕仙宫-2星</v>
      </c>
      <c r="CU71" s="136" t="s">
        <v>1108</v>
      </c>
      <c r="CV71" s="14">
        <f t="shared" si="116"/>
        <v>5000</v>
      </c>
      <c r="CW71" s="14" t="str">
        <f t="shared" si="101"/>
        <v>吕仙宫碎片</v>
      </c>
      <c r="CX71" s="14">
        <f t="shared" si="117"/>
        <v>80</v>
      </c>
    </row>
    <row r="72" spans="1:102" ht="16.5" x14ac:dyDescent="0.2">
      <c r="A72" s="55">
        <v>1102003</v>
      </c>
      <c r="B72" s="55" t="s">
        <v>174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102"/>
        <v>2</v>
      </c>
      <c r="AC72" s="14">
        <f>INDEX(挂机升级突破!$DQ$6:$DQ$57,卡牌消耗!AI72)</f>
        <v>11</v>
      </c>
      <c r="AD72" s="14">
        <f>INDEX(挂机升级突破!DR$6:DR$57,卡牌消耗!$AI72)</f>
        <v>3</v>
      </c>
      <c r="AE72" s="14">
        <f>INDEX(挂机升级突破!DS$6:DS$57,卡牌消耗!$AI72)</f>
        <v>0</v>
      </c>
      <c r="AF72" s="14" t="str">
        <f t="shared" si="103"/>
        <v>许褚</v>
      </c>
      <c r="AG72" s="14">
        <f t="shared" si="104"/>
        <v>3</v>
      </c>
      <c r="AH72" s="14" t="str">
        <f t="shared" si="105"/>
        <v>许褚魂火-16</v>
      </c>
      <c r="AI72" s="14">
        <f t="shared" si="106"/>
        <v>16</v>
      </c>
      <c r="AJ72" s="14" t="str">
        <f>INDEX(挂机升级突破!$DT$4:$ED$4,INDEX(挂机升级突破!$DQ$6:$DQ$57,卡牌消耗!AI72))</f>
        <v>金币</v>
      </c>
      <c r="AK72" s="14">
        <f>ROUND(INDEX(挂机升级突破!$DJ$6:$DJ$57,卡牌消耗!AI72)*INDEX(卡牌消耗!$B$8:$F$8,AG72)/$Q$4/50,0)*50</f>
        <v>3250</v>
      </c>
      <c r="AL72" s="14" t="str">
        <f>IF(AD72&gt;0,INDEX(挂机升级突破!$DT$4:$ED$4,AD72),"")</f>
        <v>紫色基础材料</v>
      </c>
      <c r="AM72" s="14">
        <f>ROUND(INDEX(挂机升级突破!$DT$6:$ED$57,卡牌消耗!AI72,AD72)*INDEX(卡牌消耗!$B$5:$F$5,AG72)/$Q$4/5,0)*5</f>
        <v>25</v>
      </c>
      <c r="AN72" s="14" t="str">
        <f>IF(AE72&gt;0,INDEX(挂机升级突破!$DT$4:$ED$4,AE72),"")</f>
        <v/>
      </c>
      <c r="AO72" s="14" t="str">
        <f>IF(AE72&gt;0,ROUND(INDEX(挂机升级突破!$DT$6:$ED$57,卡牌消耗!AI72,AE72)*INDEX(卡牌消耗!$B$7:$F$7,AG72)/$Q$4,0),"")</f>
        <v/>
      </c>
      <c r="AP72" s="106"/>
      <c r="AQ72" s="15"/>
      <c r="AR72" s="104">
        <v>68</v>
      </c>
      <c r="AS72" s="14">
        <f t="shared" si="107"/>
        <v>4</v>
      </c>
      <c r="AT72" s="14">
        <f>INDEX(挂机升级突破!$EI$7:$EI$26,AX72)</f>
        <v>5</v>
      </c>
      <c r="AU72" s="14">
        <f>INDEX(挂机升级突破!$EJ$7:$EJ$26,AX72)</f>
        <v>1</v>
      </c>
      <c r="AV72" s="14">
        <f t="shared" si="108"/>
        <v>2</v>
      </c>
      <c r="AW72" s="14" t="str">
        <f t="shared" si="109"/>
        <v>唐流雨</v>
      </c>
      <c r="AX72" s="14">
        <f t="shared" si="110"/>
        <v>8</v>
      </c>
      <c r="AY72" s="14" t="str">
        <f t="shared" si="111"/>
        <v>唐流雨8突</v>
      </c>
      <c r="AZ72" s="14" t="str">
        <f>IF(AT72&gt;0,INDEX(挂机升级突破!$ER$5:$EV$5,卡牌消耗!AT72),"")</f>
        <v>金币</v>
      </c>
      <c r="BA72" s="14">
        <f>IF(AT72&gt;0,ROUND(INDEX(挂机升级突破!$EV$7:$EV$26,卡牌消耗!AX72)*INDEX(卡牌消耗!$B$8:$F$8,AV72)/$Q$4/500,0)*500,"")</f>
        <v>5500</v>
      </c>
      <c r="BB72" s="14" t="str">
        <f>IF(AU72&gt;0,INDEX(挂机升级突破!$ER$5:$EV$5,卡牌消耗!AU72),"")</f>
        <v>玄铁</v>
      </c>
      <c r="BC72" s="14">
        <f>IF(AU72&gt;0,ROUND(INDEX(挂机升级突破!$ER$7:$EU$26,卡牌消耗!AX72,卡牌消耗!AU72)*INDEX($B$6:$F$6,AV72)/$Q$4/5,0)*5,"")</f>
        <v>120</v>
      </c>
      <c r="BD72" s="104"/>
      <c r="BE72" s="104"/>
      <c r="BF72" s="106"/>
      <c r="BX72" s="171"/>
      <c r="BY72" s="171"/>
      <c r="BZ72" s="171"/>
      <c r="CA72" s="169">
        <v>68</v>
      </c>
      <c r="CB72" s="169">
        <v>5.75</v>
      </c>
      <c r="CC72" s="21">
        <f t="shared" ref="CC72" si="120">CB72/$BZ71</f>
        <v>0.20909090909090908</v>
      </c>
      <c r="CD72" s="169">
        <f t="shared" ref="CD72" si="121">INT($BZ70*CC72/5)*5</f>
        <v>17435</v>
      </c>
      <c r="CE72" s="169">
        <f>SUM(CD$5:CD72)</f>
        <v>527535</v>
      </c>
      <c r="CG72" s="171">
        <f t="shared" si="114"/>
        <v>8700</v>
      </c>
      <c r="CH72" s="171">
        <f t="shared" si="114"/>
        <v>13900</v>
      </c>
      <c r="CI72" s="171">
        <f t="shared" si="114"/>
        <v>17400</v>
      </c>
      <c r="CJ72" s="171">
        <f t="shared" si="114"/>
        <v>20900</v>
      </c>
      <c r="CK72" s="171">
        <f t="shared" si="114"/>
        <v>26150</v>
      </c>
      <c r="CN72" s="136">
        <v>68</v>
      </c>
      <c r="CO72" s="14">
        <f t="shared" si="115"/>
        <v>14</v>
      </c>
      <c r="CP72" s="14">
        <f t="shared" si="97"/>
        <v>3</v>
      </c>
      <c r="CQ72" s="14">
        <f t="shared" si="98"/>
        <v>1101014</v>
      </c>
      <c r="CR72" s="136" t="s">
        <v>1102</v>
      </c>
      <c r="CS72" s="14">
        <f t="shared" si="99"/>
        <v>3</v>
      </c>
      <c r="CT72" s="14" t="str">
        <f t="shared" si="100"/>
        <v>吕仙宫-3星</v>
      </c>
      <c r="CU72" s="136" t="s">
        <v>1108</v>
      </c>
      <c r="CV72" s="14">
        <f t="shared" si="116"/>
        <v>10000</v>
      </c>
      <c r="CW72" s="14" t="str">
        <f t="shared" si="101"/>
        <v>吕仙宫碎片</v>
      </c>
      <c r="CX72" s="14">
        <f t="shared" si="117"/>
        <v>120</v>
      </c>
    </row>
    <row r="73" spans="1:102" ht="16.5" x14ac:dyDescent="0.2">
      <c r="A73" s="55">
        <v>1102004</v>
      </c>
      <c r="B73" s="55" t="s">
        <v>175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102"/>
        <v>2</v>
      </c>
      <c r="AC73" s="14">
        <f>INDEX(挂机升级突破!$DQ$6:$DQ$57,卡牌消耗!AI73)</f>
        <v>11</v>
      </c>
      <c r="AD73" s="14">
        <f>INDEX(挂机升级突破!DR$6:DR$57,卡牌消耗!$AI73)</f>
        <v>3</v>
      </c>
      <c r="AE73" s="14">
        <f>INDEX(挂机升级突破!DS$6:DS$57,卡牌消耗!$AI73)</f>
        <v>0</v>
      </c>
      <c r="AF73" s="14" t="str">
        <f t="shared" si="103"/>
        <v>许褚</v>
      </c>
      <c r="AG73" s="14">
        <f t="shared" si="104"/>
        <v>3</v>
      </c>
      <c r="AH73" s="14" t="str">
        <f t="shared" si="105"/>
        <v>许褚魂火-17</v>
      </c>
      <c r="AI73" s="14">
        <f t="shared" si="106"/>
        <v>17</v>
      </c>
      <c r="AJ73" s="14" t="str">
        <f>INDEX(挂机升级突破!$DT$4:$ED$4,INDEX(挂机升级突破!$DQ$6:$DQ$57,卡牌消耗!AI73))</f>
        <v>金币</v>
      </c>
      <c r="AK73" s="14">
        <f>ROUND(INDEX(挂机升级突破!$DJ$6:$DJ$57,卡牌消耗!AI73)*INDEX(卡牌消耗!$B$8:$F$8,AG73)/$Q$4/50,0)*50</f>
        <v>4100</v>
      </c>
      <c r="AL73" s="14" t="str">
        <f>IF(AD73&gt;0,INDEX(挂机升级突破!$DT$4:$ED$4,AD73),"")</f>
        <v>紫色基础材料</v>
      </c>
      <c r="AM73" s="14">
        <f>ROUND(INDEX(挂机升级突破!$DT$6:$ED$57,卡牌消耗!AI73,AD73)*INDEX(卡牌消耗!$B$5:$F$5,AG73)/$Q$4/5,0)*5</f>
        <v>45</v>
      </c>
      <c r="AN73" s="14" t="str">
        <f>IF(AE73&gt;0,INDEX(挂机升级突破!$DT$4:$ED$4,AE73),"")</f>
        <v/>
      </c>
      <c r="AO73" s="14" t="str">
        <f>IF(AE73&gt;0,ROUND(INDEX(挂机升级突破!$DT$6:$ED$57,卡牌消耗!AI73,AE73)*INDEX(卡牌消耗!$B$7:$F$7,AG73)/$Q$4,0),"")</f>
        <v/>
      </c>
      <c r="AP73" s="106"/>
      <c r="AQ73" s="15"/>
      <c r="AR73" s="104">
        <v>69</v>
      </c>
      <c r="AS73" s="14">
        <f t="shared" si="107"/>
        <v>4</v>
      </c>
      <c r="AT73" s="14">
        <f>INDEX(挂机升级突破!$EI$7:$EI$26,AX73)</f>
        <v>5</v>
      </c>
      <c r="AU73" s="14">
        <f>INDEX(挂机升级突破!$EJ$7:$EJ$26,AX73)</f>
        <v>2</v>
      </c>
      <c r="AV73" s="14">
        <f t="shared" si="108"/>
        <v>2</v>
      </c>
      <c r="AW73" s="14" t="str">
        <f t="shared" si="109"/>
        <v>唐流雨</v>
      </c>
      <c r="AX73" s="14">
        <f t="shared" si="110"/>
        <v>9</v>
      </c>
      <c r="AY73" s="14" t="str">
        <f t="shared" si="111"/>
        <v>唐流雨9突</v>
      </c>
      <c r="AZ73" s="14" t="str">
        <f>IF(AT73&gt;0,INDEX(挂机升级突破!$ER$5:$EV$5,卡牌消耗!AT73),"")</f>
        <v>金币</v>
      </c>
      <c r="BA73" s="14">
        <f>IF(AT73&gt;0,ROUND(INDEX(挂机升级突破!$EV$7:$EV$26,卡牌消耗!AX73)*INDEX(卡牌消耗!$B$8:$F$8,AV73)/$Q$4/500,0)*500,"")</f>
        <v>7500</v>
      </c>
      <c r="BB73" s="14" t="str">
        <f>IF(AU73&gt;0,INDEX(挂机升级突破!$ER$5:$EV$5,卡牌消耗!AU73),"")</f>
        <v>乌金</v>
      </c>
      <c r="BC73" s="14">
        <f>IF(AU73&gt;0,ROUND(INDEX(挂机升级突破!$ER$7:$EU$26,卡牌消耗!AX73,卡牌消耗!AU73)*INDEX($B$6:$F$6,AV73)/$Q$4/5,0)*5,"")</f>
        <v>40</v>
      </c>
      <c r="BD73" s="104"/>
      <c r="BE73" s="104"/>
      <c r="BF73" s="106"/>
      <c r="BX73" s="171"/>
      <c r="BY73" s="171"/>
      <c r="BZ73" s="171"/>
      <c r="CA73" s="169">
        <v>69</v>
      </c>
      <c r="CB73" s="169">
        <v>6</v>
      </c>
      <c r="CC73" s="21">
        <f t="shared" ref="CC73" si="122">CB73/$BZ71</f>
        <v>0.21818181818181817</v>
      </c>
      <c r="CD73" s="169">
        <f t="shared" ref="CD73" si="123">INT($BZ70*CC73/5)*5</f>
        <v>18195</v>
      </c>
      <c r="CE73" s="169">
        <f>SUM(CD$5:CD73)</f>
        <v>545730</v>
      </c>
      <c r="CG73" s="171">
        <f t="shared" si="114"/>
        <v>9050</v>
      </c>
      <c r="CH73" s="171">
        <f t="shared" si="114"/>
        <v>14550</v>
      </c>
      <c r="CI73" s="171">
        <f t="shared" si="114"/>
        <v>18150</v>
      </c>
      <c r="CJ73" s="171">
        <f t="shared" si="114"/>
        <v>21800</v>
      </c>
      <c r="CK73" s="171">
        <f t="shared" si="114"/>
        <v>27250</v>
      </c>
      <c r="CN73" s="136">
        <v>69</v>
      </c>
      <c r="CO73" s="14">
        <f t="shared" si="115"/>
        <v>14</v>
      </c>
      <c r="CP73" s="14">
        <f t="shared" si="97"/>
        <v>3</v>
      </c>
      <c r="CQ73" s="14">
        <f t="shared" si="98"/>
        <v>1101014</v>
      </c>
      <c r="CR73" s="136" t="s">
        <v>1102</v>
      </c>
      <c r="CS73" s="14">
        <f t="shared" si="99"/>
        <v>4</v>
      </c>
      <c r="CT73" s="14" t="str">
        <f t="shared" si="100"/>
        <v>吕仙宫-4星</v>
      </c>
      <c r="CU73" s="136" t="s">
        <v>1108</v>
      </c>
      <c r="CV73" s="14">
        <f t="shared" si="116"/>
        <v>20000</v>
      </c>
      <c r="CW73" s="14" t="str">
        <f t="shared" si="101"/>
        <v>吕仙宫碎片</v>
      </c>
      <c r="CX73" s="14">
        <f t="shared" si="117"/>
        <v>160</v>
      </c>
    </row>
    <row r="74" spans="1:102" ht="16.5" x14ac:dyDescent="0.2">
      <c r="A74" s="55">
        <v>1102005</v>
      </c>
      <c r="B74" s="55" t="s">
        <v>176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102"/>
        <v>2</v>
      </c>
      <c r="AC74" s="14">
        <f>INDEX(挂机升级突破!$DQ$6:$DQ$57,卡牌消耗!AI74)</f>
        <v>11</v>
      </c>
      <c r="AD74" s="14">
        <f>INDEX(挂机升级突破!DR$6:DR$57,卡牌消耗!$AI74)</f>
        <v>3</v>
      </c>
      <c r="AE74" s="14">
        <f>INDEX(挂机升级突破!DS$6:DS$57,卡牌消耗!$AI74)</f>
        <v>0</v>
      </c>
      <c r="AF74" s="14" t="str">
        <f t="shared" si="103"/>
        <v>许褚</v>
      </c>
      <c r="AG74" s="14">
        <f t="shared" si="104"/>
        <v>3</v>
      </c>
      <c r="AH74" s="14" t="str">
        <f t="shared" si="105"/>
        <v>许褚魂火-18</v>
      </c>
      <c r="AI74" s="14">
        <f t="shared" si="106"/>
        <v>18</v>
      </c>
      <c r="AJ74" s="14" t="str">
        <f>INDEX(挂机升级突破!$DT$4:$ED$4,INDEX(挂机升级突破!$DQ$6:$DQ$57,卡牌消耗!AI74))</f>
        <v>金币</v>
      </c>
      <c r="AK74" s="14">
        <f>ROUND(INDEX(挂机升级突破!$DJ$6:$DJ$57,卡牌消耗!AI74)*INDEX(卡牌消耗!$B$8:$F$8,AG74)/$Q$4/50,0)*50</f>
        <v>4100</v>
      </c>
      <c r="AL74" s="14" t="str">
        <f>IF(AD74&gt;0,INDEX(挂机升级突破!$DT$4:$ED$4,AD74),"")</f>
        <v>紫色基础材料</v>
      </c>
      <c r="AM74" s="14">
        <f>ROUND(INDEX(挂机升级突破!$DT$6:$ED$57,卡牌消耗!AI74,AD74)*INDEX(卡牌消耗!$B$5:$F$5,AG74)/$Q$4/5,0)*5</f>
        <v>45</v>
      </c>
      <c r="AN74" s="14" t="str">
        <f>IF(AE74&gt;0,INDEX(挂机升级突破!$DT$4:$ED$4,AE74),"")</f>
        <v/>
      </c>
      <c r="AO74" s="14" t="str">
        <f>IF(AE74&gt;0,ROUND(INDEX(挂机升级突破!$DT$6:$ED$57,卡牌消耗!AI74,AE74)*INDEX(卡牌消耗!$B$7:$F$7,AG74)/$Q$4,0),"")</f>
        <v/>
      </c>
      <c r="AP74" s="106"/>
      <c r="AQ74" s="15"/>
      <c r="AR74" s="104">
        <v>70</v>
      </c>
      <c r="AS74" s="14">
        <f t="shared" si="107"/>
        <v>4</v>
      </c>
      <c r="AT74" s="14">
        <f>INDEX(挂机升级突破!$EI$7:$EI$26,AX74)</f>
        <v>5</v>
      </c>
      <c r="AU74" s="14">
        <f>INDEX(挂机升级突破!$EJ$7:$EJ$26,AX74)</f>
        <v>2</v>
      </c>
      <c r="AV74" s="14">
        <f t="shared" si="108"/>
        <v>2</v>
      </c>
      <c r="AW74" s="14" t="str">
        <f t="shared" si="109"/>
        <v>唐流雨</v>
      </c>
      <c r="AX74" s="14">
        <f t="shared" si="110"/>
        <v>10</v>
      </c>
      <c r="AY74" s="14" t="str">
        <f t="shared" si="111"/>
        <v>唐流雨10突</v>
      </c>
      <c r="AZ74" s="14" t="str">
        <f>IF(AT74&gt;0,INDEX(挂机升级突破!$ER$5:$EV$5,卡牌消耗!AT74),"")</f>
        <v>金币</v>
      </c>
      <c r="BA74" s="14">
        <f>IF(AT74&gt;0,ROUND(INDEX(挂机升级突破!$EV$7:$EV$26,卡牌消耗!AX74)*INDEX(卡牌消耗!$B$8:$F$8,AV74)/$Q$4/500,0)*500,"")</f>
        <v>13000</v>
      </c>
      <c r="BB74" s="14" t="str">
        <f>IF(AU74&gt;0,INDEX(挂机升级突破!$ER$5:$EV$5,卡牌消耗!AU74),"")</f>
        <v>乌金</v>
      </c>
      <c r="BC74" s="14">
        <f>IF(AU74&gt;0,ROUND(INDEX(挂机升级突破!$ER$7:$EU$26,卡牌消耗!AX74,卡牌消耗!AU74)*INDEX($B$6:$F$6,AV74)/$Q$4/5,0)*5,"")</f>
        <v>55</v>
      </c>
      <c r="BD74" s="104"/>
      <c r="BE74" s="104"/>
      <c r="BF74" s="106"/>
      <c r="BX74" s="171"/>
      <c r="BY74" s="173" t="s">
        <v>120</v>
      </c>
      <c r="BZ74" s="169">
        <v>13</v>
      </c>
      <c r="CA74" s="169">
        <v>70</v>
      </c>
      <c r="CB74" s="169">
        <v>5</v>
      </c>
      <c r="CC74" s="21">
        <f t="shared" ref="CC74" si="124">CB74/$BZ76</f>
        <v>0.18181818181818182</v>
      </c>
      <c r="CD74" s="169">
        <f t="shared" ref="CD74" si="125">INT($BZ75*CC74/5)*5</f>
        <v>18490</v>
      </c>
      <c r="CE74" s="169">
        <f>SUM(CD$5:CD74)</f>
        <v>564220</v>
      </c>
      <c r="CG74" s="171">
        <f t="shared" si="114"/>
        <v>9200</v>
      </c>
      <c r="CH74" s="171">
        <f t="shared" si="114"/>
        <v>14750</v>
      </c>
      <c r="CI74" s="171">
        <f t="shared" si="114"/>
        <v>18450</v>
      </c>
      <c r="CJ74" s="171">
        <f t="shared" si="114"/>
        <v>22150</v>
      </c>
      <c r="CK74" s="171">
        <f t="shared" si="114"/>
        <v>27700</v>
      </c>
      <c r="CN74" s="136">
        <v>70</v>
      </c>
      <c r="CO74" s="14">
        <f t="shared" si="115"/>
        <v>14</v>
      </c>
      <c r="CP74" s="14">
        <f t="shared" si="97"/>
        <v>3</v>
      </c>
      <c r="CQ74" s="14">
        <f t="shared" si="98"/>
        <v>1101014</v>
      </c>
      <c r="CR74" s="136" t="s">
        <v>1102</v>
      </c>
      <c r="CS74" s="14">
        <f t="shared" si="99"/>
        <v>5</v>
      </c>
      <c r="CT74" s="14" t="str">
        <f t="shared" si="100"/>
        <v>吕仙宫-5星</v>
      </c>
      <c r="CU74" s="136" t="s">
        <v>1108</v>
      </c>
      <c r="CV74" s="14">
        <f t="shared" si="116"/>
        <v>40000</v>
      </c>
      <c r="CW74" s="14" t="str">
        <f t="shared" si="101"/>
        <v>吕仙宫碎片</v>
      </c>
      <c r="CX74" s="14">
        <f t="shared" si="117"/>
        <v>240</v>
      </c>
    </row>
    <row r="75" spans="1:102" ht="16.5" x14ac:dyDescent="0.2">
      <c r="A75" s="55">
        <v>1102006</v>
      </c>
      <c r="B75" s="55" t="s">
        <v>177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102"/>
        <v>2</v>
      </c>
      <c r="AC75" s="14">
        <f>INDEX(挂机升级突破!$DQ$6:$DQ$57,卡牌消耗!AI75)</f>
        <v>11</v>
      </c>
      <c r="AD75" s="14">
        <f>INDEX(挂机升级突破!DR$6:DR$57,卡牌消耗!$AI75)</f>
        <v>3</v>
      </c>
      <c r="AE75" s="14">
        <f>INDEX(挂机升级突破!DS$6:DS$57,卡牌消耗!$AI75)</f>
        <v>0</v>
      </c>
      <c r="AF75" s="14" t="str">
        <f t="shared" si="103"/>
        <v>许褚</v>
      </c>
      <c r="AG75" s="14">
        <f t="shared" si="104"/>
        <v>3</v>
      </c>
      <c r="AH75" s="14" t="str">
        <f t="shared" si="105"/>
        <v>许褚魂火-19</v>
      </c>
      <c r="AI75" s="14">
        <f t="shared" si="106"/>
        <v>19</v>
      </c>
      <c r="AJ75" s="14" t="str">
        <f>INDEX(挂机升级突破!$DT$4:$ED$4,INDEX(挂机升级突破!$DQ$6:$DQ$57,卡牌消耗!AI75))</f>
        <v>金币</v>
      </c>
      <c r="AK75" s="14">
        <f>ROUND(INDEX(挂机升级突破!$DJ$6:$DJ$57,卡牌消耗!AI75)*INDEX(卡牌消耗!$B$8:$F$8,AG75)/$Q$4/50,0)*50</f>
        <v>4100</v>
      </c>
      <c r="AL75" s="14" t="str">
        <f>IF(AD75&gt;0,INDEX(挂机升级突破!$DT$4:$ED$4,AD75),"")</f>
        <v>紫色基础材料</v>
      </c>
      <c r="AM75" s="14">
        <f>ROUND(INDEX(挂机升级突破!$DT$6:$ED$57,卡牌消耗!AI75,AD75)*INDEX(卡牌消耗!$B$5:$F$5,AG75)/$Q$4/5,0)*5</f>
        <v>45</v>
      </c>
      <c r="AN75" s="14" t="str">
        <f>IF(AE75&gt;0,INDEX(挂机升级突破!$DT$4:$ED$4,AE75),"")</f>
        <v/>
      </c>
      <c r="AO75" s="14" t="str">
        <f>IF(AE75&gt;0,ROUND(INDEX(挂机升级突破!$DT$6:$ED$57,卡牌消耗!AI75,AE75)*INDEX(卡牌消耗!$B$7:$F$7,AG75)/$Q$4,0),"")</f>
        <v/>
      </c>
      <c r="AP75" s="106"/>
      <c r="AQ75" s="15"/>
      <c r="AR75" s="104">
        <v>71</v>
      </c>
      <c r="AS75" s="14">
        <f t="shared" si="107"/>
        <v>4</v>
      </c>
      <c r="AT75" s="14">
        <f>INDEX(挂机升级突破!$EI$7:$EI$26,AX75)</f>
        <v>5</v>
      </c>
      <c r="AU75" s="14">
        <f>INDEX(挂机升级突破!$EJ$7:$EJ$26,AX75)</f>
        <v>2</v>
      </c>
      <c r="AV75" s="14">
        <f t="shared" si="108"/>
        <v>2</v>
      </c>
      <c r="AW75" s="14" t="str">
        <f t="shared" si="109"/>
        <v>唐流雨</v>
      </c>
      <c r="AX75" s="14">
        <f t="shared" si="110"/>
        <v>11</v>
      </c>
      <c r="AY75" s="14" t="str">
        <f t="shared" si="111"/>
        <v>唐流雨11突</v>
      </c>
      <c r="AZ75" s="14" t="str">
        <f>IF(AT75&gt;0,INDEX(挂机升级突破!$ER$5:$EV$5,卡牌消耗!AT75),"")</f>
        <v>金币</v>
      </c>
      <c r="BA75" s="14">
        <f>IF(AT75&gt;0,ROUND(INDEX(挂机升级突破!$EV$7:$EV$26,卡牌消耗!AX75)*INDEX(卡牌消耗!$B$8:$F$8,AV75)/$Q$4/500,0)*500,"")</f>
        <v>13000</v>
      </c>
      <c r="BB75" s="14" t="str">
        <f>IF(AU75&gt;0,INDEX(挂机升级突破!$ER$5:$EV$5,卡牌消耗!AU75),"")</f>
        <v>乌金</v>
      </c>
      <c r="BC75" s="14">
        <f>IF(AU75&gt;0,ROUND(INDEX(挂机升级突破!$ER$7:$EU$26,卡牌消耗!AX75,卡牌消耗!AU75)*INDEX($B$6:$F$6,AV75)/$Q$4/5,0)*5,"")</f>
        <v>75</v>
      </c>
      <c r="BD75" s="104"/>
      <c r="BE75" s="104"/>
      <c r="BF75" s="106"/>
      <c r="BX75" s="171"/>
      <c r="BY75" s="171"/>
      <c r="BZ75" s="14">
        <f>INDEX($BU$5:$BU$32,BZ74)</f>
        <v>101718</v>
      </c>
      <c r="CA75" s="169">
        <v>71</v>
      </c>
      <c r="CB75" s="169">
        <v>5.25</v>
      </c>
      <c r="CC75" s="21">
        <f t="shared" ref="CC75" si="126">CB75/$BZ76</f>
        <v>0.19090909090909092</v>
      </c>
      <c r="CD75" s="169">
        <f t="shared" ref="CD75" si="127">INT($BZ75*CC75/5)*5</f>
        <v>19415</v>
      </c>
      <c r="CE75" s="169">
        <f>SUM(CD$5:CD75)</f>
        <v>583635</v>
      </c>
      <c r="CG75" s="171">
        <f t="shared" si="114"/>
        <v>9700</v>
      </c>
      <c r="CH75" s="171">
        <f t="shared" si="114"/>
        <v>15500</v>
      </c>
      <c r="CI75" s="171">
        <f t="shared" si="114"/>
        <v>19400</v>
      </c>
      <c r="CJ75" s="171">
        <f t="shared" si="114"/>
        <v>23250</v>
      </c>
      <c r="CK75" s="171">
        <f t="shared" si="114"/>
        <v>29100</v>
      </c>
      <c r="CN75" s="136">
        <v>71</v>
      </c>
      <c r="CO75" s="14">
        <f t="shared" si="115"/>
        <v>15</v>
      </c>
      <c r="CP75" s="14">
        <f t="shared" si="97"/>
        <v>2</v>
      </c>
      <c r="CQ75" s="14">
        <f t="shared" si="98"/>
        <v>1101015</v>
      </c>
      <c r="CR75" s="136" t="s">
        <v>1102</v>
      </c>
      <c r="CS75" s="14">
        <f t="shared" si="99"/>
        <v>1</v>
      </c>
      <c r="CT75" s="14" t="str">
        <f t="shared" si="100"/>
        <v>阎巧巧-1星</v>
      </c>
      <c r="CU75" s="136" t="s">
        <v>1108</v>
      </c>
      <c r="CV75" s="14">
        <f t="shared" si="116"/>
        <v>3000</v>
      </c>
      <c r="CW75" s="14" t="str">
        <f t="shared" si="101"/>
        <v>阎巧巧碎片</v>
      </c>
      <c r="CX75" s="14">
        <f t="shared" si="117"/>
        <v>20</v>
      </c>
    </row>
    <row r="76" spans="1:102" ht="16.5" x14ac:dyDescent="0.2">
      <c r="A76" s="55">
        <v>1102007</v>
      </c>
      <c r="B76" s="55" t="s">
        <v>178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102"/>
        <v>2</v>
      </c>
      <c r="AC76" s="14">
        <f>INDEX(挂机升级突破!$DQ$6:$DQ$57,卡牌消耗!AI76)</f>
        <v>11</v>
      </c>
      <c r="AD76" s="14">
        <f>INDEX(挂机升级突破!DR$6:DR$57,卡牌消耗!$AI76)</f>
        <v>3</v>
      </c>
      <c r="AE76" s="14">
        <f>INDEX(挂机升级突破!DS$6:DS$57,卡牌消耗!$AI76)</f>
        <v>0</v>
      </c>
      <c r="AF76" s="14" t="str">
        <f t="shared" si="103"/>
        <v>许褚</v>
      </c>
      <c r="AG76" s="14">
        <f t="shared" si="104"/>
        <v>3</v>
      </c>
      <c r="AH76" s="14" t="str">
        <f t="shared" si="105"/>
        <v>许褚魂火-20</v>
      </c>
      <c r="AI76" s="14">
        <f t="shared" si="106"/>
        <v>20</v>
      </c>
      <c r="AJ76" s="14" t="str">
        <f>INDEX(挂机升级突破!$DT$4:$ED$4,INDEX(挂机升级突破!$DQ$6:$DQ$57,卡牌消耗!AI76))</f>
        <v>金币</v>
      </c>
      <c r="AK76" s="14">
        <f>ROUND(INDEX(挂机升级突破!$DJ$6:$DJ$57,卡牌消耗!AI76)*INDEX(卡牌消耗!$B$8:$F$8,AG76)/$Q$4/50,0)*50</f>
        <v>5000</v>
      </c>
      <c r="AL76" s="14" t="str">
        <f>IF(AD76&gt;0,INDEX(挂机升级突破!$DT$4:$ED$4,AD76),"")</f>
        <v>紫色基础材料</v>
      </c>
      <c r="AM76" s="14">
        <f>ROUND(INDEX(挂机升级突破!$DT$6:$ED$57,卡牌消耗!AI76,AD76)*INDEX(卡牌消耗!$B$5:$F$5,AG76)/$Q$4/5,0)*5</f>
        <v>70</v>
      </c>
      <c r="AN76" s="14" t="str">
        <f>IF(AE76&gt;0,INDEX(挂机升级突破!$DT$4:$ED$4,AE76),"")</f>
        <v/>
      </c>
      <c r="AO76" s="14" t="str">
        <f>IF(AE76&gt;0,ROUND(INDEX(挂机升级突破!$DT$6:$ED$57,卡牌消耗!AI76,AE76)*INDEX(卡牌消耗!$B$7:$F$7,AG76)/$Q$4,0),"")</f>
        <v/>
      </c>
      <c r="AP76" s="106"/>
      <c r="AQ76" s="15"/>
      <c r="AR76" s="104">
        <v>72</v>
      </c>
      <c r="AS76" s="14">
        <f t="shared" si="107"/>
        <v>4</v>
      </c>
      <c r="AT76" s="14">
        <f>INDEX(挂机升级突破!$EI$7:$EI$26,AX76)</f>
        <v>5</v>
      </c>
      <c r="AU76" s="14">
        <f>INDEX(挂机升级突破!$EJ$7:$EJ$26,AX76)</f>
        <v>2</v>
      </c>
      <c r="AV76" s="14">
        <f t="shared" si="108"/>
        <v>2</v>
      </c>
      <c r="AW76" s="14" t="str">
        <f t="shared" si="109"/>
        <v>唐流雨</v>
      </c>
      <c r="AX76" s="14">
        <f t="shared" si="110"/>
        <v>12</v>
      </c>
      <c r="AY76" s="14" t="str">
        <f t="shared" si="111"/>
        <v>唐流雨12突</v>
      </c>
      <c r="AZ76" s="14" t="str">
        <f>IF(AT76&gt;0,INDEX(挂机升级突破!$ER$5:$EV$5,卡牌消耗!AT76),"")</f>
        <v>金币</v>
      </c>
      <c r="BA76" s="14">
        <f>IF(AT76&gt;0,ROUND(INDEX(挂机升级突破!$EV$7:$EV$26,卡牌消耗!AX76)*INDEX(卡牌消耗!$B$8:$F$8,AV76)/$Q$4/500,0)*500,"")</f>
        <v>17500</v>
      </c>
      <c r="BB76" s="14" t="str">
        <f>IF(AU76&gt;0,INDEX(挂机升级突破!$ER$5:$EV$5,卡牌消耗!AU76),"")</f>
        <v>乌金</v>
      </c>
      <c r="BC76" s="14">
        <f>IF(AU76&gt;0,ROUND(INDEX(挂机升级突破!$ER$7:$EU$26,卡牌消耗!AX76,卡牌消耗!AU76)*INDEX($B$6:$F$6,AV76)/$Q$4/5,0)*5,"")</f>
        <v>95</v>
      </c>
      <c r="BD76" s="104"/>
      <c r="BE76" s="104"/>
      <c r="BF76" s="106"/>
      <c r="BX76" s="171"/>
      <c r="BY76" s="170"/>
      <c r="BZ76" s="14">
        <f>SUMIFS($CB$5:$CB$154,$CA$5:$CA$154,"&gt;="&amp;INDEX($BJ$5:$BJ$32,BZ74),$CA$5:$CA$154,"&lt;"&amp;INDEX($BK$5:$BK$32,BZ74))</f>
        <v>27.5</v>
      </c>
      <c r="CA76" s="169">
        <v>72</v>
      </c>
      <c r="CB76" s="169">
        <v>5.5</v>
      </c>
      <c r="CC76" s="21">
        <f t="shared" ref="CC76" si="128">CB76/$BZ76</f>
        <v>0.2</v>
      </c>
      <c r="CD76" s="169">
        <f t="shared" ref="CD76" si="129">INT($BZ75*CC76/5)*5</f>
        <v>20340</v>
      </c>
      <c r="CE76" s="169">
        <f>SUM(CD$5:CD76)</f>
        <v>603975</v>
      </c>
      <c r="CG76" s="171">
        <f t="shared" si="114"/>
        <v>10150</v>
      </c>
      <c r="CH76" s="171">
        <f t="shared" si="114"/>
        <v>16250</v>
      </c>
      <c r="CI76" s="171">
        <f t="shared" si="114"/>
        <v>20300</v>
      </c>
      <c r="CJ76" s="171">
        <f t="shared" si="114"/>
        <v>24400</v>
      </c>
      <c r="CK76" s="171">
        <f t="shared" si="114"/>
        <v>30500</v>
      </c>
      <c r="CN76" s="136">
        <v>72</v>
      </c>
      <c r="CO76" s="14">
        <f t="shared" si="115"/>
        <v>15</v>
      </c>
      <c r="CP76" s="14">
        <f t="shared" si="97"/>
        <v>2</v>
      </c>
      <c r="CQ76" s="14">
        <f t="shared" si="98"/>
        <v>1101015</v>
      </c>
      <c r="CR76" s="136" t="s">
        <v>1102</v>
      </c>
      <c r="CS76" s="14">
        <f t="shared" si="99"/>
        <v>2</v>
      </c>
      <c r="CT76" s="14" t="str">
        <f t="shared" si="100"/>
        <v>阎巧巧-2星</v>
      </c>
      <c r="CU76" s="136" t="s">
        <v>1108</v>
      </c>
      <c r="CV76" s="14">
        <f t="shared" si="116"/>
        <v>3500</v>
      </c>
      <c r="CW76" s="14" t="str">
        <f t="shared" si="101"/>
        <v>阎巧巧碎片</v>
      </c>
      <c r="CX76" s="14">
        <f t="shared" si="117"/>
        <v>40</v>
      </c>
    </row>
    <row r="77" spans="1:102" ht="16.5" x14ac:dyDescent="0.2">
      <c r="A77" s="55">
        <v>1102008</v>
      </c>
      <c r="B77" s="55" t="s">
        <v>179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102"/>
        <v>2</v>
      </c>
      <c r="AC77" s="14">
        <f>INDEX(挂机升级突破!$DQ$6:$DQ$57,卡牌消耗!AI77)</f>
        <v>11</v>
      </c>
      <c r="AD77" s="14">
        <f>INDEX(挂机升级突破!DR$6:DR$57,卡牌消耗!$AI77)</f>
        <v>3</v>
      </c>
      <c r="AE77" s="14">
        <f>INDEX(挂机升级突破!DS$6:DS$57,卡牌消耗!$AI77)</f>
        <v>0</v>
      </c>
      <c r="AF77" s="14" t="str">
        <f t="shared" si="103"/>
        <v>许褚</v>
      </c>
      <c r="AG77" s="14">
        <f t="shared" si="104"/>
        <v>3</v>
      </c>
      <c r="AH77" s="14" t="str">
        <f t="shared" si="105"/>
        <v>许褚魂火-21</v>
      </c>
      <c r="AI77" s="14">
        <f t="shared" si="106"/>
        <v>21</v>
      </c>
      <c r="AJ77" s="14" t="str">
        <f>INDEX(挂机升级突破!$DT$4:$ED$4,INDEX(挂机升级突破!$DQ$6:$DQ$57,卡牌消耗!AI77))</f>
        <v>金币</v>
      </c>
      <c r="AK77" s="14">
        <f>ROUND(INDEX(挂机升级突破!$DJ$6:$DJ$57,卡牌消耗!AI77)*INDEX(卡牌消耗!$B$8:$F$8,AG77)/$Q$4/50,0)*50</f>
        <v>5000</v>
      </c>
      <c r="AL77" s="14" t="str">
        <f>IF(AD77&gt;0,INDEX(挂机升级突破!$DT$4:$ED$4,AD77),"")</f>
        <v>紫色基础材料</v>
      </c>
      <c r="AM77" s="14">
        <f>ROUND(INDEX(挂机升级突破!$DT$6:$ED$57,卡牌消耗!AI77,AD77)*INDEX(卡牌消耗!$B$5:$F$5,AG77)/$Q$4/5,0)*5</f>
        <v>70</v>
      </c>
      <c r="AN77" s="14" t="str">
        <f>IF(AE77&gt;0,INDEX(挂机升级突破!$DT$4:$ED$4,AE77),"")</f>
        <v/>
      </c>
      <c r="AO77" s="14" t="str">
        <f>IF(AE77&gt;0,ROUND(INDEX(挂机升级突破!$DT$6:$ED$57,卡牌消耗!AI77,AE77)*INDEX(卡牌消耗!$B$7:$F$7,AG77)/$Q$4,0),"")</f>
        <v/>
      </c>
      <c r="AP77" s="106"/>
      <c r="AQ77" s="15"/>
      <c r="AR77" s="104">
        <v>73</v>
      </c>
      <c r="AS77" s="14">
        <f t="shared" si="107"/>
        <v>4</v>
      </c>
      <c r="AT77" s="14">
        <f>INDEX(挂机升级突破!$EI$7:$EI$26,AX77)</f>
        <v>5</v>
      </c>
      <c r="AU77" s="14">
        <f>INDEX(挂机升级突破!$EJ$7:$EJ$26,AX77)</f>
        <v>3</v>
      </c>
      <c r="AV77" s="14">
        <f t="shared" si="108"/>
        <v>2</v>
      </c>
      <c r="AW77" s="14" t="str">
        <f t="shared" si="109"/>
        <v>唐流雨</v>
      </c>
      <c r="AX77" s="14">
        <f t="shared" si="110"/>
        <v>13</v>
      </c>
      <c r="AY77" s="14" t="str">
        <f t="shared" si="111"/>
        <v>唐流雨13突</v>
      </c>
      <c r="AZ77" s="14" t="str">
        <f>IF(AT77&gt;0,INDEX(挂机升级突破!$ER$5:$EV$5,卡牌消耗!AT77),"")</f>
        <v>金币</v>
      </c>
      <c r="BA77" s="14">
        <f>IF(AT77&gt;0,ROUND(INDEX(挂机升级突破!$EV$7:$EV$26,卡牌消耗!AX77)*INDEX(卡牌消耗!$B$8:$F$8,AV77)/$Q$4/500,0)*500,"")</f>
        <v>23500</v>
      </c>
      <c r="BB77" s="14" t="str">
        <f>IF(AU77&gt;0,INDEX(挂机升级突破!$ER$5:$EV$5,卡牌消耗!AU77),"")</f>
        <v>银母</v>
      </c>
      <c r="BC77" s="14">
        <f>IF(AU77&gt;0,ROUND(INDEX(挂机升级突破!$ER$7:$EU$26,卡牌消耗!AX77,卡牌消耗!AU77)*INDEX($B$6:$F$6,AV77)/$Q$4/5,0)*5,"")</f>
        <v>30</v>
      </c>
      <c r="BD77" s="104"/>
      <c r="BE77" s="104"/>
      <c r="BF77" s="106"/>
      <c r="BX77" s="171"/>
      <c r="BY77" s="171"/>
      <c r="BZ77" s="171"/>
      <c r="CA77" s="169">
        <v>73</v>
      </c>
      <c r="CB77" s="169">
        <v>5.75</v>
      </c>
      <c r="CC77" s="21">
        <f t="shared" ref="CC77" si="130">CB77/$BZ76</f>
        <v>0.20909090909090908</v>
      </c>
      <c r="CD77" s="169">
        <f t="shared" ref="CD77" si="131">INT($BZ75*CC77/5)*5</f>
        <v>21265</v>
      </c>
      <c r="CE77" s="169">
        <f>SUM(CD$5:CD77)</f>
        <v>625240</v>
      </c>
      <c r="CG77" s="171">
        <f t="shared" si="114"/>
        <v>10600</v>
      </c>
      <c r="CH77" s="171">
        <f t="shared" si="114"/>
        <v>17000</v>
      </c>
      <c r="CI77" s="171">
        <f t="shared" si="114"/>
        <v>21250</v>
      </c>
      <c r="CJ77" s="171">
        <f t="shared" si="114"/>
        <v>25500</v>
      </c>
      <c r="CK77" s="171">
        <f t="shared" si="114"/>
        <v>31850</v>
      </c>
      <c r="CN77" s="136">
        <v>73</v>
      </c>
      <c r="CO77" s="14">
        <f t="shared" si="115"/>
        <v>15</v>
      </c>
      <c r="CP77" s="14">
        <f t="shared" si="97"/>
        <v>2</v>
      </c>
      <c r="CQ77" s="14">
        <f t="shared" si="98"/>
        <v>1101015</v>
      </c>
      <c r="CR77" s="136" t="s">
        <v>1102</v>
      </c>
      <c r="CS77" s="14">
        <f t="shared" si="99"/>
        <v>3</v>
      </c>
      <c r="CT77" s="14" t="str">
        <f t="shared" si="100"/>
        <v>阎巧巧-3星</v>
      </c>
      <c r="CU77" s="136" t="s">
        <v>1108</v>
      </c>
      <c r="CV77" s="14">
        <f t="shared" si="116"/>
        <v>7000</v>
      </c>
      <c r="CW77" s="14" t="str">
        <f t="shared" si="101"/>
        <v>阎巧巧碎片</v>
      </c>
      <c r="CX77" s="14">
        <f t="shared" si="117"/>
        <v>80</v>
      </c>
    </row>
    <row r="78" spans="1:102" ht="16.5" x14ac:dyDescent="0.2">
      <c r="A78" s="55">
        <v>1102009</v>
      </c>
      <c r="B78" s="55" t="s">
        <v>180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102"/>
        <v>2</v>
      </c>
      <c r="AC78" s="14">
        <f>INDEX(挂机升级突破!$DQ$6:$DQ$57,卡牌消耗!AI78)</f>
        <v>11</v>
      </c>
      <c r="AD78" s="14">
        <f>INDEX(挂机升级突破!DR$6:DR$57,卡牌消耗!$AI78)</f>
        <v>3</v>
      </c>
      <c r="AE78" s="14">
        <f>INDEX(挂机升级突破!DS$6:DS$57,卡牌消耗!$AI78)</f>
        <v>0</v>
      </c>
      <c r="AF78" s="14" t="str">
        <f t="shared" si="103"/>
        <v>许褚</v>
      </c>
      <c r="AG78" s="14">
        <f t="shared" si="104"/>
        <v>3</v>
      </c>
      <c r="AH78" s="14" t="str">
        <f t="shared" si="105"/>
        <v>许褚魂火-22</v>
      </c>
      <c r="AI78" s="14">
        <f t="shared" si="106"/>
        <v>22</v>
      </c>
      <c r="AJ78" s="14" t="str">
        <f>INDEX(挂机升级突破!$DT$4:$ED$4,INDEX(挂机升级突破!$DQ$6:$DQ$57,卡牌消耗!AI78))</f>
        <v>金币</v>
      </c>
      <c r="AK78" s="14">
        <f>ROUND(INDEX(挂机升级突破!$DJ$6:$DJ$57,卡牌消耗!AI78)*INDEX(卡牌消耗!$B$8:$F$8,AG78)/$Q$4/50,0)*50</f>
        <v>5000</v>
      </c>
      <c r="AL78" s="14" t="str">
        <f>IF(AD78&gt;0,INDEX(挂机升级突破!$DT$4:$ED$4,AD78),"")</f>
        <v>紫色基础材料</v>
      </c>
      <c r="AM78" s="14">
        <f>ROUND(INDEX(挂机升级突破!$DT$6:$ED$57,卡牌消耗!AI78,AD78)*INDEX(卡牌消耗!$B$5:$F$5,AG78)/$Q$4/5,0)*5</f>
        <v>70</v>
      </c>
      <c r="AN78" s="14" t="str">
        <f>IF(AE78&gt;0,INDEX(挂机升级突破!$DT$4:$ED$4,AE78),"")</f>
        <v/>
      </c>
      <c r="AO78" s="14" t="str">
        <f>IF(AE78&gt;0,ROUND(INDEX(挂机升级突破!$DT$6:$ED$57,卡牌消耗!AI78,AE78)*INDEX(卡牌消耗!$B$7:$F$7,AG78)/$Q$4,0),"")</f>
        <v/>
      </c>
      <c r="AP78" s="106"/>
      <c r="AQ78" s="15"/>
      <c r="AR78" s="104">
        <v>74</v>
      </c>
      <c r="AS78" s="14">
        <f t="shared" si="107"/>
        <v>4</v>
      </c>
      <c r="AT78" s="14">
        <f>INDEX(挂机升级突破!$EI$7:$EI$26,AX78)</f>
        <v>5</v>
      </c>
      <c r="AU78" s="14">
        <f>INDEX(挂机升级突破!$EJ$7:$EJ$26,AX78)</f>
        <v>3</v>
      </c>
      <c r="AV78" s="14">
        <f t="shared" si="108"/>
        <v>2</v>
      </c>
      <c r="AW78" s="14" t="str">
        <f t="shared" si="109"/>
        <v>唐流雨</v>
      </c>
      <c r="AX78" s="14">
        <f t="shared" si="110"/>
        <v>14</v>
      </c>
      <c r="AY78" s="14" t="str">
        <f t="shared" si="111"/>
        <v>唐流雨14突</v>
      </c>
      <c r="AZ78" s="14" t="str">
        <f>IF(AT78&gt;0,INDEX(挂机升级突破!$ER$5:$EV$5,卡牌消耗!AT78),"")</f>
        <v>金币</v>
      </c>
      <c r="BA78" s="14">
        <f>IF(AT78&gt;0,ROUND(INDEX(挂机升级突破!$EV$7:$EV$26,卡牌消耗!AX78)*INDEX(卡牌消耗!$B$8:$F$8,AV78)/$Q$4/500,0)*500,"")</f>
        <v>23500</v>
      </c>
      <c r="BB78" s="14" t="str">
        <f>IF(AU78&gt;0,INDEX(挂机升级突破!$ER$5:$EV$5,卡牌消耗!AU78),"")</f>
        <v>银母</v>
      </c>
      <c r="BC78" s="14">
        <f>IF(AU78&gt;0,ROUND(INDEX(挂机升级突破!$ER$7:$EU$26,卡牌消耗!AX78,卡牌消耗!AU78)*INDEX($B$6:$F$6,AV78)/$Q$4/5,0)*5,"")</f>
        <v>45</v>
      </c>
      <c r="BD78" s="104"/>
      <c r="BE78" s="104"/>
      <c r="BF78" s="106"/>
      <c r="BX78" s="171"/>
      <c r="BY78" s="171"/>
      <c r="BZ78" s="171"/>
      <c r="CA78" s="169">
        <v>74</v>
      </c>
      <c r="CB78" s="169">
        <v>6</v>
      </c>
      <c r="CC78" s="21">
        <f t="shared" ref="CC78" si="132">CB78/$BZ76</f>
        <v>0.21818181818181817</v>
      </c>
      <c r="CD78" s="169">
        <f t="shared" ref="CD78" si="133">INT($BZ75*CC78/5)*5</f>
        <v>22190</v>
      </c>
      <c r="CE78" s="169">
        <f>SUM(CD$5:CD78)</f>
        <v>647430</v>
      </c>
      <c r="CG78" s="171">
        <f t="shared" si="114"/>
        <v>11050</v>
      </c>
      <c r="CH78" s="171">
        <f t="shared" si="114"/>
        <v>17750</v>
      </c>
      <c r="CI78" s="171">
        <f t="shared" si="114"/>
        <v>22150</v>
      </c>
      <c r="CJ78" s="171">
        <f t="shared" si="114"/>
        <v>26600</v>
      </c>
      <c r="CK78" s="171">
        <f t="shared" si="114"/>
        <v>33250</v>
      </c>
      <c r="CN78" s="136">
        <v>74</v>
      </c>
      <c r="CO78" s="14">
        <f t="shared" si="115"/>
        <v>15</v>
      </c>
      <c r="CP78" s="14">
        <f t="shared" si="97"/>
        <v>2</v>
      </c>
      <c r="CQ78" s="14">
        <f t="shared" si="98"/>
        <v>1101015</v>
      </c>
      <c r="CR78" s="136" t="s">
        <v>1102</v>
      </c>
      <c r="CS78" s="14">
        <f t="shared" si="99"/>
        <v>4</v>
      </c>
      <c r="CT78" s="14" t="str">
        <f t="shared" si="100"/>
        <v>阎巧巧-4星</v>
      </c>
      <c r="CU78" s="136" t="s">
        <v>1108</v>
      </c>
      <c r="CV78" s="14">
        <f t="shared" si="116"/>
        <v>16000</v>
      </c>
      <c r="CW78" s="14" t="str">
        <f t="shared" si="101"/>
        <v>阎巧巧碎片</v>
      </c>
      <c r="CX78" s="14">
        <f t="shared" si="117"/>
        <v>120</v>
      </c>
    </row>
    <row r="79" spans="1:102" ht="16.5" x14ac:dyDescent="0.2">
      <c r="A79" s="55">
        <v>1102010</v>
      </c>
      <c r="B79" s="55" t="s">
        <v>181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102"/>
        <v>2</v>
      </c>
      <c r="AC79" s="14">
        <f>INDEX(挂机升级突破!$DQ$6:$DQ$57,卡牌消耗!AI79)</f>
        <v>11</v>
      </c>
      <c r="AD79" s="14">
        <f>INDEX(挂机升级突破!DR$6:DR$57,卡牌消耗!$AI79)</f>
        <v>4</v>
      </c>
      <c r="AE79" s="14">
        <f>INDEX(挂机升级突破!DS$6:DS$57,卡牌消耗!$AI79)</f>
        <v>0</v>
      </c>
      <c r="AF79" s="14" t="str">
        <f t="shared" si="103"/>
        <v>许褚</v>
      </c>
      <c r="AG79" s="14">
        <f t="shared" si="104"/>
        <v>3</v>
      </c>
      <c r="AH79" s="14" t="str">
        <f t="shared" si="105"/>
        <v>许褚魂火-23</v>
      </c>
      <c r="AI79" s="14">
        <f t="shared" si="106"/>
        <v>23</v>
      </c>
      <c r="AJ79" s="14" t="str">
        <f>INDEX(挂机升级突破!$DT$4:$ED$4,INDEX(挂机升级突破!$DQ$6:$DQ$57,卡牌消耗!AI79))</f>
        <v>金币</v>
      </c>
      <c r="AK79" s="14">
        <f>ROUND(INDEX(挂机升级突破!$DJ$6:$DJ$57,卡牌消耗!AI79)*INDEX(卡牌消耗!$B$8:$F$8,AG79)/$Q$4/50,0)*50</f>
        <v>6900</v>
      </c>
      <c r="AL79" s="14" t="str">
        <f>IF(AD79&gt;0,INDEX(挂机升级突破!$DT$4:$ED$4,AD79),"")</f>
        <v>橙色基础材料</v>
      </c>
      <c r="AM79" s="14">
        <f>ROUND(INDEX(挂机升级突破!$DT$6:$ED$57,卡牌消耗!AI79,AD79)*INDEX(卡牌消耗!$B$5:$F$5,AG79)/$Q$4/5,0)*5</f>
        <v>20</v>
      </c>
      <c r="AN79" s="14" t="str">
        <f>IF(AE79&gt;0,INDEX(挂机升级突破!$DT$4:$ED$4,AE79),"")</f>
        <v/>
      </c>
      <c r="AO79" s="14" t="str">
        <f>IF(AE79&gt;0,ROUND(INDEX(挂机升级突破!$DT$6:$ED$57,卡牌消耗!AI79,AE79)*INDEX(卡牌消耗!$B$7:$F$7,AG79)/$Q$4,0),"")</f>
        <v/>
      </c>
      <c r="AP79" s="106"/>
      <c r="AQ79" s="15"/>
      <c r="AR79" s="104">
        <v>75</v>
      </c>
      <c r="AS79" s="14">
        <f t="shared" si="107"/>
        <v>4</v>
      </c>
      <c r="AT79" s="14">
        <f>INDEX(挂机升级突破!$EI$7:$EI$26,AX79)</f>
        <v>5</v>
      </c>
      <c r="AU79" s="14">
        <f>INDEX(挂机升级突破!$EJ$7:$EJ$26,AX79)</f>
        <v>3</v>
      </c>
      <c r="AV79" s="14">
        <f t="shared" si="108"/>
        <v>2</v>
      </c>
      <c r="AW79" s="14" t="str">
        <f t="shared" si="109"/>
        <v>唐流雨</v>
      </c>
      <c r="AX79" s="14">
        <f t="shared" si="110"/>
        <v>15</v>
      </c>
      <c r="AY79" s="14" t="str">
        <f t="shared" si="111"/>
        <v>唐流雨15突</v>
      </c>
      <c r="AZ79" s="14" t="str">
        <f>IF(AT79&gt;0,INDEX(挂机升级突破!$ER$5:$EV$5,卡牌消耗!AT79),"")</f>
        <v>金币</v>
      </c>
      <c r="BA79" s="14">
        <f>IF(AT79&gt;0,ROUND(INDEX(挂机升级突破!$EV$7:$EV$26,卡牌消耗!AX79)*INDEX(卡牌消耗!$B$8:$F$8,AV79)/$Q$4/500,0)*500,"")</f>
        <v>31000</v>
      </c>
      <c r="BB79" s="14" t="str">
        <f>IF(AU79&gt;0,INDEX(挂机升级突破!$ER$5:$EV$5,卡牌消耗!AU79),"")</f>
        <v>银母</v>
      </c>
      <c r="BC79" s="14">
        <f>IF(AU79&gt;0,ROUND(INDEX(挂机升级突破!$ER$7:$EU$26,卡牌消耗!AX79,卡牌消耗!AU79)*INDEX($B$6:$F$6,AV79)/$Q$4/5,0)*5,"")</f>
        <v>55</v>
      </c>
      <c r="BD79" s="104"/>
      <c r="BE79" s="104"/>
      <c r="BF79" s="106"/>
      <c r="BX79" s="171"/>
      <c r="BY79" s="173" t="s">
        <v>120</v>
      </c>
      <c r="BZ79" s="169">
        <v>14</v>
      </c>
      <c r="CA79" s="169">
        <v>75</v>
      </c>
      <c r="CB79" s="169">
        <v>5</v>
      </c>
      <c r="CC79" s="21">
        <f t="shared" ref="CC79" si="134">CB79/$BZ81</f>
        <v>0.18181818181818182</v>
      </c>
      <c r="CD79" s="169">
        <f t="shared" ref="CD79" si="135">INT($BZ80*CC79/5)*5</f>
        <v>20740</v>
      </c>
      <c r="CE79" s="169">
        <f>SUM(CD$5:CD79)</f>
        <v>668170</v>
      </c>
      <c r="CG79" s="171">
        <f t="shared" si="114"/>
        <v>10350</v>
      </c>
      <c r="CH79" s="171">
        <f t="shared" si="114"/>
        <v>16550</v>
      </c>
      <c r="CI79" s="171">
        <f t="shared" si="114"/>
        <v>20700</v>
      </c>
      <c r="CJ79" s="171">
        <f t="shared" si="114"/>
        <v>24850</v>
      </c>
      <c r="CK79" s="171">
        <f t="shared" si="114"/>
        <v>31100</v>
      </c>
      <c r="CN79" s="136">
        <v>75</v>
      </c>
      <c r="CO79" s="14">
        <f t="shared" si="115"/>
        <v>15</v>
      </c>
      <c r="CP79" s="14">
        <f t="shared" si="97"/>
        <v>2</v>
      </c>
      <c r="CQ79" s="14">
        <f t="shared" si="98"/>
        <v>1101015</v>
      </c>
      <c r="CR79" s="136" t="s">
        <v>1102</v>
      </c>
      <c r="CS79" s="14">
        <f t="shared" si="99"/>
        <v>5</v>
      </c>
      <c r="CT79" s="14" t="str">
        <f t="shared" si="100"/>
        <v>阎巧巧-5星</v>
      </c>
      <c r="CU79" s="136" t="s">
        <v>1108</v>
      </c>
      <c r="CV79" s="14">
        <f t="shared" si="116"/>
        <v>30000</v>
      </c>
      <c r="CW79" s="14" t="str">
        <f t="shared" si="101"/>
        <v>阎巧巧碎片</v>
      </c>
      <c r="CX79" s="14">
        <f t="shared" si="117"/>
        <v>160</v>
      </c>
    </row>
    <row r="80" spans="1:102" ht="16.5" x14ac:dyDescent="0.2">
      <c r="A80" s="55">
        <v>1102011</v>
      </c>
      <c r="B80" s="55" t="s">
        <v>182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102"/>
        <v>2</v>
      </c>
      <c r="AC80" s="14">
        <f>INDEX(挂机升级突破!$DQ$6:$DQ$57,卡牌消耗!AI80)</f>
        <v>11</v>
      </c>
      <c r="AD80" s="14">
        <f>INDEX(挂机升级突破!DR$6:DR$57,卡牌消耗!$AI80)</f>
        <v>4</v>
      </c>
      <c r="AE80" s="14">
        <f>INDEX(挂机升级突破!DS$6:DS$57,卡牌消耗!$AI80)</f>
        <v>0</v>
      </c>
      <c r="AF80" s="14" t="str">
        <f t="shared" si="103"/>
        <v>许褚</v>
      </c>
      <c r="AG80" s="14">
        <f t="shared" si="104"/>
        <v>3</v>
      </c>
      <c r="AH80" s="14" t="str">
        <f t="shared" si="105"/>
        <v>许褚魂火-24</v>
      </c>
      <c r="AI80" s="14">
        <f t="shared" si="106"/>
        <v>24</v>
      </c>
      <c r="AJ80" s="14" t="str">
        <f>INDEX(挂机升级突破!$DT$4:$ED$4,INDEX(挂机升级突破!$DQ$6:$DQ$57,卡牌消耗!AI80))</f>
        <v>金币</v>
      </c>
      <c r="AK80" s="14">
        <f>ROUND(INDEX(挂机升级突破!$DJ$6:$DJ$57,卡牌消耗!AI80)*INDEX(卡牌消耗!$B$8:$F$8,AG80)/$Q$4/50,0)*50</f>
        <v>6900</v>
      </c>
      <c r="AL80" s="14" t="str">
        <f>IF(AD80&gt;0,INDEX(挂机升级突破!$DT$4:$ED$4,AD80),"")</f>
        <v>橙色基础材料</v>
      </c>
      <c r="AM80" s="14">
        <f>ROUND(INDEX(挂机升级突破!$DT$6:$ED$57,卡牌消耗!AI80,AD80)*INDEX(卡牌消耗!$B$5:$F$5,AG80)/$Q$4/5,0)*5</f>
        <v>20</v>
      </c>
      <c r="AN80" s="14" t="str">
        <f>IF(AE80&gt;0,INDEX(挂机升级突破!$DT$4:$ED$4,AE80),"")</f>
        <v/>
      </c>
      <c r="AO80" s="14" t="str">
        <f>IF(AE80&gt;0,ROUND(INDEX(挂机升级突破!$DT$6:$ED$57,卡牌消耗!AI80,AE80)*INDEX(卡牌消耗!$B$7:$F$7,AG80)/$Q$4,0),"")</f>
        <v/>
      </c>
      <c r="AP80" s="106"/>
      <c r="AQ80" s="15"/>
      <c r="AR80" s="104">
        <v>76</v>
      </c>
      <c r="AS80" s="14">
        <f t="shared" si="107"/>
        <v>4</v>
      </c>
      <c r="AT80" s="14">
        <f>INDEX(挂机升级突破!$EI$7:$EI$26,AX80)</f>
        <v>5</v>
      </c>
      <c r="AU80" s="14">
        <f>INDEX(挂机升级突破!$EJ$7:$EJ$26,AX80)</f>
        <v>3</v>
      </c>
      <c r="AV80" s="14">
        <f t="shared" si="108"/>
        <v>2</v>
      </c>
      <c r="AW80" s="14" t="str">
        <f t="shared" si="109"/>
        <v>唐流雨</v>
      </c>
      <c r="AX80" s="14">
        <f t="shared" si="110"/>
        <v>16</v>
      </c>
      <c r="AY80" s="14" t="str">
        <f t="shared" si="111"/>
        <v>唐流雨16突</v>
      </c>
      <c r="AZ80" s="14" t="str">
        <f>IF(AT80&gt;0,INDEX(挂机升级突破!$ER$5:$EV$5,卡牌消耗!AT80),"")</f>
        <v>金币</v>
      </c>
      <c r="BA80" s="14">
        <f>IF(AT80&gt;0,ROUND(INDEX(挂机升级突破!$EV$7:$EV$26,卡牌消耗!AX80)*INDEX(卡牌消耗!$B$8:$F$8,AV80)/$Q$4/500,0)*500,"")</f>
        <v>56500</v>
      </c>
      <c r="BB80" s="14" t="str">
        <f>IF(AU80&gt;0,INDEX(挂机升级突破!$ER$5:$EV$5,卡牌消耗!AU80),"")</f>
        <v>银母</v>
      </c>
      <c r="BC80" s="14">
        <f>IF(AU80&gt;0,ROUND(INDEX(挂机升级突破!$ER$7:$EU$26,卡牌消耗!AX80,卡牌消耗!AU80)*INDEX($B$6:$F$6,AV80)/$Q$4/5,0)*5,"")</f>
        <v>75</v>
      </c>
      <c r="BD80" s="104"/>
      <c r="BE80" s="104"/>
      <c r="BF80" s="106"/>
      <c r="BX80" s="171"/>
      <c r="BY80" s="171"/>
      <c r="BZ80" s="14">
        <f>INDEX($BU$5:$BU$32,BZ79)</f>
        <v>114088</v>
      </c>
      <c r="CA80" s="169">
        <v>76</v>
      </c>
      <c r="CB80" s="169">
        <v>5.25</v>
      </c>
      <c r="CC80" s="21">
        <f t="shared" ref="CC80" si="136">CB80/$BZ81</f>
        <v>0.19090909090909092</v>
      </c>
      <c r="CD80" s="169">
        <f t="shared" ref="CD80" si="137">INT($BZ80*CC80/5)*5</f>
        <v>21780</v>
      </c>
      <c r="CE80" s="169">
        <f>SUM(CD$5:CD80)</f>
        <v>689950</v>
      </c>
      <c r="CG80" s="171">
        <f t="shared" si="114"/>
        <v>10850</v>
      </c>
      <c r="CH80" s="171">
        <f t="shared" si="114"/>
        <v>17400</v>
      </c>
      <c r="CI80" s="171">
        <f t="shared" si="114"/>
        <v>21750</v>
      </c>
      <c r="CJ80" s="171">
        <f t="shared" si="114"/>
        <v>26100</v>
      </c>
      <c r="CK80" s="171">
        <f t="shared" si="114"/>
        <v>32650</v>
      </c>
      <c r="CN80" s="136">
        <v>76</v>
      </c>
      <c r="CO80" s="14">
        <f t="shared" si="115"/>
        <v>16</v>
      </c>
      <c r="CP80" s="14">
        <f t="shared" si="97"/>
        <v>2</v>
      </c>
      <c r="CQ80" s="14">
        <f t="shared" si="98"/>
        <v>1101041</v>
      </c>
      <c r="CR80" s="136" t="s">
        <v>1102</v>
      </c>
      <c r="CS80" s="14">
        <f t="shared" si="99"/>
        <v>1</v>
      </c>
      <c r="CT80" s="14" t="str">
        <f t="shared" si="100"/>
        <v>常服夏铃-1星</v>
      </c>
      <c r="CU80" s="136" t="s">
        <v>1108</v>
      </c>
      <c r="CV80" s="14">
        <f t="shared" si="116"/>
        <v>3000</v>
      </c>
      <c r="CW80" s="14" t="str">
        <f t="shared" si="101"/>
        <v>常服夏铃碎片</v>
      </c>
      <c r="CX80" s="14">
        <f t="shared" si="117"/>
        <v>20</v>
      </c>
    </row>
    <row r="81" spans="1:102" ht="16.5" x14ac:dyDescent="0.2">
      <c r="A81" s="55">
        <v>1102012</v>
      </c>
      <c r="B81" s="55" t="s">
        <v>183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102"/>
        <v>2</v>
      </c>
      <c r="AC81" s="14">
        <f>INDEX(挂机升级突破!$DQ$6:$DQ$57,卡牌消耗!AI81)</f>
        <v>11</v>
      </c>
      <c r="AD81" s="14">
        <f>INDEX(挂机升级突破!DR$6:DR$57,卡牌消耗!$AI81)</f>
        <v>4</v>
      </c>
      <c r="AE81" s="14">
        <f>INDEX(挂机升级突破!DS$6:DS$57,卡牌消耗!$AI81)</f>
        <v>0</v>
      </c>
      <c r="AF81" s="14" t="str">
        <f t="shared" si="103"/>
        <v>许褚</v>
      </c>
      <c r="AG81" s="14">
        <f t="shared" si="104"/>
        <v>3</v>
      </c>
      <c r="AH81" s="14" t="str">
        <f t="shared" si="105"/>
        <v>许褚魂火-25</v>
      </c>
      <c r="AI81" s="14">
        <f t="shared" si="106"/>
        <v>25</v>
      </c>
      <c r="AJ81" s="14" t="str">
        <f>INDEX(挂机升级突破!$DT$4:$ED$4,INDEX(挂机升级突破!$DQ$6:$DQ$57,卡牌消耗!AI81))</f>
        <v>金币</v>
      </c>
      <c r="AK81" s="14">
        <f>ROUND(INDEX(挂机升级突破!$DJ$6:$DJ$57,卡牌消耗!AI81)*INDEX(卡牌消耗!$B$8:$F$8,AG81)/$Q$4/50,0)*50</f>
        <v>7550</v>
      </c>
      <c r="AL81" s="14" t="str">
        <f>IF(AD81&gt;0,INDEX(挂机升级突破!$DT$4:$ED$4,AD81),"")</f>
        <v>橙色基础材料</v>
      </c>
      <c r="AM81" s="14">
        <f>ROUND(INDEX(挂机升级突破!$DT$6:$ED$57,卡牌消耗!AI81,AD81)*INDEX(卡牌消耗!$B$5:$F$5,AG81)/$Q$4/5,0)*5</f>
        <v>20</v>
      </c>
      <c r="AN81" s="14" t="str">
        <f>IF(AE81&gt;0,INDEX(挂机升级突破!$DT$4:$ED$4,AE81),"")</f>
        <v/>
      </c>
      <c r="AO81" s="14" t="str">
        <f>IF(AE81&gt;0,ROUND(INDEX(挂机升级突破!$DT$6:$ED$57,卡牌消耗!AI81,AE81)*INDEX(卡牌消耗!$B$7:$F$7,AG81)/$Q$4,0),"")</f>
        <v/>
      </c>
      <c r="AP81" s="106"/>
      <c r="AQ81" s="15"/>
      <c r="AR81" s="104">
        <v>77</v>
      </c>
      <c r="AS81" s="14">
        <f t="shared" si="107"/>
        <v>4</v>
      </c>
      <c r="AT81" s="14">
        <f>INDEX(挂机升级突破!$EI$7:$EI$26,AX81)</f>
        <v>5</v>
      </c>
      <c r="AU81" s="14">
        <f>INDEX(挂机升级突破!$EJ$7:$EJ$26,AX81)</f>
        <v>4</v>
      </c>
      <c r="AV81" s="14">
        <f t="shared" si="108"/>
        <v>2</v>
      </c>
      <c r="AW81" s="14" t="str">
        <f t="shared" si="109"/>
        <v>唐流雨</v>
      </c>
      <c r="AX81" s="14">
        <f t="shared" si="110"/>
        <v>17</v>
      </c>
      <c r="AY81" s="14" t="str">
        <f t="shared" si="111"/>
        <v>唐流雨17突</v>
      </c>
      <c r="AZ81" s="14" t="str">
        <f>IF(AT81&gt;0,INDEX(挂机升级突破!$ER$5:$EV$5,卡牌消耗!AT81),"")</f>
        <v>金币</v>
      </c>
      <c r="BA81" s="14">
        <f>IF(AT81&gt;0,ROUND(INDEX(挂机升级突破!$EV$7:$EV$26,卡牌消耗!AX81)*INDEX(卡牌消耗!$B$8:$F$8,AV81)/$Q$4/500,0)*500,"")</f>
        <v>56500</v>
      </c>
      <c r="BB81" s="14" t="str">
        <f>IF(AU81&gt;0,INDEX(挂机升级突破!$ER$5:$EV$5,卡牌消耗!AU81),"")</f>
        <v>铀金</v>
      </c>
      <c r="BC81" s="14">
        <f>IF(AU81&gt;0,ROUND(INDEX(挂机升级突破!$ER$7:$EU$26,卡牌消耗!AX81,卡牌消耗!AU81)*INDEX($B$6:$F$6,AV81)/$Q$4/5,0)*5,"")</f>
        <v>15</v>
      </c>
      <c r="BD81" s="104"/>
      <c r="BE81" s="104"/>
      <c r="BF81" s="106"/>
      <c r="BX81" s="171"/>
      <c r="BY81" s="170"/>
      <c r="BZ81" s="14">
        <f>SUMIFS($CB$5:$CB$154,$CA$5:$CA$154,"&gt;="&amp;INDEX($BJ$5:$BJ$32,BZ79),$CA$5:$CA$154,"&lt;"&amp;INDEX($BK$5:$BK$32,BZ79))</f>
        <v>27.5</v>
      </c>
      <c r="CA81" s="169">
        <v>77</v>
      </c>
      <c r="CB81" s="169">
        <v>5.5</v>
      </c>
      <c r="CC81" s="21">
        <f t="shared" ref="CC81" si="138">CB81/$BZ81</f>
        <v>0.2</v>
      </c>
      <c r="CD81" s="169">
        <f t="shared" ref="CD81" si="139">INT($BZ80*CC81/5)*5</f>
        <v>22815</v>
      </c>
      <c r="CE81" s="169">
        <f>SUM(CD$5:CD81)</f>
        <v>712765</v>
      </c>
      <c r="CG81" s="171">
        <f t="shared" si="114"/>
        <v>11400</v>
      </c>
      <c r="CH81" s="171">
        <f t="shared" si="114"/>
        <v>18250</v>
      </c>
      <c r="CI81" s="171">
        <f t="shared" si="114"/>
        <v>22800</v>
      </c>
      <c r="CJ81" s="171">
        <f t="shared" si="114"/>
        <v>27350</v>
      </c>
      <c r="CK81" s="171">
        <f t="shared" si="114"/>
        <v>34200</v>
      </c>
      <c r="CN81" s="136">
        <v>77</v>
      </c>
      <c r="CO81" s="14">
        <f t="shared" si="115"/>
        <v>16</v>
      </c>
      <c r="CP81" s="14">
        <f t="shared" si="97"/>
        <v>2</v>
      </c>
      <c r="CQ81" s="14">
        <f t="shared" si="98"/>
        <v>1101041</v>
      </c>
      <c r="CR81" s="136" t="s">
        <v>1102</v>
      </c>
      <c r="CS81" s="14">
        <f t="shared" si="99"/>
        <v>2</v>
      </c>
      <c r="CT81" s="14" t="str">
        <f t="shared" si="100"/>
        <v>常服夏铃-2星</v>
      </c>
      <c r="CU81" s="136" t="s">
        <v>1108</v>
      </c>
      <c r="CV81" s="14">
        <f t="shared" si="116"/>
        <v>3500</v>
      </c>
      <c r="CW81" s="14" t="str">
        <f t="shared" si="101"/>
        <v>常服夏铃碎片</v>
      </c>
      <c r="CX81" s="14">
        <f t="shared" si="117"/>
        <v>40</v>
      </c>
    </row>
    <row r="82" spans="1:102" ht="16.5" x14ac:dyDescent="0.2">
      <c r="A82" s="55">
        <v>1102013</v>
      </c>
      <c r="B82" s="55" t="s">
        <v>184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102"/>
        <v>2</v>
      </c>
      <c r="AC82" s="14">
        <f>INDEX(挂机升级突破!$DQ$6:$DQ$57,卡牌消耗!AI82)</f>
        <v>11</v>
      </c>
      <c r="AD82" s="14">
        <f>INDEX(挂机升级突破!DR$6:DR$57,卡牌消耗!$AI82)</f>
        <v>4</v>
      </c>
      <c r="AE82" s="14">
        <f>INDEX(挂机升级突破!DS$6:DS$57,卡牌消耗!$AI82)</f>
        <v>0</v>
      </c>
      <c r="AF82" s="14" t="str">
        <f t="shared" si="103"/>
        <v>许褚</v>
      </c>
      <c r="AG82" s="14">
        <f t="shared" si="104"/>
        <v>3</v>
      </c>
      <c r="AH82" s="14" t="str">
        <f t="shared" si="105"/>
        <v>许褚魂火-26</v>
      </c>
      <c r="AI82" s="14">
        <f t="shared" si="106"/>
        <v>26</v>
      </c>
      <c r="AJ82" s="14" t="str">
        <f>INDEX(挂机升级突破!$DT$4:$ED$4,INDEX(挂机升级突破!$DQ$6:$DQ$57,卡牌消耗!AI82))</f>
        <v>金币</v>
      </c>
      <c r="AK82" s="14">
        <f>ROUND(INDEX(挂机升级突破!$DJ$6:$DJ$57,卡牌消耗!AI82)*INDEX(卡牌消耗!$B$8:$F$8,AG82)/$Q$4/50,0)*50</f>
        <v>8800</v>
      </c>
      <c r="AL82" s="14" t="str">
        <f>IF(AD82&gt;0,INDEX(挂机升级突破!$DT$4:$ED$4,AD82),"")</f>
        <v>橙色基础材料</v>
      </c>
      <c r="AM82" s="14">
        <f>ROUND(INDEX(挂机升级突破!$DT$6:$ED$57,卡牌消耗!AI82,AD82)*INDEX(卡牌消耗!$B$5:$F$5,AG82)/$Q$4/5,0)*5</f>
        <v>25</v>
      </c>
      <c r="AN82" s="14" t="str">
        <f>IF(AE82&gt;0,INDEX(挂机升级突破!$DT$4:$ED$4,AE82),"")</f>
        <v/>
      </c>
      <c r="AO82" s="14" t="str">
        <f>IF(AE82&gt;0,ROUND(INDEX(挂机升级突破!$DT$6:$ED$57,卡牌消耗!AI82,AE82)*INDEX(卡牌消耗!$B$7:$F$7,AG82)/$Q$4,0),"")</f>
        <v/>
      </c>
      <c r="AP82" s="106"/>
      <c r="AQ82" s="15"/>
      <c r="AR82" s="104">
        <v>78</v>
      </c>
      <c r="AS82" s="14">
        <f t="shared" si="107"/>
        <v>4</v>
      </c>
      <c r="AT82" s="14">
        <f>INDEX(挂机升级突破!$EI$7:$EI$26,AX82)</f>
        <v>5</v>
      </c>
      <c r="AU82" s="14">
        <f>INDEX(挂机升级突破!$EJ$7:$EJ$26,AX82)</f>
        <v>4</v>
      </c>
      <c r="AV82" s="14">
        <f t="shared" si="108"/>
        <v>2</v>
      </c>
      <c r="AW82" s="14" t="str">
        <f t="shared" si="109"/>
        <v>唐流雨</v>
      </c>
      <c r="AX82" s="14">
        <f t="shared" si="110"/>
        <v>18</v>
      </c>
      <c r="AY82" s="14" t="str">
        <f t="shared" si="111"/>
        <v>唐流雨18突</v>
      </c>
      <c r="AZ82" s="14" t="str">
        <f>IF(AT82&gt;0,INDEX(挂机升级突破!$ER$5:$EV$5,卡牌消耗!AT82),"")</f>
        <v>金币</v>
      </c>
      <c r="BA82" s="14">
        <f>IF(AT82&gt;0,ROUND(INDEX(挂机升级突破!$EV$7:$EV$26,卡牌消耗!AX82)*INDEX(卡牌消耗!$B$8:$F$8,AV82)/$Q$4/500,0)*500,"")</f>
        <v>75000</v>
      </c>
      <c r="BB82" s="14" t="str">
        <f>IF(AU82&gt;0,INDEX(挂机升级突破!$ER$5:$EV$5,卡牌消耗!AU82),"")</f>
        <v>铀金</v>
      </c>
      <c r="BC82" s="14">
        <f>IF(AU82&gt;0,ROUND(INDEX(挂机升级突破!$ER$7:$EU$26,卡牌消耗!AX82,卡牌消耗!AU82)*INDEX($B$6:$F$6,AV82)/$Q$4/5,0)*5,"")</f>
        <v>20</v>
      </c>
      <c r="BD82" s="104"/>
      <c r="BE82" s="104"/>
      <c r="BF82" s="106"/>
      <c r="BX82" s="171"/>
      <c r="BY82" s="171"/>
      <c r="BZ82" s="171"/>
      <c r="CA82" s="169">
        <v>78</v>
      </c>
      <c r="CB82" s="169">
        <v>5.75</v>
      </c>
      <c r="CC82" s="21">
        <f t="shared" ref="CC82" si="140">CB82/$BZ81</f>
        <v>0.20909090909090908</v>
      </c>
      <c r="CD82" s="169">
        <f t="shared" ref="CD82" si="141">INT($BZ80*CC82/5)*5</f>
        <v>23850</v>
      </c>
      <c r="CE82" s="169">
        <f>SUM(CD$5:CD82)</f>
        <v>736615</v>
      </c>
      <c r="CG82" s="171">
        <f t="shared" si="114"/>
        <v>11900</v>
      </c>
      <c r="CH82" s="171">
        <f t="shared" si="114"/>
        <v>19050</v>
      </c>
      <c r="CI82" s="171">
        <f t="shared" si="114"/>
        <v>23850</v>
      </c>
      <c r="CJ82" s="171">
        <f t="shared" si="114"/>
        <v>28600</v>
      </c>
      <c r="CK82" s="171">
        <f t="shared" si="114"/>
        <v>35750</v>
      </c>
      <c r="CN82" s="136">
        <v>78</v>
      </c>
      <c r="CO82" s="14">
        <f t="shared" si="115"/>
        <v>16</v>
      </c>
      <c r="CP82" s="14">
        <f t="shared" si="97"/>
        <v>2</v>
      </c>
      <c r="CQ82" s="14">
        <f t="shared" si="98"/>
        <v>1101041</v>
      </c>
      <c r="CR82" s="136" t="s">
        <v>1102</v>
      </c>
      <c r="CS82" s="14">
        <f t="shared" si="99"/>
        <v>3</v>
      </c>
      <c r="CT82" s="14" t="str">
        <f t="shared" si="100"/>
        <v>常服夏铃-3星</v>
      </c>
      <c r="CU82" s="136" t="s">
        <v>1108</v>
      </c>
      <c r="CV82" s="14">
        <f t="shared" si="116"/>
        <v>7000</v>
      </c>
      <c r="CW82" s="14" t="str">
        <f t="shared" si="101"/>
        <v>常服夏铃碎片</v>
      </c>
      <c r="CX82" s="14">
        <f t="shared" si="117"/>
        <v>80</v>
      </c>
    </row>
    <row r="83" spans="1:102" ht="16.5" x14ac:dyDescent="0.2">
      <c r="A83" s="55">
        <v>1102014</v>
      </c>
      <c r="B83" s="55" t="s">
        <v>185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102"/>
        <v>2</v>
      </c>
      <c r="AC83" s="14">
        <f>INDEX(挂机升级突破!$DQ$6:$DQ$57,卡牌消耗!AI83)</f>
        <v>11</v>
      </c>
      <c r="AD83" s="14">
        <f>INDEX(挂机升级突破!DR$6:DR$57,卡牌消耗!$AI83)</f>
        <v>4</v>
      </c>
      <c r="AE83" s="14">
        <f>INDEX(挂机升级突破!DS$6:DS$57,卡牌消耗!$AI83)</f>
        <v>0</v>
      </c>
      <c r="AF83" s="14" t="str">
        <f t="shared" si="103"/>
        <v>许褚</v>
      </c>
      <c r="AG83" s="14">
        <f t="shared" si="104"/>
        <v>3</v>
      </c>
      <c r="AH83" s="14" t="str">
        <f t="shared" si="105"/>
        <v>许褚魂火-27</v>
      </c>
      <c r="AI83" s="14">
        <f t="shared" si="106"/>
        <v>27</v>
      </c>
      <c r="AJ83" s="14" t="str">
        <f>INDEX(挂机升级突破!$DT$4:$ED$4,INDEX(挂机升级突破!$DQ$6:$DQ$57,卡牌消耗!AI83))</f>
        <v>金币</v>
      </c>
      <c r="AK83" s="14">
        <f>ROUND(INDEX(挂机升级突破!$DJ$6:$DJ$57,卡牌消耗!AI83)*INDEX(卡牌消耗!$B$8:$F$8,AG83)/$Q$4/50,0)*50</f>
        <v>8800</v>
      </c>
      <c r="AL83" s="14" t="str">
        <f>IF(AD83&gt;0,INDEX(挂机升级突破!$DT$4:$ED$4,AD83),"")</f>
        <v>橙色基础材料</v>
      </c>
      <c r="AM83" s="14">
        <f>ROUND(INDEX(挂机升级突破!$DT$6:$ED$57,卡牌消耗!AI83,AD83)*INDEX(卡牌消耗!$B$5:$F$5,AG83)/$Q$4/5,0)*5</f>
        <v>25</v>
      </c>
      <c r="AN83" s="14" t="str">
        <f>IF(AE83&gt;0,INDEX(挂机升级突破!$DT$4:$ED$4,AE83),"")</f>
        <v/>
      </c>
      <c r="AO83" s="14" t="str">
        <f>IF(AE83&gt;0,ROUND(INDEX(挂机升级突破!$DT$6:$ED$57,卡牌消耗!AI83,AE83)*INDEX(卡牌消耗!$B$7:$F$7,AG83)/$Q$4,0),"")</f>
        <v/>
      </c>
      <c r="AP83" s="106"/>
      <c r="AQ83" s="15"/>
      <c r="AR83" s="104">
        <v>79</v>
      </c>
      <c r="AS83" s="14">
        <f t="shared" si="107"/>
        <v>4</v>
      </c>
      <c r="AT83" s="14">
        <f>INDEX(挂机升级突破!$EI$7:$EI$26,AX83)</f>
        <v>5</v>
      </c>
      <c r="AU83" s="14">
        <f>INDEX(挂机升级突破!$EJ$7:$EJ$26,AX83)</f>
        <v>4</v>
      </c>
      <c r="AV83" s="14">
        <f t="shared" si="108"/>
        <v>2</v>
      </c>
      <c r="AW83" s="14" t="str">
        <f t="shared" si="109"/>
        <v>唐流雨</v>
      </c>
      <c r="AX83" s="14">
        <f t="shared" si="110"/>
        <v>19</v>
      </c>
      <c r="AY83" s="14" t="str">
        <f t="shared" si="111"/>
        <v>唐流雨19突</v>
      </c>
      <c r="AZ83" s="14" t="str">
        <f>IF(AT83&gt;0,INDEX(挂机升级突破!$ER$5:$EV$5,卡牌消耗!AT83),"")</f>
        <v>金币</v>
      </c>
      <c r="BA83" s="14">
        <f>IF(AT83&gt;0,ROUND(INDEX(挂机升级突破!$EV$7:$EV$26,卡牌消耗!AX83)*INDEX(卡牌消耗!$B$8:$F$8,AV83)/$Q$4/500,0)*500,"")</f>
        <v>456000</v>
      </c>
      <c r="BB83" s="14" t="str">
        <f>IF(AU83&gt;0,INDEX(挂机升级突破!$ER$5:$EV$5,卡牌消耗!AU83),"")</f>
        <v>铀金</v>
      </c>
      <c r="BC83" s="14">
        <f>IF(AU83&gt;0,ROUND(INDEX(挂机升级突破!$ER$7:$EU$26,卡牌消耗!AX83,卡牌消耗!AU83)*INDEX($B$6:$F$6,AV83)/$Q$4/5,0)*5,"")</f>
        <v>25</v>
      </c>
      <c r="BD83" s="104"/>
      <c r="BE83" s="104"/>
      <c r="BF83" s="106"/>
      <c r="BX83" s="171"/>
      <c r="BY83" s="171"/>
      <c r="BZ83" s="171"/>
      <c r="CA83" s="169">
        <v>79</v>
      </c>
      <c r="CB83" s="169">
        <v>6</v>
      </c>
      <c r="CC83" s="21">
        <f t="shared" ref="CC83" si="142">CB83/$BZ81</f>
        <v>0.21818181818181817</v>
      </c>
      <c r="CD83" s="169">
        <f t="shared" ref="CD83" si="143">INT($BZ80*CC83/5)*5</f>
        <v>24890</v>
      </c>
      <c r="CE83" s="169">
        <f>SUM(CD$5:CD83)</f>
        <v>761505</v>
      </c>
      <c r="CG83" s="171">
        <f t="shared" si="114"/>
        <v>12400</v>
      </c>
      <c r="CH83" s="171">
        <f t="shared" si="114"/>
        <v>19900</v>
      </c>
      <c r="CI83" s="171">
        <f t="shared" si="114"/>
        <v>24850</v>
      </c>
      <c r="CJ83" s="171">
        <f t="shared" si="114"/>
        <v>29850</v>
      </c>
      <c r="CK83" s="171">
        <f t="shared" si="114"/>
        <v>37300</v>
      </c>
      <c r="CN83" s="136">
        <v>79</v>
      </c>
      <c r="CO83" s="14">
        <f t="shared" si="115"/>
        <v>16</v>
      </c>
      <c r="CP83" s="14">
        <f t="shared" si="97"/>
        <v>2</v>
      </c>
      <c r="CQ83" s="14">
        <f t="shared" si="98"/>
        <v>1101041</v>
      </c>
      <c r="CR83" s="136" t="s">
        <v>1102</v>
      </c>
      <c r="CS83" s="14">
        <f t="shared" si="99"/>
        <v>4</v>
      </c>
      <c r="CT83" s="14" t="str">
        <f t="shared" si="100"/>
        <v>常服夏铃-4星</v>
      </c>
      <c r="CU83" s="136" t="s">
        <v>1108</v>
      </c>
      <c r="CV83" s="14">
        <f t="shared" si="116"/>
        <v>16000</v>
      </c>
      <c r="CW83" s="14" t="str">
        <f t="shared" si="101"/>
        <v>常服夏铃碎片</v>
      </c>
      <c r="CX83" s="14">
        <f t="shared" si="117"/>
        <v>120</v>
      </c>
    </row>
    <row r="84" spans="1:102" ht="16.5" x14ac:dyDescent="0.2">
      <c r="A84" s="55">
        <v>1102015</v>
      </c>
      <c r="B84" s="55" t="s">
        <v>186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102"/>
        <v>2</v>
      </c>
      <c r="AC84" s="14">
        <f>INDEX(挂机升级突破!$DQ$6:$DQ$57,卡牌消耗!AI84)</f>
        <v>11</v>
      </c>
      <c r="AD84" s="14">
        <f>INDEX(挂机升级突破!DR$6:DR$57,卡牌消耗!$AI84)</f>
        <v>4</v>
      </c>
      <c r="AE84" s="14">
        <f>INDEX(挂机升级突破!DS$6:DS$57,卡牌消耗!$AI84)</f>
        <v>0</v>
      </c>
      <c r="AF84" s="14" t="str">
        <f t="shared" si="103"/>
        <v>许褚</v>
      </c>
      <c r="AG84" s="14">
        <f t="shared" si="104"/>
        <v>3</v>
      </c>
      <c r="AH84" s="14" t="str">
        <f t="shared" si="105"/>
        <v>许褚魂火-28</v>
      </c>
      <c r="AI84" s="14">
        <f t="shared" si="106"/>
        <v>28</v>
      </c>
      <c r="AJ84" s="14" t="str">
        <f>INDEX(挂机升级突破!$DT$4:$ED$4,INDEX(挂机升级突破!$DQ$6:$DQ$57,卡牌消耗!AI84))</f>
        <v>金币</v>
      </c>
      <c r="AK84" s="14">
        <f>ROUND(INDEX(挂机升级突破!$DJ$6:$DJ$57,卡牌消耗!AI84)*INDEX(卡牌消耗!$B$8:$F$8,AG84)/$Q$4/50,0)*50</f>
        <v>8800</v>
      </c>
      <c r="AL84" s="14" t="str">
        <f>IF(AD84&gt;0,INDEX(挂机升级突破!$DT$4:$ED$4,AD84),"")</f>
        <v>橙色基础材料</v>
      </c>
      <c r="AM84" s="14">
        <f>ROUND(INDEX(挂机升级突破!$DT$6:$ED$57,卡牌消耗!AI84,AD84)*INDEX(卡牌消耗!$B$5:$F$5,AG84)/$Q$4/5,0)*5</f>
        <v>25</v>
      </c>
      <c r="AN84" s="14" t="str">
        <f>IF(AE84&gt;0,INDEX(挂机升级突破!$DT$4:$ED$4,AE84),"")</f>
        <v/>
      </c>
      <c r="AO84" s="14" t="str">
        <f>IF(AE84&gt;0,ROUND(INDEX(挂机升级突破!$DT$6:$ED$57,卡牌消耗!AI84,AE84)*INDEX(卡牌消耗!$B$7:$F$7,AG84)/$Q$4,0),"")</f>
        <v/>
      </c>
      <c r="AP84" s="106"/>
      <c r="AQ84" s="15"/>
      <c r="AR84" s="104">
        <v>80</v>
      </c>
      <c r="AS84" s="14">
        <f t="shared" si="107"/>
        <v>4</v>
      </c>
      <c r="AT84" s="14">
        <f>INDEX(挂机升级突破!$EI$7:$EI$26,AX84)</f>
        <v>5</v>
      </c>
      <c r="AU84" s="14">
        <f>INDEX(挂机升级突破!$EJ$7:$EJ$26,AX84)</f>
        <v>4</v>
      </c>
      <c r="AV84" s="14">
        <f t="shared" si="108"/>
        <v>2</v>
      </c>
      <c r="AW84" s="14" t="str">
        <f t="shared" si="109"/>
        <v>唐流雨</v>
      </c>
      <c r="AX84" s="14">
        <f t="shared" si="110"/>
        <v>20</v>
      </c>
      <c r="AY84" s="14" t="str">
        <f t="shared" si="111"/>
        <v>唐流雨20突</v>
      </c>
      <c r="AZ84" s="14" t="str">
        <f>IF(AT84&gt;0,INDEX(挂机升级突破!$ER$5:$EV$5,卡牌消耗!AT84),"")</f>
        <v>金币</v>
      </c>
      <c r="BA84" s="14">
        <f>IF(AT84&gt;0,ROUND(INDEX(挂机升级突破!$EV$7:$EV$26,卡牌消耗!AX84)*INDEX(卡牌消耗!$B$8:$F$8,AV84)/$Q$4/500,0)*500,"")</f>
        <v>684000</v>
      </c>
      <c r="BB84" s="14" t="str">
        <f>IF(AU84&gt;0,INDEX(挂机升级突破!$ER$5:$EV$5,卡牌消耗!AU84),"")</f>
        <v>铀金</v>
      </c>
      <c r="BC84" s="14">
        <f>IF(AU84&gt;0,ROUND(INDEX(挂机升级突破!$ER$7:$EU$26,卡牌消耗!AX84,卡牌消耗!AU84)*INDEX($B$6:$F$6,AV84)/$Q$4/5,0)*5,"")</f>
        <v>35</v>
      </c>
      <c r="BD84" s="104"/>
      <c r="BE84" s="104"/>
      <c r="BF84" s="106"/>
      <c r="BX84" s="171"/>
      <c r="BY84" s="173" t="s">
        <v>120</v>
      </c>
      <c r="BZ84" s="169">
        <v>15</v>
      </c>
      <c r="CA84" s="169">
        <v>80</v>
      </c>
      <c r="CB84" s="169">
        <v>5</v>
      </c>
      <c r="CC84" s="21">
        <f t="shared" ref="CC84" si="144">CB84/$BZ86</f>
        <v>0.18181818181818182</v>
      </c>
      <c r="CD84" s="169">
        <f t="shared" ref="CD84" si="145">INT($BZ85*CC84/5)*5</f>
        <v>24360</v>
      </c>
      <c r="CE84" s="169">
        <f>SUM(CD$5:CD84)</f>
        <v>785865</v>
      </c>
      <c r="CG84" s="171">
        <f t="shared" si="114"/>
        <v>12150</v>
      </c>
      <c r="CH84" s="171">
        <f t="shared" si="114"/>
        <v>19450</v>
      </c>
      <c r="CI84" s="171">
        <f t="shared" si="114"/>
        <v>24350</v>
      </c>
      <c r="CJ84" s="171">
        <f t="shared" si="114"/>
        <v>29200</v>
      </c>
      <c r="CK84" s="171">
        <f t="shared" si="114"/>
        <v>36500</v>
      </c>
      <c r="CN84" s="136">
        <v>80</v>
      </c>
      <c r="CO84" s="14">
        <f t="shared" si="115"/>
        <v>16</v>
      </c>
      <c r="CP84" s="14">
        <f t="shared" si="97"/>
        <v>2</v>
      </c>
      <c r="CQ84" s="14">
        <f t="shared" si="98"/>
        <v>1101041</v>
      </c>
      <c r="CR84" s="136" t="s">
        <v>1102</v>
      </c>
      <c r="CS84" s="14">
        <f t="shared" si="99"/>
        <v>5</v>
      </c>
      <c r="CT84" s="14" t="str">
        <f t="shared" si="100"/>
        <v>常服夏铃-5星</v>
      </c>
      <c r="CU84" s="136" t="s">
        <v>1108</v>
      </c>
      <c r="CV84" s="14">
        <f t="shared" si="116"/>
        <v>30000</v>
      </c>
      <c r="CW84" s="14" t="str">
        <f t="shared" si="101"/>
        <v>常服夏铃碎片</v>
      </c>
      <c r="CX84" s="14">
        <f t="shared" si="117"/>
        <v>160</v>
      </c>
    </row>
    <row r="85" spans="1:102" ht="16.5" x14ac:dyDescent="0.2">
      <c r="A85" s="55">
        <v>1102016</v>
      </c>
      <c r="B85" s="55" t="s">
        <v>187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102"/>
        <v>2</v>
      </c>
      <c r="AC85" s="14">
        <f>INDEX(挂机升级突破!$DQ$6:$DQ$57,卡牌消耗!AI85)</f>
        <v>11</v>
      </c>
      <c r="AD85" s="14">
        <f>INDEX(挂机升级突破!DR$6:DR$57,卡牌消耗!$AI85)</f>
        <v>4</v>
      </c>
      <c r="AE85" s="14">
        <f>INDEX(挂机升级突破!DS$6:DS$57,卡牌消耗!$AI85)</f>
        <v>0</v>
      </c>
      <c r="AF85" s="14" t="str">
        <f t="shared" si="103"/>
        <v>许褚</v>
      </c>
      <c r="AG85" s="14">
        <f t="shared" si="104"/>
        <v>3</v>
      </c>
      <c r="AH85" s="14" t="str">
        <f t="shared" si="105"/>
        <v>许褚魂火-29</v>
      </c>
      <c r="AI85" s="14">
        <f t="shared" si="106"/>
        <v>29</v>
      </c>
      <c r="AJ85" s="14" t="str">
        <f>INDEX(挂机升级突破!$DT$4:$ED$4,INDEX(挂机升级突破!$DQ$6:$DQ$57,卡牌消耗!AI85))</f>
        <v>金币</v>
      </c>
      <c r="AK85" s="14">
        <f>ROUND(INDEX(挂机升级突破!$DJ$6:$DJ$57,卡牌消耗!AI85)*INDEX(卡牌消耗!$B$8:$F$8,AG85)/$Q$4/50,0)*50</f>
        <v>8900</v>
      </c>
      <c r="AL85" s="14" t="str">
        <f>IF(AD85&gt;0,INDEX(挂机升级突破!$DT$4:$ED$4,AD85),"")</f>
        <v>橙色基础材料</v>
      </c>
      <c r="AM85" s="14">
        <f>ROUND(INDEX(挂机升级突破!$DT$6:$ED$57,卡牌消耗!AI85,AD85)*INDEX(卡牌消耗!$B$5:$F$5,AG85)/$Q$4/5,0)*5</f>
        <v>25</v>
      </c>
      <c r="AN85" s="14" t="str">
        <f>IF(AE85&gt;0,INDEX(挂机升级突破!$DT$4:$ED$4,AE85),"")</f>
        <v/>
      </c>
      <c r="AO85" s="14" t="str">
        <f>IF(AE85&gt;0,ROUND(INDEX(挂机升级突破!$DT$6:$ED$57,卡牌消耗!AI85,AE85)*INDEX(卡牌消耗!$B$7:$F$7,AG85)/$Q$4,0),"")</f>
        <v/>
      </c>
      <c r="AP85" s="106"/>
      <c r="AQ85" s="15"/>
      <c r="AR85" s="104">
        <v>81</v>
      </c>
      <c r="AS85" s="14">
        <f t="shared" si="107"/>
        <v>5</v>
      </c>
      <c r="AT85" s="14">
        <f>INDEX(挂机升级突破!$EI$7:$EI$26,AX85)</f>
        <v>0</v>
      </c>
      <c r="AU85" s="14">
        <f>INDEX(挂机升级突破!$EJ$7:$EJ$26,AX85)</f>
        <v>0</v>
      </c>
      <c r="AV85" s="14">
        <f t="shared" si="108"/>
        <v>3</v>
      </c>
      <c r="AW85" s="14" t="str">
        <f t="shared" si="109"/>
        <v>李轩辕</v>
      </c>
      <c r="AX85" s="14">
        <f t="shared" si="110"/>
        <v>1</v>
      </c>
      <c r="AY85" s="14" t="str">
        <f t="shared" si="111"/>
        <v>李轩辕1突</v>
      </c>
      <c r="AZ85" s="14" t="str">
        <f>IF(AT85&gt;0,INDEX(挂机升级突破!$ER$5:$EV$5,卡牌消耗!AT85),"")</f>
        <v/>
      </c>
      <c r="BA85" s="14" t="str">
        <f>IF(AT85&gt;0,ROUND(INDEX(挂机升级突破!$EV$7:$EV$26,卡牌消耗!AX85)*INDEX(卡牌消耗!$B$8:$F$8,AV85)/$Q$4/500,0)*500,"")</f>
        <v/>
      </c>
      <c r="BB85" s="14" t="str">
        <f>IF(AU85&gt;0,INDEX(挂机升级突破!$ER$5:$EV$5,卡牌消耗!AU85),"")</f>
        <v/>
      </c>
      <c r="BC85" s="14" t="str">
        <f>IF(AU85&gt;0,ROUND(INDEX(挂机升级突破!$ER$7:$EU$26,卡牌消耗!AX85,卡牌消耗!AU85)*INDEX($B$6:$F$6,AV85)/$Q$4/5,0)*5,"")</f>
        <v/>
      </c>
      <c r="BD85" s="104"/>
      <c r="BE85" s="104"/>
      <c r="BF85" s="106"/>
      <c r="BX85" s="171"/>
      <c r="BY85" s="171"/>
      <c r="BZ85" s="14">
        <f>INDEX($BU$5:$BU$32,BZ84)</f>
        <v>134000</v>
      </c>
      <c r="CA85" s="169">
        <v>81</v>
      </c>
      <c r="CB85" s="169">
        <v>5.25</v>
      </c>
      <c r="CC85" s="21">
        <f t="shared" ref="CC85" si="146">CB85/$BZ86</f>
        <v>0.19090909090909092</v>
      </c>
      <c r="CD85" s="169">
        <f t="shared" ref="CD85" si="147">INT($BZ85*CC85/5)*5</f>
        <v>25580</v>
      </c>
      <c r="CE85" s="169">
        <f>SUM(CD$5:CD85)</f>
        <v>811445</v>
      </c>
      <c r="CG85" s="171">
        <f t="shared" si="114"/>
        <v>12750</v>
      </c>
      <c r="CH85" s="171">
        <f t="shared" si="114"/>
        <v>20450</v>
      </c>
      <c r="CI85" s="171">
        <f t="shared" si="114"/>
        <v>25550</v>
      </c>
      <c r="CJ85" s="171">
        <f t="shared" si="114"/>
        <v>30650</v>
      </c>
      <c r="CK85" s="171">
        <f t="shared" si="114"/>
        <v>38350</v>
      </c>
      <c r="CN85" s="136">
        <v>81</v>
      </c>
      <c r="CO85" s="14">
        <f t="shared" si="115"/>
        <v>17</v>
      </c>
      <c r="CP85" s="14">
        <f t="shared" si="97"/>
        <v>4</v>
      </c>
      <c r="CQ85" s="14">
        <f t="shared" si="98"/>
        <v>1101016</v>
      </c>
      <c r="CR85" s="136" t="s">
        <v>1102</v>
      </c>
      <c r="CS85" s="14">
        <f t="shared" si="99"/>
        <v>1</v>
      </c>
      <c r="CT85" s="14" t="str">
        <f t="shared" si="100"/>
        <v>秦王攻-1星</v>
      </c>
      <c r="CU85" s="136" t="s">
        <v>1108</v>
      </c>
      <c r="CV85" s="14">
        <f t="shared" si="116"/>
        <v>6000</v>
      </c>
      <c r="CW85" s="14" t="str">
        <f t="shared" si="101"/>
        <v>秦王攻碎片</v>
      </c>
      <c r="CX85" s="14">
        <f t="shared" si="117"/>
        <v>80</v>
      </c>
    </row>
    <row r="86" spans="1:102" ht="16.5" x14ac:dyDescent="0.2">
      <c r="A86" s="136">
        <v>1102017</v>
      </c>
      <c r="B86" s="136" t="s">
        <v>188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102"/>
        <v>2</v>
      </c>
      <c r="AC86" s="14">
        <f>INDEX(挂机升级突破!$DQ$6:$DQ$57,卡牌消耗!AI86)</f>
        <v>11</v>
      </c>
      <c r="AD86" s="14">
        <f>INDEX(挂机升级突破!DR$6:DR$57,卡牌消耗!$AI86)</f>
        <v>4</v>
      </c>
      <c r="AE86" s="14">
        <f>INDEX(挂机升级突破!DS$6:DS$57,卡牌消耗!$AI86)</f>
        <v>0</v>
      </c>
      <c r="AF86" s="14" t="str">
        <f t="shared" si="103"/>
        <v>许褚</v>
      </c>
      <c r="AG86" s="14">
        <f t="shared" si="104"/>
        <v>3</v>
      </c>
      <c r="AH86" s="14" t="str">
        <f t="shared" si="105"/>
        <v>许褚魂火-30</v>
      </c>
      <c r="AI86" s="14">
        <f t="shared" si="106"/>
        <v>30</v>
      </c>
      <c r="AJ86" s="14" t="str">
        <f>INDEX(挂机升级突破!$DT$4:$ED$4,INDEX(挂机升级突破!$DQ$6:$DQ$57,卡牌消耗!AI86))</f>
        <v>金币</v>
      </c>
      <c r="AK86" s="14">
        <f>ROUND(INDEX(挂机升级突破!$DJ$6:$DJ$57,卡牌消耗!AI86)*INDEX(卡牌消耗!$B$8:$F$8,AG86)/$Q$4/50,0)*50</f>
        <v>8900</v>
      </c>
      <c r="AL86" s="14" t="str">
        <f>IF(AD86&gt;0,INDEX(挂机升级突破!$DT$4:$ED$4,AD86),"")</f>
        <v>橙色基础材料</v>
      </c>
      <c r="AM86" s="14">
        <f>ROUND(INDEX(挂机升级突破!$DT$6:$ED$57,卡牌消耗!AI86,AD86)*INDEX(卡牌消耗!$B$5:$F$5,AG86)/$Q$4/5,0)*5</f>
        <v>25</v>
      </c>
      <c r="AN86" s="14" t="str">
        <f>IF(AE86&gt;0,INDEX(挂机升级突破!$DT$4:$ED$4,AE86),"")</f>
        <v/>
      </c>
      <c r="AO86" s="14" t="str">
        <f>IF(AE86&gt;0,ROUND(INDEX(挂机升级突破!$DT$6:$ED$57,卡牌消耗!AI86,AE86)*INDEX(卡牌消耗!$B$7:$F$7,AG86)/$Q$4,0),"")</f>
        <v/>
      </c>
      <c r="AP86" s="106"/>
      <c r="AQ86" s="15"/>
      <c r="AR86" s="104">
        <v>82</v>
      </c>
      <c r="AS86" s="14">
        <f t="shared" si="107"/>
        <v>5</v>
      </c>
      <c r="AT86" s="14">
        <f>INDEX(挂机升级突破!$EI$7:$EI$26,AX86)</f>
        <v>5</v>
      </c>
      <c r="AU86" s="14">
        <f>INDEX(挂机升级突破!$EJ$7:$EJ$26,AX86)</f>
        <v>0</v>
      </c>
      <c r="AV86" s="14">
        <f t="shared" si="108"/>
        <v>3</v>
      </c>
      <c r="AW86" s="14" t="str">
        <f t="shared" si="109"/>
        <v>李轩辕</v>
      </c>
      <c r="AX86" s="14">
        <f t="shared" si="110"/>
        <v>2</v>
      </c>
      <c r="AY86" s="14" t="str">
        <f t="shared" si="111"/>
        <v>李轩辕2突</v>
      </c>
      <c r="AZ86" s="14" t="str">
        <f>IF(AT86&gt;0,INDEX(挂机升级突破!$ER$5:$EV$5,卡牌消耗!AT86),"")</f>
        <v>金币</v>
      </c>
      <c r="BA86" s="14">
        <f>IF(AT86&gt;0,ROUND(INDEX(挂机升级突破!$EV$7:$EV$26,卡牌消耗!AX86)*INDEX(卡牌消耗!$B$8:$F$8,AV86)/$Q$4/500,0)*500,"")</f>
        <v>3000</v>
      </c>
      <c r="BB86" s="14" t="str">
        <f>IF(AU86&gt;0,INDEX(挂机升级突破!$ER$5:$EV$5,卡牌消耗!AU86),"")</f>
        <v/>
      </c>
      <c r="BC86" s="14" t="str">
        <f>IF(AU86&gt;0,ROUND(INDEX(挂机升级突破!$ER$7:$EU$26,卡牌消耗!AX86,卡牌消耗!AU86)*INDEX($B$6:$F$6,AV86)/$Q$4/5,0)*5,"")</f>
        <v/>
      </c>
      <c r="BD86" s="104"/>
      <c r="BE86" s="104"/>
      <c r="BF86" s="106"/>
      <c r="BX86" s="171"/>
      <c r="BY86" s="170"/>
      <c r="BZ86" s="14">
        <f>SUMIFS($CB$5:$CB$154,$CA$5:$CA$154,"&gt;="&amp;INDEX($BJ$5:$BJ$32,BZ84),$CA$5:$CA$154,"&lt;"&amp;INDEX($BK$5:$BK$32,BZ84))</f>
        <v>27.5</v>
      </c>
      <c r="CA86" s="169">
        <v>82</v>
      </c>
      <c r="CB86" s="169">
        <v>5.5</v>
      </c>
      <c r="CC86" s="21">
        <f t="shared" ref="CC86" si="148">CB86/$BZ86</f>
        <v>0.2</v>
      </c>
      <c r="CD86" s="169">
        <f t="shared" ref="CD86" si="149">INT($BZ85*CC86/5)*5</f>
        <v>26800</v>
      </c>
      <c r="CE86" s="169">
        <f>SUM(CD$5:CD86)</f>
        <v>838245</v>
      </c>
      <c r="CG86" s="171">
        <f t="shared" si="114"/>
        <v>13400</v>
      </c>
      <c r="CH86" s="171">
        <f t="shared" si="114"/>
        <v>21400</v>
      </c>
      <c r="CI86" s="171">
        <f t="shared" si="114"/>
        <v>26800</v>
      </c>
      <c r="CJ86" s="171">
        <f t="shared" si="114"/>
        <v>32150</v>
      </c>
      <c r="CK86" s="171">
        <f t="shared" si="114"/>
        <v>40200</v>
      </c>
      <c r="CN86" s="136">
        <v>82</v>
      </c>
      <c r="CO86" s="14">
        <f t="shared" si="115"/>
        <v>17</v>
      </c>
      <c r="CP86" s="14">
        <f t="shared" si="97"/>
        <v>4</v>
      </c>
      <c r="CQ86" s="14">
        <f t="shared" si="98"/>
        <v>1101016</v>
      </c>
      <c r="CR86" s="136" t="s">
        <v>1102</v>
      </c>
      <c r="CS86" s="14">
        <f t="shared" si="99"/>
        <v>2</v>
      </c>
      <c r="CT86" s="14" t="str">
        <f t="shared" si="100"/>
        <v>秦王攻-2星</v>
      </c>
      <c r="CU86" s="136" t="s">
        <v>1108</v>
      </c>
      <c r="CV86" s="14">
        <f t="shared" si="116"/>
        <v>8000</v>
      </c>
      <c r="CW86" s="14" t="str">
        <f t="shared" si="101"/>
        <v>秦王攻碎片</v>
      </c>
      <c r="CX86" s="14">
        <f t="shared" si="117"/>
        <v>80</v>
      </c>
    </row>
    <row r="87" spans="1:102" ht="16.5" x14ac:dyDescent="0.2">
      <c r="A87" s="136">
        <v>1102018</v>
      </c>
      <c r="B87" s="136" t="s">
        <v>189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102"/>
        <v>2</v>
      </c>
      <c r="AC87" s="14">
        <f>INDEX(挂机升级突破!$DQ$6:$DQ$57,卡牌消耗!AI87)</f>
        <v>11</v>
      </c>
      <c r="AD87" s="14">
        <f>INDEX(挂机升级突破!DR$6:DR$57,卡牌消耗!$AI87)</f>
        <v>4</v>
      </c>
      <c r="AE87" s="14">
        <f>INDEX(挂机升级突破!DS$6:DS$57,卡牌消耗!$AI87)</f>
        <v>0</v>
      </c>
      <c r="AF87" s="14" t="str">
        <f t="shared" si="103"/>
        <v>许褚</v>
      </c>
      <c r="AG87" s="14">
        <f t="shared" si="104"/>
        <v>3</v>
      </c>
      <c r="AH87" s="14" t="str">
        <f t="shared" si="105"/>
        <v>许褚魂火-31</v>
      </c>
      <c r="AI87" s="14">
        <f t="shared" si="106"/>
        <v>31</v>
      </c>
      <c r="AJ87" s="14" t="str">
        <f>INDEX(挂机升级突破!$DT$4:$ED$4,INDEX(挂机升级突破!$DQ$6:$DQ$57,卡牌消耗!AI87))</f>
        <v>金币</v>
      </c>
      <c r="AK87" s="14">
        <f>ROUND(INDEX(挂机升级突破!$DJ$6:$DJ$57,卡牌消耗!AI87)*INDEX(卡牌消耗!$B$8:$F$8,AG87)/$Q$4/50,0)*50</f>
        <v>8900</v>
      </c>
      <c r="AL87" s="14" t="str">
        <f>IF(AD87&gt;0,INDEX(挂机升级突破!$DT$4:$ED$4,AD87),"")</f>
        <v>橙色基础材料</v>
      </c>
      <c r="AM87" s="14">
        <f>ROUND(INDEX(挂机升级突破!$DT$6:$ED$57,卡牌消耗!AI87,AD87)*INDEX(卡牌消耗!$B$5:$F$5,AG87)/$Q$4/5,0)*5</f>
        <v>25</v>
      </c>
      <c r="AN87" s="14" t="str">
        <f>IF(AE87&gt;0,INDEX(挂机升级突破!$DT$4:$ED$4,AE87),"")</f>
        <v/>
      </c>
      <c r="AO87" s="14" t="str">
        <f>IF(AE87&gt;0,ROUND(INDEX(挂机升级突破!$DT$6:$ED$57,卡牌消耗!AI87,AE87)*INDEX(卡牌消耗!$B$7:$F$7,AG87)/$Q$4,0),"")</f>
        <v/>
      </c>
      <c r="AP87" s="106"/>
      <c r="AQ87" s="15"/>
      <c r="AR87" s="104">
        <v>83</v>
      </c>
      <c r="AS87" s="14">
        <f t="shared" si="107"/>
        <v>5</v>
      </c>
      <c r="AT87" s="14">
        <f>INDEX(挂机升级突破!$EI$7:$EI$26,AX87)</f>
        <v>5</v>
      </c>
      <c r="AU87" s="14">
        <f>INDEX(挂机升级突破!$EJ$7:$EJ$26,AX87)</f>
        <v>0</v>
      </c>
      <c r="AV87" s="14">
        <f t="shared" si="108"/>
        <v>3</v>
      </c>
      <c r="AW87" s="14" t="str">
        <f t="shared" si="109"/>
        <v>李轩辕</v>
      </c>
      <c r="AX87" s="14">
        <f t="shared" si="110"/>
        <v>3</v>
      </c>
      <c r="AY87" s="14" t="str">
        <f t="shared" si="111"/>
        <v>李轩辕3突</v>
      </c>
      <c r="AZ87" s="14" t="str">
        <f>IF(AT87&gt;0,INDEX(挂机升级突破!$ER$5:$EV$5,卡牌消耗!AT87),"")</f>
        <v>金币</v>
      </c>
      <c r="BA87" s="14">
        <f>IF(AT87&gt;0,ROUND(INDEX(挂机升级突破!$EV$7:$EV$26,卡牌消耗!AX87)*INDEX(卡牌消耗!$B$8:$F$8,AV87)/$Q$4/500,0)*500,"")</f>
        <v>3000</v>
      </c>
      <c r="BB87" s="14" t="str">
        <f>IF(AU87&gt;0,INDEX(挂机升级突破!$ER$5:$EV$5,卡牌消耗!AU87),"")</f>
        <v/>
      </c>
      <c r="BC87" s="14" t="str">
        <f>IF(AU87&gt;0,ROUND(INDEX(挂机升级突破!$ER$7:$EU$26,卡牌消耗!AX87,卡牌消耗!AU87)*INDEX($B$6:$F$6,AV87)/$Q$4/5,0)*5,"")</f>
        <v/>
      </c>
      <c r="BD87" s="104"/>
      <c r="BE87" s="104"/>
      <c r="BF87" s="106"/>
      <c r="BX87" s="171"/>
      <c r="BY87" s="171"/>
      <c r="BZ87" s="171"/>
      <c r="CA87" s="169">
        <v>83</v>
      </c>
      <c r="CB87" s="169">
        <v>5.75</v>
      </c>
      <c r="CC87" s="21">
        <f t="shared" ref="CC87" si="150">CB87/$BZ86</f>
        <v>0.20909090909090908</v>
      </c>
      <c r="CD87" s="169">
        <f t="shared" ref="CD87" si="151">INT($BZ85*CC87/5)*5</f>
        <v>28015</v>
      </c>
      <c r="CE87" s="169">
        <f>SUM(CD$5:CD87)</f>
        <v>866260</v>
      </c>
      <c r="CG87" s="171">
        <f t="shared" si="114"/>
        <v>14000</v>
      </c>
      <c r="CH87" s="171">
        <f t="shared" si="114"/>
        <v>22400</v>
      </c>
      <c r="CI87" s="171">
        <f t="shared" si="114"/>
        <v>28000</v>
      </c>
      <c r="CJ87" s="171">
        <f t="shared" si="114"/>
        <v>33600</v>
      </c>
      <c r="CK87" s="171">
        <f t="shared" si="114"/>
        <v>42000</v>
      </c>
      <c r="CN87" s="136">
        <v>83</v>
      </c>
      <c r="CO87" s="14">
        <f t="shared" si="115"/>
        <v>17</v>
      </c>
      <c r="CP87" s="14">
        <f t="shared" si="97"/>
        <v>4</v>
      </c>
      <c r="CQ87" s="14">
        <f t="shared" si="98"/>
        <v>1101016</v>
      </c>
      <c r="CR87" s="136" t="s">
        <v>1102</v>
      </c>
      <c r="CS87" s="14">
        <f t="shared" si="99"/>
        <v>3</v>
      </c>
      <c r="CT87" s="14" t="str">
        <f t="shared" si="100"/>
        <v>秦王攻-3星</v>
      </c>
      <c r="CU87" s="136" t="s">
        <v>1108</v>
      </c>
      <c r="CV87" s="14">
        <f t="shared" si="116"/>
        <v>14000</v>
      </c>
      <c r="CW87" s="14" t="str">
        <f t="shared" si="101"/>
        <v>秦王攻碎片</v>
      </c>
      <c r="CX87" s="14">
        <f t="shared" si="117"/>
        <v>160</v>
      </c>
    </row>
    <row r="88" spans="1:102" ht="16.5" x14ac:dyDescent="0.2">
      <c r="A88" s="136">
        <v>1102019</v>
      </c>
      <c r="B88" s="136" t="s">
        <v>190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102"/>
        <v>2</v>
      </c>
      <c r="AC88" s="14">
        <f>INDEX(挂机升级突破!$DQ$6:$DQ$57,卡牌消耗!AI88)</f>
        <v>11</v>
      </c>
      <c r="AD88" s="14">
        <f>INDEX(挂机升级突破!DR$6:DR$57,卡牌消耗!$AI88)</f>
        <v>4</v>
      </c>
      <c r="AE88" s="14">
        <f>INDEX(挂机升级突破!DS$6:DS$57,卡牌消耗!$AI88)</f>
        <v>0</v>
      </c>
      <c r="AF88" s="14" t="str">
        <f t="shared" si="103"/>
        <v>许褚</v>
      </c>
      <c r="AG88" s="14">
        <f t="shared" si="104"/>
        <v>3</v>
      </c>
      <c r="AH88" s="14" t="str">
        <f t="shared" si="105"/>
        <v>许褚魂火-32</v>
      </c>
      <c r="AI88" s="14">
        <f t="shared" si="106"/>
        <v>32</v>
      </c>
      <c r="AJ88" s="14" t="str">
        <f>INDEX(挂机升级突破!$DT$4:$ED$4,INDEX(挂机升级突破!$DQ$6:$DQ$57,卡牌消耗!AI88))</f>
        <v>金币</v>
      </c>
      <c r="AK88" s="14">
        <f>ROUND(INDEX(挂机升级突破!$DJ$6:$DJ$57,卡牌消耗!AI88)*INDEX(卡牌消耗!$B$8:$F$8,AG88)/$Q$4/50,0)*50</f>
        <v>12200</v>
      </c>
      <c r="AL88" s="14" t="str">
        <f>IF(AD88&gt;0,INDEX(挂机升级突破!$DT$4:$ED$4,AD88),"")</f>
        <v>橙色基础材料</v>
      </c>
      <c r="AM88" s="14">
        <f>ROUND(INDEX(挂机升级突破!$DT$6:$ED$57,卡牌消耗!AI88,AD88)*INDEX(卡牌消耗!$B$5:$F$5,AG88)/$Q$4/5,0)*5</f>
        <v>25</v>
      </c>
      <c r="AN88" s="14" t="str">
        <f>IF(AE88&gt;0,INDEX(挂机升级突破!$DT$4:$ED$4,AE88),"")</f>
        <v/>
      </c>
      <c r="AO88" s="14" t="str">
        <f>IF(AE88&gt;0,ROUND(INDEX(挂机升级突破!$DT$6:$ED$57,卡牌消耗!AI88,AE88)*INDEX(卡牌消耗!$B$7:$F$7,AG88)/$Q$4,0),"")</f>
        <v/>
      </c>
      <c r="AP88" s="106"/>
      <c r="AQ88" s="15"/>
      <c r="AR88" s="104">
        <v>84</v>
      </c>
      <c r="AS88" s="14">
        <f t="shared" si="107"/>
        <v>5</v>
      </c>
      <c r="AT88" s="14">
        <f>INDEX(挂机升级突破!$EI$7:$EI$26,AX88)</f>
        <v>5</v>
      </c>
      <c r="AU88" s="14">
        <f>INDEX(挂机升级突破!$EJ$7:$EJ$26,AX88)</f>
        <v>1</v>
      </c>
      <c r="AV88" s="14">
        <f t="shared" si="108"/>
        <v>3</v>
      </c>
      <c r="AW88" s="14" t="str">
        <f t="shared" si="109"/>
        <v>李轩辕</v>
      </c>
      <c r="AX88" s="14">
        <f t="shared" si="110"/>
        <v>4</v>
      </c>
      <c r="AY88" s="14" t="str">
        <f t="shared" si="111"/>
        <v>李轩辕4突</v>
      </c>
      <c r="AZ88" s="14" t="str">
        <f>IF(AT88&gt;0,INDEX(挂机升级突破!$ER$5:$EV$5,卡牌消耗!AT88),"")</f>
        <v>金币</v>
      </c>
      <c r="BA88" s="14">
        <f>IF(AT88&gt;0,ROUND(INDEX(挂机升级突破!$EV$7:$EV$26,卡牌消耗!AX88)*INDEX(卡牌消耗!$B$8:$F$8,AV88)/$Q$4/500,0)*500,"")</f>
        <v>4000</v>
      </c>
      <c r="BB88" s="14" t="str">
        <f>IF(AU88&gt;0,INDEX(挂机升级突破!$ER$5:$EV$5,卡牌消耗!AU88),"")</f>
        <v>玄铁</v>
      </c>
      <c r="BC88" s="14">
        <f>IF(AU88&gt;0,ROUND(INDEX(挂机升级突破!$ER$7:$EU$26,卡牌消耗!AX88,卡牌消耗!AU88)*INDEX($B$6:$F$6,AV88)/$Q$4/5,0)*5,"")</f>
        <v>15</v>
      </c>
      <c r="BD88" s="104"/>
      <c r="BE88" s="104"/>
      <c r="BF88" s="106"/>
      <c r="BX88" s="171"/>
      <c r="BY88" s="171"/>
      <c r="BZ88" s="171"/>
      <c r="CA88" s="169">
        <v>84</v>
      </c>
      <c r="CB88" s="169">
        <v>6</v>
      </c>
      <c r="CC88" s="21">
        <f t="shared" ref="CC88" si="152">CB88/$BZ86</f>
        <v>0.21818181818181817</v>
      </c>
      <c r="CD88" s="169">
        <f t="shared" ref="CD88" si="153">INT($BZ85*CC88/5)*5</f>
        <v>29235</v>
      </c>
      <c r="CE88" s="169">
        <f>SUM(CD$5:CD88)</f>
        <v>895495</v>
      </c>
      <c r="CG88" s="171">
        <f t="shared" si="114"/>
        <v>14600</v>
      </c>
      <c r="CH88" s="171">
        <f t="shared" si="114"/>
        <v>23350</v>
      </c>
      <c r="CI88" s="171">
        <f t="shared" si="114"/>
        <v>29200</v>
      </c>
      <c r="CJ88" s="171">
        <f t="shared" si="114"/>
        <v>35050</v>
      </c>
      <c r="CK88" s="171">
        <f t="shared" si="114"/>
        <v>43850</v>
      </c>
      <c r="CN88" s="136">
        <v>84</v>
      </c>
      <c r="CO88" s="14">
        <f t="shared" si="115"/>
        <v>17</v>
      </c>
      <c r="CP88" s="14">
        <f t="shared" si="97"/>
        <v>4</v>
      </c>
      <c r="CQ88" s="14">
        <f t="shared" si="98"/>
        <v>1101016</v>
      </c>
      <c r="CR88" s="136" t="s">
        <v>1102</v>
      </c>
      <c r="CS88" s="14">
        <f t="shared" si="99"/>
        <v>4</v>
      </c>
      <c r="CT88" s="14" t="str">
        <f t="shared" si="100"/>
        <v>秦王攻-4星</v>
      </c>
      <c r="CU88" s="136" t="s">
        <v>1108</v>
      </c>
      <c r="CV88" s="14">
        <f t="shared" si="116"/>
        <v>32000</v>
      </c>
      <c r="CW88" s="14" t="str">
        <f t="shared" si="101"/>
        <v>秦王攻碎片</v>
      </c>
      <c r="CX88" s="14">
        <f t="shared" si="117"/>
        <v>240</v>
      </c>
    </row>
    <row r="89" spans="1:102" ht="16.5" x14ac:dyDescent="0.2">
      <c r="A89" s="136">
        <v>1102020</v>
      </c>
      <c r="B89" s="136" t="s">
        <v>191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102"/>
        <v>2</v>
      </c>
      <c r="AC89" s="14">
        <f>INDEX(挂机升级突破!$DQ$6:$DQ$57,卡牌消耗!AI89)</f>
        <v>11</v>
      </c>
      <c r="AD89" s="14">
        <f>INDEX(挂机升级突破!DR$6:DR$57,卡牌消耗!$AI89)</f>
        <v>4</v>
      </c>
      <c r="AE89" s="14">
        <f>INDEX(挂机升级突破!DS$6:DS$57,卡牌消耗!$AI89)</f>
        <v>0</v>
      </c>
      <c r="AF89" s="14" t="str">
        <f t="shared" si="103"/>
        <v>许褚</v>
      </c>
      <c r="AG89" s="14">
        <f t="shared" si="104"/>
        <v>3</v>
      </c>
      <c r="AH89" s="14" t="str">
        <f t="shared" si="105"/>
        <v>许褚魂火-33</v>
      </c>
      <c r="AI89" s="14">
        <f t="shared" si="106"/>
        <v>33</v>
      </c>
      <c r="AJ89" s="14" t="str">
        <f>INDEX(挂机升级突破!$DT$4:$ED$4,INDEX(挂机升级突破!$DQ$6:$DQ$57,卡牌消耗!AI89))</f>
        <v>金币</v>
      </c>
      <c r="AK89" s="14">
        <f>ROUND(INDEX(挂机升级突破!$DJ$6:$DJ$57,卡牌消耗!AI89)*INDEX(卡牌消耗!$B$8:$F$8,AG89)/$Q$4/50,0)*50</f>
        <v>12200</v>
      </c>
      <c r="AL89" s="14" t="str">
        <f>IF(AD89&gt;0,INDEX(挂机升级突破!$DT$4:$ED$4,AD89),"")</f>
        <v>橙色基础材料</v>
      </c>
      <c r="AM89" s="14">
        <f>ROUND(INDEX(挂机升级突破!$DT$6:$ED$57,卡牌消耗!AI89,AD89)*INDEX(卡牌消耗!$B$5:$F$5,AG89)/$Q$4/5,0)*5</f>
        <v>25</v>
      </c>
      <c r="AN89" s="14" t="str">
        <f>IF(AE89&gt;0,INDEX(挂机升级突破!$DT$4:$ED$4,AE89),"")</f>
        <v/>
      </c>
      <c r="AO89" s="14" t="str">
        <f>IF(AE89&gt;0,ROUND(INDEX(挂机升级突破!$DT$6:$ED$57,卡牌消耗!AI89,AE89)*INDEX(卡牌消耗!$B$7:$F$7,AG89)/$Q$4,0),"")</f>
        <v/>
      </c>
      <c r="AP89" s="106"/>
      <c r="AQ89" s="15"/>
      <c r="AR89" s="104">
        <v>85</v>
      </c>
      <c r="AS89" s="14">
        <f t="shared" si="107"/>
        <v>5</v>
      </c>
      <c r="AT89" s="14">
        <f>INDEX(挂机升级突破!$EI$7:$EI$26,AX89)</f>
        <v>5</v>
      </c>
      <c r="AU89" s="14">
        <f>INDEX(挂机升级突破!$EJ$7:$EJ$26,AX89)</f>
        <v>1</v>
      </c>
      <c r="AV89" s="14">
        <f t="shared" si="108"/>
        <v>3</v>
      </c>
      <c r="AW89" s="14" t="str">
        <f t="shared" si="109"/>
        <v>李轩辕</v>
      </c>
      <c r="AX89" s="14">
        <f t="shared" si="110"/>
        <v>5</v>
      </c>
      <c r="AY89" s="14" t="str">
        <f t="shared" si="111"/>
        <v>李轩辕5突</v>
      </c>
      <c r="AZ89" s="14" t="str">
        <f>IF(AT89&gt;0,INDEX(挂机升级突破!$ER$5:$EV$5,卡牌消耗!AT89),"")</f>
        <v>金币</v>
      </c>
      <c r="BA89" s="14">
        <f>IF(AT89&gt;0,ROUND(INDEX(挂机升级突破!$EV$7:$EV$26,卡牌消耗!AX89)*INDEX(卡牌消耗!$B$8:$F$8,AV89)/$Q$4/500,0)*500,"")</f>
        <v>4000</v>
      </c>
      <c r="BB89" s="14" t="str">
        <f>IF(AU89&gt;0,INDEX(挂机升级突破!$ER$5:$EV$5,卡牌消耗!AU89),"")</f>
        <v>玄铁</v>
      </c>
      <c r="BC89" s="14">
        <f>IF(AU89&gt;0,ROUND(INDEX(挂机升级突破!$ER$7:$EU$26,卡牌消耗!AX89,卡牌消耗!AU89)*INDEX($B$6:$F$6,AV89)/$Q$4/5,0)*5,"")</f>
        <v>35</v>
      </c>
      <c r="BD89" s="104"/>
      <c r="BE89" s="104"/>
      <c r="BF89" s="106"/>
      <c r="BX89" s="171"/>
      <c r="BY89" s="173" t="s">
        <v>120</v>
      </c>
      <c r="BZ89" s="169">
        <v>16</v>
      </c>
      <c r="CA89" s="169">
        <v>85</v>
      </c>
      <c r="CB89" s="169">
        <v>5</v>
      </c>
      <c r="CC89" s="21">
        <f t="shared" ref="CC89" si="154">CB89/$BZ91</f>
        <v>0.18181818181818182</v>
      </c>
      <c r="CD89" s="169">
        <f t="shared" ref="CD89" si="155">INT($BZ90*CC89/5)*5</f>
        <v>28925</v>
      </c>
      <c r="CE89" s="169">
        <f>SUM(CD$5:CD89)</f>
        <v>924420</v>
      </c>
      <c r="CG89" s="171">
        <f t="shared" si="114"/>
        <v>14450</v>
      </c>
      <c r="CH89" s="171">
        <f t="shared" si="114"/>
        <v>23100</v>
      </c>
      <c r="CI89" s="171">
        <f t="shared" si="114"/>
        <v>28900</v>
      </c>
      <c r="CJ89" s="171">
        <f t="shared" si="114"/>
        <v>34700</v>
      </c>
      <c r="CK89" s="171">
        <f t="shared" si="114"/>
        <v>43350</v>
      </c>
      <c r="CN89" s="136">
        <v>85</v>
      </c>
      <c r="CO89" s="14">
        <f t="shared" si="115"/>
        <v>17</v>
      </c>
      <c r="CP89" s="14">
        <f t="shared" si="97"/>
        <v>4</v>
      </c>
      <c r="CQ89" s="14">
        <f t="shared" si="98"/>
        <v>1101016</v>
      </c>
      <c r="CR89" s="136" t="s">
        <v>1102</v>
      </c>
      <c r="CS89" s="14">
        <f t="shared" si="99"/>
        <v>5</v>
      </c>
      <c r="CT89" s="14" t="str">
        <f t="shared" si="100"/>
        <v>秦王攻-5星</v>
      </c>
      <c r="CU89" s="136" t="s">
        <v>1108</v>
      </c>
      <c r="CV89" s="14">
        <f t="shared" si="116"/>
        <v>60000</v>
      </c>
      <c r="CW89" s="14" t="str">
        <f t="shared" si="101"/>
        <v>秦王攻碎片</v>
      </c>
      <c r="CX89" s="14">
        <f t="shared" si="117"/>
        <v>320</v>
      </c>
    </row>
    <row r="90" spans="1:102" ht="16.5" x14ac:dyDescent="0.2">
      <c r="A90" s="136">
        <v>1102021</v>
      </c>
      <c r="B90" s="136" t="s">
        <v>192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102"/>
        <v>2</v>
      </c>
      <c r="AC90" s="14">
        <f>INDEX(挂机升级突破!$DQ$6:$DQ$57,卡牌消耗!AI90)</f>
        <v>11</v>
      </c>
      <c r="AD90" s="14">
        <f>INDEX(挂机升级突破!DR$6:DR$57,卡牌消耗!$AI90)</f>
        <v>4</v>
      </c>
      <c r="AE90" s="14">
        <f>INDEX(挂机升级突破!DS$6:DS$57,卡牌消耗!$AI90)</f>
        <v>0</v>
      </c>
      <c r="AF90" s="14" t="str">
        <f t="shared" si="103"/>
        <v>许褚</v>
      </c>
      <c r="AG90" s="14">
        <f t="shared" si="104"/>
        <v>3</v>
      </c>
      <c r="AH90" s="14" t="str">
        <f t="shared" si="105"/>
        <v>许褚魂火-34</v>
      </c>
      <c r="AI90" s="14">
        <f t="shared" si="106"/>
        <v>34</v>
      </c>
      <c r="AJ90" s="14" t="str">
        <f>INDEX(挂机升级突破!$DT$4:$ED$4,INDEX(挂机升级突破!$DQ$6:$DQ$57,卡牌消耗!AI90))</f>
        <v>金币</v>
      </c>
      <c r="AK90" s="14">
        <f>ROUND(INDEX(挂机升级突破!$DJ$6:$DJ$57,卡牌消耗!AI90)*INDEX(卡牌消耗!$B$8:$F$8,AG90)/$Q$4/50,0)*50</f>
        <v>12200</v>
      </c>
      <c r="AL90" s="14" t="str">
        <f>IF(AD90&gt;0,INDEX(挂机升级突破!$DT$4:$ED$4,AD90),"")</f>
        <v>橙色基础材料</v>
      </c>
      <c r="AM90" s="14">
        <f>ROUND(INDEX(挂机升级突破!$DT$6:$ED$57,卡牌消耗!AI90,AD90)*INDEX(卡牌消耗!$B$5:$F$5,AG90)/$Q$4/5,0)*5</f>
        <v>30</v>
      </c>
      <c r="AN90" s="14" t="str">
        <f>IF(AE90&gt;0,INDEX(挂机升级突破!$DT$4:$ED$4,AE90),"")</f>
        <v/>
      </c>
      <c r="AO90" s="14" t="str">
        <f>IF(AE90&gt;0,ROUND(INDEX(挂机升级突破!$DT$6:$ED$57,卡牌消耗!AI90,AE90)*INDEX(卡牌消耗!$B$7:$F$7,AG90)/$Q$4,0),"")</f>
        <v/>
      </c>
      <c r="AP90" s="106"/>
      <c r="AQ90" s="15"/>
      <c r="AR90" s="104">
        <v>86</v>
      </c>
      <c r="AS90" s="14">
        <f t="shared" si="107"/>
        <v>5</v>
      </c>
      <c r="AT90" s="14">
        <f>INDEX(挂机升级突破!$EI$7:$EI$26,AX90)</f>
        <v>5</v>
      </c>
      <c r="AU90" s="14">
        <f>INDEX(挂机升级突破!$EJ$7:$EJ$26,AX90)</f>
        <v>1</v>
      </c>
      <c r="AV90" s="14">
        <f t="shared" si="108"/>
        <v>3</v>
      </c>
      <c r="AW90" s="14" t="str">
        <f t="shared" si="109"/>
        <v>李轩辕</v>
      </c>
      <c r="AX90" s="14">
        <f t="shared" si="110"/>
        <v>6</v>
      </c>
      <c r="AY90" s="14" t="str">
        <f t="shared" si="111"/>
        <v>李轩辕6突</v>
      </c>
      <c r="AZ90" s="14" t="str">
        <f>IF(AT90&gt;0,INDEX(挂机升级突破!$ER$5:$EV$5,卡牌消耗!AT90),"")</f>
        <v>金币</v>
      </c>
      <c r="BA90" s="14">
        <f>IF(AT90&gt;0,ROUND(INDEX(挂机升级突破!$EV$7:$EV$26,卡牌消耗!AX90)*INDEX(卡牌消耗!$B$8:$F$8,AV90)/$Q$4/500,0)*500,"")</f>
        <v>5000</v>
      </c>
      <c r="BB90" s="14" t="str">
        <f>IF(AU90&gt;0,INDEX(挂机升级突破!$ER$5:$EV$5,卡牌消耗!AU90),"")</f>
        <v>玄铁</v>
      </c>
      <c r="BC90" s="14">
        <f>IF(AU90&gt;0,ROUND(INDEX(挂机升级突破!$ER$7:$EU$26,卡牌消耗!AX90,卡牌消耗!AU90)*INDEX($B$6:$F$6,AV90)/$Q$4/5,0)*5,"")</f>
        <v>50</v>
      </c>
      <c r="BD90" s="104"/>
      <c r="BE90" s="104"/>
      <c r="BF90" s="106"/>
      <c r="BX90" s="171"/>
      <c r="BY90" s="171"/>
      <c r="BZ90" s="14">
        <f>INDEX($BU$5:$BU$32,BZ89)</f>
        <v>159100</v>
      </c>
      <c r="CA90" s="169">
        <v>86</v>
      </c>
      <c r="CB90" s="169">
        <v>5.25</v>
      </c>
      <c r="CC90" s="21">
        <f t="shared" ref="CC90" si="156">CB90/$BZ91</f>
        <v>0.19090909090909092</v>
      </c>
      <c r="CD90" s="169">
        <f t="shared" ref="CD90" si="157">INT($BZ90*CC90/5)*5</f>
        <v>30370</v>
      </c>
      <c r="CE90" s="169">
        <f>SUM(CD$5:CD90)</f>
        <v>954790</v>
      </c>
      <c r="CG90" s="171">
        <f t="shared" si="114"/>
        <v>15150</v>
      </c>
      <c r="CH90" s="171">
        <f t="shared" si="114"/>
        <v>24250</v>
      </c>
      <c r="CI90" s="171">
        <f t="shared" si="114"/>
        <v>30350</v>
      </c>
      <c r="CJ90" s="171">
        <f t="shared" si="114"/>
        <v>36400</v>
      </c>
      <c r="CK90" s="171">
        <f t="shared" si="114"/>
        <v>45550</v>
      </c>
      <c r="CN90" s="136">
        <v>86</v>
      </c>
      <c r="CO90" s="14">
        <f t="shared" si="115"/>
        <v>18</v>
      </c>
      <c r="CP90" s="14">
        <f t="shared" si="97"/>
        <v>3</v>
      </c>
      <c r="CQ90" s="14">
        <f t="shared" si="98"/>
        <v>1101020</v>
      </c>
      <c r="CR90" s="136" t="s">
        <v>1102</v>
      </c>
      <c r="CS90" s="14">
        <f t="shared" si="99"/>
        <v>1</v>
      </c>
      <c r="CT90" s="14" t="str">
        <f t="shared" si="100"/>
        <v>姬烟华-1星</v>
      </c>
      <c r="CU90" s="136" t="s">
        <v>1108</v>
      </c>
      <c r="CV90" s="14">
        <f t="shared" si="116"/>
        <v>4000</v>
      </c>
      <c r="CW90" s="14" t="str">
        <f t="shared" si="101"/>
        <v>姬烟华碎片</v>
      </c>
      <c r="CX90" s="14">
        <f t="shared" si="117"/>
        <v>40</v>
      </c>
    </row>
    <row r="91" spans="1:102" ht="16.5" x14ac:dyDescent="0.2">
      <c r="A91" s="136">
        <v>1102050</v>
      </c>
      <c r="B91" s="136" t="s">
        <v>390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102"/>
        <v>2</v>
      </c>
      <c r="AC91" s="14">
        <f>INDEX(挂机升级突破!$DQ$6:$DQ$57,卡牌消耗!AI91)</f>
        <v>11</v>
      </c>
      <c r="AD91" s="14">
        <f>INDEX(挂机升级突破!DR$6:DR$57,卡牌消耗!$AI91)</f>
        <v>4</v>
      </c>
      <c r="AE91" s="14">
        <f>INDEX(挂机升级突破!DS$6:DS$57,卡牌消耗!$AI91)</f>
        <v>0</v>
      </c>
      <c r="AF91" s="14" t="str">
        <f t="shared" si="103"/>
        <v>许褚</v>
      </c>
      <c r="AG91" s="14">
        <f t="shared" si="104"/>
        <v>3</v>
      </c>
      <c r="AH91" s="14" t="str">
        <f t="shared" si="105"/>
        <v>许褚魂火-35</v>
      </c>
      <c r="AI91" s="14">
        <f t="shared" si="106"/>
        <v>35</v>
      </c>
      <c r="AJ91" s="14" t="str">
        <f>INDEX(挂机升级突破!$DT$4:$ED$4,INDEX(挂机升级突破!$DQ$6:$DQ$57,卡牌消耗!AI91))</f>
        <v>金币</v>
      </c>
      <c r="AK91" s="14">
        <f>ROUND(INDEX(挂机升级突破!$DJ$6:$DJ$57,卡牌消耗!AI91)*INDEX(卡牌消耗!$B$8:$F$8,AG91)/$Q$4/50,0)*50</f>
        <v>15550</v>
      </c>
      <c r="AL91" s="14" t="str">
        <f>IF(AD91&gt;0,INDEX(挂机升级突破!$DT$4:$ED$4,AD91),"")</f>
        <v>橙色基础材料</v>
      </c>
      <c r="AM91" s="14">
        <f>ROUND(INDEX(挂机升级突破!$DT$6:$ED$57,卡牌消耗!AI91,AD91)*INDEX(卡牌消耗!$B$5:$F$5,AG91)/$Q$4/5,0)*5</f>
        <v>30</v>
      </c>
      <c r="AN91" s="14" t="str">
        <f>IF(AE91&gt;0,INDEX(挂机升级突破!$DT$4:$ED$4,AE91),"")</f>
        <v/>
      </c>
      <c r="AO91" s="14" t="str">
        <f>IF(AE91&gt;0,ROUND(INDEX(挂机升级突破!$DT$6:$ED$57,卡牌消耗!AI91,AE91)*INDEX(卡牌消耗!$B$7:$F$7,AG91)/$Q$4,0),"")</f>
        <v/>
      </c>
      <c r="AP91" s="106"/>
      <c r="AQ91" s="15"/>
      <c r="AR91" s="104">
        <v>87</v>
      </c>
      <c r="AS91" s="14">
        <f t="shared" si="107"/>
        <v>5</v>
      </c>
      <c r="AT91" s="14">
        <f>INDEX(挂机升级突破!$EI$7:$EI$26,AX91)</f>
        <v>5</v>
      </c>
      <c r="AU91" s="14">
        <f>INDEX(挂机升级突破!$EJ$7:$EJ$26,AX91)</f>
        <v>1</v>
      </c>
      <c r="AV91" s="14">
        <f t="shared" si="108"/>
        <v>3</v>
      </c>
      <c r="AW91" s="14" t="str">
        <f t="shared" si="109"/>
        <v>李轩辕</v>
      </c>
      <c r="AX91" s="14">
        <f t="shared" si="110"/>
        <v>7</v>
      </c>
      <c r="AY91" s="14" t="str">
        <f t="shared" si="111"/>
        <v>李轩辕7突</v>
      </c>
      <c r="AZ91" s="14" t="str">
        <f>IF(AT91&gt;0,INDEX(挂机升级突破!$ER$5:$EV$5,卡牌消耗!AT91),"")</f>
        <v>金币</v>
      </c>
      <c r="BA91" s="14">
        <f>IF(AT91&gt;0,ROUND(INDEX(挂机升级突破!$EV$7:$EV$26,卡牌消耗!AX91)*INDEX(卡牌消耗!$B$8:$F$8,AV91)/$Q$4/500,0)*500,"")</f>
        <v>8000</v>
      </c>
      <c r="BB91" s="14" t="str">
        <f>IF(AU91&gt;0,INDEX(挂机升级突破!$ER$5:$EV$5,卡牌消耗!AU91),"")</f>
        <v>玄铁</v>
      </c>
      <c r="BC91" s="14">
        <f>IF(AU91&gt;0,ROUND(INDEX(挂机升级突破!$ER$7:$EU$26,卡牌消耗!AX91,卡牌消耗!AU91)*INDEX($B$6:$F$6,AV91)/$Q$4/5,0)*5,"")</f>
        <v>85</v>
      </c>
      <c r="BD91" s="104"/>
      <c r="BE91" s="104"/>
      <c r="BF91" s="106"/>
      <c r="BX91" s="171"/>
      <c r="BY91" s="170"/>
      <c r="BZ91" s="14">
        <f>SUMIFS($CB$5:$CB$154,$CA$5:$CA$154,"&gt;="&amp;INDEX($BJ$5:$BJ$32,BZ89),$CA$5:$CA$154,"&lt;"&amp;INDEX($BK$5:$BK$32,BZ89))</f>
        <v>27.5</v>
      </c>
      <c r="CA91" s="169">
        <v>87</v>
      </c>
      <c r="CB91" s="169">
        <v>5.5</v>
      </c>
      <c r="CC91" s="21">
        <f t="shared" ref="CC91" si="158">CB91/$BZ91</f>
        <v>0.2</v>
      </c>
      <c r="CD91" s="169">
        <f t="shared" ref="CD91" si="159">INT($BZ90*CC91/5)*5</f>
        <v>31820</v>
      </c>
      <c r="CE91" s="169">
        <f>SUM(CD$5:CD91)</f>
        <v>986610</v>
      </c>
      <c r="CG91" s="171">
        <f t="shared" si="114"/>
        <v>15900</v>
      </c>
      <c r="CH91" s="171">
        <f t="shared" si="114"/>
        <v>25450</v>
      </c>
      <c r="CI91" s="171">
        <f t="shared" si="114"/>
        <v>31800</v>
      </c>
      <c r="CJ91" s="171">
        <f t="shared" si="114"/>
        <v>38150</v>
      </c>
      <c r="CK91" s="171">
        <f t="shared" si="114"/>
        <v>47700</v>
      </c>
      <c r="CN91" s="136">
        <v>87</v>
      </c>
      <c r="CO91" s="14">
        <f t="shared" si="115"/>
        <v>18</v>
      </c>
      <c r="CP91" s="14">
        <f t="shared" si="97"/>
        <v>3</v>
      </c>
      <c r="CQ91" s="14">
        <f t="shared" si="98"/>
        <v>1101020</v>
      </c>
      <c r="CR91" s="136" t="s">
        <v>1102</v>
      </c>
      <c r="CS91" s="14">
        <f t="shared" si="99"/>
        <v>2</v>
      </c>
      <c r="CT91" s="14" t="str">
        <f t="shared" si="100"/>
        <v>姬烟华-2星</v>
      </c>
      <c r="CU91" s="136" t="s">
        <v>1108</v>
      </c>
      <c r="CV91" s="14">
        <f t="shared" si="116"/>
        <v>5000</v>
      </c>
      <c r="CW91" s="14" t="str">
        <f t="shared" si="101"/>
        <v>姬烟华碎片</v>
      </c>
      <c r="CX91" s="14">
        <f t="shared" si="117"/>
        <v>80</v>
      </c>
    </row>
    <row r="92" spans="1:102" ht="16.5" x14ac:dyDescent="0.2">
      <c r="A92" s="136">
        <v>1102023</v>
      </c>
      <c r="B92" s="136" t="s">
        <v>963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102"/>
        <v>2</v>
      </c>
      <c r="AC92" s="14">
        <f>INDEX(挂机升级突破!$DQ$6:$DQ$57,卡牌消耗!AI92)</f>
        <v>11</v>
      </c>
      <c r="AD92" s="14">
        <f>INDEX(挂机升级突破!DR$6:DR$57,卡牌消耗!$AI92)</f>
        <v>4</v>
      </c>
      <c r="AE92" s="14">
        <f>INDEX(挂机升级突破!DS$6:DS$57,卡牌消耗!$AI92)</f>
        <v>0</v>
      </c>
      <c r="AF92" s="14" t="str">
        <f t="shared" si="103"/>
        <v>许褚</v>
      </c>
      <c r="AG92" s="14">
        <f t="shared" si="104"/>
        <v>3</v>
      </c>
      <c r="AH92" s="14" t="str">
        <f t="shared" si="105"/>
        <v>许褚魂火-36</v>
      </c>
      <c r="AI92" s="14">
        <f t="shared" si="106"/>
        <v>36</v>
      </c>
      <c r="AJ92" s="14" t="str">
        <f>INDEX(挂机升级突破!$DT$4:$ED$4,INDEX(挂机升级突破!$DQ$6:$DQ$57,卡牌消耗!AI92))</f>
        <v>金币</v>
      </c>
      <c r="AK92" s="14">
        <f>ROUND(INDEX(挂机升级突破!$DJ$6:$DJ$57,卡牌消耗!AI92)*INDEX(卡牌消耗!$B$8:$F$8,AG92)/$Q$4/50,0)*50</f>
        <v>15550</v>
      </c>
      <c r="AL92" s="14" t="str">
        <f>IF(AD92&gt;0,INDEX(挂机升级突破!$DT$4:$ED$4,AD92),"")</f>
        <v>橙色基础材料</v>
      </c>
      <c r="AM92" s="14">
        <f>ROUND(INDEX(挂机升级突破!$DT$6:$ED$57,卡牌消耗!AI92,AD92)*INDEX(卡牌消耗!$B$5:$F$5,AG92)/$Q$4/5,0)*5</f>
        <v>30</v>
      </c>
      <c r="AN92" s="14" t="str">
        <f>IF(AE92&gt;0,INDEX(挂机升级突破!$DT$4:$ED$4,AE92),"")</f>
        <v/>
      </c>
      <c r="AO92" s="14" t="str">
        <f>IF(AE92&gt;0,ROUND(INDEX(挂机升级突破!$DT$6:$ED$57,卡牌消耗!AI92,AE92)*INDEX(卡牌消耗!$B$7:$F$7,AG92)/$Q$4,0),"")</f>
        <v/>
      </c>
      <c r="AP92" s="106"/>
      <c r="AQ92" s="15"/>
      <c r="AR92" s="104">
        <v>88</v>
      </c>
      <c r="AS92" s="14">
        <f t="shared" si="107"/>
        <v>5</v>
      </c>
      <c r="AT92" s="14">
        <f>INDEX(挂机升级突破!$EI$7:$EI$26,AX92)</f>
        <v>5</v>
      </c>
      <c r="AU92" s="14">
        <f>INDEX(挂机升级突破!$EJ$7:$EJ$26,AX92)</f>
        <v>1</v>
      </c>
      <c r="AV92" s="14">
        <f t="shared" si="108"/>
        <v>3</v>
      </c>
      <c r="AW92" s="14" t="str">
        <f t="shared" si="109"/>
        <v>李轩辕</v>
      </c>
      <c r="AX92" s="14">
        <f t="shared" si="110"/>
        <v>8</v>
      </c>
      <c r="AY92" s="14" t="str">
        <f t="shared" si="111"/>
        <v>李轩辕8突</v>
      </c>
      <c r="AZ92" s="14" t="str">
        <f>IF(AT92&gt;0,INDEX(挂机升级突破!$ER$5:$EV$5,卡牌消耗!AT92),"")</f>
        <v>金币</v>
      </c>
      <c r="BA92" s="14">
        <f>IF(AT92&gt;0,ROUND(INDEX(挂机升级突破!$EV$7:$EV$26,卡牌消耗!AX92)*INDEX(卡牌消耗!$B$8:$F$8,AV92)/$Q$4/500,0)*500,"")</f>
        <v>8000</v>
      </c>
      <c r="BB92" s="14" t="str">
        <f>IF(AU92&gt;0,INDEX(挂机升级突破!$ER$5:$EV$5,卡牌消耗!AU92),"")</f>
        <v>玄铁</v>
      </c>
      <c r="BC92" s="14">
        <f>IF(AU92&gt;0,ROUND(INDEX(挂机升级突破!$ER$7:$EU$26,卡牌消耗!AX92,卡牌消耗!AU92)*INDEX($B$6:$F$6,AV92)/$Q$4/5,0)*5,"")</f>
        <v>150</v>
      </c>
      <c r="BD92" s="104"/>
      <c r="BE92" s="104"/>
      <c r="BF92" s="106"/>
      <c r="BX92" s="171"/>
      <c r="BY92" s="171"/>
      <c r="BZ92" s="171"/>
      <c r="CA92" s="169">
        <v>88</v>
      </c>
      <c r="CB92" s="169">
        <v>5.75</v>
      </c>
      <c r="CC92" s="21">
        <f t="shared" ref="CC92" si="160">CB92/$BZ91</f>
        <v>0.20909090909090908</v>
      </c>
      <c r="CD92" s="169">
        <f t="shared" ref="CD92" si="161">INT($BZ90*CC92/5)*5</f>
        <v>33265</v>
      </c>
      <c r="CE92" s="169">
        <f>SUM(CD$5:CD92)</f>
        <v>1019875</v>
      </c>
      <c r="CG92" s="171">
        <f t="shared" si="114"/>
        <v>16600</v>
      </c>
      <c r="CH92" s="171">
        <f t="shared" si="114"/>
        <v>26600</v>
      </c>
      <c r="CI92" s="171">
        <f t="shared" si="114"/>
        <v>33250</v>
      </c>
      <c r="CJ92" s="171">
        <f t="shared" si="114"/>
        <v>39900</v>
      </c>
      <c r="CK92" s="171">
        <f t="shared" si="114"/>
        <v>49850</v>
      </c>
      <c r="CN92" s="136">
        <v>88</v>
      </c>
      <c r="CO92" s="14">
        <f t="shared" si="115"/>
        <v>18</v>
      </c>
      <c r="CP92" s="14">
        <f t="shared" si="97"/>
        <v>3</v>
      </c>
      <c r="CQ92" s="14">
        <f t="shared" si="98"/>
        <v>1101020</v>
      </c>
      <c r="CR92" s="136" t="s">
        <v>1102</v>
      </c>
      <c r="CS92" s="14">
        <f t="shared" si="99"/>
        <v>3</v>
      </c>
      <c r="CT92" s="14" t="str">
        <f t="shared" si="100"/>
        <v>姬烟华-3星</v>
      </c>
      <c r="CU92" s="136" t="s">
        <v>1108</v>
      </c>
      <c r="CV92" s="14">
        <f t="shared" si="116"/>
        <v>10000</v>
      </c>
      <c r="CW92" s="14" t="str">
        <f t="shared" si="101"/>
        <v>姬烟华碎片</v>
      </c>
      <c r="CX92" s="14">
        <f t="shared" si="117"/>
        <v>120</v>
      </c>
    </row>
    <row r="93" spans="1:102" ht="16.5" x14ac:dyDescent="0.2">
      <c r="A93" s="136">
        <v>1102024</v>
      </c>
      <c r="B93" s="136" t="s">
        <v>958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102"/>
        <v>2</v>
      </c>
      <c r="AC93" s="14">
        <f>INDEX(挂机升级突破!$DQ$6:$DQ$57,卡牌消耗!AI93)</f>
        <v>11</v>
      </c>
      <c r="AD93" s="14">
        <f>INDEX(挂机升级突破!DR$6:DR$57,卡牌消耗!$AI93)</f>
        <v>4</v>
      </c>
      <c r="AE93" s="14">
        <f>INDEX(挂机升级突破!DS$6:DS$57,卡牌消耗!$AI93)</f>
        <v>0</v>
      </c>
      <c r="AF93" s="14" t="str">
        <f t="shared" si="103"/>
        <v>许褚</v>
      </c>
      <c r="AG93" s="14">
        <f t="shared" si="104"/>
        <v>3</v>
      </c>
      <c r="AH93" s="14" t="str">
        <f t="shared" si="105"/>
        <v>许褚魂火-37</v>
      </c>
      <c r="AI93" s="14">
        <f t="shared" si="106"/>
        <v>37</v>
      </c>
      <c r="AJ93" s="14" t="str">
        <f>INDEX(挂机升级突破!$DT$4:$ED$4,INDEX(挂机升级突破!$DQ$6:$DQ$57,卡牌消耗!AI93))</f>
        <v>金币</v>
      </c>
      <c r="AK93" s="14">
        <f>ROUND(INDEX(挂机升级突破!$DJ$6:$DJ$57,卡牌消耗!AI93)*INDEX(卡牌消耗!$B$8:$F$8,AG93)/$Q$4/50,0)*50</f>
        <v>16650</v>
      </c>
      <c r="AL93" s="14" t="str">
        <f>IF(AD93&gt;0,INDEX(挂机升级突破!$DT$4:$ED$4,AD93),"")</f>
        <v>橙色基础材料</v>
      </c>
      <c r="AM93" s="14">
        <f>ROUND(INDEX(挂机升级突破!$DT$6:$ED$57,卡牌消耗!AI93,AD93)*INDEX(卡牌消耗!$B$5:$F$5,AG93)/$Q$4/5,0)*5</f>
        <v>30</v>
      </c>
      <c r="AN93" s="14" t="str">
        <f>IF(AE93&gt;0,INDEX(挂机升级突破!$DT$4:$ED$4,AE93),"")</f>
        <v/>
      </c>
      <c r="AO93" s="14" t="str">
        <f>IF(AE93&gt;0,ROUND(INDEX(挂机升级突破!$DT$6:$ED$57,卡牌消耗!AI93,AE93)*INDEX(卡牌消耗!$B$7:$F$7,AG93)/$Q$4,0),"")</f>
        <v/>
      </c>
      <c r="AP93" s="106"/>
      <c r="AQ93" s="15"/>
      <c r="AR93" s="104">
        <v>89</v>
      </c>
      <c r="AS93" s="14">
        <f t="shared" si="107"/>
        <v>5</v>
      </c>
      <c r="AT93" s="14">
        <f>INDEX(挂机升级突破!$EI$7:$EI$26,AX93)</f>
        <v>5</v>
      </c>
      <c r="AU93" s="14">
        <f>INDEX(挂机升级突破!$EJ$7:$EJ$26,AX93)</f>
        <v>2</v>
      </c>
      <c r="AV93" s="14">
        <f t="shared" si="108"/>
        <v>3</v>
      </c>
      <c r="AW93" s="14" t="str">
        <f t="shared" si="109"/>
        <v>李轩辕</v>
      </c>
      <c r="AX93" s="14">
        <f t="shared" si="110"/>
        <v>9</v>
      </c>
      <c r="AY93" s="14" t="str">
        <f t="shared" si="111"/>
        <v>李轩辕9突</v>
      </c>
      <c r="AZ93" s="14" t="str">
        <f>IF(AT93&gt;0,INDEX(挂机升级突破!$ER$5:$EV$5,卡牌消耗!AT93),"")</f>
        <v>金币</v>
      </c>
      <c r="BA93" s="14">
        <f>IF(AT93&gt;0,ROUND(INDEX(挂机升级突破!$EV$7:$EV$26,卡牌消耗!AX93)*INDEX(卡牌消耗!$B$8:$F$8,AV93)/$Q$4/500,0)*500,"")</f>
        <v>11000</v>
      </c>
      <c r="BB93" s="14" t="str">
        <f>IF(AU93&gt;0,INDEX(挂机升级突破!$ER$5:$EV$5,卡牌消耗!AU93),"")</f>
        <v>乌金</v>
      </c>
      <c r="BC93" s="14">
        <f>IF(AU93&gt;0,ROUND(INDEX(挂机升级突破!$ER$7:$EU$26,卡牌消耗!AX93,卡牌消耗!AU93)*INDEX($B$6:$F$6,AV93)/$Q$4/5,0)*5,"")</f>
        <v>50</v>
      </c>
      <c r="BD93" s="104"/>
      <c r="BE93" s="104"/>
      <c r="BF93" s="106"/>
      <c r="BX93" s="171"/>
      <c r="BY93" s="171"/>
      <c r="BZ93" s="171"/>
      <c r="CA93" s="169">
        <v>89</v>
      </c>
      <c r="CB93" s="169">
        <v>6</v>
      </c>
      <c r="CC93" s="21">
        <f t="shared" ref="CC93" si="162">CB93/$BZ91</f>
        <v>0.21818181818181817</v>
      </c>
      <c r="CD93" s="169">
        <f t="shared" ref="CD93" si="163">INT($BZ90*CC93/5)*5</f>
        <v>34710</v>
      </c>
      <c r="CE93" s="169">
        <f>SUM(CD$5:CD93)</f>
        <v>1054585</v>
      </c>
      <c r="CG93" s="171">
        <f t="shared" si="114"/>
        <v>17350</v>
      </c>
      <c r="CH93" s="171">
        <f t="shared" si="114"/>
        <v>27750</v>
      </c>
      <c r="CI93" s="171">
        <f t="shared" si="114"/>
        <v>34700</v>
      </c>
      <c r="CJ93" s="171">
        <f t="shared" si="114"/>
        <v>41650</v>
      </c>
      <c r="CK93" s="171">
        <f t="shared" si="114"/>
        <v>52050</v>
      </c>
      <c r="CN93" s="136">
        <v>89</v>
      </c>
      <c r="CO93" s="14">
        <f t="shared" si="115"/>
        <v>18</v>
      </c>
      <c r="CP93" s="14">
        <f t="shared" si="97"/>
        <v>3</v>
      </c>
      <c r="CQ93" s="14">
        <f t="shared" si="98"/>
        <v>1101020</v>
      </c>
      <c r="CR93" s="136" t="s">
        <v>1102</v>
      </c>
      <c r="CS93" s="14">
        <f t="shared" si="99"/>
        <v>4</v>
      </c>
      <c r="CT93" s="14" t="str">
        <f t="shared" si="100"/>
        <v>姬烟华-4星</v>
      </c>
      <c r="CU93" s="136" t="s">
        <v>1108</v>
      </c>
      <c r="CV93" s="14">
        <f t="shared" si="116"/>
        <v>20000</v>
      </c>
      <c r="CW93" s="14" t="str">
        <f t="shared" si="101"/>
        <v>姬烟华碎片</v>
      </c>
      <c r="CX93" s="14">
        <f t="shared" si="117"/>
        <v>160</v>
      </c>
    </row>
    <row r="94" spans="1:102" ht="16.5" x14ac:dyDescent="0.2">
      <c r="A94" s="136">
        <v>1102026</v>
      </c>
      <c r="B94" s="136" t="s">
        <v>959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102"/>
        <v>2</v>
      </c>
      <c r="AC94" s="14">
        <f>INDEX(挂机升级突破!$DQ$6:$DQ$57,卡牌消耗!AI94)</f>
        <v>11</v>
      </c>
      <c r="AD94" s="14">
        <f>INDEX(挂机升级突破!DR$6:DR$57,卡牌消耗!$AI94)</f>
        <v>5</v>
      </c>
      <c r="AE94" s="14">
        <f>INDEX(挂机升级突破!DS$6:DS$57,卡牌消耗!$AI94)</f>
        <v>0</v>
      </c>
      <c r="AF94" s="14" t="str">
        <f t="shared" si="103"/>
        <v>许褚</v>
      </c>
      <c r="AG94" s="14">
        <f t="shared" si="104"/>
        <v>3</v>
      </c>
      <c r="AH94" s="14" t="str">
        <f t="shared" si="105"/>
        <v>许褚魂火-38</v>
      </c>
      <c r="AI94" s="14">
        <f t="shared" si="106"/>
        <v>38</v>
      </c>
      <c r="AJ94" s="14" t="str">
        <f>INDEX(挂机升级突破!$DT$4:$ED$4,INDEX(挂机升级突破!$DQ$6:$DQ$57,卡牌消耗!AI94))</f>
        <v>金币</v>
      </c>
      <c r="AK94" s="14">
        <f>ROUND(INDEX(挂机升级突破!$DJ$6:$DJ$57,卡牌消耗!AI94)*INDEX(卡牌消耗!$B$8:$F$8,AG94)/$Q$4/50,0)*50</f>
        <v>21500</v>
      </c>
      <c r="AL94" s="14" t="str">
        <f>IF(AD94&gt;0,INDEX(挂机升级突破!$DT$4:$ED$4,AD94),"")</f>
        <v>红色基础材料</v>
      </c>
      <c r="AM94" s="14">
        <f>ROUND(INDEX(挂机升级突破!$DT$6:$ED$57,卡牌消耗!AI94,AD94)*INDEX(卡牌消耗!$B$5:$F$5,AG94)/$Q$4/5,0)*5</f>
        <v>10</v>
      </c>
      <c r="AN94" s="14" t="str">
        <f>IF(AE94&gt;0,INDEX(挂机升级突破!$DT$4:$ED$4,AE94),"")</f>
        <v/>
      </c>
      <c r="AO94" s="14" t="str">
        <f>IF(AE94&gt;0,ROUND(INDEX(挂机升级突破!$DT$6:$ED$57,卡牌消耗!AI94,AE94)*INDEX(卡牌消耗!$B$7:$F$7,AG94)/$Q$4,0),"")</f>
        <v/>
      </c>
      <c r="AP94" s="106"/>
      <c r="AQ94" s="15"/>
      <c r="AR94" s="104">
        <v>90</v>
      </c>
      <c r="AS94" s="14">
        <f t="shared" si="107"/>
        <v>5</v>
      </c>
      <c r="AT94" s="14">
        <f>INDEX(挂机升级突破!$EI$7:$EI$26,AX94)</f>
        <v>5</v>
      </c>
      <c r="AU94" s="14">
        <f>INDEX(挂机升级突破!$EJ$7:$EJ$26,AX94)</f>
        <v>2</v>
      </c>
      <c r="AV94" s="14">
        <f t="shared" si="108"/>
        <v>3</v>
      </c>
      <c r="AW94" s="14" t="str">
        <f t="shared" si="109"/>
        <v>李轩辕</v>
      </c>
      <c r="AX94" s="14">
        <f t="shared" si="110"/>
        <v>10</v>
      </c>
      <c r="AY94" s="14" t="str">
        <f t="shared" si="111"/>
        <v>李轩辕10突</v>
      </c>
      <c r="AZ94" s="14" t="str">
        <f>IF(AT94&gt;0,INDEX(挂机升级突破!$ER$5:$EV$5,卡牌消耗!AT94),"")</f>
        <v>金币</v>
      </c>
      <c r="BA94" s="14">
        <f>IF(AT94&gt;0,ROUND(INDEX(挂机升级突破!$EV$7:$EV$26,卡牌消耗!AX94)*INDEX(卡牌消耗!$B$8:$F$8,AV94)/$Q$4/500,0)*500,"")</f>
        <v>19000</v>
      </c>
      <c r="BB94" s="14" t="str">
        <f>IF(AU94&gt;0,INDEX(挂机升级突破!$ER$5:$EV$5,卡牌消耗!AU94),"")</f>
        <v>乌金</v>
      </c>
      <c r="BC94" s="14">
        <f>IF(AU94&gt;0,ROUND(INDEX(挂机升级突破!$ER$7:$EU$26,卡牌消耗!AX94,卡牌消耗!AU94)*INDEX($B$6:$F$6,AV94)/$Q$4/5,0)*5,"")</f>
        <v>70</v>
      </c>
      <c r="BD94" s="104"/>
      <c r="BE94" s="104"/>
      <c r="BF94" s="106"/>
      <c r="BX94" s="171"/>
      <c r="BY94" s="173" t="s">
        <v>120</v>
      </c>
      <c r="BZ94" s="169">
        <v>17</v>
      </c>
      <c r="CA94" s="169">
        <v>90</v>
      </c>
      <c r="CB94" s="169">
        <v>5</v>
      </c>
      <c r="CC94" s="21">
        <f t="shared" ref="CC94" si="164">CB94/$BZ96</f>
        <v>0.18181818181818182</v>
      </c>
      <c r="CD94" s="169">
        <f t="shared" ref="CD94" si="165">INT($BZ95*CC94/5)*5</f>
        <v>33165</v>
      </c>
      <c r="CE94" s="169">
        <f>SUM(CD$5:CD94)</f>
        <v>1087750</v>
      </c>
      <c r="CG94" s="171">
        <f t="shared" si="114"/>
        <v>16550</v>
      </c>
      <c r="CH94" s="171">
        <f t="shared" si="114"/>
        <v>26500</v>
      </c>
      <c r="CI94" s="171">
        <f t="shared" si="114"/>
        <v>33150</v>
      </c>
      <c r="CJ94" s="171">
        <f t="shared" si="114"/>
        <v>39750</v>
      </c>
      <c r="CK94" s="171">
        <f t="shared" si="114"/>
        <v>49700</v>
      </c>
      <c r="CN94" s="136">
        <v>90</v>
      </c>
      <c r="CO94" s="14">
        <f t="shared" si="115"/>
        <v>18</v>
      </c>
      <c r="CP94" s="14">
        <f t="shared" si="97"/>
        <v>3</v>
      </c>
      <c r="CQ94" s="14">
        <f t="shared" si="98"/>
        <v>1101020</v>
      </c>
      <c r="CR94" s="136" t="s">
        <v>1102</v>
      </c>
      <c r="CS94" s="14">
        <f t="shared" si="99"/>
        <v>5</v>
      </c>
      <c r="CT94" s="14" t="str">
        <f t="shared" si="100"/>
        <v>姬烟华-5星</v>
      </c>
      <c r="CU94" s="136" t="s">
        <v>1108</v>
      </c>
      <c r="CV94" s="14">
        <f t="shared" si="116"/>
        <v>40000</v>
      </c>
      <c r="CW94" s="14" t="str">
        <f t="shared" si="101"/>
        <v>姬烟华碎片</v>
      </c>
      <c r="CX94" s="14">
        <f t="shared" si="117"/>
        <v>240</v>
      </c>
    </row>
    <row r="95" spans="1:102" ht="16.5" x14ac:dyDescent="0.2">
      <c r="A95" s="136">
        <v>1102028</v>
      </c>
      <c r="B95" s="136" t="s">
        <v>960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102"/>
        <v>2</v>
      </c>
      <c r="AC95" s="14">
        <f>INDEX(挂机升级突破!$DQ$6:$DQ$57,卡牌消耗!AI95)</f>
        <v>11</v>
      </c>
      <c r="AD95" s="14">
        <f>INDEX(挂机升级突破!DR$6:DR$57,卡牌消耗!$AI95)</f>
        <v>5</v>
      </c>
      <c r="AE95" s="14">
        <f>INDEX(挂机升级突破!DS$6:DS$57,卡牌消耗!$AI95)</f>
        <v>0</v>
      </c>
      <c r="AF95" s="14" t="str">
        <f t="shared" si="103"/>
        <v>许褚</v>
      </c>
      <c r="AG95" s="14">
        <f t="shared" si="104"/>
        <v>3</v>
      </c>
      <c r="AH95" s="14" t="str">
        <f t="shared" si="105"/>
        <v>许褚魂火-39</v>
      </c>
      <c r="AI95" s="14">
        <f t="shared" si="106"/>
        <v>39</v>
      </c>
      <c r="AJ95" s="14" t="str">
        <f>INDEX(挂机升级突破!$DT$4:$ED$4,INDEX(挂机升级突破!$DQ$6:$DQ$57,卡牌消耗!AI95))</f>
        <v>金币</v>
      </c>
      <c r="AK95" s="14">
        <f>ROUND(INDEX(挂机升级突破!$DJ$6:$DJ$57,卡牌消耗!AI95)*INDEX(卡牌消耗!$B$8:$F$8,AG95)/$Q$4/50,0)*50</f>
        <v>21500</v>
      </c>
      <c r="AL95" s="14" t="str">
        <f>IF(AD95&gt;0,INDEX(挂机升级突破!$DT$4:$ED$4,AD95),"")</f>
        <v>红色基础材料</v>
      </c>
      <c r="AM95" s="14">
        <f>ROUND(INDEX(挂机升级突破!$DT$6:$ED$57,卡牌消耗!AI95,AD95)*INDEX(卡牌消耗!$B$5:$F$5,AG95)/$Q$4/5,0)*5</f>
        <v>10</v>
      </c>
      <c r="AN95" s="14" t="str">
        <f>IF(AE95&gt;0,INDEX(挂机升级突破!$DT$4:$ED$4,AE95),"")</f>
        <v/>
      </c>
      <c r="AO95" s="14" t="str">
        <f>IF(AE95&gt;0,ROUND(INDEX(挂机升级突破!$DT$6:$ED$57,卡牌消耗!AI95,AE95)*INDEX(卡牌消耗!$B$7:$F$7,AG95)/$Q$4,0),"")</f>
        <v/>
      </c>
      <c r="AP95" s="106"/>
      <c r="AQ95" s="15"/>
      <c r="AR95" s="104">
        <v>91</v>
      </c>
      <c r="AS95" s="14">
        <f t="shared" si="107"/>
        <v>5</v>
      </c>
      <c r="AT95" s="14">
        <f>INDEX(挂机升级突破!$EI$7:$EI$26,AX95)</f>
        <v>5</v>
      </c>
      <c r="AU95" s="14">
        <f>INDEX(挂机升级突破!$EJ$7:$EJ$26,AX95)</f>
        <v>2</v>
      </c>
      <c r="AV95" s="14">
        <f t="shared" si="108"/>
        <v>3</v>
      </c>
      <c r="AW95" s="14" t="str">
        <f t="shared" si="109"/>
        <v>李轩辕</v>
      </c>
      <c r="AX95" s="14">
        <f t="shared" si="110"/>
        <v>11</v>
      </c>
      <c r="AY95" s="14" t="str">
        <f t="shared" si="111"/>
        <v>李轩辕11突</v>
      </c>
      <c r="AZ95" s="14" t="str">
        <f>IF(AT95&gt;0,INDEX(挂机升级突破!$ER$5:$EV$5,卡牌消耗!AT95),"")</f>
        <v>金币</v>
      </c>
      <c r="BA95" s="14">
        <f>IF(AT95&gt;0,ROUND(INDEX(挂机升级突破!$EV$7:$EV$26,卡牌消耗!AX95)*INDEX(卡牌消耗!$B$8:$F$8,AV95)/$Q$4/500,0)*500,"")</f>
        <v>19000</v>
      </c>
      <c r="BB95" s="14" t="str">
        <f>IF(AU95&gt;0,INDEX(挂机升级突破!$ER$5:$EV$5,卡牌消耗!AU95),"")</f>
        <v>乌金</v>
      </c>
      <c r="BC95" s="14">
        <f>IF(AU95&gt;0,ROUND(INDEX(挂机升级突破!$ER$7:$EU$26,卡牌消耗!AX95,卡牌消耗!AU95)*INDEX($B$6:$F$6,AV95)/$Q$4/5,0)*5,"")</f>
        <v>90</v>
      </c>
      <c r="BD95" s="104"/>
      <c r="BE95" s="104"/>
      <c r="BF95" s="106"/>
      <c r="BX95" s="171"/>
      <c r="BY95" s="171"/>
      <c r="BZ95" s="14">
        <f>INDEX($BU$5:$BU$32,BZ94)</f>
        <v>182416</v>
      </c>
      <c r="CA95" s="169">
        <v>91</v>
      </c>
      <c r="CB95" s="169">
        <v>5.25</v>
      </c>
      <c r="CC95" s="21">
        <f t="shared" ref="CC95" si="166">CB95/$BZ96</f>
        <v>0.19090909090909092</v>
      </c>
      <c r="CD95" s="169">
        <f t="shared" ref="CD95" si="167">INT($BZ95*CC95/5)*5</f>
        <v>34820</v>
      </c>
      <c r="CE95" s="169">
        <f>SUM(CD$5:CD95)</f>
        <v>1122570</v>
      </c>
      <c r="CG95" s="171">
        <f t="shared" si="114"/>
        <v>17400</v>
      </c>
      <c r="CH95" s="171">
        <f t="shared" si="114"/>
        <v>27850</v>
      </c>
      <c r="CI95" s="171">
        <f t="shared" si="114"/>
        <v>34800</v>
      </c>
      <c r="CJ95" s="171">
        <f t="shared" si="114"/>
        <v>41750</v>
      </c>
      <c r="CK95" s="171">
        <f t="shared" si="114"/>
        <v>52200</v>
      </c>
      <c r="CN95" s="136">
        <v>91</v>
      </c>
      <c r="CO95" s="14">
        <f t="shared" si="115"/>
        <v>19</v>
      </c>
      <c r="CP95" s="14">
        <f t="shared" si="97"/>
        <v>2</v>
      </c>
      <c r="CQ95" s="14">
        <f t="shared" si="98"/>
        <v>1101022</v>
      </c>
      <c r="CR95" s="136" t="s">
        <v>1102</v>
      </c>
      <c r="CS95" s="14">
        <f t="shared" si="99"/>
        <v>1</v>
      </c>
      <c r="CT95" s="14" t="str">
        <f t="shared" si="100"/>
        <v>幻-1星</v>
      </c>
      <c r="CU95" s="136" t="s">
        <v>1108</v>
      </c>
      <c r="CV95" s="14">
        <f t="shared" si="116"/>
        <v>3000</v>
      </c>
      <c r="CW95" s="14" t="str">
        <f t="shared" si="101"/>
        <v>幻碎片</v>
      </c>
      <c r="CX95" s="14">
        <f t="shared" si="117"/>
        <v>20</v>
      </c>
    </row>
    <row r="96" spans="1:102" ht="16.5" x14ac:dyDescent="0.2">
      <c r="A96" s="136">
        <v>1102030</v>
      </c>
      <c r="B96" s="136" t="s">
        <v>961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102"/>
        <v>2</v>
      </c>
      <c r="AC96" s="14">
        <f>INDEX(挂机升级突破!$DQ$6:$DQ$57,卡牌消耗!AI96)</f>
        <v>11</v>
      </c>
      <c r="AD96" s="14">
        <f>INDEX(挂机升级突破!DR$6:DR$57,卡牌消耗!$AI96)</f>
        <v>5</v>
      </c>
      <c r="AE96" s="14">
        <f>INDEX(挂机升级突破!DS$6:DS$57,卡牌消耗!$AI96)</f>
        <v>0</v>
      </c>
      <c r="AF96" s="14" t="str">
        <f t="shared" si="103"/>
        <v>许褚</v>
      </c>
      <c r="AG96" s="14">
        <f t="shared" si="104"/>
        <v>3</v>
      </c>
      <c r="AH96" s="14" t="str">
        <f t="shared" si="105"/>
        <v>许褚魂火-40</v>
      </c>
      <c r="AI96" s="14">
        <f t="shared" si="106"/>
        <v>40</v>
      </c>
      <c r="AJ96" s="14" t="str">
        <f>INDEX(挂机升级突破!$DT$4:$ED$4,INDEX(挂机升级突破!$DQ$6:$DQ$57,卡牌消耗!AI96))</f>
        <v>金币</v>
      </c>
      <c r="AK96" s="14">
        <f>ROUND(INDEX(挂机升级突破!$DJ$6:$DJ$57,卡牌消耗!AI96)*INDEX(卡牌消耗!$B$8:$F$8,AG96)/$Q$4/50,0)*50</f>
        <v>21500</v>
      </c>
      <c r="AL96" s="14" t="str">
        <f>IF(AD96&gt;0,INDEX(挂机升级突破!$DT$4:$ED$4,AD96),"")</f>
        <v>红色基础材料</v>
      </c>
      <c r="AM96" s="14">
        <f>ROUND(INDEX(挂机升级突破!$DT$6:$ED$57,卡牌消耗!AI96,AD96)*INDEX(卡牌消耗!$B$5:$F$5,AG96)/$Q$4/5,0)*5</f>
        <v>10</v>
      </c>
      <c r="AN96" s="14" t="str">
        <f>IF(AE96&gt;0,INDEX(挂机升级突破!$DT$4:$ED$4,AE96),"")</f>
        <v/>
      </c>
      <c r="AO96" s="14" t="str">
        <f>IF(AE96&gt;0,ROUND(INDEX(挂机升级突破!$DT$6:$ED$57,卡牌消耗!AI96,AE96)*INDEX(卡牌消耗!$B$7:$F$7,AG96)/$Q$4,0),"")</f>
        <v/>
      </c>
      <c r="AP96" s="106"/>
      <c r="AQ96" s="15"/>
      <c r="AR96" s="104">
        <v>92</v>
      </c>
      <c r="AS96" s="14">
        <f t="shared" si="107"/>
        <v>5</v>
      </c>
      <c r="AT96" s="14">
        <f>INDEX(挂机升级突破!$EI$7:$EI$26,AX96)</f>
        <v>5</v>
      </c>
      <c r="AU96" s="14">
        <f>INDEX(挂机升级突破!$EJ$7:$EJ$26,AX96)</f>
        <v>2</v>
      </c>
      <c r="AV96" s="14">
        <f t="shared" si="108"/>
        <v>3</v>
      </c>
      <c r="AW96" s="14" t="str">
        <f t="shared" si="109"/>
        <v>李轩辕</v>
      </c>
      <c r="AX96" s="14">
        <f t="shared" si="110"/>
        <v>12</v>
      </c>
      <c r="AY96" s="14" t="str">
        <f t="shared" si="111"/>
        <v>李轩辕12突</v>
      </c>
      <c r="AZ96" s="14" t="str">
        <f>IF(AT96&gt;0,INDEX(挂机升级突破!$ER$5:$EV$5,卡牌消耗!AT96),"")</f>
        <v>金币</v>
      </c>
      <c r="BA96" s="14">
        <f>IF(AT96&gt;0,ROUND(INDEX(挂机升级突破!$EV$7:$EV$26,卡牌消耗!AX96)*INDEX(卡牌消耗!$B$8:$F$8,AV96)/$Q$4/500,0)*500,"")</f>
        <v>25000</v>
      </c>
      <c r="BB96" s="14" t="str">
        <f>IF(AU96&gt;0,INDEX(挂机升级突破!$ER$5:$EV$5,卡牌消耗!AU96),"")</f>
        <v>乌金</v>
      </c>
      <c r="BC96" s="14">
        <f>IF(AU96&gt;0,ROUND(INDEX(挂机升级突破!$ER$7:$EU$26,卡牌消耗!AX96,卡牌消耗!AU96)*INDEX($B$6:$F$6,AV96)/$Q$4/5,0)*5,"")</f>
        <v>120</v>
      </c>
      <c r="BD96" s="104"/>
      <c r="BE96" s="104"/>
      <c r="BF96" s="106"/>
      <c r="BX96" s="171"/>
      <c r="BY96" s="170"/>
      <c r="BZ96" s="14">
        <f>SUMIFS($CB$5:$CB$154,$CA$5:$CA$154,"&gt;="&amp;INDEX($BJ$5:$BJ$32,BZ94),$CA$5:$CA$154,"&lt;"&amp;INDEX($BK$5:$BK$32,BZ94))</f>
        <v>27.5</v>
      </c>
      <c r="CA96" s="169">
        <v>92</v>
      </c>
      <c r="CB96" s="169">
        <v>5.5</v>
      </c>
      <c r="CC96" s="21">
        <f t="shared" ref="CC96" si="168">CB96/$BZ96</f>
        <v>0.2</v>
      </c>
      <c r="CD96" s="169">
        <f t="shared" ref="CD96" si="169">INT($BZ95*CC96/5)*5</f>
        <v>36480</v>
      </c>
      <c r="CE96" s="169">
        <f>SUM(CD$5:CD96)</f>
        <v>1159050</v>
      </c>
      <c r="CG96" s="171">
        <f t="shared" si="114"/>
        <v>18200</v>
      </c>
      <c r="CH96" s="171">
        <f t="shared" si="114"/>
        <v>29150</v>
      </c>
      <c r="CI96" s="171">
        <f t="shared" si="114"/>
        <v>36450</v>
      </c>
      <c r="CJ96" s="171">
        <f t="shared" si="114"/>
        <v>43750</v>
      </c>
      <c r="CK96" s="171">
        <f t="shared" si="114"/>
        <v>54700</v>
      </c>
      <c r="CN96" s="136">
        <v>92</v>
      </c>
      <c r="CO96" s="14">
        <f t="shared" si="115"/>
        <v>19</v>
      </c>
      <c r="CP96" s="14">
        <f t="shared" si="97"/>
        <v>2</v>
      </c>
      <c r="CQ96" s="14">
        <f t="shared" si="98"/>
        <v>1101022</v>
      </c>
      <c r="CR96" s="136" t="s">
        <v>1102</v>
      </c>
      <c r="CS96" s="14">
        <f t="shared" si="99"/>
        <v>2</v>
      </c>
      <c r="CT96" s="14" t="str">
        <f t="shared" si="100"/>
        <v>幻-2星</v>
      </c>
      <c r="CU96" s="136" t="s">
        <v>1108</v>
      </c>
      <c r="CV96" s="14">
        <f t="shared" si="116"/>
        <v>3500</v>
      </c>
      <c r="CW96" s="14" t="str">
        <f t="shared" si="101"/>
        <v>幻碎片</v>
      </c>
      <c r="CX96" s="14">
        <f t="shared" si="117"/>
        <v>40</v>
      </c>
    </row>
    <row r="97" spans="1:102" ht="16.5" x14ac:dyDescent="0.2">
      <c r="A97" s="136">
        <v>1102031</v>
      </c>
      <c r="B97" s="136" t="s">
        <v>962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102"/>
        <v>2</v>
      </c>
      <c r="AC97" s="14">
        <f>INDEX(挂机升级突破!$DQ$6:$DQ$57,卡牌消耗!AI97)</f>
        <v>11</v>
      </c>
      <c r="AD97" s="14">
        <f>INDEX(挂机升级突破!DR$6:DR$57,卡牌消耗!$AI97)</f>
        <v>5</v>
      </c>
      <c r="AE97" s="14">
        <f>INDEX(挂机升级突破!DS$6:DS$57,卡牌消耗!$AI97)</f>
        <v>10</v>
      </c>
      <c r="AF97" s="14" t="str">
        <f t="shared" si="103"/>
        <v>许褚</v>
      </c>
      <c r="AG97" s="14">
        <f t="shared" si="104"/>
        <v>3</v>
      </c>
      <c r="AH97" s="14" t="str">
        <f t="shared" si="105"/>
        <v>许褚魂火-41</v>
      </c>
      <c r="AI97" s="14">
        <f t="shared" si="106"/>
        <v>41</v>
      </c>
      <c r="AJ97" s="14" t="str">
        <f>INDEX(挂机升级突破!$DT$4:$ED$4,INDEX(挂机升级突破!$DQ$6:$DQ$57,卡牌消耗!AI97))</f>
        <v>金币</v>
      </c>
      <c r="AK97" s="14">
        <f>ROUND(INDEX(挂机升级突破!$DJ$6:$DJ$57,卡牌消耗!AI97)*INDEX(卡牌消耗!$B$8:$F$8,AG97)/$Q$4/50,0)*50</f>
        <v>29550</v>
      </c>
      <c r="AL97" s="14" t="str">
        <f>IF(AD97&gt;0,INDEX(挂机升级突破!$DT$4:$ED$4,AD97),"")</f>
        <v>红色基础材料</v>
      </c>
      <c r="AM97" s="14">
        <f>ROUND(INDEX(挂机升级突破!$DT$6:$ED$57,卡牌消耗!AI97,AD97)*INDEX(卡牌消耗!$B$5:$F$5,AG97)/$Q$4/5,0)*5</f>
        <v>10</v>
      </c>
      <c r="AN97" s="14" t="str">
        <f>IF(AE97&gt;0,INDEX(挂机升级突破!$DT$4:$ED$4,AE97),"")</f>
        <v>灵玉</v>
      </c>
      <c r="AO97" s="14">
        <f>IF(AE97&gt;0,ROUND(INDEX(挂机升级突破!$DT$6:$ED$57,卡牌消耗!AI97,AE97)*INDEX(卡牌消耗!$B$7:$F$7,AG97)/$Q$4,0),"")</f>
        <v>2</v>
      </c>
      <c r="AP97" s="106"/>
      <c r="AQ97" s="15"/>
      <c r="AR97" s="104">
        <v>93</v>
      </c>
      <c r="AS97" s="14">
        <f t="shared" si="107"/>
        <v>5</v>
      </c>
      <c r="AT97" s="14">
        <f>INDEX(挂机升级突破!$EI$7:$EI$26,AX97)</f>
        <v>5</v>
      </c>
      <c r="AU97" s="14">
        <f>INDEX(挂机升级突破!$EJ$7:$EJ$26,AX97)</f>
        <v>3</v>
      </c>
      <c r="AV97" s="14">
        <f t="shared" si="108"/>
        <v>3</v>
      </c>
      <c r="AW97" s="14" t="str">
        <f t="shared" si="109"/>
        <v>李轩辕</v>
      </c>
      <c r="AX97" s="14">
        <f t="shared" si="110"/>
        <v>13</v>
      </c>
      <c r="AY97" s="14" t="str">
        <f t="shared" si="111"/>
        <v>李轩辕13突</v>
      </c>
      <c r="AZ97" s="14" t="str">
        <f>IF(AT97&gt;0,INDEX(挂机升级突破!$ER$5:$EV$5,卡牌消耗!AT97),"")</f>
        <v>金币</v>
      </c>
      <c r="BA97" s="14">
        <f>IF(AT97&gt;0,ROUND(INDEX(挂机升级突破!$EV$7:$EV$26,卡牌消耗!AX97)*INDEX(卡牌消耗!$B$8:$F$8,AV97)/$Q$4/500,0)*500,"")</f>
        <v>33500</v>
      </c>
      <c r="BB97" s="14" t="str">
        <f>IF(AU97&gt;0,INDEX(挂机升级突破!$ER$5:$EV$5,卡牌消耗!AU97),"")</f>
        <v>银母</v>
      </c>
      <c r="BC97" s="14">
        <f>IF(AU97&gt;0,ROUND(INDEX(挂机升级突破!$ER$7:$EU$26,卡牌消耗!AX97,卡牌消耗!AU97)*INDEX($B$6:$F$6,AV97)/$Q$4/5,0)*5,"")</f>
        <v>40</v>
      </c>
      <c r="BD97" s="104"/>
      <c r="BE97" s="104"/>
      <c r="BF97" s="106"/>
      <c r="BX97" s="171"/>
      <c r="BY97" s="171"/>
      <c r="BZ97" s="171"/>
      <c r="CA97" s="169">
        <v>93</v>
      </c>
      <c r="CB97" s="169">
        <v>5.75</v>
      </c>
      <c r="CC97" s="21">
        <f t="shared" ref="CC97" si="170">CB97/$BZ96</f>
        <v>0.20909090909090908</v>
      </c>
      <c r="CD97" s="169">
        <f t="shared" ref="CD97" si="171">INT($BZ95*CC97/5)*5</f>
        <v>38140</v>
      </c>
      <c r="CE97" s="169">
        <f>SUM(CD$5:CD97)</f>
        <v>1197190</v>
      </c>
      <c r="CG97" s="171">
        <f t="shared" si="114"/>
        <v>19050</v>
      </c>
      <c r="CH97" s="171">
        <f t="shared" si="114"/>
        <v>30500</v>
      </c>
      <c r="CI97" s="171">
        <f t="shared" si="114"/>
        <v>38100</v>
      </c>
      <c r="CJ97" s="171">
        <f t="shared" si="114"/>
        <v>45750</v>
      </c>
      <c r="CK97" s="171">
        <f t="shared" si="114"/>
        <v>57200</v>
      </c>
      <c r="CN97" s="136">
        <v>93</v>
      </c>
      <c r="CO97" s="14">
        <f t="shared" si="115"/>
        <v>19</v>
      </c>
      <c r="CP97" s="14">
        <f t="shared" si="97"/>
        <v>2</v>
      </c>
      <c r="CQ97" s="14">
        <f t="shared" si="98"/>
        <v>1101022</v>
      </c>
      <c r="CR97" s="136" t="s">
        <v>1102</v>
      </c>
      <c r="CS97" s="14">
        <f t="shared" si="99"/>
        <v>3</v>
      </c>
      <c r="CT97" s="14" t="str">
        <f t="shared" si="100"/>
        <v>幻-3星</v>
      </c>
      <c r="CU97" s="136" t="s">
        <v>1108</v>
      </c>
      <c r="CV97" s="14">
        <f t="shared" si="116"/>
        <v>7000</v>
      </c>
      <c r="CW97" s="14" t="str">
        <f t="shared" si="101"/>
        <v>幻碎片</v>
      </c>
      <c r="CX97" s="14">
        <f t="shared" si="117"/>
        <v>80</v>
      </c>
    </row>
    <row r="98" spans="1:10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102"/>
        <v>2</v>
      </c>
      <c r="AC98" s="14">
        <f>INDEX(挂机升级突破!$DQ$6:$DQ$57,卡牌消耗!AI98)</f>
        <v>11</v>
      </c>
      <c r="AD98" s="14">
        <f>INDEX(挂机升级突破!DR$6:DR$57,卡牌消耗!$AI98)</f>
        <v>5</v>
      </c>
      <c r="AE98" s="14">
        <f>INDEX(挂机升级突破!DS$6:DS$57,卡牌消耗!$AI98)</f>
        <v>10</v>
      </c>
      <c r="AF98" s="14" t="str">
        <f t="shared" si="103"/>
        <v>许褚</v>
      </c>
      <c r="AG98" s="14">
        <f t="shared" si="104"/>
        <v>3</v>
      </c>
      <c r="AH98" s="14" t="str">
        <f t="shared" si="105"/>
        <v>许褚魂火-42</v>
      </c>
      <c r="AI98" s="14">
        <f t="shared" si="106"/>
        <v>42</v>
      </c>
      <c r="AJ98" s="14" t="str">
        <f>INDEX(挂机升级突破!$DT$4:$ED$4,INDEX(挂机升级突破!$DQ$6:$DQ$57,卡牌消耗!AI98))</f>
        <v>金币</v>
      </c>
      <c r="AK98" s="14">
        <f>ROUND(INDEX(挂机升级突破!$DJ$6:$DJ$57,卡牌消耗!AI98)*INDEX(卡牌消耗!$B$8:$F$8,AG98)/$Q$4/50,0)*50</f>
        <v>29550</v>
      </c>
      <c r="AL98" s="14" t="str">
        <f>IF(AD98&gt;0,INDEX(挂机升级突破!$DT$4:$ED$4,AD98),"")</f>
        <v>红色基础材料</v>
      </c>
      <c r="AM98" s="14">
        <f>ROUND(INDEX(挂机升级突破!$DT$6:$ED$57,卡牌消耗!AI98,AD98)*INDEX(卡牌消耗!$B$5:$F$5,AG98)/$Q$4/5,0)*5</f>
        <v>10</v>
      </c>
      <c r="AN98" s="14" t="str">
        <f>IF(AE98&gt;0,INDEX(挂机升级突破!$DT$4:$ED$4,AE98),"")</f>
        <v>灵玉</v>
      </c>
      <c r="AO98" s="14">
        <f>IF(AE98&gt;0,ROUND(INDEX(挂机升级突破!$DT$6:$ED$57,卡牌消耗!AI98,AE98)*INDEX(卡牌消耗!$B$7:$F$7,AG98)/$Q$4,0),"")</f>
        <v>2</v>
      </c>
      <c r="AP98" s="106"/>
      <c r="AQ98" s="15"/>
      <c r="AR98" s="104">
        <v>94</v>
      </c>
      <c r="AS98" s="14">
        <f t="shared" si="107"/>
        <v>5</v>
      </c>
      <c r="AT98" s="14">
        <f>INDEX(挂机升级突破!$EI$7:$EI$26,AX98)</f>
        <v>5</v>
      </c>
      <c r="AU98" s="14">
        <f>INDEX(挂机升级突破!$EJ$7:$EJ$26,AX98)</f>
        <v>3</v>
      </c>
      <c r="AV98" s="14">
        <f t="shared" si="108"/>
        <v>3</v>
      </c>
      <c r="AW98" s="14" t="str">
        <f t="shared" si="109"/>
        <v>李轩辕</v>
      </c>
      <c r="AX98" s="14">
        <f t="shared" si="110"/>
        <v>14</v>
      </c>
      <c r="AY98" s="14" t="str">
        <f t="shared" si="111"/>
        <v>李轩辕14突</v>
      </c>
      <c r="AZ98" s="14" t="str">
        <f>IF(AT98&gt;0,INDEX(挂机升级突破!$ER$5:$EV$5,卡牌消耗!AT98),"")</f>
        <v>金币</v>
      </c>
      <c r="BA98" s="14">
        <f>IF(AT98&gt;0,ROUND(INDEX(挂机升级突破!$EV$7:$EV$26,卡牌消耗!AX98)*INDEX(卡牌消耗!$B$8:$F$8,AV98)/$Q$4/500,0)*500,"")</f>
        <v>33500</v>
      </c>
      <c r="BB98" s="14" t="str">
        <f>IF(AU98&gt;0,INDEX(挂机升级突破!$ER$5:$EV$5,卡牌消耗!AU98),"")</f>
        <v>银母</v>
      </c>
      <c r="BC98" s="14">
        <f>IF(AU98&gt;0,ROUND(INDEX(挂机升级突破!$ER$7:$EU$26,卡牌消耗!AX98,卡牌消耗!AU98)*INDEX($B$6:$F$6,AV98)/$Q$4/5,0)*5,"")</f>
        <v>55</v>
      </c>
      <c r="BD98" s="104"/>
      <c r="BE98" s="104"/>
      <c r="BF98" s="106"/>
      <c r="BX98" s="171"/>
      <c r="BY98" s="171"/>
      <c r="BZ98" s="171"/>
      <c r="CA98" s="169">
        <v>94</v>
      </c>
      <c r="CB98" s="169">
        <v>6</v>
      </c>
      <c r="CC98" s="21">
        <f t="shared" ref="CC98" si="172">CB98/$BZ96</f>
        <v>0.21818181818181817</v>
      </c>
      <c r="CD98" s="169">
        <f t="shared" ref="CD98" si="173">INT($BZ95*CC98/5)*5</f>
        <v>39795</v>
      </c>
      <c r="CE98" s="169">
        <f>SUM(CD$5:CD98)</f>
        <v>1236985</v>
      </c>
      <c r="CG98" s="171">
        <f t="shared" si="114"/>
        <v>19850</v>
      </c>
      <c r="CH98" s="171">
        <f t="shared" si="114"/>
        <v>31800</v>
      </c>
      <c r="CI98" s="171">
        <f t="shared" si="114"/>
        <v>39750</v>
      </c>
      <c r="CJ98" s="171">
        <f t="shared" si="114"/>
        <v>47750</v>
      </c>
      <c r="CK98" s="171">
        <f t="shared" si="114"/>
        <v>59650</v>
      </c>
      <c r="CN98" s="136">
        <v>94</v>
      </c>
      <c r="CO98" s="14">
        <f t="shared" si="115"/>
        <v>19</v>
      </c>
      <c r="CP98" s="14">
        <f t="shared" si="97"/>
        <v>2</v>
      </c>
      <c r="CQ98" s="14">
        <f t="shared" si="98"/>
        <v>1101022</v>
      </c>
      <c r="CR98" s="136" t="s">
        <v>1102</v>
      </c>
      <c r="CS98" s="14">
        <f t="shared" si="99"/>
        <v>4</v>
      </c>
      <c r="CT98" s="14" t="str">
        <f t="shared" si="100"/>
        <v>幻-4星</v>
      </c>
      <c r="CU98" s="136" t="s">
        <v>1108</v>
      </c>
      <c r="CV98" s="14">
        <f t="shared" si="116"/>
        <v>16000</v>
      </c>
      <c r="CW98" s="14" t="str">
        <f t="shared" si="101"/>
        <v>幻碎片</v>
      </c>
      <c r="CX98" s="14">
        <f t="shared" si="117"/>
        <v>120</v>
      </c>
    </row>
    <row r="99" spans="1:10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102"/>
        <v>2</v>
      </c>
      <c r="AC99" s="14">
        <f>INDEX(挂机升级突破!$DQ$6:$DQ$57,卡牌消耗!AI99)</f>
        <v>11</v>
      </c>
      <c r="AD99" s="14">
        <f>INDEX(挂机升级突破!DR$6:DR$57,卡牌消耗!$AI99)</f>
        <v>5</v>
      </c>
      <c r="AE99" s="14">
        <f>INDEX(挂机升级突破!DS$6:DS$57,卡牌消耗!$AI99)</f>
        <v>10</v>
      </c>
      <c r="AF99" s="14" t="str">
        <f t="shared" si="103"/>
        <v>许褚</v>
      </c>
      <c r="AG99" s="14">
        <f t="shared" si="104"/>
        <v>3</v>
      </c>
      <c r="AH99" s="14" t="str">
        <f t="shared" si="105"/>
        <v>许褚魂火-43</v>
      </c>
      <c r="AI99" s="14">
        <f t="shared" si="106"/>
        <v>43</v>
      </c>
      <c r="AJ99" s="14" t="str">
        <f>INDEX(挂机升级突破!$DT$4:$ED$4,INDEX(挂机升级突破!$DQ$6:$DQ$57,卡牌消耗!AI99))</f>
        <v>金币</v>
      </c>
      <c r="AK99" s="14">
        <f>ROUND(INDEX(挂机升级突破!$DJ$6:$DJ$57,卡牌消耗!AI99)*INDEX(卡牌消耗!$B$8:$F$8,AG99)/$Q$4/50,0)*50</f>
        <v>29550</v>
      </c>
      <c r="AL99" s="14" t="str">
        <f>IF(AD99&gt;0,INDEX(挂机升级突破!$DT$4:$ED$4,AD99),"")</f>
        <v>红色基础材料</v>
      </c>
      <c r="AM99" s="14">
        <f>ROUND(INDEX(挂机升级突破!$DT$6:$ED$57,卡牌消耗!AI99,AD99)*INDEX(卡牌消耗!$B$5:$F$5,AG99)/$Q$4/5,0)*5</f>
        <v>10</v>
      </c>
      <c r="AN99" s="14" t="str">
        <f>IF(AE99&gt;0,INDEX(挂机升级突破!$DT$4:$ED$4,AE99),"")</f>
        <v>灵玉</v>
      </c>
      <c r="AO99" s="14">
        <f>IF(AE99&gt;0,ROUND(INDEX(挂机升级突破!$DT$6:$ED$57,卡牌消耗!AI99,AE99)*INDEX(卡牌消耗!$B$7:$F$7,AG99)/$Q$4,0),"")</f>
        <v>2</v>
      </c>
      <c r="AP99" s="106"/>
      <c r="AQ99" s="15"/>
      <c r="AR99" s="104">
        <v>95</v>
      </c>
      <c r="AS99" s="14">
        <f t="shared" si="107"/>
        <v>5</v>
      </c>
      <c r="AT99" s="14">
        <f>INDEX(挂机升级突破!$EI$7:$EI$26,AX99)</f>
        <v>5</v>
      </c>
      <c r="AU99" s="14">
        <f>INDEX(挂机升级突破!$EJ$7:$EJ$26,AX99)</f>
        <v>3</v>
      </c>
      <c r="AV99" s="14">
        <f t="shared" si="108"/>
        <v>3</v>
      </c>
      <c r="AW99" s="14" t="str">
        <f t="shared" si="109"/>
        <v>李轩辕</v>
      </c>
      <c r="AX99" s="14">
        <f t="shared" si="110"/>
        <v>15</v>
      </c>
      <c r="AY99" s="14" t="str">
        <f t="shared" si="111"/>
        <v>李轩辕15突</v>
      </c>
      <c r="AZ99" s="14" t="str">
        <f>IF(AT99&gt;0,INDEX(挂机升级突破!$ER$5:$EV$5,卡牌消耗!AT99),"")</f>
        <v>金币</v>
      </c>
      <c r="BA99" s="14">
        <f>IF(AT99&gt;0,ROUND(INDEX(挂机升级突破!$EV$7:$EV$26,卡牌消耗!AX99)*INDEX(卡牌消耗!$B$8:$F$8,AV99)/$Q$4/500,0)*500,"")</f>
        <v>44500</v>
      </c>
      <c r="BB99" s="14" t="str">
        <f>IF(AU99&gt;0,INDEX(挂机升级突破!$ER$5:$EV$5,卡牌消耗!AU99),"")</f>
        <v>银母</v>
      </c>
      <c r="BC99" s="14">
        <f>IF(AU99&gt;0,ROUND(INDEX(挂机升级突破!$ER$7:$EU$26,卡牌消耗!AX99,卡牌消耗!AU99)*INDEX($B$6:$F$6,AV99)/$Q$4/5,0)*5,"")</f>
        <v>70</v>
      </c>
      <c r="BD99" s="104"/>
      <c r="BE99" s="104"/>
      <c r="BF99" s="106"/>
      <c r="BX99" s="171"/>
      <c r="BY99" s="173" t="s">
        <v>120</v>
      </c>
      <c r="BZ99" s="169">
        <v>18</v>
      </c>
      <c r="CA99" s="169">
        <v>95</v>
      </c>
      <c r="CB99" s="169">
        <v>5</v>
      </c>
      <c r="CC99" s="21">
        <f t="shared" ref="CC99" si="174">CB99/$BZ101</f>
        <v>0.18181818181818182</v>
      </c>
      <c r="CD99" s="169">
        <f t="shared" ref="CD99" si="175">INT($BZ100*CC99/5)*5</f>
        <v>36880</v>
      </c>
      <c r="CE99" s="169">
        <f>SUM(CD$5:CD99)</f>
        <v>1273865</v>
      </c>
      <c r="CG99" s="171">
        <f t="shared" si="114"/>
        <v>18400</v>
      </c>
      <c r="CH99" s="171">
        <f t="shared" si="114"/>
        <v>29500</v>
      </c>
      <c r="CI99" s="171">
        <f t="shared" si="114"/>
        <v>36850</v>
      </c>
      <c r="CJ99" s="171">
        <f t="shared" si="114"/>
        <v>44250</v>
      </c>
      <c r="CK99" s="171">
        <f t="shared" si="114"/>
        <v>55300</v>
      </c>
      <c r="CN99" s="136">
        <v>95</v>
      </c>
      <c r="CO99" s="14">
        <f t="shared" si="115"/>
        <v>19</v>
      </c>
      <c r="CP99" s="14">
        <f t="shared" si="97"/>
        <v>2</v>
      </c>
      <c r="CQ99" s="14">
        <f t="shared" si="98"/>
        <v>1101022</v>
      </c>
      <c r="CR99" s="136" t="s">
        <v>1102</v>
      </c>
      <c r="CS99" s="14">
        <f t="shared" si="99"/>
        <v>5</v>
      </c>
      <c r="CT99" s="14" t="str">
        <f t="shared" si="100"/>
        <v>幻-5星</v>
      </c>
      <c r="CU99" s="136" t="s">
        <v>1108</v>
      </c>
      <c r="CV99" s="14">
        <f t="shared" si="116"/>
        <v>30000</v>
      </c>
      <c r="CW99" s="14" t="str">
        <f t="shared" si="101"/>
        <v>幻碎片</v>
      </c>
      <c r="CX99" s="14">
        <f t="shared" si="117"/>
        <v>160</v>
      </c>
    </row>
    <row r="100" spans="1:10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102"/>
        <v>2</v>
      </c>
      <c r="AC100" s="14">
        <f>INDEX(挂机升级突破!$DQ$6:$DQ$57,卡牌消耗!AI100)</f>
        <v>11</v>
      </c>
      <c r="AD100" s="14">
        <f>INDEX(挂机升级突破!DR$6:DR$57,卡牌消耗!$AI100)</f>
        <v>5</v>
      </c>
      <c r="AE100" s="14">
        <f>INDEX(挂机升级突破!DS$6:DS$57,卡牌消耗!$AI100)</f>
        <v>10</v>
      </c>
      <c r="AF100" s="14" t="str">
        <f t="shared" si="103"/>
        <v>许褚</v>
      </c>
      <c r="AG100" s="14">
        <f t="shared" si="104"/>
        <v>3</v>
      </c>
      <c r="AH100" s="14" t="str">
        <f t="shared" si="105"/>
        <v>许褚魂火-44</v>
      </c>
      <c r="AI100" s="14">
        <f t="shared" si="106"/>
        <v>44</v>
      </c>
      <c r="AJ100" s="14" t="str">
        <f>INDEX(挂机升级突破!$DT$4:$ED$4,INDEX(挂机升级突破!$DQ$6:$DQ$57,卡牌消耗!AI100))</f>
        <v>金币</v>
      </c>
      <c r="AK100" s="14">
        <f>ROUND(INDEX(挂机升级突破!$DJ$6:$DJ$57,卡牌消耗!AI100)*INDEX(卡牌消耗!$B$8:$F$8,AG100)/$Q$4/50,0)*50</f>
        <v>37600</v>
      </c>
      <c r="AL100" s="14" t="str">
        <f>IF(AD100&gt;0,INDEX(挂机升级突破!$DT$4:$ED$4,AD100),"")</f>
        <v>红色基础材料</v>
      </c>
      <c r="AM100" s="14">
        <f>ROUND(INDEX(挂机升级突破!$DT$6:$ED$57,卡牌消耗!AI100,AD100)*INDEX(卡牌消耗!$B$5:$F$5,AG100)/$Q$4/5,0)*5</f>
        <v>10</v>
      </c>
      <c r="AN100" s="14" t="str">
        <f>IF(AE100&gt;0,INDEX(挂机升级突破!$DT$4:$ED$4,AE100),"")</f>
        <v>灵玉</v>
      </c>
      <c r="AO100" s="14">
        <f>IF(AE100&gt;0,ROUND(INDEX(挂机升级突破!$DT$6:$ED$57,卡牌消耗!AI100,AE100)*INDEX(卡牌消耗!$B$7:$F$7,AG100)/$Q$4,0),"")</f>
        <v>2</v>
      </c>
      <c r="AP100" s="106"/>
      <c r="AQ100" s="15"/>
      <c r="AR100" s="104">
        <v>96</v>
      </c>
      <c r="AS100" s="14">
        <f t="shared" si="107"/>
        <v>5</v>
      </c>
      <c r="AT100" s="14">
        <f>INDEX(挂机升级突破!$EI$7:$EI$26,AX100)</f>
        <v>5</v>
      </c>
      <c r="AU100" s="14">
        <f>INDEX(挂机升级突破!$EJ$7:$EJ$26,AX100)</f>
        <v>3</v>
      </c>
      <c r="AV100" s="14">
        <f t="shared" si="108"/>
        <v>3</v>
      </c>
      <c r="AW100" s="14" t="str">
        <f t="shared" si="109"/>
        <v>李轩辕</v>
      </c>
      <c r="AX100" s="14">
        <f t="shared" si="110"/>
        <v>16</v>
      </c>
      <c r="AY100" s="14" t="str">
        <f t="shared" si="111"/>
        <v>李轩辕16突</v>
      </c>
      <c r="AZ100" s="14" t="str">
        <f>IF(AT100&gt;0,INDEX(挂机升级突破!$ER$5:$EV$5,卡牌消耗!AT100),"")</f>
        <v>金币</v>
      </c>
      <c r="BA100" s="14">
        <f>IF(AT100&gt;0,ROUND(INDEX(挂机升级突破!$EV$7:$EV$26,卡牌消耗!AX100)*INDEX(卡牌消耗!$B$8:$F$8,AV100)/$Q$4/500,0)*500,"")</f>
        <v>80500</v>
      </c>
      <c r="BB100" s="14" t="str">
        <f>IF(AU100&gt;0,INDEX(挂机升级突破!$ER$5:$EV$5,卡牌消耗!AU100),"")</f>
        <v>银母</v>
      </c>
      <c r="BC100" s="14">
        <f>IF(AU100&gt;0,ROUND(INDEX(挂机升级突破!$ER$7:$EU$26,卡牌消耗!AX100,卡牌消耗!AU100)*INDEX($B$6:$F$6,AV100)/$Q$4/5,0)*5,"")</f>
        <v>90</v>
      </c>
      <c r="BD100" s="104"/>
      <c r="BE100" s="104"/>
      <c r="BF100" s="106"/>
      <c r="BX100" s="171"/>
      <c r="BY100" s="171"/>
      <c r="BZ100" s="14">
        <f>INDEX($BU$5:$BU$32,BZ99)</f>
        <v>202850</v>
      </c>
      <c r="CA100" s="169">
        <v>96</v>
      </c>
      <c r="CB100" s="169">
        <v>5.25</v>
      </c>
      <c r="CC100" s="21">
        <f t="shared" ref="CC100" si="176">CB100/$BZ101</f>
        <v>0.19090909090909092</v>
      </c>
      <c r="CD100" s="169">
        <f t="shared" ref="CD100" si="177">INT($BZ100*CC100/5)*5</f>
        <v>38725</v>
      </c>
      <c r="CE100" s="169">
        <f>SUM(CD$5:CD100)</f>
        <v>1312590</v>
      </c>
      <c r="CG100" s="171">
        <f t="shared" si="114"/>
        <v>19350</v>
      </c>
      <c r="CH100" s="171">
        <f t="shared" si="114"/>
        <v>30950</v>
      </c>
      <c r="CI100" s="171">
        <f t="shared" si="114"/>
        <v>38700</v>
      </c>
      <c r="CJ100" s="171">
        <f t="shared" si="114"/>
        <v>46450</v>
      </c>
      <c r="CK100" s="171">
        <f t="shared" si="114"/>
        <v>58050</v>
      </c>
      <c r="CN100" s="136">
        <v>96</v>
      </c>
      <c r="CO100" s="14">
        <f t="shared" si="115"/>
        <v>20</v>
      </c>
      <c r="CP100" s="14">
        <f t="shared" si="97"/>
        <v>3</v>
      </c>
      <c r="CQ100" s="14">
        <f t="shared" si="98"/>
        <v>1101023</v>
      </c>
      <c r="CR100" s="136" t="s">
        <v>1102</v>
      </c>
      <c r="CS100" s="14">
        <f t="shared" si="99"/>
        <v>1</v>
      </c>
      <c r="CT100" s="14" t="str">
        <f t="shared" si="100"/>
        <v>朱童-1星</v>
      </c>
      <c r="CU100" s="136" t="s">
        <v>1108</v>
      </c>
      <c r="CV100" s="14">
        <f t="shared" si="116"/>
        <v>4000</v>
      </c>
      <c r="CW100" s="14" t="str">
        <f t="shared" si="101"/>
        <v>朱童碎片</v>
      </c>
      <c r="CX100" s="14">
        <f t="shared" si="117"/>
        <v>40</v>
      </c>
    </row>
    <row r="101" spans="1:10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102"/>
        <v>2</v>
      </c>
      <c r="AC101" s="14">
        <f>INDEX(挂机升级突破!$DQ$6:$DQ$57,卡牌消耗!AI101)</f>
        <v>11</v>
      </c>
      <c r="AD101" s="14">
        <f>INDEX(挂机升级突破!DR$6:DR$57,卡牌消耗!$AI101)</f>
        <v>5</v>
      </c>
      <c r="AE101" s="14">
        <f>INDEX(挂机升级突破!DS$6:DS$57,卡牌消耗!$AI101)</f>
        <v>10</v>
      </c>
      <c r="AF101" s="14" t="str">
        <f t="shared" si="103"/>
        <v>许褚</v>
      </c>
      <c r="AG101" s="14">
        <f t="shared" si="104"/>
        <v>3</v>
      </c>
      <c r="AH101" s="14" t="str">
        <f t="shared" si="105"/>
        <v>许褚魂火-45</v>
      </c>
      <c r="AI101" s="14">
        <f t="shared" si="106"/>
        <v>45</v>
      </c>
      <c r="AJ101" s="14" t="str">
        <f>INDEX(挂机升级突破!$DT$4:$ED$4,INDEX(挂机升级突破!$DQ$6:$DQ$57,卡牌消耗!AI101))</f>
        <v>金币</v>
      </c>
      <c r="AK101" s="14">
        <f>ROUND(INDEX(挂机升级突破!$DJ$6:$DJ$57,卡牌消耗!AI101)*INDEX(卡牌消耗!$B$8:$F$8,AG101)/$Q$4/50,0)*50</f>
        <v>37600</v>
      </c>
      <c r="AL101" s="14" t="str">
        <f>IF(AD101&gt;0,INDEX(挂机升级突破!$DT$4:$ED$4,AD101),"")</f>
        <v>红色基础材料</v>
      </c>
      <c r="AM101" s="14">
        <f>ROUND(INDEX(挂机升级突破!$DT$6:$ED$57,卡牌消耗!AI101,AD101)*INDEX(卡牌消耗!$B$5:$F$5,AG101)/$Q$4/5,0)*5</f>
        <v>10</v>
      </c>
      <c r="AN101" s="14" t="str">
        <f>IF(AE101&gt;0,INDEX(挂机升级突破!$DT$4:$ED$4,AE101),"")</f>
        <v>灵玉</v>
      </c>
      <c r="AO101" s="14">
        <f>IF(AE101&gt;0,ROUND(INDEX(挂机升级突破!$DT$6:$ED$57,卡牌消耗!AI101,AE101)*INDEX(卡牌消耗!$B$7:$F$7,AG101)/$Q$4,0),"")</f>
        <v>2</v>
      </c>
      <c r="AP101" s="106"/>
      <c r="AQ101" s="15"/>
      <c r="AR101" s="104">
        <v>97</v>
      </c>
      <c r="AS101" s="14">
        <f t="shared" si="107"/>
        <v>5</v>
      </c>
      <c r="AT101" s="14">
        <f>INDEX(挂机升级突破!$EI$7:$EI$26,AX101)</f>
        <v>5</v>
      </c>
      <c r="AU101" s="14">
        <f>INDEX(挂机升级突破!$EJ$7:$EJ$26,AX101)</f>
        <v>4</v>
      </c>
      <c r="AV101" s="14">
        <f t="shared" si="108"/>
        <v>3</v>
      </c>
      <c r="AW101" s="14" t="str">
        <f t="shared" si="109"/>
        <v>李轩辕</v>
      </c>
      <c r="AX101" s="14">
        <f t="shared" si="110"/>
        <v>17</v>
      </c>
      <c r="AY101" s="14" t="str">
        <f t="shared" si="111"/>
        <v>李轩辕17突</v>
      </c>
      <c r="AZ101" s="14" t="str">
        <f>IF(AT101&gt;0,INDEX(挂机升级突破!$ER$5:$EV$5,卡牌消耗!AT101),"")</f>
        <v>金币</v>
      </c>
      <c r="BA101" s="14">
        <f>IF(AT101&gt;0,ROUND(INDEX(挂机升级突破!$EV$7:$EV$26,卡牌消耗!AX101)*INDEX(卡牌消耗!$B$8:$F$8,AV101)/$Q$4/500,0)*500,"")</f>
        <v>80500</v>
      </c>
      <c r="BB101" s="14" t="str">
        <f>IF(AU101&gt;0,INDEX(挂机升级突破!$ER$5:$EV$5,卡牌消耗!AU101),"")</f>
        <v>铀金</v>
      </c>
      <c r="BC101" s="14">
        <f>IF(AU101&gt;0,ROUND(INDEX(挂机升级突破!$ER$7:$EU$26,卡牌消耗!AX101,卡牌消耗!AU101)*INDEX($B$6:$F$6,AV101)/$Q$4/5,0)*5,"")</f>
        <v>20</v>
      </c>
      <c r="BD101" s="104"/>
      <c r="BE101" s="104"/>
      <c r="BF101" s="106"/>
      <c r="BX101" s="171"/>
      <c r="BY101" s="170"/>
      <c r="BZ101" s="14">
        <f>SUMIFS($CB$5:$CB$154,$CA$5:$CA$154,"&gt;="&amp;INDEX($BJ$5:$BJ$32,BZ99),$CA$5:$CA$154,"&lt;"&amp;INDEX($BK$5:$BK$32,BZ99))</f>
        <v>27.5</v>
      </c>
      <c r="CA101" s="169">
        <v>97</v>
      </c>
      <c r="CB101" s="169">
        <v>5.5</v>
      </c>
      <c r="CC101" s="21">
        <f t="shared" ref="CC101" si="178">CB101/$BZ101</f>
        <v>0.2</v>
      </c>
      <c r="CD101" s="169">
        <f t="shared" ref="CD101" si="179">INT($BZ100*CC101/5)*5</f>
        <v>40570</v>
      </c>
      <c r="CE101" s="169">
        <f>SUM(CD$5:CD101)</f>
        <v>1353160</v>
      </c>
      <c r="CG101" s="171">
        <f t="shared" si="114"/>
        <v>20250</v>
      </c>
      <c r="CH101" s="171">
        <f t="shared" si="114"/>
        <v>32450</v>
      </c>
      <c r="CI101" s="171">
        <f t="shared" si="114"/>
        <v>40550</v>
      </c>
      <c r="CJ101" s="171">
        <f t="shared" si="114"/>
        <v>48650</v>
      </c>
      <c r="CK101" s="171">
        <f t="shared" si="114"/>
        <v>60850</v>
      </c>
      <c r="CN101" s="136">
        <v>97</v>
      </c>
      <c r="CO101" s="14">
        <f t="shared" si="115"/>
        <v>20</v>
      </c>
      <c r="CP101" s="14">
        <f t="shared" si="97"/>
        <v>3</v>
      </c>
      <c r="CQ101" s="14">
        <f t="shared" si="98"/>
        <v>1101023</v>
      </c>
      <c r="CR101" s="136" t="s">
        <v>1102</v>
      </c>
      <c r="CS101" s="14">
        <f t="shared" si="99"/>
        <v>2</v>
      </c>
      <c r="CT101" s="14" t="str">
        <f t="shared" si="100"/>
        <v>朱童-2星</v>
      </c>
      <c r="CU101" s="136" t="s">
        <v>1108</v>
      </c>
      <c r="CV101" s="14">
        <f t="shared" si="116"/>
        <v>5000</v>
      </c>
      <c r="CW101" s="14" t="str">
        <f t="shared" si="101"/>
        <v>朱童碎片</v>
      </c>
      <c r="CX101" s="14">
        <f t="shared" si="117"/>
        <v>80</v>
      </c>
    </row>
    <row r="102" spans="1:10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102"/>
        <v>2</v>
      </c>
      <c r="AC102" s="14">
        <f>INDEX(挂机升级突破!$DQ$6:$DQ$57,卡牌消耗!AI102)</f>
        <v>11</v>
      </c>
      <c r="AD102" s="14">
        <f>INDEX(挂机升级突破!DR$6:DR$57,卡牌消耗!$AI102)</f>
        <v>5</v>
      </c>
      <c r="AE102" s="14">
        <f>INDEX(挂机升级突破!DS$6:DS$57,卡牌消耗!$AI102)</f>
        <v>10</v>
      </c>
      <c r="AF102" s="14" t="str">
        <f t="shared" si="103"/>
        <v>许褚</v>
      </c>
      <c r="AG102" s="14">
        <f t="shared" si="104"/>
        <v>3</v>
      </c>
      <c r="AH102" s="14" t="str">
        <f t="shared" si="105"/>
        <v>许褚魂火-46</v>
      </c>
      <c r="AI102" s="14">
        <f t="shared" si="106"/>
        <v>46</v>
      </c>
      <c r="AJ102" s="14" t="str">
        <f>INDEX(挂机升级突破!$DT$4:$ED$4,INDEX(挂机升级突破!$DQ$6:$DQ$57,卡牌消耗!AI102))</f>
        <v>金币</v>
      </c>
      <c r="AK102" s="14">
        <f>ROUND(INDEX(挂机升级突破!$DJ$6:$DJ$57,卡牌消耗!AI102)*INDEX(卡牌消耗!$B$8:$F$8,AG102)/$Q$4/50,0)*50</f>
        <v>40300</v>
      </c>
      <c r="AL102" s="14" t="str">
        <f>IF(AD102&gt;0,INDEX(挂机升级突破!$DT$4:$ED$4,AD102),"")</f>
        <v>红色基础材料</v>
      </c>
      <c r="AM102" s="14">
        <f>ROUND(INDEX(挂机升级突破!$DT$6:$ED$57,卡牌消耗!AI102,AD102)*INDEX(卡牌消耗!$B$5:$F$5,AG102)/$Q$4/5,0)*5</f>
        <v>10</v>
      </c>
      <c r="AN102" s="14" t="str">
        <f>IF(AE102&gt;0,INDEX(挂机升级突破!$DT$4:$ED$4,AE102),"")</f>
        <v>灵玉</v>
      </c>
      <c r="AO102" s="14">
        <f>IF(AE102&gt;0,ROUND(INDEX(挂机升级突破!$DT$6:$ED$57,卡牌消耗!AI102,AE102)*INDEX(卡牌消耗!$B$7:$F$7,AG102)/$Q$4,0),"")</f>
        <v>2</v>
      </c>
      <c r="AP102" s="106"/>
      <c r="AQ102" s="15"/>
      <c r="AR102" s="104">
        <v>98</v>
      </c>
      <c r="AS102" s="14">
        <f t="shared" si="107"/>
        <v>5</v>
      </c>
      <c r="AT102" s="14">
        <f>INDEX(挂机升级突破!$EI$7:$EI$26,AX102)</f>
        <v>5</v>
      </c>
      <c r="AU102" s="14">
        <f>INDEX(挂机升级突破!$EJ$7:$EJ$26,AX102)</f>
        <v>4</v>
      </c>
      <c r="AV102" s="14">
        <f t="shared" si="108"/>
        <v>3</v>
      </c>
      <c r="AW102" s="14" t="str">
        <f t="shared" si="109"/>
        <v>李轩辕</v>
      </c>
      <c r="AX102" s="14">
        <f t="shared" si="110"/>
        <v>18</v>
      </c>
      <c r="AY102" s="14" t="str">
        <f t="shared" si="111"/>
        <v>李轩辕18突</v>
      </c>
      <c r="AZ102" s="14" t="str">
        <f>IF(AT102&gt;0,INDEX(挂机升级突破!$ER$5:$EV$5,卡牌消耗!AT102),"")</f>
        <v>金币</v>
      </c>
      <c r="BA102" s="14">
        <f>IF(AT102&gt;0,ROUND(INDEX(挂机升级突破!$EV$7:$EV$26,卡牌消耗!AX102)*INDEX(卡牌消耗!$B$8:$F$8,AV102)/$Q$4/500,0)*500,"")</f>
        <v>107500</v>
      </c>
      <c r="BB102" s="14" t="str">
        <f>IF(AU102&gt;0,INDEX(挂机升级突破!$ER$5:$EV$5,卡牌消耗!AU102),"")</f>
        <v>铀金</v>
      </c>
      <c r="BC102" s="14">
        <f>IF(AU102&gt;0,ROUND(INDEX(挂机升级突破!$ER$7:$EU$26,卡牌消耗!AX102,卡牌消耗!AU102)*INDEX($B$6:$F$6,AV102)/$Q$4/5,0)*5,"")</f>
        <v>25</v>
      </c>
      <c r="BD102" s="104"/>
      <c r="BE102" s="104"/>
      <c r="BF102" s="106"/>
      <c r="BX102" s="171"/>
      <c r="BY102" s="171"/>
      <c r="BZ102" s="171"/>
      <c r="CA102" s="169">
        <v>98</v>
      </c>
      <c r="CB102" s="169">
        <v>5.75</v>
      </c>
      <c r="CC102" s="21">
        <f t="shared" ref="CC102" si="180">CB102/$BZ101</f>
        <v>0.20909090909090908</v>
      </c>
      <c r="CD102" s="169">
        <f t="shared" ref="CD102" si="181">INT($BZ100*CC102/5)*5</f>
        <v>42410</v>
      </c>
      <c r="CE102" s="169">
        <f>SUM(CD$5:CD102)</f>
        <v>1395570</v>
      </c>
      <c r="CG102" s="171">
        <f t="shared" ref="CG102:CK133" si="182">INT($CD102*CG$3/50)*50</f>
        <v>21200</v>
      </c>
      <c r="CH102" s="171">
        <f t="shared" si="182"/>
        <v>33900</v>
      </c>
      <c r="CI102" s="171">
        <f t="shared" si="182"/>
        <v>42400</v>
      </c>
      <c r="CJ102" s="171">
        <f t="shared" si="182"/>
        <v>50850</v>
      </c>
      <c r="CK102" s="171">
        <f t="shared" si="182"/>
        <v>63600</v>
      </c>
      <c r="CN102" s="136">
        <v>98</v>
      </c>
      <c r="CO102" s="14">
        <f t="shared" si="115"/>
        <v>20</v>
      </c>
      <c r="CP102" s="14">
        <f t="shared" si="97"/>
        <v>3</v>
      </c>
      <c r="CQ102" s="14">
        <f t="shared" si="98"/>
        <v>1101023</v>
      </c>
      <c r="CR102" s="136" t="s">
        <v>1102</v>
      </c>
      <c r="CS102" s="14">
        <f t="shared" si="99"/>
        <v>3</v>
      </c>
      <c r="CT102" s="14" t="str">
        <f t="shared" si="100"/>
        <v>朱童-3星</v>
      </c>
      <c r="CU102" s="136" t="s">
        <v>1108</v>
      </c>
      <c r="CV102" s="14">
        <f t="shared" si="116"/>
        <v>10000</v>
      </c>
      <c r="CW102" s="14" t="str">
        <f t="shared" si="101"/>
        <v>朱童碎片</v>
      </c>
      <c r="CX102" s="14">
        <f t="shared" si="117"/>
        <v>120</v>
      </c>
    </row>
    <row r="103" spans="1:10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102"/>
        <v>2</v>
      </c>
      <c r="AC103" s="14">
        <f>INDEX(挂机升级突破!$DQ$6:$DQ$57,卡牌消耗!AI103)</f>
        <v>11</v>
      </c>
      <c r="AD103" s="14">
        <f>INDEX(挂机升级突破!DR$6:DR$57,卡牌消耗!$AI103)</f>
        <v>5</v>
      </c>
      <c r="AE103" s="14">
        <f>INDEX(挂机升级突破!DS$6:DS$57,卡牌消耗!$AI103)</f>
        <v>10</v>
      </c>
      <c r="AF103" s="14" t="str">
        <f t="shared" si="103"/>
        <v>许褚</v>
      </c>
      <c r="AG103" s="14">
        <f t="shared" si="104"/>
        <v>3</v>
      </c>
      <c r="AH103" s="14" t="str">
        <f t="shared" si="105"/>
        <v>许褚魂火-47</v>
      </c>
      <c r="AI103" s="14">
        <f t="shared" si="106"/>
        <v>47</v>
      </c>
      <c r="AJ103" s="14" t="str">
        <f>INDEX(挂机升级突破!$DT$4:$ED$4,INDEX(挂机升级突破!$DQ$6:$DQ$57,卡牌消耗!AI103))</f>
        <v>金币</v>
      </c>
      <c r="AK103" s="14">
        <f>ROUND(INDEX(挂机升级突破!$DJ$6:$DJ$57,卡牌消耗!AI103)*INDEX(卡牌消耗!$B$8:$F$8,AG103)/$Q$4/50,0)*50</f>
        <v>195400</v>
      </c>
      <c r="AL103" s="14" t="str">
        <f>IF(AD103&gt;0,INDEX(挂机升级突破!$DT$4:$ED$4,AD103),"")</f>
        <v>红色基础材料</v>
      </c>
      <c r="AM103" s="14">
        <f>ROUND(INDEX(挂机升级突破!$DT$6:$ED$57,卡牌消耗!AI103,AD103)*INDEX(卡牌消耗!$B$5:$F$5,AG103)/$Q$4/5,0)*5</f>
        <v>10</v>
      </c>
      <c r="AN103" s="14" t="str">
        <f>IF(AE103&gt;0,INDEX(挂机升级突破!$DT$4:$ED$4,AE103),"")</f>
        <v>灵玉</v>
      </c>
      <c r="AO103" s="14">
        <f>IF(AE103&gt;0,ROUND(INDEX(挂机升级突破!$DT$6:$ED$57,卡牌消耗!AI103,AE103)*INDEX(卡牌消耗!$B$7:$F$7,AG103)/$Q$4,0),"")</f>
        <v>2</v>
      </c>
      <c r="AP103" s="106"/>
      <c r="AQ103" s="15"/>
      <c r="AR103" s="104">
        <v>99</v>
      </c>
      <c r="AS103" s="14">
        <f t="shared" si="107"/>
        <v>5</v>
      </c>
      <c r="AT103" s="14">
        <f>INDEX(挂机升级突破!$EI$7:$EI$26,AX103)</f>
        <v>5</v>
      </c>
      <c r="AU103" s="14">
        <f>INDEX(挂机升级突破!$EJ$7:$EJ$26,AX103)</f>
        <v>4</v>
      </c>
      <c r="AV103" s="14">
        <f t="shared" si="108"/>
        <v>3</v>
      </c>
      <c r="AW103" s="14" t="str">
        <f t="shared" si="109"/>
        <v>李轩辕</v>
      </c>
      <c r="AX103" s="14">
        <f t="shared" si="110"/>
        <v>19</v>
      </c>
      <c r="AY103" s="14" t="str">
        <f t="shared" si="111"/>
        <v>李轩辕19突</v>
      </c>
      <c r="AZ103" s="14" t="str">
        <f>IF(AT103&gt;0,INDEX(挂机升级突破!$ER$5:$EV$5,卡牌消耗!AT103),"")</f>
        <v>金币</v>
      </c>
      <c r="BA103" s="14">
        <f>IF(AT103&gt;0,ROUND(INDEX(挂机升级突破!$EV$7:$EV$26,卡牌消耗!AX103)*INDEX(卡牌消耗!$B$8:$F$8,AV103)/$Q$4/500,0)*500,"")</f>
        <v>651500</v>
      </c>
      <c r="BB103" s="14" t="str">
        <f>IF(AU103&gt;0,INDEX(挂机升级突破!$ER$5:$EV$5,卡牌消耗!AU103),"")</f>
        <v>铀金</v>
      </c>
      <c r="BC103" s="14">
        <f>IF(AU103&gt;0,ROUND(INDEX(挂机升级突破!$ER$7:$EU$26,卡牌消耗!AX103,卡牌消耗!AU103)*INDEX($B$6:$F$6,AV103)/$Q$4/5,0)*5,"")</f>
        <v>35</v>
      </c>
      <c r="BD103" s="104"/>
      <c r="BE103" s="104"/>
      <c r="BF103" s="106"/>
      <c r="BX103" s="171"/>
      <c r="BY103" s="171"/>
      <c r="BZ103" s="171"/>
      <c r="CA103" s="169">
        <v>99</v>
      </c>
      <c r="CB103" s="169">
        <v>6</v>
      </c>
      <c r="CC103" s="21">
        <f t="shared" ref="CC103" si="183">CB103/$BZ101</f>
        <v>0.21818181818181817</v>
      </c>
      <c r="CD103" s="169">
        <f t="shared" ref="CD103" si="184">INT($BZ100*CC103/5)*5</f>
        <v>44255</v>
      </c>
      <c r="CE103" s="169">
        <f>SUM(CD$5:CD103)</f>
        <v>1439825</v>
      </c>
      <c r="CG103" s="171">
        <f t="shared" si="182"/>
        <v>22100</v>
      </c>
      <c r="CH103" s="171">
        <f t="shared" si="182"/>
        <v>35400</v>
      </c>
      <c r="CI103" s="171">
        <f t="shared" si="182"/>
        <v>44250</v>
      </c>
      <c r="CJ103" s="171">
        <f t="shared" si="182"/>
        <v>53100</v>
      </c>
      <c r="CK103" s="171">
        <f t="shared" si="182"/>
        <v>66350</v>
      </c>
      <c r="CN103" s="136">
        <v>99</v>
      </c>
      <c r="CO103" s="14">
        <f t="shared" si="115"/>
        <v>20</v>
      </c>
      <c r="CP103" s="14">
        <f t="shared" si="97"/>
        <v>3</v>
      </c>
      <c r="CQ103" s="14">
        <f t="shared" si="98"/>
        <v>1101023</v>
      </c>
      <c r="CR103" s="136" t="s">
        <v>1102</v>
      </c>
      <c r="CS103" s="14">
        <f t="shared" si="99"/>
        <v>4</v>
      </c>
      <c r="CT103" s="14" t="str">
        <f t="shared" si="100"/>
        <v>朱童-4星</v>
      </c>
      <c r="CU103" s="136" t="s">
        <v>1108</v>
      </c>
      <c r="CV103" s="14">
        <f t="shared" si="116"/>
        <v>20000</v>
      </c>
      <c r="CW103" s="14" t="str">
        <f t="shared" si="101"/>
        <v>朱童碎片</v>
      </c>
      <c r="CX103" s="14">
        <f t="shared" si="117"/>
        <v>160</v>
      </c>
    </row>
    <row r="104" spans="1:10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102"/>
        <v>2</v>
      </c>
      <c r="AC104" s="14">
        <f>INDEX(挂机升级突破!$DQ$6:$DQ$57,卡牌消耗!AI104)</f>
        <v>11</v>
      </c>
      <c r="AD104" s="14">
        <f>INDEX(挂机升级突破!DR$6:DR$57,卡牌消耗!$AI104)</f>
        <v>5</v>
      </c>
      <c r="AE104" s="14">
        <f>INDEX(挂机升级突破!DS$6:DS$57,卡牌消耗!$AI104)</f>
        <v>10</v>
      </c>
      <c r="AF104" s="14" t="str">
        <f t="shared" si="103"/>
        <v>许褚</v>
      </c>
      <c r="AG104" s="14">
        <f t="shared" si="104"/>
        <v>3</v>
      </c>
      <c r="AH104" s="14" t="str">
        <f t="shared" si="105"/>
        <v>许褚魂火-48</v>
      </c>
      <c r="AI104" s="14">
        <f t="shared" si="106"/>
        <v>48</v>
      </c>
      <c r="AJ104" s="14" t="str">
        <f>INDEX(挂机升级突破!$DT$4:$ED$4,INDEX(挂机升级突破!$DQ$6:$DQ$57,卡牌消耗!AI104))</f>
        <v>金币</v>
      </c>
      <c r="AK104" s="14">
        <f>ROUND(INDEX(挂机升级突破!$DJ$6:$DJ$57,卡牌消耗!AI104)*INDEX(卡牌消耗!$B$8:$F$8,AG104)/$Q$4/50,0)*50</f>
        <v>195400</v>
      </c>
      <c r="AL104" s="14" t="str">
        <f>IF(AD104&gt;0,INDEX(挂机升级突破!$DT$4:$ED$4,AD104),"")</f>
        <v>红色基础材料</v>
      </c>
      <c r="AM104" s="14">
        <f>ROUND(INDEX(挂机升级突破!$DT$6:$ED$57,卡牌消耗!AI104,AD104)*INDEX(卡牌消耗!$B$5:$F$5,AG104)/$Q$4/5,0)*5</f>
        <v>10</v>
      </c>
      <c r="AN104" s="14" t="str">
        <f>IF(AE104&gt;0,INDEX(挂机升级突破!$DT$4:$ED$4,AE104),"")</f>
        <v>灵玉</v>
      </c>
      <c r="AO104" s="14">
        <f>IF(AE104&gt;0,ROUND(INDEX(挂机升级突破!$DT$6:$ED$57,卡牌消耗!AI104,AE104)*INDEX(卡牌消耗!$B$7:$F$7,AG104)/$Q$4,0),"")</f>
        <v>2</v>
      </c>
      <c r="AP104" s="106"/>
      <c r="AQ104" s="15"/>
      <c r="AR104" s="104">
        <v>100</v>
      </c>
      <c r="AS104" s="14">
        <f t="shared" si="107"/>
        <v>5</v>
      </c>
      <c r="AT104" s="14">
        <f>INDEX(挂机升级突破!$EI$7:$EI$26,AX104)</f>
        <v>5</v>
      </c>
      <c r="AU104" s="14">
        <f>INDEX(挂机升级突破!$EJ$7:$EJ$26,AX104)</f>
        <v>4</v>
      </c>
      <c r="AV104" s="14">
        <f t="shared" si="108"/>
        <v>3</v>
      </c>
      <c r="AW104" s="14" t="str">
        <f t="shared" si="109"/>
        <v>李轩辕</v>
      </c>
      <c r="AX104" s="14">
        <f t="shared" si="110"/>
        <v>20</v>
      </c>
      <c r="AY104" s="14" t="str">
        <f t="shared" si="111"/>
        <v>李轩辕20突</v>
      </c>
      <c r="AZ104" s="14" t="str">
        <f>IF(AT104&gt;0,INDEX(挂机升级突破!$ER$5:$EV$5,卡牌消耗!AT104),"")</f>
        <v>金币</v>
      </c>
      <c r="BA104" s="14">
        <f>IF(AT104&gt;0,ROUND(INDEX(挂机升级突破!$EV$7:$EV$26,卡牌消耗!AX104)*INDEX(卡牌消耗!$B$8:$F$8,AV104)/$Q$4/500,0)*500,"")</f>
        <v>977000</v>
      </c>
      <c r="BB104" s="14" t="str">
        <f>IF(AU104&gt;0,INDEX(挂机升级突破!$ER$5:$EV$5,卡牌消耗!AU104),"")</f>
        <v>铀金</v>
      </c>
      <c r="BC104" s="14">
        <f>IF(AU104&gt;0,ROUND(INDEX(挂机升级突破!$ER$7:$EU$26,卡牌消耗!AX104,卡牌消耗!AU104)*INDEX($B$6:$F$6,AV104)/$Q$4/5,0)*5,"")</f>
        <v>40</v>
      </c>
      <c r="BD104" s="104"/>
      <c r="BE104" s="104"/>
      <c r="BF104" s="106"/>
      <c r="BX104" s="171"/>
      <c r="BY104" s="173" t="s">
        <v>120</v>
      </c>
      <c r="BZ104" s="169">
        <v>19</v>
      </c>
      <c r="CA104" s="169">
        <v>100</v>
      </c>
      <c r="CB104" s="169">
        <v>5</v>
      </c>
      <c r="CC104" s="21">
        <f t="shared" ref="CC104" si="185">CB104/$BZ106</f>
        <v>0.18181818181818182</v>
      </c>
      <c r="CD104" s="169">
        <f t="shared" ref="CD104" si="186">INT($BZ105*CC104/5)*5</f>
        <v>41120</v>
      </c>
      <c r="CE104" s="169">
        <f>SUM(CD$5:CD104)</f>
        <v>1480945</v>
      </c>
      <c r="CG104" s="171">
        <f t="shared" si="182"/>
        <v>20550</v>
      </c>
      <c r="CH104" s="171">
        <f t="shared" si="182"/>
        <v>32850</v>
      </c>
      <c r="CI104" s="171">
        <f t="shared" si="182"/>
        <v>41100</v>
      </c>
      <c r="CJ104" s="171">
        <f t="shared" si="182"/>
        <v>49300</v>
      </c>
      <c r="CK104" s="171">
        <f t="shared" si="182"/>
        <v>61650</v>
      </c>
      <c r="CN104" s="136">
        <v>100</v>
      </c>
      <c r="CO104" s="14">
        <f t="shared" si="115"/>
        <v>20</v>
      </c>
      <c r="CP104" s="14">
        <f t="shared" si="97"/>
        <v>3</v>
      </c>
      <c r="CQ104" s="14">
        <f t="shared" si="98"/>
        <v>1101023</v>
      </c>
      <c r="CR104" s="136" t="s">
        <v>1102</v>
      </c>
      <c r="CS104" s="14">
        <f t="shared" si="99"/>
        <v>5</v>
      </c>
      <c r="CT104" s="14" t="str">
        <f t="shared" si="100"/>
        <v>朱童-5星</v>
      </c>
      <c r="CU104" s="136" t="s">
        <v>1108</v>
      </c>
      <c r="CV104" s="14">
        <f t="shared" si="116"/>
        <v>40000</v>
      </c>
      <c r="CW104" s="14" t="str">
        <f t="shared" si="101"/>
        <v>朱童碎片</v>
      </c>
      <c r="CX104" s="14">
        <f t="shared" si="117"/>
        <v>240</v>
      </c>
    </row>
    <row r="105" spans="1:10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102"/>
        <v>2</v>
      </c>
      <c r="AC105" s="14">
        <f>INDEX(挂机升级突破!$DQ$6:$DQ$57,卡牌消耗!AI105)</f>
        <v>11</v>
      </c>
      <c r="AD105" s="14">
        <f>INDEX(挂机升级突破!DR$6:DR$57,卡牌消耗!$AI105)</f>
        <v>5</v>
      </c>
      <c r="AE105" s="14">
        <f>INDEX(挂机升级突破!DS$6:DS$57,卡牌消耗!$AI105)</f>
        <v>10</v>
      </c>
      <c r="AF105" s="14" t="str">
        <f t="shared" si="103"/>
        <v>许褚</v>
      </c>
      <c r="AG105" s="14">
        <f t="shared" si="104"/>
        <v>3</v>
      </c>
      <c r="AH105" s="14" t="str">
        <f t="shared" si="105"/>
        <v>许褚魂火-49</v>
      </c>
      <c r="AI105" s="14">
        <f t="shared" si="106"/>
        <v>49</v>
      </c>
      <c r="AJ105" s="14" t="str">
        <f>INDEX(挂机升级突破!$DT$4:$ED$4,INDEX(挂机升级突破!$DQ$6:$DQ$57,卡牌消耗!AI105))</f>
        <v>金币</v>
      </c>
      <c r="AK105" s="14">
        <f>ROUND(INDEX(挂机升级突破!$DJ$6:$DJ$57,卡牌消耗!AI105)*INDEX(卡牌消耗!$B$8:$F$8,AG105)/$Q$4/50,0)*50</f>
        <v>195400</v>
      </c>
      <c r="AL105" s="14" t="str">
        <f>IF(AD105&gt;0,INDEX(挂机升级突破!$DT$4:$ED$4,AD105),"")</f>
        <v>红色基础材料</v>
      </c>
      <c r="AM105" s="14">
        <f>ROUND(INDEX(挂机升级突破!$DT$6:$ED$57,卡牌消耗!AI105,AD105)*INDEX(卡牌消耗!$B$5:$F$5,AG105)/$Q$4/5,0)*5</f>
        <v>15</v>
      </c>
      <c r="AN105" s="14" t="str">
        <f>IF(AE105&gt;0,INDEX(挂机升级突破!$DT$4:$ED$4,AE105),"")</f>
        <v>灵玉</v>
      </c>
      <c r="AO105" s="14">
        <f>IF(AE105&gt;0,ROUND(INDEX(挂机升级突破!$DT$6:$ED$57,卡牌消耗!AI105,AE105)*INDEX(卡牌消耗!$B$7:$F$7,AG105)/$Q$4,0),"")</f>
        <v>2</v>
      </c>
      <c r="AP105" s="106"/>
      <c r="AQ105" s="15"/>
      <c r="AR105" s="104">
        <v>101</v>
      </c>
      <c r="AS105" s="14">
        <f t="shared" si="107"/>
        <v>6</v>
      </c>
      <c r="AT105" s="14">
        <f>INDEX(挂机升级突破!$EI$7:$EI$26,AX105)</f>
        <v>0</v>
      </c>
      <c r="AU105" s="14">
        <f>INDEX(挂机升级突破!$EJ$7:$EJ$26,AX105)</f>
        <v>0</v>
      </c>
      <c r="AV105" s="14">
        <f t="shared" si="108"/>
        <v>5</v>
      </c>
      <c r="AW105" s="14" t="str">
        <f t="shared" si="109"/>
        <v>项羽</v>
      </c>
      <c r="AX105" s="14">
        <f t="shared" si="110"/>
        <v>1</v>
      </c>
      <c r="AY105" s="14" t="str">
        <f t="shared" si="111"/>
        <v>项羽1突</v>
      </c>
      <c r="AZ105" s="14" t="str">
        <f>IF(AT105&gt;0,INDEX(挂机升级突破!$ER$5:$EV$5,卡牌消耗!AT105),"")</f>
        <v/>
      </c>
      <c r="BA105" s="14" t="str">
        <f>IF(AT105&gt;0,ROUND(INDEX(挂机升级突破!$EV$7:$EV$26,卡牌消耗!AX105)*INDEX(卡牌消耗!$B$8:$F$8,AV105)/$Q$4/500,0)*500,"")</f>
        <v/>
      </c>
      <c r="BB105" s="14" t="str">
        <f>IF(AU105&gt;0,INDEX(挂机升级突破!$ER$5:$EV$5,卡牌消耗!AU105),"")</f>
        <v/>
      </c>
      <c r="BC105" s="14" t="str">
        <f>IF(AU105&gt;0,ROUND(INDEX(挂机升级突破!$ER$7:$EU$26,卡牌消耗!AX105,卡牌消耗!AU105)*INDEX($B$6:$F$6,AV105)/$Q$4/5,0)*5,"")</f>
        <v/>
      </c>
      <c r="BD105" s="104"/>
      <c r="BE105" s="104"/>
      <c r="BF105" s="106"/>
      <c r="BX105" s="171"/>
      <c r="BY105" s="171"/>
      <c r="BZ105" s="14">
        <f>INDEX($BU$5:$BU$32,BZ104)</f>
        <v>226166</v>
      </c>
      <c r="CA105" s="169">
        <v>101</v>
      </c>
      <c r="CB105" s="169">
        <v>5.25</v>
      </c>
      <c r="CC105" s="21">
        <f t="shared" ref="CC105" si="187">CB105/$BZ106</f>
        <v>0.19090909090909092</v>
      </c>
      <c r="CD105" s="169">
        <f t="shared" ref="CD105" si="188">INT($BZ105*CC105/5)*5</f>
        <v>43175</v>
      </c>
      <c r="CE105" s="169">
        <f>SUM(CD$5:CD105)</f>
        <v>1524120</v>
      </c>
      <c r="CG105" s="171">
        <f t="shared" si="182"/>
        <v>21550</v>
      </c>
      <c r="CH105" s="171">
        <f t="shared" si="182"/>
        <v>34500</v>
      </c>
      <c r="CI105" s="171">
        <f t="shared" si="182"/>
        <v>43150</v>
      </c>
      <c r="CJ105" s="171">
        <f t="shared" si="182"/>
        <v>51800</v>
      </c>
      <c r="CK105" s="171">
        <f t="shared" si="182"/>
        <v>64750</v>
      </c>
      <c r="CN105" s="136">
        <v>101</v>
      </c>
      <c r="CO105" s="14">
        <f t="shared" si="115"/>
        <v>21</v>
      </c>
      <c r="CP105" s="14">
        <f t="shared" si="97"/>
        <v>4</v>
      </c>
      <c r="CQ105" s="14">
        <f t="shared" si="98"/>
        <v>1101026</v>
      </c>
      <c r="CR105" s="136" t="s">
        <v>1102</v>
      </c>
      <c r="CS105" s="14">
        <f t="shared" si="99"/>
        <v>1</v>
      </c>
      <c r="CT105" s="14" t="str">
        <f t="shared" si="100"/>
        <v>貂灵芸-1星</v>
      </c>
      <c r="CU105" s="136" t="s">
        <v>1108</v>
      </c>
      <c r="CV105" s="14">
        <f t="shared" si="116"/>
        <v>6000</v>
      </c>
      <c r="CW105" s="14" t="str">
        <f t="shared" si="101"/>
        <v>貂灵芸碎片</v>
      </c>
      <c r="CX105" s="14">
        <f t="shared" si="117"/>
        <v>80</v>
      </c>
    </row>
    <row r="106" spans="1:10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102"/>
        <v>2</v>
      </c>
      <c r="AC106" s="14">
        <f>INDEX(挂机升级突破!$DQ$6:$DQ$57,卡牌消耗!AI106)</f>
        <v>11</v>
      </c>
      <c r="AD106" s="14">
        <f>INDEX(挂机升级突破!DR$6:DR$57,卡牌消耗!$AI106)</f>
        <v>5</v>
      </c>
      <c r="AE106" s="14">
        <f>INDEX(挂机升级突破!DS$6:DS$57,卡牌消耗!$AI106)</f>
        <v>10</v>
      </c>
      <c r="AF106" s="14" t="str">
        <f t="shared" si="103"/>
        <v>许褚</v>
      </c>
      <c r="AG106" s="14">
        <f t="shared" si="104"/>
        <v>3</v>
      </c>
      <c r="AH106" s="14" t="str">
        <f t="shared" si="105"/>
        <v>许褚魂火-50</v>
      </c>
      <c r="AI106" s="14">
        <f t="shared" si="106"/>
        <v>50</v>
      </c>
      <c r="AJ106" s="14" t="str">
        <f>INDEX(挂机升级突破!$DT$4:$ED$4,INDEX(挂机升级突破!$DQ$6:$DQ$57,卡牌消耗!AI106))</f>
        <v>金币</v>
      </c>
      <c r="AK106" s="14">
        <f>ROUND(INDEX(挂机升级突破!$DJ$6:$DJ$57,卡牌消耗!AI106)*INDEX(卡牌消耗!$B$8:$F$8,AG106)/$Q$4/50,0)*50</f>
        <v>325650</v>
      </c>
      <c r="AL106" s="14" t="str">
        <f>IF(AD106&gt;0,INDEX(挂机升级突破!$DT$4:$ED$4,AD106),"")</f>
        <v>红色基础材料</v>
      </c>
      <c r="AM106" s="14">
        <f>ROUND(INDEX(挂机升级突破!$DT$6:$ED$57,卡牌消耗!AI106,AD106)*INDEX(卡牌消耗!$B$5:$F$5,AG106)/$Q$4/5,0)*5</f>
        <v>15</v>
      </c>
      <c r="AN106" s="14" t="str">
        <f>IF(AE106&gt;0,INDEX(挂机升级突破!$DT$4:$ED$4,AE106),"")</f>
        <v>灵玉</v>
      </c>
      <c r="AO106" s="14">
        <f>IF(AE106&gt;0,ROUND(INDEX(挂机升级突破!$DT$6:$ED$57,卡牌消耗!AI106,AE106)*INDEX(卡牌消耗!$B$7:$F$7,AG106)/$Q$4,0),"")</f>
        <v>2</v>
      </c>
      <c r="AP106" s="106"/>
      <c r="AQ106" s="15"/>
      <c r="AR106" s="104">
        <v>102</v>
      </c>
      <c r="AS106" s="14">
        <f t="shared" si="107"/>
        <v>6</v>
      </c>
      <c r="AT106" s="14">
        <f>INDEX(挂机升级突破!$EI$7:$EI$26,AX106)</f>
        <v>5</v>
      </c>
      <c r="AU106" s="14">
        <f>INDEX(挂机升级突破!$EJ$7:$EJ$26,AX106)</f>
        <v>0</v>
      </c>
      <c r="AV106" s="14">
        <f t="shared" si="108"/>
        <v>5</v>
      </c>
      <c r="AW106" s="14" t="str">
        <f t="shared" si="109"/>
        <v>项羽</v>
      </c>
      <c r="AX106" s="14">
        <f t="shared" si="110"/>
        <v>2</v>
      </c>
      <c r="AY106" s="14" t="str">
        <f t="shared" si="111"/>
        <v>项羽2突</v>
      </c>
      <c r="AZ106" s="14" t="str">
        <f>IF(AT106&gt;0,INDEX(挂机升级突破!$ER$5:$EV$5,卡牌消耗!AT106),"")</f>
        <v>金币</v>
      </c>
      <c r="BA106" s="14">
        <f>IF(AT106&gt;0,ROUND(INDEX(挂机升级突破!$EV$7:$EV$26,卡牌消耗!AX106)*INDEX(卡牌消耗!$B$8:$F$8,AV106)/$Q$4/500,0)*500,"")</f>
        <v>6500</v>
      </c>
      <c r="BB106" s="14" t="str">
        <f>IF(AU106&gt;0,INDEX(挂机升级突破!$ER$5:$EV$5,卡牌消耗!AU106),"")</f>
        <v/>
      </c>
      <c r="BC106" s="14" t="str">
        <f>IF(AU106&gt;0,ROUND(INDEX(挂机升级突破!$ER$7:$EU$26,卡牌消耗!AX106,卡牌消耗!AU106)*INDEX($B$6:$F$6,AV106)/$Q$4/5,0)*5,"")</f>
        <v/>
      </c>
      <c r="BD106" s="104"/>
      <c r="BE106" s="104"/>
      <c r="BF106" s="106"/>
      <c r="BX106" s="171"/>
      <c r="BY106" s="170"/>
      <c r="BZ106" s="14">
        <f>SUMIFS($CB$5:$CB$154,$CA$5:$CA$154,"&gt;="&amp;INDEX($BJ$5:$BJ$32,BZ104),$CA$5:$CA$154,"&lt;"&amp;INDEX($BK$5:$BK$32,BZ104))</f>
        <v>27.5</v>
      </c>
      <c r="CA106" s="169">
        <v>102</v>
      </c>
      <c r="CB106" s="169">
        <v>5.5</v>
      </c>
      <c r="CC106" s="21">
        <f t="shared" ref="CC106" si="189">CB106/$BZ106</f>
        <v>0.2</v>
      </c>
      <c r="CD106" s="169">
        <f t="shared" ref="CD106" si="190">INT($BZ105*CC106/5)*5</f>
        <v>45230</v>
      </c>
      <c r="CE106" s="169">
        <f>SUM(CD$5:CD106)</f>
        <v>1569350</v>
      </c>
      <c r="CG106" s="171">
        <f t="shared" si="182"/>
        <v>22600</v>
      </c>
      <c r="CH106" s="171">
        <f t="shared" si="182"/>
        <v>36150</v>
      </c>
      <c r="CI106" s="171">
        <f t="shared" si="182"/>
        <v>45200</v>
      </c>
      <c r="CJ106" s="171">
        <f t="shared" si="182"/>
        <v>54250</v>
      </c>
      <c r="CK106" s="171">
        <f t="shared" si="182"/>
        <v>67800</v>
      </c>
      <c r="CN106" s="136">
        <v>102</v>
      </c>
      <c r="CO106" s="14">
        <f t="shared" si="115"/>
        <v>21</v>
      </c>
      <c r="CP106" s="14">
        <f t="shared" si="97"/>
        <v>4</v>
      </c>
      <c r="CQ106" s="14">
        <f t="shared" si="98"/>
        <v>1101026</v>
      </c>
      <c r="CR106" s="136" t="s">
        <v>1102</v>
      </c>
      <c r="CS106" s="14">
        <f t="shared" si="99"/>
        <v>2</v>
      </c>
      <c r="CT106" s="14" t="str">
        <f t="shared" si="100"/>
        <v>貂灵芸-2星</v>
      </c>
      <c r="CU106" s="136" t="s">
        <v>1108</v>
      </c>
      <c r="CV106" s="14">
        <f t="shared" si="116"/>
        <v>8000</v>
      </c>
      <c r="CW106" s="14" t="str">
        <f t="shared" si="101"/>
        <v>貂灵芸碎片</v>
      </c>
      <c r="CX106" s="14">
        <f t="shared" si="117"/>
        <v>80</v>
      </c>
    </row>
    <row r="107" spans="1:10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102"/>
        <v>2</v>
      </c>
      <c r="AC107" s="14">
        <f>INDEX(挂机升级突破!$DQ$6:$DQ$57,卡牌消耗!AI107)</f>
        <v>11</v>
      </c>
      <c r="AD107" s="14">
        <f>INDEX(挂机升级突破!DR$6:DR$57,卡牌消耗!$AI107)</f>
        <v>5</v>
      </c>
      <c r="AE107" s="14">
        <f>INDEX(挂机升级突破!DS$6:DS$57,卡牌消耗!$AI107)</f>
        <v>10</v>
      </c>
      <c r="AF107" s="14" t="str">
        <f t="shared" si="103"/>
        <v>许褚</v>
      </c>
      <c r="AG107" s="14">
        <f t="shared" si="104"/>
        <v>3</v>
      </c>
      <c r="AH107" s="14" t="str">
        <f t="shared" si="105"/>
        <v>许褚魂火-51</v>
      </c>
      <c r="AI107" s="14">
        <f t="shared" si="106"/>
        <v>51</v>
      </c>
      <c r="AJ107" s="14" t="str">
        <f>INDEX(挂机升级突破!$DT$4:$ED$4,INDEX(挂机升级突破!$DQ$6:$DQ$57,卡牌消耗!AI107))</f>
        <v>金币</v>
      </c>
      <c r="AK107" s="14">
        <f>ROUND(INDEX(挂机升级突破!$DJ$6:$DJ$57,卡牌消耗!AI107)*INDEX(卡牌消耗!$B$8:$F$8,AG107)/$Q$4/50,0)*50</f>
        <v>358200</v>
      </c>
      <c r="AL107" s="14" t="str">
        <f>IF(AD107&gt;0,INDEX(挂机升级突破!$DT$4:$ED$4,AD107),"")</f>
        <v>红色基础材料</v>
      </c>
      <c r="AM107" s="14">
        <f>ROUND(INDEX(挂机升级突破!$DT$6:$ED$57,卡牌消耗!AI107,AD107)*INDEX(卡牌消耗!$B$5:$F$5,AG107)/$Q$4/5,0)*5</f>
        <v>15</v>
      </c>
      <c r="AN107" s="14" t="str">
        <f>IF(AE107&gt;0,INDEX(挂机升级突破!$DT$4:$ED$4,AE107),"")</f>
        <v>灵玉</v>
      </c>
      <c r="AO107" s="14">
        <f>IF(AE107&gt;0,ROUND(INDEX(挂机升级突破!$DT$6:$ED$57,卡牌消耗!AI107,AE107)*INDEX(卡牌消耗!$B$7:$F$7,AG107)/$Q$4,0),"")</f>
        <v>2</v>
      </c>
      <c r="AP107" s="106"/>
      <c r="AQ107" s="15"/>
      <c r="AR107" s="104">
        <v>103</v>
      </c>
      <c r="AS107" s="14">
        <f t="shared" si="107"/>
        <v>6</v>
      </c>
      <c r="AT107" s="14">
        <f>INDEX(挂机升级突破!$EI$7:$EI$26,AX107)</f>
        <v>5</v>
      </c>
      <c r="AU107" s="14">
        <f>INDEX(挂机升级突破!$EJ$7:$EJ$26,AX107)</f>
        <v>0</v>
      </c>
      <c r="AV107" s="14">
        <f t="shared" si="108"/>
        <v>5</v>
      </c>
      <c r="AW107" s="14" t="str">
        <f t="shared" si="109"/>
        <v>项羽</v>
      </c>
      <c r="AX107" s="14">
        <f t="shared" si="110"/>
        <v>3</v>
      </c>
      <c r="AY107" s="14" t="str">
        <f t="shared" si="111"/>
        <v>项羽3突</v>
      </c>
      <c r="AZ107" s="14" t="str">
        <f>IF(AT107&gt;0,INDEX(挂机升级突破!$ER$5:$EV$5,卡牌消耗!AT107),"")</f>
        <v>金币</v>
      </c>
      <c r="BA107" s="14">
        <f>IF(AT107&gt;0,ROUND(INDEX(挂机升级突破!$EV$7:$EV$26,卡牌消耗!AX107)*INDEX(卡牌消耗!$B$8:$F$8,AV107)/$Q$4/500,0)*500,"")</f>
        <v>6500</v>
      </c>
      <c r="BB107" s="14" t="str">
        <f>IF(AU107&gt;0,INDEX(挂机升级突破!$ER$5:$EV$5,卡牌消耗!AU107),"")</f>
        <v/>
      </c>
      <c r="BC107" s="14" t="str">
        <f>IF(AU107&gt;0,ROUND(INDEX(挂机升级突破!$ER$7:$EU$26,卡牌消耗!AX107,卡牌消耗!AU107)*INDEX($B$6:$F$6,AV107)/$Q$4/5,0)*5,"")</f>
        <v/>
      </c>
      <c r="BD107" s="104"/>
      <c r="BE107" s="104"/>
      <c r="BF107" s="106"/>
      <c r="BX107" s="171"/>
      <c r="BY107" s="171"/>
      <c r="BZ107" s="171"/>
      <c r="CA107" s="169">
        <v>103</v>
      </c>
      <c r="CB107" s="169">
        <v>5.75</v>
      </c>
      <c r="CC107" s="21">
        <f t="shared" ref="CC107" si="191">CB107/$BZ106</f>
        <v>0.20909090909090908</v>
      </c>
      <c r="CD107" s="169">
        <f t="shared" ref="CD107" si="192">INT($BZ105*CC107/5)*5</f>
        <v>47285</v>
      </c>
      <c r="CE107" s="169">
        <f>SUM(CD$5:CD107)</f>
        <v>1616635</v>
      </c>
      <c r="CG107" s="171">
        <f t="shared" si="182"/>
        <v>23600</v>
      </c>
      <c r="CH107" s="171">
        <f t="shared" si="182"/>
        <v>37800</v>
      </c>
      <c r="CI107" s="171">
        <f t="shared" si="182"/>
        <v>47250</v>
      </c>
      <c r="CJ107" s="171">
        <f t="shared" si="182"/>
        <v>56700</v>
      </c>
      <c r="CK107" s="171">
        <f t="shared" si="182"/>
        <v>70900</v>
      </c>
      <c r="CN107" s="136">
        <v>103</v>
      </c>
      <c r="CO107" s="14">
        <f t="shared" si="115"/>
        <v>21</v>
      </c>
      <c r="CP107" s="14">
        <f t="shared" si="97"/>
        <v>4</v>
      </c>
      <c r="CQ107" s="14">
        <f t="shared" si="98"/>
        <v>1101026</v>
      </c>
      <c r="CR107" s="136" t="s">
        <v>1102</v>
      </c>
      <c r="CS107" s="14">
        <f t="shared" si="99"/>
        <v>3</v>
      </c>
      <c r="CT107" s="14" t="str">
        <f t="shared" si="100"/>
        <v>貂灵芸-3星</v>
      </c>
      <c r="CU107" s="136" t="s">
        <v>1108</v>
      </c>
      <c r="CV107" s="14">
        <f t="shared" si="116"/>
        <v>14000</v>
      </c>
      <c r="CW107" s="14" t="str">
        <f t="shared" si="101"/>
        <v>貂灵芸碎片</v>
      </c>
      <c r="CX107" s="14">
        <f t="shared" si="117"/>
        <v>160</v>
      </c>
    </row>
    <row r="108" spans="1:10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102"/>
        <v>2</v>
      </c>
      <c r="AC108" s="14">
        <f>INDEX(挂机升级突破!$DQ$6:$DQ$57,卡牌消耗!AI108)</f>
        <v>11</v>
      </c>
      <c r="AD108" s="14">
        <f>INDEX(挂机升级突破!DR$6:DR$57,卡牌消耗!$AI108)</f>
        <v>5</v>
      </c>
      <c r="AE108" s="14">
        <f>INDEX(挂机升级突破!DS$6:DS$57,卡牌消耗!$AI108)</f>
        <v>10</v>
      </c>
      <c r="AF108" s="14" t="str">
        <f t="shared" si="103"/>
        <v>许褚</v>
      </c>
      <c r="AG108" s="14">
        <f t="shared" si="104"/>
        <v>3</v>
      </c>
      <c r="AH108" s="14" t="str">
        <f t="shared" si="105"/>
        <v>许褚魂火-52</v>
      </c>
      <c r="AI108" s="14">
        <f t="shared" si="106"/>
        <v>52</v>
      </c>
      <c r="AJ108" s="14" t="str">
        <f>INDEX(挂机升级突破!$DT$4:$ED$4,INDEX(挂机升级突破!$DQ$6:$DQ$57,卡牌消耗!AI108))</f>
        <v>金币</v>
      </c>
      <c r="AK108" s="14">
        <f>ROUND(INDEX(挂机升级突破!$DJ$6:$DJ$57,卡牌消耗!AI108)*INDEX(卡牌消耗!$B$8:$F$8,AG108)/$Q$4/50,0)*50</f>
        <v>358200</v>
      </c>
      <c r="AL108" s="14" t="str">
        <f>IF(AD108&gt;0,INDEX(挂机升级突破!$DT$4:$ED$4,AD108),"")</f>
        <v>红色基础材料</v>
      </c>
      <c r="AM108" s="14">
        <f>ROUND(INDEX(挂机升级突破!$DT$6:$ED$57,卡牌消耗!AI108,AD108)*INDEX(卡牌消耗!$B$5:$F$5,AG108)/$Q$4/5,0)*5</f>
        <v>15</v>
      </c>
      <c r="AN108" s="14" t="str">
        <f>IF(AE108&gt;0,INDEX(挂机升级突破!$DT$4:$ED$4,AE108),"")</f>
        <v>灵玉</v>
      </c>
      <c r="AO108" s="14">
        <f>IF(AE108&gt;0,ROUND(INDEX(挂机升级突破!$DT$6:$ED$57,卡牌消耗!AI108,AE108)*INDEX(卡牌消耗!$B$7:$F$7,AG108)/$Q$4,0),"")</f>
        <v>2</v>
      </c>
      <c r="AP108" s="106"/>
      <c r="AQ108" s="15"/>
      <c r="AR108" s="104">
        <v>104</v>
      </c>
      <c r="AS108" s="14">
        <f t="shared" si="107"/>
        <v>6</v>
      </c>
      <c r="AT108" s="14">
        <f>INDEX(挂机升级突破!$EI$7:$EI$26,AX108)</f>
        <v>5</v>
      </c>
      <c r="AU108" s="14">
        <f>INDEX(挂机升级突破!$EJ$7:$EJ$26,AX108)</f>
        <v>1</v>
      </c>
      <c r="AV108" s="14">
        <f t="shared" si="108"/>
        <v>5</v>
      </c>
      <c r="AW108" s="14" t="str">
        <f t="shared" si="109"/>
        <v>项羽</v>
      </c>
      <c r="AX108" s="14">
        <f t="shared" si="110"/>
        <v>4</v>
      </c>
      <c r="AY108" s="14" t="str">
        <f t="shared" si="111"/>
        <v>项羽4突</v>
      </c>
      <c r="AZ108" s="14" t="str">
        <f>IF(AT108&gt;0,INDEX(挂机升级突破!$ER$5:$EV$5,卡牌消耗!AT108),"")</f>
        <v>金币</v>
      </c>
      <c r="BA108" s="14">
        <f>IF(AT108&gt;0,ROUND(INDEX(挂机升级突破!$EV$7:$EV$26,卡牌消耗!AX108)*INDEX(卡牌消耗!$B$8:$F$8,AV108)/$Q$4/500,0)*500,"")</f>
        <v>7500</v>
      </c>
      <c r="BB108" s="14" t="str">
        <f>IF(AU108&gt;0,INDEX(挂机升级突破!$ER$5:$EV$5,卡牌消耗!AU108),"")</f>
        <v>玄铁</v>
      </c>
      <c r="BC108" s="14">
        <f>IF(AU108&gt;0,ROUND(INDEX(挂机升级突破!$ER$7:$EU$26,卡牌消耗!AX108,卡牌消耗!AU108)*INDEX($B$6:$F$6,AV108)/$Q$4/5,0)*5,"")</f>
        <v>25</v>
      </c>
      <c r="BD108" s="104"/>
      <c r="BE108" s="104"/>
      <c r="BF108" s="106"/>
      <c r="BX108" s="171"/>
      <c r="BY108" s="171"/>
      <c r="BZ108" s="171"/>
      <c r="CA108" s="169">
        <v>104</v>
      </c>
      <c r="CB108" s="169">
        <v>6</v>
      </c>
      <c r="CC108" s="21">
        <f t="shared" ref="CC108" si="193">CB108/$BZ106</f>
        <v>0.21818181818181817</v>
      </c>
      <c r="CD108" s="169">
        <f t="shared" ref="CD108" si="194">INT($BZ105*CC108/5)*5</f>
        <v>49345</v>
      </c>
      <c r="CE108" s="169">
        <f>SUM(CD$5:CD108)</f>
        <v>1665980</v>
      </c>
      <c r="CG108" s="171">
        <f t="shared" si="182"/>
        <v>24650</v>
      </c>
      <c r="CH108" s="171">
        <f t="shared" si="182"/>
        <v>39450</v>
      </c>
      <c r="CI108" s="171">
        <f t="shared" si="182"/>
        <v>49300</v>
      </c>
      <c r="CJ108" s="171">
        <f t="shared" si="182"/>
        <v>59200</v>
      </c>
      <c r="CK108" s="171">
        <f t="shared" si="182"/>
        <v>74000</v>
      </c>
      <c r="CN108" s="136">
        <v>104</v>
      </c>
      <c r="CO108" s="14">
        <f t="shared" si="115"/>
        <v>21</v>
      </c>
      <c r="CP108" s="14">
        <f t="shared" si="97"/>
        <v>4</v>
      </c>
      <c r="CQ108" s="14">
        <f t="shared" si="98"/>
        <v>1101026</v>
      </c>
      <c r="CR108" s="136" t="s">
        <v>1102</v>
      </c>
      <c r="CS108" s="14">
        <f t="shared" si="99"/>
        <v>4</v>
      </c>
      <c r="CT108" s="14" t="str">
        <f t="shared" si="100"/>
        <v>貂灵芸-4星</v>
      </c>
      <c r="CU108" s="136" t="s">
        <v>1108</v>
      </c>
      <c r="CV108" s="14">
        <f t="shared" si="116"/>
        <v>32000</v>
      </c>
      <c r="CW108" s="14" t="str">
        <f t="shared" si="101"/>
        <v>貂灵芸碎片</v>
      </c>
      <c r="CX108" s="14">
        <f t="shared" si="117"/>
        <v>240</v>
      </c>
    </row>
    <row r="109" spans="1:10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102"/>
        <v>3</v>
      </c>
      <c r="AC109" s="14">
        <f>INDEX(挂机升级突破!$DQ$6:$DQ$57,卡牌消耗!AI109)</f>
        <v>11</v>
      </c>
      <c r="AD109" s="14">
        <f>INDEX(挂机升级突破!DR$6:DR$57,卡牌消耗!$AI109)</f>
        <v>1</v>
      </c>
      <c r="AE109" s="14">
        <f>INDEX(挂机升级突破!DS$6:DS$57,卡牌消耗!$AI109)</f>
        <v>0</v>
      </c>
      <c r="AF109" s="14" t="str">
        <f t="shared" si="103"/>
        <v>典韦</v>
      </c>
      <c r="AG109" s="14">
        <f t="shared" si="104"/>
        <v>4</v>
      </c>
      <c r="AH109" s="14" t="str">
        <f t="shared" si="105"/>
        <v>典韦魂火-1</v>
      </c>
      <c r="AI109" s="14">
        <f t="shared" si="106"/>
        <v>1</v>
      </c>
      <c r="AJ109" s="14" t="str">
        <f>INDEX(挂机升级突破!$DT$4:$ED$4,INDEX(挂机升级突破!$DQ$6:$DQ$57,卡牌消耗!AI109))</f>
        <v>金币</v>
      </c>
      <c r="AK109" s="14">
        <f>ROUND(INDEX(挂机升级突破!$DJ$6:$DJ$57,卡牌消耗!AI109)*INDEX(卡牌消耗!$B$8:$F$8,AG109)/$Q$4/50,0)*50</f>
        <v>1300</v>
      </c>
      <c r="AL109" s="14" t="str">
        <f>IF(AD109&gt;0,INDEX(挂机升级突破!$DT$4:$ED$4,AD109),"")</f>
        <v>绿色基础材料</v>
      </c>
      <c r="AM109" s="14">
        <f>ROUND(INDEX(挂机升级突破!$DT$6:$ED$57,卡牌消耗!AI109,AD109)*INDEX(卡牌消耗!$B$5:$F$5,AG109)/$Q$4/5,0)*5</f>
        <v>30</v>
      </c>
      <c r="AN109" s="14" t="str">
        <f>IF(AE109&gt;0,INDEX(挂机升级突破!$DT$4:$ED$4,AE109),"")</f>
        <v/>
      </c>
      <c r="AO109" s="14" t="str">
        <f>IF(AE109&gt;0,ROUND(INDEX(挂机升级突破!$DT$6:$ED$57,卡牌消耗!AI109,AE109)*INDEX(卡牌消耗!$B$7:$F$7,AG109)/$Q$4,0),"")</f>
        <v/>
      </c>
      <c r="AP109" s="106"/>
      <c r="AQ109" s="15"/>
      <c r="AR109" s="104">
        <v>105</v>
      </c>
      <c r="AS109" s="14">
        <f t="shared" si="107"/>
        <v>6</v>
      </c>
      <c r="AT109" s="14">
        <f>INDEX(挂机升级突破!$EI$7:$EI$26,AX109)</f>
        <v>5</v>
      </c>
      <c r="AU109" s="14">
        <f>INDEX(挂机升级突破!$EJ$7:$EJ$26,AX109)</f>
        <v>1</v>
      </c>
      <c r="AV109" s="14">
        <f t="shared" si="108"/>
        <v>5</v>
      </c>
      <c r="AW109" s="14" t="str">
        <f t="shared" si="109"/>
        <v>项羽</v>
      </c>
      <c r="AX109" s="14">
        <f t="shared" si="110"/>
        <v>5</v>
      </c>
      <c r="AY109" s="14" t="str">
        <f t="shared" si="111"/>
        <v>项羽5突</v>
      </c>
      <c r="AZ109" s="14" t="str">
        <f>IF(AT109&gt;0,INDEX(挂机升级突破!$ER$5:$EV$5,卡牌消耗!AT109),"")</f>
        <v>金币</v>
      </c>
      <c r="BA109" s="14">
        <f>IF(AT109&gt;0,ROUND(INDEX(挂机升级突破!$EV$7:$EV$26,卡牌消耗!AX109)*INDEX(卡牌消耗!$B$8:$F$8,AV109)/$Q$4/500,0)*500,"")</f>
        <v>7500</v>
      </c>
      <c r="BB109" s="14" t="str">
        <f>IF(AU109&gt;0,INDEX(挂机升级突破!$ER$5:$EV$5,卡牌消耗!AU109),"")</f>
        <v>玄铁</v>
      </c>
      <c r="BC109" s="14">
        <f>IF(AU109&gt;0,ROUND(INDEX(挂机升级突破!$ER$7:$EU$26,卡牌消耗!AX109,卡牌消耗!AU109)*INDEX($B$6:$F$6,AV109)/$Q$4/5,0)*5,"")</f>
        <v>50</v>
      </c>
      <c r="BD109" s="104"/>
      <c r="BE109" s="104"/>
      <c r="BF109" s="106"/>
      <c r="BX109" s="171"/>
      <c r="BY109" s="173" t="s">
        <v>120</v>
      </c>
      <c r="BZ109" s="169">
        <v>20</v>
      </c>
      <c r="CA109" s="169">
        <v>105</v>
      </c>
      <c r="CB109" s="169">
        <v>5</v>
      </c>
      <c r="CC109" s="21">
        <f t="shared" ref="CC109" si="195">CB109/$BZ111</f>
        <v>0.18181818181818182</v>
      </c>
      <c r="CD109" s="169">
        <f t="shared" ref="CD109" si="196">INT($BZ110*CC109/5)*5</f>
        <v>44470</v>
      </c>
      <c r="CE109" s="169">
        <f>SUM(CD$5:CD109)</f>
        <v>1710450</v>
      </c>
      <c r="CG109" s="171">
        <f t="shared" si="182"/>
        <v>22200</v>
      </c>
      <c r="CH109" s="171">
        <f t="shared" si="182"/>
        <v>35550</v>
      </c>
      <c r="CI109" s="171">
        <f t="shared" si="182"/>
        <v>44450</v>
      </c>
      <c r="CJ109" s="171">
        <f t="shared" si="182"/>
        <v>53350</v>
      </c>
      <c r="CK109" s="171">
        <f t="shared" si="182"/>
        <v>66700</v>
      </c>
      <c r="CN109" s="136">
        <v>105</v>
      </c>
      <c r="CO109" s="14">
        <f t="shared" si="115"/>
        <v>21</v>
      </c>
      <c r="CP109" s="14">
        <f t="shared" si="97"/>
        <v>4</v>
      </c>
      <c r="CQ109" s="14">
        <f t="shared" si="98"/>
        <v>1101026</v>
      </c>
      <c r="CR109" s="136" t="s">
        <v>1102</v>
      </c>
      <c r="CS109" s="14">
        <f t="shared" si="99"/>
        <v>5</v>
      </c>
      <c r="CT109" s="14" t="str">
        <f t="shared" si="100"/>
        <v>貂灵芸-5星</v>
      </c>
      <c r="CU109" s="136" t="s">
        <v>1108</v>
      </c>
      <c r="CV109" s="14">
        <f t="shared" si="116"/>
        <v>60000</v>
      </c>
      <c r="CW109" s="14" t="str">
        <f t="shared" si="101"/>
        <v>貂灵芸碎片</v>
      </c>
      <c r="CX109" s="14">
        <f t="shared" si="117"/>
        <v>320</v>
      </c>
    </row>
    <row r="110" spans="1:10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102"/>
        <v>3</v>
      </c>
      <c r="AC110" s="14">
        <f>INDEX(挂机升级突破!$DQ$6:$DQ$57,卡牌消耗!AI110)</f>
        <v>11</v>
      </c>
      <c r="AD110" s="14">
        <f>INDEX(挂机升级突破!DR$6:DR$57,卡牌消耗!$AI110)</f>
        <v>1</v>
      </c>
      <c r="AE110" s="14">
        <f>INDEX(挂机升级突破!DS$6:DS$57,卡牌消耗!$AI110)</f>
        <v>0</v>
      </c>
      <c r="AF110" s="14" t="str">
        <f t="shared" si="103"/>
        <v>典韦</v>
      </c>
      <c r="AG110" s="14">
        <f t="shared" si="104"/>
        <v>4</v>
      </c>
      <c r="AH110" s="14" t="str">
        <f t="shared" si="105"/>
        <v>典韦魂火-2</v>
      </c>
      <c r="AI110" s="14">
        <f t="shared" si="106"/>
        <v>2</v>
      </c>
      <c r="AJ110" s="14" t="str">
        <f>INDEX(挂机升级突破!$DT$4:$ED$4,INDEX(挂机升级突破!$DQ$6:$DQ$57,卡牌消耗!AI110))</f>
        <v>金币</v>
      </c>
      <c r="AK110" s="14">
        <f>ROUND(INDEX(挂机升级突破!$DJ$6:$DJ$57,卡牌消耗!AI110)*INDEX(卡牌消耗!$B$8:$F$8,AG110)/$Q$4/50,0)*50</f>
        <v>1550</v>
      </c>
      <c r="AL110" s="14" t="str">
        <f>IF(AD110&gt;0,INDEX(挂机升级突破!$DT$4:$ED$4,AD110),"")</f>
        <v>绿色基础材料</v>
      </c>
      <c r="AM110" s="14">
        <f>ROUND(INDEX(挂机升级突破!$DT$6:$ED$57,卡牌消耗!AI110,AD110)*INDEX(卡牌消耗!$B$5:$F$5,AG110)/$Q$4/5,0)*5</f>
        <v>90</v>
      </c>
      <c r="AN110" s="14" t="str">
        <f>IF(AE110&gt;0,INDEX(挂机升级突破!$DT$4:$ED$4,AE110),"")</f>
        <v/>
      </c>
      <c r="AO110" s="14" t="str">
        <f>IF(AE110&gt;0,ROUND(INDEX(挂机升级突破!$DT$6:$ED$57,卡牌消耗!AI110,AE110)*INDEX(卡牌消耗!$B$7:$F$7,AG110)/$Q$4,0),"")</f>
        <v/>
      </c>
      <c r="AP110" s="106"/>
      <c r="AQ110" s="15"/>
      <c r="AR110" s="104">
        <v>106</v>
      </c>
      <c r="AS110" s="14">
        <f t="shared" si="107"/>
        <v>6</v>
      </c>
      <c r="AT110" s="14">
        <f>INDEX(挂机升级突破!$EI$7:$EI$26,AX110)</f>
        <v>5</v>
      </c>
      <c r="AU110" s="14">
        <f>INDEX(挂机升级突破!$EJ$7:$EJ$26,AX110)</f>
        <v>1</v>
      </c>
      <c r="AV110" s="14">
        <f t="shared" si="108"/>
        <v>5</v>
      </c>
      <c r="AW110" s="14" t="str">
        <f t="shared" si="109"/>
        <v>项羽</v>
      </c>
      <c r="AX110" s="14">
        <f t="shared" si="110"/>
        <v>6</v>
      </c>
      <c r="AY110" s="14" t="str">
        <f t="shared" si="111"/>
        <v>项羽6突</v>
      </c>
      <c r="AZ110" s="14" t="str">
        <f>IF(AT110&gt;0,INDEX(挂机升级突破!$ER$5:$EV$5,卡牌消耗!AT110),"")</f>
        <v>金币</v>
      </c>
      <c r="BA110" s="14">
        <f>IF(AT110&gt;0,ROUND(INDEX(挂机升级突破!$EV$7:$EV$26,卡牌消耗!AX110)*INDEX(卡牌消耗!$B$8:$F$8,AV110)/$Q$4/500,0)*500,"")</f>
        <v>10000</v>
      </c>
      <c r="BB110" s="14" t="str">
        <f>IF(AU110&gt;0,INDEX(挂机升级突破!$ER$5:$EV$5,卡牌消耗!AU110),"")</f>
        <v>玄铁</v>
      </c>
      <c r="BC110" s="14">
        <f>IF(AU110&gt;0,ROUND(INDEX(挂机升级突破!$ER$7:$EU$26,卡牌消耗!AX110,卡牌消耗!AU110)*INDEX($B$6:$F$6,AV110)/$Q$4/5,0)*5,"")</f>
        <v>75</v>
      </c>
      <c r="BD110" s="104"/>
      <c r="BE110" s="104"/>
      <c r="BF110" s="106"/>
      <c r="BX110" s="171"/>
      <c r="BY110" s="171"/>
      <c r="BZ110" s="14">
        <f>INDEX($BU$5:$BU$32,BZ109)</f>
        <v>244600</v>
      </c>
      <c r="CA110" s="169">
        <v>106</v>
      </c>
      <c r="CB110" s="169">
        <v>5.25</v>
      </c>
      <c r="CC110" s="21">
        <f t="shared" ref="CC110" si="197">CB110/$BZ111</f>
        <v>0.19090909090909092</v>
      </c>
      <c r="CD110" s="169">
        <f t="shared" ref="CD110" si="198">INT($BZ110*CC110/5)*5</f>
        <v>46695</v>
      </c>
      <c r="CE110" s="169">
        <f>SUM(CD$5:CD110)</f>
        <v>1757145</v>
      </c>
      <c r="CG110" s="171">
        <f t="shared" si="182"/>
        <v>23300</v>
      </c>
      <c r="CH110" s="171">
        <f t="shared" si="182"/>
        <v>37350</v>
      </c>
      <c r="CI110" s="171">
        <f t="shared" si="182"/>
        <v>46650</v>
      </c>
      <c r="CJ110" s="171">
        <f t="shared" si="182"/>
        <v>56000</v>
      </c>
      <c r="CK110" s="171">
        <f t="shared" si="182"/>
        <v>70000</v>
      </c>
      <c r="CN110" s="136">
        <v>106</v>
      </c>
      <c r="CO110" s="14">
        <f t="shared" si="115"/>
        <v>22</v>
      </c>
      <c r="CP110" s="14">
        <f t="shared" si="97"/>
        <v>3</v>
      </c>
      <c r="CQ110" s="14">
        <f t="shared" si="98"/>
        <v>1101030</v>
      </c>
      <c r="CR110" s="136" t="s">
        <v>1102</v>
      </c>
      <c r="CS110" s="14">
        <f t="shared" si="99"/>
        <v>1</v>
      </c>
      <c r="CT110" s="14" t="str">
        <f t="shared" si="100"/>
        <v>卢天佑-1星</v>
      </c>
      <c r="CU110" s="136" t="s">
        <v>1108</v>
      </c>
      <c r="CV110" s="14">
        <f t="shared" si="116"/>
        <v>4000</v>
      </c>
      <c r="CW110" s="14" t="str">
        <f t="shared" si="101"/>
        <v>卢天佑碎片</v>
      </c>
      <c r="CX110" s="14">
        <f t="shared" si="117"/>
        <v>40</v>
      </c>
    </row>
    <row r="111" spans="1:10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102"/>
        <v>3</v>
      </c>
      <c r="AC111" s="14">
        <f>INDEX(挂机升级突破!$DQ$6:$DQ$57,卡牌消耗!AI111)</f>
        <v>11</v>
      </c>
      <c r="AD111" s="14">
        <f>INDEX(挂机升级突破!DR$6:DR$57,卡牌消耗!$AI111)</f>
        <v>1</v>
      </c>
      <c r="AE111" s="14">
        <f>INDEX(挂机升级突破!DS$6:DS$57,卡牌消耗!$AI111)</f>
        <v>0</v>
      </c>
      <c r="AF111" s="14" t="str">
        <f t="shared" si="103"/>
        <v>典韦</v>
      </c>
      <c r="AG111" s="14">
        <f t="shared" si="104"/>
        <v>4</v>
      </c>
      <c r="AH111" s="14" t="str">
        <f t="shared" si="105"/>
        <v>典韦魂火-3</v>
      </c>
      <c r="AI111" s="14">
        <f t="shared" si="106"/>
        <v>3</v>
      </c>
      <c r="AJ111" s="14" t="str">
        <f>INDEX(挂机升级突破!$DT$4:$ED$4,INDEX(挂机升级突破!$DQ$6:$DQ$57,卡牌消耗!AI111))</f>
        <v>金币</v>
      </c>
      <c r="AK111" s="14">
        <f>ROUND(INDEX(挂机升级突破!$DJ$6:$DJ$57,卡牌消耗!AI111)*INDEX(卡牌消耗!$B$8:$F$8,AG111)/$Q$4/50,0)*50</f>
        <v>1550</v>
      </c>
      <c r="AL111" s="14" t="str">
        <f>IF(AD111&gt;0,INDEX(挂机升级突破!$DT$4:$ED$4,AD111),"")</f>
        <v>绿色基础材料</v>
      </c>
      <c r="AM111" s="14">
        <f>ROUND(INDEX(挂机升级突破!$DT$6:$ED$57,卡牌消耗!AI111,AD111)*INDEX(卡牌消耗!$B$5:$F$5,AG111)/$Q$4/5,0)*5</f>
        <v>125</v>
      </c>
      <c r="AN111" s="14" t="str">
        <f>IF(AE111&gt;0,INDEX(挂机升级突破!$DT$4:$ED$4,AE111),"")</f>
        <v/>
      </c>
      <c r="AO111" s="14" t="str">
        <f>IF(AE111&gt;0,ROUND(INDEX(挂机升级突破!$DT$6:$ED$57,卡牌消耗!AI111,AE111)*INDEX(卡牌消耗!$B$7:$F$7,AG111)/$Q$4,0),"")</f>
        <v/>
      </c>
      <c r="AP111" s="106"/>
      <c r="AQ111" s="15"/>
      <c r="AR111" s="104">
        <v>107</v>
      </c>
      <c r="AS111" s="14">
        <f t="shared" si="107"/>
        <v>6</v>
      </c>
      <c r="AT111" s="14">
        <f>INDEX(挂机升级突破!$EI$7:$EI$26,AX111)</f>
        <v>5</v>
      </c>
      <c r="AU111" s="14">
        <f>INDEX(挂机升级突破!$EJ$7:$EJ$26,AX111)</f>
        <v>1</v>
      </c>
      <c r="AV111" s="14">
        <f t="shared" si="108"/>
        <v>5</v>
      </c>
      <c r="AW111" s="14" t="str">
        <f t="shared" si="109"/>
        <v>项羽</v>
      </c>
      <c r="AX111" s="14">
        <f t="shared" si="110"/>
        <v>7</v>
      </c>
      <c r="AY111" s="14" t="str">
        <f t="shared" si="111"/>
        <v>项羽7突</v>
      </c>
      <c r="AZ111" s="14" t="str">
        <f>IF(AT111&gt;0,INDEX(挂机升级突破!$ER$5:$EV$5,卡牌消耗!AT111),"")</f>
        <v>金币</v>
      </c>
      <c r="BA111" s="14">
        <f>IF(AT111&gt;0,ROUND(INDEX(挂机升级突破!$EV$7:$EV$26,卡牌消耗!AX111)*INDEX(卡牌消耗!$B$8:$F$8,AV111)/$Q$4/500,0)*500,"")</f>
        <v>16500</v>
      </c>
      <c r="BB111" s="14" t="str">
        <f>IF(AU111&gt;0,INDEX(挂机升级突破!$ER$5:$EV$5,卡牌消耗!AU111),"")</f>
        <v>玄铁</v>
      </c>
      <c r="BC111" s="14">
        <f>IF(AU111&gt;0,ROUND(INDEX(挂机升级突破!$ER$7:$EU$26,卡牌消耗!AX111,卡牌消耗!AU111)*INDEX($B$6:$F$6,AV111)/$Q$4/5,0)*5,"")</f>
        <v>125</v>
      </c>
      <c r="BD111" s="104"/>
      <c r="BE111" s="104"/>
      <c r="BF111" s="106"/>
      <c r="BX111" s="171"/>
      <c r="BY111" s="170"/>
      <c r="BZ111" s="14">
        <f>SUMIFS($CB$5:$CB$154,$CA$5:$CA$154,"&gt;="&amp;INDEX($BJ$5:$BJ$32,BZ109),$CA$5:$CA$154,"&lt;"&amp;INDEX($BK$5:$BK$32,BZ109))</f>
        <v>27.5</v>
      </c>
      <c r="CA111" s="169">
        <v>107</v>
      </c>
      <c r="CB111" s="169">
        <v>5.5</v>
      </c>
      <c r="CC111" s="21">
        <f t="shared" ref="CC111" si="199">CB111/$BZ111</f>
        <v>0.2</v>
      </c>
      <c r="CD111" s="169">
        <f t="shared" ref="CD111" si="200">INT($BZ110*CC111/5)*5</f>
        <v>48920</v>
      </c>
      <c r="CE111" s="169">
        <f>SUM(CD$5:CD111)</f>
        <v>1806065</v>
      </c>
      <c r="CG111" s="171">
        <f t="shared" si="182"/>
        <v>24450</v>
      </c>
      <c r="CH111" s="171">
        <f t="shared" si="182"/>
        <v>39100</v>
      </c>
      <c r="CI111" s="171">
        <f t="shared" si="182"/>
        <v>48900</v>
      </c>
      <c r="CJ111" s="171">
        <f t="shared" si="182"/>
        <v>58700</v>
      </c>
      <c r="CK111" s="171">
        <f t="shared" si="182"/>
        <v>73350</v>
      </c>
      <c r="CN111" s="136">
        <v>107</v>
      </c>
      <c r="CO111" s="14">
        <f t="shared" si="115"/>
        <v>22</v>
      </c>
      <c r="CP111" s="14">
        <f t="shared" si="97"/>
        <v>3</v>
      </c>
      <c r="CQ111" s="14">
        <f t="shared" si="98"/>
        <v>1101030</v>
      </c>
      <c r="CR111" s="136" t="s">
        <v>1102</v>
      </c>
      <c r="CS111" s="14">
        <f t="shared" si="99"/>
        <v>2</v>
      </c>
      <c r="CT111" s="14" t="str">
        <f t="shared" si="100"/>
        <v>卢天佑-2星</v>
      </c>
      <c r="CU111" s="136" t="s">
        <v>1108</v>
      </c>
      <c r="CV111" s="14">
        <f t="shared" si="116"/>
        <v>5000</v>
      </c>
      <c r="CW111" s="14" t="str">
        <f t="shared" si="101"/>
        <v>卢天佑碎片</v>
      </c>
      <c r="CX111" s="14">
        <f t="shared" si="117"/>
        <v>80</v>
      </c>
    </row>
    <row r="112" spans="1:10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102"/>
        <v>3</v>
      </c>
      <c r="AC112" s="14">
        <f>INDEX(挂机升级突破!$DQ$6:$DQ$57,卡牌消耗!AI112)</f>
        <v>11</v>
      </c>
      <c r="AD112" s="14">
        <f>INDEX(挂机升级突破!DR$6:DR$57,卡牌消耗!$AI112)</f>
        <v>1</v>
      </c>
      <c r="AE112" s="14">
        <f>INDEX(挂机升级突破!DS$6:DS$57,卡牌消耗!$AI112)</f>
        <v>0</v>
      </c>
      <c r="AF112" s="14" t="str">
        <f t="shared" si="103"/>
        <v>典韦</v>
      </c>
      <c r="AG112" s="14">
        <f t="shared" si="104"/>
        <v>4</v>
      </c>
      <c r="AH112" s="14" t="str">
        <f t="shared" si="105"/>
        <v>典韦魂火-4</v>
      </c>
      <c r="AI112" s="14">
        <f t="shared" si="106"/>
        <v>4</v>
      </c>
      <c r="AJ112" s="14" t="str">
        <f>INDEX(挂机升级突破!$DT$4:$ED$4,INDEX(挂机升级突破!$DQ$6:$DQ$57,卡牌消耗!AI112))</f>
        <v>金币</v>
      </c>
      <c r="AK112" s="14">
        <f>ROUND(INDEX(挂机升级突破!$DJ$6:$DJ$57,卡牌消耗!AI112)*INDEX(卡牌消耗!$B$8:$F$8,AG112)/$Q$4/50,0)*50</f>
        <v>1550</v>
      </c>
      <c r="AL112" s="14" t="str">
        <f>IF(AD112&gt;0,INDEX(挂机升级突破!$DT$4:$ED$4,AD112),"")</f>
        <v>绿色基础材料</v>
      </c>
      <c r="AM112" s="14">
        <f>ROUND(INDEX(挂机升级突破!$DT$6:$ED$57,卡牌消耗!AI112,AD112)*INDEX(卡牌消耗!$B$5:$F$5,AG112)/$Q$4/5,0)*5</f>
        <v>185</v>
      </c>
      <c r="AN112" s="14" t="str">
        <f>IF(AE112&gt;0,INDEX(挂机升级突破!$DT$4:$ED$4,AE112),"")</f>
        <v/>
      </c>
      <c r="AO112" s="14" t="str">
        <f>IF(AE112&gt;0,ROUND(INDEX(挂机升级突破!$DT$6:$ED$57,卡牌消耗!AI112,AE112)*INDEX(卡牌消耗!$B$7:$F$7,AG112)/$Q$4,0),"")</f>
        <v/>
      </c>
      <c r="AP112" s="106"/>
      <c r="AQ112" s="15"/>
      <c r="AR112" s="104">
        <v>108</v>
      </c>
      <c r="AS112" s="14">
        <f t="shared" si="107"/>
        <v>6</v>
      </c>
      <c r="AT112" s="14">
        <f>INDEX(挂机升级突破!$EI$7:$EI$26,AX112)</f>
        <v>5</v>
      </c>
      <c r="AU112" s="14">
        <f>INDEX(挂机升级突破!$EJ$7:$EJ$26,AX112)</f>
        <v>1</v>
      </c>
      <c r="AV112" s="14">
        <f t="shared" si="108"/>
        <v>5</v>
      </c>
      <c r="AW112" s="14" t="str">
        <f t="shared" si="109"/>
        <v>项羽</v>
      </c>
      <c r="AX112" s="14">
        <f t="shared" si="110"/>
        <v>8</v>
      </c>
      <c r="AY112" s="14" t="str">
        <f t="shared" si="111"/>
        <v>项羽8突</v>
      </c>
      <c r="AZ112" s="14" t="str">
        <f>IF(AT112&gt;0,INDEX(挂机升级突破!$ER$5:$EV$5,卡牌消耗!AT112),"")</f>
        <v>金币</v>
      </c>
      <c r="BA112" s="14">
        <f>IF(AT112&gt;0,ROUND(INDEX(挂机升级突破!$EV$7:$EV$26,卡牌消耗!AX112)*INDEX(卡牌消耗!$B$8:$F$8,AV112)/$Q$4/500,0)*500,"")</f>
        <v>16500</v>
      </c>
      <c r="BB112" s="14" t="str">
        <f>IF(AU112&gt;0,INDEX(挂机升级突破!$ER$5:$EV$5,卡牌消耗!AU112),"")</f>
        <v>玄铁</v>
      </c>
      <c r="BC112" s="14">
        <f>IF(AU112&gt;0,ROUND(INDEX(挂机升级突破!$ER$7:$EU$26,卡牌消耗!AX112,卡牌消耗!AU112)*INDEX($B$6:$F$6,AV112)/$Q$4/5,0)*5,"")</f>
        <v>225</v>
      </c>
      <c r="BD112" s="104"/>
      <c r="BE112" s="104"/>
      <c r="BF112" s="106"/>
      <c r="BX112" s="171"/>
      <c r="BY112" s="171"/>
      <c r="BZ112" s="171"/>
      <c r="CA112" s="169">
        <v>108</v>
      </c>
      <c r="CB112" s="169">
        <v>5.75</v>
      </c>
      <c r="CC112" s="21">
        <f t="shared" ref="CC112" si="201">CB112/$BZ111</f>
        <v>0.20909090909090908</v>
      </c>
      <c r="CD112" s="169">
        <f t="shared" ref="CD112" si="202">INT($BZ110*CC112/5)*5</f>
        <v>51140</v>
      </c>
      <c r="CE112" s="169">
        <f>SUM(CD$5:CD112)</f>
        <v>1857205</v>
      </c>
      <c r="CG112" s="171">
        <f t="shared" si="182"/>
        <v>25550</v>
      </c>
      <c r="CH112" s="171">
        <f t="shared" si="182"/>
        <v>40900</v>
      </c>
      <c r="CI112" s="171">
        <f t="shared" si="182"/>
        <v>51100</v>
      </c>
      <c r="CJ112" s="171">
        <f t="shared" si="182"/>
        <v>61350</v>
      </c>
      <c r="CK112" s="171">
        <f t="shared" si="182"/>
        <v>76700</v>
      </c>
      <c r="CN112" s="136">
        <v>108</v>
      </c>
      <c r="CO112" s="14">
        <f t="shared" si="115"/>
        <v>22</v>
      </c>
      <c r="CP112" s="14">
        <f t="shared" si="97"/>
        <v>3</v>
      </c>
      <c r="CQ112" s="14">
        <f t="shared" si="98"/>
        <v>1101030</v>
      </c>
      <c r="CR112" s="136" t="s">
        <v>1102</v>
      </c>
      <c r="CS112" s="14">
        <f t="shared" si="99"/>
        <v>3</v>
      </c>
      <c r="CT112" s="14" t="str">
        <f t="shared" si="100"/>
        <v>卢天佑-3星</v>
      </c>
      <c r="CU112" s="136" t="s">
        <v>1108</v>
      </c>
      <c r="CV112" s="14">
        <f t="shared" si="116"/>
        <v>10000</v>
      </c>
      <c r="CW112" s="14" t="str">
        <f t="shared" si="101"/>
        <v>卢天佑碎片</v>
      </c>
      <c r="CX112" s="14">
        <f t="shared" si="117"/>
        <v>120</v>
      </c>
    </row>
    <row r="113" spans="8:10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102"/>
        <v>3</v>
      </c>
      <c r="AC113" s="14">
        <f>INDEX(挂机升级突破!$DQ$6:$DQ$57,卡牌消耗!AI113)</f>
        <v>11</v>
      </c>
      <c r="AD113" s="14">
        <f>INDEX(挂机升级突破!DR$6:DR$57,卡牌消耗!$AI113)</f>
        <v>1</v>
      </c>
      <c r="AE113" s="14">
        <f>INDEX(挂机升级突破!DS$6:DS$57,卡牌消耗!$AI113)</f>
        <v>0</v>
      </c>
      <c r="AF113" s="14" t="str">
        <f t="shared" si="103"/>
        <v>典韦</v>
      </c>
      <c r="AG113" s="14">
        <f t="shared" si="104"/>
        <v>4</v>
      </c>
      <c r="AH113" s="14" t="str">
        <f t="shared" si="105"/>
        <v>典韦魂火-5</v>
      </c>
      <c r="AI113" s="14">
        <f t="shared" si="106"/>
        <v>5</v>
      </c>
      <c r="AJ113" s="14" t="str">
        <f>INDEX(挂机升级突破!$DT$4:$ED$4,INDEX(挂机升级突破!$DQ$6:$DQ$57,卡牌消耗!AI113))</f>
        <v>金币</v>
      </c>
      <c r="AK113" s="14">
        <f>ROUND(INDEX(挂机升级突破!$DJ$6:$DJ$57,卡牌消耗!AI113)*INDEX(卡牌消耗!$B$8:$F$8,AG113)/$Q$4/50,0)*50</f>
        <v>1550</v>
      </c>
      <c r="AL113" s="14" t="str">
        <f>IF(AD113&gt;0,INDEX(挂机升级突破!$DT$4:$ED$4,AD113),"")</f>
        <v>绿色基础材料</v>
      </c>
      <c r="AM113" s="14">
        <f>ROUND(INDEX(挂机升级突破!$DT$6:$ED$57,卡牌消耗!AI113,AD113)*INDEX(卡牌消耗!$B$5:$F$5,AG113)/$Q$4/5,0)*5</f>
        <v>185</v>
      </c>
      <c r="AN113" s="14" t="str">
        <f>IF(AE113&gt;0,INDEX(挂机升级突破!$DT$4:$ED$4,AE113),"")</f>
        <v/>
      </c>
      <c r="AO113" s="14" t="str">
        <f>IF(AE113&gt;0,ROUND(INDEX(挂机升级突破!$DT$6:$ED$57,卡牌消耗!AI113,AE113)*INDEX(卡牌消耗!$B$7:$F$7,AG113)/$Q$4,0),"")</f>
        <v/>
      </c>
      <c r="AP113" s="106"/>
      <c r="AQ113" s="15"/>
      <c r="AR113" s="104">
        <v>109</v>
      </c>
      <c r="AS113" s="14">
        <f t="shared" si="107"/>
        <v>6</v>
      </c>
      <c r="AT113" s="14">
        <f>INDEX(挂机升级突破!$EI$7:$EI$26,AX113)</f>
        <v>5</v>
      </c>
      <c r="AU113" s="14">
        <f>INDEX(挂机升级突破!$EJ$7:$EJ$26,AX113)</f>
        <v>2</v>
      </c>
      <c r="AV113" s="14">
        <f t="shared" si="108"/>
        <v>5</v>
      </c>
      <c r="AW113" s="14" t="str">
        <f t="shared" si="109"/>
        <v>项羽</v>
      </c>
      <c r="AX113" s="14">
        <f t="shared" si="110"/>
        <v>9</v>
      </c>
      <c r="AY113" s="14" t="str">
        <f t="shared" si="111"/>
        <v>项羽9突</v>
      </c>
      <c r="AZ113" s="14" t="str">
        <f>IF(AT113&gt;0,INDEX(挂机升级突破!$ER$5:$EV$5,卡牌消耗!AT113),"")</f>
        <v>金币</v>
      </c>
      <c r="BA113" s="14">
        <f>IF(AT113&gt;0,ROUND(INDEX(挂机升级突破!$EV$7:$EV$26,卡牌消耗!AX113)*INDEX(卡牌消耗!$B$8:$F$8,AV113)/$Q$4/500,0)*500,"")</f>
        <v>22000</v>
      </c>
      <c r="BB113" s="14" t="str">
        <f>IF(AU113&gt;0,INDEX(挂机升级突破!$ER$5:$EV$5,卡牌消耗!AU113),"")</f>
        <v>乌金</v>
      </c>
      <c r="BC113" s="14">
        <f>IF(AU113&gt;0,ROUND(INDEX(挂机升级突破!$ER$7:$EU$26,卡牌消耗!AX113,卡牌消耗!AU113)*INDEX($B$6:$F$6,AV113)/$Q$4/5,0)*5,"")</f>
        <v>75</v>
      </c>
      <c r="BD113" s="104"/>
      <c r="BE113" s="104"/>
      <c r="BF113" s="106"/>
      <c r="BX113" s="171"/>
      <c r="BY113" s="171"/>
      <c r="BZ113" s="171"/>
      <c r="CA113" s="169">
        <v>109</v>
      </c>
      <c r="CB113" s="169">
        <v>6</v>
      </c>
      <c r="CC113" s="21">
        <f t="shared" ref="CC113" si="203">CB113/$BZ111</f>
        <v>0.21818181818181817</v>
      </c>
      <c r="CD113" s="169">
        <f t="shared" ref="CD113" si="204">INT($BZ110*CC113/5)*5</f>
        <v>53365</v>
      </c>
      <c r="CE113" s="169">
        <f>SUM(CD$5:CD113)</f>
        <v>1910570</v>
      </c>
      <c r="CG113" s="171">
        <f t="shared" si="182"/>
        <v>26650</v>
      </c>
      <c r="CH113" s="171">
        <f t="shared" si="182"/>
        <v>42650</v>
      </c>
      <c r="CI113" s="171">
        <f t="shared" si="182"/>
        <v>53350</v>
      </c>
      <c r="CJ113" s="171">
        <f t="shared" si="182"/>
        <v>64000</v>
      </c>
      <c r="CK113" s="171">
        <f t="shared" si="182"/>
        <v>80000</v>
      </c>
      <c r="CN113" s="136">
        <v>109</v>
      </c>
      <c r="CO113" s="14">
        <f t="shared" si="115"/>
        <v>22</v>
      </c>
      <c r="CP113" s="14">
        <f t="shared" si="97"/>
        <v>3</v>
      </c>
      <c r="CQ113" s="14">
        <f t="shared" si="98"/>
        <v>1101030</v>
      </c>
      <c r="CR113" s="136" t="s">
        <v>1102</v>
      </c>
      <c r="CS113" s="14">
        <f t="shared" si="99"/>
        <v>4</v>
      </c>
      <c r="CT113" s="14" t="str">
        <f t="shared" si="100"/>
        <v>卢天佑-4星</v>
      </c>
      <c r="CU113" s="136" t="s">
        <v>1108</v>
      </c>
      <c r="CV113" s="14">
        <f t="shared" si="116"/>
        <v>20000</v>
      </c>
      <c r="CW113" s="14" t="str">
        <f t="shared" si="101"/>
        <v>卢天佑碎片</v>
      </c>
      <c r="CX113" s="14">
        <f t="shared" si="117"/>
        <v>160</v>
      </c>
    </row>
    <row r="114" spans="8:10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102"/>
        <v>3</v>
      </c>
      <c r="AC114" s="14">
        <f>INDEX(挂机升级突破!$DQ$6:$DQ$57,卡牌消耗!AI114)</f>
        <v>11</v>
      </c>
      <c r="AD114" s="14">
        <f>INDEX(挂机升级突破!DR$6:DR$57,卡牌消耗!$AI114)</f>
        <v>2</v>
      </c>
      <c r="AE114" s="14">
        <f>INDEX(挂机升级突破!DS$6:DS$57,卡牌消耗!$AI114)</f>
        <v>0</v>
      </c>
      <c r="AF114" s="14" t="str">
        <f t="shared" si="103"/>
        <v>典韦</v>
      </c>
      <c r="AG114" s="14">
        <f t="shared" si="104"/>
        <v>4</v>
      </c>
      <c r="AH114" s="14" t="str">
        <f t="shared" si="105"/>
        <v>典韦魂火-6</v>
      </c>
      <c r="AI114" s="14">
        <f t="shared" si="106"/>
        <v>6</v>
      </c>
      <c r="AJ114" s="14" t="str">
        <f>INDEX(挂机升级突破!$DT$4:$ED$4,INDEX(挂机升级突破!$DQ$6:$DQ$57,卡牌消耗!AI114))</f>
        <v>金币</v>
      </c>
      <c r="AK114" s="14">
        <f>ROUND(INDEX(挂机升级突破!$DJ$6:$DJ$57,卡牌消耗!AI114)*INDEX(卡牌消耗!$B$8:$F$8,AG114)/$Q$4/50,0)*50</f>
        <v>1900</v>
      </c>
      <c r="AL114" s="14" t="str">
        <f>IF(AD114&gt;0,INDEX(挂机升级突破!$DT$4:$ED$4,AD114),"")</f>
        <v>蓝色基础材料</v>
      </c>
      <c r="AM114" s="14">
        <f>ROUND(INDEX(挂机升级突破!$DT$6:$ED$57,卡牌消耗!AI114,AD114)*INDEX(卡牌消耗!$B$5:$F$5,AG114)/$Q$4/5,0)*5</f>
        <v>35</v>
      </c>
      <c r="AN114" s="14" t="str">
        <f>IF(AE114&gt;0,INDEX(挂机升级突破!$DT$4:$ED$4,AE114),"")</f>
        <v/>
      </c>
      <c r="AO114" s="14" t="str">
        <f>IF(AE114&gt;0,ROUND(INDEX(挂机升级突破!$DT$6:$ED$57,卡牌消耗!AI114,AE114)*INDEX(卡牌消耗!$B$7:$F$7,AG114)/$Q$4,0),"")</f>
        <v/>
      </c>
      <c r="AP114" s="106"/>
      <c r="AQ114" s="15"/>
      <c r="AR114" s="104">
        <v>110</v>
      </c>
      <c r="AS114" s="14">
        <f t="shared" si="107"/>
        <v>6</v>
      </c>
      <c r="AT114" s="14">
        <f>INDEX(挂机升级突破!$EI$7:$EI$26,AX114)</f>
        <v>5</v>
      </c>
      <c r="AU114" s="14">
        <f>INDEX(挂机升级突破!$EJ$7:$EJ$26,AX114)</f>
        <v>2</v>
      </c>
      <c r="AV114" s="14">
        <f t="shared" si="108"/>
        <v>5</v>
      </c>
      <c r="AW114" s="14" t="str">
        <f t="shared" si="109"/>
        <v>项羽</v>
      </c>
      <c r="AX114" s="14">
        <f t="shared" si="110"/>
        <v>10</v>
      </c>
      <c r="AY114" s="14" t="str">
        <f t="shared" si="111"/>
        <v>项羽10突</v>
      </c>
      <c r="AZ114" s="14" t="str">
        <f>IF(AT114&gt;0,INDEX(挂机升级突破!$ER$5:$EV$5,卡牌消耗!AT114),"")</f>
        <v>金币</v>
      </c>
      <c r="BA114" s="14">
        <f>IF(AT114&gt;0,ROUND(INDEX(挂机升级突破!$EV$7:$EV$26,卡牌消耗!AX114)*INDEX(卡牌消耗!$B$8:$F$8,AV114)/$Q$4/500,0)*500,"")</f>
        <v>37500</v>
      </c>
      <c r="BB114" s="14" t="str">
        <f>IF(AU114&gt;0,INDEX(挂机升级突破!$ER$5:$EV$5,卡牌消耗!AU114),"")</f>
        <v>乌金</v>
      </c>
      <c r="BC114" s="14">
        <f>IF(AU114&gt;0,ROUND(INDEX(挂机升级突破!$ER$7:$EU$26,卡牌消耗!AX114,卡牌消耗!AU114)*INDEX($B$6:$F$6,AV114)/$Q$4/5,0)*5,"")</f>
        <v>105</v>
      </c>
      <c r="BD114" s="104"/>
      <c r="BE114" s="104"/>
      <c r="BF114" s="106"/>
      <c r="BX114" s="171"/>
      <c r="BY114" s="173" t="s">
        <v>120</v>
      </c>
      <c r="BZ114" s="169">
        <v>21</v>
      </c>
      <c r="CA114" s="169">
        <v>110</v>
      </c>
      <c r="CB114" s="169">
        <v>5</v>
      </c>
      <c r="CC114" s="21">
        <f t="shared" ref="CC114" si="205">CB114/$BZ116</f>
        <v>0.18181818181818182</v>
      </c>
      <c r="CD114" s="169">
        <f t="shared" ref="CD114" si="206">INT($BZ115*CC114/5)*5</f>
        <v>49590</v>
      </c>
      <c r="CE114" s="169">
        <f>SUM(CD$5:CD114)</f>
        <v>1960160</v>
      </c>
      <c r="CG114" s="171">
        <f t="shared" si="182"/>
        <v>24750</v>
      </c>
      <c r="CH114" s="171">
        <f t="shared" si="182"/>
        <v>39650</v>
      </c>
      <c r="CI114" s="171">
        <f t="shared" si="182"/>
        <v>49550</v>
      </c>
      <c r="CJ114" s="171">
        <f t="shared" si="182"/>
        <v>59500</v>
      </c>
      <c r="CK114" s="171">
        <f t="shared" si="182"/>
        <v>74350</v>
      </c>
      <c r="CN114" s="136">
        <v>110</v>
      </c>
      <c r="CO114" s="14">
        <f t="shared" si="115"/>
        <v>22</v>
      </c>
      <c r="CP114" s="14">
        <f t="shared" si="97"/>
        <v>3</v>
      </c>
      <c r="CQ114" s="14">
        <f t="shared" si="98"/>
        <v>1101030</v>
      </c>
      <c r="CR114" s="136" t="s">
        <v>1102</v>
      </c>
      <c r="CS114" s="14">
        <f t="shared" si="99"/>
        <v>5</v>
      </c>
      <c r="CT114" s="14" t="str">
        <f t="shared" si="100"/>
        <v>卢天佑-5星</v>
      </c>
      <c r="CU114" s="136" t="s">
        <v>1108</v>
      </c>
      <c r="CV114" s="14">
        <f t="shared" si="116"/>
        <v>40000</v>
      </c>
      <c r="CW114" s="14" t="str">
        <f t="shared" si="101"/>
        <v>卢天佑碎片</v>
      </c>
      <c r="CX114" s="14">
        <f t="shared" si="117"/>
        <v>240</v>
      </c>
    </row>
    <row r="115" spans="8:10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102"/>
        <v>3</v>
      </c>
      <c r="AC115" s="14">
        <f>INDEX(挂机升级突破!$DQ$6:$DQ$57,卡牌消耗!AI115)</f>
        <v>11</v>
      </c>
      <c r="AD115" s="14">
        <f>INDEX(挂机升级突破!DR$6:DR$57,卡牌消耗!$AI115)</f>
        <v>2</v>
      </c>
      <c r="AE115" s="14">
        <f>INDEX(挂机升级突破!DS$6:DS$57,卡牌消耗!$AI115)</f>
        <v>0</v>
      </c>
      <c r="AF115" s="14" t="str">
        <f t="shared" si="103"/>
        <v>典韦</v>
      </c>
      <c r="AG115" s="14">
        <f t="shared" si="104"/>
        <v>4</v>
      </c>
      <c r="AH115" s="14" t="str">
        <f t="shared" si="105"/>
        <v>典韦魂火-7</v>
      </c>
      <c r="AI115" s="14">
        <f t="shared" si="106"/>
        <v>7</v>
      </c>
      <c r="AJ115" s="14" t="str">
        <f>INDEX(挂机升级突破!$DT$4:$ED$4,INDEX(挂机升级突破!$DQ$6:$DQ$57,卡牌消耗!AI115))</f>
        <v>金币</v>
      </c>
      <c r="AK115" s="14">
        <f>ROUND(INDEX(挂机升级突破!$DJ$6:$DJ$57,卡牌消耗!AI115)*INDEX(卡牌消耗!$B$8:$F$8,AG115)/$Q$4/50,0)*50</f>
        <v>1900</v>
      </c>
      <c r="AL115" s="14" t="str">
        <f>IF(AD115&gt;0,INDEX(挂机升级突破!$DT$4:$ED$4,AD115),"")</f>
        <v>蓝色基础材料</v>
      </c>
      <c r="AM115" s="14">
        <f>ROUND(INDEX(挂机升级突破!$DT$6:$ED$57,卡牌消耗!AI115,AD115)*INDEX(卡牌消耗!$B$5:$F$5,AG115)/$Q$4/5,0)*5</f>
        <v>35</v>
      </c>
      <c r="AN115" s="14" t="str">
        <f>IF(AE115&gt;0,INDEX(挂机升级突破!$DT$4:$ED$4,AE115),"")</f>
        <v/>
      </c>
      <c r="AO115" s="14" t="str">
        <f>IF(AE115&gt;0,ROUND(INDEX(挂机升级突破!$DT$6:$ED$57,卡牌消耗!AI115,AE115)*INDEX(卡牌消耗!$B$7:$F$7,AG115)/$Q$4,0),"")</f>
        <v/>
      </c>
      <c r="AP115" s="106"/>
      <c r="AQ115" s="15"/>
      <c r="AR115" s="104">
        <v>111</v>
      </c>
      <c r="AS115" s="14">
        <f t="shared" si="107"/>
        <v>6</v>
      </c>
      <c r="AT115" s="14">
        <f>INDEX(挂机升级突破!$EI$7:$EI$26,AX115)</f>
        <v>5</v>
      </c>
      <c r="AU115" s="14">
        <f>INDEX(挂机升级突破!$EJ$7:$EJ$26,AX115)</f>
        <v>2</v>
      </c>
      <c r="AV115" s="14">
        <f t="shared" si="108"/>
        <v>5</v>
      </c>
      <c r="AW115" s="14" t="str">
        <f t="shared" si="109"/>
        <v>项羽</v>
      </c>
      <c r="AX115" s="14">
        <f t="shared" si="110"/>
        <v>11</v>
      </c>
      <c r="AY115" s="14" t="str">
        <f t="shared" si="111"/>
        <v>项羽11突</v>
      </c>
      <c r="AZ115" s="14" t="str">
        <f>IF(AT115&gt;0,INDEX(挂机升级突破!$ER$5:$EV$5,卡牌消耗!AT115),"")</f>
        <v>金币</v>
      </c>
      <c r="BA115" s="14">
        <f>IF(AT115&gt;0,ROUND(INDEX(挂机升级突破!$EV$7:$EV$26,卡牌消耗!AX115)*INDEX(卡牌消耗!$B$8:$F$8,AV115)/$Q$4/500,0)*500,"")</f>
        <v>37500</v>
      </c>
      <c r="BB115" s="14" t="str">
        <f>IF(AU115&gt;0,INDEX(挂机升级突破!$ER$5:$EV$5,卡牌消耗!AU115),"")</f>
        <v>乌金</v>
      </c>
      <c r="BC115" s="14">
        <f>IF(AU115&gt;0,ROUND(INDEX(挂机升级突破!$ER$7:$EU$26,卡牌消耗!AX115,卡牌消耗!AU115)*INDEX($B$6:$F$6,AV115)/$Q$4/5,0)*5,"")</f>
        <v>140</v>
      </c>
      <c r="BD115" s="104"/>
      <c r="BE115" s="104"/>
      <c r="BF115" s="106"/>
      <c r="BX115" s="171"/>
      <c r="BY115" s="171"/>
      <c r="BZ115" s="14">
        <f>INDEX($BU$5:$BU$32,BZ114)</f>
        <v>272750</v>
      </c>
      <c r="CA115" s="169">
        <v>111</v>
      </c>
      <c r="CB115" s="169">
        <v>5.25</v>
      </c>
      <c r="CC115" s="21">
        <f t="shared" ref="CC115" si="207">CB115/$BZ116</f>
        <v>0.19090909090909092</v>
      </c>
      <c r="CD115" s="169">
        <f t="shared" ref="CD115" si="208">INT($BZ115*CC115/5)*5</f>
        <v>52070</v>
      </c>
      <c r="CE115" s="169">
        <f>SUM(CD$5:CD115)</f>
        <v>2012230</v>
      </c>
      <c r="CG115" s="171">
        <f t="shared" si="182"/>
        <v>26000</v>
      </c>
      <c r="CH115" s="171">
        <f t="shared" si="182"/>
        <v>41650</v>
      </c>
      <c r="CI115" s="171">
        <f t="shared" si="182"/>
        <v>52050</v>
      </c>
      <c r="CJ115" s="171">
        <f t="shared" si="182"/>
        <v>62450</v>
      </c>
      <c r="CK115" s="171">
        <f t="shared" si="182"/>
        <v>78100</v>
      </c>
      <c r="CN115" s="136">
        <v>111</v>
      </c>
      <c r="CO115" s="14">
        <f t="shared" si="115"/>
        <v>23</v>
      </c>
      <c r="CP115" s="14">
        <f t="shared" si="97"/>
        <v>4</v>
      </c>
      <c r="CQ115" s="14">
        <f t="shared" si="98"/>
        <v>1101043</v>
      </c>
      <c r="CR115" s="136" t="s">
        <v>1102</v>
      </c>
      <c r="CS115" s="14">
        <f t="shared" si="99"/>
        <v>1</v>
      </c>
      <c r="CT115" s="14" t="str">
        <f t="shared" si="100"/>
        <v>少年曹玄亮-1星</v>
      </c>
      <c r="CU115" s="136" t="s">
        <v>1108</v>
      </c>
      <c r="CV115" s="14">
        <f t="shared" si="116"/>
        <v>6000</v>
      </c>
      <c r="CW115" s="14" t="str">
        <f t="shared" si="101"/>
        <v>少年曹玄亮碎片</v>
      </c>
      <c r="CX115" s="14">
        <f t="shared" si="117"/>
        <v>80</v>
      </c>
    </row>
    <row r="116" spans="8:10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102"/>
        <v>3</v>
      </c>
      <c r="AC116" s="14">
        <f>INDEX(挂机升级突破!$DQ$6:$DQ$57,卡牌消耗!AI116)</f>
        <v>11</v>
      </c>
      <c r="AD116" s="14">
        <f>INDEX(挂机升级突破!DR$6:DR$57,卡牌消耗!$AI116)</f>
        <v>2</v>
      </c>
      <c r="AE116" s="14">
        <f>INDEX(挂机升级突破!DS$6:DS$57,卡牌消耗!$AI116)</f>
        <v>0</v>
      </c>
      <c r="AF116" s="14" t="str">
        <f t="shared" si="103"/>
        <v>典韦</v>
      </c>
      <c r="AG116" s="14">
        <f t="shared" si="104"/>
        <v>4</v>
      </c>
      <c r="AH116" s="14" t="str">
        <f t="shared" si="105"/>
        <v>典韦魂火-8</v>
      </c>
      <c r="AI116" s="14">
        <f t="shared" si="106"/>
        <v>8</v>
      </c>
      <c r="AJ116" s="14" t="str">
        <f>INDEX(挂机升级突破!$DT$4:$ED$4,INDEX(挂机升级突破!$DQ$6:$DQ$57,卡牌消耗!AI116))</f>
        <v>金币</v>
      </c>
      <c r="AK116" s="14">
        <f>ROUND(INDEX(挂机升级突破!$DJ$6:$DJ$57,卡牌消耗!AI116)*INDEX(卡牌消耗!$B$8:$F$8,AG116)/$Q$4/50,0)*50</f>
        <v>2850</v>
      </c>
      <c r="AL116" s="14" t="str">
        <f>IF(AD116&gt;0,INDEX(挂机升级突破!$DT$4:$ED$4,AD116),"")</f>
        <v>蓝色基础材料</v>
      </c>
      <c r="AM116" s="14">
        <f>ROUND(INDEX(挂机升级突破!$DT$6:$ED$57,卡牌消耗!AI116,AD116)*INDEX(卡牌消耗!$B$5:$F$5,AG116)/$Q$4/5,0)*5</f>
        <v>70</v>
      </c>
      <c r="AN116" s="14" t="str">
        <f>IF(AE116&gt;0,INDEX(挂机升级突破!$DT$4:$ED$4,AE116),"")</f>
        <v/>
      </c>
      <c r="AO116" s="14" t="str">
        <f>IF(AE116&gt;0,ROUND(INDEX(挂机升级突破!$DT$6:$ED$57,卡牌消耗!AI116,AE116)*INDEX(卡牌消耗!$B$7:$F$7,AG116)/$Q$4,0),"")</f>
        <v/>
      </c>
      <c r="AP116" s="106"/>
      <c r="AQ116" s="15"/>
      <c r="AR116" s="104">
        <v>112</v>
      </c>
      <c r="AS116" s="14">
        <f t="shared" si="107"/>
        <v>6</v>
      </c>
      <c r="AT116" s="14">
        <f>INDEX(挂机升级突破!$EI$7:$EI$26,AX116)</f>
        <v>5</v>
      </c>
      <c r="AU116" s="14">
        <f>INDEX(挂机升级突破!$EJ$7:$EJ$26,AX116)</f>
        <v>2</v>
      </c>
      <c r="AV116" s="14">
        <f t="shared" si="108"/>
        <v>5</v>
      </c>
      <c r="AW116" s="14" t="str">
        <f t="shared" si="109"/>
        <v>项羽</v>
      </c>
      <c r="AX116" s="14">
        <f t="shared" si="110"/>
        <v>12</v>
      </c>
      <c r="AY116" s="14" t="str">
        <f t="shared" si="111"/>
        <v>项羽12突</v>
      </c>
      <c r="AZ116" s="14" t="str">
        <f>IF(AT116&gt;0,INDEX(挂机升级突破!$ER$5:$EV$5,卡牌消耗!AT116),"")</f>
        <v>金币</v>
      </c>
      <c r="BA116" s="14">
        <f>IF(AT116&gt;0,ROUND(INDEX(挂机升级突破!$EV$7:$EV$26,卡牌消耗!AX116)*INDEX(卡牌消耗!$B$8:$F$8,AV116)/$Q$4/500,0)*500,"")</f>
        <v>50000</v>
      </c>
      <c r="BB116" s="14" t="str">
        <f>IF(AU116&gt;0,INDEX(挂机升级突破!$ER$5:$EV$5,卡牌消耗!AU116),"")</f>
        <v>乌金</v>
      </c>
      <c r="BC116" s="14">
        <f>IF(AU116&gt;0,ROUND(INDEX(挂机升级突破!$ER$7:$EU$26,卡牌消耗!AX116,卡牌消耗!AU116)*INDEX($B$6:$F$6,AV116)/$Q$4/5,0)*5,"")</f>
        <v>180</v>
      </c>
      <c r="BD116" s="104"/>
      <c r="BE116" s="104"/>
      <c r="BF116" s="106"/>
      <c r="BX116" s="171"/>
      <c r="BY116" s="170"/>
      <c r="BZ116" s="14">
        <f>SUMIFS($CB$5:$CB$154,$CA$5:$CA$154,"&gt;="&amp;INDEX($BJ$5:$BJ$32,BZ114),$CA$5:$CA$154,"&lt;"&amp;INDEX($BK$5:$BK$32,BZ114))</f>
        <v>27.5</v>
      </c>
      <c r="CA116" s="169">
        <v>112</v>
      </c>
      <c r="CB116" s="169">
        <v>5.5</v>
      </c>
      <c r="CC116" s="21">
        <f t="shared" ref="CC116" si="209">CB116/$BZ116</f>
        <v>0.2</v>
      </c>
      <c r="CD116" s="169">
        <f t="shared" ref="CD116" si="210">INT($BZ115*CC116/5)*5</f>
        <v>54550</v>
      </c>
      <c r="CE116" s="169">
        <f>SUM(CD$5:CD116)</f>
        <v>2066780</v>
      </c>
      <c r="CG116" s="171">
        <f t="shared" si="182"/>
        <v>27250</v>
      </c>
      <c r="CH116" s="171">
        <f t="shared" si="182"/>
        <v>43600</v>
      </c>
      <c r="CI116" s="171">
        <f t="shared" si="182"/>
        <v>54550</v>
      </c>
      <c r="CJ116" s="171">
        <f t="shared" si="182"/>
        <v>65450</v>
      </c>
      <c r="CK116" s="171">
        <f t="shared" si="182"/>
        <v>81800</v>
      </c>
      <c r="CN116" s="136">
        <v>112</v>
      </c>
      <c r="CO116" s="14">
        <f t="shared" si="115"/>
        <v>23</v>
      </c>
      <c r="CP116" s="14">
        <f t="shared" si="97"/>
        <v>4</v>
      </c>
      <c r="CQ116" s="14">
        <f t="shared" si="98"/>
        <v>1101043</v>
      </c>
      <c r="CR116" s="136" t="s">
        <v>1102</v>
      </c>
      <c r="CS116" s="14">
        <f t="shared" si="99"/>
        <v>2</v>
      </c>
      <c r="CT116" s="14" t="str">
        <f t="shared" si="100"/>
        <v>少年曹玄亮-2星</v>
      </c>
      <c r="CU116" s="136" t="s">
        <v>1108</v>
      </c>
      <c r="CV116" s="14">
        <f t="shared" si="116"/>
        <v>8000</v>
      </c>
      <c r="CW116" s="14" t="str">
        <f t="shared" si="101"/>
        <v>少年曹玄亮碎片</v>
      </c>
      <c r="CX116" s="14">
        <f t="shared" si="117"/>
        <v>80</v>
      </c>
    </row>
    <row r="117" spans="8:10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102"/>
        <v>3</v>
      </c>
      <c r="AC117" s="14">
        <f>INDEX(挂机升级突破!$DQ$6:$DQ$57,卡牌消耗!AI117)</f>
        <v>11</v>
      </c>
      <c r="AD117" s="14">
        <f>INDEX(挂机升级突破!DR$6:DR$57,卡牌消耗!$AI117)</f>
        <v>2</v>
      </c>
      <c r="AE117" s="14">
        <f>INDEX(挂机升级突破!DS$6:DS$57,卡牌消耗!$AI117)</f>
        <v>0</v>
      </c>
      <c r="AF117" s="14" t="str">
        <f t="shared" si="103"/>
        <v>典韦</v>
      </c>
      <c r="AG117" s="14">
        <f t="shared" si="104"/>
        <v>4</v>
      </c>
      <c r="AH117" s="14" t="str">
        <f t="shared" si="105"/>
        <v>典韦魂火-9</v>
      </c>
      <c r="AI117" s="14">
        <f t="shared" si="106"/>
        <v>9</v>
      </c>
      <c r="AJ117" s="14" t="str">
        <f>INDEX(挂机升级突破!$DT$4:$ED$4,INDEX(挂机升级突破!$DQ$6:$DQ$57,卡牌消耗!AI117))</f>
        <v>金币</v>
      </c>
      <c r="AK117" s="14">
        <f>ROUND(INDEX(挂机升级突破!$DJ$6:$DJ$57,卡牌消耗!AI117)*INDEX(卡牌消耗!$B$8:$F$8,AG117)/$Q$4/50,0)*50</f>
        <v>2850</v>
      </c>
      <c r="AL117" s="14" t="str">
        <f>IF(AD117&gt;0,INDEX(挂机升级突破!$DT$4:$ED$4,AD117),"")</f>
        <v>蓝色基础材料</v>
      </c>
      <c r="AM117" s="14">
        <f>ROUND(INDEX(挂机升级突破!$DT$6:$ED$57,卡牌消耗!AI117,AD117)*INDEX(卡牌消耗!$B$5:$F$5,AG117)/$Q$4/5,0)*5</f>
        <v>70</v>
      </c>
      <c r="AN117" s="14" t="str">
        <f>IF(AE117&gt;0,INDEX(挂机升级突破!$DT$4:$ED$4,AE117),"")</f>
        <v/>
      </c>
      <c r="AO117" s="14" t="str">
        <f>IF(AE117&gt;0,ROUND(INDEX(挂机升级突破!$DT$6:$ED$57,卡牌消耗!AI117,AE117)*INDEX(卡牌消耗!$B$7:$F$7,AG117)/$Q$4,0),"")</f>
        <v/>
      </c>
      <c r="AP117" s="106"/>
      <c r="AQ117" s="15"/>
      <c r="AR117" s="104">
        <v>113</v>
      </c>
      <c r="AS117" s="14">
        <f t="shared" si="107"/>
        <v>6</v>
      </c>
      <c r="AT117" s="14">
        <f>INDEX(挂机升级突破!$EI$7:$EI$26,AX117)</f>
        <v>5</v>
      </c>
      <c r="AU117" s="14">
        <f>INDEX(挂机升级突破!$EJ$7:$EJ$26,AX117)</f>
        <v>3</v>
      </c>
      <c r="AV117" s="14">
        <f t="shared" si="108"/>
        <v>5</v>
      </c>
      <c r="AW117" s="14" t="str">
        <f t="shared" si="109"/>
        <v>项羽</v>
      </c>
      <c r="AX117" s="14">
        <f t="shared" si="110"/>
        <v>13</v>
      </c>
      <c r="AY117" s="14" t="str">
        <f t="shared" si="111"/>
        <v>项羽13突</v>
      </c>
      <c r="AZ117" s="14" t="str">
        <f>IF(AT117&gt;0,INDEX(挂机升级突破!$ER$5:$EV$5,卡牌消耗!AT117),"")</f>
        <v>金币</v>
      </c>
      <c r="BA117" s="14">
        <f>IF(AT117&gt;0,ROUND(INDEX(挂机升级突破!$EV$7:$EV$26,卡牌消耗!AX117)*INDEX(卡牌消耗!$B$8:$F$8,AV117)/$Q$4/500,0)*500,"")</f>
        <v>66500</v>
      </c>
      <c r="BB117" s="14" t="str">
        <f>IF(AU117&gt;0,INDEX(挂机升级突破!$ER$5:$EV$5,卡牌消耗!AU117),"")</f>
        <v>银母</v>
      </c>
      <c r="BC117" s="14">
        <f>IF(AU117&gt;0,ROUND(INDEX(挂机升级突破!$ER$7:$EU$26,卡牌消耗!AX117,卡牌消耗!AU117)*INDEX($B$6:$F$6,AV117)/$Q$4/5,0)*5,"")</f>
        <v>55</v>
      </c>
      <c r="BD117" s="104"/>
      <c r="BE117" s="104"/>
      <c r="BF117" s="106"/>
      <c r="BX117" s="171"/>
      <c r="BY117" s="171"/>
      <c r="BZ117" s="171"/>
      <c r="CA117" s="169">
        <v>113</v>
      </c>
      <c r="CB117" s="169">
        <v>5.75</v>
      </c>
      <c r="CC117" s="21">
        <f t="shared" ref="CC117" si="211">CB117/$BZ116</f>
        <v>0.20909090909090908</v>
      </c>
      <c r="CD117" s="169">
        <f t="shared" ref="CD117" si="212">INT($BZ115*CC117/5)*5</f>
        <v>57025</v>
      </c>
      <c r="CE117" s="169">
        <f>SUM(CD$5:CD117)</f>
        <v>2123805</v>
      </c>
      <c r="CG117" s="171">
        <f t="shared" si="182"/>
        <v>28500</v>
      </c>
      <c r="CH117" s="171">
        <f t="shared" si="182"/>
        <v>45600</v>
      </c>
      <c r="CI117" s="171">
        <f t="shared" si="182"/>
        <v>57000</v>
      </c>
      <c r="CJ117" s="171">
        <f t="shared" si="182"/>
        <v>68400</v>
      </c>
      <c r="CK117" s="171">
        <f t="shared" si="182"/>
        <v>85500</v>
      </c>
      <c r="CN117" s="136">
        <v>113</v>
      </c>
      <c r="CO117" s="14">
        <f t="shared" si="115"/>
        <v>23</v>
      </c>
      <c r="CP117" s="14">
        <f t="shared" si="97"/>
        <v>4</v>
      </c>
      <c r="CQ117" s="14">
        <f t="shared" si="98"/>
        <v>1101043</v>
      </c>
      <c r="CR117" s="136" t="s">
        <v>1102</v>
      </c>
      <c r="CS117" s="14">
        <f t="shared" si="99"/>
        <v>3</v>
      </c>
      <c r="CT117" s="14" t="str">
        <f t="shared" si="100"/>
        <v>少年曹玄亮-3星</v>
      </c>
      <c r="CU117" s="136" t="s">
        <v>1108</v>
      </c>
      <c r="CV117" s="14">
        <f t="shared" si="116"/>
        <v>14000</v>
      </c>
      <c r="CW117" s="14" t="str">
        <f t="shared" si="101"/>
        <v>少年曹玄亮碎片</v>
      </c>
      <c r="CX117" s="14">
        <f t="shared" si="117"/>
        <v>160</v>
      </c>
    </row>
    <row r="118" spans="8:10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102"/>
        <v>3</v>
      </c>
      <c r="AC118" s="14">
        <f>INDEX(挂机升级突破!$DQ$6:$DQ$57,卡牌消耗!AI118)</f>
        <v>11</v>
      </c>
      <c r="AD118" s="14">
        <f>INDEX(挂机升级突破!DR$6:DR$57,卡牌消耗!$AI118)</f>
        <v>2</v>
      </c>
      <c r="AE118" s="14">
        <f>INDEX(挂机升级突破!DS$6:DS$57,卡牌消耗!$AI118)</f>
        <v>0</v>
      </c>
      <c r="AF118" s="14" t="str">
        <f t="shared" si="103"/>
        <v>典韦</v>
      </c>
      <c r="AG118" s="14">
        <f t="shared" si="104"/>
        <v>4</v>
      </c>
      <c r="AH118" s="14" t="str">
        <f t="shared" si="105"/>
        <v>典韦魂火-10</v>
      </c>
      <c r="AI118" s="14">
        <f t="shared" si="106"/>
        <v>10</v>
      </c>
      <c r="AJ118" s="14" t="str">
        <f>INDEX(挂机升级突破!$DT$4:$ED$4,INDEX(挂机升级突破!$DQ$6:$DQ$57,卡牌消耗!AI118))</f>
        <v>金币</v>
      </c>
      <c r="AK118" s="14">
        <f>ROUND(INDEX(挂机升级突破!$DJ$6:$DJ$57,卡牌消耗!AI118)*INDEX(卡牌消耗!$B$8:$F$8,AG118)/$Q$4/50,0)*50</f>
        <v>4750</v>
      </c>
      <c r="AL118" s="14" t="str">
        <f>IF(AD118&gt;0,INDEX(挂机升级突破!$DT$4:$ED$4,AD118),"")</f>
        <v>蓝色基础材料</v>
      </c>
      <c r="AM118" s="14">
        <f>ROUND(INDEX(挂机升级突破!$DT$6:$ED$57,卡牌消耗!AI118,AD118)*INDEX(卡牌消耗!$B$5:$F$5,AG118)/$Q$4/5,0)*5</f>
        <v>105</v>
      </c>
      <c r="AN118" s="14" t="str">
        <f>IF(AE118&gt;0,INDEX(挂机升级突破!$DT$4:$ED$4,AE118),"")</f>
        <v/>
      </c>
      <c r="AO118" s="14" t="str">
        <f>IF(AE118&gt;0,ROUND(INDEX(挂机升级突破!$DT$6:$ED$57,卡牌消耗!AI118,AE118)*INDEX(卡牌消耗!$B$7:$F$7,AG118)/$Q$4,0),"")</f>
        <v/>
      </c>
      <c r="AP118" s="106"/>
      <c r="AQ118" s="15"/>
      <c r="AR118" s="104">
        <v>114</v>
      </c>
      <c r="AS118" s="14">
        <f t="shared" si="107"/>
        <v>6</v>
      </c>
      <c r="AT118" s="14">
        <f>INDEX(挂机升级突破!$EI$7:$EI$26,AX118)</f>
        <v>5</v>
      </c>
      <c r="AU118" s="14">
        <f>INDEX(挂机升级突破!$EJ$7:$EJ$26,AX118)</f>
        <v>3</v>
      </c>
      <c r="AV118" s="14">
        <f t="shared" si="108"/>
        <v>5</v>
      </c>
      <c r="AW118" s="14" t="str">
        <f t="shared" si="109"/>
        <v>项羽</v>
      </c>
      <c r="AX118" s="14">
        <f t="shared" si="110"/>
        <v>14</v>
      </c>
      <c r="AY118" s="14" t="str">
        <f t="shared" si="111"/>
        <v>项羽14突</v>
      </c>
      <c r="AZ118" s="14" t="str">
        <f>IF(AT118&gt;0,INDEX(挂机升级突破!$ER$5:$EV$5,卡牌消耗!AT118),"")</f>
        <v>金币</v>
      </c>
      <c r="BA118" s="14">
        <f>IF(AT118&gt;0,ROUND(INDEX(挂机升级突破!$EV$7:$EV$26,卡牌消耗!AX118)*INDEX(卡牌消耗!$B$8:$F$8,AV118)/$Q$4/500,0)*500,"")</f>
        <v>66500</v>
      </c>
      <c r="BB118" s="14" t="str">
        <f>IF(AU118&gt;0,INDEX(挂机升级突破!$ER$5:$EV$5,卡牌消耗!AU118),"")</f>
        <v>银母</v>
      </c>
      <c r="BC118" s="14">
        <f>IF(AU118&gt;0,ROUND(INDEX(挂机升级突破!$ER$7:$EU$26,卡牌消耗!AX118,卡牌消耗!AU118)*INDEX($B$6:$F$6,AV118)/$Q$4/5,0)*5,"")</f>
        <v>80</v>
      </c>
      <c r="BD118" s="104"/>
      <c r="BE118" s="104"/>
      <c r="BF118" s="106"/>
      <c r="BX118" s="171"/>
      <c r="BY118" s="171"/>
      <c r="BZ118" s="171"/>
      <c r="CA118" s="169">
        <v>114</v>
      </c>
      <c r="CB118" s="169">
        <v>6</v>
      </c>
      <c r="CC118" s="21">
        <f t="shared" ref="CC118" si="213">CB118/$BZ116</f>
        <v>0.21818181818181817</v>
      </c>
      <c r="CD118" s="169">
        <f t="shared" ref="CD118" si="214">INT($BZ115*CC118/5)*5</f>
        <v>59505</v>
      </c>
      <c r="CE118" s="169">
        <f>SUM(CD$5:CD118)</f>
        <v>2183310</v>
      </c>
      <c r="CG118" s="171">
        <f t="shared" si="182"/>
        <v>29750</v>
      </c>
      <c r="CH118" s="171">
        <f t="shared" si="182"/>
        <v>47600</v>
      </c>
      <c r="CI118" s="171">
        <f t="shared" si="182"/>
        <v>59500</v>
      </c>
      <c r="CJ118" s="171">
        <f t="shared" si="182"/>
        <v>71400</v>
      </c>
      <c r="CK118" s="171">
        <f t="shared" si="182"/>
        <v>89250</v>
      </c>
      <c r="CN118" s="136">
        <v>114</v>
      </c>
      <c r="CO118" s="14">
        <f t="shared" si="115"/>
        <v>23</v>
      </c>
      <c r="CP118" s="14">
        <f t="shared" si="97"/>
        <v>4</v>
      </c>
      <c r="CQ118" s="14">
        <f t="shared" si="98"/>
        <v>1101043</v>
      </c>
      <c r="CR118" s="136" t="s">
        <v>1102</v>
      </c>
      <c r="CS118" s="14">
        <f t="shared" si="99"/>
        <v>4</v>
      </c>
      <c r="CT118" s="14" t="str">
        <f t="shared" si="100"/>
        <v>少年曹玄亮-4星</v>
      </c>
      <c r="CU118" s="136" t="s">
        <v>1108</v>
      </c>
      <c r="CV118" s="14">
        <f t="shared" si="116"/>
        <v>32000</v>
      </c>
      <c r="CW118" s="14" t="str">
        <f t="shared" si="101"/>
        <v>少年曹玄亮碎片</v>
      </c>
      <c r="CX118" s="14">
        <f t="shared" si="117"/>
        <v>240</v>
      </c>
    </row>
    <row r="119" spans="8:10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102"/>
        <v>3</v>
      </c>
      <c r="AC119" s="14">
        <f>INDEX(挂机升级突破!$DQ$6:$DQ$57,卡牌消耗!AI119)</f>
        <v>11</v>
      </c>
      <c r="AD119" s="14">
        <f>INDEX(挂机升级突破!DR$6:DR$57,卡牌消耗!$AI119)</f>
        <v>2</v>
      </c>
      <c r="AE119" s="14">
        <f>INDEX(挂机升级突破!DS$6:DS$57,卡牌消耗!$AI119)</f>
        <v>0</v>
      </c>
      <c r="AF119" s="14" t="str">
        <f t="shared" si="103"/>
        <v>典韦</v>
      </c>
      <c r="AG119" s="14">
        <f t="shared" si="104"/>
        <v>4</v>
      </c>
      <c r="AH119" s="14" t="str">
        <f t="shared" si="105"/>
        <v>典韦魂火-11</v>
      </c>
      <c r="AI119" s="14">
        <f t="shared" si="106"/>
        <v>11</v>
      </c>
      <c r="AJ119" s="14" t="str">
        <f>INDEX(挂机升级突破!$DT$4:$ED$4,INDEX(挂机升级突破!$DQ$6:$DQ$57,卡牌消耗!AI119))</f>
        <v>金币</v>
      </c>
      <c r="AK119" s="14">
        <f>ROUND(INDEX(挂机升级突破!$DJ$6:$DJ$57,卡牌消耗!AI119)*INDEX(卡牌消耗!$B$8:$F$8,AG119)/$Q$4/50,0)*50</f>
        <v>4750</v>
      </c>
      <c r="AL119" s="14" t="str">
        <f>IF(AD119&gt;0,INDEX(挂机升级突破!$DT$4:$ED$4,AD119),"")</f>
        <v>蓝色基础材料</v>
      </c>
      <c r="AM119" s="14">
        <f>ROUND(INDEX(挂机升级突破!$DT$6:$ED$57,卡牌消耗!AI119,AD119)*INDEX(卡牌消耗!$B$5:$F$5,AG119)/$Q$4/5,0)*5</f>
        <v>105</v>
      </c>
      <c r="AN119" s="14" t="str">
        <f>IF(AE119&gt;0,INDEX(挂机升级突破!$DT$4:$ED$4,AE119),"")</f>
        <v/>
      </c>
      <c r="AO119" s="14" t="str">
        <f>IF(AE119&gt;0,ROUND(INDEX(挂机升级突破!$DT$6:$ED$57,卡牌消耗!AI119,AE119)*INDEX(卡牌消耗!$B$7:$F$7,AG119)/$Q$4,0),"")</f>
        <v/>
      </c>
      <c r="AP119" s="106"/>
      <c r="AQ119" s="15"/>
      <c r="AR119" s="104">
        <v>115</v>
      </c>
      <c r="AS119" s="14">
        <f t="shared" si="107"/>
        <v>6</v>
      </c>
      <c r="AT119" s="14">
        <f>INDEX(挂机升级突破!$EI$7:$EI$26,AX119)</f>
        <v>5</v>
      </c>
      <c r="AU119" s="14">
        <f>INDEX(挂机升级突破!$EJ$7:$EJ$26,AX119)</f>
        <v>3</v>
      </c>
      <c r="AV119" s="14">
        <f t="shared" si="108"/>
        <v>5</v>
      </c>
      <c r="AW119" s="14" t="str">
        <f t="shared" si="109"/>
        <v>项羽</v>
      </c>
      <c r="AX119" s="14">
        <f t="shared" si="110"/>
        <v>15</v>
      </c>
      <c r="AY119" s="14" t="str">
        <f t="shared" si="111"/>
        <v>项羽15突</v>
      </c>
      <c r="AZ119" s="14" t="str">
        <f>IF(AT119&gt;0,INDEX(挂机升级突破!$ER$5:$EV$5,卡牌消耗!AT119),"")</f>
        <v>金币</v>
      </c>
      <c r="BA119" s="14">
        <f>IF(AT119&gt;0,ROUND(INDEX(挂机升级突破!$EV$7:$EV$26,卡牌消耗!AX119)*INDEX(卡牌消耗!$B$8:$F$8,AV119)/$Q$4/500,0)*500,"")</f>
        <v>89000</v>
      </c>
      <c r="BB119" s="14" t="str">
        <f>IF(AU119&gt;0,INDEX(挂机升级突破!$ER$5:$EV$5,卡牌消耗!AU119),"")</f>
        <v>银母</v>
      </c>
      <c r="BC119" s="14">
        <f>IF(AU119&gt;0,ROUND(INDEX(挂机升级突破!$ER$7:$EU$26,卡牌消耗!AX119,卡牌消耗!AU119)*INDEX($B$6:$F$6,AV119)/$Q$4/5,0)*5,"")</f>
        <v>105</v>
      </c>
      <c r="BD119" s="104"/>
      <c r="BE119" s="104"/>
      <c r="BF119" s="106"/>
      <c r="BX119" s="171"/>
      <c r="BY119" s="173" t="s">
        <v>120</v>
      </c>
      <c r="BZ119" s="169">
        <v>22</v>
      </c>
      <c r="CA119" s="169">
        <v>115</v>
      </c>
      <c r="CB119" s="169">
        <v>5</v>
      </c>
      <c r="CC119" s="21">
        <f t="shared" ref="CC119" si="215">CB119/$BZ121</f>
        <v>0.18181818181818182</v>
      </c>
      <c r="CD119" s="169">
        <f t="shared" ref="CD119" si="216">INT($BZ120*CC119/5)*5</f>
        <v>53805</v>
      </c>
      <c r="CE119" s="169">
        <f>SUM(CD$5:CD119)</f>
        <v>2237115</v>
      </c>
      <c r="CG119" s="171">
        <f t="shared" si="182"/>
        <v>26900</v>
      </c>
      <c r="CH119" s="171">
        <f t="shared" si="182"/>
        <v>43000</v>
      </c>
      <c r="CI119" s="171">
        <f t="shared" si="182"/>
        <v>53800</v>
      </c>
      <c r="CJ119" s="171">
        <f t="shared" si="182"/>
        <v>64550</v>
      </c>
      <c r="CK119" s="171">
        <f t="shared" si="182"/>
        <v>80700</v>
      </c>
      <c r="CN119" s="136">
        <v>115</v>
      </c>
      <c r="CO119" s="14">
        <f t="shared" si="115"/>
        <v>23</v>
      </c>
      <c r="CP119" s="14">
        <f t="shared" si="97"/>
        <v>4</v>
      </c>
      <c r="CQ119" s="14">
        <f t="shared" si="98"/>
        <v>1101043</v>
      </c>
      <c r="CR119" s="136" t="s">
        <v>1102</v>
      </c>
      <c r="CS119" s="14">
        <f t="shared" si="99"/>
        <v>5</v>
      </c>
      <c r="CT119" s="14" t="str">
        <f t="shared" si="100"/>
        <v>少年曹玄亮-5星</v>
      </c>
      <c r="CU119" s="136" t="s">
        <v>1108</v>
      </c>
      <c r="CV119" s="14">
        <f t="shared" si="116"/>
        <v>60000</v>
      </c>
      <c r="CW119" s="14" t="str">
        <f t="shared" si="101"/>
        <v>少年曹玄亮碎片</v>
      </c>
      <c r="CX119" s="14">
        <f t="shared" si="117"/>
        <v>320</v>
      </c>
    </row>
    <row r="120" spans="8:10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102"/>
        <v>3</v>
      </c>
      <c r="AC120" s="14">
        <f>INDEX(挂机升级突破!$DQ$6:$DQ$57,卡牌消耗!AI120)</f>
        <v>11</v>
      </c>
      <c r="AD120" s="14">
        <f>INDEX(挂机升级突破!DR$6:DR$57,卡牌消耗!$AI120)</f>
        <v>2</v>
      </c>
      <c r="AE120" s="14">
        <f>INDEX(挂机升级突破!DS$6:DS$57,卡牌消耗!$AI120)</f>
        <v>0</v>
      </c>
      <c r="AF120" s="14" t="str">
        <f t="shared" si="103"/>
        <v>典韦</v>
      </c>
      <c r="AG120" s="14">
        <f t="shared" si="104"/>
        <v>4</v>
      </c>
      <c r="AH120" s="14" t="str">
        <f t="shared" si="105"/>
        <v>典韦魂火-12</v>
      </c>
      <c r="AI120" s="14">
        <f t="shared" si="106"/>
        <v>12</v>
      </c>
      <c r="AJ120" s="14" t="str">
        <f>INDEX(挂机升级突破!$DT$4:$ED$4,INDEX(挂机升级突破!$DQ$6:$DQ$57,卡牌消耗!AI120))</f>
        <v>金币</v>
      </c>
      <c r="AK120" s="14">
        <f>ROUND(INDEX(挂机升级突破!$DJ$6:$DJ$57,卡牌消耗!AI120)*INDEX(卡牌消耗!$B$8:$F$8,AG120)/$Q$4/50,0)*50</f>
        <v>4100</v>
      </c>
      <c r="AL120" s="14" t="str">
        <f>IF(AD120&gt;0,INDEX(挂机升级突破!$DT$4:$ED$4,AD120),"")</f>
        <v>蓝色基础材料</v>
      </c>
      <c r="AM120" s="14">
        <f>ROUND(INDEX(挂机升级突破!$DT$6:$ED$57,卡牌消耗!AI120,AD120)*INDEX(卡牌消耗!$B$5:$F$5,AG120)/$Q$4/5,0)*5</f>
        <v>140</v>
      </c>
      <c r="AN120" s="14" t="str">
        <f>IF(AE120&gt;0,INDEX(挂机升级突破!$DT$4:$ED$4,AE120),"")</f>
        <v/>
      </c>
      <c r="AO120" s="14" t="str">
        <f>IF(AE120&gt;0,ROUND(INDEX(挂机升级突破!$DT$6:$ED$57,卡牌消耗!AI120,AE120)*INDEX(卡牌消耗!$B$7:$F$7,AG120)/$Q$4,0),"")</f>
        <v/>
      </c>
      <c r="AP120" s="106"/>
      <c r="AQ120" s="15"/>
      <c r="AR120" s="104">
        <v>116</v>
      </c>
      <c r="AS120" s="14">
        <f t="shared" si="107"/>
        <v>6</v>
      </c>
      <c r="AT120" s="14">
        <f>INDEX(挂机升级突破!$EI$7:$EI$26,AX120)</f>
        <v>5</v>
      </c>
      <c r="AU120" s="14">
        <f>INDEX(挂机升级突破!$EJ$7:$EJ$26,AX120)</f>
        <v>3</v>
      </c>
      <c r="AV120" s="14">
        <f t="shared" si="108"/>
        <v>5</v>
      </c>
      <c r="AW120" s="14" t="str">
        <f t="shared" si="109"/>
        <v>项羽</v>
      </c>
      <c r="AX120" s="14">
        <f t="shared" si="110"/>
        <v>16</v>
      </c>
      <c r="AY120" s="14" t="str">
        <f t="shared" si="111"/>
        <v>项羽16突</v>
      </c>
      <c r="AZ120" s="14" t="str">
        <f>IF(AT120&gt;0,INDEX(挂机升级突破!$ER$5:$EV$5,卡牌消耗!AT120),"")</f>
        <v>金币</v>
      </c>
      <c r="BA120" s="14">
        <f>IF(AT120&gt;0,ROUND(INDEX(挂机升级突破!$EV$7:$EV$26,卡牌消耗!AX120)*INDEX(卡牌消耗!$B$8:$F$8,AV120)/$Q$4/500,0)*500,"")</f>
        <v>161000</v>
      </c>
      <c r="BB120" s="14" t="str">
        <f>IF(AU120&gt;0,INDEX(挂机升级突破!$ER$5:$EV$5,卡牌消耗!AU120),"")</f>
        <v>银母</v>
      </c>
      <c r="BC120" s="14">
        <f>IF(AU120&gt;0,ROUND(INDEX(挂机升级突破!$ER$7:$EU$26,卡牌消耗!AX120,卡牌消耗!AU120)*INDEX($B$6:$F$6,AV120)/$Q$4/5,0)*5,"")</f>
        <v>135</v>
      </c>
      <c r="BD120" s="104"/>
      <c r="BE120" s="104"/>
      <c r="BF120" s="106"/>
      <c r="BX120" s="171"/>
      <c r="BY120" s="171"/>
      <c r="BZ120" s="14">
        <f>INDEX($BU$5:$BU$32,BZ119)</f>
        <v>295950</v>
      </c>
      <c r="CA120" s="169">
        <v>116</v>
      </c>
      <c r="CB120" s="169">
        <v>5.25</v>
      </c>
      <c r="CC120" s="21">
        <f t="shared" ref="CC120" si="217">CB120/$BZ121</f>
        <v>0.19090909090909092</v>
      </c>
      <c r="CD120" s="169">
        <f t="shared" ref="CD120" si="218">INT($BZ120*CC120/5)*5</f>
        <v>56495</v>
      </c>
      <c r="CE120" s="169">
        <f>SUM(CD$5:CD120)</f>
        <v>2293610</v>
      </c>
      <c r="CG120" s="171">
        <f t="shared" si="182"/>
        <v>28200</v>
      </c>
      <c r="CH120" s="171">
        <f t="shared" si="182"/>
        <v>45150</v>
      </c>
      <c r="CI120" s="171">
        <f t="shared" si="182"/>
        <v>56450</v>
      </c>
      <c r="CJ120" s="171">
        <f t="shared" si="182"/>
        <v>67750</v>
      </c>
      <c r="CK120" s="171">
        <f t="shared" si="182"/>
        <v>84700</v>
      </c>
      <c r="CN120" s="136">
        <v>116</v>
      </c>
      <c r="CO120" s="14">
        <f t="shared" si="115"/>
        <v>24</v>
      </c>
      <c r="CP120" s="14">
        <f t="shared" si="97"/>
        <v>4</v>
      </c>
      <c r="CQ120" s="14">
        <f t="shared" si="98"/>
        <v>1102001</v>
      </c>
      <c r="CR120" s="136" t="s">
        <v>1102</v>
      </c>
      <c r="CS120" s="14">
        <f t="shared" si="99"/>
        <v>1</v>
      </c>
      <c r="CT120" s="14" t="str">
        <f t="shared" si="100"/>
        <v>关羽-1星</v>
      </c>
      <c r="CU120" s="136" t="s">
        <v>1108</v>
      </c>
      <c r="CV120" s="14">
        <f t="shared" si="116"/>
        <v>6000</v>
      </c>
      <c r="CW120" s="14" t="str">
        <f t="shared" si="101"/>
        <v>关羽碎片</v>
      </c>
      <c r="CX120" s="14">
        <f t="shared" si="117"/>
        <v>80</v>
      </c>
    </row>
    <row r="121" spans="8:10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102"/>
        <v>3</v>
      </c>
      <c r="AC121" s="14">
        <f>INDEX(挂机升级突破!$DQ$6:$DQ$57,卡牌消耗!AI121)</f>
        <v>11</v>
      </c>
      <c r="AD121" s="14">
        <f>INDEX(挂机升级突破!DR$6:DR$57,卡牌消耗!$AI121)</f>
        <v>2</v>
      </c>
      <c r="AE121" s="14">
        <f>INDEX(挂机升级突破!DS$6:DS$57,卡牌消耗!$AI121)</f>
        <v>0</v>
      </c>
      <c r="AF121" s="14" t="str">
        <f t="shared" si="103"/>
        <v>典韦</v>
      </c>
      <c r="AG121" s="14">
        <f t="shared" si="104"/>
        <v>4</v>
      </c>
      <c r="AH121" s="14" t="str">
        <f t="shared" si="105"/>
        <v>典韦魂火-13</v>
      </c>
      <c r="AI121" s="14">
        <f t="shared" si="106"/>
        <v>13</v>
      </c>
      <c r="AJ121" s="14" t="str">
        <f>INDEX(挂机升级突破!$DT$4:$ED$4,INDEX(挂机升级突破!$DQ$6:$DQ$57,卡牌消耗!AI121))</f>
        <v>金币</v>
      </c>
      <c r="AK121" s="14">
        <f>ROUND(INDEX(挂机升级突破!$DJ$6:$DJ$57,卡牌消耗!AI121)*INDEX(卡牌消耗!$B$8:$F$8,AG121)/$Q$4/50,0)*50</f>
        <v>4100</v>
      </c>
      <c r="AL121" s="14" t="str">
        <f>IF(AD121&gt;0,INDEX(挂机升级突破!$DT$4:$ED$4,AD121),"")</f>
        <v>蓝色基础材料</v>
      </c>
      <c r="AM121" s="14">
        <f>ROUND(INDEX(挂机升级突破!$DT$6:$ED$57,卡牌消耗!AI121,AD121)*INDEX(卡牌消耗!$B$5:$F$5,AG121)/$Q$4/5,0)*5</f>
        <v>140</v>
      </c>
      <c r="AN121" s="14" t="str">
        <f>IF(AE121&gt;0,INDEX(挂机升级突破!$DT$4:$ED$4,AE121),"")</f>
        <v/>
      </c>
      <c r="AO121" s="14" t="str">
        <f>IF(AE121&gt;0,ROUND(INDEX(挂机升级突破!$DT$6:$ED$57,卡牌消耗!AI121,AE121)*INDEX(卡牌消耗!$B$7:$F$7,AG121)/$Q$4,0),"")</f>
        <v/>
      </c>
      <c r="AP121" s="106"/>
      <c r="AQ121" s="15"/>
      <c r="AR121" s="104">
        <v>117</v>
      </c>
      <c r="AS121" s="14">
        <f t="shared" si="107"/>
        <v>6</v>
      </c>
      <c r="AT121" s="14">
        <f>INDEX(挂机升级突破!$EI$7:$EI$26,AX121)</f>
        <v>5</v>
      </c>
      <c r="AU121" s="14">
        <f>INDEX(挂机升级突破!$EJ$7:$EJ$26,AX121)</f>
        <v>4</v>
      </c>
      <c r="AV121" s="14">
        <f t="shared" si="108"/>
        <v>5</v>
      </c>
      <c r="AW121" s="14" t="str">
        <f t="shared" si="109"/>
        <v>项羽</v>
      </c>
      <c r="AX121" s="14">
        <f t="shared" si="110"/>
        <v>17</v>
      </c>
      <c r="AY121" s="14" t="str">
        <f t="shared" si="111"/>
        <v>项羽17突</v>
      </c>
      <c r="AZ121" s="14" t="str">
        <f>IF(AT121&gt;0,INDEX(挂机升级突破!$ER$5:$EV$5,卡牌消耗!AT121),"")</f>
        <v>金币</v>
      </c>
      <c r="BA121" s="14">
        <f>IF(AT121&gt;0,ROUND(INDEX(挂机升级突破!$EV$7:$EV$26,卡牌消耗!AX121)*INDEX(卡牌消耗!$B$8:$F$8,AV121)/$Q$4/500,0)*500,"")</f>
        <v>161000</v>
      </c>
      <c r="BB121" s="14" t="str">
        <f>IF(AU121&gt;0,INDEX(挂机升级突破!$ER$5:$EV$5,卡牌消耗!AU121),"")</f>
        <v>铀金</v>
      </c>
      <c r="BC121" s="14">
        <f>IF(AU121&gt;0,ROUND(INDEX(挂机升级突破!$ER$7:$EU$26,卡牌消耗!AX121,卡牌消耗!AU121)*INDEX($B$6:$F$6,AV121)/$Q$4/5,0)*5,"")</f>
        <v>25</v>
      </c>
      <c r="BD121" s="104"/>
      <c r="BE121" s="104"/>
      <c r="BF121" s="106"/>
      <c r="BX121" s="171"/>
      <c r="BY121" s="170"/>
      <c r="BZ121" s="14">
        <f>SUMIFS($CB$5:$CB$154,$CA$5:$CA$154,"&gt;="&amp;INDEX($BJ$5:$BJ$32,BZ119),$CA$5:$CA$154,"&lt;"&amp;INDEX($BK$5:$BK$32,BZ119))</f>
        <v>27.5</v>
      </c>
      <c r="CA121" s="169">
        <v>117</v>
      </c>
      <c r="CB121" s="169">
        <v>5.5</v>
      </c>
      <c r="CC121" s="21">
        <f t="shared" ref="CC121" si="219">CB121/$BZ121</f>
        <v>0.2</v>
      </c>
      <c r="CD121" s="169">
        <f t="shared" ref="CD121" si="220">INT($BZ120*CC121/5)*5</f>
        <v>59190</v>
      </c>
      <c r="CE121" s="169">
        <f>SUM(CD$5:CD121)</f>
        <v>2352800</v>
      </c>
      <c r="CG121" s="171">
        <f t="shared" si="182"/>
        <v>29550</v>
      </c>
      <c r="CH121" s="171">
        <f t="shared" si="182"/>
        <v>47350</v>
      </c>
      <c r="CI121" s="171">
        <f t="shared" si="182"/>
        <v>59150</v>
      </c>
      <c r="CJ121" s="171">
        <f t="shared" si="182"/>
        <v>71000</v>
      </c>
      <c r="CK121" s="171">
        <f t="shared" si="182"/>
        <v>88750</v>
      </c>
      <c r="CN121" s="136">
        <v>117</v>
      </c>
      <c r="CO121" s="14">
        <f t="shared" si="115"/>
        <v>24</v>
      </c>
      <c r="CP121" s="14">
        <f t="shared" si="97"/>
        <v>4</v>
      </c>
      <c r="CQ121" s="14">
        <f t="shared" si="98"/>
        <v>1102001</v>
      </c>
      <c r="CR121" s="136" t="s">
        <v>1102</v>
      </c>
      <c r="CS121" s="14">
        <f t="shared" si="99"/>
        <v>2</v>
      </c>
      <c r="CT121" s="14" t="str">
        <f t="shared" si="100"/>
        <v>关羽-2星</v>
      </c>
      <c r="CU121" s="136" t="s">
        <v>1108</v>
      </c>
      <c r="CV121" s="14">
        <f t="shared" si="116"/>
        <v>8000</v>
      </c>
      <c r="CW121" s="14" t="str">
        <f t="shared" si="101"/>
        <v>关羽碎片</v>
      </c>
      <c r="CX121" s="14">
        <f t="shared" si="117"/>
        <v>80</v>
      </c>
    </row>
    <row r="122" spans="8:10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102"/>
        <v>3</v>
      </c>
      <c r="AC122" s="14">
        <f>INDEX(挂机升级突破!$DQ$6:$DQ$57,卡牌消耗!AI122)</f>
        <v>11</v>
      </c>
      <c r="AD122" s="14">
        <f>INDEX(挂机升级突破!DR$6:DR$57,卡牌消耗!$AI122)</f>
        <v>3</v>
      </c>
      <c r="AE122" s="14">
        <f>INDEX(挂机升级突破!DS$6:DS$57,卡牌消耗!$AI122)</f>
        <v>0</v>
      </c>
      <c r="AF122" s="14" t="str">
        <f t="shared" si="103"/>
        <v>典韦</v>
      </c>
      <c r="AG122" s="14">
        <f t="shared" si="104"/>
        <v>4</v>
      </c>
      <c r="AH122" s="14" t="str">
        <f t="shared" si="105"/>
        <v>典韦魂火-14</v>
      </c>
      <c r="AI122" s="14">
        <f t="shared" si="106"/>
        <v>14</v>
      </c>
      <c r="AJ122" s="14" t="str">
        <f>INDEX(挂机升级突破!$DT$4:$ED$4,INDEX(挂机升级突破!$DQ$6:$DQ$57,卡牌消耗!AI122))</f>
        <v>金币</v>
      </c>
      <c r="AK122" s="14">
        <f>ROUND(INDEX(挂机升级突破!$DJ$6:$DJ$57,卡牌消耗!AI122)*INDEX(卡牌消耗!$B$8:$F$8,AG122)/$Q$4/50,0)*50</f>
        <v>4500</v>
      </c>
      <c r="AL122" s="14" t="str">
        <f>IF(AD122&gt;0,INDEX(挂机升级突破!$DT$4:$ED$4,AD122),"")</f>
        <v>紫色基础材料</v>
      </c>
      <c r="AM122" s="14">
        <f>ROUND(INDEX(挂机升级突破!$DT$6:$ED$57,卡牌消耗!AI122,AD122)*INDEX(卡牌消耗!$B$5:$F$5,AG122)/$Q$4/5,0)*5</f>
        <v>30</v>
      </c>
      <c r="AN122" s="14" t="str">
        <f>IF(AE122&gt;0,INDEX(挂机升级突破!$DT$4:$ED$4,AE122),"")</f>
        <v/>
      </c>
      <c r="AO122" s="14" t="str">
        <f>IF(AE122&gt;0,ROUND(INDEX(挂机升级突破!$DT$6:$ED$57,卡牌消耗!AI122,AE122)*INDEX(卡牌消耗!$B$7:$F$7,AG122)/$Q$4,0),"")</f>
        <v/>
      </c>
      <c r="AP122" s="106"/>
      <c r="AQ122" s="15"/>
      <c r="AR122" s="104">
        <v>118</v>
      </c>
      <c r="AS122" s="14">
        <f t="shared" si="107"/>
        <v>6</v>
      </c>
      <c r="AT122" s="14">
        <f>INDEX(挂机升级突破!$EI$7:$EI$26,AX122)</f>
        <v>5</v>
      </c>
      <c r="AU122" s="14">
        <f>INDEX(挂机升级突破!$EJ$7:$EJ$26,AX122)</f>
        <v>4</v>
      </c>
      <c r="AV122" s="14">
        <f t="shared" si="108"/>
        <v>5</v>
      </c>
      <c r="AW122" s="14" t="str">
        <f t="shared" si="109"/>
        <v>项羽</v>
      </c>
      <c r="AX122" s="14">
        <f t="shared" si="110"/>
        <v>18</v>
      </c>
      <c r="AY122" s="14" t="str">
        <f t="shared" si="111"/>
        <v>项羽18突</v>
      </c>
      <c r="AZ122" s="14" t="str">
        <f>IF(AT122&gt;0,INDEX(挂机升级突破!$ER$5:$EV$5,卡牌消耗!AT122),"")</f>
        <v>金币</v>
      </c>
      <c r="BA122" s="14">
        <f>IF(AT122&gt;0,ROUND(INDEX(挂机升级突破!$EV$7:$EV$26,卡牌消耗!AX122)*INDEX(卡牌消耗!$B$8:$F$8,AV122)/$Q$4/500,0)*500,"")</f>
        <v>215000</v>
      </c>
      <c r="BB122" s="14" t="str">
        <f>IF(AU122&gt;0,INDEX(挂机升级突破!$ER$5:$EV$5,卡牌消耗!AU122),"")</f>
        <v>铀金</v>
      </c>
      <c r="BC122" s="14">
        <f>IF(AU122&gt;0,ROUND(INDEX(挂机升级突破!$ER$7:$EU$26,卡牌消耗!AX122,卡牌消耗!AU122)*INDEX($B$6:$F$6,AV122)/$Q$4/5,0)*5,"")</f>
        <v>35</v>
      </c>
      <c r="BD122" s="104"/>
      <c r="BE122" s="104"/>
      <c r="BF122" s="106"/>
      <c r="BX122" s="171"/>
      <c r="BY122" s="171"/>
      <c r="BZ122" s="171"/>
      <c r="CA122" s="169">
        <v>118</v>
      </c>
      <c r="CB122" s="169">
        <v>5.75</v>
      </c>
      <c r="CC122" s="21">
        <f t="shared" ref="CC122" si="221">CB122/$BZ121</f>
        <v>0.20909090909090908</v>
      </c>
      <c r="CD122" s="169">
        <f t="shared" ref="CD122" si="222">INT($BZ120*CC122/5)*5</f>
        <v>61880</v>
      </c>
      <c r="CE122" s="169">
        <f>SUM(CD$5:CD122)</f>
        <v>2414680</v>
      </c>
      <c r="CG122" s="171">
        <f t="shared" si="182"/>
        <v>30900</v>
      </c>
      <c r="CH122" s="171">
        <f t="shared" si="182"/>
        <v>49500</v>
      </c>
      <c r="CI122" s="171">
        <f t="shared" si="182"/>
        <v>61850</v>
      </c>
      <c r="CJ122" s="171">
        <f t="shared" si="182"/>
        <v>74250</v>
      </c>
      <c r="CK122" s="171">
        <f t="shared" si="182"/>
        <v>92800</v>
      </c>
      <c r="CN122" s="136">
        <v>118</v>
      </c>
      <c r="CO122" s="14">
        <f t="shared" si="115"/>
        <v>24</v>
      </c>
      <c r="CP122" s="14">
        <f t="shared" si="97"/>
        <v>4</v>
      </c>
      <c r="CQ122" s="14">
        <f t="shared" si="98"/>
        <v>1102001</v>
      </c>
      <c r="CR122" s="136" t="s">
        <v>1102</v>
      </c>
      <c r="CS122" s="14">
        <f t="shared" si="99"/>
        <v>3</v>
      </c>
      <c r="CT122" s="14" t="str">
        <f t="shared" si="100"/>
        <v>关羽-3星</v>
      </c>
      <c r="CU122" s="136" t="s">
        <v>1108</v>
      </c>
      <c r="CV122" s="14">
        <f t="shared" si="116"/>
        <v>14000</v>
      </c>
      <c r="CW122" s="14" t="str">
        <f t="shared" si="101"/>
        <v>关羽碎片</v>
      </c>
      <c r="CX122" s="14">
        <f t="shared" si="117"/>
        <v>160</v>
      </c>
    </row>
    <row r="123" spans="8:10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102"/>
        <v>3</v>
      </c>
      <c r="AC123" s="14">
        <f>INDEX(挂机升级突破!$DQ$6:$DQ$57,卡牌消耗!AI123)</f>
        <v>11</v>
      </c>
      <c r="AD123" s="14">
        <f>INDEX(挂机升级突破!DR$6:DR$57,卡牌消耗!$AI123)</f>
        <v>3</v>
      </c>
      <c r="AE123" s="14">
        <f>INDEX(挂机升级突破!DS$6:DS$57,卡牌消耗!$AI123)</f>
        <v>0</v>
      </c>
      <c r="AF123" s="14" t="str">
        <f t="shared" si="103"/>
        <v>典韦</v>
      </c>
      <c r="AG123" s="14">
        <f t="shared" si="104"/>
        <v>4</v>
      </c>
      <c r="AH123" s="14" t="str">
        <f t="shared" si="105"/>
        <v>典韦魂火-15</v>
      </c>
      <c r="AI123" s="14">
        <f t="shared" si="106"/>
        <v>15</v>
      </c>
      <c r="AJ123" s="14" t="str">
        <f>INDEX(挂机升级突破!$DT$4:$ED$4,INDEX(挂机升级突破!$DQ$6:$DQ$57,卡牌消耗!AI123))</f>
        <v>金币</v>
      </c>
      <c r="AK123" s="14">
        <f>ROUND(INDEX(挂机升级突破!$DJ$6:$DJ$57,卡牌消耗!AI123)*INDEX(卡牌消耗!$B$8:$F$8,AG123)/$Q$4/50,0)*50</f>
        <v>4900</v>
      </c>
      <c r="AL123" s="14" t="str">
        <f>IF(AD123&gt;0,INDEX(挂机升级突破!$DT$4:$ED$4,AD123),"")</f>
        <v>紫色基础材料</v>
      </c>
      <c r="AM123" s="14">
        <f>ROUND(INDEX(挂机升级突破!$DT$6:$ED$57,卡牌消耗!AI123,AD123)*INDEX(卡牌消耗!$B$5:$F$5,AG123)/$Q$4/5,0)*5</f>
        <v>30</v>
      </c>
      <c r="AN123" s="14" t="str">
        <f>IF(AE123&gt;0,INDEX(挂机升级突破!$DT$4:$ED$4,AE123),"")</f>
        <v/>
      </c>
      <c r="AO123" s="14" t="str">
        <f>IF(AE123&gt;0,ROUND(INDEX(挂机升级突破!$DT$6:$ED$57,卡牌消耗!AI123,AE123)*INDEX(卡牌消耗!$B$7:$F$7,AG123)/$Q$4,0),"")</f>
        <v/>
      </c>
      <c r="AP123" s="106"/>
      <c r="AQ123" s="15"/>
      <c r="AR123" s="104">
        <v>119</v>
      </c>
      <c r="AS123" s="14">
        <f t="shared" si="107"/>
        <v>6</v>
      </c>
      <c r="AT123" s="14">
        <f>INDEX(挂机升级突破!$EI$7:$EI$26,AX123)</f>
        <v>5</v>
      </c>
      <c r="AU123" s="14">
        <f>INDEX(挂机升级突破!$EJ$7:$EJ$26,AX123)</f>
        <v>4</v>
      </c>
      <c r="AV123" s="14">
        <f t="shared" si="108"/>
        <v>5</v>
      </c>
      <c r="AW123" s="14" t="str">
        <f t="shared" si="109"/>
        <v>项羽</v>
      </c>
      <c r="AX123" s="14">
        <f t="shared" si="110"/>
        <v>19</v>
      </c>
      <c r="AY123" s="14" t="str">
        <f t="shared" si="111"/>
        <v>项羽19突</v>
      </c>
      <c r="AZ123" s="14" t="str">
        <f>IF(AT123&gt;0,INDEX(挂机升级突破!$ER$5:$EV$5,卡牌消耗!AT123),"")</f>
        <v>金币</v>
      </c>
      <c r="BA123" s="14">
        <f>IF(AT123&gt;0,ROUND(INDEX(挂机升级突破!$EV$7:$EV$26,卡牌消耗!AX123)*INDEX(卡牌消耗!$B$8:$F$8,AV123)/$Q$4/500,0)*500,"")</f>
        <v>1302500</v>
      </c>
      <c r="BB123" s="14" t="str">
        <f>IF(AU123&gt;0,INDEX(挂机升级突破!$ER$5:$EV$5,卡牌消耗!AU123),"")</f>
        <v>铀金</v>
      </c>
      <c r="BC123" s="14">
        <f>IF(AU123&gt;0,ROUND(INDEX(挂机升级突破!$ER$7:$EU$26,卡牌消耗!AX123,卡牌消耗!AU123)*INDEX($B$6:$F$6,AV123)/$Q$4/5,0)*5,"")</f>
        <v>50</v>
      </c>
      <c r="BD123" s="104"/>
      <c r="BE123" s="104"/>
      <c r="BF123" s="106"/>
      <c r="BX123" s="171"/>
      <c r="BY123" s="171"/>
      <c r="BZ123" s="171"/>
      <c r="CA123" s="169">
        <v>119</v>
      </c>
      <c r="CB123" s="169">
        <v>6</v>
      </c>
      <c r="CC123" s="21">
        <f t="shared" ref="CC123" si="223">CB123/$BZ121</f>
        <v>0.21818181818181817</v>
      </c>
      <c r="CD123" s="169">
        <f t="shared" ref="CD123" si="224">INT($BZ120*CC123/5)*5</f>
        <v>64570</v>
      </c>
      <c r="CE123" s="169">
        <f>SUM(CD$5:CD123)</f>
        <v>2479250</v>
      </c>
      <c r="CG123" s="171">
        <f t="shared" si="182"/>
        <v>32250</v>
      </c>
      <c r="CH123" s="171">
        <f t="shared" si="182"/>
        <v>51650</v>
      </c>
      <c r="CI123" s="171">
        <f t="shared" si="182"/>
        <v>64550</v>
      </c>
      <c r="CJ123" s="171">
        <f t="shared" si="182"/>
        <v>77450</v>
      </c>
      <c r="CK123" s="171">
        <f t="shared" si="182"/>
        <v>96850</v>
      </c>
      <c r="CN123" s="136">
        <v>119</v>
      </c>
      <c r="CO123" s="14">
        <f t="shared" si="115"/>
        <v>24</v>
      </c>
      <c r="CP123" s="14">
        <f t="shared" si="97"/>
        <v>4</v>
      </c>
      <c r="CQ123" s="14">
        <f t="shared" si="98"/>
        <v>1102001</v>
      </c>
      <c r="CR123" s="136" t="s">
        <v>1102</v>
      </c>
      <c r="CS123" s="14">
        <f t="shared" si="99"/>
        <v>4</v>
      </c>
      <c r="CT123" s="14" t="str">
        <f t="shared" si="100"/>
        <v>关羽-4星</v>
      </c>
      <c r="CU123" s="136" t="s">
        <v>1108</v>
      </c>
      <c r="CV123" s="14">
        <f t="shared" si="116"/>
        <v>32000</v>
      </c>
      <c r="CW123" s="14" t="str">
        <f t="shared" si="101"/>
        <v>关羽碎片</v>
      </c>
      <c r="CX123" s="14">
        <f t="shared" si="117"/>
        <v>240</v>
      </c>
    </row>
    <row r="124" spans="8:10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102"/>
        <v>3</v>
      </c>
      <c r="AC124" s="14">
        <f>INDEX(挂机升级突破!$DQ$6:$DQ$57,卡牌消耗!AI124)</f>
        <v>11</v>
      </c>
      <c r="AD124" s="14">
        <f>INDEX(挂机升级突破!DR$6:DR$57,卡牌消耗!$AI124)</f>
        <v>3</v>
      </c>
      <c r="AE124" s="14">
        <f>INDEX(挂机升级突破!DS$6:DS$57,卡牌消耗!$AI124)</f>
        <v>0</v>
      </c>
      <c r="AF124" s="14" t="str">
        <f t="shared" si="103"/>
        <v>典韦</v>
      </c>
      <c r="AG124" s="14">
        <f t="shared" si="104"/>
        <v>4</v>
      </c>
      <c r="AH124" s="14" t="str">
        <f t="shared" si="105"/>
        <v>典韦魂火-16</v>
      </c>
      <c r="AI124" s="14">
        <f t="shared" si="106"/>
        <v>16</v>
      </c>
      <c r="AJ124" s="14" t="str">
        <f>INDEX(挂机升级突破!$DT$4:$ED$4,INDEX(挂机升级突破!$DQ$6:$DQ$57,卡牌消耗!AI124))</f>
        <v>金币</v>
      </c>
      <c r="AK124" s="14">
        <f>ROUND(INDEX(挂机升级突破!$DJ$6:$DJ$57,卡牌消耗!AI124)*INDEX(卡牌消耗!$B$8:$F$8,AG124)/$Q$4/50,0)*50</f>
        <v>4900</v>
      </c>
      <c r="AL124" s="14" t="str">
        <f>IF(AD124&gt;0,INDEX(挂机升级突破!$DT$4:$ED$4,AD124),"")</f>
        <v>紫色基础材料</v>
      </c>
      <c r="AM124" s="14">
        <f>ROUND(INDEX(挂机升级突破!$DT$6:$ED$57,卡牌消耗!AI124,AD124)*INDEX(卡牌消耗!$B$5:$F$5,AG124)/$Q$4/5,0)*5</f>
        <v>30</v>
      </c>
      <c r="AN124" s="14" t="str">
        <f>IF(AE124&gt;0,INDEX(挂机升级突破!$DT$4:$ED$4,AE124),"")</f>
        <v/>
      </c>
      <c r="AO124" s="14" t="str">
        <f>IF(AE124&gt;0,ROUND(INDEX(挂机升级突破!$DT$6:$ED$57,卡牌消耗!AI124,AE124)*INDEX(卡牌消耗!$B$7:$F$7,AG124)/$Q$4,0),"")</f>
        <v/>
      </c>
      <c r="AP124" s="106"/>
      <c r="AQ124" s="15"/>
      <c r="AR124" s="104">
        <v>120</v>
      </c>
      <c r="AS124" s="14">
        <f t="shared" si="107"/>
        <v>6</v>
      </c>
      <c r="AT124" s="14">
        <f>INDEX(挂机升级突破!$EI$7:$EI$26,AX124)</f>
        <v>5</v>
      </c>
      <c r="AU124" s="14">
        <f>INDEX(挂机升级突破!$EJ$7:$EJ$26,AX124)</f>
        <v>4</v>
      </c>
      <c r="AV124" s="14">
        <f t="shared" si="108"/>
        <v>5</v>
      </c>
      <c r="AW124" s="14" t="str">
        <f t="shared" si="109"/>
        <v>项羽</v>
      </c>
      <c r="AX124" s="14">
        <f t="shared" si="110"/>
        <v>20</v>
      </c>
      <c r="AY124" s="14" t="str">
        <f t="shared" si="111"/>
        <v>项羽20突</v>
      </c>
      <c r="AZ124" s="14" t="str">
        <f>IF(AT124&gt;0,INDEX(挂机升级突破!$ER$5:$EV$5,卡牌消耗!AT124),"")</f>
        <v>金币</v>
      </c>
      <c r="BA124" s="14">
        <f>IF(AT124&gt;0,ROUND(INDEX(挂机升级突破!$EV$7:$EV$26,卡牌消耗!AX124)*INDEX(卡牌消耗!$B$8:$F$8,AV124)/$Q$4/500,0)*500,"")</f>
        <v>1954000</v>
      </c>
      <c r="BB124" s="14" t="str">
        <f>IF(AU124&gt;0,INDEX(挂机升级突破!$ER$5:$EV$5,卡牌消耗!AU124),"")</f>
        <v>铀金</v>
      </c>
      <c r="BC124" s="14">
        <f>IF(AU124&gt;0,ROUND(INDEX(挂机升级突破!$ER$7:$EU$26,卡牌消耗!AX124,卡牌消耗!AU124)*INDEX($B$6:$F$6,AV124)/$Q$4/5,0)*5,"")</f>
        <v>65</v>
      </c>
      <c r="BD124" s="104"/>
      <c r="BE124" s="104"/>
      <c r="BF124" s="106"/>
      <c r="BX124" s="171"/>
      <c r="BY124" s="173" t="s">
        <v>120</v>
      </c>
      <c r="BZ124" s="169">
        <v>23</v>
      </c>
      <c r="CA124" s="169">
        <v>120</v>
      </c>
      <c r="CB124" s="169">
        <v>5</v>
      </c>
      <c r="CC124" s="21">
        <f t="shared" ref="CC124" si="225">CB124/$BZ126</f>
        <v>0.18181818181818182</v>
      </c>
      <c r="CD124" s="169">
        <f t="shared" ref="CD124" si="226">INT($BZ125*CC124/5)*5</f>
        <v>62120</v>
      </c>
      <c r="CE124" s="169">
        <f>SUM(CD$5:CD124)</f>
        <v>2541370</v>
      </c>
      <c r="CG124" s="171">
        <f t="shared" si="182"/>
        <v>31050</v>
      </c>
      <c r="CH124" s="171">
        <f t="shared" si="182"/>
        <v>49650</v>
      </c>
      <c r="CI124" s="171">
        <f t="shared" si="182"/>
        <v>62100</v>
      </c>
      <c r="CJ124" s="171">
        <f t="shared" si="182"/>
        <v>74500</v>
      </c>
      <c r="CK124" s="171">
        <f t="shared" si="182"/>
        <v>93150</v>
      </c>
      <c r="CN124" s="136">
        <v>120</v>
      </c>
      <c r="CO124" s="14">
        <f t="shared" si="115"/>
        <v>24</v>
      </c>
      <c r="CP124" s="14">
        <f t="shared" si="97"/>
        <v>4</v>
      </c>
      <c r="CQ124" s="14">
        <f t="shared" si="98"/>
        <v>1102001</v>
      </c>
      <c r="CR124" s="136" t="s">
        <v>1102</v>
      </c>
      <c r="CS124" s="14">
        <f t="shared" si="99"/>
        <v>5</v>
      </c>
      <c r="CT124" s="14" t="str">
        <f t="shared" si="100"/>
        <v>关羽-5星</v>
      </c>
      <c r="CU124" s="136" t="s">
        <v>1108</v>
      </c>
      <c r="CV124" s="14">
        <f t="shared" si="116"/>
        <v>60000</v>
      </c>
      <c r="CW124" s="14" t="str">
        <f t="shared" si="101"/>
        <v>关羽碎片</v>
      </c>
      <c r="CX124" s="14">
        <f t="shared" si="117"/>
        <v>320</v>
      </c>
    </row>
    <row r="125" spans="8:10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102"/>
        <v>3</v>
      </c>
      <c r="AC125" s="14">
        <f>INDEX(挂机升级突破!$DQ$6:$DQ$57,卡牌消耗!AI125)</f>
        <v>11</v>
      </c>
      <c r="AD125" s="14">
        <f>INDEX(挂机升级突破!DR$6:DR$57,卡牌消耗!$AI125)</f>
        <v>3</v>
      </c>
      <c r="AE125" s="14">
        <f>INDEX(挂机升级突破!DS$6:DS$57,卡牌消耗!$AI125)</f>
        <v>0</v>
      </c>
      <c r="AF125" s="14" t="str">
        <f t="shared" si="103"/>
        <v>典韦</v>
      </c>
      <c r="AG125" s="14">
        <f t="shared" si="104"/>
        <v>4</v>
      </c>
      <c r="AH125" s="14" t="str">
        <f t="shared" si="105"/>
        <v>典韦魂火-17</v>
      </c>
      <c r="AI125" s="14">
        <f t="shared" si="106"/>
        <v>17</v>
      </c>
      <c r="AJ125" s="14" t="str">
        <f>INDEX(挂机升级突破!$DT$4:$ED$4,INDEX(挂机升级突破!$DQ$6:$DQ$57,卡牌消耗!AI125))</f>
        <v>金币</v>
      </c>
      <c r="AK125" s="14">
        <f>ROUND(INDEX(挂机升级突破!$DJ$6:$DJ$57,卡牌消耗!AI125)*INDEX(卡牌消耗!$B$8:$F$8,AG125)/$Q$4/50,0)*50</f>
        <v>6150</v>
      </c>
      <c r="AL125" s="14" t="str">
        <f>IF(AD125&gt;0,INDEX(挂机升级突破!$DT$4:$ED$4,AD125),"")</f>
        <v>紫色基础材料</v>
      </c>
      <c r="AM125" s="14">
        <f>ROUND(INDEX(挂机升级突破!$DT$6:$ED$57,卡牌消耗!AI125,AD125)*INDEX(卡牌消耗!$B$5:$F$5,AG125)/$Q$4/5,0)*5</f>
        <v>55</v>
      </c>
      <c r="AN125" s="14" t="str">
        <f>IF(AE125&gt;0,INDEX(挂机升级突破!$DT$4:$ED$4,AE125),"")</f>
        <v/>
      </c>
      <c r="AO125" s="14" t="str">
        <f>IF(AE125&gt;0,ROUND(INDEX(挂机升级突破!$DT$6:$ED$57,卡牌消耗!AI125,AE125)*INDEX(卡牌消耗!$B$7:$F$7,AG125)/$Q$4,0),"")</f>
        <v/>
      </c>
      <c r="AP125" s="106"/>
      <c r="AQ125" s="15"/>
      <c r="AR125" s="104">
        <v>121</v>
      </c>
      <c r="AS125" s="14">
        <f t="shared" si="107"/>
        <v>7</v>
      </c>
      <c r="AT125" s="14">
        <f>INDEX(挂机升级突破!$EI$7:$EI$26,AX125)</f>
        <v>0</v>
      </c>
      <c r="AU125" s="14">
        <f>INDEX(挂机升级突破!$EJ$7:$EJ$26,AX125)</f>
        <v>0</v>
      </c>
      <c r="AV125" s="14">
        <f t="shared" si="108"/>
        <v>4</v>
      </c>
      <c r="AW125" s="14" t="str">
        <f t="shared" si="109"/>
        <v>天使缇娜</v>
      </c>
      <c r="AX125" s="14">
        <f t="shared" si="110"/>
        <v>1</v>
      </c>
      <c r="AY125" s="14" t="str">
        <f t="shared" si="111"/>
        <v>天使缇娜1突</v>
      </c>
      <c r="AZ125" s="14" t="str">
        <f>IF(AT125&gt;0,INDEX(挂机升级突破!$ER$5:$EV$5,卡牌消耗!AT125),"")</f>
        <v/>
      </c>
      <c r="BA125" s="14" t="str">
        <f>IF(AT125&gt;0,ROUND(INDEX(挂机升级突破!$EV$7:$EV$26,卡牌消耗!AX125)*INDEX(卡牌消耗!$B$8:$F$8,AV125)/$Q$4/500,0)*500,"")</f>
        <v/>
      </c>
      <c r="BB125" s="14" t="str">
        <f>IF(AU125&gt;0,INDEX(挂机升级突破!$ER$5:$EV$5,卡牌消耗!AU125),"")</f>
        <v/>
      </c>
      <c r="BC125" s="14" t="str">
        <f>IF(AU125&gt;0,ROUND(INDEX(挂机升级突破!$ER$7:$EU$26,卡牌消耗!AX125,卡牌消耗!AU125)*INDEX($B$6:$F$6,AV125)/$Q$4/5,0)*5,"")</f>
        <v/>
      </c>
      <c r="BD125" s="104"/>
      <c r="BE125" s="104"/>
      <c r="BF125" s="106"/>
      <c r="BX125" s="171"/>
      <c r="BY125" s="171"/>
      <c r="BZ125" s="14">
        <f>INDEX($BU$5:$BU$32,BZ124)</f>
        <v>341666</v>
      </c>
      <c r="CA125" s="169">
        <v>121</v>
      </c>
      <c r="CB125" s="169">
        <v>5.25</v>
      </c>
      <c r="CC125" s="21">
        <f t="shared" ref="CC125" si="227">CB125/$BZ126</f>
        <v>0.19090909090909092</v>
      </c>
      <c r="CD125" s="169">
        <f t="shared" ref="CD125" si="228">INT($BZ125*CC125/5)*5</f>
        <v>65225</v>
      </c>
      <c r="CE125" s="169">
        <f>SUM(CD$5:CD125)</f>
        <v>2606595</v>
      </c>
      <c r="CG125" s="171">
        <f t="shared" si="182"/>
        <v>32600</v>
      </c>
      <c r="CH125" s="171">
        <f t="shared" si="182"/>
        <v>52150</v>
      </c>
      <c r="CI125" s="171">
        <f t="shared" si="182"/>
        <v>65200</v>
      </c>
      <c r="CJ125" s="171">
        <f t="shared" si="182"/>
        <v>78250</v>
      </c>
      <c r="CK125" s="171">
        <f t="shared" si="182"/>
        <v>97800</v>
      </c>
      <c r="CN125" s="136">
        <v>121</v>
      </c>
      <c r="CO125" s="14">
        <f t="shared" si="115"/>
        <v>25</v>
      </c>
      <c r="CP125" s="14">
        <f t="shared" si="97"/>
        <v>3</v>
      </c>
      <c r="CQ125" s="14">
        <f t="shared" si="98"/>
        <v>1102002</v>
      </c>
      <c r="CR125" s="136" t="s">
        <v>1102</v>
      </c>
      <c r="CS125" s="14">
        <f t="shared" si="99"/>
        <v>1</v>
      </c>
      <c r="CT125" s="14" t="str">
        <f t="shared" si="100"/>
        <v>许褚-1星</v>
      </c>
      <c r="CU125" s="136" t="s">
        <v>1108</v>
      </c>
      <c r="CV125" s="14">
        <f t="shared" si="116"/>
        <v>4000</v>
      </c>
      <c r="CW125" s="14" t="str">
        <f t="shared" si="101"/>
        <v>许褚碎片</v>
      </c>
      <c r="CX125" s="14">
        <f t="shared" si="117"/>
        <v>40</v>
      </c>
    </row>
    <row r="126" spans="8:10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102"/>
        <v>3</v>
      </c>
      <c r="AC126" s="14">
        <f>INDEX(挂机升级突破!$DQ$6:$DQ$57,卡牌消耗!AI126)</f>
        <v>11</v>
      </c>
      <c r="AD126" s="14">
        <f>INDEX(挂机升级突破!DR$6:DR$57,卡牌消耗!$AI126)</f>
        <v>3</v>
      </c>
      <c r="AE126" s="14">
        <f>INDEX(挂机升级突破!DS$6:DS$57,卡牌消耗!$AI126)</f>
        <v>0</v>
      </c>
      <c r="AF126" s="14" t="str">
        <f t="shared" si="103"/>
        <v>典韦</v>
      </c>
      <c r="AG126" s="14">
        <f t="shared" si="104"/>
        <v>4</v>
      </c>
      <c r="AH126" s="14" t="str">
        <f t="shared" si="105"/>
        <v>典韦魂火-18</v>
      </c>
      <c r="AI126" s="14">
        <f t="shared" si="106"/>
        <v>18</v>
      </c>
      <c r="AJ126" s="14" t="str">
        <f>INDEX(挂机升级突破!$DT$4:$ED$4,INDEX(挂机升级突破!$DQ$6:$DQ$57,卡牌消耗!AI126))</f>
        <v>金币</v>
      </c>
      <c r="AK126" s="14">
        <f>ROUND(INDEX(挂机升级突破!$DJ$6:$DJ$57,卡牌消耗!AI126)*INDEX(卡牌消耗!$B$8:$F$8,AG126)/$Q$4/50,0)*50</f>
        <v>6150</v>
      </c>
      <c r="AL126" s="14" t="str">
        <f>IF(AD126&gt;0,INDEX(挂机升级突破!$DT$4:$ED$4,AD126),"")</f>
        <v>紫色基础材料</v>
      </c>
      <c r="AM126" s="14">
        <f>ROUND(INDEX(挂机升级突破!$DT$6:$ED$57,卡牌消耗!AI126,AD126)*INDEX(卡牌消耗!$B$5:$F$5,AG126)/$Q$4/5,0)*5</f>
        <v>55</v>
      </c>
      <c r="AN126" s="14" t="str">
        <f>IF(AE126&gt;0,INDEX(挂机升级突破!$DT$4:$ED$4,AE126),"")</f>
        <v/>
      </c>
      <c r="AO126" s="14" t="str">
        <f>IF(AE126&gt;0,ROUND(INDEX(挂机升级突破!$DT$6:$ED$57,卡牌消耗!AI126,AE126)*INDEX(卡牌消耗!$B$7:$F$7,AG126)/$Q$4,0),"")</f>
        <v/>
      </c>
      <c r="AP126" s="106"/>
      <c r="AQ126" s="15"/>
      <c r="AR126" s="104">
        <v>122</v>
      </c>
      <c r="AS126" s="14">
        <f t="shared" si="107"/>
        <v>7</v>
      </c>
      <c r="AT126" s="14">
        <f>INDEX(挂机升级突破!$EI$7:$EI$26,AX126)</f>
        <v>5</v>
      </c>
      <c r="AU126" s="14">
        <f>INDEX(挂机升级突破!$EJ$7:$EJ$26,AX126)</f>
        <v>0</v>
      </c>
      <c r="AV126" s="14">
        <f t="shared" si="108"/>
        <v>4</v>
      </c>
      <c r="AW126" s="14" t="str">
        <f t="shared" si="109"/>
        <v>天使缇娜</v>
      </c>
      <c r="AX126" s="14">
        <f t="shared" si="110"/>
        <v>2</v>
      </c>
      <c r="AY126" s="14" t="str">
        <f t="shared" si="111"/>
        <v>天使缇娜2突</v>
      </c>
      <c r="AZ126" s="14" t="str">
        <f>IF(AT126&gt;0,INDEX(挂机升级突破!$ER$5:$EV$5,卡牌消耗!AT126),"")</f>
        <v>金币</v>
      </c>
      <c r="BA126" s="14">
        <f>IF(AT126&gt;0,ROUND(INDEX(挂机升级突破!$EV$7:$EV$26,卡牌消耗!AX126)*INDEX(卡牌消耗!$B$8:$F$8,AV126)/$Q$4/500,0)*500,"")</f>
        <v>4500</v>
      </c>
      <c r="BB126" s="14" t="str">
        <f>IF(AU126&gt;0,INDEX(挂机升级突破!$ER$5:$EV$5,卡牌消耗!AU126),"")</f>
        <v/>
      </c>
      <c r="BC126" s="14" t="str">
        <f>IF(AU126&gt;0,ROUND(INDEX(挂机升级突破!$ER$7:$EU$26,卡牌消耗!AX126,卡牌消耗!AU126)*INDEX($B$6:$F$6,AV126)/$Q$4/5,0)*5,"")</f>
        <v/>
      </c>
      <c r="BD126" s="104"/>
      <c r="BE126" s="104"/>
      <c r="BF126" s="106"/>
      <c r="BX126" s="171"/>
      <c r="BY126" s="170"/>
      <c r="BZ126" s="14">
        <f>SUMIFS($CB$5:$CB$154,$CA$5:$CA$154,"&gt;="&amp;INDEX($BJ$5:$BJ$32,BZ124),$CA$5:$CA$154,"&lt;"&amp;INDEX($BK$5:$BK$32,BZ124))</f>
        <v>27.5</v>
      </c>
      <c r="CA126" s="169">
        <v>122</v>
      </c>
      <c r="CB126" s="169">
        <v>5.5</v>
      </c>
      <c r="CC126" s="21">
        <f t="shared" ref="CC126" si="229">CB126/$BZ126</f>
        <v>0.2</v>
      </c>
      <c r="CD126" s="169">
        <f t="shared" ref="CD126" si="230">INT($BZ125*CC126/5)*5</f>
        <v>68330</v>
      </c>
      <c r="CE126" s="169">
        <f>SUM(CD$5:CD126)</f>
        <v>2674925</v>
      </c>
      <c r="CG126" s="171">
        <f t="shared" si="182"/>
        <v>34150</v>
      </c>
      <c r="CH126" s="171">
        <f t="shared" si="182"/>
        <v>54650</v>
      </c>
      <c r="CI126" s="171">
        <f t="shared" si="182"/>
        <v>68300</v>
      </c>
      <c r="CJ126" s="171">
        <f t="shared" si="182"/>
        <v>81950</v>
      </c>
      <c r="CK126" s="171">
        <f t="shared" si="182"/>
        <v>102450</v>
      </c>
      <c r="CN126" s="136">
        <v>122</v>
      </c>
      <c r="CO126" s="14">
        <f t="shared" si="115"/>
        <v>25</v>
      </c>
      <c r="CP126" s="14">
        <f t="shared" si="97"/>
        <v>3</v>
      </c>
      <c r="CQ126" s="14">
        <f t="shared" si="98"/>
        <v>1102002</v>
      </c>
      <c r="CR126" s="136" t="s">
        <v>1102</v>
      </c>
      <c r="CS126" s="14">
        <f t="shared" si="99"/>
        <v>2</v>
      </c>
      <c r="CT126" s="14" t="str">
        <f t="shared" si="100"/>
        <v>许褚-2星</v>
      </c>
      <c r="CU126" s="136" t="s">
        <v>1108</v>
      </c>
      <c r="CV126" s="14">
        <f t="shared" si="116"/>
        <v>5000</v>
      </c>
      <c r="CW126" s="14" t="str">
        <f t="shared" si="101"/>
        <v>许褚碎片</v>
      </c>
      <c r="CX126" s="14">
        <f t="shared" si="117"/>
        <v>80</v>
      </c>
    </row>
    <row r="127" spans="8:10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102"/>
        <v>3</v>
      </c>
      <c r="AC127" s="14">
        <f>INDEX(挂机升级突破!$DQ$6:$DQ$57,卡牌消耗!AI127)</f>
        <v>11</v>
      </c>
      <c r="AD127" s="14">
        <f>INDEX(挂机升级突破!DR$6:DR$57,卡牌消耗!$AI127)</f>
        <v>3</v>
      </c>
      <c r="AE127" s="14">
        <f>INDEX(挂机升级突破!DS$6:DS$57,卡牌消耗!$AI127)</f>
        <v>0</v>
      </c>
      <c r="AF127" s="14" t="str">
        <f t="shared" si="103"/>
        <v>典韦</v>
      </c>
      <c r="AG127" s="14">
        <f t="shared" si="104"/>
        <v>4</v>
      </c>
      <c r="AH127" s="14" t="str">
        <f t="shared" si="105"/>
        <v>典韦魂火-19</v>
      </c>
      <c r="AI127" s="14">
        <f t="shared" si="106"/>
        <v>19</v>
      </c>
      <c r="AJ127" s="14" t="str">
        <f>INDEX(挂机升级突破!$DT$4:$ED$4,INDEX(挂机升级突破!$DQ$6:$DQ$57,卡牌消耗!AI127))</f>
        <v>金币</v>
      </c>
      <c r="AK127" s="14">
        <f>ROUND(INDEX(挂机升级突破!$DJ$6:$DJ$57,卡牌消耗!AI127)*INDEX(卡牌消耗!$B$8:$F$8,AG127)/$Q$4/50,0)*50</f>
        <v>6150</v>
      </c>
      <c r="AL127" s="14" t="str">
        <f>IF(AD127&gt;0,INDEX(挂机升级突破!$DT$4:$ED$4,AD127),"")</f>
        <v>紫色基础材料</v>
      </c>
      <c r="AM127" s="14">
        <f>ROUND(INDEX(挂机升级突破!$DT$6:$ED$57,卡牌消耗!AI127,AD127)*INDEX(卡牌消耗!$B$5:$F$5,AG127)/$Q$4/5,0)*5</f>
        <v>55</v>
      </c>
      <c r="AN127" s="14" t="str">
        <f>IF(AE127&gt;0,INDEX(挂机升级突破!$DT$4:$ED$4,AE127),"")</f>
        <v/>
      </c>
      <c r="AO127" s="14" t="str">
        <f>IF(AE127&gt;0,ROUND(INDEX(挂机升级突破!$DT$6:$ED$57,卡牌消耗!AI127,AE127)*INDEX(卡牌消耗!$B$7:$F$7,AG127)/$Q$4,0),"")</f>
        <v/>
      </c>
      <c r="AP127" s="106"/>
      <c r="AQ127" s="15"/>
      <c r="AR127" s="104">
        <v>123</v>
      </c>
      <c r="AS127" s="14">
        <f t="shared" si="107"/>
        <v>7</v>
      </c>
      <c r="AT127" s="14">
        <f>INDEX(挂机升级突破!$EI$7:$EI$26,AX127)</f>
        <v>5</v>
      </c>
      <c r="AU127" s="14">
        <f>INDEX(挂机升级突破!$EJ$7:$EJ$26,AX127)</f>
        <v>0</v>
      </c>
      <c r="AV127" s="14">
        <f t="shared" si="108"/>
        <v>4</v>
      </c>
      <c r="AW127" s="14" t="str">
        <f t="shared" si="109"/>
        <v>天使缇娜</v>
      </c>
      <c r="AX127" s="14">
        <f t="shared" si="110"/>
        <v>3</v>
      </c>
      <c r="AY127" s="14" t="str">
        <f t="shared" si="111"/>
        <v>天使缇娜3突</v>
      </c>
      <c r="AZ127" s="14" t="str">
        <f>IF(AT127&gt;0,INDEX(挂机升级突破!$ER$5:$EV$5,卡牌消耗!AT127),"")</f>
        <v>金币</v>
      </c>
      <c r="BA127" s="14">
        <f>IF(AT127&gt;0,ROUND(INDEX(挂机升级突破!$EV$7:$EV$26,卡牌消耗!AX127)*INDEX(卡牌消耗!$B$8:$F$8,AV127)/$Q$4/500,0)*500,"")</f>
        <v>4500</v>
      </c>
      <c r="BB127" s="14" t="str">
        <f>IF(AU127&gt;0,INDEX(挂机升级突破!$ER$5:$EV$5,卡牌消耗!AU127),"")</f>
        <v/>
      </c>
      <c r="BC127" s="14" t="str">
        <f>IF(AU127&gt;0,ROUND(INDEX(挂机升级突破!$ER$7:$EU$26,卡牌消耗!AX127,卡牌消耗!AU127)*INDEX($B$6:$F$6,AV127)/$Q$4/5,0)*5,"")</f>
        <v/>
      </c>
      <c r="BD127" s="104"/>
      <c r="BE127" s="104"/>
      <c r="BF127" s="106"/>
      <c r="BX127" s="171"/>
      <c r="BY127" s="171"/>
      <c r="BZ127" s="171"/>
      <c r="CA127" s="169">
        <v>123</v>
      </c>
      <c r="CB127" s="169">
        <v>5.75</v>
      </c>
      <c r="CC127" s="21">
        <f t="shared" ref="CC127" si="231">CB127/$BZ126</f>
        <v>0.20909090909090908</v>
      </c>
      <c r="CD127" s="169">
        <f t="shared" ref="CD127" si="232">INT($BZ125*CC127/5)*5</f>
        <v>71435</v>
      </c>
      <c r="CE127" s="169">
        <f>SUM(CD$5:CD127)</f>
        <v>2746360</v>
      </c>
      <c r="CG127" s="171">
        <f t="shared" si="182"/>
        <v>35700</v>
      </c>
      <c r="CH127" s="171">
        <f t="shared" si="182"/>
        <v>57100</v>
      </c>
      <c r="CI127" s="171">
        <f t="shared" si="182"/>
        <v>71400</v>
      </c>
      <c r="CJ127" s="171">
        <f t="shared" si="182"/>
        <v>85700</v>
      </c>
      <c r="CK127" s="171">
        <f t="shared" si="182"/>
        <v>107150</v>
      </c>
      <c r="CN127" s="136">
        <v>123</v>
      </c>
      <c r="CO127" s="14">
        <f t="shared" si="115"/>
        <v>25</v>
      </c>
      <c r="CP127" s="14">
        <f t="shared" si="97"/>
        <v>3</v>
      </c>
      <c r="CQ127" s="14">
        <f t="shared" si="98"/>
        <v>1102002</v>
      </c>
      <c r="CR127" s="136" t="s">
        <v>1102</v>
      </c>
      <c r="CS127" s="14">
        <f t="shared" si="99"/>
        <v>3</v>
      </c>
      <c r="CT127" s="14" t="str">
        <f t="shared" si="100"/>
        <v>许褚-3星</v>
      </c>
      <c r="CU127" s="136" t="s">
        <v>1108</v>
      </c>
      <c r="CV127" s="14">
        <f t="shared" si="116"/>
        <v>10000</v>
      </c>
      <c r="CW127" s="14" t="str">
        <f t="shared" si="101"/>
        <v>许褚碎片</v>
      </c>
      <c r="CX127" s="14">
        <f t="shared" si="117"/>
        <v>120</v>
      </c>
    </row>
    <row r="128" spans="8:10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102"/>
        <v>3</v>
      </c>
      <c r="AC128" s="14">
        <f>INDEX(挂机升级突破!$DQ$6:$DQ$57,卡牌消耗!AI128)</f>
        <v>11</v>
      </c>
      <c r="AD128" s="14">
        <f>INDEX(挂机升级突破!DR$6:DR$57,卡牌消耗!$AI128)</f>
        <v>3</v>
      </c>
      <c r="AE128" s="14">
        <f>INDEX(挂机升级突破!DS$6:DS$57,卡牌消耗!$AI128)</f>
        <v>0</v>
      </c>
      <c r="AF128" s="14" t="str">
        <f t="shared" si="103"/>
        <v>典韦</v>
      </c>
      <c r="AG128" s="14">
        <f t="shared" si="104"/>
        <v>4</v>
      </c>
      <c r="AH128" s="14" t="str">
        <f t="shared" si="105"/>
        <v>典韦魂火-20</v>
      </c>
      <c r="AI128" s="14">
        <f t="shared" si="106"/>
        <v>20</v>
      </c>
      <c r="AJ128" s="14" t="str">
        <f>INDEX(挂机升级突破!$DT$4:$ED$4,INDEX(挂机升级突破!$DQ$6:$DQ$57,卡牌消耗!AI128))</f>
        <v>金币</v>
      </c>
      <c r="AK128" s="14">
        <f>ROUND(INDEX(挂机升级突破!$DJ$6:$DJ$57,卡牌消耗!AI128)*INDEX(卡牌消耗!$B$8:$F$8,AG128)/$Q$4/50,0)*50</f>
        <v>7550</v>
      </c>
      <c r="AL128" s="14" t="str">
        <f>IF(AD128&gt;0,INDEX(挂机升级突破!$DT$4:$ED$4,AD128),"")</f>
        <v>紫色基础材料</v>
      </c>
      <c r="AM128" s="14">
        <f>ROUND(INDEX(挂机升级突破!$DT$6:$ED$57,卡牌消耗!AI128,AD128)*INDEX(卡牌消耗!$B$5:$F$5,AG128)/$Q$4/5,0)*5</f>
        <v>85</v>
      </c>
      <c r="AN128" s="14" t="str">
        <f>IF(AE128&gt;0,INDEX(挂机升级突破!$DT$4:$ED$4,AE128),"")</f>
        <v/>
      </c>
      <c r="AO128" s="14" t="str">
        <f>IF(AE128&gt;0,ROUND(INDEX(挂机升级突破!$DT$6:$ED$57,卡牌消耗!AI128,AE128)*INDEX(卡牌消耗!$B$7:$F$7,AG128)/$Q$4,0),"")</f>
        <v/>
      </c>
      <c r="AP128" s="106"/>
      <c r="AQ128" s="15"/>
      <c r="AR128" s="104">
        <v>124</v>
      </c>
      <c r="AS128" s="14">
        <f t="shared" si="107"/>
        <v>7</v>
      </c>
      <c r="AT128" s="14">
        <f>INDEX(挂机升级突破!$EI$7:$EI$26,AX128)</f>
        <v>5</v>
      </c>
      <c r="AU128" s="14">
        <f>INDEX(挂机升级突破!$EJ$7:$EJ$26,AX128)</f>
        <v>1</v>
      </c>
      <c r="AV128" s="14">
        <f t="shared" si="108"/>
        <v>4</v>
      </c>
      <c r="AW128" s="14" t="str">
        <f t="shared" si="109"/>
        <v>天使缇娜</v>
      </c>
      <c r="AX128" s="14">
        <f t="shared" si="110"/>
        <v>4</v>
      </c>
      <c r="AY128" s="14" t="str">
        <f t="shared" si="111"/>
        <v>天使缇娜4突</v>
      </c>
      <c r="AZ128" s="14" t="str">
        <f>IF(AT128&gt;0,INDEX(挂机升级突破!$ER$5:$EV$5,卡牌消耗!AT128),"")</f>
        <v>金币</v>
      </c>
      <c r="BA128" s="14">
        <f>IF(AT128&gt;0,ROUND(INDEX(挂机升级突破!$EV$7:$EV$26,卡牌消耗!AX128)*INDEX(卡牌消耗!$B$8:$F$8,AV128)/$Q$4/500,0)*500,"")</f>
        <v>5500</v>
      </c>
      <c r="BB128" s="14" t="str">
        <f>IF(AU128&gt;0,INDEX(挂机升级突破!$ER$5:$EV$5,卡牌消耗!AU128),"")</f>
        <v>玄铁</v>
      </c>
      <c r="BC128" s="14">
        <f>IF(AU128&gt;0,ROUND(INDEX(挂机升级突破!$ER$7:$EU$26,卡牌消耗!AX128,卡牌消耗!AU128)*INDEX($B$6:$F$6,AV128)/$Q$4/5,0)*5,"")</f>
        <v>20</v>
      </c>
      <c r="BD128" s="104"/>
      <c r="BE128" s="104"/>
      <c r="BF128" s="106"/>
      <c r="BX128" s="171"/>
      <c r="BY128" s="171"/>
      <c r="BZ128" s="171"/>
      <c r="CA128" s="169">
        <v>124</v>
      </c>
      <c r="CB128" s="169">
        <v>6</v>
      </c>
      <c r="CC128" s="21">
        <f t="shared" ref="CC128" si="233">CB128/$BZ126</f>
        <v>0.21818181818181817</v>
      </c>
      <c r="CD128" s="169">
        <f t="shared" ref="CD128" si="234">INT($BZ125*CC128/5)*5</f>
        <v>74545</v>
      </c>
      <c r="CE128" s="169">
        <f>SUM(CD$5:CD128)</f>
        <v>2820905</v>
      </c>
      <c r="CG128" s="171">
        <f t="shared" si="182"/>
        <v>37250</v>
      </c>
      <c r="CH128" s="171">
        <f t="shared" si="182"/>
        <v>59600</v>
      </c>
      <c r="CI128" s="171">
        <f t="shared" si="182"/>
        <v>74500</v>
      </c>
      <c r="CJ128" s="171">
        <f t="shared" si="182"/>
        <v>89450</v>
      </c>
      <c r="CK128" s="171">
        <f t="shared" si="182"/>
        <v>111800</v>
      </c>
      <c r="CN128" s="136">
        <v>124</v>
      </c>
      <c r="CO128" s="14">
        <f t="shared" si="115"/>
        <v>25</v>
      </c>
      <c r="CP128" s="14">
        <f t="shared" si="97"/>
        <v>3</v>
      </c>
      <c r="CQ128" s="14">
        <f t="shared" si="98"/>
        <v>1102002</v>
      </c>
      <c r="CR128" s="136" t="s">
        <v>1102</v>
      </c>
      <c r="CS128" s="14">
        <f t="shared" si="99"/>
        <v>4</v>
      </c>
      <c r="CT128" s="14" t="str">
        <f t="shared" si="100"/>
        <v>许褚-4星</v>
      </c>
      <c r="CU128" s="136" t="s">
        <v>1108</v>
      </c>
      <c r="CV128" s="14">
        <f t="shared" si="116"/>
        <v>20000</v>
      </c>
      <c r="CW128" s="14" t="str">
        <f t="shared" si="101"/>
        <v>许褚碎片</v>
      </c>
      <c r="CX128" s="14">
        <f t="shared" si="117"/>
        <v>160</v>
      </c>
    </row>
    <row r="129" spans="8:10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102"/>
        <v>3</v>
      </c>
      <c r="AC129" s="14">
        <f>INDEX(挂机升级突破!$DQ$6:$DQ$57,卡牌消耗!AI129)</f>
        <v>11</v>
      </c>
      <c r="AD129" s="14">
        <f>INDEX(挂机升级突破!DR$6:DR$57,卡牌消耗!$AI129)</f>
        <v>3</v>
      </c>
      <c r="AE129" s="14">
        <f>INDEX(挂机升级突破!DS$6:DS$57,卡牌消耗!$AI129)</f>
        <v>0</v>
      </c>
      <c r="AF129" s="14" t="str">
        <f t="shared" si="103"/>
        <v>典韦</v>
      </c>
      <c r="AG129" s="14">
        <f t="shared" si="104"/>
        <v>4</v>
      </c>
      <c r="AH129" s="14" t="str">
        <f t="shared" si="105"/>
        <v>典韦魂火-21</v>
      </c>
      <c r="AI129" s="14">
        <f t="shared" si="106"/>
        <v>21</v>
      </c>
      <c r="AJ129" s="14" t="str">
        <f>INDEX(挂机升级突破!$DT$4:$ED$4,INDEX(挂机升级突破!$DQ$6:$DQ$57,卡牌消耗!AI129))</f>
        <v>金币</v>
      </c>
      <c r="AK129" s="14">
        <f>ROUND(INDEX(挂机升级突破!$DJ$6:$DJ$57,卡牌消耗!AI129)*INDEX(卡牌消耗!$B$8:$F$8,AG129)/$Q$4/50,0)*50</f>
        <v>7550</v>
      </c>
      <c r="AL129" s="14" t="str">
        <f>IF(AD129&gt;0,INDEX(挂机升级突破!$DT$4:$ED$4,AD129),"")</f>
        <v>紫色基础材料</v>
      </c>
      <c r="AM129" s="14">
        <f>ROUND(INDEX(挂机升级突破!$DT$6:$ED$57,卡牌消耗!AI129,AD129)*INDEX(卡牌消耗!$B$5:$F$5,AG129)/$Q$4/5,0)*5</f>
        <v>85</v>
      </c>
      <c r="AN129" s="14" t="str">
        <f>IF(AE129&gt;0,INDEX(挂机升级突破!$DT$4:$ED$4,AE129),"")</f>
        <v/>
      </c>
      <c r="AO129" s="14" t="str">
        <f>IF(AE129&gt;0,ROUND(INDEX(挂机升级突破!$DT$6:$ED$57,卡牌消耗!AI129,AE129)*INDEX(卡牌消耗!$B$7:$F$7,AG129)/$Q$4,0),"")</f>
        <v/>
      </c>
      <c r="AP129" s="106"/>
      <c r="AQ129" s="15"/>
      <c r="AR129" s="104">
        <v>125</v>
      </c>
      <c r="AS129" s="14">
        <f t="shared" si="107"/>
        <v>7</v>
      </c>
      <c r="AT129" s="14">
        <f>INDEX(挂机升级突破!$EI$7:$EI$26,AX129)</f>
        <v>5</v>
      </c>
      <c r="AU129" s="14">
        <f>INDEX(挂机升级突破!$EJ$7:$EJ$26,AX129)</f>
        <v>1</v>
      </c>
      <c r="AV129" s="14">
        <f t="shared" si="108"/>
        <v>4</v>
      </c>
      <c r="AW129" s="14" t="str">
        <f t="shared" si="109"/>
        <v>天使缇娜</v>
      </c>
      <c r="AX129" s="14">
        <f t="shared" si="110"/>
        <v>5</v>
      </c>
      <c r="AY129" s="14" t="str">
        <f t="shared" si="111"/>
        <v>天使缇娜5突</v>
      </c>
      <c r="AZ129" s="14" t="str">
        <f>IF(AT129&gt;0,INDEX(挂机升级突破!$ER$5:$EV$5,卡牌消耗!AT129),"")</f>
        <v>金币</v>
      </c>
      <c r="BA129" s="14">
        <f>IF(AT129&gt;0,ROUND(INDEX(挂机升级突破!$EV$7:$EV$26,卡牌消耗!AX129)*INDEX(卡牌消耗!$B$8:$F$8,AV129)/$Q$4/500,0)*500,"")</f>
        <v>5500</v>
      </c>
      <c r="BB129" s="14" t="str">
        <f>IF(AU129&gt;0,INDEX(挂机升级突破!$ER$5:$EV$5,卡牌消耗!AU129),"")</f>
        <v>玄铁</v>
      </c>
      <c r="BC129" s="14">
        <f>IF(AU129&gt;0,ROUND(INDEX(挂机升级突破!$ER$7:$EU$26,卡牌消耗!AX129,卡牌消耗!AU129)*INDEX($B$6:$F$6,AV129)/$Q$4/5,0)*5,"")</f>
        <v>40</v>
      </c>
      <c r="BD129" s="104"/>
      <c r="BE129" s="104"/>
      <c r="BF129" s="106"/>
      <c r="BX129" s="171"/>
      <c r="BY129" s="173" t="s">
        <v>120</v>
      </c>
      <c r="BZ129" s="169">
        <v>24</v>
      </c>
      <c r="CA129" s="169">
        <v>125</v>
      </c>
      <c r="CB129" s="169">
        <v>5</v>
      </c>
      <c r="CC129" s="21">
        <f t="shared" ref="CC129" si="235">CB129/$BZ131</f>
        <v>0.18181818181818182</v>
      </c>
      <c r="CD129" s="169">
        <f t="shared" ref="CD129" si="236">INT($BZ130*CC129/5)*5</f>
        <v>74770</v>
      </c>
      <c r="CE129" s="169">
        <f>SUM(CD$5:CD129)</f>
        <v>2895675</v>
      </c>
      <c r="CG129" s="171">
        <f t="shared" si="182"/>
        <v>37350</v>
      </c>
      <c r="CH129" s="171">
        <f t="shared" si="182"/>
        <v>59800</v>
      </c>
      <c r="CI129" s="171">
        <f t="shared" si="182"/>
        <v>74750</v>
      </c>
      <c r="CJ129" s="171">
        <f t="shared" si="182"/>
        <v>89700</v>
      </c>
      <c r="CK129" s="171">
        <f t="shared" si="182"/>
        <v>112150</v>
      </c>
      <c r="CN129" s="136">
        <v>125</v>
      </c>
      <c r="CO129" s="14">
        <f t="shared" si="115"/>
        <v>25</v>
      </c>
      <c r="CP129" s="14">
        <f t="shared" si="97"/>
        <v>3</v>
      </c>
      <c r="CQ129" s="14">
        <f t="shared" si="98"/>
        <v>1102002</v>
      </c>
      <c r="CR129" s="136" t="s">
        <v>1102</v>
      </c>
      <c r="CS129" s="14">
        <f t="shared" si="99"/>
        <v>5</v>
      </c>
      <c r="CT129" s="14" t="str">
        <f t="shared" si="100"/>
        <v>许褚-5星</v>
      </c>
      <c r="CU129" s="136" t="s">
        <v>1108</v>
      </c>
      <c r="CV129" s="14">
        <f t="shared" si="116"/>
        <v>40000</v>
      </c>
      <c r="CW129" s="14" t="str">
        <f t="shared" si="101"/>
        <v>许褚碎片</v>
      </c>
      <c r="CX129" s="14">
        <f t="shared" si="117"/>
        <v>240</v>
      </c>
    </row>
    <row r="130" spans="8:10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102"/>
        <v>3</v>
      </c>
      <c r="AC130" s="14">
        <f>INDEX(挂机升级突破!$DQ$6:$DQ$57,卡牌消耗!AI130)</f>
        <v>11</v>
      </c>
      <c r="AD130" s="14">
        <f>INDEX(挂机升级突破!DR$6:DR$57,卡牌消耗!$AI130)</f>
        <v>3</v>
      </c>
      <c r="AE130" s="14">
        <f>INDEX(挂机升级突破!DS$6:DS$57,卡牌消耗!$AI130)</f>
        <v>0</v>
      </c>
      <c r="AF130" s="14" t="str">
        <f t="shared" si="103"/>
        <v>典韦</v>
      </c>
      <c r="AG130" s="14">
        <f t="shared" si="104"/>
        <v>4</v>
      </c>
      <c r="AH130" s="14" t="str">
        <f t="shared" si="105"/>
        <v>典韦魂火-22</v>
      </c>
      <c r="AI130" s="14">
        <f t="shared" si="106"/>
        <v>22</v>
      </c>
      <c r="AJ130" s="14" t="str">
        <f>INDEX(挂机升级突破!$DT$4:$ED$4,INDEX(挂机升级突破!$DQ$6:$DQ$57,卡牌消耗!AI130))</f>
        <v>金币</v>
      </c>
      <c r="AK130" s="14">
        <f>ROUND(INDEX(挂机升级突破!$DJ$6:$DJ$57,卡牌消耗!AI130)*INDEX(卡牌消耗!$B$8:$F$8,AG130)/$Q$4/50,0)*50</f>
        <v>7550</v>
      </c>
      <c r="AL130" s="14" t="str">
        <f>IF(AD130&gt;0,INDEX(挂机升级突破!$DT$4:$ED$4,AD130),"")</f>
        <v>紫色基础材料</v>
      </c>
      <c r="AM130" s="14">
        <f>ROUND(INDEX(挂机升级突破!$DT$6:$ED$57,卡牌消耗!AI130,AD130)*INDEX(卡牌消耗!$B$5:$F$5,AG130)/$Q$4/5,0)*5</f>
        <v>85</v>
      </c>
      <c r="AN130" s="14" t="str">
        <f>IF(AE130&gt;0,INDEX(挂机升级突破!$DT$4:$ED$4,AE130),"")</f>
        <v/>
      </c>
      <c r="AO130" s="14" t="str">
        <f>IF(AE130&gt;0,ROUND(INDEX(挂机升级突破!$DT$6:$ED$57,卡牌消耗!AI130,AE130)*INDEX(卡牌消耗!$B$7:$F$7,AG130)/$Q$4,0),"")</f>
        <v/>
      </c>
      <c r="AP130" s="106"/>
      <c r="AQ130" s="15"/>
      <c r="AR130" s="104">
        <v>126</v>
      </c>
      <c r="AS130" s="14">
        <f t="shared" si="107"/>
        <v>7</v>
      </c>
      <c r="AT130" s="14">
        <f>INDEX(挂机升级突破!$EI$7:$EI$26,AX130)</f>
        <v>5</v>
      </c>
      <c r="AU130" s="14">
        <f>INDEX(挂机升级突破!$EJ$7:$EJ$26,AX130)</f>
        <v>1</v>
      </c>
      <c r="AV130" s="14">
        <f t="shared" si="108"/>
        <v>4</v>
      </c>
      <c r="AW130" s="14" t="str">
        <f t="shared" si="109"/>
        <v>天使缇娜</v>
      </c>
      <c r="AX130" s="14">
        <f t="shared" si="110"/>
        <v>6</v>
      </c>
      <c r="AY130" s="14" t="str">
        <f t="shared" si="111"/>
        <v>天使缇娜6突</v>
      </c>
      <c r="AZ130" s="14" t="str">
        <f>IF(AT130&gt;0,INDEX(挂机升级突破!$ER$5:$EV$5,卡牌消耗!AT130),"")</f>
        <v>金币</v>
      </c>
      <c r="BA130" s="14">
        <f>IF(AT130&gt;0,ROUND(INDEX(挂机升级突破!$EV$7:$EV$26,卡牌消耗!AX130)*INDEX(卡牌消耗!$B$8:$F$8,AV130)/$Q$4/500,0)*500,"")</f>
        <v>7500</v>
      </c>
      <c r="BB130" s="14" t="str">
        <f>IF(AU130&gt;0,INDEX(挂机升级突破!$ER$5:$EV$5,卡牌消耗!AU130),"")</f>
        <v>玄铁</v>
      </c>
      <c r="BC130" s="14">
        <f>IF(AU130&gt;0,ROUND(INDEX(挂机升级突破!$ER$7:$EU$26,卡牌消耗!AX130,卡牌消耗!AU130)*INDEX($B$6:$F$6,AV130)/$Q$4/5,0)*5,"")</f>
        <v>60</v>
      </c>
      <c r="BD130" s="104"/>
      <c r="BE130" s="104"/>
      <c r="BF130" s="106"/>
      <c r="BX130" s="171"/>
      <c r="BY130" s="171"/>
      <c r="BZ130" s="14">
        <f>INDEX($BU$5:$BU$32,BZ129)</f>
        <v>411250</v>
      </c>
      <c r="CA130" s="169">
        <v>126</v>
      </c>
      <c r="CB130" s="169">
        <v>5.25</v>
      </c>
      <c r="CC130" s="21">
        <f t="shared" ref="CC130" si="237">CB130/$BZ131</f>
        <v>0.19090909090909092</v>
      </c>
      <c r="CD130" s="169">
        <f t="shared" ref="CD130" si="238">INT($BZ130*CC130/5)*5</f>
        <v>78510</v>
      </c>
      <c r="CE130" s="169">
        <f>SUM(CD$5:CD130)</f>
        <v>2974185</v>
      </c>
      <c r="CG130" s="171">
        <f t="shared" si="182"/>
        <v>39250</v>
      </c>
      <c r="CH130" s="171">
        <f t="shared" si="182"/>
        <v>62800</v>
      </c>
      <c r="CI130" s="171">
        <f t="shared" si="182"/>
        <v>78500</v>
      </c>
      <c r="CJ130" s="171">
        <f t="shared" si="182"/>
        <v>94200</v>
      </c>
      <c r="CK130" s="171">
        <f t="shared" si="182"/>
        <v>117750</v>
      </c>
      <c r="CN130" s="136">
        <v>126</v>
      </c>
      <c r="CO130" s="14">
        <f t="shared" si="115"/>
        <v>26</v>
      </c>
      <c r="CP130" s="14">
        <f t="shared" si="97"/>
        <v>4</v>
      </c>
      <c r="CQ130" s="14">
        <f t="shared" si="98"/>
        <v>1102003</v>
      </c>
      <c r="CR130" s="136" t="s">
        <v>1102</v>
      </c>
      <c r="CS130" s="14">
        <f t="shared" si="99"/>
        <v>1</v>
      </c>
      <c r="CT130" s="14" t="str">
        <f t="shared" si="100"/>
        <v>典韦-1星</v>
      </c>
      <c r="CU130" s="136" t="s">
        <v>1108</v>
      </c>
      <c r="CV130" s="14">
        <f t="shared" si="116"/>
        <v>6000</v>
      </c>
      <c r="CW130" s="14" t="str">
        <f t="shared" si="101"/>
        <v>典韦碎片</v>
      </c>
      <c r="CX130" s="14">
        <f t="shared" si="117"/>
        <v>80</v>
      </c>
    </row>
    <row r="131" spans="8:10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102"/>
        <v>3</v>
      </c>
      <c r="AC131" s="14">
        <f>INDEX(挂机升级突破!$DQ$6:$DQ$57,卡牌消耗!AI131)</f>
        <v>11</v>
      </c>
      <c r="AD131" s="14">
        <f>INDEX(挂机升级突破!DR$6:DR$57,卡牌消耗!$AI131)</f>
        <v>4</v>
      </c>
      <c r="AE131" s="14">
        <f>INDEX(挂机升级突破!DS$6:DS$57,卡牌消耗!$AI131)</f>
        <v>0</v>
      </c>
      <c r="AF131" s="14" t="str">
        <f t="shared" si="103"/>
        <v>典韦</v>
      </c>
      <c r="AG131" s="14">
        <f t="shared" si="104"/>
        <v>4</v>
      </c>
      <c r="AH131" s="14" t="str">
        <f t="shared" si="105"/>
        <v>典韦魂火-23</v>
      </c>
      <c r="AI131" s="14">
        <f t="shared" si="106"/>
        <v>23</v>
      </c>
      <c r="AJ131" s="14" t="str">
        <f>INDEX(挂机升级突破!$DT$4:$ED$4,INDEX(挂机升级突破!$DQ$6:$DQ$57,卡牌消耗!AI131))</f>
        <v>金币</v>
      </c>
      <c r="AK131" s="14">
        <f>ROUND(INDEX(挂机升级突破!$DJ$6:$DJ$57,卡牌消耗!AI131)*INDEX(卡牌消耗!$B$8:$F$8,AG131)/$Q$4/50,0)*50</f>
        <v>10350</v>
      </c>
      <c r="AL131" s="14" t="str">
        <f>IF(AD131&gt;0,INDEX(挂机升级突破!$DT$4:$ED$4,AD131),"")</f>
        <v>橙色基础材料</v>
      </c>
      <c r="AM131" s="14">
        <f>ROUND(INDEX(挂机升级突破!$DT$6:$ED$57,卡牌消耗!AI131,AD131)*INDEX(卡牌消耗!$B$5:$F$5,AG131)/$Q$4/5,0)*5</f>
        <v>25</v>
      </c>
      <c r="AN131" s="14" t="str">
        <f>IF(AE131&gt;0,INDEX(挂机升级突破!$DT$4:$ED$4,AE131),"")</f>
        <v/>
      </c>
      <c r="AO131" s="14" t="str">
        <f>IF(AE131&gt;0,ROUND(INDEX(挂机升级突破!$DT$6:$ED$57,卡牌消耗!AI131,AE131)*INDEX(卡牌消耗!$B$7:$F$7,AG131)/$Q$4,0),"")</f>
        <v/>
      </c>
      <c r="AP131" s="106"/>
      <c r="AQ131" s="15"/>
      <c r="AR131" s="104">
        <v>127</v>
      </c>
      <c r="AS131" s="14">
        <f t="shared" si="107"/>
        <v>7</v>
      </c>
      <c r="AT131" s="14">
        <f>INDEX(挂机升级突破!$EI$7:$EI$26,AX131)</f>
        <v>5</v>
      </c>
      <c r="AU131" s="14">
        <f>INDEX(挂机升级突破!$EJ$7:$EJ$26,AX131)</f>
        <v>1</v>
      </c>
      <c r="AV131" s="14">
        <f t="shared" si="108"/>
        <v>4</v>
      </c>
      <c r="AW131" s="14" t="str">
        <f t="shared" si="109"/>
        <v>天使缇娜</v>
      </c>
      <c r="AX131" s="14">
        <f t="shared" si="110"/>
        <v>7</v>
      </c>
      <c r="AY131" s="14" t="str">
        <f t="shared" si="111"/>
        <v>天使缇娜7突</v>
      </c>
      <c r="AZ131" s="14" t="str">
        <f>IF(AT131&gt;0,INDEX(挂机升级突破!$ER$5:$EV$5,卡牌消耗!AT131),"")</f>
        <v>金币</v>
      </c>
      <c r="BA131" s="14">
        <f>IF(AT131&gt;0,ROUND(INDEX(挂机升级突破!$EV$7:$EV$26,卡牌消耗!AX131)*INDEX(卡牌消耗!$B$8:$F$8,AV131)/$Q$4/500,0)*500,"")</f>
        <v>12500</v>
      </c>
      <c r="BB131" s="14" t="str">
        <f>IF(AU131&gt;0,INDEX(挂机升级突破!$ER$5:$EV$5,卡牌消耗!AU131),"")</f>
        <v>玄铁</v>
      </c>
      <c r="BC131" s="14">
        <f>IF(AU131&gt;0,ROUND(INDEX(挂机升级突破!$ER$7:$EU$26,卡牌消耗!AX131,卡牌消耗!AU131)*INDEX($B$6:$F$6,AV131)/$Q$4/5,0)*5,"")</f>
        <v>100</v>
      </c>
      <c r="BD131" s="104"/>
      <c r="BE131" s="104"/>
      <c r="BF131" s="106"/>
      <c r="BX131" s="171"/>
      <c r="BY131" s="170"/>
      <c r="BZ131" s="14">
        <f>SUMIFS($CB$5:$CB$154,$CA$5:$CA$154,"&gt;="&amp;INDEX($BJ$5:$BJ$32,BZ129),$CA$5:$CA$154,"&lt;"&amp;INDEX($BK$5:$BK$32,BZ129))</f>
        <v>27.5</v>
      </c>
      <c r="CA131" s="169">
        <v>127</v>
      </c>
      <c r="CB131" s="169">
        <v>5.5</v>
      </c>
      <c r="CC131" s="21">
        <f t="shared" ref="CC131" si="239">CB131/$BZ131</f>
        <v>0.2</v>
      </c>
      <c r="CD131" s="169">
        <f t="shared" ref="CD131" si="240">INT($BZ130*CC131/5)*5</f>
        <v>82250</v>
      </c>
      <c r="CE131" s="169">
        <f>SUM(CD$5:CD131)</f>
        <v>3056435</v>
      </c>
      <c r="CG131" s="171">
        <f t="shared" si="182"/>
        <v>41100</v>
      </c>
      <c r="CH131" s="171">
        <f t="shared" si="182"/>
        <v>65800</v>
      </c>
      <c r="CI131" s="171">
        <f t="shared" si="182"/>
        <v>82250</v>
      </c>
      <c r="CJ131" s="171">
        <f t="shared" si="182"/>
        <v>98700</v>
      </c>
      <c r="CK131" s="171">
        <f t="shared" si="182"/>
        <v>123350</v>
      </c>
      <c r="CN131" s="136">
        <v>127</v>
      </c>
      <c r="CO131" s="14">
        <f t="shared" si="115"/>
        <v>26</v>
      </c>
      <c r="CP131" s="14">
        <f t="shared" si="97"/>
        <v>4</v>
      </c>
      <c r="CQ131" s="14">
        <f t="shared" si="98"/>
        <v>1102003</v>
      </c>
      <c r="CR131" s="136" t="s">
        <v>1102</v>
      </c>
      <c r="CS131" s="14">
        <f t="shared" si="99"/>
        <v>2</v>
      </c>
      <c r="CT131" s="14" t="str">
        <f t="shared" si="100"/>
        <v>典韦-2星</v>
      </c>
      <c r="CU131" s="136" t="s">
        <v>1108</v>
      </c>
      <c r="CV131" s="14">
        <f t="shared" si="116"/>
        <v>8000</v>
      </c>
      <c r="CW131" s="14" t="str">
        <f t="shared" si="101"/>
        <v>典韦碎片</v>
      </c>
      <c r="CX131" s="14">
        <f t="shared" si="117"/>
        <v>80</v>
      </c>
    </row>
    <row r="132" spans="8:10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102"/>
        <v>3</v>
      </c>
      <c r="AC132" s="14">
        <f>INDEX(挂机升级突破!$DQ$6:$DQ$57,卡牌消耗!AI132)</f>
        <v>11</v>
      </c>
      <c r="AD132" s="14">
        <f>INDEX(挂机升级突破!DR$6:DR$57,卡牌消耗!$AI132)</f>
        <v>4</v>
      </c>
      <c r="AE132" s="14">
        <f>INDEX(挂机升级突破!DS$6:DS$57,卡牌消耗!$AI132)</f>
        <v>0</v>
      </c>
      <c r="AF132" s="14" t="str">
        <f t="shared" si="103"/>
        <v>典韦</v>
      </c>
      <c r="AG132" s="14">
        <f t="shared" si="104"/>
        <v>4</v>
      </c>
      <c r="AH132" s="14" t="str">
        <f t="shared" si="105"/>
        <v>典韦魂火-24</v>
      </c>
      <c r="AI132" s="14">
        <f t="shared" si="106"/>
        <v>24</v>
      </c>
      <c r="AJ132" s="14" t="str">
        <f>INDEX(挂机升级突破!$DT$4:$ED$4,INDEX(挂机升级突破!$DQ$6:$DQ$57,卡牌消耗!AI132))</f>
        <v>金币</v>
      </c>
      <c r="AK132" s="14">
        <f>ROUND(INDEX(挂机升级突破!$DJ$6:$DJ$57,卡牌消耗!AI132)*INDEX(卡牌消耗!$B$8:$F$8,AG132)/$Q$4/50,0)*50</f>
        <v>10350</v>
      </c>
      <c r="AL132" s="14" t="str">
        <f>IF(AD132&gt;0,INDEX(挂机升级突破!$DT$4:$ED$4,AD132),"")</f>
        <v>橙色基础材料</v>
      </c>
      <c r="AM132" s="14">
        <f>ROUND(INDEX(挂机升级突破!$DT$6:$ED$57,卡牌消耗!AI132,AD132)*INDEX(卡牌消耗!$B$5:$F$5,AG132)/$Q$4/5,0)*5</f>
        <v>25</v>
      </c>
      <c r="AN132" s="14" t="str">
        <f>IF(AE132&gt;0,INDEX(挂机升级突破!$DT$4:$ED$4,AE132),"")</f>
        <v/>
      </c>
      <c r="AO132" s="14" t="str">
        <f>IF(AE132&gt;0,ROUND(INDEX(挂机升级突破!$DT$6:$ED$57,卡牌消耗!AI132,AE132)*INDEX(卡牌消耗!$B$7:$F$7,AG132)/$Q$4,0),"")</f>
        <v/>
      </c>
      <c r="AP132" s="106"/>
      <c r="AQ132" s="15"/>
      <c r="AR132" s="104">
        <v>128</v>
      </c>
      <c r="AS132" s="14">
        <f t="shared" si="107"/>
        <v>7</v>
      </c>
      <c r="AT132" s="14">
        <f>INDEX(挂机升级突破!$EI$7:$EI$26,AX132)</f>
        <v>5</v>
      </c>
      <c r="AU132" s="14">
        <f>INDEX(挂机升级突破!$EJ$7:$EJ$26,AX132)</f>
        <v>1</v>
      </c>
      <c r="AV132" s="14">
        <f t="shared" si="108"/>
        <v>4</v>
      </c>
      <c r="AW132" s="14" t="str">
        <f t="shared" si="109"/>
        <v>天使缇娜</v>
      </c>
      <c r="AX132" s="14">
        <f t="shared" si="110"/>
        <v>8</v>
      </c>
      <c r="AY132" s="14" t="str">
        <f t="shared" si="111"/>
        <v>天使缇娜8突</v>
      </c>
      <c r="AZ132" s="14" t="str">
        <f>IF(AT132&gt;0,INDEX(挂机升级突破!$ER$5:$EV$5,卡牌消耗!AT132),"")</f>
        <v>金币</v>
      </c>
      <c r="BA132" s="14">
        <f>IF(AT132&gt;0,ROUND(INDEX(挂机升级突破!$EV$7:$EV$26,卡牌消耗!AX132)*INDEX(卡牌消耗!$B$8:$F$8,AV132)/$Q$4/500,0)*500,"")</f>
        <v>12500</v>
      </c>
      <c r="BB132" s="14" t="str">
        <f>IF(AU132&gt;0,INDEX(挂机升级突破!$ER$5:$EV$5,卡牌消耗!AU132),"")</f>
        <v>玄铁</v>
      </c>
      <c r="BC132" s="14">
        <f>IF(AU132&gt;0,ROUND(INDEX(挂机升级突破!$ER$7:$EU$26,卡牌消耗!AX132,卡牌消耗!AU132)*INDEX($B$6:$F$6,AV132)/$Q$4/5,0)*5,"")</f>
        <v>180</v>
      </c>
      <c r="BD132" s="104"/>
      <c r="BE132" s="104"/>
      <c r="BF132" s="106"/>
      <c r="BX132" s="171"/>
      <c r="BY132" s="171"/>
      <c r="BZ132" s="171"/>
      <c r="CA132" s="169">
        <v>128</v>
      </c>
      <c r="CB132" s="169">
        <v>5.75</v>
      </c>
      <c r="CC132" s="21">
        <f t="shared" ref="CC132" si="241">CB132/$BZ131</f>
        <v>0.20909090909090908</v>
      </c>
      <c r="CD132" s="169">
        <f t="shared" ref="CD132" si="242">INT($BZ130*CC132/5)*5</f>
        <v>85985</v>
      </c>
      <c r="CE132" s="169">
        <f>SUM(CD$5:CD132)</f>
        <v>3142420</v>
      </c>
      <c r="CG132" s="171">
        <f t="shared" si="182"/>
        <v>42950</v>
      </c>
      <c r="CH132" s="171">
        <f t="shared" si="182"/>
        <v>68750</v>
      </c>
      <c r="CI132" s="171">
        <f t="shared" si="182"/>
        <v>85950</v>
      </c>
      <c r="CJ132" s="171">
        <f t="shared" si="182"/>
        <v>103150</v>
      </c>
      <c r="CK132" s="171">
        <f t="shared" si="182"/>
        <v>128950</v>
      </c>
      <c r="CN132" s="136">
        <v>128</v>
      </c>
      <c r="CO132" s="14">
        <f t="shared" si="115"/>
        <v>26</v>
      </c>
      <c r="CP132" s="14">
        <f t="shared" si="97"/>
        <v>4</v>
      </c>
      <c r="CQ132" s="14">
        <f t="shared" si="98"/>
        <v>1102003</v>
      </c>
      <c r="CR132" s="136" t="s">
        <v>1102</v>
      </c>
      <c r="CS132" s="14">
        <f t="shared" si="99"/>
        <v>3</v>
      </c>
      <c r="CT132" s="14" t="str">
        <f t="shared" si="100"/>
        <v>典韦-3星</v>
      </c>
      <c r="CU132" s="136" t="s">
        <v>1108</v>
      </c>
      <c r="CV132" s="14">
        <f t="shared" si="116"/>
        <v>14000</v>
      </c>
      <c r="CW132" s="14" t="str">
        <f t="shared" si="101"/>
        <v>典韦碎片</v>
      </c>
      <c r="CX132" s="14">
        <f t="shared" si="117"/>
        <v>160</v>
      </c>
    </row>
    <row r="133" spans="8:10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102"/>
        <v>3</v>
      </c>
      <c r="AC133" s="14">
        <f>INDEX(挂机升级突破!$DQ$6:$DQ$57,卡牌消耗!AI133)</f>
        <v>11</v>
      </c>
      <c r="AD133" s="14">
        <f>INDEX(挂机升级突破!DR$6:DR$57,卡牌消耗!$AI133)</f>
        <v>4</v>
      </c>
      <c r="AE133" s="14">
        <f>INDEX(挂机升级突破!DS$6:DS$57,卡牌消耗!$AI133)</f>
        <v>0</v>
      </c>
      <c r="AF133" s="14" t="str">
        <f t="shared" si="103"/>
        <v>典韦</v>
      </c>
      <c r="AG133" s="14">
        <f t="shared" si="104"/>
        <v>4</v>
      </c>
      <c r="AH133" s="14" t="str">
        <f t="shared" si="105"/>
        <v>典韦魂火-25</v>
      </c>
      <c r="AI133" s="14">
        <f t="shared" si="106"/>
        <v>25</v>
      </c>
      <c r="AJ133" s="14" t="str">
        <f>INDEX(挂机升级突破!$DT$4:$ED$4,INDEX(挂机升级突破!$DQ$6:$DQ$57,卡牌消耗!AI133))</f>
        <v>金币</v>
      </c>
      <c r="AK133" s="14">
        <f>ROUND(INDEX(挂机升级突破!$DJ$6:$DJ$57,卡牌消耗!AI133)*INDEX(卡牌消耗!$B$8:$F$8,AG133)/$Q$4/50,0)*50</f>
        <v>11300</v>
      </c>
      <c r="AL133" s="14" t="str">
        <f>IF(AD133&gt;0,INDEX(挂机升级突破!$DT$4:$ED$4,AD133),"")</f>
        <v>橙色基础材料</v>
      </c>
      <c r="AM133" s="14">
        <f>ROUND(INDEX(挂机升级突破!$DT$6:$ED$57,卡牌消耗!AI133,AD133)*INDEX(卡牌消耗!$B$5:$F$5,AG133)/$Q$4/5,0)*5</f>
        <v>25</v>
      </c>
      <c r="AN133" s="14" t="str">
        <f>IF(AE133&gt;0,INDEX(挂机升级突破!$DT$4:$ED$4,AE133),"")</f>
        <v/>
      </c>
      <c r="AO133" s="14" t="str">
        <f>IF(AE133&gt;0,ROUND(INDEX(挂机升级突破!$DT$6:$ED$57,卡牌消耗!AI133,AE133)*INDEX(卡牌消耗!$B$7:$F$7,AG133)/$Q$4,0),"")</f>
        <v/>
      </c>
      <c r="AP133" s="106"/>
      <c r="AQ133" s="15"/>
      <c r="AR133" s="104">
        <v>129</v>
      </c>
      <c r="AS133" s="14">
        <f t="shared" si="107"/>
        <v>7</v>
      </c>
      <c r="AT133" s="14">
        <f>INDEX(挂机升级突破!$EI$7:$EI$26,AX133)</f>
        <v>5</v>
      </c>
      <c r="AU133" s="14">
        <f>INDEX(挂机升级突破!$EJ$7:$EJ$26,AX133)</f>
        <v>2</v>
      </c>
      <c r="AV133" s="14">
        <f t="shared" si="108"/>
        <v>4</v>
      </c>
      <c r="AW133" s="14" t="str">
        <f t="shared" si="109"/>
        <v>天使缇娜</v>
      </c>
      <c r="AX133" s="14">
        <f t="shared" si="110"/>
        <v>9</v>
      </c>
      <c r="AY133" s="14" t="str">
        <f t="shared" si="111"/>
        <v>天使缇娜9突</v>
      </c>
      <c r="AZ133" s="14" t="str">
        <f>IF(AT133&gt;0,INDEX(挂机升级突破!$ER$5:$EV$5,卡牌消耗!AT133),"")</f>
        <v>金币</v>
      </c>
      <c r="BA133" s="14">
        <f>IF(AT133&gt;0,ROUND(INDEX(挂机升级突破!$EV$7:$EV$26,卡牌消耗!AX133)*INDEX(卡牌消耗!$B$8:$F$8,AV133)/$Q$4/500,0)*500,"")</f>
        <v>16500</v>
      </c>
      <c r="BB133" s="14" t="str">
        <f>IF(AU133&gt;0,INDEX(挂机升级突破!$ER$5:$EV$5,卡牌消耗!AU133),"")</f>
        <v>乌金</v>
      </c>
      <c r="BC133" s="14">
        <f>IF(AU133&gt;0,ROUND(INDEX(挂机升级突破!$ER$7:$EU$26,卡牌消耗!AX133,卡牌消耗!AU133)*INDEX($B$6:$F$6,AV133)/$Q$4/5,0)*5,"")</f>
        <v>60</v>
      </c>
      <c r="BD133" s="104"/>
      <c r="BE133" s="104"/>
      <c r="BF133" s="106"/>
      <c r="BX133" s="171"/>
      <c r="BY133" s="171"/>
      <c r="BZ133" s="171"/>
      <c r="CA133" s="169">
        <v>129</v>
      </c>
      <c r="CB133" s="169">
        <v>6</v>
      </c>
      <c r="CC133" s="21">
        <f t="shared" ref="CC133" si="243">CB133/$BZ131</f>
        <v>0.21818181818181817</v>
      </c>
      <c r="CD133" s="169">
        <f t="shared" ref="CD133" si="244">INT($BZ130*CC133/5)*5</f>
        <v>89725</v>
      </c>
      <c r="CE133" s="169">
        <f>SUM(CD$5:CD133)</f>
        <v>3232145</v>
      </c>
      <c r="CG133" s="171">
        <f t="shared" si="182"/>
        <v>44850</v>
      </c>
      <c r="CH133" s="171">
        <f t="shared" si="182"/>
        <v>71750</v>
      </c>
      <c r="CI133" s="171">
        <f t="shared" si="182"/>
        <v>89700</v>
      </c>
      <c r="CJ133" s="171">
        <f t="shared" si="182"/>
        <v>107650</v>
      </c>
      <c r="CK133" s="171">
        <f t="shared" si="182"/>
        <v>134550</v>
      </c>
      <c r="CN133" s="136">
        <v>129</v>
      </c>
      <c r="CO133" s="14">
        <f t="shared" si="115"/>
        <v>26</v>
      </c>
      <c r="CP133" s="14">
        <f t="shared" ref="CP133:CP196" si="245">INDEX($C$47:$C$97,CO133)</f>
        <v>4</v>
      </c>
      <c r="CQ133" s="14">
        <f t="shared" ref="CQ133:CQ196" si="246">INDEX($A$47:$A$97,CO133)</f>
        <v>1102003</v>
      </c>
      <c r="CR133" s="136" t="s">
        <v>1102</v>
      </c>
      <c r="CS133" s="14">
        <f t="shared" ref="CS133:CS196" si="247">CN133-INDEX($E$46:$E$97,CO133)</f>
        <v>4</v>
      </c>
      <c r="CT133" s="14" t="str">
        <f t="shared" ref="CT133:CT196" si="248">INDEX($B$47:$B$97,CO133)&amp;"-"&amp;CS133&amp;"星"</f>
        <v>典韦-4星</v>
      </c>
      <c r="CU133" s="136" t="s">
        <v>1108</v>
      </c>
      <c r="CV133" s="14">
        <f t="shared" si="116"/>
        <v>32000</v>
      </c>
      <c r="CW133" s="14" t="str">
        <f t="shared" ref="CW133:CW196" si="249">INDEX($B$47:$B$97,CO133)&amp;"碎片"</f>
        <v>典韦碎片</v>
      </c>
      <c r="CX133" s="14">
        <f t="shared" si="117"/>
        <v>240</v>
      </c>
    </row>
    <row r="134" spans="8:10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250">INT((AA134-1)/52)+1</f>
        <v>3</v>
      </c>
      <c r="AC134" s="14">
        <f>INDEX(挂机升级突破!$DQ$6:$DQ$57,卡牌消耗!AI134)</f>
        <v>11</v>
      </c>
      <c r="AD134" s="14">
        <f>INDEX(挂机升级突破!DR$6:DR$57,卡牌消耗!$AI134)</f>
        <v>4</v>
      </c>
      <c r="AE134" s="14">
        <f>INDEX(挂机升级突破!DS$6:DS$57,卡牌消耗!$AI134)</f>
        <v>0</v>
      </c>
      <c r="AF134" s="14" t="str">
        <f t="shared" ref="AF134:AF197" si="251">INDEX($B$13:$B$40,AB134)</f>
        <v>典韦</v>
      </c>
      <c r="AG134" s="14">
        <f t="shared" ref="AG134:AG197" si="252">INDEX($C$13:$C$40,AB134)</f>
        <v>4</v>
      </c>
      <c r="AH134" s="14" t="str">
        <f t="shared" ref="AH134:AH197" si="253">AF134&amp;"魂火-"&amp;AI134</f>
        <v>典韦魂火-26</v>
      </c>
      <c r="AI134" s="14">
        <f t="shared" ref="AI134:AI197" si="254">AA134-(AB134-1)*52</f>
        <v>26</v>
      </c>
      <c r="AJ134" s="14" t="str">
        <f>INDEX(挂机升级突破!$DT$4:$ED$4,INDEX(挂机升级突破!$DQ$6:$DQ$57,卡牌消耗!AI134))</f>
        <v>金币</v>
      </c>
      <c r="AK134" s="14">
        <f>ROUND(INDEX(挂机升级突破!$DJ$6:$DJ$57,卡牌消耗!AI134)*INDEX(卡牌消耗!$B$8:$F$8,AG134)/$Q$4/50,0)*50</f>
        <v>13150</v>
      </c>
      <c r="AL134" s="14" t="str">
        <f>IF(AD134&gt;0,INDEX(挂机升级突破!$DT$4:$ED$4,AD134),"")</f>
        <v>橙色基础材料</v>
      </c>
      <c r="AM134" s="14">
        <f>ROUND(INDEX(挂机升级突破!$DT$6:$ED$57,卡牌消耗!AI134,AD134)*INDEX(卡牌消耗!$B$5:$F$5,AG134)/$Q$4/5,0)*5</f>
        <v>30</v>
      </c>
      <c r="AN134" s="14" t="str">
        <f>IF(AE134&gt;0,INDEX(挂机升级突破!$DT$4:$ED$4,AE134),"")</f>
        <v/>
      </c>
      <c r="AO134" s="14" t="str">
        <f>IF(AE134&gt;0,ROUND(INDEX(挂机升级突破!$DT$6:$ED$57,卡牌消耗!AI134,AE134)*INDEX(卡牌消耗!$B$7:$F$7,AG134)/$Q$4,0),"")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255">INT((AR134-1)/20)+1</f>
        <v>7</v>
      </c>
      <c r="AT134" s="14">
        <f>INDEX(挂机升级突破!$EI$7:$EI$26,AX134)</f>
        <v>5</v>
      </c>
      <c r="AU134" s="14">
        <f>INDEX(挂机升级突破!$EJ$7:$EJ$26,AX134)</f>
        <v>2</v>
      </c>
      <c r="AV134" s="14">
        <f t="shared" ref="AV134:AV197" si="256">INDEX($C$13:$C$40,AS134)</f>
        <v>4</v>
      </c>
      <c r="AW134" s="14" t="str">
        <f t="shared" ref="AW134:AW197" si="257">INDEX($B$13:$B$40,AS134)</f>
        <v>天使缇娜</v>
      </c>
      <c r="AX134" s="14">
        <f t="shared" ref="AX134:AX197" si="258">AR134-(AS134-1)*20</f>
        <v>10</v>
      </c>
      <c r="AY134" s="14" t="str">
        <f t="shared" ref="AY134:AY197" si="259">AW134&amp;AX134&amp;"突"</f>
        <v>天使缇娜10突</v>
      </c>
      <c r="AZ134" s="14" t="str">
        <f>IF(AT134&gt;0,INDEX(挂机升级突破!$ER$5:$EV$5,卡牌消耗!AT134),"")</f>
        <v>金币</v>
      </c>
      <c r="BA134" s="14">
        <f>IF(AT134&gt;0,ROUND(INDEX(挂机升级突破!$EV$7:$EV$26,卡牌消耗!AX134)*INDEX(卡牌消耗!$B$8:$F$8,AV134)/$Q$4/500,0)*500,"")</f>
        <v>28000</v>
      </c>
      <c r="BB134" s="14" t="str">
        <f>IF(AU134&gt;0,INDEX(挂机升级突破!$ER$5:$EV$5,卡牌消耗!AU134),"")</f>
        <v>乌金</v>
      </c>
      <c r="BC134" s="14">
        <f>IF(AU134&gt;0,ROUND(INDEX(挂机升级突破!$ER$7:$EU$26,卡牌消耗!AX134,卡牌消耗!AU134)*INDEX($B$6:$F$6,AV134)/$Q$4/5,0)*5,"")</f>
        <v>85</v>
      </c>
      <c r="BD134" s="104"/>
      <c r="BE134" s="104"/>
      <c r="BF134" s="106"/>
      <c r="BX134" s="171"/>
      <c r="BY134" s="173" t="s">
        <v>120</v>
      </c>
      <c r="BZ134" s="169">
        <v>25</v>
      </c>
      <c r="CA134" s="169">
        <v>130</v>
      </c>
      <c r="CB134" s="169">
        <v>5</v>
      </c>
      <c r="CC134" s="21">
        <f t="shared" ref="CC134" si="260">CB134/$BZ136</f>
        <v>0.18181818181818182</v>
      </c>
      <c r="CD134" s="169">
        <f t="shared" ref="CD134" si="261">INT($BZ135*CC134/5)*5</f>
        <v>92360</v>
      </c>
      <c r="CE134" s="169">
        <f>SUM(CD$5:CD134)</f>
        <v>3324505</v>
      </c>
      <c r="CG134" s="171">
        <f t="shared" ref="CG134:CK154" si="262">INT($CD134*CG$3/50)*50</f>
        <v>46150</v>
      </c>
      <c r="CH134" s="171">
        <f t="shared" si="262"/>
        <v>73850</v>
      </c>
      <c r="CI134" s="171">
        <f t="shared" si="262"/>
        <v>92350</v>
      </c>
      <c r="CJ134" s="171">
        <f t="shared" si="262"/>
        <v>110800</v>
      </c>
      <c r="CK134" s="171">
        <f t="shared" si="262"/>
        <v>138500</v>
      </c>
      <c r="CN134" s="136">
        <v>130</v>
      </c>
      <c r="CO134" s="14">
        <f t="shared" ref="CO134:CO197" si="263">INT((CN134-1)/5)+1</f>
        <v>26</v>
      </c>
      <c r="CP134" s="14">
        <f t="shared" si="245"/>
        <v>4</v>
      </c>
      <c r="CQ134" s="14">
        <f t="shared" si="246"/>
        <v>1102003</v>
      </c>
      <c r="CR134" s="136" t="s">
        <v>1102</v>
      </c>
      <c r="CS134" s="14">
        <f t="shared" si="247"/>
        <v>5</v>
      </c>
      <c r="CT134" s="14" t="str">
        <f t="shared" si="248"/>
        <v>典韦-5星</v>
      </c>
      <c r="CU134" s="136" t="s">
        <v>1108</v>
      </c>
      <c r="CV134" s="14">
        <f t="shared" ref="CV134:CV197" si="264">INDEX($K$21:$N$25,CS134,CP134-1)</f>
        <v>60000</v>
      </c>
      <c r="CW134" s="14" t="str">
        <f t="shared" si="249"/>
        <v>典韦碎片</v>
      </c>
      <c r="CX134" s="14">
        <f t="shared" ref="CX134:CX197" si="265">INDEX($J$5:$M$9,CS134,CP134-1)</f>
        <v>320</v>
      </c>
    </row>
    <row r="135" spans="8:10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250"/>
        <v>3</v>
      </c>
      <c r="AC135" s="14">
        <f>INDEX(挂机升级突破!$DQ$6:$DQ$57,卡牌消耗!AI135)</f>
        <v>11</v>
      </c>
      <c r="AD135" s="14">
        <f>INDEX(挂机升级突破!DR$6:DR$57,卡牌消耗!$AI135)</f>
        <v>4</v>
      </c>
      <c r="AE135" s="14">
        <f>INDEX(挂机升级突破!DS$6:DS$57,卡牌消耗!$AI135)</f>
        <v>0</v>
      </c>
      <c r="AF135" s="14" t="str">
        <f t="shared" si="251"/>
        <v>典韦</v>
      </c>
      <c r="AG135" s="14">
        <f t="shared" si="252"/>
        <v>4</v>
      </c>
      <c r="AH135" s="14" t="str">
        <f t="shared" si="253"/>
        <v>典韦魂火-27</v>
      </c>
      <c r="AI135" s="14">
        <f t="shared" si="254"/>
        <v>27</v>
      </c>
      <c r="AJ135" s="14" t="str">
        <f>INDEX(挂机升级突破!$DT$4:$ED$4,INDEX(挂机升级突破!$DQ$6:$DQ$57,卡牌消耗!AI135))</f>
        <v>金币</v>
      </c>
      <c r="AK135" s="14">
        <f>ROUND(INDEX(挂机升级突破!$DJ$6:$DJ$57,卡牌消耗!AI135)*INDEX(卡牌消耗!$B$8:$F$8,AG135)/$Q$4/50,0)*50</f>
        <v>13150</v>
      </c>
      <c r="AL135" s="14" t="str">
        <f>IF(AD135&gt;0,INDEX(挂机升级突破!$DT$4:$ED$4,AD135),"")</f>
        <v>橙色基础材料</v>
      </c>
      <c r="AM135" s="14">
        <f>ROUND(INDEX(挂机升级突破!$DT$6:$ED$57,卡牌消耗!AI135,AD135)*INDEX(卡牌消耗!$B$5:$F$5,AG135)/$Q$4/5,0)*5</f>
        <v>30</v>
      </c>
      <c r="AN135" s="14" t="str">
        <f>IF(AE135&gt;0,INDEX(挂机升级突破!$DT$4:$ED$4,AE135),"")</f>
        <v/>
      </c>
      <c r="AO135" s="14" t="str">
        <f>IF(AE135&gt;0,ROUND(INDEX(挂机升级突破!$DT$6:$ED$57,卡牌消耗!AI135,AE135)*INDEX(卡牌消耗!$B$7:$F$7,AG135)/$Q$4,0),"")</f>
        <v/>
      </c>
      <c r="AP135" s="106"/>
      <c r="AQ135" s="15"/>
      <c r="AR135" s="104">
        <v>131</v>
      </c>
      <c r="AS135" s="14">
        <f t="shared" si="255"/>
        <v>7</v>
      </c>
      <c r="AT135" s="14">
        <f>INDEX(挂机升级突破!$EI$7:$EI$26,AX135)</f>
        <v>5</v>
      </c>
      <c r="AU135" s="14">
        <f>INDEX(挂机升级突破!$EJ$7:$EJ$26,AX135)</f>
        <v>2</v>
      </c>
      <c r="AV135" s="14">
        <f t="shared" si="256"/>
        <v>4</v>
      </c>
      <c r="AW135" s="14" t="str">
        <f t="shared" si="257"/>
        <v>天使缇娜</v>
      </c>
      <c r="AX135" s="14">
        <f t="shared" si="258"/>
        <v>11</v>
      </c>
      <c r="AY135" s="14" t="str">
        <f t="shared" si="259"/>
        <v>天使缇娜11突</v>
      </c>
      <c r="AZ135" s="14" t="str">
        <f>IF(AT135&gt;0,INDEX(挂机升级突破!$ER$5:$EV$5,卡牌消耗!AT135),"")</f>
        <v>金币</v>
      </c>
      <c r="BA135" s="14">
        <f>IF(AT135&gt;0,ROUND(INDEX(挂机升级突破!$EV$7:$EV$26,卡牌消耗!AX135)*INDEX(卡牌消耗!$B$8:$F$8,AV135)/$Q$4/500,0)*500,"")</f>
        <v>28000</v>
      </c>
      <c r="BB135" s="14" t="str">
        <f>IF(AU135&gt;0,INDEX(挂机升级突破!$ER$5:$EV$5,卡牌消耗!AU135),"")</f>
        <v>乌金</v>
      </c>
      <c r="BC135" s="14">
        <f>IF(AU135&gt;0,ROUND(INDEX(挂机升级突破!$ER$7:$EU$26,卡牌消耗!AX135,卡牌消耗!AU135)*INDEX($B$6:$F$6,AV135)/$Q$4/5,0)*5,"")</f>
        <v>110</v>
      </c>
      <c r="BD135" s="104"/>
      <c r="BE135" s="104"/>
      <c r="BF135" s="106"/>
      <c r="BX135" s="171"/>
      <c r="BY135" s="171"/>
      <c r="BZ135" s="14">
        <f>INDEX($BU$5:$BU$32,BZ134)</f>
        <v>508000</v>
      </c>
      <c r="CA135" s="169">
        <v>131</v>
      </c>
      <c r="CB135" s="169">
        <v>5.25</v>
      </c>
      <c r="CC135" s="21">
        <f t="shared" ref="CC135" si="266">CB135/$BZ136</f>
        <v>0.19090909090909092</v>
      </c>
      <c r="CD135" s="169">
        <f t="shared" ref="CD135" si="267">INT($BZ135*CC135/5)*5</f>
        <v>96980</v>
      </c>
      <c r="CE135" s="169">
        <f>SUM(CD$5:CD135)</f>
        <v>3421485</v>
      </c>
      <c r="CG135" s="171">
        <f t="shared" si="262"/>
        <v>48450</v>
      </c>
      <c r="CH135" s="171">
        <f t="shared" si="262"/>
        <v>77550</v>
      </c>
      <c r="CI135" s="171">
        <f t="shared" si="262"/>
        <v>96950</v>
      </c>
      <c r="CJ135" s="171">
        <f t="shared" si="262"/>
        <v>116350</v>
      </c>
      <c r="CK135" s="171">
        <f t="shared" si="262"/>
        <v>145450</v>
      </c>
      <c r="CN135" s="136">
        <v>131</v>
      </c>
      <c r="CO135" s="14">
        <f t="shared" si="263"/>
        <v>27</v>
      </c>
      <c r="CP135" s="14">
        <f t="shared" si="245"/>
        <v>2</v>
      </c>
      <c r="CQ135" s="14">
        <f t="shared" si="246"/>
        <v>1102004</v>
      </c>
      <c r="CR135" s="136" t="s">
        <v>1102</v>
      </c>
      <c r="CS135" s="14">
        <f t="shared" si="247"/>
        <v>1</v>
      </c>
      <c r="CT135" s="14" t="str">
        <f t="shared" si="248"/>
        <v>唐流雨-1星</v>
      </c>
      <c r="CU135" s="136" t="s">
        <v>1108</v>
      </c>
      <c r="CV135" s="14">
        <f t="shared" si="264"/>
        <v>3000</v>
      </c>
      <c r="CW135" s="14" t="str">
        <f t="shared" si="249"/>
        <v>唐流雨碎片</v>
      </c>
      <c r="CX135" s="14">
        <f t="shared" si="265"/>
        <v>20</v>
      </c>
    </row>
    <row r="136" spans="8:10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250"/>
        <v>3</v>
      </c>
      <c r="AC136" s="14">
        <f>INDEX(挂机升级突破!$DQ$6:$DQ$57,卡牌消耗!AI136)</f>
        <v>11</v>
      </c>
      <c r="AD136" s="14">
        <f>INDEX(挂机升级突破!DR$6:DR$57,卡牌消耗!$AI136)</f>
        <v>4</v>
      </c>
      <c r="AE136" s="14">
        <f>INDEX(挂机升级突破!DS$6:DS$57,卡牌消耗!$AI136)</f>
        <v>0</v>
      </c>
      <c r="AF136" s="14" t="str">
        <f t="shared" si="251"/>
        <v>典韦</v>
      </c>
      <c r="AG136" s="14">
        <f t="shared" si="252"/>
        <v>4</v>
      </c>
      <c r="AH136" s="14" t="str">
        <f t="shared" si="253"/>
        <v>典韦魂火-28</v>
      </c>
      <c r="AI136" s="14">
        <f t="shared" si="254"/>
        <v>28</v>
      </c>
      <c r="AJ136" s="14" t="str">
        <f>INDEX(挂机升级突破!$DT$4:$ED$4,INDEX(挂机升级突破!$DQ$6:$DQ$57,卡牌消耗!AI136))</f>
        <v>金币</v>
      </c>
      <c r="AK136" s="14">
        <f>ROUND(INDEX(挂机升级突破!$DJ$6:$DJ$57,卡牌消耗!AI136)*INDEX(卡牌消耗!$B$8:$F$8,AG136)/$Q$4/50,0)*50</f>
        <v>13150</v>
      </c>
      <c r="AL136" s="14" t="str">
        <f>IF(AD136&gt;0,INDEX(挂机升级突破!$DT$4:$ED$4,AD136),"")</f>
        <v>橙色基础材料</v>
      </c>
      <c r="AM136" s="14">
        <f>ROUND(INDEX(挂机升级突破!$DT$6:$ED$57,卡牌消耗!AI136,AD136)*INDEX(卡牌消耗!$B$5:$F$5,AG136)/$Q$4/5,0)*5</f>
        <v>30</v>
      </c>
      <c r="AN136" s="14" t="str">
        <f>IF(AE136&gt;0,INDEX(挂机升级突破!$DT$4:$ED$4,AE136),"")</f>
        <v/>
      </c>
      <c r="AO136" s="14" t="str">
        <f>IF(AE136&gt;0,ROUND(INDEX(挂机升级突破!$DT$6:$ED$57,卡牌消耗!AI136,AE136)*INDEX(卡牌消耗!$B$7:$F$7,AG136)/$Q$4,0),"")</f>
        <v/>
      </c>
      <c r="AP136" s="106"/>
      <c r="AQ136" s="15"/>
      <c r="AR136" s="104">
        <v>132</v>
      </c>
      <c r="AS136" s="14">
        <f t="shared" si="255"/>
        <v>7</v>
      </c>
      <c r="AT136" s="14">
        <f>INDEX(挂机升级突破!$EI$7:$EI$26,AX136)</f>
        <v>5</v>
      </c>
      <c r="AU136" s="14">
        <f>INDEX(挂机升级突破!$EJ$7:$EJ$26,AX136)</f>
        <v>2</v>
      </c>
      <c r="AV136" s="14">
        <f t="shared" si="256"/>
        <v>4</v>
      </c>
      <c r="AW136" s="14" t="str">
        <f t="shared" si="257"/>
        <v>天使缇娜</v>
      </c>
      <c r="AX136" s="14">
        <f t="shared" si="258"/>
        <v>12</v>
      </c>
      <c r="AY136" s="14" t="str">
        <f t="shared" si="259"/>
        <v>天使缇娜12突</v>
      </c>
      <c r="AZ136" s="14" t="str">
        <f>IF(AT136&gt;0,INDEX(挂机升级突破!$ER$5:$EV$5,卡牌消耗!AT136),"")</f>
        <v>金币</v>
      </c>
      <c r="BA136" s="14">
        <f>IF(AT136&gt;0,ROUND(INDEX(挂机升级突破!$EV$7:$EV$26,卡牌消耗!AX136)*INDEX(卡牌消耗!$B$8:$F$8,AV136)/$Q$4/500,0)*500,"")</f>
        <v>37500</v>
      </c>
      <c r="BB136" s="14" t="str">
        <f>IF(AU136&gt;0,INDEX(挂机升级突破!$ER$5:$EV$5,卡牌消耗!AU136),"")</f>
        <v>乌金</v>
      </c>
      <c r="BC136" s="14">
        <f>IF(AU136&gt;0,ROUND(INDEX(挂机升级突破!$ER$7:$EU$26,卡牌消耗!AX136,卡牌消耗!AU136)*INDEX($B$6:$F$6,AV136)/$Q$4/5,0)*5,"")</f>
        <v>140</v>
      </c>
      <c r="BD136" s="104"/>
      <c r="BE136" s="104"/>
      <c r="BF136" s="106"/>
      <c r="BX136" s="171"/>
      <c r="BY136" s="170"/>
      <c r="BZ136" s="14">
        <f>SUMIFS($CB$5:$CB$154,$CA$5:$CA$154,"&gt;="&amp;INDEX($BJ$5:$BJ$32,BZ134),$CA$5:$CA$154,"&lt;"&amp;INDEX($BK$5:$BK$32,BZ134))</f>
        <v>27.5</v>
      </c>
      <c r="CA136" s="169">
        <v>132</v>
      </c>
      <c r="CB136" s="169">
        <v>5.5</v>
      </c>
      <c r="CC136" s="21">
        <f t="shared" ref="CC136" si="268">CB136/$BZ136</f>
        <v>0.2</v>
      </c>
      <c r="CD136" s="169">
        <f t="shared" ref="CD136" si="269">INT($BZ135*CC136/5)*5</f>
        <v>101600</v>
      </c>
      <c r="CE136" s="169">
        <f>SUM(CD$5:CD136)</f>
        <v>3523085</v>
      </c>
      <c r="CG136" s="171">
        <f t="shared" si="262"/>
        <v>50800</v>
      </c>
      <c r="CH136" s="171">
        <f t="shared" si="262"/>
        <v>81250</v>
      </c>
      <c r="CI136" s="171">
        <f t="shared" si="262"/>
        <v>101600</v>
      </c>
      <c r="CJ136" s="171">
        <f t="shared" si="262"/>
        <v>121900</v>
      </c>
      <c r="CK136" s="171">
        <f t="shared" si="262"/>
        <v>152400</v>
      </c>
      <c r="CN136" s="136">
        <v>132</v>
      </c>
      <c r="CO136" s="14">
        <f t="shared" si="263"/>
        <v>27</v>
      </c>
      <c r="CP136" s="14">
        <f t="shared" si="245"/>
        <v>2</v>
      </c>
      <c r="CQ136" s="14">
        <f t="shared" si="246"/>
        <v>1102004</v>
      </c>
      <c r="CR136" s="136" t="s">
        <v>1102</v>
      </c>
      <c r="CS136" s="14">
        <f t="shared" si="247"/>
        <v>2</v>
      </c>
      <c r="CT136" s="14" t="str">
        <f t="shared" si="248"/>
        <v>唐流雨-2星</v>
      </c>
      <c r="CU136" s="136" t="s">
        <v>1108</v>
      </c>
      <c r="CV136" s="14">
        <f t="shared" si="264"/>
        <v>3500</v>
      </c>
      <c r="CW136" s="14" t="str">
        <f t="shared" si="249"/>
        <v>唐流雨碎片</v>
      </c>
      <c r="CX136" s="14">
        <f t="shared" si="265"/>
        <v>40</v>
      </c>
    </row>
    <row r="137" spans="8:10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250"/>
        <v>3</v>
      </c>
      <c r="AC137" s="14">
        <f>INDEX(挂机升级突破!$DQ$6:$DQ$57,卡牌消耗!AI137)</f>
        <v>11</v>
      </c>
      <c r="AD137" s="14">
        <f>INDEX(挂机升级突破!DR$6:DR$57,卡牌消耗!$AI137)</f>
        <v>4</v>
      </c>
      <c r="AE137" s="14">
        <f>INDEX(挂机升级突破!DS$6:DS$57,卡牌消耗!$AI137)</f>
        <v>0</v>
      </c>
      <c r="AF137" s="14" t="str">
        <f t="shared" si="251"/>
        <v>典韦</v>
      </c>
      <c r="AG137" s="14">
        <f t="shared" si="252"/>
        <v>4</v>
      </c>
      <c r="AH137" s="14" t="str">
        <f t="shared" si="253"/>
        <v>典韦魂火-29</v>
      </c>
      <c r="AI137" s="14">
        <f t="shared" si="254"/>
        <v>29</v>
      </c>
      <c r="AJ137" s="14" t="str">
        <f>INDEX(挂机升级突破!$DT$4:$ED$4,INDEX(挂机升级突破!$DQ$6:$DQ$57,卡牌消耗!AI137))</f>
        <v>金币</v>
      </c>
      <c r="AK137" s="14">
        <f>ROUND(INDEX(挂机升级突破!$DJ$6:$DJ$57,卡牌消耗!AI137)*INDEX(卡牌消耗!$B$8:$F$8,AG137)/$Q$4/50,0)*50</f>
        <v>13350</v>
      </c>
      <c r="AL137" s="14" t="str">
        <f>IF(AD137&gt;0,INDEX(挂机升级突破!$DT$4:$ED$4,AD137),"")</f>
        <v>橙色基础材料</v>
      </c>
      <c r="AM137" s="14">
        <f>ROUND(INDEX(挂机升级突破!$DT$6:$ED$57,卡牌消耗!AI137,AD137)*INDEX(卡牌消耗!$B$5:$F$5,AG137)/$Q$4/5,0)*5</f>
        <v>30</v>
      </c>
      <c r="AN137" s="14" t="str">
        <f>IF(AE137&gt;0,INDEX(挂机升级突破!$DT$4:$ED$4,AE137),"")</f>
        <v/>
      </c>
      <c r="AO137" s="14" t="str">
        <f>IF(AE137&gt;0,ROUND(INDEX(挂机升级突破!$DT$6:$ED$57,卡牌消耗!AI137,AE137)*INDEX(卡牌消耗!$B$7:$F$7,AG137)/$Q$4,0),"")</f>
        <v/>
      </c>
      <c r="AP137" s="106"/>
      <c r="AQ137" s="15"/>
      <c r="AR137" s="104">
        <v>133</v>
      </c>
      <c r="AS137" s="14">
        <f t="shared" si="255"/>
        <v>7</v>
      </c>
      <c r="AT137" s="14">
        <f>INDEX(挂机升级突破!$EI$7:$EI$26,AX137)</f>
        <v>5</v>
      </c>
      <c r="AU137" s="14">
        <f>INDEX(挂机升级突破!$EJ$7:$EJ$26,AX137)</f>
        <v>3</v>
      </c>
      <c r="AV137" s="14">
        <f t="shared" si="256"/>
        <v>4</v>
      </c>
      <c r="AW137" s="14" t="str">
        <f t="shared" si="257"/>
        <v>天使缇娜</v>
      </c>
      <c r="AX137" s="14">
        <f t="shared" si="258"/>
        <v>13</v>
      </c>
      <c r="AY137" s="14" t="str">
        <f t="shared" si="259"/>
        <v>天使缇娜13突</v>
      </c>
      <c r="AZ137" s="14" t="str">
        <f>IF(AT137&gt;0,INDEX(挂机升级突破!$ER$5:$EV$5,卡牌消耗!AT137),"")</f>
        <v>金币</v>
      </c>
      <c r="BA137" s="14">
        <f>IF(AT137&gt;0,ROUND(INDEX(挂机升级突破!$EV$7:$EV$26,卡牌消耗!AX137)*INDEX(卡牌消耗!$B$8:$F$8,AV137)/$Q$4/500,0)*500,"")</f>
        <v>50000</v>
      </c>
      <c r="BB137" s="14" t="str">
        <f>IF(AU137&gt;0,INDEX(挂机升级突破!$ER$5:$EV$5,卡牌消耗!AU137),"")</f>
        <v>银母</v>
      </c>
      <c r="BC137" s="14">
        <f>IF(AU137&gt;0,ROUND(INDEX(挂机升级突破!$ER$7:$EU$26,卡牌消耗!AX137,卡牌消耗!AU137)*INDEX($B$6:$F$6,AV137)/$Q$4/5,0)*5,"")</f>
        <v>45</v>
      </c>
      <c r="BD137" s="104"/>
      <c r="BE137" s="104"/>
      <c r="BF137" s="106"/>
      <c r="BX137" s="171"/>
      <c r="BY137" s="171"/>
      <c r="BZ137" s="171"/>
      <c r="CA137" s="169">
        <v>133</v>
      </c>
      <c r="CB137" s="169">
        <v>5.75</v>
      </c>
      <c r="CC137" s="21">
        <f t="shared" ref="CC137" si="270">CB137/$BZ136</f>
        <v>0.20909090909090908</v>
      </c>
      <c r="CD137" s="169">
        <f t="shared" ref="CD137" si="271">INT($BZ135*CC137/5)*5</f>
        <v>106215</v>
      </c>
      <c r="CE137" s="169">
        <f>SUM(CD$5:CD137)</f>
        <v>3629300</v>
      </c>
      <c r="CG137" s="171">
        <f t="shared" si="262"/>
        <v>53100</v>
      </c>
      <c r="CH137" s="171">
        <f t="shared" si="262"/>
        <v>84950</v>
      </c>
      <c r="CI137" s="171">
        <f t="shared" si="262"/>
        <v>106200</v>
      </c>
      <c r="CJ137" s="171">
        <f t="shared" si="262"/>
        <v>127450</v>
      </c>
      <c r="CK137" s="171">
        <f t="shared" si="262"/>
        <v>159300</v>
      </c>
      <c r="CN137" s="136">
        <v>133</v>
      </c>
      <c r="CO137" s="14">
        <f t="shared" si="263"/>
        <v>27</v>
      </c>
      <c r="CP137" s="14">
        <f t="shared" si="245"/>
        <v>2</v>
      </c>
      <c r="CQ137" s="14">
        <f t="shared" si="246"/>
        <v>1102004</v>
      </c>
      <c r="CR137" s="136" t="s">
        <v>1102</v>
      </c>
      <c r="CS137" s="14">
        <f t="shared" si="247"/>
        <v>3</v>
      </c>
      <c r="CT137" s="14" t="str">
        <f t="shared" si="248"/>
        <v>唐流雨-3星</v>
      </c>
      <c r="CU137" s="136" t="s">
        <v>1108</v>
      </c>
      <c r="CV137" s="14">
        <f t="shared" si="264"/>
        <v>7000</v>
      </c>
      <c r="CW137" s="14" t="str">
        <f t="shared" si="249"/>
        <v>唐流雨碎片</v>
      </c>
      <c r="CX137" s="14">
        <f t="shared" si="265"/>
        <v>80</v>
      </c>
    </row>
    <row r="138" spans="8:10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250"/>
        <v>3</v>
      </c>
      <c r="AC138" s="14">
        <f>INDEX(挂机升级突破!$DQ$6:$DQ$57,卡牌消耗!AI138)</f>
        <v>11</v>
      </c>
      <c r="AD138" s="14">
        <f>INDEX(挂机升级突破!DR$6:DR$57,卡牌消耗!$AI138)</f>
        <v>4</v>
      </c>
      <c r="AE138" s="14">
        <f>INDEX(挂机升级突破!DS$6:DS$57,卡牌消耗!$AI138)</f>
        <v>0</v>
      </c>
      <c r="AF138" s="14" t="str">
        <f t="shared" si="251"/>
        <v>典韦</v>
      </c>
      <c r="AG138" s="14">
        <f t="shared" si="252"/>
        <v>4</v>
      </c>
      <c r="AH138" s="14" t="str">
        <f t="shared" si="253"/>
        <v>典韦魂火-30</v>
      </c>
      <c r="AI138" s="14">
        <f t="shared" si="254"/>
        <v>30</v>
      </c>
      <c r="AJ138" s="14" t="str">
        <f>INDEX(挂机升级突破!$DT$4:$ED$4,INDEX(挂机升级突破!$DQ$6:$DQ$57,卡牌消耗!AI138))</f>
        <v>金币</v>
      </c>
      <c r="AK138" s="14">
        <f>ROUND(INDEX(挂机升级突破!$DJ$6:$DJ$57,卡牌消耗!AI138)*INDEX(卡牌消耗!$B$8:$F$8,AG138)/$Q$4/50,0)*50</f>
        <v>13350</v>
      </c>
      <c r="AL138" s="14" t="str">
        <f>IF(AD138&gt;0,INDEX(挂机升级突破!$DT$4:$ED$4,AD138),"")</f>
        <v>橙色基础材料</v>
      </c>
      <c r="AM138" s="14">
        <f>ROUND(INDEX(挂机升级突破!$DT$6:$ED$57,卡牌消耗!AI138,AD138)*INDEX(卡牌消耗!$B$5:$F$5,AG138)/$Q$4/5,0)*5</f>
        <v>30</v>
      </c>
      <c r="AN138" s="14" t="str">
        <f>IF(AE138&gt;0,INDEX(挂机升级突破!$DT$4:$ED$4,AE138),"")</f>
        <v/>
      </c>
      <c r="AO138" s="14" t="str">
        <f>IF(AE138&gt;0,ROUND(INDEX(挂机升级突破!$DT$6:$ED$57,卡牌消耗!AI138,AE138)*INDEX(卡牌消耗!$B$7:$F$7,AG138)/$Q$4,0),"")</f>
        <v/>
      </c>
      <c r="AP138" s="106"/>
      <c r="AQ138" s="15"/>
      <c r="AR138" s="104">
        <v>134</v>
      </c>
      <c r="AS138" s="14">
        <f t="shared" si="255"/>
        <v>7</v>
      </c>
      <c r="AT138" s="14">
        <f>INDEX(挂机升级突破!$EI$7:$EI$26,AX138)</f>
        <v>5</v>
      </c>
      <c r="AU138" s="14">
        <f>INDEX(挂机升级突破!$EJ$7:$EJ$26,AX138)</f>
        <v>3</v>
      </c>
      <c r="AV138" s="14">
        <f t="shared" si="256"/>
        <v>4</v>
      </c>
      <c r="AW138" s="14" t="str">
        <f t="shared" si="257"/>
        <v>天使缇娜</v>
      </c>
      <c r="AX138" s="14">
        <f t="shared" si="258"/>
        <v>14</v>
      </c>
      <c r="AY138" s="14" t="str">
        <f t="shared" si="259"/>
        <v>天使缇娜14突</v>
      </c>
      <c r="AZ138" s="14" t="str">
        <f>IF(AT138&gt;0,INDEX(挂机升级突破!$ER$5:$EV$5,卡牌消耗!AT138),"")</f>
        <v>金币</v>
      </c>
      <c r="BA138" s="14">
        <f>IF(AT138&gt;0,ROUND(INDEX(挂机升级突破!$EV$7:$EV$26,卡牌消耗!AX138)*INDEX(卡牌消耗!$B$8:$F$8,AV138)/$Q$4/500,0)*500,"")</f>
        <v>50000</v>
      </c>
      <c r="BB138" s="14" t="str">
        <f>IF(AU138&gt;0,INDEX(挂机升级突破!$ER$5:$EV$5,卡牌消耗!AU138),"")</f>
        <v>银母</v>
      </c>
      <c r="BC138" s="14">
        <f>IF(AU138&gt;0,ROUND(INDEX(挂机升级突破!$ER$7:$EU$26,卡牌消耗!AX138,卡牌消耗!AU138)*INDEX($B$6:$F$6,AV138)/$Q$4/5,0)*5,"")</f>
        <v>65</v>
      </c>
      <c r="BD138" s="104"/>
      <c r="BE138" s="104"/>
      <c r="BF138" s="106"/>
      <c r="BX138" s="171"/>
      <c r="BY138" s="171"/>
      <c r="BZ138" s="171"/>
      <c r="CA138" s="169">
        <v>134</v>
      </c>
      <c r="CB138" s="169">
        <v>6</v>
      </c>
      <c r="CC138" s="21">
        <f t="shared" ref="CC138" si="272">CB138/$BZ136</f>
        <v>0.21818181818181817</v>
      </c>
      <c r="CD138" s="169">
        <f t="shared" ref="CD138" si="273">INT($BZ135*CC138/5)*5</f>
        <v>110835</v>
      </c>
      <c r="CE138" s="169">
        <f>SUM(CD$5:CD138)</f>
        <v>3740135</v>
      </c>
      <c r="CG138" s="171">
        <f t="shared" si="262"/>
        <v>55400</v>
      </c>
      <c r="CH138" s="171">
        <f t="shared" si="262"/>
        <v>88650</v>
      </c>
      <c r="CI138" s="171">
        <f t="shared" si="262"/>
        <v>110800</v>
      </c>
      <c r="CJ138" s="171">
        <f t="shared" si="262"/>
        <v>133000</v>
      </c>
      <c r="CK138" s="171">
        <f t="shared" si="262"/>
        <v>166250</v>
      </c>
      <c r="CN138" s="136">
        <v>134</v>
      </c>
      <c r="CO138" s="14">
        <f t="shared" si="263"/>
        <v>27</v>
      </c>
      <c r="CP138" s="14">
        <f t="shared" si="245"/>
        <v>2</v>
      </c>
      <c r="CQ138" s="14">
        <f t="shared" si="246"/>
        <v>1102004</v>
      </c>
      <c r="CR138" s="136" t="s">
        <v>1102</v>
      </c>
      <c r="CS138" s="14">
        <f t="shared" si="247"/>
        <v>4</v>
      </c>
      <c r="CT138" s="14" t="str">
        <f t="shared" si="248"/>
        <v>唐流雨-4星</v>
      </c>
      <c r="CU138" s="136" t="s">
        <v>1108</v>
      </c>
      <c r="CV138" s="14">
        <f t="shared" si="264"/>
        <v>16000</v>
      </c>
      <c r="CW138" s="14" t="str">
        <f t="shared" si="249"/>
        <v>唐流雨碎片</v>
      </c>
      <c r="CX138" s="14">
        <f t="shared" si="265"/>
        <v>120</v>
      </c>
    </row>
    <row r="139" spans="8:10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250"/>
        <v>3</v>
      </c>
      <c r="AC139" s="14">
        <f>INDEX(挂机升级突破!$DQ$6:$DQ$57,卡牌消耗!AI139)</f>
        <v>11</v>
      </c>
      <c r="AD139" s="14">
        <f>INDEX(挂机升级突破!DR$6:DR$57,卡牌消耗!$AI139)</f>
        <v>4</v>
      </c>
      <c r="AE139" s="14">
        <f>INDEX(挂机升级突破!DS$6:DS$57,卡牌消耗!$AI139)</f>
        <v>0</v>
      </c>
      <c r="AF139" s="14" t="str">
        <f t="shared" si="251"/>
        <v>典韦</v>
      </c>
      <c r="AG139" s="14">
        <f t="shared" si="252"/>
        <v>4</v>
      </c>
      <c r="AH139" s="14" t="str">
        <f t="shared" si="253"/>
        <v>典韦魂火-31</v>
      </c>
      <c r="AI139" s="14">
        <f t="shared" si="254"/>
        <v>31</v>
      </c>
      <c r="AJ139" s="14" t="str">
        <f>INDEX(挂机升级突破!$DT$4:$ED$4,INDEX(挂机升级突破!$DQ$6:$DQ$57,卡牌消耗!AI139))</f>
        <v>金币</v>
      </c>
      <c r="AK139" s="14">
        <f>ROUND(INDEX(挂机升级突破!$DJ$6:$DJ$57,卡牌消耗!AI139)*INDEX(卡牌消耗!$B$8:$F$8,AG139)/$Q$4/50,0)*50</f>
        <v>13350</v>
      </c>
      <c r="AL139" s="14" t="str">
        <f>IF(AD139&gt;0,INDEX(挂机升级突破!$DT$4:$ED$4,AD139),"")</f>
        <v>橙色基础材料</v>
      </c>
      <c r="AM139" s="14">
        <f>ROUND(INDEX(挂机升级突破!$DT$6:$ED$57,卡牌消耗!AI139,AD139)*INDEX(卡牌消耗!$B$5:$F$5,AG139)/$Q$4/5,0)*5</f>
        <v>30</v>
      </c>
      <c r="AN139" s="14" t="str">
        <f>IF(AE139&gt;0,INDEX(挂机升级突破!$DT$4:$ED$4,AE139),"")</f>
        <v/>
      </c>
      <c r="AO139" s="14" t="str">
        <f>IF(AE139&gt;0,ROUND(INDEX(挂机升级突破!$DT$6:$ED$57,卡牌消耗!AI139,AE139)*INDEX(卡牌消耗!$B$7:$F$7,AG139)/$Q$4,0),"")</f>
        <v/>
      </c>
      <c r="AP139" s="106"/>
      <c r="AQ139" s="15"/>
      <c r="AR139" s="104">
        <v>135</v>
      </c>
      <c r="AS139" s="14">
        <f t="shared" si="255"/>
        <v>7</v>
      </c>
      <c r="AT139" s="14">
        <f>INDEX(挂机升级突破!$EI$7:$EI$26,AX139)</f>
        <v>5</v>
      </c>
      <c r="AU139" s="14">
        <f>INDEX(挂机升级突破!$EJ$7:$EJ$26,AX139)</f>
        <v>3</v>
      </c>
      <c r="AV139" s="14">
        <f t="shared" si="256"/>
        <v>4</v>
      </c>
      <c r="AW139" s="14" t="str">
        <f t="shared" si="257"/>
        <v>天使缇娜</v>
      </c>
      <c r="AX139" s="14">
        <f t="shared" si="258"/>
        <v>15</v>
      </c>
      <c r="AY139" s="14" t="str">
        <f t="shared" si="259"/>
        <v>天使缇娜15突</v>
      </c>
      <c r="AZ139" s="14" t="str">
        <f>IF(AT139&gt;0,INDEX(挂机升级突破!$ER$5:$EV$5,卡牌消耗!AT139),"")</f>
        <v>金币</v>
      </c>
      <c r="BA139" s="14">
        <f>IF(AT139&gt;0,ROUND(INDEX(挂机升级突破!$EV$7:$EV$26,卡牌消耗!AX139)*INDEX(卡牌消耗!$B$8:$F$8,AV139)/$Q$4/500,0)*500,"")</f>
        <v>66500</v>
      </c>
      <c r="BB139" s="14" t="str">
        <f>IF(AU139&gt;0,INDEX(挂机升级突破!$ER$5:$EV$5,卡牌消耗!AU139),"")</f>
        <v>银母</v>
      </c>
      <c r="BC139" s="14">
        <f>IF(AU139&gt;0,ROUND(INDEX(挂机升级突破!$ER$7:$EU$26,卡牌消耗!AX139,卡牌消耗!AU139)*INDEX($B$6:$F$6,AV139)/$Q$4/5,0)*5,"")</f>
        <v>85</v>
      </c>
      <c r="BD139" s="104"/>
      <c r="BE139" s="104"/>
      <c r="BF139" s="106"/>
      <c r="BX139" s="171"/>
      <c r="BY139" s="173" t="s">
        <v>120</v>
      </c>
      <c r="BZ139" s="169">
        <v>26</v>
      </c>
      <c r="CA139" s="169">
        <v>135</v>
      </c>
      <c r="CB139" s="169">
        <v>5</v>
      </c>
      <c r="CC139" s="21">
        <f t="shared" ref="CC139" si="274">CB139/$BZ141</f>
        <v>0.18181818181818182</v>
      </c>
      <c r="CD139" s="169">
        <f t="shared" ref="CD139" si="275">INT($BZ140*CC139/5)*5</f>
        <v>115890</v>
      </c>
      <c r="CE139" s="169">
        <f>SUM(CD$5:CD139)</f>
        <v>3856025</v>
      </c>
      <c r="CG139" s="171">
        <f t="shared" si="262"/>
        <v>57900</v>
      </c>
      <c r="CH139" s="171">
        <f t="shared" si="262"/>
        <v>92700</v>
      </c>
      <c r="CI139" s="171">
        <f t="shared" si="262"/>
        <v>115850</v>
      </c>
      <c r="CJ139" s="171">
        <f t="shared" si="262"/>
        <v>139050</v>
      </c>
      <c r="CK139" s="171">
        <f t="shared" si="262"/>
        <v>173800</v>
      </c>
      <c r="CN139" s="136">
        <v>135</v>
      </c>
      <c r="CO139" s="14">
        <f t="shared" si="263"/>
        <v>27</v>
      </c>
      <c r="CP139" s="14">
        <f t="shared" si="245"/>
        <v>2</v>
      </c>
      <c r="CQ139" s="14">
        <f t="shared" si="246"/>
        <v>1102004</v>
      </c>
      <c r="CR139" s="136" t="s">
        <v>1102</v>
      </c>
      <c r="CS139" s="14">
        <f t="shared" si="247"/>
        <v>5</v>
      </c>
      <c r="CT139" s="14" t="str">
        <f t="shared" si="248"/>
        <v>唐流雨-5星</v>
      </c>
      <c r="CU139" s="136" t="s">
        <v>1108</v>
      </c>
      <c r="CV139" s="14">
        <f t="shared" si="264"/>
        <v>30000</v>
      </c>
      <c r="CW139" s="14" t="str">
        <f t="shared" si="249"/>
        <v>唐流雨碎片</v>
      </c>
      <c r="CX139" s="14">
        <f t="shared" si="265"/>
        <v>160</v>
      </c>
    </row>
    <row r="140" spans="8:10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250"/>
        <v>3</v>
      </c>
      <c r="AC140" s="14">
        <f>INDEX(挂机升级突破!$DQ$6:$DQ$57,卡牌消耗!AI140)</f>
        <v>11</v>
      </c>
      <c r="AD140" s="14">
        <f>INDEX(挂机升级突破!DR$6:DR$57,卡牌消耗!$AI140)</f>
        <v>4</v>
      </c>
      <c r="AE140" s="14">
        <f>INDEX(挂机升级突破!DS$6:DS$57,卡牌消耗!$AI140)</f>
        <v>0</v>
      </c>
      <c r="AF140" s="14" t="str">
        <f t="shared" si="251"/>
        <v>典韦</v>
      </c>
      <c r="AG140" s="14">
        <f t="shared" si="252"/>
        <v>4</v>
      </c>
      <c r="AH140" s="14" t="str">
        <f t="shared" si="253"/>
        <v>典韦魂火-32</v>
      </c>
      <c r="AI140" s="14">
        <f t="shared" si="254"/>
        <v>32</v>
      </c>
      <c r="AJ140" s="14" t="str">
        <f>INDEX(挂机升级突破!$DT$4:$ED$4,INDEX(挂机升级突破!$DQ$6:$DQ$57,卡牌消耗!AI140))</f>
        <v>金币</v>
      </c>
      <c r="AK140" s="14">
        <f>ROUND(INDEX(挂机升级突破!$DJ$6:$DJ$57,卡牌消耗!AI140)*INDEX(卡牌消耗!$B$8:$F$8,AG140)/$Q$4/50,0)*50</f>
        <v>18350</v>
      </c>
      <c r="AL140" s="14" t="str">
        <f>IF(AD140&gt;0,INDEX(挂机升级突破!$DT$4:$ED$4,AD140),"")</f>
        <v>橙色基础材料</v>
      </c>
      <c r="AM140" s="14">
        <f>ROUND(INDEX(挂机升级突破!$DT$6:$ED$57,卡牌消耗!AI140,AD140)*INDEX(卡牌消耗!$B$5:$F$5,AG140)/$Q$4/5,0)*5</f>
        <v>30</v>
      </c>
      <c r="AN140" s="14" t="str">
        <f>IF(AE140&gt;0,INDEX(挂机升级突破!$DT$4:$ED$4,AE140),"")</f>
        <v/>
      </c>
      <c r="AO140" s="14" t="str">
        <f>IF(AE140&gt;0,ROUND(INDEX(挂机升级突破!$DT$6:$ED$57,卡牌消耗!AI140,AE140)*INDEX(卡牌消耗!$B$7:$F$7,AG140)/$Q$4,0),"")</f>
        <v/>
      </c>
      <c r="AP140" s="106"/>
      <c r="AQ140" s="15"/>
      <c r="AR140" s="104">
        <v>136</v>
      </c>
      <c r="AS140" s="14">
        <f t="shared" si="255"/>
        <v>7</v>
      </c>
      <c r="AT140" s="14">
        <f>INDEX(挂机升级突破!$EI$7:$EI$26,AX140)</f>
        <v>5</v>
      </c>
      <c r="AU140" s="14">
        <f>INDEX(挂机升级突破!$EJ$7:$EJ$26,AX140)</f>
        <v>3</v>
      </c>
      <c r="AV140" s="14">
        <f t="shared" si="256"/>
        <v>4</v>
      </c>
      <c r="AW140" s="14" t="str">
        <f t="shared" si="257"/>
        <v>天使缇娜</v>
      </c>
      <c r="AX140" s="14">
        <f t="shared" si="258"/>
        <v>16</v>
      </c>
      <c r="AY140" s="14" t="str">
        <f t="shared" si="259"/>
        <v>天使缇娜16突</v>
      </c>
      <c r="AZ140" s="14" t="str">
        <f>IF(AT140&gt;0,INDEX(挂机升级突破!$ER$5:$EV$5,卡牌消耗!AT140),"")</f>
        <v>金币</v>
      </c>
      <c r="BA140" s="14">
        <f>IF(AT140&gt;0,ROUND(INDEX(挂机升级突破!$EV$7:$EV$26,卡牌消耗!AX140)*INDEX(卡牌消耗!$B$8:$F$8,AV140)/$Q$4/500,0)*500,"")</f>
        <v>121000</v>
      </c>
      <c r="BB140" s="14" t="str">
        <f>IF(AU140&gt;0,INDEX(挂机升级突破!$ER$5:$EV$5,卡牌消耗!AU140),"")</f>
        <v>银母</v>
      </c>
      <c r="BC140" s="14">
        <f>IF(AU140&gt;0,ROUND(INDEX(挂机升级突破!$ER$7:$EU$26,卡牌消耗!AX140,卡牌消耗!AU140)*INDEX($B$6:$F$6,AV140)/$Q$4/5,0)*5,"")</f>
        <v>110</v>
      </c>
      <c r="BD140" s="104"/>
      <c r="BE140" s="104"/>
      <c r="BF140" s="106"/>
      <c r="BX140" s="171"/>
      <c r="BY140" s="171"/>
      <c r="BZ140" s="14">
        <f>INDEX($BU$5:$BU$32,BZ139)</f>
        <v>637416</v>
      </c>
      <c r="CA140" s="169">
        <v>136</v>
      </c>
      <c r="CB140" s="169">
        <v>5.25</v>
      </c>
      <c r="CC140" s="21">
        <f t="shared" ref="CC140" si="276">CB140/$BZ141</f>
        <v>0.19090909090909092</v>
      </c>
      <c r="CD140" s="169">
        <f t="shared" ref="CD140" si="277">INT($BZ140*CC140/5)*5</f>
        <v>121685</v>
      </c>
      <c r="CE140" s="169">
        <f>SUM(CD$5:CD140)</f>
        <v>3977710</v>
      </c>
      <c r="CG140" s="171">
        <f t="shared" si="262"/>
        <v>60800</v>
      </c>
      <c r="CH140" s="171">
        <f t="shared" si="262"/>
        <v>97300</v>
      </c>
      <c r="CI140" s="171">
        <f t="shared" si="262"/>
        <v>121650</v>
      </c>
      <c r="CJ140" s="171">
        <f t="shared" si="262"/>
        <v>146000</v>
      </c>
      <c r="CK140" s="171">
        <f t="shared" si="262"/>
        <v>182500</v>
      </c>
      <c r="CN140" s="136">
        <v>136</v>
      </c>
      <c r="CO140" s="14">
        <f t="shared" si="263"/>
        <v>28</v>
      </c>
      <c r="CP140" s="14">
        <f t="shared" si="245"/>
        <v>3</v>
      </c>
      <c r="CQ140" s="14">
        <f t="shared" si="246"/>
        <v>1102005</v>
      </c>
      <c r="CR140" s="136" t="s">
        <v>1102</v>
      </c>
      <c r="CS140" s="14">
        <f t="shared" si="247"/>
        <v>1</v>
      </c>
      <c r="CT140" s="14" t="str">
        <f t="shared" si="248"/>
        <v>李轩辕-1星</v>
      </c>
      <c r="CU140" s="136" t="s">
        <v>1108</v>
      </c>
      <c r="CV140" s="14">
        <f t="shared" si="264"/>
        <v>4000</v>
      </c>
      <c r="CW140" s="14" t="str">
        <f t="shared" si="249"/>
        <v>李轩辕碎片</v>
      </c>
      <c r="CX140" s="14">
        <f t="shared" si="265"/>
        <v>40</v>
      </c>
    </row>
    <row r="141" spans="8:10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250"/>
        <v>3</v>
      </c>
      <c r="AC141" s="14">
        <f>INDEX(挂机升级突破!$DQ$6:$DQ$57,卡牌消耗!AI141)</f>
        <v>11</v>
      </c>
      <c r="AD141" s="14">
        <f>INDEX(挂机升级突破!DR$6:DR$57,卡牌消耗!$AI141)</f>
        <v>4</v>
      </c>
      <c r="AE141" s="14">
        <f>INDEX(挂机升级突破!DS$6:DS$57,卡牌消耗!$AI141)</f>
        <v>0</v>
      </c>
      <c r="AF141" s="14" t="str">
        <f t="shared" si="251"/>
        <v>典韦</v>
      </c>
      <c r="AG141" s="14">
        <f t="shared" si="252"/>
        <v>4</v>
      </c>
      <c r="AH141" s="14" t="str">
        <f t="shared" si="253"/>
        <v>典韦魂火-33</v>
      </c>
      <c r="AI141" s="14">
        <f t="shared" si="254"/>
        <v>33</v>
      </c>
      <c r="AJ141" s="14" t="str">
        <f>INDEX(挂机升级突破!$DT$4:$ED$4,INDEX(挂机升级突破!$DQ$6:$DQ$57,卡牌消耗!AI141))</f>
        <v>金币</v>
      </c>
      <c r="AK141" s="14">
        <f>ROUND(INDEX(挂机升级突破!$DJ$6:$DJ$57,卡牌消耗!AI141)*INDEX(卡牌消耗!$B$8:$F$8,AG141)/$Q$4/50,0)*50</f>
        <v>18350</v>
      </c>
      <c r="AL141" s="14" t="str">
        <f>IF(AD141&gt;0,INDEX(挂机升级突破!$DT$4:$ED$4,AD141),"")</f>
        <v>橙色基础材料</v>
      </c>
      <c r="AM141" s="14">
        <f>ROUND(INDEX(挂机升级突破!$DT$6:$ED$57,卡牌消耗!AI141,AD141)*INDEX(卡牌消耗!$B$5:$F$5,AG141)/$Q$4/5,0)*5</f>
        <v>30</v>
      </c>
      <c r="AN141" s="14" t="str">
        <f>IF(AE141&gt;0,INDEX(挂机升级突破!$DT$4:$ED$4,AE141),"")</f>
        <v/>
      </c>
      <c r="AO141" s="14" t="str">
        <f>IF(AE141&gt;0,ROUND(INDEX(挂机升级突破!$DT$6:$ED$57,卡牌消耗!AI141,AE141)*INDEX(卡牌消耗!$B$7:$F$7,AG141)/$Q$4,0),"")</f>
        <v/>
      </c>
      <c r="AP141" s="106"/>
      <c r="AQ141" s="15"/>
      <c r="AR141" s="104">
        <v>137</v>
      </c>
      <c r="AS141" s="14">
        <f t="shared" si="255"/>
        <v>7</v>
      </c>
      <c r="AT141" s="14">
        <f>INDEX(挂机升级突破!$EI$7:$EI$26,AX141)</f>
        <v>5</v>
      </c>
      <c r="AU141" s="14">
        <f>INDEX(挂机升级突破!$EJ$7:$EJ$26,AX141)</f>
        <v>4</v>
      </c>
      <c r="AV141" s="14">
        <f t="shared" si="256"/>
        <v>4</v>
      </c>
      <c r="AW141" s="14" t="str">
        <f t="shared" si="257"/>
        <v>天使缇娜</v>
      </c>
      <c r="AX141" s="14">
        <f t="shared" si="258"/>
        <v>17</v>
      </c>
      <c r="AY141" s="14" t="str">
        <f t="shared" si="259"/>
        <v>天使缇娜17突</v>
      </c>
      <c r="AZ141" s="14" t="str">
        <f>IF(AT141&gt;0,INDEX(挂机升级突破!$ER$5:$EV$5,卡牌消耗!AT141),"")</f>
        <v>金币</v>
      </c>
      <c r="BA141" s="14">
        <f>IF(AT141&gt;0,ROUND(INDEX(挂机升级突破!$EV$7:$EV$26,卡牌消耗!AX141)*INDEX(卡牌消耗!$B$8:$F$8,AV141)/$Q$4/500,0)*500,"")</f>
        <v>121000</v>
      </c>
      <c r="BB141" s="14" t="str">
        <f>IF(AU141&gt;0,INDEX(挂机升级突破!$ER$5:$EV$5,卡牌消耗!AU141),"")</f>
        <v>铀金</v>
      </c>
      <c r="BC141" s="14">
        <f>IF(AU141&gt;0,ROUND(INDEX(挂机升级突破!$ER$7:$EU$26,卡牌消耗!AX141,卡牌消耗!AU141)*INDEX($B$6:$F$6,AV141)/$Q$4/5,0)*5,"")</f>
        <v>20</v>
      </c>
      <c r="BD141" s="104"/>
      <c r="BE141" s="104"/>
      <c r="BF141" s="106"/>
      <c r="BX141" s="171"/>
      <c r="BY141" s="170"/>
      <c r="BZ141" s="14">
        <f>SUMIFS($CB$5:$CB$154,$CA$5:$CA$154,"&gt;="&amp;INDEX($BJ$5:$BJ$32,BZ139),$CA$5:$CA$154,"&lt;"&amp;INDEX($BK$5:$BK$32,BZ139))</f>
        <v>27.5</v>
      </c>
      <c r="CA141" s="169">
        <v>137</v>
      </c>
      <c r="CB141" s="169">
        <v>5.5</v>
      </c>
      <c r="CC141" s="21">
        <f t="shared" ref="CC141" si="278">CB141/$BZ141</f>
        <v>0.2</v>
      </c>
      <c r="CD141" s="169">
        <f t="shared" ref="CD141" si="279">INT($BZ140*CC141/5)*5</f>
        <v>127480</v>
      </c>
      <c r="CE141" s="169">
        <f>SUM(CD$5:CD141)</f>
        <v>4105190</v>
      </c>
      <c r="CG141" s="171">
        <f t="shared" si="262"/>
        <v>63700</v>
      </c>
      <c r="CH141" s="171">
        <f t="shared" si="262"/>
        <v>101950</v>
      </c>
      <c r="CI141" s="171">
        <f t="shared" si="262"/>
        <v>127450</v>
      </c>
      <c r="CJ141" s="171">
        <f t="shared" si="262"/>
        <v>152950</v>
      </c>
      <c r="CK141" s="171">
        <f t="shared" si="262"/>
        <v>191200</v>
      </c>
      <c r="CN141" s="136">
        <v>137</v>
      </c>
      <c r="CO141" s="14">
        <f t="shared" si="263"/>
        <v>28</v>
      </c>
      <c r="CP141" s="14">
        <f t="shared" si="245"/>
        <v>3</v>
      </c>
      <c r="CQ141" s="14">
        <f t="shared" si="246"/>
        <v>1102005</v>
      </c>
      <c r="CR141" s="136" t="s">
        <v>1102</v>
      </c>
      <c r="CS141" s="14">
        <f t="shared" si="247"/>
        <v>2</v>
      </c>
      <c r="CT141" s="14" t="str">
        <f t="shared" si="248"/>
        <v>李轩辕-2星</v>
      </c>
      <c r="CU141" s="136" t="s">
        <v>1108</v>
      </c>
      <c r="CV141" s="14">
        <f t="shared" si="264"/>
        <v>5000</v>
      </c>
      <c r="CW141" s="14" t="str">
        <f t="shared" si="249"/>
        <v>李轩辕碎片</v>
      </c>
      <c r="CX141" s="14">
        <f t="shared" si="265"/>
        <v>80</v>
      </c>
    </row>
    <row r="142" spans="8:10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250"/>
        <v>3</v>
      </c>
      <c r="AC142" s="14">
        <f>INDEX(挂机升级突破!$DQ$6:$DQ$57,卡牌消耗!AI142)</f>
        <v>11</v>
      </c>
      <c r="AD142" s="14">
        <f>INDEX(挂机升级突破!DR$6:DR$57,卡牌消耗!$AI142)</f>
        <v>4</v>
      </c>
      <c r="AE142" s="14">
        <f>INDEX(挂机升级突破!DS$6:DS$57,卡牌消耗!$AI142)</f>
        <v>0</v>
      </c>
      <c r="AF142" s="14" t="str">
        <f t="shared" si="251"/>
        <v>典韦</v>
      </c>
      <c r="AG142" s="14">
        <f t="shared" si="252"/>
        <v>4</v>
      </c>
      <c r="AH142" s="14" t="str">
        <f t="shared" si="253"/>
        <v>典韦魂火-34</v>
      </c>
      <c r="AI142" s="14">
        <f t="shared" si="254"/>
        <v>34</v>
      </c>
      <c r="AJ142" s="14" t="str">
        <f>INDEX(挂机升级突破!$DT$4:$ED$4,INDEX(挂机升级突破!$DQ$6:$DQ$57,卡牌消耗!AI142))</f>
        <v>金币</v>
      </c>
      <c r="AK142" s="14">
        <f>ROUND(INDEX(挂机升级突破!$DJ$6:$DJ$57,卡牌消耗!AI142)*INDEX(卡牌消耗!$B$8:$F$8,AG142)/$Q$4/50,0)*50</f>
        <v>18350</v>
      </c>
      <c r="AL142" s="14" t="str">
        <f>IF(AD142&gt;0,INDEX(挂机升级突破!$DT$4:$ED$4,AD142),"")</f>
        <v>橙色基础材料</v>
      </c>
      <c r="AM142" s="14">
        <f>ROUND(INDEX(挂机升级突破!$DT$6:$ED$57,卡牌消耗!AI142,AD142)*INDEX(卡牌消耗!$B$5:$F$5,AG142)/$Q$4/5,0)*5</f>
        <v>35</v>
      </c>
      <c r="AN142" s="14" t="str">
        <f>IF(AE142&gt;0,INDEX(挂机升级突破!$DT$4:$ED$4,AE142),"")</f>
        <v/>
      </c>
      <c r="AO142" s="14" t="str">
        <f>IF(AE142&gt;0,ROUND(INDEX(挂机升级突破!$DT$6:$ED$57,卡牌消耗!AI142,AE142)*INDEX(卡牌消耗!$B$7:$F$7,AG142)/$Q$4,0),"")</f>
        <v/>
      </c>
      <c r="AP142" s="106"/>
      <c r="AQ142" s="15"/>
      <c r="AR142" s="104">
        <v>138</v>
      </c>
      <c r="AS142" s="14">
        <f t="shared" si="255"/>
        <v>7</v>
      </c>
      <c r="AT142" s="14">
        <f>INDEX(挂机升级突破!$EI$7:$EI$26,AX142)</f>
        <v>5</v>
      </c>
      <c r="AU142" s="14">
        <f>INDEX(挂机升级突破!$EJ$7:$EJ$26,AX142)</f>
        <v>4</v>
      </c>
      <c r="AV142" s="14">
        <f t="shared" si="256"/>
        <v>4</v>
      </c>
      <c r="AW142" s="14" t="str">
        <f t="shared" si="257"/>
        <v>天使缇娜</v>
      </c>
      <c r="AX142" s="14">
        <f t="shared" si="258"/>
        <v>18</v>
      </c>
      <c r="AY142" s="14" t="str">
        <f t="shared" si="259"/>
        <v>天使缇娜18突</v>
      </c>
      <c r="AZ142" s="14" t="str">
        <f>IF(AT142&gt;0,INDEX(挂机升级突破!$ER$5:$EV$5,卡牌消耗!AT142),"")</f>
        <v>金币</v>
      </c>
      <c r="BA142" s="14">
        <f>IF(AT142&gt;0,ROUND(INDEX(挂机升级突破!$EV$7:$EV$26,卡牌消耗!AX142)*INDEX(卡牌消耗!$B$8:$F$8,AV142)/$Q$4/500,0)*500,"")</f>
        <v>161000</v>
      </c>
      <c r="BB142" s="14" t="str">
        <f>IF(AU142&gt;0,INDEX(挂机升级突破!$ER$5:$EV$5,卡牌消耗!AU142),"")</f>
        <v>铀金</v>
      </c>
      <c r="BC142" s="14">
        <f>IF(AU142&gt;0,ROUND(INDEX(挂机升级突破!$ER$7:$EU$26,卡牌消耗!AX142,卡牌消耗!AU142)*INDEX($B$6:$F$6,AV142)/$Q$4/5,0)*5,"")</f>
        <v>30</v>
      </c>
      <c r="BD142" s="104"/>
      <c r="BE142" s="104"/>
      <c r="BF142" s="106"/>
      <c r="BX142" s="171"/>
      <c r="BY142" s="171"/>
      <c r="BZ142" s="171"/>
      <c r="CA142" s="169">
        <v>138</v>
      </c>
      <c r="CB142" s="169">
        <v>5.75</v>
      </c>
      <c r="CC142" s="21">
        <f t="shared" ref="CC142" si="280">CB142/$BZ141</f>
        <v>0.20909090909090908</v>
      </c>
      <c r="CD142" s="169">
        <f t="shared" ref="CD142" si="281">INT($BZ140*CC142/5)*5</f>
        <v>133275</v>
      </c>
      <c r="CE142" s="169">
        <f>SUM(CD$5:CD142)</f>
        <v>4238465</v>
      </c>
      <c r="CG142" s="171">
        <f t="shared" si="262"/>
        <v>66600</v>
      </c>
      <c r="CH142" s="171">
        <f t="shared" si="262"/>
        <v>106600</v>
      </c>
      <c r="CI142" s="171">
        <f t="shared" si="262"/>
        <v>133250</v>
      </c>
      <c r="CJ142" s="171">
        <f t="shared" si="262"/>
        <v>159900</v>
      </c>
      <c r="CK142" s="171">
        <f t="shared" si="262"/>
        <v>199900</v>
      </c>
      <c r="CN142" s="136">
        <v>138</v>
      </c>
      <c r="CO142" s="14">
        <f t="shared" si="263"/>
        <v>28</v>
      </c>
      <c r="CP142" s="14">
        <f t="shared" si="245"/>
        <v>3</v>
      </c>
      <c r="CQ142" s="14">
        <f t="shared" si="246"/>
        <v>1102005</v>
      </c>
      <c r="CR142" s="136" t="s">
        <v>1102</v>
      </c>
      <c r="CS142" s="14">
        <f t="shared" si="247"/>
        <v>3</v>
      </c>
      <c r="CT142" s="14" t="str">
        <f t="shared" si="248"/>
        <v>李轩辕-3星</v>
      </c>
      <c r="CU142" s="136" t="s">
        <v>1108</v>
      </c>
      <c r="CV142" s="14">
        <f t="shared" si="264"/>
        <v>10000</v>
      </c>
      <c r="CW142" s="14" t="str">
        <f t="shared" si="249"/>
        <v>李轩辕碎片</v>
      </c>
      <c r="CX142" s="14">
        <f t="shared" si="265"/>
        <v>120</v>
      </c>
    </row>
    <row r="143" spans="8:10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250"/>
        <v>3</v>
      </c>
      <c r="AC143" s="14">
        <f>INDEX(挂机升级突破!$DQ$6:$DQ$57,卡牌消耗!AI143)</f>
        <v>11</v>
      </c>
      <c r="AD143" s="14">
        <f>INDEX(挂机升级突破!DR$6:DR$57,卡牌消耗!$AI143)</f>
        <v>4</v>
      </c>
      <c r="AE143" s="14">
        <f>INDEX(挂机升级突破!DS$6:DS$57,卡牌消耗!$AI143)</f>
        <v>0</v>
      </c>
      <c r="AF143" s="14" t="str">
        <f t="shared" si="251"/>
        <v>典韦</v>
      </c>
      <c r="AG143" s="14">
        <f t="shared" si="252"/>
        <v>4</v>
      </c>
      <c r="AH143" s="14" t="str">
        <f t="shared" si="253"/>
        <v>典韦魂火-35</v>
      </c>
      <c r="AI143" s="14">
        <f t="shared" si="254"/>
        <v>35</v>
      </c>
      <c r="AJ143" s="14" t="str">
        <f>INDEX(挂机升级突破!$DT$4:$ED$4,INDEX(挂机升级突破!$DQ$6:$DQ$57,卡牌消耗!AI143))</f>
        <v>金币</v>
      </c>
      <c r="AK143" s="14">
        <f>ROUND(INDEX(挂机升级突破!$DJ$6:$DJ$57,卡牌消耗!AI143)*INDEX(卡牌消耗!$B$8:$F$8,AG143)/$Q$4/50,0)*50</f>
        <v>23350</v>
      </c>
      <c r="AL143" s="14" t="str">
        <f>IF(AD143&gt;0,INDEX(挂机升级突破!$DT$4:$ED$4,AD143),"")</f>
        <v>橙色基础材料</v>
      </c>
      <c r="AM143" s="14">
        <f>ROUND(INDEX(挂机升级突破!$DT$6:$ED$57,卡牌消耗!AI143,AD143)*INDEX(卡牌消耗!$B$5:$F$5,AG143)/$Q$4/5,0)*5</f>
        <v>35</v>
      </c>
      <c r="AN143" s="14" t="str">
        <f>IF(AE143&gt;0,INDEX(挂机升级突破!$DT$4:$ED$4,AE143),"")</f>
        <v/>
      </c>
      <c r="AO143" s="14" t="str">
        <f>IF(AE143&gt;0,ROUND(INDEX(挂机升级突破!$DT$6:$ED$57,卡牌消耗!AI143,AE143)*INDEX(卡牌消耗!$B$7:$F$7,AG143)/$Q$4,0),"")</f>
        <v/>
      </c>
      <c r="AP143" s="106"/>
      <c r="AQ143" s="15"/>
      <c r="AR143" s="104">
        <v>139</v>
      </c>
      <c r="AS143" s="14">
        <f t="shared" si="255"/>
        <v>7</v>
      </c>
      <c r="AT143" s="14">
        <f>INDEX(挂机升级突破!$EI$7:$EI$26,AX143)</f>
        <v>5</v>
      </c>
      <c r="AU143" s="14">
        <f>INDEX(挂机升级突破!$EJ$7:$EJ$26,AX143)</f>
        <v>4</v>
      </c>
      <c r="AV143" s="14">
        <f t="shared" si="256"/>
        <v>4</v>
      </c>
      <c r="AW143" s="14" t="str">
        <f t="shared" si="257"/>
        <v>天使缇娜</v>
      </c>
      <c r="AX143" s="14">
        <f t="shared" si="258"/>
        <v>19</v>
      </c>
      <c r="AY143" s="14" t="str">
        <f t="shared" si="259"/>
        <v>天使缇娜19突</v>
      </c>
      <c r="AZ143" s="14" t="str">
        <f>IF(AT143&gt;0,INDEX(挂机升级突破!$ER$5:$EV$5,卡牌消耗!AT143),"")</f>
        <v>金币</v>
      </c>
      <c r="BA143" s="14">
        <f>IF(AT143&gt;0,ROUND(INDEX(挂机升级突破!$EV$7:$EV$26,卡牌消耗!AX143)*INDEX(卡牌消耗!$B$8:$F$8,AV143)/$Q$4/500,0)*500,"")</f>
        <v>977000</v>
      </c>
      <c r="BB143" s="14" t="str">
        <f>IF(AU143&gt;0,INDEX(挂机升级突破!$ER$5:$EV$5,卡牌消耗!AU143),"")</f>
        <v>铀金</v>
      </c>
      <c r="BC143" s="14">
        <f>IF(AU143&gt;0,ROUND(INDEX(挂机升级突破!$ER$7:$EU$26,卡牌消耗!AX143,卡牌消耗!AU143)*INDEX($B$6:$F$6,AV143)/$Q$4/5,0)*5,"")</f>
        <v>40</v>
      </c>
      <c r="BD143" s="104"/>
      <c r="BE143" s="104"/>
      <c r="BF143" s="106"/>
      <c r="BX143" s="171"/>
      <c r="BY143" s="171"/>
      <c r="BZ143" s="171"/>
      <c r="CA143" s="169">
        <v>139</v>
      </c>
      <c r="CB143" s="169">
        <v>6</v>
      </c>
      <c r="CC143" s="21">
        <f t="shared" ref="CC143" si="282">CB143/$BZ141</f>
        <v>0.21818181818181817</v>
      </c>
      <c r="CD143" s="169">
        <f t="shared" ref="CD143" si="283">INT($BZ140*CC143/5)*5</f>
        <v>139070</v>
      </c>
      <c r="CE143" s="169">
        <f>SUM(CD$5:CD143)</f>
        <v>4377535</v>
      </c>
      <c r="CG143" s="171">
        <f t="shared" si="262"/>
        <v>69500</v>
      </c>
      <c r="CH143" s="171">
        <f t="shared" si="262"/>
        <v>111250</v>
      </c>
      <c r="CI143" s="171">
        <f t="shared" si="262"/>
        <v>139050</v>
      </c>
      <c r="CJ143" s="171">
        <f t="shared" si="262"/>
        <v>166850</v>
      </c>
      <c r="CK143" s="171">
        <f t="shared" si="262"/>
        <v>208600</v>
      </c>
      <c r="CN143" s="136">
        <v>139</v>
      </c>
      <c r="CO143" s="14">
        <f t="shared" si="263"/>
        <v>28</v>
      </c>
      <c r="CP143" s="14">
        <f t="shared" si="245"/>
        <v>3</v>
      </c>
      <c r="CQ143" s="14">
        <f t="shared" si="246"/>
        <v>1102005</v>
      </c>
      <c r="CR143" s="136" t="s">
        <v>1102</v>
      </c>
      <c r="CS143" s="14">
        <f t="shared" si="247"/>
        <v>4</v>
      </c>
      <c r="CT143" s="14" t="str">
        <f t="shared" si="248"/>
        <v>李轩辕-4星</v>
      </c>
      <c r="CU143" s="136" t="s">
        <v>1108</v>
      </c>
      <c r="CV143" s="14">
        <f t="shared" si="264"/>
        <v>20000</v>
      </c>
      <c r="CW143" s="14" t="str">
        <f t="shared" si="249"/>
        <v>李轩辕碎片</v>
      </c>
      <c r="CX143" s="14">
        <f t="shared" si="265"/>
        <v>160</v>
      </c>
    </row>
    <row r="144" spans="8:10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250"/>
        <v>3</v>
      </c>
      <c r="AC144" s="14">
        <f>INDEX(挂机升级突破!$DQ$6:$DQ$57,卡牌消耗!AI144)</f>
        <v>11</v>
      </c>
      <c r="AD144" s="14">
        <f>INDEX(挂机升级突破!DR$6:DR$57,卡牌消耗!$AI144)</f>
        <v>4</v>
      </c>
      <c r="AE144" s="14">
        <f>INDEX(挂机升级突破!DS$6:DS$57,卡牌消耗!$AI144)</f>
        <v>0</v>
      </c>
      <c r="AF144" s="14" t="str">
        <f t="shared" si="251"/>
        <v>典韦</v>
      </c>
      <c r="AG144" s="14">
        <f t="shared" si="252"/>
        <v>4</v>
      </c>
      <c r="AH144" s="14" t="str">
        <f t="shared" si="253"/>
        <v>典韦魂火-36</v>
      </c>
      <c r="AI144" s="14">
        <f t="shared" si="254"/>
        <v>36</v>
      </c>
      <c r="AJ144" s="14" t="str">
        <f>INDEX(挂机升级突破!$DT$4:$ED$4,INDEX(挂机升级突破!$DQ$6:$DQ$57,卡牌消耗!AI144))</f>
        <v>金币</v>
      </c>
      <c r="AK144" s="14">
        <f>ROUND(INDEX(挂机升级突破!$DJ$6:$DJ$57,卡牌消耗!AI144)*INDEX(卡牌消耗!$B$8:$F$8,AG144)/$Q$4/50,0)*50</f>
        <v>23350</v>
      </c>
      <c r="AL144" s="14" t="str">
        <f>IF(AD144&gt;0,INDEX(挂机升级突破!$DT$4:$ED$4,AD144),"")</f>
        <v>橙色基础材料</v>
      </c>
      <c r="AM144" s="14">
        <f>ROUND(INDEX(挂机升级突破!$DT$6:$ED$57,卡牌消耗!AI144,AD144)*INDEX(卡牌消耗!$B$5:$F$5,AG144)/$Q$4/5,0)*5</f>
        <v>35</v>
      </c>
      <c r="AN144" s="14" t="str">
        <f>IF(AE144&gt;0,INDEX(挂机升级突破!$DT$4:$ED$4,AE144),"")</f>
        <v/>
      </c>
      <c r="AO144" s="14" t="str">
        <f>IF(AE144&gt;0,ROUND(INDEX(挂机升级突破!$DT$6:$ED$57,卡牌消耗!AI144,AE144)*INDEX(卡牌消耗!$B$7:$F$7,AG144)/$Q$4,0),"")</f>
        <v/>
      </c>
      <c r="AP144" s="106"/>
      <c r="AQ144" s="15"/>
      <c r="AR144" s="104">
        <v>140</v>
      </c>
      <c r="AS144" s="14">
        <f t="shared" si="255"/>
        <v>7</v>
      </c>
      <c r="AT144" s="14">
        <f>INDEX(挂机升级突破!$EI$7:$EI$26,AX144)</f>
        <v>5</v>
      </c>
      <c r="AU144" s="14">
        <f>INDEX(挂机升级突破!$EJ$7:$EJ$26,AX144)</f>
        <v>4</v>
      </c>
      <c r="AV144" s="14">
        <f t="shared" si="256"/>
        <v>4</v>
      </c>
      <c r="AW144" s="14" t="str">
        <f t="shared" si="257"/>
        <v>天使缇娜</v>
      </c>
      <c r="AX144" s="14">
        <f t="shared" si="258"/>
        <v>20</v>
      </c>
      <c r="AY144" s="14" t="str">
        <f t="shared" si="259"/>
        <v>天使缇娜20突</v>
      </c>
      <c r="AZ144" s="14" t="str">
        <f>IF(AT144&gt;0,INDEX(挂机升级突破!$ER$5:$EV$5,卡牌消耗!AT144),"")</f>
        <v>金币</v>
      </c>
      <c r="BA144" s="14">
        <f>IF(AT144&gt;0,ROUND(INDEX(挂机升级突破!$EV$7:$EV$26,卡牌消耗!AX144)*INDEX(卡牌消耗!$B$8:$F$8,AV144)/$Q$4/500,0)*500,"")</f>
        <v>1465500</v>
      </c>
      <c r="BB144" s="14" t="str">
        <f>IF(AU144&gt;0,INDEX(挂机升级突破!$ER$5:$EV$5,卡牌消耗!AU144),"")</f>
        <v>铀金</v>
      </c>
      <c r="BC144" s="14">
        <f>IF(AU144&gt;0,ROUND(INDEX(挂机升级突破!$ER$7:$EU$26,卡牌消耗!AX144,卡牌消耗!AU144)*INDEX($B$6:$F$6,AV144)/$Q$4/5,0)*5,"")</f>
        <v>50</v>
      </c>
      <c r="BD144" s="104"/>
      <c r="BE144" s="104"/>
      <c r="BF144" s="106"/>
      <c r="BX144" s="171"/>
      <c r="BY144" s="173" t="s">
        <v>120</v>
      </c>
      <c r="BZ144" s="169">
        <v>27</v>
      </c>
      <c r="CA144" s="169">
        <v>140</v>
      </c>
      <c r="CB144" s="169">
        <v>5</v>
      </c>
      <c r="CC144" s="21">
        <f t="shared" ref="CC144" si="284">CB144/$BZ146</f>
        <v>0.18181818181818182</v>
      </c>
      <c r="CD144" s="169">
        <f t="shared" ref="CD144" si="285">INT($BZ145*CC144/5)*5</f>
        <v>146090</v>
      </c>
      <c r="CE144" s="169">
        <f>SUM(CD$5:CD144)</f>
        <v>4523625</v>
      </c>
      <c r="CG144" s="171">
        <f t="shared" si="262"/>
        <v>73000</v>
      </c>
      <c r="CH144" s="171">
        <f t="shared" si="262"/>
        <v>116850</v>
      </c>
      <c r="CI144" s="171">
        <f t="shared" si="262"/>
        <v>146050</v>
      </c>
      <c r="CJ144" s="171">
        <f t="shared" si="262"/>
        <v>175300</v>
      </c>
      <c r="CK144" s="171">
        <f t="shared" si="262"/>
        <v>219100</v>
      </c>
      <c r="CN144" s="136">
        <v>140</v>
      </c>
      <c r="CO144" s="14">
        <f t="shared" si="263"/>
        <v>28</v>
      </c>
      <c r="CP144" s="14">
        <f t="shared" si="245"/>
        <v>3</v>
      </c>
      <c r="CQ144" s="14">
        <f t="shared" si="246"/>
        <v>1102005</v>
      </c>
      <c r="CR144" s="136" t="s">
        <v>1102</v>
      </c>
      <c r="CS144" s="14">
        <f t="shared" si="247"/>
        <v>5</v>
      </c>
      <c r="CT144" s="14" t="str">
        <f t="shared" si="248"/>
        <v>李轩辕-5星</v>
      </c>
      <c r="CU144" s="136" t="s">
        <v>1108</v>
      </c>
      <c r="CV144" s="14">
        <f t="shared" si="264"/>
        <v>40000</v>
      </c>
      <c r="CW144" s="14" t="str">
        <f t="shared" si="249"/>
        <v>李轩辕碎片</v>
      </c>
      <c r="CX144" s="14">
        <f t="shared" si="265"/>
        <v>240</v>
      </c>
    </row>
    <row r="145" spans="8:10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250"/>
        <v>3</v>
      </c>
      <c r="AC145" s="14">
        <f>INDEX(挂机升级突破!$DQ$6:$DQ$57,卡牌消耗!AI145)</f>
        <v>11</v>
      </c>
      <c r="AD145" s="14">
        <f>INDEX(挂机升级突破!DR$6:DR$57,卡牌消耗!$AI145)</f>
        <v>4</v>
      </c>
      <c r="AE145" s="14">
        <f>INDEX(挂机升级突破!DS$6:DS$57,卡牌消耗!$AI145)</f>
        <v>0</v>
      </c>
      <c r="AF145" s="14" t="str">
        <f t="shared" si="251"/>
        <v>典韦</v>
      </c>
      <c r="AG145" s="14">
        <f t="shared" si="252"/>
        <v>4</v>
      </c>
      <c r="AH145" s="14" t="str">
        <f t="shared" si="253"/>
        <v>典韦魂火-37</v>
      </c>
      <c r="AI145" s="14">
        <f t="shared" si="254"/>
        <v>37</v>
      </c>
      <c r="AJ145" s="14" t="str">
        <f>INDEX(挂机升级突破!$DT$4:$ED$4,INDEX(挂机升级突破!$DQ$6:$DQ$57,卡牌消耗!AI145))</f>
        <v>金币</v>
      </c>
      <c r="AK145" s="14">
        <f>ROUND(INDEX(挂机升级突破!$DJ$6:$DJ$57,卡牌消耗!AI145)*INDEX(卡牌消耗!$B$8:$F$8,AG145)/$Q$4/50,0)*50</f>
        <v>25000</v>
      </c>
      <c r="AL145" s="14" t="str">
        <f>IF(AD145&gt;0,INDEX(挂机升级突破!$DT$4:$ED$4,AD145),"")</f>
        <v>橙色基础材料</v>
      </c>
      <c r="AM145" s="14">
        <f>ROUND(INDEX(挂机升级突破!$DT$6:$ED$57,卡牌消耗!AI145,AD145)*INDEX(卡牌消耗!$B$5:$F$5,AG145)/$Q$4/5,0)*5</f>
        <v>35</v>
      </c>
      <c r="AN145" s="14" t="str">
        <f>IF(AE145&gt;0,INDEX(挂机升级突破!$DT$4:$ED$4,AE145),"")</f>
        <v/>
      </c>
      <c r="AO145" s="14" t="str">
        <f>IF(AE145&gt;0,ROUND(INDEX(挂机升级突破!$DT$6:$ED$57,卡牌消耗!AI145,AE145)*INDEX(卡牌消耗!$B$7:$F$7,AG145)/$Q$4,0),"")</f>
        <v/>
      </c>
      <c r="AP145" s="106"/>
      <c r="AQ145" s="15"/>
      <c r="AR145" s="104">
        <v>141</v>
      </c>
      <c r="AS145" s="14">
        <f t="shared" si="255"/>
        <v>8</v>
      </c>
      <c r="AT145" s="14">
        <f>INDEX(挂机升级突破!$EI$7:$EI$26,AX145)</f>
        <v>0</v>
      </c>
      <c r="AU145" s="14">
        <f>INDEX(挂机升级突破!$EJ$7:$EJ$26,AX145)</f>
        <v>0</v>
      </c>
      <c r="AV145" s="14">
        <f t="shared" si="256"/>
        <v>4</v>
      </c>
      <c r="AW145" s="14" t="str">
        <f t="shared" si="257"/>
        <v>夏侯渊</v>
      </c>
      <c r="AX145" s="14">
        <f t="shared" si="258"/>
        <v>1</v>
      </c>
      <c r="AY145" s="14" t="str">
        <f t="shared" si="259"/>
        <v>夏侯渊1突</v>
      </c>
      <c r="AZ145" s="14" t="str">
        <f>IF(AT145&gt;0,INDEX(挂机升级突破!$ER$5:$EV$5,卡牌消耗!AT145),"")</f>
        <v/>
      </c>
      <c r="BA145" s="14" t="str">
        <f>IF(AT145&gt;0,ROUND(INDEX(挂机升级突破!$EV$7:$EV$26,卡牌消耗!AX145)*INDEX(卡牌消耗!$B$8:$F$8,AV145)/$Q$4/500,0)*500,"")</f>
        <v/>
      </c>
      <c r="BB145" s="14" t="str">
        <f>IF(AU145&gt;0,INDEX(挂机升级突破!$ER$5:$EV$5,卡牌消耗!AU145),"")</f>
        <v/>
      </c>
      <c r="BC145" s="14" t="str">
        <f>IF(AU145&gt;0,ROUND(INDEX(挂机升级突破!$ER$7:$EU$26,卡牌消耗!AX145,卡牌消耗!AU145)*INDEX($B$6:$F$6,AV145)/$Q$4/5,0)*5,"")</f>
        <v/>
      </c>
      <c r="BD145" s="104"/>
      <c r="BE145" s="104"/>
      <c r="BF145" s="106"/>
      <c r="BX145" s="171"/>
      <c r="BY145" s="171"/>
      <c r="BZ145" s="14">
        <f>INDEX($BU$5:$BU$32,BZ144)</f>
        <v>803500</v>
      </c>
      <c r="CA145" s="169">
        <v>141</v>
      </c>
      <c r="CB145" s="169">
        <v>5.25</v>
      </c>
      <c r="CC145" s="21">
        <f t="shared" ref="CC145" si="286">CB145/$BZ146</f>
        <v>0.19090909090909092</v>
      </c>
      <c r="CD145" s="169">
        <f t="shared" ref="CD145" si="287">INT($BZ145*CC145/5)*5</f>
        <v>153395</v>
      </c>
      <c r="CE145" s="169">
        <f>SUM(CD$5:CD145)</f>
        <v>4677020</v>
      </c>
      <c r="CG145" s="171">
        <f t="shared" si="262"/>
        <v>76650</v>
      </c>
      <c r="CH145" s="171">
        <f t="shared" si="262"/>
        <v>122700</v>
      </c>
      <c r="CI145" s="171">
        <f t="shared" si="262"/>
        <v>153350</v>
      </c>
      <c r="CJ145" s="171">
        <f t="shared" si="262"/>
        <v>184050</v>
      </c>
      <c r="CK145" s="171">
        <f t="shared" si="262"/>
        <v>230050</v>
      </c>
      <c r="CN145" s="136">
        <v>141</v>
      </c>
      <c r="CO145" s="14">
        <f t="shared" si="263"/>
        <v>29</v>
      </c>
      <c r="CP145" s="14">
        <f t="shared" si="245"/>
        <v>4</v>
      </c>
      <c r="CQ145" s="14">
        <f t="shared" si="246"/>
        <v>1102006</v>
      </c>
      <c r="CR145" s="136" t="s">
        <v>1102</v>
      </c>
      <c r="CS145" s="14">
        <f t="shared" si="247"/>
        <v>1</v>
      </c>
      <c r="CT145" s="14" t="str">
        <f t="shared" si="248"/>
        <v>项羽-1星</v>
      </c>
      <c r="CU145" s="136" t="s">
        <v>1108</v>
      </c>
      <c r="CV145" s="14">
        <f t="shared" si="264"/>
        <v>6000</v>
      </c>
      <c r="CW145" s="14" t="str">
        <f t="shared" si="249"/>
        <v>项羽碎片</v>
      </c>
      <c r="CX145" s="14">
        <f t="shared" si="265"/>
        <v>80</v>
      </c>
    </row>
    <row r="146" spans="8:10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250"/>
        <v>3</v>
      </c>
      <c r="AC146" s="14">
        <f>INDEX(挂机升级突破!$DQ$6:$DQ$57,卡牌消耗!AI146)</f>
        <v>11</v>
      </c>
      <c r="AD146" s="14">
        <f>INDEX(挂机升级突破!DR$6:DR$57,卡牌消耗!$AI146)</f>
        <v>5</v>
      </c>
      <c r="AE146" s="14">
        <f>INDEX(挂机升级突破!DS$6:DS$57,卡牌消耗!$AI146)</f>
        <v>0</v>
      </c>
      <c r="AF146" s="14" t="str">
        <f t="shared" si="251"/>
        <v>典韦</v>
      </c>
      <c r="AG146" s="14">
        <f t="shared" si="252"/>
        <v>4</v>
      </c>
      <c r="AH146" s="14" t="str">
        <f t="shared" si="253"/>
        <v>典韦魂火-38</v>
      </c>
      <c r="AI146" s="14">
        <f t="shared" si="254"/>
        <v>38</v>
      </c>
      <c r="AJ146" s="14" t="str">
        <f>INDEX(挂机升级突破!$DT$4:$ED$4,INDEX(挂机升级突破!$DQ$6:$DQ$57,卡牌消耗!AI146))</f>
        <v>金币</v>
      </c>
      <c r="AK146" s="14">
        <f>ROUND(INDEX(挂机升级突破!$DJ$6:$DJ$57,卡牌消耗!AI146)*INDEX(卡牌消耗!$B$8:$F$8,AG146)/$Q$4/50,0)*50</f>
        <v>32250</v>
      </c>
      <c r="AL146" s="14" t="str">
        <f>IF(AD146&gt;0,INDEX(挂机升级突破!$DT$4:$ED$4,AD146),"")</f>
        <v>红色基础材料</v>
      </c>
      <c r="AM146" s="14">
        <f>ROUND(INDEX(挂机升级突破!$DT$6:$ED$57,卡牌消耗!AI146,AD146)*INDEX(卡牌消耗!$B$5:$F$5,AG146)/$Q$4/5,0)*5</f>
        <v>10</v>
      </c>
      <c r="AN146" s="14" t="str">
        <f>IF(AE146&gt;0,INDEX(挂机升级突破!$DT$4:$ED$4,AE146),"")</f>
        <v/>
      </c>
      <c r="AO146" s="14" t="str">
        <f>IF(AE146&gt;0,ROUND(INDEX(挂机升级突破!$DT$6:$ED$57,卡牌消耗!AI146,AE146)*INDEX(卡牌消耗!$B$7:$F$7,AG146)/$Q$4,0),"")</f>
        <v/>
      </c>
      <c r="AP146" s="106"/>
      <c r="AQ146" s="15"/>
      <c r="AR146" s="104">
        <v>142</v>
      </c>
      <c r="AS146" s="14">
        <f t="shared" si="255"/>
        <v>8</v>
      </c>
      <c r="AT146" s="14">
        <f>INDEX(挂机升级突破!$EI$7:$EI$26,AX146)</f>
        <v>5</v>
      </c>
      <c r="AU146" s="14">
        <f>INDEX(挂机升级突破!$EJ$7:$EJ$26,AX146)</f>
        <v>0</v>
      </c>
      <c r="AV146" s="14">
        <f t="shared" si="256"/>
        <v>4</v>
      </c>
      <c r="AW146" s="14" t="str">
        <f t="shared" si="257"/>
        <v>夏侯渊</v>
      </c>
      <c r="AX146" s="14">
        <f t="shared" si="258"/>
        <v>2</v>
      </c>
      <c r="AY146" s="14" t="str">
        <f t="shared" si="259"/>
        <v>夏侯渊2突</v>
      </c>
      <c r="AZ146" s="14" t="str">
        <f>IF(AT146&gt;0,INDEX(挂机升级突破!$ER$5:$EV$5,卡牌消耗!AT146),"")</f>
        <v>金币</v>
      </c>
      <c r="BA146" s="14">
        <f>IF(AT146&gt;0,ROUND(INDEX(挂机升级突破!$EV$7:$EV$26,卡牌消耗!AX146)*INDEX(卡牌消耗!$B$8:$F$8,AV146)/$Q$4/500,0)*500,"")</f>
        <v>4500</v>
      </c>
      <c r="BB146" s="14" t="str">
        <f>IF(AU146&gt;0,INDEX(挂机升级突破!$ER$5:$EV$5,卡牌消耗!AU146),"")</f>
        <v/>
      </c>
      <c r="BC146" s="14" t="str">
        <f>IF(AU146&gt;0,ROUND(INDEX(挂机升级突破!$ER$7:$EU$26,卡牌消耗!AX146,卡牌消耗!AU146)*INDEX($B$6:$F$6,AV146)/$Q$4/5,0)*5,"")</f>
        <v/>
      </c>
      <c r="BD146" s="104"/>
      <c r="BE146" s="104"/>
      <c r="BF146" s="106"/>
      <c r="BX146" s="171"/>
      <c r="BY146" s="170"/>
      <c r="BZ146" s="14">
        <f>SUMIFS($CB$5:$CB$154,$CA$5:$CA$154,"&gt;="&amp;INDEX($BJ$5:$BJ$32,BZ144),$CA$5:$CA$154,"&lt;"&amp;INDEX($BK$5:$BK$32,BZ144))</f>
        <v>27.5</v>
      </c>
      <c r="CA146" s="169">
        <v>142</v>
      </c>
      <c r="CB146" s="169">
        <v>5.5</v>
      </c>
      <c r="CC146" s="21">
        <f t="shared" ref="CC146" si="288">CB146/$BZ146</f>
        <v>0.2</v>
      </c>
      <c r="CD146" s="169">
        <f t="shared" ref="CD146" si="289">INT($BZ145*CC146/5)*5</f>
        <v>160700</v>
      </c>
      <c r="CE146" s="169">
        <f>SUM(CD$5:CD146)</f>
        <v>4837720</v>
      </c>
      <c r="CG146" s="171">
        <f t="shared" si="262"/>
        <v>80350</v>
      </c>
      <c r="CH146" s="171">
        <f t="shared" si="262"/>
        <v>128550</v>
      </c>
      <c r="CI146" s="171">
        <f t="shared" si="262"/>
        <v>160700</v>
      </c>
      <c r="CJ146" s="171">
        <f t="shared" si="262"/>
        <v>192800</v>
      </c>
      <c r="CK146" s="171">
        <f t="shared" si="262"/>
        <v>241050</v>
      </c>
      <c r="CN146" s="136">
        <v>142</v>
      </c>
      <c r="CO146" s="14">
        <f t="shared" si="263"/>
        <v>29</v>
      </c>
      <c r="CP146" s="14">
        <f t="shared" si="245"/>
        <v>4</v>
      </c>
      <c r="CQ146" s="14">
        <f t="shared" si="246"/>
        <v>1102006</v>
      </c>
      <c r="CR146" s="136" t="s">
        <v>1102</v>
      </c>
      <c r="CS146" s="14">
        <f t="shared" si="247"/>
        <v>2</v>
      </c>
      <c r="CT146" s="14" t="str">
        <f t="shared" si="248"/>
        <v>项羽-2星</v>
      </c>
      <c r="CU146" s="136" t="s">
        <v>1108</v>
      </c>
      <c r="CV146" s="14">
        <f t="shared" si="264"/>
        <v>8000</v>
      </c>
      <c r="CW146" s="14" t="str">
        <f t="shared" si="249"/>
        <v>项羽碎片</v>
      </c>
      <c r="CX146" s="14">
        <f t="shared" si="265"/>
        <v>80</v>
      </c>
    </row>
    <row r="147" spans="8:10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250"/>
        <v>3</v>
      </c>
      <c r="AC147" s="14">
        <f>INDEX(挂机升级突破!$DQ$6:$DQ$57,卡牌消耗!AI147)</f>
        <v>11</v>
      </c>
      <c r="AD147" s="14">
        <f>INDEX(挂机升级突破!DR$6:DR$57,卡牌消耗!$AI147)</f>
        <v>5</v>
      </c>
      <c r="AE147" s="14">
        <f>INDEX(挂机升级突破!DS$6:DS$57,卡牌消耗!$AI147)</f>
        <v>0</v>
      </c>
      <c r="AF147" s="14" t="str">
        <f t="shared" si="251"/>
        <v>典韦</v>
      </c>
      <c r="AG147" s="14">
        <f t="shared" si="252"/>
        <v>4</v>
      </c>
      <c r="AH147" s="14" t="str">
        <f t="shared" si="253"/>
        <v>典韦魂火-39</v>
      </c>
      <c r="AI147" s="14">
        <f t="shared" si="254"/>
        <v>39</v>
      </c>
      <c r="AJ147" s="14" t="str">
        <f>INDEX(挂机升级突破!$DT$4:$ED$4,INDEX(挂机升级突破!$DQ$6:$DQ$57,卡牌消耗!AI147))</f>
        <v>金币</v>
      </c>
      <c r="AK147" s="14">
        <f>ROUND(INDEX(挂机升级突破!$DJ$6:$DJ$57,卡牌消耗!AI147)*INDEX(卡牌消耗!$B$8:$F$8,AG147)/$Q$4/50,0)*50</f>
        <v>32250</v>
      </c>
      <c r="AL147" s="14" t="str">
        <f>IF(AD147&gt;0,INDEX(挂机升级突破!$DT$4:$ED$4,AD147),"")</f>
        <v>红色基础材料</v>
      </c>
      <c r="AM147" s="14">
        <f>ROUND(INDEX(挂机升级突破!$DT$6:$ED$57,卡牌消耗!AI147,AD147)*INDEX(卡牌消耗!$B$5:$F$5,AG147)/$Q$4/5,0)*5</f>
        <v>10</v>
      </c>
      <c r="AN147" s="14" t="str">
        <f>IF(AE147&gt;0,INDEX(挂机升级突破!$DT$4:$ED$4,AE147),"")</f>
        <v/>
      </c>
      <c r="AO147" s="14" t="str">
        <f>IF(AE147&gt;0,ROUND(INDEX(挂机升级突破!$DT$6:$ED$57,卡牌消耗!AI147,AE147)*INDEX(卡牌消耗!$B$7:$F$7,AG147)/$Q$4,0),"")</f>
        <v/>
      </c>
      <c r="AP147" s="106"/>
      <c r="AQ147" s="15"/>
      <c r="AR147" s="104">
        <v>143</v>
      </c>
      <c r="AS147" s="14">
        <f t="shared" si="255"/>
        <v>8</v>
      </c>
      <c r="AT147" s="14">
        <f>INDEX(挂机升级突破!$EI$7:$EI$26,AX147)</f>
        <v>5</v>
      </c>
      <c r="AU147" s="14">
        <f>INDEX(挂机升级突破!$EJ$7:$EJ$26,AX147)</f>
        <v>0</v>
      </c>
      <c r="AV147" s="14">
        <f t="shared" si="256"/>
        <v>4</v>
      </c>
      <c r="AW147" s="14" t="str">
        <f t="shared" si="257"/>
        <v>夏侯渊</v>
      </c>
      <c r="AX147" s="14">
        <f t="shared" si="258"/>
        <v>3</v>
      </c>
      <c r="AY147" s="14" t="str">
        <f t="shared" si="259"/>
        <v>夏侯渊3突</v>
      </c>
      <c r="AZ147" s="14" t="str">
        <f>IF(AT147&gt;0,INDEX(挂机升级突破!$ER$5:$EV$5,卡牌消耗!AT147),"")</f>
        <v>金币</v>
      </c>
      <c r="BA147" s="14">
        <f>IF(AT147&gt;0,ROUND(INDEX(挂机升级突破!$EV$7:$EV$26,卡牌消耗!AX147)*INDEX(卡牌消耗!$B$8:$F$8,AV147)/$Q$4/500,0)*500,"")</f>
        <v>4500</v>
      </c>
      <c r="BB147" s="14" t="str">
        <f>IF(AU147&gt;0,INDEX(挂机升级突破!$ER$5:$EV$5,卡牌消耗!AU147),"")</f>
        <v/>
      </c>
      <c r="BC147" s="14" t="str">
        <f>IF(AU147&gt;0,ROUND(INDEX(挂机升级突破!$ER$7:$EU$26,卡牌消耗!AX147,卡牌消耗!AU147)*INDEX($B$6:$F$6,AV147)/$Q$4/5,0)*5,"")</f>
        <v/>
      </c>
      <c r="BD147" s="104"/>
      <c r="BE147" s="104"/>
      <c r="BF147" s="106"/>
      <c r="BX147" s="171"/>
      <c r="BY147" s="171"/>
      <c r="BZ147" s="171"/>
      <c r="CA147" s="169">
        <v>143</v>
      </c>
      <c r="CB147" s="169">
        <v>5.75</v>
      </c>
      <c r="CC147" s="21">
        <f t="shared" ref="CC147" si="290">CB147/$BZ146</f>
        <v>0.20909090909090908</v>
      </c>
      <c r="CD147" s="169">
        <f t="shared" ref="CD147" si="291">INT($BZ145*CC147/5)*5</f>
        <v>168000</v>
      </c>
      <c r="CE147" s="169">
        <f>SUM(CD$5:CD147)</f>
        <v>5005720</v>
      </c>
      <c r="CG147" s="171">
        <f t="shared" si="262"/>
        <v>84000</v>
      </c>
      <c r="CH147" s="171">
        <f t="shared" si="262"/>
        <v>134400</v>
      </c>
      <c r="CI147" s="171">
        <f t="shared" si="262"/>
        <v>168000</v>
      </c>
      <c r="CJ147" s="171">
        <f t="shared" si="262"/>
        <v>201600</v>
      </c>
      <c r="CK147" s="171">
        <f t="shared" si="262"/>
        <v>252000</v>
      </c>
      <c r="CN147" s="136">
        <v>143</v>
      </c>
      <c r="CO147" s="14">
        <f t="shared" si="263"/>
        <v>29</v>
      </c>
      <c r="CP147" s="14">
        <f t="shared" si="245"/>
        <v>4</v>
      </c>
      <c r="CQ147" s="14">
        <f t="shared" si="246"/>
        <v>1102006</v>
      </c>
      <c r="CR147" s="136" t="s">
        <v>1102</v>
      </c>
      <c r="CS147" s="14">
        <f t="shared" si="247"/>
        <v>3</v>
      </c>
      <c r="CT147" s="14" t="str">
        <f t="shared" si="248"/>
        <v>项羽-3星</v>
      </c>
      <c r="CU147" s="136" t="s">
        <v>1108</v>
      </c>
      <c r="CV147" s="14">
        <f t="shared" si="264"/>
        <v>14000</v>
      </c>
      <c r="CW147" s="14" t="str">
        <f t="shared" si="249"/>
        <v>项羽碎片</v>
      </c>
      <c r="CX147" s="14">
        <f t="shared" si="265"/>
        <v>160</v>
      </c>
    </row>
    <row r="148" spans="8:10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250"/>
        <v>3</v>
      </c>
      <c r="AC148" s="14">
        <f>INDEX(挂机升级突破!$DQ$6:$DQ$57,卡牌消耗!AI148)</f>
        <v>11</v>
      </c>
      <c r="AD148" s="14">
        <f>INDEX(挂机升级突破!DR$6:DR$57,卡牌消耗!$AI148)</f>
        <v>5</v>
      </c>
      <c r="AE148" s="14">
        <f>INDEX(挂机升级突破!DS$6:DS$57,卡牌消耗!$AI148)</f>
        <v>0</v>
      </c>
      <c r="AF148" s="14" t="str">
        <f t="shared" si="251"/>
        <v>典韦</v>
      </c>
      <c r="AG148" s="14">
        <f t="shared" si="252"/>
        <v>4</v>
      </c>
      <c r="AH148" s="14" t="str">
        <f t="shared" si="253"/>
        <v>典韦魂火-40</v>
      </c>
      <c r="AI148" s="14">
        <f t="shared" si="254"/>
        <v>40</v>
      </c>
      <c r="AJ148" s="14" t="str">
        <f>INDEX(挂机升级突破!$DT$4:$ED$4,INDEX(挂机升级突破!$DQ$6:$DQ$57,卡牌消耗!AI148))</f>
        <v>金币</v>
      </c>
      <c r="AK148" s="14">
        <f>ROUND(INDEX(挂机升级突破!$DJ$6:$DJ$57,卡牌消耗!AI148)*INDEX(卡牌消耗!$B$8:$F$8,AG148)/$Q$4/50,0)*50</f>
        <v>32250</v>
      </c>
      <c r="AL148" s="14" t="str">
        <f>IF(AD148&gt;0,INDEX(挂机升级突破!$DT$4:$ED$4,AD148),"")</f>
        <v>红色基础材料</v>
      </c>
      <c r="AM148" s="14">
        <f>ROUND(INDEX(挂机升级突破!$DT$6:$ED$57,卡牌消耗!AI148,AD148)*INDEX(卡牌消耗!$B$5:$F$5,AG148)/$Q$4/5,0)*5</f>
        <v>10</v>
      </c>
      <c r="AN148" s="14" t="str">
        <f>IF(AE148&gt;0,INDEX(挂机升级突破!$DT$4:$ED$4,AE148),"")</f>
        <v/>
      </c>
      <c r="AO148" s="14" t="str">
        <f>IF(AE148&gt;0,ROUND(INDEX(挂机升级突破!$DT$6:$ED$57,卡牌消耗!AI148,AE148)*INDEX(卡牌消耗!$B$7:$F$7,AG148)/$Q$4,0),"")</f>
        <v/>
      </c>
      <c r="AP148" s="106"/>
      <c r="AQ148" s="15"/>
      <c r="AR148" s="104">
        <v>144</v>
      </c>
      <c r="AS148" s="14">
        <f t="shared" si="255"/>
        <v>8</v>
      </c>
      <c r="AT148" s="14">
        <f>INDEX(挂机升级突破!$EI$7:$EI$26,AX148)</f>
        <v>5</v>
      </c>
      <c r="AU148" s="14">
        <f>INDEX(挂机升级突破!$EJ$7:$EJ$26,AX148)</f>
        <v>1</v>
      </c>
      <c r="AV148" s="14">
        <f t="shared" si="256"/>
        <v>4</v>
      </c>
      <c r="AW148" s="14" t="str">
        <f t="shared" si="257"/>
        <v>夏侯渊</v>
      </c>
      <c r="AX148" s="14">
        <f t="shared" si="258"/>
        <v>4</v>
      </c>
      <c r="AY148" s="14" t="str">
        <f t="shared" si="259"/>
        <v>夏侯渊4突</v>
      </c>
      <c r="AZ148" s="14" t="str">
        <f>IF(AT148&gt;0,INDEX(挂机升级突破!$ER$5:$EV$5,卡牌消耗!AT148),"")</f>
        <v>金币</v>
      </c>
      <c r="BA148" s="14">
        <f>IF(AT148&gt;0,ROUND(INDEX(挂机升级突破!$EV$7:$EV$26,卡牌消耗!AX148)*INDEX(卡牌消耗!$B$8:$F$8,AV148)/$Q$4/500,0)*500,"")</f>
        <v>5500</v>
      </c>
      <c r="BB148" s="14" t="str">
        <f>IF(AU148&gt;0,INDEX(挂机升级突破!$ER$5:$EV$5,卡牌消耗!AU148),"")</f>
        <v>玄铁</v>
      </c>
      <c r="BC148" s="14">
        <f>IF(AU148&gt;0,ROUND(INDEX(挂机升级突破!$ER$7:$EU$26,卡牌消耗!AX148,卡牌消耗!AU148)*INDEX($B$6:$F$6,AV148)/$Q$4/5,0)*5,"")</f>
        <v>20</v>
      </c>
      <c r="BD148" s="104"/>
      <c r="BE148" s="104"/>
      <c r="BF148" s="106"/>
      <c r="BX148" s="171"/>
      <c r="BY148" s="171"/>
      <c r="BZ148" s="171"/>
      <c r="CA148" s="169">
        <v>144</v>
      </c>
      <c r="CB148" s="169">
        <v>6</v>
      </c>
      <c r="CC148" s="21">
        <f t="shared" ref="CC148" si="292">CB148/$BZ146</f>
        <v>0.21818181818181817</v>
      </c>
      <c r="CD148" s="169">
        <f t="shared" ref="CD148" si="293">INT($BZ145*CC148/5)*5</f>
        <v>175305</v>
      </c>
      <c r="CE148" s="169">
        <f>SUM(CD$5:CD148)</f>
        <v>5181025</v>
      </c>
      <c r="CG148" s="171">
        <f t="shared" si="262"/>
        <v>87650</v>
      </c>
      <c r="CH148" s="171">
        <f t="shared" si="262"/>
        <v>140200</v>
      </c>
      <c r="CI148" s="171">
        <f t="shared" si="262"/>
        <v>175300</v>
      </c>
      <c r="CJ148" s="171">
        <f t="shared" si="262"/>
        <v>210350</v>
      </c>
      <c r="CK148" s="171">
        <f t="shared" si="262"/>
        <v>262950</v>
      </c>
      <c r="CN148" s="136">
        <v>144</v>
      </c>
      <c r="CO148" s="14">
        <f t="shared" si="263"/>
        <v>29</v>
      </c>
      <c r="CP148" s="14">
        <f t="shared" si="245"/>
        <v>4</v>
      </c>
      <c r="CQ148" s="14">
        <f t="shared" si="246"/>
        <v>1102006</v>
      </c>
      <c r="CR148" s="136" t="s">
        <v>1102</v>
      </c>
      <c r="CS148" s="14">
        <f t="shared" si="247"/>
        <v>4</v>
      </c>
      <c r="CT148" s="14" t="str">
        <f t="shared" si="248"/>
        <v>项羽-4星</v>
      </c>
      <c r="CU148" s="136" t="s">
        <v>1108</v>
      </c>
      <c r="CV148" s="14">
        <f t="shared" si="264"/>
        <v>32000</v>
      </c>
      <c r="CW148" s="14" t="str">
        <f t="shared" si="249"/>
        <v>项羽碎片</v>
      </c>
      <c r="CX148" s="14">
        <f t="shared" si="265"/>
        <v>240</v>
      </c>
    </row>
    <row r="149" spans="8:10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250"/>
        <v>3</v>
      </c>
      <c r="AC149" s="14">
        <f>INDEX(挂机升级突破!$DQ$6:$DQ$57,卡牌消耗!AI149)</f>
        <v>11</v>
      </c>
      <c r="AD149" s="14">
        <f>INDEX(挂机升级突破!DR$6:DR$57,卡牌消耗!$AI149)</f>
        <v>5</v>
      </c>
      <c r="AE149" s="14">
        <f>INDEX(挂机升级突破!DS$6:DS$57,卡牌消耗!$AI149)</f>
        <v>10</v>
      </c>
      <c r="AF149" s="14" t="str">
        <f t="shared" si="251"/>
        <v>典韦</v>
      </c>
      <c r="AG149" s="14">
        <f t="shared" si="252"/>
        <v>4</v>
      </c>
      <c r="AH149" s="14" t="str">
        <f t="shared" si="253"/>
        <v>典韦魂火-41</v>
      </c>
      <c r="AI149" s="14">
        <f t="shared" si="254"/>
        <v>41</v>
      </c>
      <c r="AJ149" s="14" t="str">
        <f>INDEX(挂机升级突破!$DT$4:$ED$4,INDEX(挂机升级突破!$DQ$6:$DQ$57,卡牌消耗!AI149))</f>
        <v>金币</v>
      </c>
      <c r="AK149" s="14">
        <f>ROUND(INDEX(挂机升级突破!$DJ$6:$DJ$57,卡牌消耗!AI149)*INDEX(卡牌消耗!$B$8:$F$8,AG149)/$Q$4/50,0)*50</f>
        <v>44300</v>
      </c>
      <c r="AL149" s="14" t="str">
        <f>IF(AD149&gt;0,INDEX(挂机升级突破!$DT$4:$ED$4,AD149),"")</f>
        <v>红色基础材料</v>
      </c>
      <c r="AM149" s="14">
        <f>ROUND(INDEX(挂机升级突破!$DT$6:$ED$57,卡牌消耗!AI149,AD149)*INDEX(卡牌消耗!$B$5:$F$5,AG149)/$Q$4/5,0)*5</f>
        <v>10</v>
      </c>
      <c r="AN149" s="14" t="str">
        <f>IF(AE149&gt;0,INDEX(挂机升级突破!$DT$4:$ED$4,AE149),"")</f>
        <v>灵玉</v>
      </c>
      <c r="AO149" s="14">
        <f>IF(AE149&gt;0,ROUND(INDEX(挂机升级突破!$DT$6:$ED$57,卡牌消耗!AI149,AE149)*INDEX(卡牌消耗!$B$7:$F$7,AG149)/$Q$4,0),"")</f>
        <v>3</v>
      </c>
      <c r="AP149" s="106"/>
      <c r="AQ149" s="15"/>
      <c r="AR149" s="104">
        <v>145</v>
      </c>
      <c r="AS149" s="14">
        <f t="shared" si="255"/>
        <v>8</v>
      </c>
      <c r="AT149" s="14">
        <f>INDEX(挂机升级突破!$EI$7:$EI$26,AX149)</f>
        <v>5</v>
      </c>
      <c r="AU149" s="14">
        <f>INDEX(挂机升级突破!$EJ$7:$EJ$26,AX149)</f>
        <v>1</v>
      </c>
      <c r="AV149" s="14">
        <f t="shared" si="256"/>
        <v>4</v>
      </c>
      <c r="AW149" s="14" t="str">
        <f t="shared" si="257"/>
        <v>夏侯渊</v>
      </c>
      <c r="AX149" s="14">
        <f t="shared" si="258"/>
        <v>5</v>
      </c>
      <c r="AY149" s="14" t="str">
        <f t="shared" si="259"/>
        <v>夏侯渊5突</v>
      </c>
      <c r="AZ149" s="14" t="str">
        <f>IF(AT149&gt;0,INDEX(挂机升级突破!$ER$5:$EV$5,卡牌消耗!AT149),"")</f>
        <v>金币</v>
      </c>
      <c r="BA149" s="14">
        <f>IF(AT149&gt;0,ROUND(INDEX(挂机升级突破!$EV$7:$EV$26,卡牌消耗!AX149)*INDEX(卡牌消耗!$B$8:$F$8,AV149)/$Q$4/500,0)*500,"")</f>
        <v>5500</v>
      </c>
      <c r="BB149" s="14" t="str">
        <f>IF(AU149&gt;0,INDEX(挂机升级突破!$ER$5:$EV$5,卡牌消耗!AU149),"")</f>
        <v>玄铁</v>
      </c>
      <c r="BC149" s="14">
        <f>IF(AU149&gt;0,ROUND(INDEX(挂机升级突破!$ER$7:$EU$26,卡牌消耗!AX149,卡牌消耗!AU149)*INDEX($B$6:$F$6,AV149)/$Q$4/5,0)*5,"")</f>
        <v>40</v>
      </c>
      <c r="BD149" s="104"/>
      <c r="BE149" s="104"/>
      <c r="BF149" s="106"/>
      <c r="BX149" s="171"/>
      <c r="BY149" s="173" t="s">
        <v>120</v>
      </c>
      <c r="BZ149" s="169">
        <v>28</v>
      </c>
      <c r="CA149" s="169">
        <v>145</v>
      </c>
      <c r="CB149" s="169">
        <v>5</v>
      </c>
      <c r="CC149" s="21">
        <f t="shared" ref="CC149" si="294">CB149/$BZ151</f>
        <v>0.18181818181818182</v>
      </c>
      <c r="CD149" s="169">
        <f t="shared" ref="CD149" si="295">INT($BZ150*CC149/5)*5</f>
        <v>174770</v>
      </c>
      <c r="CE149" s="169">
        <f>SUM(CD$5:CD149)</f>
        <v>5355795</v>
      </c>
      <c r="CG149" s="171">
        <f t="shared" si="262"/>
        <v>87350</v>
      </c>
      <c r="CH149" s="171">
        <f t="shared" si="262"/>
        <v>139800</v>
      </c>
      <c r="CI149" s="171">
        <f t="shared" si="262"/>
        <v>174750</v>
      </c>
      <c r="CJ149" s="171">
        <f t="shared" si="262"/>
        <v>209700</v>
      </c>
      <c r="CK149" s="171">
        <f t="shared" si="262"/>
        <v>262150</v>
      </c>
      <c r="CN149" s="136">
        <v>145</v>
      </c>
      <c r="CO149" s="14">
        <f t="shared" si="263"/>
        <v>29</v>
      </c>
      <c r="CP149" s="14">
        <f t="shared" si="245"/>
        <v>4</v>
      </c>
      <c r="CQ149" s="14">
        <f t="shared" si="246"/>
        <v>1102006</v>
      </c>
      <c r="CR149" s="136" t="s">
        <v>1102</v>
      </c>
      <c r="CS149" s="14">
        <f t="shared" si="247"/>
        <v>5</v>
      </c>
      <c r="CT149" s="14" t="str">
        <f t="shared" si="248"/>
        <v>项羽-5星</v>
      </c>
      <c r="CU149" s="136" t="s">
        <v>1108</v>
      </c>
      <c r="CV149" s="14">
        <f t="shared" si="264"/>
        <v>60000</v>
      </c>
      <c r="CW149" s="14" t="str">
        <f t="shared" si="249"/>
        <v>项羽碎片</v>
      </c>
      <c r="CX149" s="14">
        <f t="shared" si="265"/>
        <v>320</v>
      </c>
    </row>
    <row r="150" spans="8:10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250"/>
        <v>3</v>
      </c>
      <c r="AC150" s="14">
        <f>INDEX(挂机升级突破!$DQ$6:$DQ$57,卡牌消耗!AI150)</f>
        <v>11</v>
      </c>
      <c r="AD150" s="14">
        <f>INDEX(挂机升级突破!DR$6:DR$57,卡牌消耗!$AI150)</f>
        <v>5</v>
      </c>
      <c r="AE150" s="14">
        <f>INDEX(挂机升级突破!DS$6:DS$57,卡牌消耗!$AI150)</f>
        <v>10</v>
      </c>
      <c r="AF150" s="14" t="str">
        <f t="shared" si="251"/>
        <v>典韦</v>
      </c>
      <c r="AG150" s="14">
        <f t="shared" si="252"/>
        <v>4</v>
      </c>
      <c r="AH150" s="14" t="str">
        <f t="shared" si="253"/>
        <v>典韦魂火-42</v>
      </c>
      <c r="AI150" s="14">
        <f t="shared" si="254"/>
        <v>42</v>
      </c>
      <c r="AJ150" s="14" t="str">
        <f>INDEX(挂机升级突破!$DT$4:$ED$4,INDEX(挂机升级突破!$DQ$6:$DQ$57,卡牌消耗!AI150))</f>
        <v>金币</v>
      </c>
      <c r="AK150" s="14">
        <f>ROUND(INDEX(挂机升级突破!$DJ$6:$DJ$57,卡牌消耗!AI150)*INDEX(卡牌消耗!$B$8:$F$8,AG150)/$Q$4/50,0)*50</f>
        <v>44300</v>
      </c>
      <c r="AL150" s="14" t="str">
        <f>IF(AD150&gt;0,INDEX(挂机升级突破!$DT$4:$ED$4,AD150),"")</f>
        <v>红色基础材料</v>
      </c>
      <c r="AM150" s="14">
        <f>ROUND(INDEX(挂机升级突破!$DT$6:$ED$57,卡牌消耗!AI150,AD150)*INDEX(卡牌消耗!$B$5:$F$5,AG150)/$Q$4/5,0)*5</f>
        <v>10</v>
      </c>
      <c r="AN150" s="14" t="str">
        <f>IF(AE150&gt;0,INDEX(挂机升级突破!$DT$4:$ED$4,AE150),"")</f>
        <v>灵玉</v>
      </c>
      <c r="AO150" s="14">
        <f>IF(AE150&gt;0,ROUND(INDEX(挂机升级突破!$DT$6:$ED$57,卡牌消耗!AI150,AE150)*INDEX(卡牌消耗!$B$7:$F$7,AG150)/$Q$4,0),"")</f>
        <v>3</v>
      </c>
      <c r="AP150" s="106"/>
      <c r="AQ150" s="15"/>
      <c r="AR150" s="104">
        <v>146</v>
      </c>
      <c r="AS150" s="14">
        <f t="shared" si="255"/>
        <v>8</v>
      </c>
      <c r="AT150" s="14">
        <f>INDEX(挂机升级突破!$EI$7:$EI$26,AX150)</f>
        <v>5</v>
      </c>
      <c r="AU150" s="14">
        <f>INDEX(挂机升级突破!$EJ$7:$EJ$26,AX150)</f>
        <v>1</v>
      </c>
      <c r="AV150" s="14">
        <f t="shared" si="256"/>
        <v>4</v>
      </c>
      <c r="AW150" s="14" t="str">
        <f t="shared" si="257"/>
        <v>夏侯渊</v>
      </c>
      <c r="AX150" s="14">
        <f t="shared" si="258"/>
        <v>6</v>
      </c>
      <c r="AY150" s="14" t="str">
        <f t="shared" si="259"/>
        <v>夏侯渊6突</v>
      </c>
      <c r="AZ150" s="14" t="str">
        <f>IF(AT150&gt;0,INDEX(挂机升级突破!$ER$5:$EV$5,卡牌消耗!AT150),"")</f>
        <v>金币</v>
      </c>
      <c r="BA150" s="14">
        <f>IF(AT150&gt;0,ROUND(INDEX(挂机升级突破!$EV$7:$EV$26,卡牌消耗!AX150)*INDEX(卡牌消耗!$B$8:$F$8,AV150)/$Q$4/500,0)*500,"")</f>
        <v>7500</v>
      </c>
      <c r="BB150" s="14" t="str">
        <f>IF(AU150&gt;0,INDEX(挂机升级突破!$ER$5:$EV$5,卡牌消耗!AU150),"")</f>
        <v>玄铁</v>
      </c>
      <c r="BC150" s="14">
        <f>IF(AU150&gt;0,ROUND(INDEX(挂机升级突破!$ER$7:$EU$26,卡牌消耗!AX150,卡牌消耗!AU150)*INDEX($B$6:$F$6,AV150)/$Q$4/5,0)*5,"")</f>
        <v>60</v>
      </c>
      <c r="BD150" s="104"/>
      <c r="BE150" s="104"/>
      <c r="BF150" s="106"/>
      <c r="BX150" s="171"/>
      <c r="BY150" s="171"/>
      <c r="BZ150" s="14">
        <f>INDEX($BU$5:$BU$32,BZ149)</f>
        <v>961250</v>
      </c>
      <c r="CA150" s="169">
        <v>146</v>
      </c>
      <c r="CB150" s="169">
        <v>5.25</v>
      </c>
      <c r="CC150" s="21">
        <f t="shared" ref="CC150" si="296">CB150/$BZ151</f>
        <v>0.19090909090909092</v>
      </c>
      <c r="CD150" s="169">
        <f t="shared" ref="CD150" si="297">INT($BZ150*CC150/5)*5</f>
        <v>183510</v>
      </c>
      <c r="CE150" s="169">
        <f>SUM(CD$5:CD150)</f>
        <v>5539305</v>
      </c>
      <c r="CG150" s="171">
        <f t="shared" si="262"/>
        <v>91750</v>
      </c>
      <c r="CH150" s="171">
        <f t="shared" si="262"/>
        <v>146800</v>
      </c>
      <c r="CI150" s="171">
        <f t="shared" si="262"/>
        <v>183500</v>
      </c>
      <c r="CJ150" s="171">
        <f t="shared" si="262"/>
        <v>220200</v>
      </c>
      <c r="CK150" s="171">
        <f t="shared" si="262"/>
        <v>275250</v>
      </c>
      <c r="CN150" s="136">
        <v>146</v>
      </c>
      <c r="CO150" s="14">
        <f t="shared" si="263"/>
        <v>30</v>
      </c>
      <c r="CP150" s="14">
        <f t="shared" si="245"/>
        <v>4</v>
      </c>
      <c r="CQ150" s="14">
        <f t="shared" si="246"/>
        <v>1102007</v>
      </c>
      <c r="CR150" s="136" t="s">
        <v>1102</v>
      </c>
      <c r="CS150" s="14">
        <f t="shared" si="247"/>
        <v>1</v>
      </c>
      <c r="CT150" s="14" t="str">
        <f t="shared" si="248"/>
        <v>天使缇娜-1星</v>
      </c>
      <c r="CU150" s="136" t="s">
        <v>1108</v>
      </c>
      <c r="CV150" s="14">
        <f t="shared" si="264"/>
        <v>6000</v>
      </c>
      <c r="CW150" s="14" t="str">
        <f t="shared" si="249"/>
        <v>天使缇娜碎片</v>
      </c>
      <c r="CX150" s="14">
        <f t="shared" si="265"/>
        <v>80</v>
      </c>
    </row>
    <row r="151" spans="8:10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250"/>
        <v>3</v>
      </c>
      <c r="AC151" s="14">
        <f>INDEX(挂机升级突破!$DQ$6:$DQ$57,卡牌消耗!AI151)</f>
        <v>11</v>
      </c>
      <c r="AD151" s="14">
        <f>INDEX(挂机升级突破!DR$6:DR$57,卡牌消耗!$AI151)</f>
        <v>5</v>
      </c>
      <c r="AE151" s="14">
        <f>INDEX(挂机升级突破!DS$6:DS$57,卡牌消耗!$AI151)</f>
        <v>10</v>
      </c>
      <c r="AF151" s="14" t="str">
        <f t="shared" si="251"/>
        <v>典韦</v>
      </c>
      <c r="AG151" s="14">
        <f t="shared" si="252"/>
        <v>4</v>
      </c>
      <c r="AH151" s="14" t="str">
        <f t="shared" si="253"/>
        <v>典韦魂火-43</v>
      </c>
      <c r="AI151" s="14">
        <f t="shared" si="254"/>
        <v>43</v>
      </c>
      <c r="AJ151" s="14" t="str">
        <f>INDEX(挂机升级突破!$DT$4:$ED$4,INDEX(挂机升级突破!$DQ$6:$DQ$57,卡牌消耗!AI151))</f>
        <v>金币</v>
      </c>
      <c r="AK151" s="14">
        <f>ROUND(INDEX(挂机升级突破!$DJ$6:$DJ$57,卡牌消耗!AI151)*INDEX(卡牌消耗!$B$8:$F$8,AG151)/$Q$4/50,0)*50</f>
        <v>44300</v>
      </c>
      <c r="AL151" s="14" t="str">
        <f>IF(AD151&gt;0,INDEX(挂机升级突破!$DT$4:$ED$4,AD151),"")</f>
        <v>红色基础材料</v>
      </c>
      <c r="AM151" s="14">
        <f>ROUND(INDEX(挂机升级突破!$DT$6:$ED$57,卡牌消耗!AI151,AD151)*INDEX(卡牌消耗!$B$5:$F$5,AG151)/$Q$4/5,0)*5</f>
        <v>10</v>
      </c>
      <c r="AN151" s="14" t="str">
        <f>IF(AE151&gt;0,INDEX(挂机升级突破!$DT$4:$ED$4,AE151),"")</f>
        <v>灵玉</v>
      </c>
      <c r="AO151" s="14">
        <f>IF(AE151&gt;0,ROUND(INDEX(挂机升级突破!$DT$6:$ED$57,卡牌消耗!AI151,AE151)*INDEX(卡牌消耗!$B$7:$F$7,AG151)/$Q$4,0),"")</f>
        <v>3</v>
      </c>
      <c r="AP151" s="106"/>
      <c r="AQ151" s="15"/>
      <c r="AR151" s="104">
        <v>147</v>
      </c>
      <c r="AS151" s="14">
        <f t="shared" si="255"/>
        <v>8</v>
      </c>
      <c r="AT151" s="14">
        <f>INDEX(挂机升级突破!$EI$7:$EI$26,AX151)</f>
        <v>5</v>
      </c>
      <c r="AU151" s="14">
        <f>INDEX(挂机升级突破!$EJ$7:$EJ$26,AX151)</f>
        <v>1</v>
      </c>
      <c r="AV151" s="14">
        <f t="shared" si="256"/>
        <v>4</v>
      </c>
      <c r="AW151" s="14" t="str">
        <f t="shared" si="257"/>
        <v>夏侯渊</v>
      </c>
      <c r="AX151" s="14">
        <f t="shared" si="258"/>
        <v>7</v>
      </c>
      <c r="AY151" s="14" t="str">
        <f t="shared" si="259"/>
        <v>夏侯渊7突</v>
      </c>
      <c r="AZ151" s="14" t="str">
        <f>IF(AT151&gt;0,INDEX(挂机升级突破!$ER$5:$EV$5,卡牌消耗!AT151),"")</f>
        <v>金币</v>
      </c>
      <c r="BA151" s="14">
        <f>IF(AT151&gt;0,ROUND(INDEX(挂机升级突破!$EV$7:$EV$26,卡牌消耗!AX151)*INDEX(卡牌消耗!$B$8:$F$8,AV151)/$Q$4/500,0)*500,"")</f>
        <v>12500</v>
      </c>
      <c r="BB151" s="14" t="str">
        <f>IF(AU151&gt;0,INDEX(挂机升级突破!$ER$5:$EV$5,卡牌消耗!AU151),"")</f>
        <v>玄铁</v>
      </c>
      <c r="BC151" s="14">
        <f>IF(AU151&gt;0,ROUND(INDEX(挂机升级突破!$ER$7:$EU$26,卡牌消耗!AX151,卡牌消耗!AU151)*INDEX($B$6:$F$6,AV151)/$Q$4/5,0)*5,"")</f>
        <v>100</v>
      </c>
      <c r="BD151" s="104"/>
      <c r="BE151" s="104"/>
      <c r="BF151" s="106"/>
      <c r="BX151" s="171"/>
      <c r="BY151" s="170"/>
      <c r="BZ151" s="14">
        <f>SUMIFS($CB$5:$CB$154,$CA$5:$CA$154,"&gt;="&amp;INDEX($BJ$5:$BJ$32,BZ149),$CA$5:$CA$154,"&lt;"&amp;INDEX($BK$5:$BK$32,BZ149))</f>
        <v>27.5</v>
      </c>
      <c r="CA151" s="169">
        <v>147</v>
      </c>
      <c r="CB151" s="169">
        <v>5.5</v>
      </c>
      <c r="CC151" s="21">
        <f t="shared" ref="CC151" si="298">CB151/$BZ151</f>
        <v>0.2</v>
      </c>
      <c r="CD151" s="169">
        <f t="shared" ref="CD151" si="299">INT($BZ150*CC151/5)*5</f>
        <v>192250</v>
      </c>
      <c r="CE151" s="169">
        <f>SUM(CD$5:CD151)</f>
        <v>5731555</v>
      </c>
      <c r="CG151" s="171">
        <f t="shared" si="262"/>
        <v>96100</v>
      </c>
      <c r="CH151" s="171">
        <f t="shared" si="262"/>
        <v>153800</v>
      </c>
      <c r="CI151" s="171">
        <f t="shared" si="262"/>
        <v>192250</v>
      </c>
      <c r="CJ151" s="171">
        <f t="shared" si="262"/>
        <v>230700</v>
      </c>
      <c r="CK151" s="171">
        <f t="shared" si="262"/>
        <v>288350</v>
      </c>
      <c r="CN151" s="136">
        <v>147</v>
      </c>
      <c r="CO151" s="14">
        <f t="shared" si="263"/>
        <v>30</v>
      </c>
      <c r="CP151" s="14">
        <f t="shared" si="245"/>
        <v>4</v>
      </c>
      <c r="CQ151" s="14">
        <f t="shared" si="246"/>
        <v>1102007</v>
      </c>
      <c r="CR151" s="136" t="s">
        <v>1102</v>
      </c>
      <c r="CS151" s="14">
        <f t="shared" si="247"/>
        <v>2</v>
      </c>
      <c r="CT151" s="14" t="str">
        <f t="shared" si="248"/>
        <v>天使缇娜-2星</v>
      </c>
      <c r="CU151" s="136" t="s">
        <v>1108</v>
      </c>
      <c r="CV151" s="14">
        <f t="shared" si="264"/>
        <v>8000</v>
      </c>
      <c r="CW151" s="14" t="str">
        <f t="shared" si="249"/>
        <v>天使缇娜碎片</v>
      </c>
      <c r="CX151" s="14">
        <f t="shared" si="265"/>
        <v>80</v>
      </c>
    </row>
    <row r="152" spans="8:10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250"/>
        <v>3</v>
      </c>
      <c r="AC152" s="14">
        <f>INDEX(挂机升级突破!$DQ$6:$DQ$57,卡牌消耗!AI152)</f>
        <v>11</v>
      </c>
      <c r="AD152" s="14">
        <f>INDEX(挂机升级突破!DR$6:DR$57,卡牌消耗!$AI152)</f>
        <v>5</v>
      </c>
      <c r="AE152" s="14">
        <f>INDEX(挂机升级突破!DS$6:DS$57,卡牌消耗!$AI152)</f>
        <v>10</v>
      </c>
      <c r="AF152" s="14" t="str">
        <f t="shared" si="251"/>
        <v>典韦</v>
      </c>
      <c r="AG152" s="14">
        <f t="shared" si="252"/>
        <v>4</v>
      </c>
      <c r="AH152" s="14" t="str">
        <f t="shared" si="253"/>
        <v>典韦魂火-44</v>
      </c>
      <c r="AI152" s="14">
        <f t="shared" si="254"/>
        <v>44</v>
      </c>
      <c r="AJ152" s="14" t="str">
        <f>INDEX(挂机升级突破!$DT$4:$ED$4,INDEX(挂机升级突破!$DQ$6:$DQ$57,卡牌消耗!AI152))</f>
        <v>金币</v>
      </c>
      <c r="AK152" s="14">
        <f>ROUND(INDEX(挂机升级突破!$DJ$6:$DJ$57,卡牌消耗!AI152)*INDEX(卡牌消耗!$B$8:$F$8,AG152)/$Q$4/50,0)*50</f>
        <v>56400</v>
      </c>
      <c r="AL152" s="14" t="str">
        <f>IF(AD152&gt;0,INDEX(挂机升级突破!$DT$4:$ED$4,AD152),"")</f>
        <v>红色基础材料</v>
      </c>
      <c r="AM152" s="14">
        <f>ROUND(INDEX(挂机升级突破!$DT$6:$ED$57,卡牌消耗!AI152,AD152)*INDEX(卡牌消耗!$B$5:$F$5,AG152)/$Q$4/5,0)*5</f>
        <v>15</v>
      </c>
      <c r="AN152" s="14" t="str">
        <f>IF(AE152&gt;0,INDEX(挂机升级突破!$DT$4:$ED$4,AE152),"")</f>
        <v>灵玉</v>
      </c>
      <c r="AO152" s="14">
        <f>IF(AE152&gt;0,ROUND(INDEX(挂机升级突破!$DT$6:$ED$57,卡牌消耗!AI152,AE152)*INDEX(卡牌消耗!$B$7:$F$7,AG152)/$Q$4,0),"")</f>
        <v>3</v>
      </c>
      <c r="AP152" s="106"/>
      <c r="AQ152" s="15"/>
      <c r="AR152" s="104">
        <v>148</v>
      </c>
      <c r="AS152" s="14">
        <f t="shared" si="255"/>
        <v>8</v>
      </c>
      <c r="AT152" s="14">
        <f>INDEX(挂机升级突破!$EI$7:$EI$26,AX152)</f>
        <v>5</v>
      </c>
      <c r="AU152" s="14">
        <f>INDEX(挂机升级突破!$EJ$7:$EJ$26,AX152)</f>
        <v>1</v>
      </c>
      <c r="AV152" s="14">
        <f t="shared" si="256"/>
        <v>4</v>
      </c>
      <c r="AW152" s="14" t="str">
        <f t="shared" si="257"/>
        <v>夏侯渊</v>
      </c>
      <c r="AX152" s="14">
        <f t="shared" si="258"/>
        <v>8</v>
      </c>
      <c r="AY152" s="14" t="str">
        <f t="shared" si="259"/>
        <v>夏侯渊8突</v>
      </c>
      <c r="AZ152" s="14" t="str">
        <f>IF(AT152&gt;0,INDEX(挂机升级突破!$ER$5:$EV$5,卡牌消耗!AT152),"")</f>
        <v>金币</v>
      </c>
      <c r="BA152" s="14">
        <f>IF(AT152&gt;0,ROUND(INDEX(挂机升级突破!$EV$7:$EV$26,卡牌消耗!AX152)*INDEX(卡牌消耗!$B$8:$F$8,AV152)/$Q$4/500,0)*500,"")</f>
        <v>12500</v>
      </c>
      <c r="BB152" s="14" t="str">
        <f>IF(AU152&gt;0,INDEX(挂机升级突破!$ER$5:$EV$5,卡牌消耗!AU152),"")</f>
        <v>玄铁</v>
      </c>
      <c r="BC152" s="14">
        <f>IF(AU152&gt;0,ROUND(INDEX(挂机升级突破!$ER$7:$EU$26,卡牌消耗!AX152,卡牌消耗!AU152)*INDEX($B$6:$F$6,AV152)/$Q$4/5,0)*5,"")</f>
        <v>180</v>
      </c>
      <c r="BD152" s="104"/>
      <c r="BE152" s="104"/>
      <c r="BF152" s="106"/>
      <c r="BX152" s="171"/>
      <c r="BY152" s="171"/>
      <c r="BZ152" s="171"/>
      <c r="CA152" s="169">
        <v>148</v>
      </c>
      <c r="CB152" s="169">
        <v>5.75</v>
      </c>
      <c r="CC152" s="21">
        <f t="shared" ref="CC152" si="300">CB152/$BZ151</f>
        <v>0.20909090909090908</v>
      </c>
      <c r="CD152" s="169">
        <f t="shared" ref="CD152" si="301">INT($BZ150*CC152/5)*5</f>
        <v>200985</v>
      </c>
      <c r="CE152" s="169">
        <f>SUM(CD$5:CD152)</f>
        <v>5932540</v>
      </c>
      <c r="CG152" s="171">
        <f t="shared" si="262"/>
        <v>100450</v>
      </c>
      <c r="CH152" s="171">
        <f t="shared" si="262"/>
        <v>160750</v>
      </c>
      <c r="CI152" s="171">
        <f t="shared" si="262"/>
        <v>200950</v>
      </c>
      <c r="CJ152" s="171">
        <f t="shared" si="262"/>
        <v>241150</v>
      </c>
      <c r="CK152" s="171">
        <f t="shared" si="262"/>
        <v>301450</v>
      </c>
      <c r="CN152" s="136">
        <v>148</v>
      </c>
      <c r="CO152" s="14">
        <f t="shared" si="263"/>
        <v>30</v>
      </c>
      <c r="CP152" s="14">
        <f t="shared" si="245"/>
        <v>4</v>
      </c>
      <c r="CQ152" s="14">
        <f t="shared" si="246"/>
        <v>1102007</v>
      </c>
      <c r="CR152" s="136" t="s">
        <v>1102</v>
      </c>
      <c r="CS152" s="14">
        <f t="shared" si="247"/>
        <v>3</v>
      </c>
      <c r="CT152" s="14" t="str">
        <f t="shared" si="248"/>
        <v>天使缇娜-3星</v>
      </c>
      <c r="CU152" s="136" t="s">
        <v>1108</v>
      </c>
      <c r="CV152" s="14">
        <f t="shared" si="264"/>
        <v>14000</v>
      </c>
      <c r="CW152" s="14" t="str">
        <f t="shared" si="249"/>
        <v>天使缇娜碎片</v>
      </c>
      <c r="CX152" s="14">
        <f t="shared" si="265"/>
        <v>160</v>
      </c>
    </row>
    <row r="153" spans="8:10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250"/>
        <v>3</v>
      </c>
      <c r="AC153" s="14">
        <f>INDEX(挂机升级突破!$DQ$6:$DQ$57,卡牌消耗!AI153)</f>
        <v>11</v>
      </c>
      <c r="AD153" s="14">
        <f>INDEX(挂机升级突破!DR$6:DR$57,卡牌消耗!$AI153)</f>
        <v>5</v>
      </c>
      <c r="AE153" s="14">
        <f>INDEX(挂机升级突破!DS$6:DS$57,卡牌消耗!$AI153)</f>
        <v>10</v>
      </c>
      <c r="AF153" s="14" t="str">
        <f t="shared" si="251"/>
        <v>典韦</v>
      </c>
      <c r="AG153" s="14">
        <f t="shared" si="252"/>
        <v>4</v>
      </c>
      <c r="AH153" s="14" t="str">
        <f t="shared" si="253"/>
        <v>典韦魂火-45</v>
      </c>
      <c r="AI153" s="14">
        <f t="shared" si="254"/>
        <v>45</v>
      </c>
      <c r="AJ153" s="14" t="str">
        <f>INDEX(挂机升级突破!$DT$4:$ED$4,INDEX(挂机升级突破!$DQ$6:$DQ$57,卡牌消耗!AI153))</f>
        <v>金币</v>
      </c>
      <c r="AK153" s="14">
        <f>ROUND(INDEX(挂机升级突破!$DJ$6:$DJ$57,卡牌消耗!AI153)*INDEX(卡牌消耗!$B$8:$F$8,AG153)/$Q$4/50,0)*50</f>
        <v>56400</v>
      </c>
      <c r="AL153" s="14" t="str">
        <f>IF(AD153&gt;0,INDEX(挂机升级突破!$DT$4:$ED$4,AD153),"")</f>
        <v>红色基础材料</v>
      </c>
      <c r="AM153" s="14">
        <f>ROUND(INDEX(挂机升级突破!$DT$6:$ED$57,卡牌消耗!AI153,AD153)*INDEX(卡牌消耗!$B$5:$F$5,AG153)/$Q$4/5,0)*5</f>
        <v>15</v>
      </c>
      <c r="AN153" s="14" t="str">
        <f>IF(AE153&gt;0,INDEX(挂机升级突破!$DT$4:$ED$4,AE153),"")</f>
        <v>灵玉</v>
      </c>
      <c r="AO153" s="14">
        <f>IF(AE153&gt;0,ROUND(INDEX(挂机升级突破!$DT$6:$ED$57,卡牌消耗!AI153,AE153)*INDEX(卡牌消耗!$B$7:$F$7,AG153)/$Q$4,0),"")</f>
        <v>3</v>
      </c>
      <c r="AP153" s="106"/>
      <c r="AQ153" s="15"/>
      <c r="AR153" s="104">
        <v>149</v>
      </c>
      <c r="AS153" s="14">
        <f t="shared" si="255"/>
        <v>8</v>
      </c>
      <c r="AT153" s="14">
        <f>INDEX(挂机升级突破!$EI$7:$EI$26,AX153)</f>
        <v>5</v>
      </c>
      <c r="AU153" s="14">
        <f>INDEX(挂机升级突破!$EJ$7:$EJ$26,AX153)</f>
        <v>2</v>
      </c>
      <c r="AV153" s="14">
        <f t="shared" si="256"/>
        <v>4</v>
      </c>
      <c r="AW153" s="14" t="str">
        <f t="shared" si="257"/>
        <v>夏侯渊</v>
      </c>
      <c r="AX153" s="14">
        <f t="shared" si="258"/>
        <v>9</v>
      </c>
      <c r="AY153" s="14" t="str">
        <f t="shared" si="259"/>
        <v>夏侯渊9突</v>
      </c>
      <c r="AZ153" s="14" t="str">
        <f>IF(AT153&gt;0,INDEX(挂机升级突破!$ER$5:$EV$5,卡牌消耗!AT153),"")</f>
        <v>金币</v>
      </c>
      <c r="BA153" s="14">
        <f>IF(AT153&gt;0,ROUND(INDEX(挂机升级突破!$EV$7:$EV$26,卡牌消耗!AX153)*INDEX(卡牌消耗!$B$8:$F$8,AV153)/$Q$4/500,0)*500,"")</f>
        <v>16500</v>
      </c>
      <c r="BB153" s="14" t="str">
        <f>IF(AU153&gt;0,INDEX(挂机升级突破!$ER$5:$EV$5,卡牌消耗!AU153),"")</f>
        <v>乌金</v>
      </c>
      <c r="BC153" s="14">
        <f>IF(AU153&gt;0,ROUND(INDEX(挂机升级突破!$ER$7:$EU$26,卡牌消耗!AX153,卡牌消耗!AU153)*INDEX($B$6:$F$6,AV153)/$Q$4/5,0)*5,"")</f>
        <v>60</v>
      </c>
      <c r="BD153" s="104"/>
      <c r="BE153" s="104"/>
      <c r="BF153" s="106"/>
      <c r="BX153" s="171"/>
      <c r="BY153" s="171"/>
      <c r="BZ153" s="171"/>
      <c r="CA153" s="169">
        <v>149</v>
      </c>
      <c r="CB153" s="169">
        <v>6</v>
      </c>
      <c r="CC153" s="21">
        <f t="shared" ref="CC153" si="302">CB153/$BZ151</f>
        <v>0.21818181818181817</v>
      </c>
      <c r="CD153" s="169">
        <f t="shared" ref="CD153" si="303">INT($BZ150*CC153/5)*5</f>
        <v>209725</v>
      </c>
      <c r="CE153" s="169">
        <f>SUM(CD$5:CD153)</f>
        <v>6142265</v>
      </c>
      <c r="CG153" s="171">
        <f t="shared" si="262"/>
        <v>104850</v>
      </c>
      <c r="CH153" s="171">
        <f t="shared" si="262"/>
        <v>167750</v>
      </c>
      <c r="CI153" s="171">
        <f t="shared" si="262"/>
        <v>209700</v>
      </c>
      <c r="CJ153" s="171">
        <f t="shared" si="262"/>
        <v>251650</v>
      </c>
      <c r="CK153" s="171">
        <f t="shared" si="262"/>
        <v>314550</v>
      </c>
      <c r="CN153" s="136">
        <v>149</v>
      </c>
      <c r="CO153" s="14">
        <f t="shared" si="263"/>
        <v>30</v>
      </c>
      <c r="CP153" s="14">
        <f t="shared" si="245"/>
        <v>4</v>
      </c>
      <c r="CQ153" s="14">
        <f t="shared" si="246"/>
        <v>1102007</v>
      </c>
      <c r="CR153" s="136" t="s">
        <v>1102</v>
      </c>
      <c r="CS153" s="14">
        <f t="shared" si="247"/>
        <v>4</v>
      </c>
      <c r="CT153" s="14" t="str">
        <f t="shared" si="248"/>
        <v>天使缇娜-4星</v>
      </c>
      <c r="CU153" s="136" t="s">
        <v>1108</v>
      </c>
      <c r="CV153" s="14">
        <f t="shared" si="264"/>
        <v>32000</v>
      </c>
      <c r="CW153" s="14" t="str">
        <f t="shared" si="249"/>
        <v>天使缇娜碎片</v>
      </c>
      <c r="CX153" s="14">
        <f t="shared" si="265"/>
        <v>240</v>
      </c>
    </row>
    <row r="154" spans="8:10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250"/>
        <v>3</v>
      </c>
      <c r="AC154" s="14">
        <f>INDEX(挂机升级突破!$DQ$6:$DQ$57,卡牌消耗!AI154)</f>
        <v>11</v>
      </c>
      <c r="AD154" s="14">
        <f>INDEX(挂机升级突破!DR$6:DR$57,卡牌消耗!$AI154)</f>
        <v>5</v>
      </c>
      <c r="AE154" s="14">
        <f>INDEX(挂机升级突破!DS$6:DS$57,卡牌消耗!$AI154)</f>
        <v>10</v>
      </c>
      <c r="AF154" s="14" t="str">
        <f t="shared" si="251"/>
        <v>典韦</v>
      </c>
      <c r="AG154" s="14">
        <f t="shared" si="252"/>
        <v>4</v>
      </c>
      <c r="AH154" s="14" t="str">
        <f t="shared" si="253"/>
        <v>典韦魂火-46</v>
      </c>
      <c r="AI154" s="14">
        <f t="shared" si="254"/>
        <v>46</v>
      </c>
      <c r="AJ154" s="14" t="str">
        <f>INDEX(挂机升级突破!$DT$4:$ED$4,INDEX(挂机升级突破!$DQ$6:$DQ$57,卡牌消耗!AI154))</f>
        <v>金币</v>
      </c>
      <c r="AK154" s="14">
        <f>ROUND(INDEX(挂机升级突破!$DJ$6:$DJ$57,卡牌消耗!AI154)*INDEX(卡牌消耗!$B$8:$F$8,AG154)/$Q$4/50,0)*50</f>
        <v>60450</v>
      </c>
      <c r="AL154" s="14" t="str">
        <f>IF(AD154&gt;0,INDEX(挂机升级突破!$DT$4:$ED$4,AD154),"")</f>
        <v>红色基础材料</v>
      </c>
      <c r="AM154" s="14">
        <f>ROUND(INDEX(挂机升级突破!$DT$6:$ED$57,卡牌消耗!AI154,AD154)*INDEX(卡牌消耗!$B$5:$F$5,AG154)/$Q$4/5,0)*5</f>
        <v>15</v>
      </c>
      <c r="AN154" s="14" t="str">
        <f>IF(AE154&gt;0,INDEX(挂机升级突破!$DT$4:$ED$4,AE154),"")</f>
        <v>灵玉</v>
      </c>
      <c r="AO154" s="14">
        <f>IF(AE154&gt;0,ROUND(INDEX(挂机升级突破!$DT$6:$ED$57,卡牌消耗!AI154,AE154)*INDEX(卡牌消耗!$B$7:$F$7,AG154)/$Q$4,0),"")</f>
        <v>3</v>
      </c>
      <c r="AP154" s="106"/>
      <c r="AQ154" s="15"/>
      <c r="AR154" s="104">
        <v>150</v>
      </c>
      <c r="AS154" s="14">
        <f t="shared" si="255"/>
        <v>8</v>
      </c>
      <c r="AT154" s="14">
        <f>INDEX(挂机升级突破!$EI$7:$EI$26,AX154)</f>
        <v>5</v>
      </c>
      <c r="AU154" s="14">
        <f>INDEX(挂机升级突破!$EJ$7:$EJ$26,AX154)</f>
        <v>2</v>
      </c>
      <c r="AV154" s="14">
        <f t="shared" si="256"/>
        <v>4</v>
      </c>
      <c r="AW154" s="14" t="str">
        <f t="shared" si="257"/>
        <v>夏侯渊</v>
      </c>
      <c r="AX154" s="14">
        <f t="shared" si="258"/>
        <v>10</v>
      </c>
      <c r="AY154" s="14" t="str">
        <f t="shared" si="259"/>
        <v>夏侯渊10突</v>
      </c>
      <c r="AZ154" s="14" t="str">
        <f>IF(AT154&gt;0,INDEX(挂机升级突破!$ER$5:$EV$5,卡牌消耗!AT154),"")</f>
        <v>金币</v>
      </c>
      <c r="BA154" s="14">
        <f>IF(AT154&gt;0,ROUND(INDEX(挂机升级突破!$EV$7:$EV$26,卡牌消耗!AX154)*INDEX(卡牌消耗!$B$8:$F$8,AV154)/$Q$4/500,0)*500,"")</f>
        <v>28000</v>
      </c>
      <c r="BB154" s="14" t="str">
        <f>IF(AU154&gt;0,INDEX(挂机升级突破!$ER$5:$EV$5,卡牌消耗!AU154),"")</f>
        <v>乌金</v>
      </c>
      <c r="BC154" s="14">
        <f>IF(AU154&gt;0,ROUND(INDEX(挂机升级突破!$ER$7:$EU$26,卡牌消耗!AX154,卡牌消耗!AU154)*INDEX($B$6:$F$6,AV154)/$Q$4/5,0)*5,"")</f>
        <v>85</v>
      </c>
      <c r="BD154" s="104"/>
      <c r="BE154" s="104"/>
      <c r="BF154" s="106"/>
      <c r="BX154" s="171"/>
      <c r="BY154" s="171"/>
      <c r="BZ154" s="171"/>
      <c r="CA154" s="169">
        <v>150</v>
      </c>
      <c r="CB154" s="50">
        <v>10</v>
      </c>
      <c r="CC154" s="21">
        <f>CB154/$BZ151</f>
        <v>0.36363636363636365</v>
      </c>
      <c r="CD154" s="65">
        <f>INT($BZ150*CC154/5)*5</f>
        <v>349545</v>
      </c>
      <c r="CE154" s="169">
        <f>SUM(CD$5:CD154)</f>
        <v>6491810</v>
      </c>
      <c r="CG154" s="171">
        <f t="shared" si="262"/>
        <v>174750</v>
      </c>
      <c r="CH154" s="171">
        <f t="shared" si="262"/>
        <v>279600</v>
      </c>
      <c r="CI154" s="171">
        <f t="shared" si="262"/>
        <v>349500</v>
      </c>
      <c r="CJ154" s="171">
        <f t="shared" si="262"/>
        <v>419450</v>
      </c>
      <c r="CK154" s="171">
        <f t="shared" si="262"/>
        <v>524300</v>
      </c>
      <c r="CN154" s="136">
        <v>150</v>
      </c>
      <c r="CO154" s="14">
        <f t="shared" si="263"/>
        <v>30</v>
      </c>
      <c r="CP154" s="14">
        <f t="shared" si="245"/>
        <v>4</v>
      </c>
      <c r="CQ154" s="14">
        <f t="shared" si="246"/>
        <v>1102007</v>
      </c>
      <c r="CR154" s="136" t="s">
        <v>1102</v>
      </c>
      <c r="CS154" s="14">
        <f t="shared" si="247"/>
        <v>5</v>
      </c>
      <c r="CT154" s="14" t="str">
        <f t="shared" si="248"/>
        <v>天使缇娜-5星</v>
      </c>
      <c r="CU154" s="136" t="s">
        <v>1108</v>
      </c>
      <c r="CV154" s="14">
        <f t="shared" si="264"/>
        <v>60000</v>
      </c>
      <c r="CW154" s="14" t="str">
        <f t="shared" si="249"/>
        <v>天使缇娜碎片</v>
      </c>
      <c r="CX154" s="14">
        <f t="shared" si="265"/>
        <v>320</v>
      </c>
    </row>
    <row r="155" spans="8:10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250"/>
        <v>3</v>
      </c>
      <c r="AC155" s="14">
        <f>INDEX(挂机升级突破!$DQ$6:$DQ$57,卡牌消耗!AI155)</f>
        <v>11</v>
      </c>
      <c r="AD155" s="14">
        <f>INDEX(挂机升级突破!DR$6:DR$57,卡牌消耗!$AI155)</f>
        <v>5</v>
      </c>
      <c r="AE155" s="14">
        <f>INDEX(挂机升级突破!DS$6:DS$57,卡牌消耗!$AI155)</f>
        <v>10</v>
      </c>
      <c r="AF155" s="14" t="str">
        <f t="shared" si="251"/>
        <v>典韦</v>
      </c>
      <c r="AG155" s="14">
        <f t="shared" si="252"/>
        <v>4</v>
      </c>
      <c r="AH155" s="14" t="str">
        <f t="shared" si="253"/>
        <v>典韦魂火-47</v>
      </c>
      <c r="AI155" s="14">
        <f t="shared" si="254"/>
        <v>47</v>
      </c>
      <c r="AJ155" s="14" t="str">
        <f>INDEX(挂机升级突破!$DT$4:$ED$4,INDEX(挂机升级突破!$DQ$6:$DQ$57,卡牌消耗!AI155))</f>
        <v>金币</v>
      </c>
      <c r="AK155" s="14">
        <f>ROUND(INDEX(挂机升级突破!$DJ$6:$DJ$57,卡牌消耗!AI155)*INDEX(卡牌消耗!$B$8:$F$8,AG155)/$Q$4/50,0)*50</f>
        <v>293050</v>
      </c>
      <c r="AL155" s="14" t="str">
        <f>IF(AD155&gt;0,INDEX(挂机升级突破!$DT$4:$ED$4,AD155),"")</f>
        <v>红色基础材料</v>
      </c>
      <c r="AM155" s="14">
        <f>ROUND(INDEX(挂机升级突破!$DT$6:$ED$57,卡牌消耗!AI155,AD155)*INDEX(卡牌消耗!$B$5:$F$5,AG155)/$Q$4/5,0)*5</f>
        <v>15</v>
      </c>
      <c r="AN155" s="14" t="str">
        <f>IF(AE155&gt;0,INDEX(挂机升级突破!$DT$4:$ED$4,AE155),"")</f>
        <v>灵玉</v>
      </c>
      <c r="AO155" s="14">
        <f>IF(AE155&gt;0,ROUND(INDEX(挂机升级突破!$DT$6:$ED$57,卡牌消耗!AI155,AE155)*INDEX(卡牌消耗!$B$7:$F$7,AG155)/$Q$4,0),"")</f>
        <v>3</v>
      </c>
      <c r="AP155" s="106"/>
      <c r="AQ155" s="15"/>
      <c r="AR155" s="104">
        <v>151</v>
      </c>
      <c r="AS155" s="14">
        <f t="shared" si="255"/>
        <v>8</v>
      </c>
      <c r="AT155" s="14">
        <f>INDEX(挂机升级突破!$EI$7:$EI$26,AX155)</f>
        <v>5</v>
      </c>
      <c r="AU155" s="14">
        <f>INDEX(挂机升级突破!$EJ$7:$EJ$26,AX155)</f>
        <v>2</v>
      </c>
      <c r="AV155" s="14">
        <f t="shared" si="256"/>
        <v>4</v>
      </c>
      <c r="AW155" s="14" t="str">
        <f t="shared" si="257"/>
        <v>夏侯渊</v>
      </c>
      <c r="AX155" s="14">
        <f t="shared" si="258"/>
        <v>11</v>
      </c>
      <c r="AY155" s="14" t="str">
        <f t="shared" si="259"/>
        <v>夏侯渊11突</v>
      </c>
      <c r="AZ155" s="14" t="str">
        <f>IF(AT155&gt;0,INDEX(挂机升级突破!$ER$5:$EV$5,卡牌消耗!AT155),"")</f>
        <v>金币</v>
      </c>
      <c r="BA155" s="14">
        <f>IF(AT155&gt;0,ROUND(INDEX(挂机升级突破!$EV$7:$EV$26,卡牌消耗!AX155)*INDEX(卡牌消耗!$B$8:$F$8,AV155)/$Q$4/500,0)*500,"")</f>
        <v>28000</v>
      </c>
      <c r="BB155" s="14" t="str">
        <f>IF(AU155&gt;0,INDEX(挂机升级突破!$ER$5:$EV$5,卡牌消耗!AU155),"")</f>
        <v>乌金</v>
      </c>
      <c r="BC155" s="14">
        <f>IF(AU155&gt;0,ROUND(INDEX(挂机升级突破!$ER$7:$EU$26,卡牌消耗!AX155,卡牌消耗!AU155)*INDEX($B$6:$F$6,AV155)/$Q$4/5,0)*5,"")</f>
        <v>110</v>
      </c>
      <c r="BD155" s="104"/>
      <c r="BE155" s="104"/>
      <c r="BF155" s="106"/>
      <c r="BX155" s="171"/>
      <c r="BY155" s="171"/>
      <c r="BZ155" s="171"/>
      <c r="CA155" s="170"/>
      <c r="CB155" s="170"/>
      <c r="CC155" s="170"/>
      <c r="CD155" s="170"/>
      <c r="CE155" s="170"/>
      <c r="CN155" s="136">
        <v>151</v>
      </c>
      <c r="CO155" s="14">
        <f t="shared" si="263"/>
        <v>31</v>
      </c>
      <c r="CP155" s="14">
        <f t="shared" si="245"/>
        <v>4</v>
      </c>
      <c r="CQ155" s="14">
        <f t="shared" si="246"/>
        <v>1102008</v>
      </c>
      <c r="CR155" s="136" t="s">
        <v>1102</v>
      </c>
      <c r="CS155" s="14">
        <f t="shared" si="247"/>
        <v>1</v>
      </c>
      <c r="CT155" s="14" t="str">
        <f t="shared" si="248"/>
        <v>夏侯渊-1星</v>
      </c>
      <c r="CU155" s="136" t="s">
        <v>1108</v>
      </c>
      <c r="CV155" s="14">
        <f t="shared" si="264"/>
        <v>6000</v>
      </c>
      <c r="CW155" s="14" t="str">
        <f t="shared" si="249"/>
        <v>夏侯渊碎片</v>
      </c>
      <c r="CX155" s="14">
        <f t="shared" si="265"/>
        <v>80</v>
      </c>
    </row>
    <row r="156" spans="8:10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250"/>
        <v>3</v>
      </c>
      <c r="AC156" s="14">
        <f>INDEX(挂机升级突破!$DQ$6:$DQ$57,卡牌消耗!AI156)</f>
        <v>11</v>
      </c>
      <c r="AD156" s="14">
        <f>INDEX(挂机升级突破!DR$6:DR$57,卡牌消耗!$AI156)</f>
        <v>5</v>
      </c>
      <c r="AE156" s="14">
        <f>INDEX(挂机升级突破!DS$6:DS$57,卡牌消耗!$AI156)</f>
        <v>10</v>
      </c>
      <c r="AF156" s="14" t="str">
        <f t="shared" si="251"/>
        <v>典韦</v>
      </c>
      <c r="AG156" s="14">
        <f t="shared" si="252"/>
        <v>4</v>
      </c>
      <c r="AH156" s="14" t="str">
        <f t="shared" si="253"/>
        <v>典韦魂火-48</v>
      </c>
      <c r="AI156" s="14">
        <f t="shared" si="254"/>
        <v>48</v>
      </c>
      <c r="AJ156" s="14" t="str">
        <f>INDEX(挂机升级突破!$DT$4:$ED$4,INDEX(挂机升级突破!$DQ$6:$DQ$57,卡牌消耗!AI156))</f>
        <v>金币</v>
      </c>
      <c r="AK156" s="14">
        <f>ROUND(INDEX(挂机升级突破!$DJ$6:$DJ$57,卡牌消耗!AI156)*INDEX(卡牌消耗!$B$8:$F$8,AG156)/$Q$4/50,0)*50</f>
        <v>293050</v>
      </c>
      <c r="AL156" s="14" t="str">
        <f>IF(AD156&gt;0,INDEX(挂机升级突破!$DT$4:$ED$4,AD156),"")</f>
        <v>红色基础材料</v>
      </c>
      <c r="AM156" s="14">
        <f>ROUND(INDEX(挂机升级突破!$DT$6:$ED$57,卡牌消耗!AI156,AD156)*INDEX(卡牌消耗!$B$5:$F$5,AG156)/$Q$4/5,0)*5</f>
        <v>15</v>
      </c>
      <c r="AN156" s="14" t="str">
        <f>IF(AE156&gt;0,INDEX(挂机升级突破!$DT$4:$ED$4,AE156),"")</f>
        <v>灵玉</v>
      </c>
      <c r="AO156" s="14">
        <f>IF(AE156&gt;0,ROUND(INDEX(挂机升级突破!$DT$6:$ED$57,卡牌消耗!AI156,AE156)*INDEX(卡牌消耗!$B$7:$F$7,AG156)/$Q$4,0),"")</f>
        <v>3</v>
      </c>
      <c r="AP156" s="106"/>
      <c r="AQ156" s="15"/>
      <c r="AR156" s="104">
        <v>152</v>
      </c>
      <c r="AS156" s="14">
        <f t="shared" si="255"/>
        <v>8</v>
      </c>
      <c r="AT156" s="14">
        <f>INDEX(挂机升级突破!$EI$7:$EI$26,AX156)</f>
        <v>5</v>
      </c>
      <c r="AU156" s="14">
        <f>INDEX(挂机升级突破!$EJ$7:$EJ$26,AX156)</f>
        <v>2</v>
      </c>
      <c r="AV156" s="14">
        <f t="shared" si="256"/>
        <v>4</v>
      </c>
      <c r="AW156" s="14" t="str">
        <f t="shared" si="257"/>
        <v>夏侯渊</v>
      </c>
      <c r="AX156" s="14">
        <f t="shared" si="258"/>
        <v>12</v>
      </c>
      <c r="AY156" s="14" t="str">
        <f t="shared" si="259"/>
        <v>夏侯渊12突</v>
      </c>
      <c r="AZ156" s="14" t="str">
        <f>IF(AT156&gt;0,INDEX(挂机升级突破!$ER$5:$EV$5,卡牌消耗!AT156),"")</f>
        <v>金币</v>
      </c>
      <c r="BA156" s="14">
        <f>IF(AT156&gt;0,ROUND(INDEX(挂机升级突破!$EV$7:$EV$26,卡牌消耗!AX156)*INDEX(卡牌消耗!$B$8:$F$8,AV156)/$Q$4/500,0)*500,"")</f>
        <v>37500</v>
      </c>
      <c r="BB156" s="14" t="str">
        <f>IF(AU156&gt;0,INDEX(挂机升级突破!$ER$5:$EV$5,卡牌消耗!AU156),"")</f>
        <v>乌金</v>
      </c>
      <c r="BC156" s="14">
        <f>IF(AU156&gt;0,ROUND(INDEX(挂机升级突破!$ER$7:$EU$26,卡牌消耗!AX156,卡牌消耗!AU156)*INDEX($B$6:$F$6,AV156)/$Q$4/5,0)*5,"")</f>
        <v>140</v>
      </c>
      <c r="BD156" s="104"/>
      <c r="BE156" s="104"/>
      <c r="BF156" s="106"/>
      <c r="BX156" s="171"/>
      <c r="BY156" s="171"/>
      <c r="BZ156" s="171"/>
      <c r="CA156" s="170"/>
      <c r="CB156" s="170"/>
      <c r="CC156" s="170"/>
      <c r="CD156" s="170"/>
      <c r="CE156" s="170"/>
      <c r="CN156" s="136">
        <v>152</v>
      </c>
      <c r="CO156" s="14">
        <f t="shared" si="263"/>
        <v>31</v>
      </c>
      <c r="CP156" s="14">
        <f t="shared" si="245"/>
        <v>4</v>
      </c>
      <c r="CQ156" s="14">
        <f t="shared" si="246"/>
        <v>1102008</v>
      </c>
      <c r="CR156" s="136" t="s">
        <v>1102</v>
      </c>
      <c r="CS156" s="14">
        <f t="shared" si="247"/>
        <v>2</v>
      </c>
      <c r="CT156" s="14" t="str">
        <f t="shared" si="248"/>
        <v>夏侯渊-2星</v>
      </c>
      <c r="CU156" s="136" t="s">
        <v>1108</v>
      </c>
      <c r="CV156" s="14">
        <f t="shared" si="264"/>
        <v>8000</v>
      </c>
      <c r="CW156" s="14" t="str">
        <f t="shared" si="249"/>
        <v>夏侯渊碎片</v>
      </c>
      <c r="CX156" s="14">
        <f t="shared" si="265"/>
        <v>80</v>
      </c>
    </row>
    <row r="157" spans="8:10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250"/>
        <v>3</v>
      </c>
      <c r="AC157" s="14">
        <f>INDEX(挂机升级突破!$DQ$6:$DQ$57,卡牌消耗!AI157)</f>
        <v>11</v>
      </c>
      <c r="AD157" s="14">
        <f>INDEX(挂机升级突破!DR$6:DR$57,卡牌消耗!$AI157)</f>
        <v>5</v>
      </c>
      <c r="AE157" s="14">
        <f>INDEX(挂机升级突破!DS$6:DS$57,卡牌消耗!$AI157)</f>
        <v>10</v>
      </c>
      <c r="AF157" s="14" t="str">
        <f t="shared" si="251"/>
        <v>典韦</v>
      </c>
      <c r="AG157" s="14">
        <f t="shared" si="252"/>
        <v>4</v>
      </c>
      <c r="AH157" s="14" t="str">
        <f t="shared" si="253"/>
        <v>典韦魂火-49</v>
      </c>
      <c r="AI157" s="14">
        <f t="shared" si="254"/>
        <v>49</v>
      </c>
      <c r="AJ157" s="14" t="str">
        <f>INDEX(挂机升级突破!$DT$4:$ED$4,INDEX(挂机升级突破!$DQ$6:$DQ$57,卡牌消耗!AI157))</f>
        <v>金币</v>
      </c>
      <c r="AK157" s="14">
        <f>ROUND(INDEX(挂机升级突破!$DJ$6:$DJ$57,卡牌消耗!AI157)*INDEX(卡牌消耗!$B$8:$F$8,AG157)/$Q$4/50,0)*50</f>
        <v>293050</v>
      </c>
      <c r="AL157" s="14" t="str">
        <f>IF(AD157&gt;0,INDEX(挂机升级突破!$DT$4:$ED$4,AD157),"")</f>
        <v>红色基础材料</v>
      </c>
      <c r="AM157" s="14">
        <f>ROUND(INDEX(挂机升级突破!$DT$6:$ED$57,卡牌消耗!AI157,AD157)*INDEX(卡牌消耗!$B$5:$F$5,AG157)/$Q$4/5,0)*5</f>
        <v>15</v>
      </c>
      <c r="AN157" s="14" t="str">
        <f>IF(AE157&gt;0,INDEX(挂机升级突破!$DT$4:$ED$4,AE157),"")</f>
        <v>灵玉</v>
      </c>
      <c r="AO157" s="14">
        <f>IF(AE157&gt;0,ROUND(INDEX(挂机升级突破!$DT$6:$ED$57,卡牌消耗!AI157,AE157)*INDEX(卡牌消耗!$B$7:$F$7,AG157)/$Q$4,0),"")</f>
        <v>3</v>
      </c>
      <c r="AP157" s="106"/>
      <c r="AQ157" s="15"/>
      <c r="AR157" s="104">
        <v>153</v>
      </c>
      <c r="AS157" s="14">
        <f t="shared" si="255"/>
        <v>8</v>
      </c>
      <c r="AT157" s="14">
        <f>INDEX(挂机升级突破!$EI$7:$EI$26,AX157)</f>
        <v>5</v>
      </c>
      <c r="AU157" s="14">
        <f>INDEX(挂机升级突破!$EJ$7:$EJ$26,AX157)</f>
        <v>3</v>
      </c>
      <c r="AV157" s="14">
        <f t="shared" si="256"/>
        <v>4</v>
      </c>
      <c r="AW157" s="14" t="str">
        <f t="shared" si="257"/>
        <v>夏侯渊</v>
      </c>
      <c r="AX157" s="14">
        <f t="shared" si="258"/>
        <v>13</v>
      </c>
      <c r="AY157" s="14" t="str">
        <f t="shared" si="259"/>
        <v>夏侯渊13突</v>
      </c>
      <c r="AZ157" s="14" t="str">
        <f>IF(AT157&gt;0,INDEX(挂机升级突破!$ER$5:$EV$5,卡牌消耗!AT157),"")</f>
        <v>金币</v>
      </c>
      <c r="BA157" s="14">
        <f>IF(AT157&gt;0,ROUND(INDEX(挂机升级突破!$EV$7:$EV$26,卡牌消耗!AX157)*INDEX(卡牌消耗!$B$8:$F$8,AV157)/$Q$4/500,0)*500,"")</f>
        <v>50000</v>
      </c>
      <c r="BB157" s="14" t="str">
        <f>IF(AU157&gt;0,INDEX(挂机升级突破!$ER$5:$EV$5,卡牌消耗!AU157),"")</f>
        <v>银母</v>
      </c>
      <c r="BC157" s="14">
        <f>IF(AU157&gt;0,ROUND(INDEX(挂机升级突破!$ER$7:$EU$26,卡牌消耗!AX157,卡牌消耗!AU157)*INDEX($B$6:$F$6,AV157)/$Q$4/5,0)*5,"")</f>
        <v>45</v>
      </c>
      <c r="BD157" s="104"/>
      <c r="BE157" s="104"/>
      <c r="BF157" s="106"/>
      <c r="BX157" s="171"/>
      <c r="BY157" s="171"/>
      <c r="BZ157" s="171"/>
      <c r="CA157" s="170"/>
      <c r="CB157" s="170"/>
      <c r="CC157" s="170"/>
      <c r="CD157" s="170"/>
      <c r="CE157" s="170"/>
      <c r="CN157" s="136">
        <v>153</v>
      </c>
      <c r="CO157" s="14">
        <f t="shared" si="263"/>
        <v>31</v>
      </c>
      <c r="CP157" s="14">
        <f t="shared" si="245"/>
        <v>4</v>
      </c>
      <c r="CQ157" s="14">
        <f t="shared" si="246"/>
        <v>1102008</v>
      </c>
      <c r="CR157" s="136" t="s">
        <v>1102</v>
      </c>
      <c r="CS157" s="14">
        <f t="shared" si="247"/>
        <v>3</v>
      </c>
      <c r="CT157" s="14" t="str">
        <f t="shared" si="248"/>
        <v>夏侯渊-3星</v>
      </c>
      <c r="CU157" s="136" t="s">
        <v>1108</v>
      </c>
      <c r="CV157" s="14">
        <f t="shared" si="264"/>
        <v>14000</v>
      </c>
      <c r="CW157" s="14" t="str">
        <f t="shared" si="249"/>
        <v>夏侯渊碎片</v>
      </c>
      <c r="CX157" s="14">
        <f t="shared" si="265"/>
        <v>160</v>
      </c>
    </row>
    <row r="158" spans="8:10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250"/>
        <v>3</v>
      </c>
      <c r="AC158" s="14">
        <f>INDEX(挂机升级突破!$DQ$6:$DQ$57,卡牌消耗!AI158)</f>
        <v>11</v>
      </c>
      <c r="AD158" s="14">
        <f>INDEX(挂机升级突破!DR$6:DR$57,卡牌消耗!$AI158)</f>
        <v>5</v>
      </c>
      <c r="AE158" s="14">
        <f>INDEX(挂机升级突破!DS$6:DS$57,卡牌消耗!$AI158)</f>
        <v>10</v>
      </c>
      <c r="AF158" s="14" t="str">
        <f t="shared" si="251"/>
        <v>典韦</v>
      </c>
      <c r="AG158" s="14">
        <f t="shared" si="252"/>
        <v>4</v>
      </c>
      <c r="AH158" s="14" t="str">
        <f t="shared" si="253"/>
        <v>典韦魂火-50</v>
      </c>
      <c r="AI158" s="14">
        <f t="shared" si="254"/>
        <v>50</v>
      </c>
      <c r="AJ158" s="14" t="str">
        <f>INDEX(挂机升级突破!$DT$4:$ED$4,INDEX(挂机升级突破!$DQ$6:$DQ$57,卡牌消耗!AI158))</f>
        <v>金币</v>
      </c>
      <c r="AK158" s="14">
        <f>ROUND(INDEX(挂机升级突破!$DJ$6:$DJ$57,卡牌消耗!AI158)*INDEX(卡牌消耗!$B$8:$F$8,AG158)/$Q$4/50,0)*50</f>
        <v>488450</v>
      </c>
      <c r="AL158" s="14" t="str">
        <f>IF(AD158&gt;0,INDEX(挂机升级突破!$DT$4:$ED$4,AD158),"")</f>
        <v>红色基础材料</v>
      </c>
      <c r="AM158" s="14">
        <f>ROUND(INDEX(挂机升级突破!$DT$6:$ED$57,卡牌消耗!AI158,AD158)*INDEX(卡牌消耗!$B$5:$F$5,AG158)/$Q$4/5,0)*5</f>
        <v>15</v>
      </c>
      <c r="AN158" s="14" t="str">
        <f>IF(AE158&gt;0,INDEX(挂机升级突破!$DT$4:$ED$4,AE158),"")</f>
        <v>灵玉</v>
      </c>
      <c r="AO158" s="14">
        <f>IF(AE158&gt;0,ROUND(INDEX(挂机升级突破!$DT$6:$ED$57,卡牌消耗!AI158,AE158)*INDEX(卡牌消耗!$B$7:$F$7,AG158)/$Q$4,0),"")</f>
        <v>3</v>
      </c>
      <c r="AP158" s="106"/>
      <c r="AQ158" s="15"/>
      <c r="AR158" s="104">
        <v>154</v>
      </c>
      <c r="AS158" s="14">
        <f t="shared" si="255"/>
        <v>8</v>
      </c>
      <c r="AT158" s="14">
        <f>INDEX(挂机升级突破!$EI$7:$EI$26,AX158)</f>
        <v>5</v>
      </c>
      <c r="AU158" s="14">
        <f>INDEX(挂机升级突破!$EJ$7:$EJ$26,AX158)</f>
        <v>3</v>
      </c>
      <c r="AV158" s="14">
        <f t="shared" si="256"/>
        <v>4</v>
      </c>
      <c r="AW158" s="14" t="str">
        <f t="shared" si="257"/>
        <v>夏侯渊</v>
      </c>
      <c r="AX158" s="14">
        <f t="shared" si="258"/>
        <v>14</v>
      </c>
      <c r="AY158" s="14" t="str">
        <f t="shared" si="259"/>
        <v>夏侯渊14突</v>
      </c>
      <c r="AZ158" s="14" t="str">
        <f>IF(AT158&gt;0,INDEX(挂机升级突破!$ER$5:$EV$5,卡牌消耗!AT158),"")</f>
        <v>金币</v>
      </c>
      <c r="BA158" s="14">
        <f>IF(AT158&gt;0,ROUND(INDEX(挂机升级突破!$EV$7:$EV$26,卡牌消耗!AX158)*INDEX(卡牌消耗!$B$8:$F$8,AV158)/$Q$4/500,0)*500,"")</f>
        <v>50000</v>
      </c>
      <c r="BB158" s="14" t="str">
        <f>IF(AU158&gt;0,INDEX(挂机升级突破!$ER$5:$EV$5,卡牌消耗!AU158),"")</f>
        <v>银母</v>
      </c>
      <c r="BC158" s="14">
        <f>IF(AU158&gt;0,ROUND(INDEX(挂机升级突破!$ER$7:$EU$26,卡牌消耗!AX158,卡牌消耗!AU158)*INDEX($B$6:$F$6,AV158)/$Q$4/5,0)*5,"")</f>
        <v>65</v>
      </c>
      <c r="BD158" s="104"/>
      <c r="BE158" s="104"/>
      <c r="BF158" s="106"/>
      <c r="BX158" s="171"/>
      <c r="BY158" s="171"/>
      <c r="BZ158" s="171"/>
      <c r="CA158" s="170"/>
      <c r="CB158" s="170"/>
      <c r="CC158" s="170"/>
      <c r="CD158" s="170"/>
      <c r="CE158" s="170"/>
      <c r="CN158" s="136">
        <v>154</v>
      </c>
      <c r="CO158" s="14">
        <f t="shared" si="263"/>
        <v>31</v>
      </c>
      <c r="CP158" s="14">
        <f t="shared" si="245"/>
        <v>4</v>
      </c>
      <c r="CQ158" s="14">
        <f t="shared" si="246"/>
        <v>1102008</v>
      </c>
      <c r="CR158" s="136" t="s">
        <v>1102</v>
      </c>
      <c r="CS158" s="14">
        <f t="shared" si="247"/>
        <v>4</v>
      </c>
      <c r="CT158" s="14" t="str">
        <f t="shared" si="248"/>
        <v>夏侯渊-4星</v>
      </c>
      <c r="CU158" s="136" t="s">
        <v>1108</v>
      </c>
      <c r="CV158" s="14">
        <f t="shared" si="264"/>
        <v>32000</v>
      </c>
      <c r="CW158" s="14" t="str">
        <f t="shared" si="249"/>
        <v>夏侯渊碎片</v>
      </c>
      <c r="CX158" s="14">
        <f t="shared" si="265"/>
        <v>240</v>
      </c>
    </row>
    <row r="159" spans="8:10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250"/>
        <v>3</v>
      </c>
      <c r="AC159" s="14">
        <f>INDEX(挂机升级突破!$DQ$6:$DQ$57,卡牌消耗!AI159)</f>
        <v>11</v>
      </c>
      <c r="AD159" s="14">
        <f>INDEX(挂机升级突破!DR$6:DR$57,卡牌消耗!$AI159)</f>
        <v>5</v>
      </c>
      <c r="AE159" s="14">
        <f>INDEX(挂机升级突破!DS$6:DS$57,卡牌消耗!$AI159)</f>
        <v>10</v>
      </c>
      <c r="AF159" s="14" t="str">
        <f t="shared" si="251"/>
        <v>典韦</v>
      </c>
      <c r="AG159" s="14">
        <f t="shared" si="252"/>
        <v>4</v>
      </c>
      <c r="AH159" s="14" t="str">
        <f t="shared" si="253"/>
        <v>典韦魂火-51</v>
      </c>
      <c r="AI159" s="14">
        <f t="shared" si="254"/>
        <v>51</v>
      </c>
      <c r="AJ159" s="14" t="str">
        <f>INDEX(挂机升级突破!$DT$4:$ED$4,INDEX(挂机升级突破!$DQ$6:$DQ$57,卡牌消耗!AI159))</f>
        <v>金币</v>
      </c>
      <c r="AK159" s="14">
        <f>ROUND(INDEX(挂机升级突破!$DJ$6:$DJ$57,卡牌消耗!AI159)*INDEX(卡牌消耗!$B$8:$F$8,AG159)/$Q$4/50,0)*50</f>
        <v>537300</v>
      </c>
      <c r="AL159" s="14" t="str">
        <f>IF(AD159&gt;0,INDEX(挂机升级突破!$DT$4:$ED$4,AD159),"")</f>
        <v>红色基础材料</v>
      </c>
      <c r="AM159" s="14">
        <f>ROUND(INDEX(挂机升级突破!$DT$6:$ED$57,卡牌消耗!AI159,AD159)*INDEX(卡牌消耗!$B$5:$F$5,AG159)/$Q$4/5,0)*5</f>
        <v>15</v>
      </c>
      <c r="AN159" s="14" t="str">
        <f>IF(AE159&gt;0,INDEX(挂机升级突破!$DT$4:$ED$4,AE159),"")</f>
        <v>灵玉</v>
      </c>
      <c r="AO159" s="14">
        <f>IF(AE159&gt;0,ROUND(INDEX(挂机升级突破!$DT$6:$ED$57,卡牌消耗!AI159,AE159)*INDEX(卡牌消耗!$B$7:$F$7,AG159)/$Q$4,0),"")</f>
        <v>3</v>
      </c>
      <c r="AP159" s="106"/>
      <c r="AQ159" s="15"/>
      <c r="AR159" s="104">
        <v>155</v>
      </c>
      <c r="AS159" s="14">
        <f t="shared" si="255"/>
        <v>8</v>
      </c>
      <c r="AT159" s="14">
        <f>INDEX(挂机升级突破!$EI$7:$EI$26,AX159)</f>
        <v>5</v>
      </c>
      <c r="AU159" s="14">
        <f>INDEX(挂机升级突破!$EJ$7:$EJ$26,AX159)</f>
        <v>3</v>
      </c>
      <c r="AV159" s="14">
        <f t="shared" si="256"/>
        <v>4</v>
      </c>
      <c r="AW159" s="14" t="str">
        <f t="shared" si="257"/>
        <v>夏侯渊</v>
      </c>
      <c r="AX159" s="14">
        <f t="shared" si="258"/>
        <v>15</v>
      </c>
      <c r="AY159" s="14" t="str">
        <f t="shared" si="259"/>
        <v>夏侯渊15突</v>
      </c>
      <c r="AZ159" s="14" t="str">
        <f>IF(AT159&gt;0,INDEX(挂机升级突破!$ER$5:$EV$5,卡牌消耗!AT159),"")</f>
        <v>金币</v>
      </c>
      <c r="BA159" s="14">
        <f>IF(AT159&gt;0,ROUND(INDEX(挂机升级突破!$EV$7:$EV$26,卡牌消耗!AX159)*INDEX(卡牌消耗!$B$8:$F$8,AV159)/$Q$4/500,0)*500,"")</f>
        <v>66500</v>
      </c>
      <c r="BB159" s="14" t="str">
        <f>IF(AU159&gt;0,INDEX(挂机升级突破!$ER$5:$EV$5,卡牌消耗!AU159),"")</f>
        <v>银母</v>
      </c>
      <c r="BC159" s="14">
        <f>IF(AU159&gt;0,ROUND(INDEX(挂机升级突破!$ER$7:$EU$26,卡牌消耗!AX159,卡牌消耗!AU159)*INDEX($B$6:$F$6,AV159)/$Q$4/5,0)*5,"")</f>
        <v>85</v>
      </c>
      <c r="BD159" s="104"/>
      <c r="BE159" s="104"/>
      <c r="BF159" s="106"/>
      <c r="BX159" s="171"/>
      <c r="BY159" s="171"/>
      <c r="BZ159" s="171"/>
      <c r="CA159" s="170"/>
      <c r="CB159" s="170"/>
      <c r="CC159" s="170"/>
      <c r="CD159" s="170"/>
      <c r="CE159" s="170"/>
      <c r="CN159" s="136">
        <v>155</v>
      </c>
      <c r="CO159" s="14">
        <f t="shared" si="263"/>
        <v>31</v>
      </c>
      <c r="CP159" s="14">
        <f t="shared" si="245"/>
        <v>4</v>
      </c>
      <c r="CQ159" s="14">
        <f t="shared" si="246"/>
        <v>1102008</v>
      </c>
      <c r="CR159" s="136" t="s">
        <v>1102</v>
      </c>
      <c r="CS159" s="14">
        <f t="shared" si="247"/>
        <v>5</v>
      </c>
      <c r="CT159" s="14" t="str">
        <f t="shared" si="248"/>
        <v>夏侯渊-5星</v>
      </c>
      <c r="CU159" s="136" t="s">
        <v>1108</v>
      </c>
      <c r="CV159" s="14">
        <f t="shared" si="264"/>
        <v>60000</v>
      </c>
      <c r="CW159" s="14" t="str">
        <f t="shared" si="249"/>
        <v>夏侯渊碎片</v>
      </c>
      <c r="CX159" s="14">
        <f t="shared" si="265"/>
        <v>320</v>
      </c>
    </row>
    <row r="160" spans="8:10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250"/>
        <v>3</v>
      </c>
      <c r="AC160" s="14">
        <f>INDEX(挂机升级突破!$DQ$6:$DQ$57,卡牌消耗!AI160)</f>
        <v>11</v>
      </c>
      <c r="AD160" s="14">
        <f>INDEX(挂机升级突破!DR$6:DR$57,卡牌消耗!$AI160)</f>
        <v>5</v>
      </c>
      <c r="AE160" s="14">
        <f>INDEX(挂机升级突破!DS$6:DS$57,卡牌消耗!$AI160)</f>
        <v>10</v>
      </c>
      <c r="AF160" s="14" t="str">
        <f t="shared" si="251"/>
        <v>典韦</v>
      </c>
      <c r="AG160" s="14">
        <f t="shared" si="252"/>
        <v>4</v>
      </c>
      <c r="AH160" s="14" t="str">
        <f t="shared" si="253"/>
        <v>典韦魂火-52</v>
      </c>
      <c r="AI160" s="14">
        <f t="shared" si="254"/>
        <v>52</v>
      </c>
      <c r="AJ160" s="14" t="str">
        <f>INDEX(挂机升级突破!$DT$4:$ED$4,INDEX(挂机升级突破!$DQ$6:$DQ$57,卡牌消耗!AI160))</f>
        <v>金币</v>
      </c>
      <c r="AK160" s="14">
        <f>ROUND(INDEX(挂机升级突破!$DJ$6:$DJ$57,卡牌消耗!AI160)*INDEX(卡牌消耗!$B$8:$F$8,AG160)/$Q$4/50,0)*50</f>
        <v>537300</v>
      </c>
      <c r="AL160" s="14" t="str">
        <f>IF(AD160&gt;0,INDEX(挂机升级突破!$DT$4:$ED$4,AD160),"")</f>
        <v>红色基础材料</v>
      </c>
      <c r="AM160" s="14">
        <f>ROUND(INDEX(挂机升级突破!$DT$6:$ED$57,卡牌消耗!AI160,AD160)*INDEX(卡牌消耗!$B$5:$F$5,AG160)/$Q$4/5,0)*5</f>
        <v>15</v>
      </c>
      <c r="AN160" s="14" t="str">
        <f>IF(AE160&gt;0,INDEX(挂机升级突破!$DT$4:$ED$4,AE160),"")</f>
        <v>灵玉</v>
      </c>
      <c r="AO160" s="14">
        <f>IF(AE160&gt;0,ROUND(INDEX(挂机升级突破!$DT$6:$ED$57,卡牌消耗!AI160,AE160)*INDEX(卡牌消耗!$B$7:$F$7,AG160)/$Q$4,0),"")</f>
        <v>3</v>
      </c>
      <c r="AP160" s="106"/>
      <c r="AQ160" s="15"/>
      <c r="AR160" s="104">
        <v>156</v>
      </c>
      <c r="AS160" s="14">
        <f t="shared" si="255"/>
        <v>8</v>
      </c>
      <c r="AT160" s="14">
        <f>INDEX(挂机升级突破!$EI$7:$EI$26,AX160)</f>
        <v>5</v>
      </c>
      <c r="AU160" s="14">
        <f>INDEX(挂机升级突破!$EJ$7:$EJ$26,AX160)</f>
        <v>3</v>
      </c>
      <c r="AV160" s="14">
        <f t="shared" si="256"/>
        <v>4</v>
      </c>
      <c r="AW160" s="14" t="str">
        <f t="shared" si="257"/>
        <v>夏侯渊</v>
      </c>
      <c r="AX160" s="14">
        <f t="shared" si="258"/>
        <v>16</v>
      </c>
      <c r="AY160" s="14" t="str">
        <f t="shared" si="259"/>
        <v>夏侯渊16突</v>
      </c>
      <c r="AZ160" s="14" t="str">
        <f>IF(AT160&gt;0,INDEX(挂机升级突破!$ER$5:$EV$5,卡牌消耗!AT160),"")</f>
        <v>金币</v>
      </c>
      <c r="BA160" s="14">
        <f>IF(AT160&gt;0,ROUND(INDEX(挂机升级突破!$EV$7:$EV$26,卡牌消耗!AX160)*INDEX(卡牌消耗!$B$8:$F$8,AV160)/$Q$4/500,0)*500,"")</f>
        <v>121000</v>
      </c>
      <c r="BB160" s="14" t="str">
        <f>IF(AU160&gt;0,INDEX(挂机升级突破!$ER$5:$EV$5,卡牌消耗!AU160),"")</f>
        <v>银母</v>
      </c>
      <c r="BC160" s="14">
        <f>IF(AU160&gt;0,ROUND(INDEX(挂机升级突破!$ER$7:$EU$26,卡牌消耗!AX160,卡牌消耗!AU160)*INDEX($B$6:$F$6,AV160)/$Q$4/5,0)*5,"")</f>
        <v>110</v>
      </c>
      <c r="BD160" s="104"/>
      <c r="BE160" s="104"/>
      <c r="BF160" s="106"/>
      <c r="BX160" s="171"/>
      <c r="BY160" s="171"/>
      <c r="BZ160" s="171"/>
      <c r="CA160" s="170"/>
      <c r="CB160" s="170"/>
      <c r="CC160" s="170"/>
      <c r="CD160" s="170"/>
      <c r="CE160" s="170"/>
      <c r="CN160" s="136">
        <v>156</v>
      </c>
      <c r="CO160" s="14">
        <f t="shared" si="263"/>
        <v>32</v>
      </c>
      <c r="CP160" s="14">
        <f t="shared" si="245"/>
        <v>3</v>
      </c>
      <c r="CQ160" s="14">
        <f t="shared" si="246"/>
        <v>1102009</v>
      </c>
      <c r="CR160" s="136" t="s">
        <v>1102</v>
      </c>
      <c r="CS160" s="14">
        <f t="shared" si="247"/>
        <v>1</v>
      </c>
      <c r="CT160" s="14" t="str">
        <f t="shared" si="248"/>
        <v>徐晃-1星</v>
      </c>
      <c r="CU160" s="136" t="s">
        <v>1108</v>
      </c>
      <c r="CV160" s="14">
        <f t="shared" si="264"/>
        <v>4000</v>
      </c>
      <c r="CW160" s="14" t="str">
        <f t="shared" si="249"/>
        <v>徐晃碎片</v>
      </c>
      <c r="CX160" s="14">
        <f t="shared" si="265"/>
        <v>40</v>
      </c>
    </row>
    <row r="161" spans="8:10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250"/>
        <v>4</v>
      </c>
      <c r="AC161" s="14">
        <f>INDEX(挂机升级突破!$DQ$6:$DQ$57,卡牌消耗!AI161)</f>
        <v>11</v>
      </c>
      <c r="AD161" s="14">
        <f>INDEX(挂机升级突破!DR$6:DR$57,卡牌消耗!$AI161)</f>
        <v>1</v>
      </c>
      <c r="AE161" s="14">
        <f>INDEX(挂机升级突破!DS$6:DS$57,卡牌消耗!$AI161)</f>
        <v>0</v>
      </c>
      <c r="AF161" s="14" t="str">
        <f t="shared" si="251"/>
        <v>唐流雨</v>
      </c>
      <c r="AG161" s="14">
        <f t="shared" si="252"/>
        <v>2</v>
      </c>
      <c r="AH161" s="14" t="str">
        <f t="shared" si="253"/>
        <v>唐流雨魂火-1</v>
      </c>
      <c r="AI161" s="14">
        <f t="shared" si="254"/>
        <v>1</v>
      </c>
      <c r="AJ161" s="14" t="str">
        <f>INDEX(挂机升级突破!$DT$4:$ED$4,INDEX(挂机升级突破!$DQ$6:$DQ$57,卡牌消耗!AI161))</f>
        <v>金币</v>
      </c>
      <c r="AK161" s="14">
        <f>ROUND(INDEX(挂机升级突破!$DJ$6:$DJ$57,卡牌消耗!AI161)*INDEX(卡牌消耗!$B$8:$F$8,AG161)/$Q$4/50,0)*50</f>
        <v>600</v>
      </c>
      <c r="AL161" s="14" t="str">
        <f>IF(AD161&gt;0,INDEX(挂机升级突破!$DT$4:$ED$4,AD161),"")</f>
        <v>绿色基础材料</v>
      </c>
      <c r="AM161" s="14">
        <f>ROUND(INDEX(挂机升级突破!$DT$6:$ED$57,卡牌消耗!AI161,AD161)*INDEX(卡牌消耗!$B$5:$F$5,AG161)/$Q$4/5,0)*5</f>
        <v>20</v>
      </c>
      <c r="AN161" s="14" t="str">
        <f>IF(AE161&gt;0,INDEX(挂机升级突破!$DT$4:$ED$4,AE161),"")</f>
        <v/>
      </c>
      <c r="AO161" s="14" t="str">
        <f>IF(AE161&gt;0,ROUND(INDEX(挂机升级突破!$DT$6:$ED$57,卡牌消耗!AI161,AE161)*INDEX(卡牌消耗!$B$7:$F$7,AG161)/$Q$4,0),"")</f>
        <v/>
      </c>
      <c r="AP161" s="106"/>
      <c r="AQ161" s="15"/>
      <c r="AR161" s="104">
        <v>157</v>
      </c>
      <c r="AS161" s="14">
        <f t="shared" si="255"/>
        <v>8</v>
      </c>
      <c r="AT161" s="14">
        <f>INDEX(挂机升级突破!$EI$7:$EI$26,AX161)</f>
        <v>5</v>
      </c>
      <c r="AU161" s="14">
        <f>INDEX(挂机升级突破!$EJ$7:$EJ$26,AX161)</f>
        <v>4</v>
      </c>
      <c r="AV161" s="14">
        <f t="shared" si="256"/>
        <v>4</v>
      </c>
      <c r="AW161" s="14" t="str">
        <f t="shared" si="257"/>
        <v>夏侯渊</v>
      </c>
      <c r="AX161" s="14">
        <f t="shared" si="258"/>
        <v>17</v>
      </c>
      <c r="AY161" s="14" t="str">
        <f t="shared" si="259"/>
        <v>夏侯渊17突</v>
      </c>
      <c r="AZ161" s="14" t="str">
        <f>IF(AT161&gt;0,INDEX(挂机升级突破!$ER$5:$EV$5,卡牌消耗!AT161),"")</f>
        <v>金币</v>
      </c>
      <c r="BA161" s="14">
        <f>IF(AT161&gt;0,ROUND(INDEX(挂机升级突破!$EV$7:$EV$26,卡牌消耗!AX161)*INDEX(卡牌消耗!$B$8:$F$8,AV161)/$Q$4/500,0)*500,"")</f>
        <v>121000</v>
      </c>
      <c r="BB161" s="14" t="str">
        <f>IF(AU161&gt;0,INDEX(挂机升级突破!$ER$5:$EV$5,卡牌消耗!AU161),"")</f>
        <v>铀金</v>
      </c>
      <c r="BC161" s="14">
        <f>IF(AU161&gt;0,ROUND(INDEX(挂机升级突破!$ER$7:$EU$26,卡牌消耗!AX161,卡牌消耗!AU161)*INDEX($B$6:$F$6,AV161)/$Q$4/5,0)*5,"")</f>
        <v>20</v>
      </c>
      <c r="BD161" s="104"/>
      <c r="BE161" s="104"/>
      <c r="BF161" s="106"/>
      <c r="BX161" s="171"/>
      <c r="BY161" s="171"/>
      <c r="BZ161" s="171"/>
      <c r="CA161" s="170"/>
      <c r="CB161" s="170"/>
      <c r="CC161" s="170"/>
      <c r="CD161" s="170"/>
      <c r="CE161" s="170"/>
      <c r="CN161" s="136">
        <v>157</v>
      </c>
      <c r="CO161" s="14">
        <f t="shared" si="263"/>
        <v>32</v>
      </c>
      <c r="CP161" s="14">
        <f t="shared" si="245"/>
        <v>3</v>
      </c>
      <c r="CQ161" s="14">
        <f t="shared" si="246"/>
        <v>1102009</v>
      </c>
      <c r="CR161" s="136" t="s">
        <v>1102</v>
      </c>
      <c r="CS161" s="14">
        <f t="shared" si="247"/>
        <v>2</v>
      </c>
      <c r="CT161" s="14" t="str">
        <f t="shared" si="248"/>
        <v>徐晃-2星</v>
      </c>
      <c r="CU161" s="136" t="s">
        <v>1108</v>
      </c>
      <c r="CV161" s="14">
        <f t="shared" si="264"/>
        <v>5000</v>
      </c>
      <c r="CW161" s="14" t="str">
        <f t="shared" si="249"/>
        <v>徐晃碎片</v>
      </c>
      <c r="CX161" s="14">
        <f t="shared" si="265"/>
        <v>80</v>
      </c>
    </row>
    <row r="162" spans="8:10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250"/>
        <v>4</v>
      </c>
      <c r="AC162" s="14">
        <f>INDEX(挂机升级突破!$DQ$6:$DQ$57,卡牌消耗!AI162)</f>
        <v>11</v>
      </c>
      <c r="AD162" s="14">
        <f>INDEX(挂机升级突破!DR$6:DR$57,卡牌消耗!$AI162)</f>
        <v>1</v>
      </c>
      <c r="AE162" s="14">
        <f>INDEX(挂机升级突破!DS$6:DS$57,卡牌消耗!$AI162)</f>
        <v>0</v>
      </c>
      <c r="AF162" s="14" t="str">
        <f t="shared" si="251"/>
        <v>唐流雨</v>
      </c>
      <c r="AG162" s="14">
        <f t="shared" si="252"/>
        <v>2</v>
      </c>
      <c r="AH162" s="14" t="str">
        <f t="shared" si="253"/>
        <v>唐流雨魂火-2</v>
      </c>
      <c r="AI162" s="14">
        <f t="shared" si="254"/>
        <v>2</v>
      </c>
      <c r="AJ162" s="14" t="str">
        <f>INDEX(挂机升级突破!$DT$4:$ED$4,INDEX(挂机升级突破!$DQ$6:$DQ$57,卡牌消耗!AI162))</f>
        <v>金币</v>
      </c>
      <c r="AK162" s="14">
        <f>ROUND(INDEX(挂机升级突破!$DJ$6:$DJ$57,卡牌消耗!AI162)*INDEX(卡牌消耗!$B$8:$F$8,AG162)/$Q$4/50,0)*50</f>
        <v>750</v>
      </c>
      <c r="AL162" s="14" t="str">
        <f>IF(AD162&gt;0,INDEX(挂机升级突破!$DT$4:$ED$4,AD162),"")</f>
        <v>绿色基础材料</v>
      </c>
      <c r="AM162" s="14">
        <f>ROUND(INDEX(挂机升级突破!$DT$6:$ED$57,卡牌消耗!AI162,AD162)*INDEX(卡牌消耗!$B$5:$F$5,AG162)/$Q$4/5,0)*5</f>
        <v>60</v>
      </c>
      <c r="AN162" s="14" t="str">
        <f>IF(AE162&gt;0,INDEX(挂机升级突破!$DT$4:$ED$4,AE162),"")</f>
        <v/>
      </c>
      <c r="AO162" s="14" t="str">
        <f>IF(AE162&gt;0,ROUND(INDEX(挂机升级突破!$DT$6:$ED$57,卡牌消耗!AI162,AE162)*INDEX(卡牌消耗!$B$7:$F$7,AG162)/$Q$4,0),"")</f>
        <v/>
      </c>
      <c r="AP162" s="106"/>
      <c r="AQ162" s="15"/>
      <c r="AR162" s="104">
        <v>158</v>
      </c>
      <c r="AS162" s="14">
        <f t="shared" si="255"/>
        <v>8</v>
      </c>
      <c r="AT162" s="14">
        <f>INDEX(挂机升级突破!$EI$7:$EI$26,AX162)</f>
        <v>5</v>
      </c>
      <c r="AU162" s="14">
        <f>INDEX(挂机升级突破!$EJ$7:$EJ$26,AX162)</f>
        <v>4</v>
      </c>
      <c r="AV162" s="14">
        <f t="shared" si="256"/>
        <v>4</v>
      </c>
      <c r="AW162" s="14" t="str">
        <f t="shared" si="257"/>
        <v>夏侯渊</v>
      </c>
      <c r="AX162" s="14">
        <f t="shared" si="258"/>
        <v>18</v>
      </c>
      <c r="AY162" s="14" t="str">
        <f t="shared" si="259"/>
        <v>夏侯渊18突</v>
      </c>
      <c r="AZ162" s="14" t="str">
        <f>IF(AT162&gt;0,INDEX(挂机升级突破!$ER$5:$EV$5,卡牌消耗!AT162),"")</f>
        <v>金币</v>
      </c>
      <c r="BA162" s="14">
        <f>IF(AT162&gt;0,ROUND(INDEX(挂机升级突破!$EV$7:$EV$26,卡牌消耗!AX162)*INDEX(卡牌消耗!$B$8:$F$8,AV162)/$Q$4/500,0)*500,"")</f>
        <v>161000</v>
      </c>
      <c r="BB162" s="14" t="str">
        <f>IF(AU162&gt;0,INDEX(挂机升级突破!$ER$5:$EV$5,卡牌消耗!AU162),"")</f>
        <v>铀金</v>
      </c>
      <c r="BC162" s="14">
        <f>IF(AU162&gt;0,ROUND(INDEX(挂机升级突破!$ER$7:$EU$26,卡牌消耗!AX162,卡牌消耗!AU162)*INDEX($B$6:$F$6,AV162)/$Q$4/5,0)*5,"")</f>
        <v>30</v>
      </c>
      <c r="BD162" s="104"/>
      <c r="BE162" s="104"/>
      <c r="BF162" s="106"/>
      <c r="BX162" s="171"/>
      <c r="BY162" s="171"/>
      <c r="BZ162" s="171"/>
      <c r="CA162" s="170"/>
      <c r="CB162" s="170"/>
      <c r="CC162" s="170"/>
      <c r="CD162" s="170"/>
      <c r="CE162" s="170"/>
      <c r="CN162" s="136">
        <v>158</v>
      </c>
      <c r="CO162" s="14">
        <f t="shared" si="263"/>
        <v>32</v>
      </c>
      <c r="CP162" s="14">
        <f t="shared" si="245"/>
        <v>3</v>
      </c>
      <c r="CQ162" s="14">
        <f t="shared" si="246"/>
        <v>1102009</v>
      </c>
      <c r="CR162" s="136" t="s">
        <v>1102</v>
      </c>
      <c r="CS162" s="14">
        <f t="shared" si="247"/>
        <v>3</v>
      </c>
      <c r="CT162" s="14" t="str">
        <f t="shared" si="248"/>
        <v>徐晃-3星</v>
      </c>
      <c r="CU162" s="136" t="s">
        <v>1108</v>
      </c>
      <c r="CV162" s="14">
        <f t="shared" si="264"/>
        <v>10000</v>
      </c>
      <c r="CW162" s="14" t="str">
        <f t="shared" si="249"/>
        <v>徐晃碎片</v>
      </c>
      <c r="CX162" s="14">
        <f t="shared" si="265"/>
        <v>120</v>
      </c>
    </row>
    <row r="163" spans="8:10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250"/>
        <v>4</v>
      </c>
      <c r="AC163" s="14">
        <f>INDEX(挂机升级突破!$DQ$6:$DQ$57,卡牌消耗!AI163)</f>
        <v>11</v>
      </c>
      <c r="AD163" s="14">
        <f>INDEX(挂机升级突破!DR$6:DR$57,卡牌消耗!$AI163)</f>
        <v>1</v>
      </c>
      <c r="AE163" s="14">
        <f>INDEX(挂机升级突破!DS$6:DS$57,卡牌消耗!$AI163)</f>
        <v>0</v>
      </c>
      <c r="AF163" s="14" t="str">
        <f t="shared" si="251"/>
        <v>唐流雨</v>
      </c>
      <c r="AG163" s="14">
        <f t="shared" si="252"/>
        <v>2</v>
      </c>
      <c r="AH163" s="14" t="str">
        <f t="shared" si="253"/>
        <v>唐流雨魂火-3</v>
      </c>
      <c r="AI163" s="14">
        <f t="shared" si="254"/>
        <v>3</v>
      </c>
      <c r="AJ163" s="14" t="str">
        <f>INDEX(挂机升级突破!$DT$4:$ED$4,INDEX(挂机升级突破!$DQ$6:$DQ$57,卡牌消耗!AI163))</f>
        <v>金币</v>
      </c>
      <c r="AK163" s="14">
        <f>ROUND(INDEX(挂机升级突破!$DJ$6:$DJ$57,卡牌消耗!AI163)*INDEX(卡牌消耗!$B$8:$F$8,AG163)/$Q$4/50,0)*50</f>
        <v>750</v>
      </c>
      <c r="AL163" s="14" t="str">
        <f>IF(AD163&gt;0,INDEX(挂机升级突破!$DT$4:$ED$4,AD163),"")</f>
        <v>绿色基础材料</v>
      </c>
      <c r="AM163" s="14">
        <f>ROUND(INDEX(挂机升级突破!$DT$6:$ED$57,卡牌消耗!AI163,AD163)*INDEX(卡牌消耗!$B$5:$F$5,AG163)/$Q$4/5,0)*5</f>
        <v>80</v>
      </c>
      <c r="AN163" s="14" t="str">
        <f>IF(AE163&gt;0,INDEX(挂机升级突破!$DT$4:$ED$4,AE163),"")</f>
        <v/>
      </c>
      <c r="AO163" s="14" t="str">
        <f>IF(AE163&gt;0,ROUND(INDEX(挂机升级突破!$DT$6:$ED$57,卡牌消耗!AI163,AE163)*INDEX(卡牌消耗!$B$7:$F$7,AG163)/$Q$4,0),"")</f>
        <v/>
      </c>
      <c r="AP163" s="106"/>
      <c r="AQ163" s="15"/>
      <c r="AR163" s="104">
        <v>159</v>
      </c>
      <c r="AS163" s="14">
        <f t="shared" si="255"/>
        <v>8</v>
      </c>
      <c r="AT163" s="14">
        <f>INDEX(挂机升级突破!$EI$7:$EI$26,AX163)</f>
        <v>5</v>
      </c>
      <c r="AU163" s="14">
        <f>INDEX(挂机升级突破!$EJ$7:$EJ$26,AX163)</f>
        <v>4</v>
      </c>
      <c r="AV163" s="14">
        <f t="shared" si="256"/>
        <v>4</v>
      </c>
      <c r="AW163" s="14" t="str">
        <f t="shared" si="257"/>
        <v>夏侯渊</v>
      </c>
      <c r="AX163" s="14">
        <f t="shared" si="258"/>
        <v>19</v>
      </c>
      <c r="AY163" s="14" t="str">
        <f t="shared" si="259"/>
        <v>夏侯渊19突</v>
      </c>
      <c r="AZ163" s="14" t="str">
        <f>IF(AT163&gt;0,INDEX(挂机升级突破!$ER$5:$EV$5,卡牌消耗!AT163),"")</f>
        <v>金币</v>
      </c>
      <c r="BA163" s="14">
        <f>IF(AT163&gt;0,ROUND(INDEX(挂机升级突破!$EV$7:$EV$26,卡牌消耗!AX163)*INDEX(卡牌消耗!$B$8:$F$8,AV163)/$Q$4/500,0)*500,"")</f>
        <v>977000</v>
      </c>
      <c r="BB163" s="14" t="str">
        <f>IF(AU163&gt;0,INDEX(挂机升级突破!$ER$5:$EV$5,卡牌消耗!AU163),"")</f>
        <v>铀金</v>
      </c>
      <c r="BC163" s="14">
        <f>IF(AU163&gt;0,ROUND(INDEX(挂机升级突破!$ER$7:$EU$26,卡牌消耗!AX163,卡牌消耗!AU163)*INDEX($B$6:$F$6,AV163)/$Q$4/5,0)*5,"")</f>
        <v>40</v>
      </c>
      <c r="BD163" s="104"/>
      <c r="BE163" s="104"/>
      <c r="BF163" s="106"/>
      <c r="BX163" s="171"/>
      <c r="BY163" s="171"/>
      <c r="BZ163" s="171"/>
      <c r="CA163" s="170"/>
      <c r="CB163" s="170"/>
      <c r="CC163" s="170"/>
      <c r="CD163" s="170"/>
      <c r="CE163" s="170"/>
      <c r="CN163" s="136">
        <v>159</v>
      </c>
      <c r="CO163" s="14">
        <f t="shared" si="263"/>
        <v>32</v>
      </c>
      <c r="CP163" s="14">
        <f t="shared" si="245"/>
        <v>3</v>
      </c>
      <c r="CQ163" s="14">
        <f t="shared" si="246"/>
        <v>1102009</v>
      </c>
      <c r="CR163" s="136" t="s">
        <v>1102</v>
      </c>
      <c r="CS163" s="14">
        <f t="shared" si="247"/>
        <v>4</v>
      </c>
      <c r="CT163" s="14" t="str">
        <f t="shared" si="248"/>
        <v>徐晃-4星</v>
      </c>
      <c r="CU163" s="136" t="s">
        <v>1108</v>
      </c>
      <c r="CV163" s="14">
        <f t="shared" si="264"/>
        <v>20000</v>
      </c>
      <c r="CW163" s="14" t="str">
        <f t="shared" si="249"/>
        <v>徐晃碎片</v>
      </c>
      <c r="CX163" s="14">
        <f t="shared" si="265"/>
        <v>160</v>
      </c>
    </row>
    <row r="164" spans="8:10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250"/>
        <v>4</v>
      </c>
      <c r="AC164" s="14">
        <f>INDEX(挂机升级突破!$DQ$6:$DQ$57,卡牌消耗!AI164)</f>
        <v>11</v>
      </c>
      <c r="AD164" s="14">
        <f>INDEX(挂机升级突破!DR$6:DR$57,卡牌消耗!$AI164)</f>
        <v>1</v>
      </c>
      <c r="AE164" s="14">
        <f>INDEX(挂机升级突破!DS$6:DS$57,卡牌消耗!$AI164)</f>
        <v>0</v>
      </c>
      <c r="AF164" s="14" t="str">
        <f t="shared" si="251"/>
        <v>唐流雨</v>
      </c>
      <c r="AG164" s="14">
        <f t="shared" si="252"/>
        <v>2</v>
      </c>
      <c r="AH164" s="14" t="str">
        <f t="shared" si="253"/>
        <v>唐流雨魂火-4</v>
      </c>
      <c r="AI164" s="14">
        <f t="shared" si="254"/>
        <v>4</v>
      </c>
      <c r="AJ164" s="14" t="str">
        <f>INDEX(挂机升级突破!$DT$4:$ED$4,INDEX(挂机升级突破!$DQ$6:$DQ$57,卡牌消耗!AI164))</f>
        <v>金币</v>
      </c>
      <c r="AK164" s="14">
        <f>ROUND(INDEX(挂机升级突破!$DJ$6:$DJ$57,卡牌消耗!AI164)*INDEX(卡牌消耗!$B$8:$F$8,AG164)/$Q$4/50,0)*50</f>
        <v>750</v>
      </c>
      <c r="AL164" s="14" t="str">
        <f>IF(AD164&gt;0,INDEX(挂机升级突破!$DT$4:$ED$4,AD164),"")</f>
        <v>绿色基础材料</v>
      </c>
      <c r="AM164" s="14">
        <f>ROUND(INDEX(挂机升级突破!$DT$6:$ED$57,卡牌消耗!AI164,AD164)*INDEX(卡牌消耗!$B$5:$F$5,AG164)/$Q$4/5,0)*5</f>
        <v>125</v>
      </c>
      <c r="AN164" s="14" t="str">
        <f>IF(AE164&gt;0,INDEX(挂机升级突破!$DT$4:$ED$4,AE164),"")</f>
        <v/>
      </c>
      <c r="AO164" s="14" t="str">
        <f>IF(AE164&gt;0,ROUND(INDEX(挂机升级突破!$DT$6:$ED$57,卡牌消耗!AI164,AE164)*INDEX(卡牌消耗!$B$7:$F$7,AG164)/$Q$4,0),"")</f>
        <v/>
      </c>
      <c r="AP164" s="106"/>
      <c r="AQ164" s="15"/>
      <c r="AR164" s="104">
        <v>160</v>
      </c>
      <c r="AS164" s="14">
        <f t="shared" si="255"/>
        <v>8</v>
      </c>
      <c r="AT164" s="14">
        <f>INDEX(挂机升级突破!$EI$7:$EI$26,AX164)</f>
        <v>5</v>
      </c>
      <c r="AU164" s="14">
        <f>INDEX(挂机升级突破!$EJ$7:$EJ$26,AX164)</f>
        <v>4</v>
      </c>
      <c r="AV164" s="14">
        <f t="shared" si="256"/>
        <v>4</v>
      </c>
      <c r="AW164" s="14" t="str">
        <f t="shared" si="257"/>
        <v>夏侯渊</v>
      </c>
      <c r="AX164" s="14">
        <f t="shared" si="258"/>
        <v>20</v>
      </c>
      <c r="AY164" s="14" t="str">
        <f t="shared" si="259"/>
        <v>夏侯渊20突</v>
      </c>
      <c r="AZ164" s="14" t="str">
        <f>IF(AT164&gt;0,INDEX(挂机升级突破!$ER$5:$EV$5,卡牌消耗!AT164),"")</f>
        <v>金币</v>
      </c>
      <c r="BA164" s="14">
        <f>IF(AT164&gt;0,ROUND(INDEX(挂机升级突破!$EV$7:$EV$26,卡牌消耗!AX164)*INDEX(卡牌消耗!$B$8:$F$8,AV164)/$Q$4/500,0)*500,"")</f>
        <v>1465500</v>
      </c>
      <c r="BB164" s="14" t="str">
        <f>IF(AU164&gt;0,INDEX(挂机升级突破!$ER$5:$EV$5,卡牌消耗!AU164),"")</f>
        <v>铀金</v>
      </c>
      <c r="BC164" s="14">
        <f>IF(AU164&gt;0,ROUND(INDEX(挂机升级突破!$ER$7:$EU$26,卡牌消耗!AX164,卡牌消耗!AU164)*INDEX($B$6:$F$6,AV164)/$Q$4/5,0)*5,"")</f>
        <v>50</v>
      </c>
      <c r="BD164" s="104"/>
      <c r="BE164" s="104"/>
      <c r="BF164" s="106"/>
      <c r="BX164" s="171"/>
      <c r="BY164" s="171"/>
      <c r="BZ164" s="171"/>
      <c r="CA164" s="170"/>
      <c r="CB164" s="170"/>
      <c r="CC164" s="170"/>
      <c r="CD164" s="170"/>
      <c r="CE164" s="170"/>
      <c r="CN164" s="136">
        <v>160</v>
      </c>
      <c r="CO164" s="14">
        <f t="shared" si="263"/>
        <v>32</v>
      </c>
      <c r="CP164" s="14">
        <f t="shared" si="245"/>
        <v>3</v>
      </c>
      <c r="CQ164" s="14">
        <f t="shared" si="246"/>
        <v>1102009</v>
      </c>
      <c r="CR164" s="136" t="s">
        <v>1102</v>
      </c>
      <c r="CS164" s="14">
        <f t="shared" si="247"/>
        <v>5</v>
      </c>
      <c r="CT164" s="14" t="str">
        <f t="shared" si="248"/>
        <v>徐晃-5星</v>
      </c>
      <c r="CU164" s="136" t="s">
        <v>1108</v>
      </c>
      <c r="CV164" s="14">
        <f t="shared" si="264"/>
        <v>40000</v>
      </c>
      <c r="CW164" s="14" t="str">
        <f t="shared" si="249"/>
        <v>徐晃碎片</v>
      </c>
      <c r="CX164" s="14">
        <f t="shared" si="265"/>
        <v>240</v>
      </c>
    </row>
    <row r="165" spans="8:10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250"/>
        <v>4</v>
      </c>
      <c r="AC165" s="14">
        <f>INDEX(挂机升级突破!$DQ$6:$DQ$57,卡牌消耗!AI165)</f>
        <v>11</v>
      </c>
      <c r="AD165" s="14">
        <f>INDEX(挂机升级突破!DR$6:DR$57,卡牌消耗!$AI165)</f>
        <v>1</v>
      </c>
      <c r="AE165" s="14">
        <f>INDEX(挂机升级突破!DS$6:DS$57,卡牌消耗!$AI165)</f>
        <v>0</v>
      </c>
      <c r="AF165" s="14" t="str">
        <f t="shared" si="251"/>
        <v>唐流雨</v>
      </c>
      <c r="AG165" s="14">
        <f t="shared" si="252"/>
        <v>2</v>
      </c>
      <c r="AH165" s="14" t="str">
        <f t="shared" si="253"/>
        <v>唐流雨魂火-5</v>
      </c>
      <c r="AI165" s="14">
        <f t="shared" si="254"/>
        <v>5</v>
      </c>
      <c r="AJ165" s="14" t="str">
        <f>INDEX(挂机升级突破!$DT$4:$ED$4,INDEX(挂机升级突破!$DQ$6:$DQ$57,卡牌消耗!AI165))</f>
        <v>金币</v>
      </c>
      <c r="AK165" s="14">
        <f>ROUND(INDEX(挂机升级突破!$DJ$6:$DJ$57,卡牌消耗!AI165)*INDEX(卡牌消耗!$B$8:$F$8,AG165)/$Q$4/50,0)*50</f>
        <v>750</v>
      </c>
      <c r="AL165" s="14" t="str">
        <f>IF(AD165&gt;0,INDEX(挂机升级突破!$DT$4:$ED$4,AD165),"")</f>
        <v>绿色基础材料</v>
      </c>
      <c r="AM165" s="14">
        <f>ROUND(INDEX(挂机升级突破!$DT$6:$ED$57,卡牌消耗!AI165,AD165)*INDEX(卡牌消耗!$B$5:$F$5,AG165)/$Q$4/5,0)*5</f>
        <v>125</v>
      </c>
      <c r="AN165" s="14" t="str">
        <f>IF(AE165&gt;0,INDEX(挂机升级突破!$DT$4:$ED$4,AE165),"")</f>
        <v/>
      </c>
      <c r="AO165" s="14" t="str">
        <f>IF(AE165&gt;0,ROUND(INDEX(挂机升级突破!$DT$6:$ED$57,卡牌消耗!AI165,AE165)*INDEX(卡牌消耗!$B$7:$F$7,AG165)/$Q$4,0),"")</f>
        <v/>
      </c>
      <c r="AP165" s="106"/>
      <c r="AQ165" s="15"/>
      <c r="AR165" s="104">
        <v>161</v>
      </c>
      <c r="AS165" s="14">
        <f t="shared" si="255"/>
        <v>9</v>
      </c>
      <c r="AT165" s="14">
        <f>INDEX(挂机升级突破!$EI$7:$EI$26,AX165)</f>
        <v>0</v>
      </c>
      <c r="AU165" s="14">
        <f>INDEX(挂机升级突破!$EJ$7:$EJ$26,AX165)</f>
        <v>0</v>
      </c>
      <c r="AV165" s="14">
        <f t="shared" si="256"/>
        <v>3</v>
      </c>
      <c r="AW165" s="14" t="str">
        <f t="shared" si="257"/>
        <v>徐晃</v>
      </c>
      <c r="AX165" s="14">
        <f t="shared" si="258"/>
        <v>1</v>
      </c>
      <c r="AY165" s="14" t="str">
        <f t="shared" si="259"/>
        <v>徐晃1突</v>
      </c>
      <c r="AZ165" s="14" t="str">
        <f>IF(AT165&gt;0,INDEX(挂机升级突破!$ER$5:$EV$5,卡牌消耗!AT165),"")</f>
        <v/>
      </c>
      <c r="BA165" s="14" t="str">
        <f>IF(AT165&gt;0,ROUND(INDEX(挂机升级突破!$EV$7:$EV$26,卡牌消耗!AX165)*INDEX(卡牌消耗!$B$8:$F$8,AV165)/$Q$4/500,0)*500,"")</f>
        <v/>
      </c>
      <c r="BB165" s="14" t="str">
        <f>IF(AU165&gt;0,INDEX(挂机升级突破!$ER$5:$EV$5,卡牌消耗!AU165),"")</f>
        <v/>
      </c>
      <c r="BC165" s="14" t="str">
        <f>IF(AU165&gt;0,ROUND(INDEX(挂机升级突破!$ER$7:$EU$26,卡牌消耗!AX165,卡牌消耗!AU165)*INDEX($B$6:$F$6,AV165)/$Q$4/5,0)*5,"")</f>
        <v/>
      </c>
      <c r="BD165" s="104"/>
      <c r="BE165" s="104"/>
      <c r="BF165" s="106"/>
      <c r="BX165" s="171"/>
      <c r="BY165" s="171"/>
      <c r="BZ165" s="171"/>
      <c r="CA165" s="170"/>
      <c r="CB165" s="170"/>
      <c r="CC165" s="170"/>
      <c r="CD165" s="170"/>
      <c r="CE165" s="170"/>
      <c r="CN165" s="136">
        <v>161</v>
      </c>
      <c r="CO165" s="14">
        <f t="shared" si="263"/>
        <v>33</v>
      </c>
      <c r="CP165" s="14">
        <f t="shared" si="245"/>
        <v>4</v>
      </c>
      <c r="CQ165" s="14">
        <f t="shared" si="246"/>
        <v>1102010</v>
      </c>
      <c r="CR165" s="136" t="s">
        <v>1102</v>
      </c>
      <c r="CS165" s="14">
        <f t="shared" si="247"/>
        <v>1</v>
      </c>
      <c r="CT165" s="14" t="str">
        <f t="shared" si="248"/>
        <v>张郃-1星</v>
      </c>
      <c r="CU165" s="136" t="s">
        <v>1108</v>
      </c>
      <c r="CV165" s="14">
        <f t="shared" si="264"/>
        <v>6000</v>
      </c>
      <c r="CW165" s="14" t="str">
        <f t="shared" si="249"/>
        <v>张郃碎片</v>
      </c>
      <c r="CX165" s="14">
        <f t="shared" si="265"/>
        <v>80</v>
      </c>
    </row>
    <row r="166" spans="8:10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250"/>
        <v>4</v>
      </c>
      <c r="AC166" s="14">
        <f>INDEX(挂机升级突破!$DQ$6:$DQ$57,卡牌消耗!AI166)</f>
        <v>11</v>
      </c>
      <c r="AD166" s="14">
        <f>INDEX(挂机升级突破!DR$6:DR$57,卡牌消耗!$AI166)</f>
        <v>2</v>
      </c>
      <c r="AE166" s="14">
        <f>INDEX(挂机升级突破!DS$6:DS$57,卡牌消耗!$AI166)</f>
        <v>0</v>
      </c>
      <c r="AF166" s="14" t="str">
        <f t="shared" si="251"/>
        <v>唐流雨</v>
      </c>
      <c r="AG166" s="14">
        <f t="shared" si="252"/>
        <v>2</v>
      </c>
      <c r="AH166" s="14" t="str">
        <f t="shared" si="253"/>
        <v>唐流雨魂火-6</v>
      </c>
      <c r="AI166" s="14">
        <f t="shared" si="254"/>
        <v>6</v>
      </c>
      <c r="AJ166" s="14" t="str">
        <f>INDEX(挂机升级突破!$DT$4:$ED$4,INDEX(挂机升级突破!$DQ$6:$DQ$57,卡牌消耗!AI166))</f>
        <v>金币</v>
      </c>
      <c r="AK166" s="14">
        <f>ROUND(INDEX(挂机升级突破!$DJ$6:$DJ$57,卡牌消耗!AI166)*INDEX(卡牌消耗!$B$8:$F$8,AG166)/$Q$4/50,0)*50</f>
        <v>900</v>
      </c>
      <c r="AL166" s="14" t="str">
        <f>IF(AD166&gt;0,INDEX(挂机升级突破!$DT$4:$ED$4,AD166),"")</f>
        <v>蓝色基础材料</v>
      </c>
      <c r="AM166" s="14">
        <f>ROUND(INDEX(挂机升级突破!$DT$6:$ED$57,卡牌消耗!AI166,AD166)*INDEX(卡牌消耗!$B$5:$F$5,AG166)/$Q$4/5,0)*5</f>
        <v>25</v>
      </c>
      <c r="AN166" s="14" t="str">
        <f>IF(AE166&gt;0,INDEX(挂机升级突破!$DT$4:$ED$4,AE166),"")</f>
        <v/>
      </c>
      <c r="AO166" s="14" t="str">
        <f>IF(AE166&gt;0,ROUND(INDEX(挂机升级突破!$DT$6:$ED$57,卡牌消耗!AI166,AE166)*INDEX(卡牌消耗!$B$7:$F$7,AG166)/$Q$4,0),"")</f>
        <v/>
      </c>
      <c r="AP166" s="106"/>
      <c r="AQ166" s="15"/>
      <c r="AR166" s="104">
        <v>162</v>
      </c>
      <c r="AS166" s="14">
        <f t="shared" si="255"/>
        <v>9</v>
      </c>
      <c r="AT166" s="14">
        <f>INDEX(挂机升级突破!$EI$7:$EI$26,AX166)</f>
        <v>5</v>
      </c>
      <c r="AU166" s="14">
        <f>INDEX(挂机升级突破!$EJ$7:$EJ$26,AX166)</f>
        <v>0</v>
      </c>
      <c r="AV166" s="14">
        <f t="shared" si="256"/>
        <v>3</v>
      </c>
      <c r="AW166" s="14" t="str">
        <f t="shared" si="257"/>
        <v>徐晃</v>
      </c>
      <c r="AX166" s="14">
        <f t="shared" si="258"/>
        <v>2</v>
      </c>
      <c r="AY166" s="14" t="str">
        <f t="shared" si="259"/>
        <v>徐晃2突</v>
      </c>
      <c r="AZ166" s="14" t="str">
        <f>IF(AT166&gt;0,INDEX(挂机升级突破!$ER$5:$EV$5,卡牌消耗!AT166),"")</f>
        <v>金币</v>
      </c>
      <c r="BA166" s="14">
        <f>IF(AT166&gt;0,ROUND(INDEX(挂机升级突破!$EV$7:$EV$26,卡牌消耗!AX166)*INDEX(卡牌消耗!$B$8:$F$8,AV166)/$Q$4/500,0)*500,"")</f>
        <v>3000</v>
      </c>
      <c r="BB166" s="14" t="str">
        <f>IF(AU166&gt;0,INDEX(挂机升级突破!$ER$5:$EV$5,卡牌消耗!AU166),"")</f>
        <v/>
      </c>
      <c r="BC166" s="14" t="str">
        <f>IF(AU166&gt;0,ROUND(INDEX(挂机升级突破!$ER$7:$EU$26,卡牌消耗!AX166,卡牌消耗!AU166)*INDEX($B$6:$F$6,AV166)/$Q$4/5,0)*5,"")</f>
        <v/>
      </c>
      <c r="BD166" s="104"/>
      <c r="BE166" s="104"/>
      <c r="BF166" s="106"/>
      <c r="BX166" s="171"/>
      <c r="BY166" s="171"/>
      <c r="BZ166" s="171"/>
      <c r="CA166" s="170"/>
      <c r="CB166" s="170"/>
      <c r="CC166" s="170"/>
      <c r="CD166" s="170"/>
      <c r="CE166" s="170"/>
      <c r="CN166" s="136">
        <v>162</v>
      </c>
      <c r="CO166" s="14">
        <f t="shared" si="263"/>
        <v>33</v>
      </c>
      <c r="CP166" s="14">
        <f t="shared" si="245"/>
        <v>4</v>
      </c>
      <c r="CQ166" s="14">
        <f t="shared" si="246"/>
        <v>1102010</v>
      </c>
      <c r="CR166" s="136" t="s">
        <v>1102</v>
      </c>
      <c r="CS166" s="14">
        <f t="shared" si="247"/>
        <v>2</v>
      </c>
      <c r="CT166" s="14" t="str">
        <f t="shared" si="248"/>
        <v>张郃-2星</v>
      </c>
      <c r="CU166" s="136" t="s">
        <v>1108</v>
      </c>
      <c r="CV166" s="14">
        <f t="shared" si="264"/>
        <v>8000</v>
      </c>
      <c r="CW166" s="14" t="str">
        <f t="shared" si="249"/>
        <v>张郃碎片</v>
      </c>
      <c r="CX166" s="14">
        <f t="shared" si="265"/>
        <v>80</v>
      </c>
    </row>
    <row r="167" spans="8:10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250"/>
        <v>4</v>
      </c>
      <c r="AC167" s="14">
        <f>INDEX(挂机升级突破!$DQ$6:$DQ$57,卡牌消耗!AI167)</f>
        <v>11</v>
      </c>
      <c r="AD167" s="14">
        <f>INDEX(挂机升级突破!DR$6:DR$57,卡牌消耗!$AI167)</f>
        <v>2</v>
      </c>
      <c r="AE167" s="14">
        <f>INDEX(挂机升级突破!DS$6:DS$57,卡牌消耗!$AI167)</f>
        <v>0</v>
      </c>
      <c r="AF167" s="14" t="str">
        <f t="shared" si="251"/>
        <v>唐流雨</v>
      </c>
      <c r="AG167" s="14">
        <f t="shared" si="252"/>
        <v>2</v>
      </c>
      <c r="AH167" s="14" t="str">
        <f t="shared" si="253"/>
        <v>唐流雨魂火-7</v>
      </c>
      <c r="AI167" s="14">
        <f t="shared" si="254"/>
        <v>7</v>
      </c>
      <c r="AJ167" s="14" t="str">
        <f>INDEX(挂机升级突破!$DT$4:$ED$4,INDEX(挂机升级突破!$DQ$6:$DQ$57,卡牌消耗!AI167))</f>
        <v>金币</v>
      </c>
      <c r="AK167" s="14">
        <f>ROUND(INDEX(挂机升级突破!$DJ$6:$DJ$57,卡牌消耗!AI167)*INDEX(卡牌消耗!$B$8:$F$8,AG167)/$Q$4/50,0)*50</f>
        <v>900</v>
      </c>
      <c r="AL167" s="14" t="str">
        <f>IF(AD167&gt;0,INDEX(挂机升级突破!$DT$4:$ED$4,AD167),"")</f>
        <v>蓝色基础材料</v>
      </c>
      <c r="AM167" s="14">
        <f>ROUND(INDEX(挂机升级突破!$DT$6:$ED$57,卡牌消耗!AI167,AD167)*INDEX(卡牌消耗!$B$5:$F$5,AG167)/$Q$4/5,0)*5</f>
        <v>25</v>
      </c>
      <c r="AN167" s="14" t="str">
        <f>IF(AE167&gt;0,INDEX(挂机升级突破!$DT$4:$ED$4,AE167),"")</f>
        <v/>
      </c>
      <c r="AO167" s="14" t="str">
        <f>IF(AE167&gt;0,ROUND(INDEX(挂机升级突破!$DT$6:$ED$57,卡牌消耗!AI167,AE167)*INDEX(卡牌消耗!$B$7:$F$7,AG167)/$Q$4,0),"")</f>
        <v/>
      </c>
      <c r="AP167" s="106"/>
      <c r="AQ167" s="15"/>
      <c r="AR167" s="104">
        <v>163</v>
      </c>
      <c r="AS167" s="14">
        <f t="shared" si="255"/>
        <v>9</v>
      </c>
      <c r="AT167" s="14">
        <f>INDEX(挂机升级突破!$EI$7:$EI$26,AX167)</f>
        <v>5</v>
      </c>
      <c r="AU167" s="14">
        <f>INDEX(挂机升级突破!$EJ$7:$EJ$26,AX167)</f>
        <v>0</v>
      </c>
      <c r="AV167" s="14">
        <f t="shared" si="256"/>
        <v>3</v>
      </c>
      <c r="AW167" s="14" t="str">
        <f t="shared" si="257"/>
        <v>徐晃</v>
      </c>
      <c r="AX167" s="14">
        <f t="shared" si="258"/>
        <v>3</v>
      </c>
      <c r="AY167" s="14" t="str">
        <f t="shared" si="259"/>
        <v>徐晃3突</v>
      </c>
      <c r="AZ167" s="14" t="str">
        <f>IF(AT167&gt;0,INDEX(挂机升级突破!$ER$5:$EV$5,卡牌消耗!AT167),"")</f>
        <v>金币</v>
      </c>
      <c r="BA167" s="14">
        <f>IF(AT167&gt;0,ROUND(INDEX(挂机升级突破!$EV$7:$EV$26,卡牌消耗!AX167)*INDEX(卡牌消耗!$B$8:$F$8,AV167)/$Q$4/500,0)*500,"")</f>
        <v>3000</v>
      </c>
      <c r="BB167" s="14" t="str">
        <f>IF(AU167&gt;0,INDEX(挂机升级突破!$ER$5:$EV$5,卡牌消耗!AU167),"")</f>
        <v/>
      </c>
      <c r="BC167" s="14" t="str">
        <f>IF(AU167&gt;0,ROUND(INDEX(挂机升级突破!$ER$7:$EU$26,卡牌消耗!AX167,卡牌消耗!AU167)*INDEX($B$6:$F$6,AV167)/$Q$4/5,0)*5,"")</f>
        <v/>
      </c>
      <c r="BD167" s="104"/>
      <c r="BE167" s="104"/>
      <c r="BF167" s="106"/>
      <c r="BX167" s="171"/>
      <c r="BY167" s="171"/>
      <c r="BZ167" s="171"/>
      <c r="CA167" s="170"/>
      <c r="CB167" s="170"/>
      <c r="CC167" s="170"/>
      <c r="CD167" s="170"/>
      <c r="CE167" s="170"/>
      <c r="CN167" s="136">
        <v>163</v>
      </c>
      <c r="CO167" s="14">
        <f t="shared" si="263"/>
        <v>33</v>
      </c>
      <c r="CP167" s="14">
        <f t="shared" si="245"/>
        <v>4</v>
      </c>
      <c r="CQ167" s="14">
        <f t="shared" si="246"/>
        <v>1102010</v>
      </c>
      <c r="CR167" s="136" t="s">
        <v>1102</v>
      </c>
      <c r="CS167" s="14">
        <f t="shared" si="247"/>
        <v>3</v>
      </c>
      <c r="CT167" s="14" t="str">
        <f t="shared" si="248"/>
        <v>张郃-3星</v>
      </c>
      <c r="CU167" s="136" t="s">
        <v>1108</v>
      </c>
      <c r="CV167" s="14">
        <f t="shared" si="264"/>
        <v>14000</v>
      </c>
      <c r="CW167" s="14" t="str">
        <f t="shared" si="249"/>
        <v>张郃碎片</v>
      </c>
      <c r="CX167" s="14">
        <f t="shared" si="265"/>
        <v>160</v>
      </c>
    </row>
    <row r="168" spans="8:10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250"/>
        <v>4</v>
      </c>
      <c r="AC168" s="14">
        <f>INDEX(挂机升级突破!$DQ$6:$DQ$57,卡牌消耗!AI168)</f>
        <v>11</v>
      </c>
      <c r="AD168" s="14">
        <f>INDEX(挂机升级突破!DR$6:DR$57,卡牌消耗!$AI168)</f>
        <v>2</v>
      </c>
      <c r="AE168" s="14">
        <f>INDEX(挂机升级突破!DS$6:DS$57,卡牌消耗!$AI168)</f>
        <v>0</v>
      </c>
      <c r="AF168" s="14" t="str">
        <f t="shared" si="251"/>
        <v>唐流雨</v>
      </c>
      <c r="AG168" s="14">
        <f t="shared" si="252"/>
        <v>2</v>
      </c>
      <c r="AH168" s="14" t="str">
        <f t="shared" si="253"/>
        <v>唐流雨魂火-8</v>
      </c>
      <c r="AI168" s="14">
        <f t="shared" si="254"/>
        <v>8</v>
      </c>
      <c r="AJ168" s="14" t="str">
        <f>INDEX(挂机升级突破!$DT$4:$ED$4,INDEX(挂机升级突破!$DQ$6:$DQ$57,卡牌消耗!AI168))</f>
        <v>金币</v>
      </c>
      <c r="AK168" s="14">
        <f>ROUND(INDEX(挂机升级突破!$DJ$6:$DJ$57,卡牌消耗!AI168)*INDEX(卡牌消耗!$B$8:$F$8,AG168)/$Q$4/50,0)*50</f>
        <v>1350</v>
      </c>
      <c r="AL168" s="14" t="str">
        <f>IF(AD168&gt;0,INDEX(挂机升级突破!$DT$4:$ED$4,AD168),"")</f>
        <v>蓝色基础材料</v>
      </c>
      <c r="AM168" s="14">
        <f>ROUND(INDEX(挂机升级突破!$DT$6:$ED$57,卡牌消耗!AI168,AD168)*INDEX(卡牌消耗!$B$5:$F$5,AG168)/$Q$4/5,0)*5</f>
        <v>45</v>
      </c>
      <c r="AN168" s="14" t="str">
        <f>IF(AE168&gt;0,INDEX(挂机升级突破!$DT$4:$ED$4,AE168),"")</f>
        <v/>
      </c>
      <c r="AO168" s="14" t="str">
        <f>IF(AE168&gt;0,ROUND(INDEX(挂机升级突破!$DT$6:$ED$57,卡牌消耗!AI168,AE168)*INDEX(卡牌消耗!$B$7:$F$7,AG168)/$Q$4,0),"")</f>
        <v/>
      </c>
      <c r="AP168" s="106"/>
      <c r="AQ168" s="15"/>
      <c r="AR168" s="104">
        <v>164</v>
      </c>
      <c r="AS168" s="14">
        <f t="shared" si="255"/>
        <v>9</v>
      </c>
      <c r="AT168" s="14">
        <f>INDEX(挂机升级突破!$EI$7:$EI$26,AX168)</f>
        <v>5</v>
      </c>
      <c r="AU168" s="14">
        <f>INDEX(挂机升级突破!$EJ$7:$EJ$26,AX168)</f>
        <v>1</v>
      </c>
      <c r="AV168" s="14">
        <f t="shared" si="256"/>
        <v>3</v>
      </c>
      <c r="AW168" s="14" t="str">
        <f t="shared" si="257"/>
        <v>徐晃</v>
      </c>
      <c r="AX168" s="14">
        <f t="shared" si="258"/>
        <v>4</v>
      </c>
      <c r="AY168" s="14" t="str">
        <f t="shared" si="259"/>
        <v>徐晃4突</v>
      </c>
      <c r="AZ168" s="14" t="str">
        <f>IF(AT168&gt;0,INDEX(挂机升级突破!$ER$5:$EV$5,卡牌消耗!AT168),"")</f>
        <v>金币</v>
      </c>
      <c r="BA168" s="14">
        <f>IF(AT168&gt;0,ROUND(INDEX(挂机升级突破!$EV$7:$EV$26,卡牌消耗!AX168)*INDEX(卡牌消耗!$B$8:$F$8,AV168)/$Q$4/500,0)*500,"")</f>
        <v>4000</v>
      </c>
      <c r="BB168" s="14" t="str">
        <f>IF(AU168&gt;0,INDEX(挂机升级突破!$ER$5:$EV$5,卡牌消耗!AU168),"")</f>
        <v>玄铁</v>
      </c>
      <c r="BC168" s="14">
        <f>IF(AU168&gt;0,ROUND(INDEX(挂机升级突破!$ER$7:$EU$26,卡牌消耗!AX168,卡牌消耗!AU168)*INDEX($B$6:$F$6,AV168)/$Q$4/5,0)*5,"")</f>
        <v>15</v>
      </c>
      <c r="BD168" s="104"/>
      <c r="BE168" s="104"/>
      <c r="BF168" s="106"/>
      <c r="BX168" s="171"/>
      <c r="BY168" s="171"/>
      <c r="BZ168" s="171"/>
      <c r="CA168" s="170"/>
      <c r="CB168" s="170"/>
      <c r="CC168" s="170"/>
      <c r="CD168" s="170"/>
      <c r="CE168" s="170"/>
      <c r="CN168" s="136">
        <v>164</v>
      </c>
      <c r="CO168" s="14">
        <f t="shared" si="263"/>
        <v>33</v>
      </c>
      <c r="CP168" s="14">
        <f t="shared" si="245"/>
        <v>4</v>
      </c>
      <c r="CQ168" s="14">
        <f t="shared" si="246"/>
        <v>1102010</v>
      </c>
      <c r="CR168" s="136" t="s">
        <v>1102</v>
      </c>
      <c r="CS168" s="14">
        <f t="shared" si="247"/>
        <v>4</v>
      </c>
      <c r="CT168" s="14" t="str">
        <f t="shared" si="248"/>
        <v>张郃-4星</v>
      </c>
      <c r="CU168" s="136" t="s">
        <v>1108</v>
      </c>
      <c r="CV168" s="14">
        <f t="shared" si="264"/>
        <v>32000</v>
      </c>
      <c r="CW168" s="14" t="str">
        <f t="shared" si="249"/>
        <v>张郃碎片</v>
      </c>
      <c r="CX168" s="14">
        <f t="shared" si="265"/>
        <v>240</v>
      </c>
    </row>
    <row r="169" spans="8:10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250"/>
        <v>4</v>
      </c>
      <c r="AC169" s="14">
        <f>INDEX(挂机升级突破!$DQ$6:$DQ$57,卡牌消耗!AI169)</f>
        <v>11</v>
      </c>
      <c r="AD169" s="14">
        <f>INDEX(挂机升级突破!DR$6:DR$57,卡牌消耗!$AI169)</f>
        <v>2</v>
      </c>
      <c r="AE169" s="14">
        <f>INDEX(挂机升级突破!DS$6:DS$57,卡牌消耗!$AI169)</f>
        <v>0</v>
      </c>
      <c r="AF169" s="14" t="str">
        <f t="shared" si="251"/>
        <v>唐流雨</v>
      </c>
      <c r="AG169" s="14">
        <f t="shared" si="252"/>
        <v>2</v>
      </c>
      <c r="AH169" s="14" t="str">
        <f t="shared" si="253"/>
        <v>唐流雨魂火-9</v>
      </c>
      <c r="AI169" s="14">
        <f t="shared" si="254"/>
        <v>9</v>
      </c>
      <c r="AJ169" s="14" t="str">
        <f>INDEX(挂机升级突破!$DT$4:$ED$4,INDEX(挂机升级突破!$DQ$6:$DQ$57,卡牌消耗!AI169))</f>
        <v>金币</v>
      </c>
      <c r="AK169" s="14">
        <f>ROUND(INDEX(挂机升级突破!$DJ$6:$DJ$57,卡牌消耗!AI169)*INDEX(卡牌消耗!$B$8:$F$8,AG169)/$Q$4/50,0)*50</f>
        <v>1350</v>
      </c>
      <c r="AL169" s="14" t="str">
        <f>IF(AD169&gt;0,INDEX(挂机升级突破!$DT$4:$ED$4,AD169),"")</f>
        <v>蓝色基础材料</v>
      </c>
      <c r="AM169" s="14">
        <f>ROUND(INDEX(挂机升级突破!$DT$6:$ED$57,卡牌消耗!AI169,AD169)*INDEX(卡牌消耗!$B$5:$F$5,AG169)/$Q$4/5,0)*5</f>
        <v>45</v>
      </c>
      <c r="AN169" s="14" t="str">
        <f>IF(AE169&gt;0,INDEX(挂机升级突破!$DT$4:$ED$4,AE169),"")</f>
        <v/>
      </c>
      <c r="AO169" s="14" t="str">
        <f>IF(AE169&gt;0,ROUND(INDEX(挂机升级突破!$DT$6:$ED$57,卡牌消耗!AI169,AE169)*INDEX(卡牌消耗!$B$7:$F$7,AG169)/$Q$4,0),"")</f>
        <v/>
      </c>
      <c r="AP169" s="106"/>
      <c r="AQ169" s="15"/>
      <c r="AR169" s="104">
        <v>165</v>
      </c>
      <c r="AS169" s="14">
        <f t="shared" si="255"/>
        <v>9</v>
      </c>
      <c r="AT169" s="14">
        <f>INDEX(挂机升级突破!$EI$7:$EI$26,AX169)</f>
        <v>5</v>
      </c>
      <c r="AU169" s="14">
        <f>INDEX(挂机升级突破!$EJ$7:$EJ$26,AX169)</f>
        <v>1</v>
      </c>
      <c r="AV169" s="14">
        <f t="shared" si="256"/>
        <v>3</v>
      </c>
      <c r="AW169" s="14" t="str">
        <f t="shared" si="257"/>
        <v>徐晃</v>
      </c>
      <c r="AX169" s="14">
        <f t="shared" si="258"/>
        <v>5</v>
      </c>
      <c r="AY169" s="14" t="str">
        <f t="shared" si="259"/>
        <v>徐晃5突</v>
      </c>
      <c r="AZ169" s="14" t="str">
        <f>IF(AT169&gt;0,INDEX(挂机升级突破!$ER$5:$EV$5,卡牌消耗!AT169),"")</f>
        <v>金币</v>
      </c>
      <c r="BA169" s="14">
        <f>IF(AT169&gt;0,ROUND(INDEX(挂机升级突破!$EV$7:$EV$26,卡牌消耗!AX169)*INDEX(卡牌消耗!$B$8:$F$8,AV169)/$Q$4/500,0)*500,"")</f>
        <v>4000</v>
      </c>
      <c r="BB169" s="14" t="str">
        <f>IF(AU169&gt;0,INDEX(挂机升级突破!$ER$5:$EV$5,卡牌消耗!AU169),"")</f>
        <v>玄铁</v>
      </c>
      <c r="BC169" s="14">
        <f>IF(AU169&gt;0,ROUND(INDEX(挂机升级突破!$ER$7:$EU$26,卡牌消耗!AX169,卡牌消耗!AU169)*INDEX($B$6:$F$6,AV169)/$Q$4/5,0)*5,"")</f>
        <v>35</v>
      </c>
      <c r="BD169" s="104"/>
      <c r="BE169" s="104"/>
      <c r="BF169" s="106"/>
      <c r="BX169" s="171"/>
      <c r="BY169" s="171"/>
      <c r="BZ169" s="171"/>
      <c r="CA169" s="170"/>
      <c r="CB169" s="170"/>
      <c r="CC169" s="170"/>
      <c r="CD169" s="170"/>
      <c r="CE169" s="170"/>
      <c r="CN169" s="136">
        <v>165</v>
      </c>
      <c r="CO169" s="14">
        <f t="shared" si="263"/>
        <v>33</v>
      </c>
      <c r="CP169" s="14">
        <f t="shared" si="245"/>
        <v>4</v>
      </c>
      <c r="CQ169" s="14">
        <f t="shared" si="246"/>
        <v>1102010</v>
      </c>
      <c r="CR169" s="136" t="s">
        <v>1102</v>
      </c>
      <c r="CS169" s="14">
        <f t="shared" si="247"/>
        <v>5</v>
      </c>
      <c r="CT169" s="14" t="str">
        <f t="shared" si="248"/>
        <v>张郃-5星</v>
      </c>
      <c r="CU169" s="136" t="s">
        <v>1108</v>
      </c>
      <c r="CV169" s="14">
        <f t="shared" si="264"/>
        <v>60000</v>
      </c>
      <c r="CW169" s="14" t="str">
        <f t="shared" si="249"/>
        <v>张郃碎片</v>
      </c>
      <c r="CX169" s="14">
        <f t="shared" si="265"/>
        <v>320</v>
      </c>
    </row>
    <row r="170" spans="8:10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250"/>
        <v>4</v>
      </c>
      <c r="AC170" s="14">
        <f>INDEX(挂机升级突破!$DQ$6:$DQ$57,卡牌消耗!AI170)</f>
        <v>11</v>
      </c>
      <c r="AD170" s="14">
        <f>INDEX(挂机升级突破!DR$6:DR$57,卡牌消耗!$AI170)</f>
        <v>2</v>
      </c>
      <c r="AE170" s="14">
        <f>INDEX(挂机升级突破!DS$6:DS$57,卡牌消耗!$AI170)</f>
        <v>0</v>
      </c>
      <c r="AF170" s="14" t="str">
        <f t="shared" si="251"/>
        <v>唐流雨</v>
      </c>
      <c r="AG170" s="14">
        <f t="shared" si="252"/>
        <v>2</v>
      </c>
      <c r="AH170" s="14" t="str">
        <f t="shared" si="253"/>
        <v>唐流雨魂火-10</v>
      </c>
      <c r="AI170" s="14">
        <f t="shared" si="254"/>
        <v>10</v>
      </c>
      <c r="AJ170" s="14" t="str">
        <f>INDEX(挂机升级突破!$DT$4:$ED$4,INDEX(挂机升级突破!$DQ$6:$DQ$57,卡牌消耗!AI170))</f>
        <v>金币</v>
      </c>
      <c r="AK170" s="14">
        <f>ROUND(INDEX(挂机升级突破!$DJ$6:$DJ$57,卡牌消耗!AI170)*INDEX(卡牌消耗!$B$8:$F$8,AG170)/$Q$4/50,0)*50</f>
        <v>2250</v>
      </c>
      <c r="AL170" s="14" t="str">
        <f>IF(AD170&gt;0,INDEX(挂机升级突破!$DT$4:$ED$4,AD170),"")</f>
        <v>蓝色基础材料</v>
      </c>
      <c r="AM170" s="14">
        <f>ROUND(INDEX(挂机升级突破!$DT$6:$ED$57,卡牌消耗!AI170,AD170)*INDEX(卡牌消耗!$B$5:$F$5,AG170)/$Q$4/5,0)*5</f>
        <v>70</v>
      </c>
      <c r="AN170" s="14" t="str">
        <f>IF(AE170&gt;0,INDEX(挂机升级突破!$DT$4:$ED$4,AE170),"")</f>
        <v/>
      </c>
      <c r="AO170" s="14" t="str">
        <f>IF(AE170&gt;0,ROUND(INDEX(挂机升级突破!$DT$6:$ED$57,卡牌消耗!AI170,AE170)*INDEX(卡牌消耗!$B$7:$F$7,AG170)/$Q$4,0),"")</f>
        <v/>
      </c>
      <c r="AP170" s="106"/>
      <c r="AQ170" s="15"/>
      <c r="AR170" s="104">
        <v>166</v>
      </c>
      <c r="AS170" s="14">
        <f t="shared" si="255"/>
        <v>9</v>
      </c>
      <c r="AT170" s="14">
        <f>INDEX(挂机升级突破!$EI$7:$EI$26,AX170)</f>
        <v>5</v>
      </c>
      <c r="AU170" s="14">
        <f>INDEX(挂机升级突破!$EJ$7:$EJ$26,AX170)</f>
        <v>1</v>
      </c>
      <c r="AV170" s="14">
        <f t="shared" si="256"/>
        <v>3</v>
      </c>
      <c r="AW170" s="14" t="str">
        <f t="shared" si="257"/>
        <v>徐晃</v>
      </c>
      <c r="AX170" s="14">
        <f t="shared" si="258"/>
        <v>6</v>
      </c>
      <c r="AY170" s="14" t="str">
        <f t="shared" si="259"/>
        <v>徐晃6突</v>
      </c>
      <c r="AZ170" s="14" t="str">
        <f>IF(AT170&gt;0,INDEX(挂机升级突破!$ER$5:$EV$5,卡牌消耗!AT170),"")</f>
        <v>金币</v>
      </c>
      <c r="BA170" s="14">
        <f>IF(AT170&gt;0,ROUND(INDEX(挂机升级突破!$EV$7:$EV$26,卡牌消耗!AX170)*INDEX(卡牌消耗!$B$8:$F$8,AV170)/$Q$4/500,0)*500,"")</f>
        <v>5000</v>
      </c>
      <c r="BB170" s="14" t="str">
        <f>IF(AU170&gt;0,INDEX(挂机升级突破!$ER$5:$EV$5,卡牌消耗!AU170),"")</f>
        <v>玄铁</v>
      </c>
      <c r="BC170" s="14">
        <f>IF(AU170&gt;0,ROUND(INDEX(挂机升级突破!$ER$7:$EU$26,卡牌消耗!AX170,卡牌消耗!AU170)*INDEX($B$6:$F$6,AV170)/$Q$4/5,0)*5,"")</f>
        <v>50</v>
      </c>
      <c r="BD170" s="104"/>
      <c r="BE170" s="104"/>
      <c r="BF170" s="106"/>
      <c r="BX170" s="171"/>
      <c r="BY170" s="171"/>
      <c r="BZ170" s="171"/>
      <c r="CA170" s="170"/>
      <c r="CB170" s="170"/>
      <c r="CC170" s="170"/>
      <c r="CD170" s="170"/>
      <c r="CE170" s="170"/>
      <c r="CN170" s="136">
        <v>166</v>
      </c>
      <c r="CO170" s="14">
        <f t="shared" si="263"/>
        <v>34</v>
      </c>
      <c r="CP170" s="14">
        <f t="shared" si="245"/>
        <v>4</v>
      </c>
      <c r="CQ170" s="14">
        <f t="shared" si="246"/>
        <v>1102011</v>
      </c>
      <c r="CR170" s="136" t="s">
        <v>1102</v>
      </c>
      <c r="CS170" s="14">
        <f t="shared" si="247"/>
        <v>1</v>
      </c>
      <c r="CT170" s="14" t="str">
        <f t="shared" si="248"/>
        <v>张飞-1星</v>
      </c>
      <c r="CU170" s="136" t="s">
        <v>1108</v>
      </c>
      <c r="CV170" s="14">
        <f t="shared" si="264"/>
        <v>6000</v>
      </c>
      <c r="CW170" s="14" t="str">
        <f t="shared" si="249"/>
        <v>张飞碎片</v>
      </c>
      <c r="CX170" s="14">
        <f t="shared" si="265"/>
        <v>80</v>
      </c>
    </row>
    <row r="171" spans="8:10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250"/>
        <v>4</v>
      </c>
      <c r="AC171" s="14">
        <f>INDEX(挂机升级突破!$DQ$6:$DQ$57,卡牌消耗!AI171)</f>
        <v>11</v>
      </c>
      <c r="AD171" s="14">
        <f>INDEX(挂机升级突破!DR$6:DR$57,卡牌消耗!$AI171)</f>
        <v>2</v>
      </c>
      <c r="AE171" s="14">
        <f>INDEX(挂机升级突破!DS$6:DS$57,卡牌消耗!$AI171)</f>
        <v>0</v>
      </c>
      <c r="AF171" s="14" t="str">
        <f t="shared" si="251"/>
        <v>唐流雨</v>
      </c>
      <c r="AG171" s="14">
        <f t="shared" si="252"/>
        <v>2</v>
      </c>
      <c r="AH171" s="14" t="str">
        <f t="shared" si="253"/>
        <v>唐流雨魂火-11</v>
      </c>
      <c r="AI171" s="14">
        <f t="shared" si="254"/>
        <v>11</v>
      </c>
      <c r="AJ171" s="14" t="str">
        <f>INDEX(挂机升级突破!$DT$4:$ED$4,INDEX(挂机升级突破!$DQ$6:$DQ$57,卡牌消耗!AI171))</f>
        <v>金币</v>
      </c>
      <c r="AK171" s="14">
        <f>ROUND(INDEX(挂机升级突破!$DJ$6:$DJ$57,卡牌消耗!AI171)*INDEX(卡牌消耗!$B$8:$F$8,AG171)/$Q$4/50,0)*50</f>
        <v>2250</v>
      </c>
      <c r="AL171" s="14" t="str">
        <f>IF(AD171&gt;0,INDEX(挂机升级突破!$DT$4:$ED$4,AD171),"")</f>
        <v>蓝色基础材料</v>
      </c>
      <c r="AM171" s="14">
        <f>ROUND(INDEX(挂机升级突破!$DT$6:$ED$57,卡牌消耗!AI171,AD171)*INDEX(卡牌消耗!$B$5:$F$5,AG171)/$Q$4/5,0)*5</f>
        <v>70</v>
      </c>
      <c r="AN171" s="14" t="str">
        <f>IF(AE171&gt;0,INDEX(挂机升级突破!$DT$4:$ED$4,AE171),"")</f>
        <v/>
      </c>
      <c r="AO171" s="14" t="str">
        <f>IF(AE171&gt;0,ROUND(INDEX(挂机升级突破!$DT$6:$ED$57,卡牌消耗!AI171,AE171)*INDEX(卡牌消耗!$B$7:$F$7,AG171)/$Q$4,0),"")</f>
        <v/>
      </c>
      <c r="AP171" s="106"/>
      <c r="AQ171" s="15"/>
      <c r="AR171" s="104">
        <v>167</v>
      </c>
      <c r="AS171" s="14">
        <f t="shared" si="255"/>
        <v>9</v>
      </c>
      <c r="AT171" s="14">
        <f>INDEX(挂机升级突破!$EI$7:$EI$26,AX171)</f>
        <v>5</v>
      </c>
      <c r="AU171" s="14">
        <f>INDEX(挂机升级突破!$EJ$7:$EJ$26,AX171)</f>
        <v>1</v>
      </c>
      <c r="AV171" s="14">
        <f t="shared" si="256"/>
        <v>3</v>
      </c>
      <c r="AW171" s="14" t="str">
        <f t="shared" si="257"/>
        <v>徐晃</v>
      </c>
      <c r="AX171" s="14">
        <f t="shared" si="258"/>
        <v>7</v>
      </c>
      <c r="AY171" s="14" t="str">
        <f t="shared" si="259"/>
        <v>徐晃7突</v>
      </c>
      <c r="AZ171" s="14" t="str">
        <f>IF(AT171&gt;0,INDEX(挂机升级突破!$ER$5:$EV$5,卡牌消耗!AT171),"")</f>
        <v>金币</v>
      </c>
      <c r="BA171" s="14">
        <f>IF(AT171&gt;0,ROUND(INDEX(挂机升级突破!$EV$7:$EV$26,卡牌消耗!AX171)*INDEX(卡牌消耗!$B$8:$F$8,AV171)/$Q$4/500,0)*500,"")</f>
        <v>8000</v>
      </c>
      <c r="BB171" s="14" t="str">
        <f>IF(AU171&gt;0,INDEX(挂机升级突破!$ER$5:$EV$5,卡牌消耗!AU171),"")</f>
        <v>玄铁</v>
      </c>
      <c r="BC171" s="14">
        <f>IF(AU171&gt;0,ROUND(INDEX(挂机升级突破!$ER$7:$EU$26,卡牌消耗!AX171,卡牌消耗!AU171)*INDEX($B$6:$F$6,AV171)/$Q$4/5,0)*5,"")</f>
        <v>85</v>
      </c>
      <c r="BD171" s="104"/>
      <c r="BE171" s="104"/>
      <c r="BF171" s="106"/>
      <c r="BX171" s="171"/>
      <c r="BY171" s="171"/>
      <c r="BZ171" s="171"/>
      <c r="CA171" s="170"/>
      <c r="CB171" s="170"/>
      <c r="CC171" s="170"/>
      <c r="CD171" s="170"/>
      <c r="CE171" s="170"/>
      <c r="CN171" s="136">
        <v>167</v>
      </c>
      <c r="CO171" s="14">
        <f t="shared" si="263"/>
        <v>34</v>
      </c>
      <c r="CP171" s="14">
        <f t="shared" si="245"/>
        <v>4</v>
      </c>
      <c r="CQ171" s="14">
        <f t="shared" si="246"/>
        <v>1102011</v>
      </c>
      <c r="CR171" s="136" t="s">
        <v>1102</v>
      </c>
      <c r="CS171" s="14">
        <f t="shared" si="247"/>
        <v>2</v>
      </c>
      <c r="CT171" s="14" t="str">
        <f t="shared" si="248"/>
        <v>张飞-2星</v>
      </c>
      <c r="CU171" s="136" t="s">
        <v>1108</v>
      </c>
      <c r="CV171" s="14">
        <f t="shared" si="264"/>
        <v>8000</v>
      </c>
      <c r="CW171" s="14" t="str">
        <f t="shared" si="249"/>
        <v>张飞碎片</v>
      </c>
      <c r="CX171" s="14">
        <f t="shared" si="265"/>
        <v>80</v>
      </c>
    </row>
    <row r="172" spans="8:10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250"/>
        <v>4</v>
      </c>
      <c r="AC172" s="14">
        <f>INDEX(挂机升级突破!$DQ$6:$DQ$57,卡牌消耗!AI172)</f>
        <v>11</v>
      </c>
      <c r="AD172" s="14">
        <f>INDEX(挂机升级突破!DR$6:DR$57,卡牌消耗!$AI172)</f>
        <v>2</v>
      </c>
      <c r="AE172" s="14">
        <f>INDEX(挂机升级突破!DS$6:DS$57,卡牌消耗!$AI172)</f>
        <v>0</v>
      </c>
      <c r="AF172" s="14" t="str">
        <f t="shared" si="251"/>
        <v>唐流雨</v>
      </c>
      <c r="AG172" s="14">
        <f t="shared" si="252"/>
        <v>2</v>
      </c>
      <c r="AH172" s="14" t="str">
        <f t="shared" si="253"/>
        <v>唐流雨魂火-12</v>
      </c>
      <c r="AI172" s="14">
        <f t="shared" si="254"/>
        <v>12</v>
      </c>
      <c r="AJ172" s="14" t="str">
        <f>INDEX(挂机升级突破!$DT$4:$ED$4,INDEX(挂机升级突破!$DQ$6:$DQ$57,卡牌消耗!AI172))</f>
        <v>金币</v>
      </c>
      <c r="AK172" s="14">
        <f>ROUND(INDEX(挂机升级突破!$DJ$6:$DJ$57,卡牌消耗!AI172)*INDEX(卡牌消耗!$B$8:$F$8,AG172)/$Q$4/50,0)*50</f>
        <v>1900</v>
      </c>
      <c r="AL172" s="14" t="str">
        <f>IF(AD172&gt;0,INDEX(挂机升级突破!$DT$4:$ED$4,AD172),"")</f>
        <v>蓝色基础材料</v>
      </c>
      <c r="AM172" s="14">
        <f>ROUND(INDEX(挂机升级突破!$DT$6:$ED$57,卡牌消耗!AI172,AD172)*INDEX(卡牌消耗!$B$5:$F$5,AG172)/$Q$4/5,0)*5</f>
        <v>90</v>
      </c>
      <c r="AN172" s="14" t="str">
        <f>IF(AE172&gt;0,INDEX(挂机升级突破!$DT$4:$ED$4,AE172),"")</f>
        <v/>
      </c>
      <c r="AO172" s="14" t="str">
        <f>IF(AE172&gt;0,ROUND(INDEX(挂机升级突破!$DT$6:$ED$57,卡牌消耗!AI172,AE172)*INDEX(卡牌消耗!$B$7:$F$7,AG172)/$Q$4,0),"")</f>
        <v/>
      </c>
      <c r="AP172" s="106"/>
      <c r="AQ172" s="15"/>
      <c r="AR172" s="104">
        <v>168</v>
      </c>
      <c r="AS172" s="14">
        <f t="shared" si="255"/>
        <v>9</v>
      </c>
      <c r="AT172" s="14">
        <f>INDEX(挂机升级突破!$EI$7:$EI$26,AX172)</f>
        <v>5</v>
      </c>
      <c r="AU172" s="14">
        <f>INDEX(挂机升级突破!$EJ$7:$EJ$26,AX172)</f>
        <v>1</v>
      </c>
      <c r="AV172" s="14">
        <f t="shared" si="256"/>
        <v>3</v>
      </c>
      <c r="AW172" s="14" t="str">
        <f t="shared" si="257"/>
        <v>徐晃</v>
      </c>
      <c r="AX172" s="14">
        <f t="shared" si="258"/>
        <v>8</v>
      </c>
      <c r="AY172" s="14" t="str">
        <f t="shared" si="259"/>
        <v>徐晃8突</v>
      </c>
      <c r="AZ172" s="14" t="str">
        <f>IF(AT172&gt;0,INDEX(挂机升级突破!$ER$5:$EV$5,卡牌消耗!AT172),"")</f>
        <v>金币</v>
      </c>
      <c r="BA172" s="14">
        <f>IF(AT172&gt;0,ROUND(INDEX(挂机升级突破!$EV$7:$EV$26,卡牌消耗!AX172)*INDEX(卡牌消耗!$B$8:$F$8,AV172)/$Q$4/500,0)*500,"")</f>
        <v>8000</v>
      </c>
      <c r="BB172" s="14" t="str">
        <f>IF(AU172&gt;0,INDEX(挂机升级突破!$ER$5:$EV$5,卡牌消耗!AU172),"")</f>
        <v>玄铁</v>
      </c>
      <c r="BC172" s="14">
        <f>IF(AU172&gt;0,ROUND(INDEX(挂机升级突破!$ER$7:$EU$26,卡牌消耗!AX172,卡牌消耗!AU172)*INDEX($B$6:$F$6,AV172)/$Q$4/5,0)*5,"")</f>
        <v>150</v>
      </c>
      <c r="BD172" s="104"/>
      <c r="BE172" s="104"/>
      <c r="BF172" s="106"/>
      <c r="BX172" s="171"/>
      <c r="BY172" s="171"/>
      <c r="BZ172" s="171"/>
      <c r="CA172" s="170"/>
      <c r="CB172" s="170"/>
      <c r="CC172" s="170"/>
      <c r="CD172" s="170"/>
      <c r="CE172" s="170"/>
      <c r="CN172" s="136">
        <v>168</v>
      </c>
      <c r="CO172" s="14">
        <f t="shared" si="263"/>
        <v>34</v>
      </c>
      <c r="CP172" s="14">
        <f t="shared" si="245"/>
        <v>4</v>
      </c>
      <c r="CQ172" s="14">
        <f t="shared" si="246"/>
        <v>1102011</v>
      </c>
      <c r="CR172" s="136" t="s">
        <v>1102</v>
      </c>
      <c r="CS172" s="14">
        <f t="shared" si="247"/>
        <v>3</v>
      </c>
      <c r="CT172" s="14" t="str">
        <f t="shared" si="248"/>
        <v>张飞-3星</v>
      </c>
      <c r="CU172" s="136" t="s">
        <v>1108</v>
      </c>
      <c r="CV172" s="14">
        <f t="shared" si="264"/>
        <v>14000</v>
      </c>
      <c r="CW172" s="14" t="str">
        <f t="shared" si="249"/>
        <v>张飞碎片</v>
      </c>
      <c r="CX172" s="14">
        <f t="shared" si="265"/>
        <v>160</v>
      </c>
    </row>
    <row r="173" spans="8:10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250"/>
        <v>4</v>
      </c>
      <c r="AC173" s="14">
        <f>INDEX(挂机升级突破!$DQ$6:$DQ$57,卡牌消耗!AI173)</f>
        <v>11</v>
      </c>
      <c r="AD173" s="14">
        <f>INDEX(挂机升级突破!DR$6:DR$57,卡牌消耗!$AI173)</f>
        <v>2</v>
      </c>
      <c r="AE173" s="14">
        <f>INDEX(挂机升级突破!DS$6:DS$57,卡牌消耗!$AI173)</f>
        <v>0</v>
      </c>
      <c r="AF173" s="14" t="str">
        <f t="shared" si="251"/>
        <v>唐流雨</v>
      </c>
      <c r="AG173" s="14">
        <f t="shared" si="252"/>
        <v>2</v>
      </c>
      <c r="AH173" s="14" t="str">
        <f t="shared" si="253"/>
        <v>唐流雨魂火-13</v>
      </c>
      <c r="AI173" s="14">
        <f t="shared" si="254"/>
        <v>13</v>
      </c>
      <c r="AJ173" s="14" t="str">
        <f>INDEX(挂机升级突破!$DT$4:$ED$4,INDEX(挂机升级突破!$DQ$6:$DQ$57,卡牌消耗!AI173))</f>
        <v>金币</v>
      </c>
      <c r="AK173" s="14">
        <f>ROUND(INDEX(挂机升级突破!$DJ$6:$DJ$57,卡牌消耗!AI173)*INDEX(卡牌消耗!$B$8:$F$8,AG173)/$Q$4/50,0)*50</f>
        <v>1900</v>
      </c>
      <c r="AL173" s="14" t="str">
        <f>IF(AD173&gt;0,INDEX(挂机升级突破!$DT$4:$ED$4,AD173),"")</f>
        <v>蓝色基础材料</v>
      </c>
      <c r="AM173" s="14">
        <f>ROUND(INDEX(挂机升级突破!$DT$6:$ED$57,卡牌消耗!AI173,AD173)*INDEX(卡牌消耗!$B$5:$F$5,AG173)/$Q$4/5,0)*5</f>
        <v>90</v>
      </c>
      <c r="AN173" s="14" t="str">
        <f>IF(AE173&gt;0,INDEX(挂机升级突破!$DT$4:$ED$4,AE173),"")</f>
        <v/>
      </c>
      <c r="AO173" s="14" t="str">
        <f>IF(AE173&gt;0,ROUND(INDEX(挂机升级突破!$DT$6:$ED$57,卡牌消耗!AI173,AE173)*INDEX(卡牌消耗!$B$7:$F$7,AG173)/$Q$4,0),"")</f>
        <v/>
      </c>
      <c r="AP173" s="106"/>
      <c r="AQ173" s="15"/>
      <c r="AR173" s="104">
        <v>169</v>
      </c>
      <c r="AS173" s="14">
        <f t="shared" si="255"/>
        <v>9</v>
      </c>
      <c r="AT173" s="14">
        <f>INDEX(挂机升级突破!$EI$7:$EI$26,AX173)</f>
        <v>5</v>
      </c>
      <c r="AU173" s="14">
        <f>INDEX(挂机升级突破!$EJ$7:$EJ$26,AX173)</f>
        <v>2</v>
      </c>
      <c r="AV173" s="14">
        <f t="shared" si="256"/>
        <v>3</v>
      </c>
      <c r="AW173" s="14" t="str">
        <f t="shared" si="257"/>
        <v>徐晃</v>
      </c>
      <c r="AX173" s="14">
        <f t="shared" si="258"/>
        <v>9</v>
      </c>
      <c r="AY173" s="14" t="str">
        <f t="shared" si="259"/>
        <v>徐晃9突</v>
      </c>
      <c r="AZ173" s="14" t="str">
        <f>IF(AT173&gt;0,INDEX(挂机升级突破!$ER$5:$EV$5,卡牌消耗!AT173),"")</f>
        <v>金币</v>
      </c>
      <c r="BA173" s="14">
        <f>IF(AT173&gt;0,ROUND(INDEX(挂机升级突破!$EV$7:$EV$26,卡牌消耗!AX173)*INDEX(卡牌消耗!$B$8:$F$8,AV173)/$Q$4/500,0)*500,"")</f>
        <v>11000</v>
      </c>
      <c r="BB173" s="14" t="str">
        <f>IF(AU173&gt;0,INDEX(挂机升级突破!$ER$5:$EV$5,卡牌消耗!AU173),"")</f>
        <v>乌金</v>
      </c>
      <c r="BC173" s="14">
        <f>IF(AU173&gt;0,ROUND(INDEX(挂机升级突破!$ER$7:$EU$26,卡牌消耗!AX173,卡牌消耗!AU173)*INDEX($B$6:$F$6,AV173)/$Q$4/5,0)*5,"")</f>
        <v>50</v>
      </c>
      <c r="BD173" s="104"/>
      <c r="BE173" s="104"/>
      <c r="BF173" s="106"/>
      <c r="BX173" s="171"/>
      <c r="BY173" s="171"/>
      <c r="BZ173" s="171"/>
      <c r="CA173" s="170"/>
      <c r="CB173" s="170"/>
      <c r="CC173" s="170"/>
      <c r="CD173" s="170"/>
      <c r="CE173" s="170"/>
      <c r="CN173" s="136">
        <v>169</v>
      </c>
      <c r="CO173" s="14">
        <f t="shared" si="263"/>
        <v>34</v>
      </c>
      <c r="CP173" s="14">
        <f t="shared" si="245"/>
        <v>4</v>
      </c>
      <c r="CQ173" s="14">
        <f t="shared" si="246"/>
        <v>1102011</v>
      </c>
      <c r="CR173" s="136" t="s">
        <v>1102</v>
      </c>
      <c r="CS173" s="14">
        <f t="shared" si="247"/>
        <v>4</v>
      </c>
      <c r="CT173" s="14" t="str">
        <f t="shared" si="248"/>
        <v>张飞-4星</v>
      </c>
      <c r="CU173" s="136" t="s">
        <v>1108</v>
      </c>
      <c r="CV173" s="14">
        <f t="shared" si="264"/>
        <v>32000</v>
      </c>
      <c r="CW173" s="14" t="str">
        <f t="shared" si="249"/>
        <v>张飞碎片</v>
      </c>
      <c r="CX173" s="14">
        <f t="shared" si="265"/>
        <v>240</v>
      </c>
    </row>
    <row r="174" spans="8:10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250"/>
        <v>4</v>
      </c>
      <c r="AC174" s="14">
        <f>INDEX(挂机升级突破!$DQ$6:$DQ$57,卡牌消耗!AI174)</f>
        <v>11</v>
      </c>
      <c r="AD174" s="14">
        <f>INDEX(挂机升级突破!DR$6:DR$57,卡牌消耗!$AI174)</f>
        <v>3</v>
      </c>
      <c r="AE174" s="14">
        <f>INDEX(挂机升级突破!DS$6:DS$57,卡牌消耗!$AI174)</f>
        <v>0</v>
      </c>
      <c r="AF174" s="14" t="str">
        <f t="shared" si="251"/>
        <v>唐流雨</v>
      </c>
      <c r="AG174" s="14">
        <f t="shared" si="252"/>
        <v>2</v>
      </c>
      <c r="AH174" s="14" t="str">
        <f t="shared" si="253"/>
        <v>唐流雨魂火-14</v>
      </c>
      <c r="AI174" s="14">
        <f t="shared" si="254"/>
        <v>14</v>
      </c>
      <c r="AJ174" s="14" t="str">
        <f>INDEX(挂机升级突破!$DT$4:$ED$4,INDEX(挂机升级突破!$DQ$6:$DQ$57,卡牌消耗!AI174))</f>
        <v>金币</v>
      </c>
      <c r="AK174" s="14">
        <f>ROUND(INDEX(挂机升级突破!$DJ$6:$DJ$57,卡牌消耗!AI174)*INDEX(卡牌消耗!$B$8:$F$8,AG174)/$Q$4/50,0)*50</f>
        <v>2100</v>
      </c>
      <c r="AL174" s="14" t="str">
        <f>IF(AD174&gt;0,INDEX(挂机升级突破!$DT$4:$ED$4,AD174),"")</f>
        <v>紫色基础材料</v>
      </c>
      <c r="AM174" s="14">
        <f>ROUND(INDEX(挂机升级突破!$DT$6:$ED$57,卡牌消耗!AI174,AD174)*INDEX(卡牌消耗!$B$5:$F$5,AG174)/$Q$4/5,0)*5</f>
        <v>20</v>
      </c>
      <c r="AN174" s="14" t="str">
        <f>IF(AE174&gt;0,INDEX(挂机升级突破!$DT$4:$ED$4,AE174),"")</f>
        <v/>
      </c>
      <c r="AO174" s="14" t="str">
        <f>IF(AE174&gt;0,ROUND(INDEX(挂机升级突破!$DT$6:$ED$57,卡牌消耗!AI174,AE174)*INDEX(卡牌消耗!$B$7:$F$7,AG174)/$Q$4,0),"")</f>
        <v/>
      </c>
      <c r="AP174" s="106"/>
      <c r="AQ174" s="15"/>
      <c r="AR174" s="104">
        <v>170</v>
      </c>
      <c r="AS174" s="14">
        <f t="shared" si="255"/>
        <v>9</v>
      </c>
      <c r="AT174" s="14">
        <f>INDEX(挂机升级突破!$EI$7:$EI$26,AX174)</f>
        <v>5</v>
      </c>
      <c r="AU174" s="14">
        <f>INDEX(挂机升级突破!$EJ$7:$EJ$26,AX174)</f>
        <v>2</v>
      </c>
      <c r="AV174" s="14">
        <f t="shared" si="256"/>
        <v>3</v>
      </c>
      <c r="AW174" s="14" t="str">
        <f t="shared" si="257"/>
        <v>徐晃</v>
      </c>
      <c r="AX174" s="14">
        <f t="shared" si="258"/>
        <v>10</v>
      </c>
      <c r="AY174" s="14" t="str">
        <f t="shared" si="259"/>
        <v>徐晃10突</v>
      </c>
      <c r="AZ174" s="14" t="str">
        <f>IF(AT174&gt;0,INDEX(挂机升级突破!$ER$5:$EV$5,卡牌消耗!AT174),"")</f>
        <v>金币</v>
      </c>
      <c r="BA174" s="14">
        <f>IF(AT174&gt;0,ROUND(INDEX(挂机升级突破!$EV$7:$EV$26,卡牌消耗!AX174)*INDEX(卡牌消耗!$B$8:$F$8,AV174)/$Q$4/500,0)*500,"")</f>
        <v>19000</v>
      </c>
      <c r="BB174" s="14" t="str">
        <f>IF(AU174&gt;0,INDEX(挂机升级突破!$ER$5:$EV$5,卡牌消耗!AU174),"")</f>
        <v>乌金</v>
      </c>
      <c r="BC174" s="14">
        <f>IF(AU174&gt;0,ROUND(INDEX(挂机升级突破!$ER$7:$EU$26,卡牌消耗!AX174,卡牌消耗!AU174)*INDEX($B$6:$F$6,AV174)/$Q$4/5,0)*5,"")</f>
        <v>70</v>
      </c>
      <c r="BD174" s="104"/>
      <c r="BE174" s="104"/>
      <c r="BF174" s="106"/>
      <c r="BX174" s="171"/>
      <c r="BY174" s="171"/>
      <c r="BZ174" s="171"/>
      <c r="CA174" s="170"/>
      <c r="CB174" s="170"/>
      <c r="CC174" s="170"/>
      <c r="CD174" s="170"/>
      <c r="CE174" s="170"/>
      <c r="CN174" s="136">
        <v>170</v>
      </c>
      <c r="CO174" s="14">
        <f t="shared" si="263"/>
        <v>34</v>
      </c>
      <c r="CP174" s="14">
        <f t="shared" si="245"/>
        <v>4</v>
      </c>
      <c r="CQ174" s="14">
        <f t="shared" si="246"/>
        <v>1102011</v>
      </c>
      <c r="CR174" s="136" t="s">
        <v>1102</v>
      </c>
      <c r="CS174" s="14">
        <f t="shared" si="247"/>
        <v>5</v>
      </c>
      <c r="CT174" s="14" t="str">
        <f t="shared" si="248"/>
        <v>张飞-5星</v>
      </c>
      <c r="CU174" s="136" t="s">
        <v>1108</v>
      </c>
      <c r="CV174" s="14">
        <f t="shared" si="264"/>
        <v>60000</v>
      </c>
      <c r="CW174" s="14" t="str">
        <f t="shared" si="249"/>
        <v>张飞碎片</v>
      </c>
      <c r="CX174" s="14">
        <f t="shared" si="265"/>
        <v>320</v>
      </c>
    </row>
    <row r="175" spans="8:10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250"/>
        <v>4</v>
      </c>
      <c r="AC175" s="14">
        <f>INDEX(挂机升级突破!$DQ$6:$DQ$57,卡牌消耗!AI175)</f>
        <v>11</v>
      </c>
      <c r="AD175" s="14">
        <f>INDEX(挂机升级突破!DR$6:DR$57,卡牌消耗!$AI175)</f>
        <v>3</v>
      </c>
      <c r="AE175" s="14">
        <f>INDEX(挂机升级突破!DS$6:DS$57,卡牌消耗!$AI175)</f>
        <v>0</v>
      </c>
      <c r="AF175" s="14" t="str">
        <f t="shared" si="251"/>
        <v>唐流雨</v>
      </c>
      <c r="AG175" s="14">
        <f t="shared" si="252"/>
        <v>2</v>
      </c>
      <c r="AH175" s="14" t="str">
        <f t="shared" si="253"/>
        <v>唐流雨魂火-15</v>
      </c>
      <c r="AI175" s="14">
        <f t="shared" si="254"/>
        <v>15</v>
      </c>
      <c r="AJ175" s="14" t="str">
        <f>INDEX(挂机升级突破!$DT$4:$ED$4,INDEX(挂机升级突破!$DQ$6:$DQ$57,卡牌消耗!AI175))</f>
        <v>金币</v>
      </c>
      <c r="AK175" s="14">
        <f>ROUND(INDEX(挂机升级突破!$DJ$6:$DJ$57,卡牌消耗!AI175)*INDEX(卡牌消耗!$B$8:$F$8,AG175)/$Q$4/50,0)*50</f>
        <v>2300</v>
      </c>
      <c r="AL175" s="14" t="str">
        <f>IF(AD175&gt;0,INDEX(挂机升级突破!$DT$4:$ED$4,AD175),"")</f>
        <v>紫色基础材料</v>
      </c>
      <c r="AM175" s="14">
        <f>ROUND(INDEX(挂机升级突破!$DT$6:$ED$57,卡牌消耗!AI175,AD175)*INDEX(卡牌消耗!$B$5:$F$5,AG175)/$Q$4/5,0)*5</f>
        <v>20</v>
      </c>
      <c r="AN175" s="14" t="str">
        <f>IF(AE175&gt;0,INDEX(挂机升级突破!$DT$4:$ED$4,AE175),"")</f>
        <v/>
      </c>
      <c r="AO175" s="14" t="str">
        <f>IF(AE175&gt;0,ROUND(INDEX(挂机升级突破!$DT$6:$ED$57,卡牌消耗!AI175,AE175)*INDEX(卡牌消耗!$B$7:$F$7,AG175)/$Q$4,0),"")</f>
        <v/>
      </c>
      <c r="AP175" s="106"/>
      <c r="AQ175" s="15"/>
      <c r="AR175" s="104">
        <v>171</v>
      </c>
      <c r="AS175" s="14">
        <f t="shared" si="255"/>
        <v>9</v>
      </c>
      <c r="AT175" s="14">
        <f>INDEX(挂机升级突破!$EI$7:$EI$26,AX175)</f>
        <v>5</v>
      </c>
      <c r="AU175" s="14">
        <f>INDEX(挂机升级突破!$EJ$7:$EJ$26,AX175)</f>
        <v>2</v>
      </c>
      <c r="AV175" s="14">
        <f t="shared" si="256"/>
        <v>3</v>
      </c>
      <c r="AW175" s="14" t="str">
        <f t="shared" si="257"/>
        <v>徐晃</v>
      </c>
      <c r="AX175" s="14">
        <f t="shared" si="258"/>
        <v>11</v>
      </c>
      <c r="AY175" s="14" t="str">
        <f t="shared" si="259"/>
        <v>徐晃11突</v>
      </c>
      <c r="AZ175" s="14" t="str">
        <f>IF(AT175&gt;0,INDEX(挂机升级突破!$ER$5:$EV$5,卡牌消耗!AT175),"")</f>
        <v>金币</v>
      </c>
      <c r="BA175" s="14">
        <f>IF(AT175&gt;0,ROUND(INDEX(挂机升级突破!$EV$7:$EV$26,卡牌消耗!AX175)*INDEX(卡牌消耗!$B$8:$F$8,AV175)/$Q$4/500,0)*500,"")</f>
        <v>19000</v>
      </c>
      <c r="BB175" s="14" t="str">
        <f>IF(AU175&gt;0,INDEX(挂机升级突破!$ER$5:$EV$5,卡牌消耗!AU175),"")</f>
        <v>乌金</v>
      </c>
      <c r="BC175" s="14">
        <f>IF(AU175&gt;0,ROUND(INDEX(挂机升级突破!$ER$7:$EU$26,卡牌消耗!AX175,卡牌消耗!AU175)*INDEX($B$6:$F$6,AV175)/$Q$4/5,0)*5,"")</f>
        <v>90</v>
      </c>
      <c r="BD175" s="104"/>
      <c r="BE175" s="104"/>
      <c r="BF175" s="106"/>
      <c r="BX175" s="171"/>
      <c r="BY175" s="171"/>
      <c r="BZ175" s="171"/>
      <c r="CA175" s="170"/>
      <c r="CB175" s="170"/>
      <c r="CC175" s="170"/>
      <c r="CD175" s="170"/>
      <c r="CE175" s="170"/>
      <c r="CN175" s="136">
        <v>171</v>
      </c>
      <c r="CO175" s="14">
        <f t="shared" si="263"/>
        <v>35</v>
      </c>
      <c r="CP175" s="14">
        <f t="shared" si="245"/>
        <v>4</v>
      </c>
      <c r="CQ175" s="14">
        <f t="shared" si="246"/>
        <v>1102012</v>
      </c>
      <c r="CR175" s="136" t="s">
        <v>1102</v>
      </c>
      <c r="CS175" s="14">
        <f t="shared" si="247"/>
        <v>1</v>
      </c>
      <c r="CT175" s="14" t="str">
        <f t="shared" si="248"/>
        <v>夏侯惇-1星</v>
      </c>
      <c r="CU175" s="136" t="s">
        <v>1108</v>
      </c>
      <c r="CV175" s="14">
        <f t="shared" si="264"/>
        <v>6000</v>
      </c>
      <c r="CW175" s="14" t="str">
        <f t="shared" si="249"/>
        <v>夏侯惇碎片</v>
      </c>
      <c r="CX175" s="14">
        <f t="shared" si="265"/>
        <v>80</v>
      </c>
    </row>
    <row r="176" spans="8:10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250"/>
        <v>4</v>
      </c>
      <c r="AC176" s="14">
        <f>INDEX(挂机升级突破!$DQ$6:$DQ$57,卡牌消耗!AI176)</f>
        <v>11</v>
      </c>
      <c r="AD176" s="14">
        <f>INDEX(挂机升级突破!DR$6:DR$57,卡牌消耗!$AI176)</f>
        <v>3</v>
      </c>
      <c r="AE176" s="14">
        <f>INDEX(挂机升级突破!DS$6:DS$57,卡牌消耗!$AI176)</f>
        <v>0</v>
      </c>
      <c r="AF176" s="14" t="str">
        <f t="shared" si="251"/>
        <v>唐流雨</v>
      </c>
      <c r="AG176" s="14">
        <f t="shared" si="252"/>
        <v>2</v>
      </c>
      <c r="AH176" s="14" t="str">
        <f t="shared" si="253"/>
        <v>唐流雨魂火-16</v>
      </c>
      <c r="AI176" s="14">
        <f t="shared" si="254"/>
        <v>16</v>
      </c>
      <c r="AJ176" s="14" t="str">
        <f>INDEX(挂机升级突破!$DT$4:$ED$4,INDEX(挂机升级突破!$DQ$6:$DQ$57,卡牌消耗!AI176))</f>
        <v>金币</v>
      </c>
      <c r="AK176" s="14">
        <f>ROUND(INDEX(挂机升级突破!$DJ$6:$DJ$57,卡牌消耗!AI176)*INDEX(卡牌消耗!$B$8:$F$8,AG176)/$Q$4/50,0)*50</f>
        <v>2300</v>
      </c>
      <c r="AL176" s="14" t="str">
        <f>IF(AD176&gt;0,INDEX(挂机升级突破!$DT$4:$ED$4,AD176),"")</f>
        <v>紫色基础材料</v>
      </c>
      <c r="AM176" s="14">
        <f>ROUND(INDEX(挂机升级突破!$DT$6:$ED$57,卡牌消耗!AI176,AD176)*INDEX(卡牌消耗!$B$5:$F$5,AG176)/$Q$4/5,0)*5</f>
        <v>20</v>
      </c>
      <c r="AN176" s="14" t="str">
        <f>IF(AE176&gt;0,INDEX(挂机升级突破!$DT$4:$ED$4,AE176),"")</f>
        <v/>
      </c>
      <c r="AO176" s="14" t="str">
        <f>IF(AE176&gt;0,ROUND(INDEX(挂机升级突破!$DT$6:$ED$57,卡牌消耗!AI176,AE176)*INDEX(卡牌消耗!$B$7:$F$7,AG176)/$Q$4,0),"")</f>
        <v/>
      </c>
      <c r="AP176" s="106"/>
      <c r="AQ176" s="15"/>
      <c r="AR176" s="104">
        <v>172</v>
      </c>
      <c r="AS176" s="14">
        <f t="shared" si="255"/>
        <v>9</v>
      </c>
      <c r="AT176" s="14">
        <f>INDEX(挂机升级突破!$EI$7:$EI$26,AX176)</f>
        <v>5</v>
      </c>
      <c r="AU176" s="14">
        <f>INDEX(挂机升级突破!$EJ$7:$EJ$26,AX176)</f>
        <v>2</v>
      </c>
      <c r="AV176" s="14">
        <f t="shared" si="256"/>
        <v>3</v>
      </c>
      <c r="AW176" s="14" t="str">
        <f t="shared" si="257"/>
        <v>徐晃</v>
      </c>
      <c r="AX176" s="14">
        <f t="shared" si="258"/>
        <v>12</v>
      </c>
      <c r="AY176" s="14" t="str">
        <f t="shared" si="259"/>
        <v>徐晃12突</v>
      </c>
      <c r="AZ176" s="14" t="str">
        <f>IF(AT176&gt;0,INDEX(挂机升级突破!$ER$5:$EV$5,卡牌消耗!AT176),"")</f>
        <v>金币</v>
      </c>
      <c r="BA176" s="14">
        <f>IF(AT176&gt;0,ROUND(INDEX(挂机升级突破!$EV$7:$EV$26,卡牌消耗!AX176)*INDEX(卡牌消耗!$B$8:$F$8,AV176)/$Q$4/500,0)*500,"")</f>
        <v>25000</v>
      </c>
      <c r="BB176" s="14" t="str">
        <f>IF(AU176&gt;0,INDEX(挂机升级突破!$ER$5:$EV$5,卡牌消耗!AU176),"")</f>
        <v>乌金</v>
      </c>
      <c r="BC176" s="14">
        <f>IF(AU176&gt;0,ROUND(INDEX(挂机升级突破!$ER$7:$EU$26,卡牌消耗!AX176,卡牌消耗!AU176)*INDEX($B$6:$F$6,AV176)/$Q$4/5,0)*5,"")</f>
        <v>120</v>
      </c>
      <c r="BD176" s="104"/>
      <c r="BE176" s="104"/>
      <c r="BF176" s="106"/>
      <c r="BX176" s="171"/>
      <c r="BY176" s="171"/>
      <c r="BZ176" s="171"/>
      <c r="CA176" s="170"/>
      <c r="CB176" s="170"/>
      <c r="CC176" s="170"/>
      <c r="CD176" s="170"/>
      <c r="CE176" s="170"/>
      <c r="CN176" s="136">
        <v>172</v>
      </c>
      <c r="CO176" s="14">
        <f t="shared" si="263"/>
        <v>35</v>
      </c>
      <c r="CP176" s="14">
        <f t="shared" si="245"/>
        <v>4</v>
      </c>
      <c r="CQ176" s="14">
        <f t="shared" si="246"/>
        <v>1102012</v>
      </c>
      <c r="CR176" s="136" t="s">
        <v>1102</v>
      </c>
      <c r="CS176" s="14">
        <f t="shared" si="247"/>
        <v>2</v>
      </c>
      <c r="CT176" s="14" t="str">
        <f t="shared" si="248"/>
        <v>夏侯惇-2星</v>
      </c>
      <c r="CU176" s="136" t="s">
        <v>1108</v>
      </c>
      <c r="CV176" s="14">
        <f t="shared" si="264"/>
        <v>8000</v>
      </c>
      <c r="CW176" s="14" t="str">
        <f t="shared" si="249"/>
        <v>夏侯惇碎片</v>
      </c>
      <c r="CX176" s="14">
        <f t="shared" si="265"/>
        <v>80</v>
      </c>
    </row>
    <row r="177" spans="8:10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250"/>
        <v>4</v>
      </c>
      <c r="AC177" s="14">
        <f>INDEX(挂机升级突破!$DQ$6:$DQ$57,卡牌消耗!AI177)</f>
        <v>11</v>
      </c>
      <c r="AD177" s="14">
        <f>INDEX(挂机升级突破!DR$6:DR$57,卡牌消耗!$AI177)</f>
        <v>3</v>
      </c>
      <c r="AE177" s="14">
        <f>INDEX(挂机升级突破!DS$6:DS$57,卡牌消耗!$AI177)</f>
        <v>0</v>
      </c>
      <c r="AF177" s="14" t="str">
        <f t="shared" si="251"/>
        <v>唐流雨</v>
      </c>
      <c r="AG177" s="14">
        <f t="shared" si="252"/>
        <v>2</v>
      </c>
      <c r="AH177" s="14" t="str">
        <f t="shared" si="253"/>
        <v>唐流雨魂火-17</v>
      </c>
      <c r="AI177" s="14">
        <f t="shared" si="254"/>
        <v>17</v>
      </c>
      <c r="AJ177" s="14" t="str">
        <f>INDEX(挂机升级突破!$DT$4:$ED$4,INDEX(挂机升级突破!$DQ$6:$DQ$57,卡牌消耗!AI177))</f>
        <v>金币</v>
      </c>
      <c r="AK177" s="14">
        <f>ROUND(INDEX(挂机升级突破!$DJ$6:$DJ$57,卡牌消耗!AI177)*INDEX(卡牌消耗!$B$8:$F$8,AG177)/$Q$4/50,0)*50</f>
        <v>2850</v>
      </c>
      <c r="AL177" s="14" t="str">
        <f>IF(AD177&gt;0,INDEX(挂机升级突破!$DT$4:$ED$4,AD177),"")</f>
        <v>紫色基础材料</v>
      </c>
      <c r="AM177" s="14">
        <f>ROUND(INDEX(挂机升级突破!$DT$6:$ED$57,卡牌消耗!AI177,AD177)*INDEX(卡牌消耗!$B$5:$F$5,AG177)/$Q$4/5,0)*5</f>
        <v>35</v>
      </c>
      <c r="AN177" s="14" t="str">
        <f>IF(AE177&gt;0,INDEX(挂机升级突破!$DT$4:$ED$4,AE177),"")</f>
        <v/>
      </c>
      <c r="AO177" s="14" t="str">
        <f>IF(AE177&gt;0,ROUND(INDEX(挂机升级突破!$DT$6:$ED$57,卡牌消耗!AI177,AE177)*INDEX(卡牌消耗!$B$7:$F$7,AG177)/$Q$4,0),"")</f>
        <v/>
      </c>
      <c r="AP177" s="106"/>
      <c r="AQ177" s="15"/>
      <c r="AR177" s="104">
        <v>173</v>
      </c>
      <c r="AS177" s="14">
        <f t="shared" si="255"/>
        <v>9</v>
      </c>
      <c r="AT177" s="14">
        <f>INDEX(挂机升级突破!$EI$7:$EI$26,AX177)</f>
        <v>5</v>
      </c>
      <c r="AU177" s="14">
        <f>INDEX(挂机升级突破!$EJ$7:$EJ$26,AX177)</f>
        <v>3</v>
      </c>
      <c r="AV177" s="14">
        <f t="shared" si="256"/>
        <v>3</v>
      </c>
      <c r="AW177" s="14" t="str">
        <f t="shared" si="257"/>
        <v>徐晃</v>
      </c>
      <c r="AX177" s="14">
        <f t="shared" si="258"/>
        <v>13</v>
      </c>
      <c r="AY177" s="14" t="str">
        <f t="shared" si="259"/>
        <v>徐晃13突</v>
      </c>
      <c r="AZ177" s="14" t="str">
        <f>IF(AT177&gt;0,INDEX(挂机升级突破!$ER$5:$EV$5,卡牌消耗!AT177),"")</f>
        <v>金币</v>
      </c>
      <c r="BA177" s="14">
        <f>IF(AT177&gt;0,ROUND(INDEX(挂机升级突破!$EV$7:$EV$26,卡牌消耗!AX177)*INDEX(卡牌消耗!$B$8:$F$8,AV177)/$Q$4/500,0)*500,"")</f>
        <v>33500</v>
      </c>
      <c r="BB177" s="14" t="str">
        <f>IF(AU177&gt;0,INDEX(挂机升级突破!$ER$5:$EV$5,卡牌消耗!AU177),"")</f>
        <v>银母</v>
      </c>
      <c r="BC177" s="14">
        <f>IF(AU177&gt;0,ROUND(INDEX(挂机升级突破!$ER$7:$EU$26,卡牌消耗!AX177,卡牌消耗!AU177)*INDEX($B$6:$F$6,AV177)/$Q$4/5,0)*5,"")</f>
        <v>40</v>
      </c>
      <c r="BD177" s="104"/>
      <c r="BE177" s="104"/>
      <c r="BF177" s="106"/>
      <c r="BX177" s="171"/>
      <c r="BY177" s="171"/>
      <c r="BZ177" s="171"/>
      <c r="CA177" s="170"/>
      <c r="CB177" s="170"/>
      <c r="CC177" s="170"/>
      <c r="CD177" s="170"/>
      <c r="CE177" s="170"/>
      <c r="CN177" s="136">
        <v>173</v>
      </c>
      <c r="CO177" s="14">
        <f t="shared" si="263"/>
        <v>35</v>
      </c>
      <c r="CP177" s="14">
        <f t="shared" si="245"/>
        <v>4</v>
      </c>
      <c r="CQ177" s="14">
        <f t="shared" si="246"/>
        <v>1102012</v>
      </c>
      <c r="CR177" s="136" t="s">
        <v>1102</v>
      </c>
      <c r="CS177" s="14">
        <f t="shared" si="247"/>
        <v>3</v>
      </c>
      <c r="CT177" s="14" t="str">
        <f t="shared" si="248"/>
        <v>夏侯惇-3星</v>
      </c>
      <c r="CU177" s="136" t="s">
        <v>1108</v>
      </c>
      <c r="CV177" s="14">
        <f t="shared" si="264"/>
        <v>14000</v>
      </c>
      <c r="CW177" s="14" t="str">
        <f t="shared" si="249"/>
        <v>夏侯惇碎片</v>
      </c>
      <c r="CX177" s="14">
        <f t="shared" si="265"/>
        <v>160</v>
      </c>
    </row>
    <row r="178" spans="8:10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250"/>
        <v>4</v>
      </c>
      <c r="AC178" s="14">
        <f>INDEX(挂机升级突破!$DQ$6:$DQ$57,卡牌消耗!AI178)</f>
        <v>11</v>
      </c>
      <c r="AD178" s="14">
        <f>INDEX(挂机升级突破!DR$6:DR$57,卡牌消耗!$AI178)</f>
        <v>3</v>
      </c>
      <c r="AE178" s="14">
        <f>INDEX(挂机升级突破!DS$6:DS$57,卡牌消耗!$AI178)</f>
        <v>0</v>
      </c>
      <c r="AF178" s="14" t="str">
        <f t="shared" si="251"/>
        <v>唐流雨</v>
      </c>
      <c r="AG178" s="14">
        <f t="shared" si="252"/>
        <v>2</v>
      </c>
      <c r="AH178" s="14" t="str">
        <f t="shared" si="253"/>
        <v>唐流雨魂火-18</v>
      </c>
      <c r="AI178" s="14">
        <f t="shared" si="254"/>
        <v>18</v>
      </c>
      <c r="AJ178" s="14" t="str">
        <f>INDEX(挂机升级突破!$DT$4:$ED$4,INDEX(挂机升级突破!$DQ$6:$DQ$57,卡牌消耗!AI178))</f>
        <v>金币</v>
      </c>
      <c r="AK178" s="14">
        <f>ROUND(INDEX(挂机升级突破!$DJ$6:$DJ$57,卡牌消耗!AI178)*INDEX(卡牌消耗!$B$8:$F$8,AG178)/$Q$4/50,0)*50</f>
        <v>2850</v>
      </c>
      <c r="AL178" s="14" t="str">
        <f>IF(AD178&gt;0,INDEX(挂机升级突破!$DT$4:$ED$4,AD178),"")</f>
        <v>紫色基础材料</v>
      </c>
      <c r="AM178" s="14">
        <f>ROUND(INDEX(挂机升级突破!$DT$6:$ED$57,卡牌消耗!AI178,AD178)*INDEX(卡牌消耗!$B$5:$F$5,AG178)/$Q$4/5,0)*5</f>
        <v>35</v>
      </c>
      <c r="AN178" s="14" t="str">
        <f>IF(AE178&gt;0,INDEX(挂机升级突破!$DT$4:$ED$4,AE178),"")</f>
        <v/>
      </c>
      <c r="AO178" s="14" t="str">
        <f>IF(AE178&gt;0,ROUND(INDEX(挂机升级突破!$DT$6:$ED$57,卡牌消耗!AI178,AE178)*INDEX(卡牌消耗!$B$7:$F$7,AG178)/$Q$4,0),"")</f>
        <v/>
      </c>
      <c r="AP178" s="106"/>
      <c r="AQ178" s="15"/>
      <c r="AR178" s="104">
        <v>174</v>
      </c>
      <c r="AS178" s="14">
        <f t="shared" si="255"/>
        <v>9</v>
      </c>
      <c r="AT178" s="14">
        <f>INDEX(挂机升级突破!$EI$7:$EI$26,AX178)</f>
        <v>5</v>
      </c>
      <c r="AU178" s="14">
        <f>INDEX(挂机升级突破!$EJ$7:$EJ$26,AX178)</f>
        <v>3</v>
      </c>
      <c r="AV178" s="14">
        <f t="shared" si="256"/>
        <v>3</v>
      </c>
      <c r="AW178" s="14" t="str">
        <f t="shared" si="257"/>
        <v>徐晃</v>
      </c>
      <c r="AX178" s="14">
        <f t="shared" si="258"/>
        <v>14</v>
      </c>
      <c r="AY178" s="14" t="str">
        <f t="shared" si="259"/>
        <v>徐晃14突</v>
      </c>
      <c r="AZ178" s="14" t="str">
        <f>IF(AT178&gt;0,INDEX(挂机升级突破!$ER$5:$EV$5,卡牌消耗!AT178),"")</f>
        <v>金币</v>
      </c>
      <c r="BA178" s="14">
        <f>IF(AT178&gt;0,ROUND(INDEX(挂机升级突破!$EV$7:$EV$26,卡牌消耗!AX178)*INDEX(卡牌消耗!$B$8:$F$8,AV178)/$Q$4/500,0)*500,"")</f>
        <v>33500</v>
      </c>
      <c r="BB178" s="14" t="str">
        <f>IF(AU178&gt;0,INDEX(挂机升级突破!$ER$5:$EV$5,卡牌消耗!AU178),"")</f>
        <v>银母</v>
      </c>
      <c r="BC178" s="14">
        <f>IF(AU178&gt;0,ROUND(INDEX(挂机升级突破!$ER$7:$EU$26,卡牌消耗!AX178,卡牌消耗!AU178)*INDEX($B$6:$F$6,AV178)/$Q$4/5,0)*5,"")</f>
        <v>55</v>
      </c>
      <c r="BD178" s="104"/>
      <c r="BE178" s="104"/>
      <c r="BF178" s="106"/>
      <c r="BX178" s="171"/>
      <c r="BY178" s="171"/>
      <c r="BZ178" s="171"/>
      <c r="CA178" s="170"/>
      <c r="CB178" s="170"/>
      <c r="CC178" s="170"/>
      <c r="CD178" s="170"/>
      <c r="CE178" s="170"/>
      <c r="CN178" s="136">
        <v>174</v>
      </c>
      <c r="CO178" s="14">
        <f t="shared" si="263"/>
        <v>35</v>
      </c>
      <c r="CP178" s="14">
        <f t="shared" si="245"/>
        <v>4</v>
      </c>
      <c r="CQ178" s="14">
        <f t="shared" si="246"/>
        <v>1102012</v>
      </c>
      <c r="CR178" s="136" t="s">
        <v>1102</v>
      </c>
      <c r="CS178" s="14">
        <f t="shared" si="247"/>
        <v>4</v>
      </c>
      <c r="CT178" s="14" t="str">
        <f t="shared" si="248"/>
        <v>夏侯惇-4星</v>
      </c>
      <c r="CU178" s="136" t="s">
        <v>1108</v>
      </c>
      <c r="CV178" s="14">
        <f t="shared" si="264"/>
        <v>32000</v>
      </c>
      <c r="CW178" s="14" t="str">
        <f t="shared" si="249"/>
        <v>夏侯惇碎片</v>
      </c>
      <c r="CX178" s="14">
        <f t="shared" si="265"/>
        <v>240</v>
      </c>
    </row>
    <row r="179" spans="8:10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250"/>
        <v>4</v>
      </c>
      <c r="AC179" s="14">
        <f>INDEX(挂机升级突破!$DQ$6:$DQ$57,卡牌消耗!AI179)</f>
        <v>11</v>
      </c>
      <c r="AD179" s="14">
        <f>INDEX(挂机升级突破!DR$6:DR$57,卡牌消耗!$AI179)</f>
        <v>3</v>
      </c>
      <c r="AE179" s="14">
        <f>INDEX(挂机升级突破!DS$6:DS$57,卡牌消耗!$AI179)</f>
        <v>0</v>
      </c>
      <c r="AF179" s="14" t="str">
        <f t="shared" si="251"/>
        <v>唐流雨</v>
      </c>
      <c r="AG179" s="14">
        <f t="shared" si="252"/>
        <v>2</v>
      </c>
      <c r="AH179" s="14" t="str">
        <f t="shared" si="253"/>
        <v>唐流雨魂火-19</v>
      </c>
      <c r="AI179" s="14">
        <f t="shared" si="254"/>
        <v>19</v>
      </c>
      <c r="AJ179" s="14" t="str">
        <f>INDEX(挂机升级突破!$DT$4:$ED$4,INDEX(挂机升级突破!$DQ$6:$DQ$57,卡牌消耗!AI179))</f>
        <v>金币</v>
      </c>
      <c r="AK179" s="14">
        <f>ROUND(INDEX(挂机升级突破!$DJ$6:$DJ$57,卡牌消耗!AI179)*INDEX(卡牌消耗!$B$8:$F$8,AG179)/$Q$4/50,0)*50</f>
        <v>2850</v>
      </c>
      <c r="AL179" s="14" t="str">
        <f>IF(AD179&gt;0,INDEX(挂机升级突破!$DT$4:$ED$4,AD179),"")</f>
        <v>紫色基础材料</v>
      </c>
      <c r="AM179" s="14">
        <f>ROUND(INDEX(挂机升级突破!$DT$6:$ED$57,卡牌消耗!AI179,AD179)*INDEX(卡牌消耗!$B$5:$F$5,AG179)/$Q$4/5,0)*5</f>
        <v>35</v>
      </c>
      <c r="AN179" s="14" t="str">
        <f>IF(AE179&gt;0,INDEX(挂机升级突破!$DT$4:$ED$4,AE179),"")</f>
        <v/>
      </c>
      <c r="AO179" s="14" t="str">
        <f>IF(AE179&gt;0,ROUND(INDEX(挂机升级突破!$DT$6:$ED$57,卡牌消耗!AI179,AE179)*INDEX(卡牌消耗!$B$7:$F$7,AG179)/$Q$4,0),"")</f>
        <v/>
      </c>
      <c r="AP179" s="106"/>
      <c r="AQ179" s="15"/>
      <c r="AR179" s="104">
        <v>175</v>
      </c>
      <c r="AS179" s="14">
        <f t="shared" si="255"/>
        <v>9</v>
      </c>
      <c r="AT179" s="14">
        <f>INDEX(挂机升级突破!$EI$7:$EI$26,AX179)</f>
        <v>5</v>
      </c>
      <c r="AU179" s="14">
        <f>INDEX(挂机升级突破!$EJ$7:$EJ$26,AX179)</f>
        <v>3</v>
      </c>
      <c r="AV179" s="14">
        <f t="shared" si="256"/>
        <v>3</v>
      </c>
      <c r="AW179" s="14" t="str">
        <f t="shared" si="257"/>
        <v>徐晃</v>
      </c>
      <c r="AX179" s="14">
        <f t="shared" si="258"/>
        <v>15</v>
      </c>
      <c r="AY179" s="14" t="str">
        <f t="shared" si="259"/>
        <v>徐晃15突</v>
      </c>
      <c r="AZ179" s="14" t="str">
        <f>IF(AT179&gt;0,INDEX(挂机升级突破!$ER$5:$EV$5,卡牌消耗!AT179),"")</f>
        <v>金币</v>
      </c>
      <c r="BA179" s="14">
        <f>IF(AT179&gt;0,ROUND(INDEX(挂机升级突破!$EV$7:$EV$26,卡牌消耗!AX179)*INDEX(卡牌消耗!$B$8:$F$8,AV179)/$Q$4/500,0)*500,"")</f>
        <v>44500</v>
      </c>
      <c r="BB179" s="14" t="str">
        <f>IF(AU179&gt;0,INDEX(挂机升级突破!$ER$5:$EV$5,卡牌消耗!AU179),"")</f>
        <v>银母</v>
      </c>
      <c r="BC179" s="14">
        <f>IF(AU179&gt;0,ROUND(INDEX(挂机升级突破!$ER$7:$EU$26,卡牌消耗!AX179,卡牌消耗!AU179)*INDEX($B$6:$F$6,AV179)/$Q$4/5,0)*5,"")</f>
        <v>70</v>
      </c>
      <c r="BD179" s="104"/>
      <c r="BE179" s="104"/>
      <c r="BF179" s="106"/>
      <c r="BX179" s="171"/>
      <c r="BY179" s="171"/>
      <c r="BZ179" s="171"/>
      <c r="CA179" s="170"/>
      <c r="CB179" s="170"/>
      <c r="CC179" s="170"/>
      <c r="CD179" s="170"/>
      <c r="CE179" s="170"/>
      <c r="CN179" s="136">
        <v>175</v>
      </c>
      <c r="CO179" s="14">
        <f t="shared" si="263"/>
        <v>35</v>
      </c>
      <c r="CP179" s="14">
        <f t="shared" si="245"/>
        <v>4</v>
      </c>
      <c r="CQ179" s="14">
        <f t="shared" si="246"/>
        <v>1102012</v>
      </c>
      <c r="CR179" s="136" t="s">
        <v>1102</v>
      </c>
      <c r="CS179" s="14">
        <f t="shared" si="247"/>
        <v>5</v>
      </c>
      <c r="CT179" s="14" t="str">
        <f t="shared" si="248"/>
        <v>夏侯惇-5星</v>
      </c>
      <c r="CU179" s="136" t="s">
        <v>1108</v>
      </c>
      <c r="CV179" s="14">
        <f t="shared" si="264"/>
        <v>60000</v>
      </c>
      <c r="CW179" s="14" t="str">
        <f t="shared" si="249"/>
        <v>夏侯惇碎片</v>
      </c>
      <c r="CX179" s="14">
        <f t="shared" si="265"/>
        <v>320</v>
      </c>
    </row>
    <row r="180" spans="8:10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250"/>
        <v>4</v>
      </c>
      <c r="AC180" s="14">
        <f>INDEX(挂机升级突破!$DQ$6:$DQ$57,卡牌消耗!AI180)</f>
        <v>11</v>
      </c>
      <c r="AD180" s="14">
        <f>INDEX(挂机升级突破!DR$6:DR$57,卡牌消耗!$AI180)</f>
        <v>3</v>
      </c>
      <c r="AE180" s="14">
        <f>INDEX(挂机升级突破!DS$6:DS$57,卡牌消耗!$AI180)</f>
        <v>0</v>
      </c>
      <c r="AF180" s="14" t="str">
        <f t="shared" si="251"/>
        <v>唐流雨</v>
      </c>
      <c r="AG180" s="14">
        <f t="shared" si="252"/>
        <v>2</v>
      </c>
      <c r="AH180" s="14" t="str">
        <f t="shared" si="253"/>
        <v>唐流雨魂火-20</v>
      </c>
      <c r="AI180" s="14">
        <f t="shared" si="254"/>
        <v>20</v>
      </c>
      <c r="AJ180" s="14" t="str">
        <f>INDEX(挂机升级突破!$DT$4:$ED$4,INDEX(挂机升级突破!$DQ$6:$DQ$57,卡牌消耗!AI180))</f>
        <v>金币</v>
      </c>
      <c r="AK180" s="14">
        <f>ROUND(INDEX(挂机升级突破!$DJ$6:$DJ$57,卡牌消耗!AI180)*INDEX(卡牌消耗!$B$8:$F$8,AG180)/$Q$4/50,0)*50</f>
        <v>3500</v>
      </c>
      <c r="AL180" s="14" t="str">
        <f>IF(AD180&gt;0,INDEX(挂机升级突破!$DT$4:$ED$4,AD180),"")</f>
        <v>紫色基础材料</v>
      </c>
      <c r="AM180" s="14">
        <f>ROUND(INDEX(挂机升级突破!$DT$6:$ED$57,卡牌消耗!AI180,AD180)*INDEX(卡牌消耗!$B$5:$F$5,AG180)/$Q$4/5,0)*5</f>
        <v>55</v>
      </c>
      <c r="AN180" s="14" t="str">
        <f>IF(AE180&gt;0,INDEX(挂机升级突破!$DT$4:$ED$4,AE180),"")</f>
        <v/>
      </c>
      <c r="AO180" s="14" t="str">
        <f>IF(AE180&gt;0,ROUND(INDEX(挂机升级突破!$DT$6:$ED$57,卡牌消耗!AI180,AE180)*INDEX(卡牌消耗!$B$7:$F$7,AG180)/$Q$4,0),"")</f>
        <v/>
      </c>
      <c r="AP180" s="106"/>
      <c r="AQ180" s="15"/>
      <c r="AR180" s="104">
        <v>176</v>
      </c>
      <c r="AS180" s="14">
        <f t="shared" si="255"/>
        <v>9</v>
      </c>
      <c r="AT180" s="14">
        <f>INDEX(挂机升级突破!$EI$7:$EI$26,AX180)</f>
        <v>5</v>
      </c>
      <c r="AU180" s="14">
        <f>INDEX(挂机升级突破!$EJ$7:$EJ$26,AX180)</f>
        <v>3</v>
      </c>
      <c r="AV180" s="14">
        <f t="shared" si="256"/>
        <v>3</v>
      </c>
      <c r="AW180" s="14" t="str">
        <f t="shared" si="257"/>
        <v>徐晃</v>
      </c>
      <c r="AX180" s="14">
        <f t="shared" si="258"/>
        <v>16</v>
      </c>
      <c r="AY180" s="14" t="str">
        <f t="shared" si="259"/>
        <v>徐晃16突</v>
      </c>
      <c r="AZ180" s="14" t="str">
        <f>IF(AT180&gt;0,INDEX(挂机升级突破!$ER$5:$EV$5,卡牌消耗!AT180),"")</f>
        <v>金币</v>
      </c>
      <c r="BA180" s="14">
        <f>IF(AT180&gt;0,ROUND(INDEX(挂机升级突破!$EV$7:$EV$26,卡牌消耗!AX180)*INDEX(卡牌消耗!$B$8:$F$8,AV180)/$Q$4/500,0)*500,"")</f>
        <v>80500</v>
      </c>
      <c r="BB180" s="14" t="str">
        <f>IF(AU180&gt;0,INDEX(挂机升级突破!$ER$5:$EV$5,卡牌消耗!AU180),"")</f>
        <v>银母</v>
      </c>
      <c r="BC180" s="14">
        <f>IF(AU180&gt;0,ROUND(INDEX(挂机升级突破!$ER$7:$EU$26,卡牌消耗!AX180,卡牌消耗!AU180)*INDEX($B$6:$F$6,AV180)/$Q$4/5,0)*5,"")</f>
        <v>90</v>
      </c>
      <c r="BD180" s="104"/>
      <c r="BE180" s="104"/>
      <c r="BF180" s="106"/>
      <c r="BX180" s="171"/>
      <c r="BY180" s="171"/>
      <c r="BZ180" s="171"/>
      <c r="CA180" s="170"/>
      <c r="CB180" s="170"/>
      <c r="CC180" s="170"/>
      <c r="CD180" s="170"/>
      <c r="CE180" s="170"/>
      <c r="CN180" s="136">
        <v>176</v>
      </c>
      <c r="CO180" s="14">
        <f t="shared" si="263"/>
        <v>36</v>
      </c>
      <c r="CP180" s="14">
        <f t="shared" si="245"/>
        <v>2</v>
      </c>
      <c r="CQ180" s="14">
        <f t="shared" si="246"/>
        <v>1102013</v>
      </c>
      <c r="CR180" s="136" t="s">
        <v>1102</v>
      </c>
      <c r="CS180" s="14">
        <f t="shared" si="247"/>
        <v>1</v>
      </c>
      <c r="CT180" s="14" t="str">
        <f t="shared" si="248"/>
        <v>塞伯罗斯-1星</v>
      </c>
      <c r="CU180" s="136" t="s">
        <v>1108</v>
      </c>
      <c r="CV180" s="14">
        <f t="shared" si="264"/>
        <v>3000</v>
      </c>
      <c r="CW180" s="14" t="str">
        <f t="shared" si="249"/>
        <v>塞伯罗斯碎片</v>
      </c>
      <c r="CX180" s="14">
        <f t="shared" si="265"/>
        <v>20</v>
      </c>
    </row>
    <row r="181" spans="8:10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250"/>
        <v>4</v>
      </c>
      <c r="AC181" s="14">
        <f>INDEX(挂机升级突破!$DQ$6:$DQ$57,卡牌消耗!AI181)</f>
        <v>11</v>
      </c>
      <c r="AD181" s="14">
        <f>INDEX(挂机升级突破!DR$6:DR$57,卡牌消耗!$AI181)</f>
        <v>3</v>
      </c>
      <c r="AE181" s="14">
        <f>INDEX(挂机升级突破!DS$6:DS$57,卡牌消耗!$AI181)</f>
        <v>0</v>
      </c>
      <c r="AF181" s="14" t="str">
        <f t="shared" si="251"/>
        <v>唐流雨</v>
      </c>
      <c r="AG181" s="14">
        <f t="shared" si="252"/>
        <v>2</v>
      </c>
      <c r="AH181" s="14" t="str">
        <f t="shared" si="253"/>
        <v>唐流雨魂火-21</v>
      </c>
      <c r="AI181" s="14">
        <f t="shared" si="254"/>
        <v>21</v>
      </c>
      <c r="AJ181" s="14" t="str">
        <f>INDEX(挂机升级突破!$DT$4:$ED$4,INDEX(挂机升级突破!$DQ$6:$DQ$57,卡牌消耗!AI181))</f>
        <v>金币</v>
      </c>
      <c r="AK181" s="14">
        <f>ROUND(INDEX(挂机升级突破!$DJ$6:$DJ$57,卡牌消耗!AI181)*INDEX(卡牌消耗!$B$8:$F$8,AG181)/$Q$4/50,0)*50</f>
        <v>3500</v>
      </c>
      <c r="AL181" s="14" t="str">
        <f>IF(AD181&gt;0,INDEX(挂机升级突破!$DT$4:$ED$4,AD181),"")</f>
        <v>紫色基础材料</v>
      </c>
      <c r="AM181" s="14">
        <f>ROUND(INDEX(挂机升级突破!$DT$6:$ED$57,卡牌消耗!AI181,AD181)*INDEX(卡牌消耗!$B$5:$F$5,AG181)/$Q$4/5,0)*5</f>
        <v>55</v>
      </c>
      <c r="AN181" s="14" t="str">
        <f>IF(AE181&gt;0,INDEX(挂机升级突破!$DT$4:$ED$4,AE181),"")</f>
        <v/>
      </c>
      <c r="AO181" s="14" t="str">
        <f>IF(AE181&gt;0,ROUND(INDEX(挂机升级突破!$DT$6:$ED$57,卡牌消耗!AI181,AE181)*INDEX(卡牌消耗!$B$7:$F$7,AG181)/$Q$4,0),"")</f>
        <v/>
      </c>
      <c r="AP181" s="106"/>
      <c r="AQ181" s="15"/>
      <c r="AR181" s="104">
        <v>177</v>
      </c>
      <c r="AS181" s="14">
        <f t="shared" si="255"/>
        <v>9</v>
      </c>
      <c r="AT181" s="14">
        <f>INDEX(挂机升级突破!$EI$7:$EI$26,AX181)</f>
        <v>5</v>
      </c>
      <c r="AU181" s="14">
        <f>INDEX(挂机升级突破!$EJ$7:$EJ$26,AX181)</f>
        <v>4</v>
      </c>
      <c r="AV181" s="14">
        <f t="shared" si="256"/>
        <v>3</v>
      </c>
      <c r="AW181" s="14" t="str">
        <f t="shared" si="257"/>
        <v>徐晃</v>
      </c>
      <c r="AX181" s="14">
        <f t="shared" si="258"/>
        <v>17</v>
      </c>
      <c r="AY181" s="14" t="str">
        <f t="shared" si="259"/>
        <v>徐晃17突</v>
      </c>
      <c r="AZ181" s="14" t="str">
        <f>IF(AT181&gt;0,INDEX(挂机升级突破!$ER$5:$EV$5,卡牌消耗!AT181),"")</f>
        <v>金币</v>
      </c>
      <c r="BA181" s="14">
        <f>IF(AT181&gt;0,ROUND(INDEX(挂机升级突破!$EV$7:$EV$26,卡牌消耗!AX181)*INDEX(卡牌消耗!$B$8:$F$8,AV181)/$Q$4/500,0)*500,"")</f>
        <v>80500</v>
      </c>
      <c r="BB181" s="14" t="str">
        <f>IF(AU181&gt;0,INDEX(挂机升级突破!$ER$5:$EV$5,卡牌消耗!AU181),"")</f>
        <v>铀金</v>
      </c>
      <c r="BC181" s="14">
        <f>IF(AU181&gt;0,ROUND(INDEX(挂机升级突破!$ER$7:$EU$26,卡牌消耗!AX181,卡牌消耗!AU181)*INDEX($B$6:$F$6,AV181)/$Q$4/5,0)*5,"")</f>
        <v>20</v>
      </c>
      <c r="BD181" s="104"/>
      <c r="BE181" s="104"/>
      <c r="BF181" s="106"/>
      <c r="BX181" s="171"/>
      <c r="BY181" s="171"/>
      <c r="BZ181" s="171"/>
      <c r="CA181" s="170"/>
      <c r="CB181" s="170"/>
      <c r="CC181" s="170"/>
      <c r="CD181" s="170"/>
      <c r="CE181" s="170"/>
      <c r="CN181" s="136">
        <v>177</v>
      </c>
      <c r="CO181" s="14">
        <f t="shared" si="263"/>
        <v>36</v>
      </c>
      <c r="CP181" s="14">
        <f t="shared" si="245"/>
        <v>2</v>
      </c>
      <c r="CQ181" s="14">
        <f t="shared" si="246"/>
        <v>1102013</v>
      </c>
      <c r="CR181" s="136" t="s">
        <v>1102</v>
      </c>
      <c r="CS181" s="14">
        <f t="shared" si="247"/>
        <v>2</v>
      </c>
      <c r="CT181" s="14" t="str">
        <f t="shared" si="248"/>
        <v>塞伯罗斯-2星</v>
      </c>
      <c r="CU181" s="136" t="s">
        <v>1108</v>
      </c>
      <c r="CV181" s="14">
        <f t="shared" si="264"/>
        <v>3500</v>
      </c>
      <c r="CW181" s="14" t="str">
        <f t="shared" si="249"/>
        <v>塞伯罗斯碎片</v>
      </c>
      <c r="CX181" s="14">
        <f t="shared" si="265"/>
        <v>40</v>
      </c>
    </row>
    <row r="182" spans="8:10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250"/>
        <v>4</v>
      </c>
      <c r="AC182" s="14">
        <f>INDEX(挂机升级突破!$DQ$6:$DQ$57,卡牌消耗!AI182)</f>
        <v>11</v>
      </c>
      <c r="AD182" s="14">
        <f>INDEX(挂机升级突破!DR$6:DR$57,卡牌消耗!$AI182)</f>
        <v>3</v>
      </c>
      <c r="AE182" s="14">
        <f>INDEX(挂机升级突破!DS$6:DS$57,卡牌消耗!$AI182)</f>
        <v>0</v>
      </c>
      <c r="AF182" s="14" t="str">
        <f t="shared" si="251"/>
        <v>唐流雨</v>
      </c>
      <c r="AG182" s="14">
        <f t="shared" si="252"/>
        <v>2</v>
      </c>
      <c r="AH182" s="14" t="str">
        <f t="shared" si="253"/>
        <v>唐流雨魂火-22</v>
      </c>
      <c r="AI182" s="14">
        <f t="shared" si="254"/>
        <v>22</v>
      </c>
      <c r="AJ182" s="14" t="str">
        <f>INDEX(挂机升级突破!$DT$4:$ED$4,INDEX(挂机升级突破!$DQ$6:$DQ$57,卡牌消耗!AI182))</f>
        <v>金币</v>
      </c>
      <c r="AK182" s="14">
        <f>ROUND(INDEX(挂机升级突破!$DJ$6:$DJ$57,卡牌消耗!AI182)*INDEX(卡牌消耗!$B$8:$F$8,AG182)/$Q$4/50,0)*50</f>
        <v>3500</v>
      </c>
      <c r="AL182" s="14" t="str">
        <f>IF(AD182&gt;0,INDEX(挂机升级突破!$DT$4:$ED$4,AD182),"")</f>
        <v>紫色基础材料</v>
      </c>
      <c r="AM182" s="14">
        <f>ROUND(INDEX(挂机升级突破!$DT$6:$ED$57,卡牌消耗!AI182,AD182)*INDEX(卡牌消耗!$B$5:$F$5,AG182)/$Q$4/5,0)*5</f>
        <v>55</v>
      </c>
      <c r="AN182" s="14" t="str">
        <f>IF(AE182&gt;0,INDEX(挂机升级突破!$DT$4:$ED$4,AE182),"")</f>
        <v/>
      </c>
      <c r="AO182" s="14" t="str">
        <f>IF(AE182&gt;0,ROUND(INDEX(挂机升级突破!$DT$6:$ED$57,卡牌消耗!AI182,AE182)*INDEX(卡牌消耗!$B$7:$F$7,AG182)/$Q$4,0),"")</f>
        <v/>
      </c>
      <c r="AP182" s="106"/>
      <c r="AQ182" s="15"/>
      <c r="AR182" s="104">
        <v>178</v>
      </c>
      <c r="AS182" s="14">
        <f t="shared" si="255"/>
        <v>9</v>
      </c>
      <c r="AT182" s="14">
        <f>INDEX(挂机升级突破!$EI$7:$EI$26,AX182)</f>
        <v>5</v>
      </c>
      <c r="AU182" s="14">
        <f>INDEX(挂机升级突破!$EJ$7:$EJ$26,AX182)</f>
        <v>4</v>
      </c>
      <c r="AV182" s="14">
        <f t="shared" si="256"/>
        <v>3</v>
      </c>
      <c r="AW182" s="14" t="str">
        <f t="shared" si="257"/>
        <v>徐晃</v>
      </c>
      <c r="AX182" s="14">
        <f t="shared" si="258"/>
        <v>18</v>
      </c>
      <c r="AY182" s="14" t="str">
        <f t="shared" si="259"/>
        <v>徐晃18突</v>
      </c>
      <c r="AZ182" s="14" t="str">
        <f>IF(AT182&gt;0,INDEX(挂机升级突破!$ER$5:$EV$5,卡牌消耗!AT182),"")</f>
        <v>金币</v>
      </c>
      <c r="BA182" s="14">
        <f>IF(AT182&gt;0,ROUND(INDEX(挂机升级突破!$EV$7:$EV$26,卡牌消耗!AX182)*INDEX(卡牌消耗!$B$8:$F$8,AV182)/$Q$4/500,0)*500,"")</f>
        <v>107500</v>
      </c>
      <c r="BB182" s="14" t="str">
        <f>IF(AU182&gt;0,INDEX(挂机升级突破!$ER$5:$EV$5,卡牌消耗!AU182),"")</f>
        <v>铀金</v>
      </c>
      <c r="BC182" s="14">
        <f>IF(AU182&gt;0,ROUND(INDEX(挂机升级突破!$ER$7:$EU$26,卡牌消耗!AX182,卡牌消耗!AU182)*INDEX($B$6:$F$6,AV182)/$Q$4/5,0)*5,"")</f>
        <v>25</v>
      </c>
      <c r="BD182" s="104"/>
      <c r="BE182" s="104"/>
      <c r="BF182" s="106"/>
      <c r="BX182" s="171"/>
      <c r="BY182" s="171"/>
      <c r="BZ182" s="171"/>
      <c r="CA182" s="170"/>
      <c r="CB182" s="170"/>
      <c r="CC182" s="170"/>
      <c r="CD182" s="170"/>
      <c r="CE182" s="170"/>
      <c r="CN182" s="136">
        <v>178</v>
      </c>
      <c r="CO182" s="14">
        <f t="shared" si="263"/>
        <v>36</v>
      </c>
      <c r="CP182" s="14">
        <f t="shared" si="245"/>
        <v>2</v>
      </c>
      <c r="CQ182" s="14">
        <f t="shared" si="246"/>
        <v>1102013</v>
      </c>
      <c r="CR182" s="136" t="s">
        <v>1102</v>
      </c>
      <c r="CS182" s="14">
        <f t="shared" si="247"/>
        <v>3</v>
      </c>
      <c r="CT182" s="14" t="str">
        <f t="shared" si="248"/>
        <v>塞伯罗斯-3星</v>
      </c>
      <c r="CU182" s="136" t="s">
        <v>1108</v>
      </c>
      <c r="CV182" s="14">
        <f t="shared" si="264"/>
        <v>7000</v>
      </c>
      <c r="CW182" s="14" t="str">
        <f t="shared" si="249"/>
        <v>塞伯罗斯碎片</v>
      </c>
      <c r="CX182" s="14">
        <f t="shared" si="265"/>
        <v>80</v>
      </c>
    </row>
    <row r="183" spans="8:10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250"/>
        <v>4</v>
      </c>
      <c r="AC183" s="14">
        <f>INDEX(挂机升级突破!$DQ$6:$DQ$57,卡牌消耗!AI183)</f>
        <v>11</v>
      </c>
      <c r="AD183" s="14">
        <f>INDEX(挂机升级突破!DR$6:DR$57,卡牌消耗!$AI183)</f>
        <v>4</v>
      </c>
      <c r="AE183" s="14">
        <f>INDEX(挂机升级突破!DS$6:DS$57,卡牌消耗!$AI183)</f>
        <v>0</v>
      </c>
      <c r="AF183" s="14" t="str">
        <f t="shared" si="251"/>
        <v>唐流雨</v>
      </c>
      <c r="AG183" s="14">
        <f t="shared" si="252"/>
        <v>2</v>
      </c>
      <c r="AH183" s="14" t="str">
        <f t="shared" si="253"/>
        <v>唐流雨魂火-23</v>
      </c>
      <c r="AI183" s="14">
        <f t="shared" si="254"/>
        <v>23</v>
      </c>
      <c r="AJ183" s="14" t="str">
        <f>INDEX(挂机升级突破!$DT$4:$ED$4,INDEX(挂机升级突破!$DQ$6:$DQ$57,卡牌消耗!AI183))</f>
        <v>金币</v>
      </c>
      <c r="AK183" s="14">
        <f>ROUND(INDEX(挂机升级突破!$DJ$6:$DJ$57,卡牌消耗!AI183)*INDEX(卡牌消耗!$B$8:$F$8,AG183)/$Q$4/50,0)*50</f>
        <v>4850</v>
      </c>
      <c r="AL183" s="14" t="str">
        <f>IF(AD183&gt;0,INDEX(挂机升级突破!$DT$4:$ED$4,AD183),"")</f>
        <v>橙色基础材料</v>
      </c>
      <c r="AM183" s="14">
        <f>ROUND(INDEX(挂机升级突破!$DT$6:$ED$57,卡牌消耗!AI183,AD183)*INDEX(卡牌消耗!$B$5:$F$5,AG183)/$Q$4/5,0)*5</f>
        <v>15</v>
      </c>
      <c r="AN183" s="14" t="str">
        <f>IF(AE183&gt;0,INDEX(挂机升级突破!$DT$4:$ED$4,AE183),"")</f>
        <v/>
      </c>
      <c r="AO183" s="14" t="str">
        <f>IF(AE183&gt;0,ROUND(INDEX(挂机升级突破!$DT$6:$ED$57,卡牌消耗!AI183,AE183)*INDEX(卡牌消耗!$B$7:$F$7,AG183)/$Q$4,0),"")</f>
        <v/>
      </c>
      <c r="AP183" s="106"/>
      <c r="AQ183" s="15"/>
      <c r="AR183" s="104">
        <v>179</v>
      </c>
      <c r="AS183" s="14">
        <f t="shared" si="255"/>
        <v>9</v>
      </c>
      <c r="AT183" s="14">
        <f>INDEX(挂机升级突破!$EI$7:$EI$26,AX183)</f>
        <v>5</v>
      </c>
      <c r="AU183" s="14">
        <f>INDEX(挂机升级突破!$EJ$7:$EJ$26,AX183)</f>
        <v>4</v>
      </c>
      <c r="AV183" s="14">
        <f t="shared" si="256"/>
        <v>3</v>
      </c>
      <c r="AW183" s="14" t="str">
        <f t="shared" si="257"/>
        <v>徐晃</v>
      </c>
      <c r="AX183" s="14">
        <f t="shared" si="258"/>
        <v>19</v>
      </c>
      <c r="AY183" s="14" t="str">
        <f t="shared" si="259"/>
        <v>徐晃19突</v>
      </c>
      <c r="AZ183" s="14" t="str">
        <f>IF(AT183&gt;0,INDEX(挂机升级突破!$ER$5:$EV$5,卡牌消耗!AT183),"")</f>
        <v>金币</v>
      </c>
      <c r="BA183" s="14">
        <f>IF(AT183&gt;0,ROUND(INDEX(挂机升级突破!$EV$7:$EV$26,卡牌消耗!AX183)*INDEX(卡牌消耗!$B$8:$F$8,AV183)/$Q$4/500,0)*500,"")</f>
        <v>651500</v>
      </c>
      <c r="BB183" s="14" t="str">
        <f>IF(AU183&gt;0,INDEX(挂机升级突破!$ER$5:$EV$5,卡牌消耗!AU183),"")</f>
        <v>铀金</v>
      </c>
      <c r="BC183" s="14">
        <f>IF(AU183&gt;0,ROUND(INDEX(挂机升级突破!$ER$7:$EU$26,卡牌消耗!AX183,卡牌消耗!AU183)*INDEX($B$6:$F$6,AV183)/$Q$4/5,0)*5,"")</f>
        <v>35</v>
      </c>
      <c r="BD183" s="104"/>
      <c r="BE183" s="104"/>
      <c r="BF183" s="106"/>
      <c r="BX183" s="171"/>
      <c r="BY183" s="171"/>
      <c r="BZ183" s="171"/>
      <c r="CA183" s="170"/>
      <c r="CB183" s="170"/>
      <c r="CC183" s="170"/>
      <c r="CD183" s="170"/>
      <c r="CE183" s="170"/>
      <c r="CN183" s="136">
        <v>179</v>
      </c>
      <c r="CO183" s="14">
        <f t="shared" si="263"/>
        <v>36</v>
      </c>
      <c r="CP183" s="14">
        <f t="shared" si="245"/>
        <v>2</v>
      </c>
      <c r="CQ183" s="14">
        <f t="shared" si="246"/>
        <v>1102013</v>
      </c>
      <c r="CR183" s="136" t="s">
        <v>1102</v>
      </c>
      <c r="CS183" s="14">
        <f t="shared" si="247"/>
        <v>4</v>
      </c>
      <c r="CT183" s="14" t="str">
        <f t="shared" si="248"/>
        <v>塞伯罗斯-4星</v>
      </c>
      <c r="CU183" s="136" t="s">
        <v>1108</v>
      </c>
      <c r="CV183" s="14">
        <f t="shared" si="264"/>
        <v>16000</v>
      </c>
      <c r="CW183" s="14" t="str">
        <f t="shared" si="249"/>
        <v>塞伯罗斯碎片</v>
      </c>
      <c r="CX183" s="14">
        <f t="shared" si="265"/>
        <v>120</v>
      </c>
    </row>
    <row r="184" spans="8:10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250"/>
        <v>4</v>
      </c>
      <c r="AC184" s="14">
        <f>INDEX(挂机升级突破!$DQ$6:$DQ$57,卡牌消耗!AI184)</f>
        <v>11</v>
      </c>
      <c r="AD184" s="14">
        <f>INDEX(挂机升级突破!DR$6:DR$57,卡牌消耗!$AI184)</f>
        <v>4</v>
      </c>
      <c r="AE184" s="14">
        <f>INDEX(挂机升级突破!DS$6:DS$57,卡牌消耗!$AI184)</f>
        <v>0</v>
      </c>
      <c r="AF184" s="14" t="str">
        <f t="shared" si="251"/>
        <v>唐流雨</v>
      </c>
      <c r="AG184" s="14">
        <f t="shared" si="252"/>
        <v>2</v>
      </c>
      <c r="AH184" s="14" t="str">
        <f t="shared" si="253"/>
        <v>唐流雨魂火-24</v>
      </c>
      <c r="AI184" s="14">
        <f t="shared" si="254"/>
        <v>24</v>
      </c>
      <c r="AJ184" s="14" t="str">
        <f>INDEX(挂机升级突破!$DT$4:$ED$4,INDEX(挂机升级突破!$DQ$6:$DQ$57,卡牌消耗!AI184))</f>
        <v>金币</v>
      </c>
      <c r="AK184" s="14">
        <f>ROUND(INDEX(挂机升级突破!$DJ$6:$DJ$57,卡牌消耗!AI184)*INDEX(卡牌消耗!$B$8:$F$8,AG184)/$Q$4/50,0)*50</f>
        <v>4850</v>
      </c>
      <c r="AL184" s="14" t="str">
        <f>IF(AD184&gt;0,INDEX(挂机升级突破!$DT$4:$ED$4,AD184),"")</f>
        <v>橙色基础材料</v>
      </c>
      <c r="AM184" s="14">
        <f>ROUND(INDEX(挂机升级突破!$DT$6:$ED$57,卡牌消耗!AI184,AD184)*INDEX(卡牌消耗!$B$5:$F$5,AG184)/$Q$4/5,0)*5</f>
        <v>15</v>
      </c>
      <c r="AN184" s="14" t="str">
        <f>IF(AE184&gt;0,INDEX(挂机升级突破!$DT$4:$ED$4,AE184),"")</f>
        <v/>
      </c>
      <c r="AO184" s="14" t="str">
        <f>IF(AE184&gt;0,ROUND(INDEX(挂机升级突破!$DT$6:$ED$57,卡牌消耗!AI184,AE184)*INDEX(卡牌消耗!$B$7:$F$7,AG184)/$Q$4,0),"")</f>
        <v/>
      </c>
      <c r="AP184" s="106"/>
      <c r="AQ184" s="15"/>
      <c r="AR184" s="104">
        <v>180</v>
      </c>
      <c r="AS184" s="14">
        <f t="shared" si="255"/>
        <v>9</v>
      </c>
      <c r="AT184" s="14">
        <f>INDEX(挂机升级突破!$EI$7:$EI$26,AX184)</f>
        <v>5</v>
      </c>
      <c r="AU184" s="14">
        <f>INDEX(挂机升级突破!$EJ$7:$EJ$26,AX184)</f>
        <v>4</v>
      </c>
      <c r="AV184" s="14">
        <f t="shared" si="256"/>
        <v>3</v>
      </c>
      <c r="AW184" s="14" t="str">
        <f t="shared" si="257"/>
        <v>徐晃</v>
      </c>
      <c r="AX184" s="14">
        <f t="shared" si="258"/>
        <v>20</v>
      </c>
      <c r="AY184" s="14" t="str">
        <f t="shared" si="259"/>
        <v>徐晃20突</v>
      </c>
      <c r="AZ184" s="14" t="str">
        <f>IF(AT184&gt;0,INDEX(挂机升级突破!$ER$5:$EV$5,卡牌消耗!AT184),"")</f>
        <v>金币</v>
      </c>
      <c r="BA184" s="14">
        <f>IF(AT184&gt;0,ROUND(INDEX(挂机升级突破!$EV$7:$EV$26,卡牌消耗!AX184)*INDEX(卡牌消耗!$B$8:$F$8,AV184)/$Q$4/500,0)*500,"")</f>
        <v>977000</v>
      </c>
      <c r="BB184" s="14" t="str">
        <f>IF(AU184&gt;0,INDEX(挂机升级突破!$ER$5:$EV$5,卡牌消耗!AU184),"")</f>
        <v>铀金</v>
      </c>
      <c r="BC184" s="14">
        <f>IF(AU184&gt;0,ROUND(INDEX(挂机升级突破!$ER$7:$EU$26,卡牌消耗!AX184,卡牌消耗!AU184)*INDEX($B$6:$F$6,AV184)/$Q$4/5,0)*5,"")</f>
        <v>40</v>
      </c>
      <c r="BD184" s="104"/>
      <c r="BE184" s="104"/>
      <c r="BF184" s="106"/>
      <c r="BX184" s="171"/>
      <c r="BY184" s="171"/>
      <c r="BZ184" s="171"/>
      <c r="CA184" s="170"/>
      <c r="CB184" s="170"/>
      <c r="CC184" s="170"/>
      <c r="CD184" s="170"/>
      <c r="CE184" s="170"/>
      <c r="CN184" s="136">
        <v>180</v>
      </c>
      <c r="CO184" s="14">
        <f t="shared" si="263"/>
        <v>36</v>
      </c>
      <c r="CP184" s="14">
        <f t="shared" si="245"/>
        <v>2</v>
      </c>
      <c r="CQ184" s="14">
        <f t="shared" si="246"/>
        <v>1102013</v>
      </c>
      <c r="CR184" s="136" t="s">
        <v>1102</v>
      </c>
      <c r="CS184" s="14">
        <f t="shared" si="247"/>
        <v>5</v>
      </c>
      <c r="CT184" s="14" t="str">
        <f t="shared" si="248"/>
        <v>塞伯罗斯-5星</v>
      </c>
      <c r="CU184" s="136" t="s">
        <v>1108</v>
      </c>
      <c r="CV184" s="14">
        <f t="shared" si="264"/>
        <v>30000</v>
      </c>
      <c r="CW184" s="14" t="str">
        <f t="shared" si="249"/>
        <v>塞伯罗斯碎片</v>
      </c>
      <c r="CX184" s="14">
        <f t="shared" si="265"/>
        <v>160</v>
      </c>
    </row>
    <row r="185" spans="8:10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250"/>
        <v>4</v>
      </c>
      <c r="AC185" s="14">
        <f>INDEX(挂机升级突破!$DQ$6:$DQ$57,卡牌消耗!AI185)</f>
        <v>11</v>
      </c>
      <c r="AD185" s="14">
        <f>INDEX(挂机升级突破!DR$6:DR$57,卡牌消耗!$AI185)</f>
        <v>4</v>
      </c>
      <c r="AE185" s="14">
        <f>INDEX(挂机升级突破!DS$6:DS$57,卡牌消耗!$AI185)</f>
        <v>0</v>
      </c>
      <c r="AF185" s="14" t="str">
        <f t="shared" si="251"/>
        <v>唐流雨</v>
      </c>
      <c r="AG185" s="14">
        <f t="shared" si="252"/>
        <v>2</v>
      </c>
      <c r="AH185" s="14" t="str">
        <f t="shared" si="253"/>
        <v>唐流雨魂火-25</v>
      </c>
      <c r="AI185" s="14">
        <f t="shared" si="254"/>
        <v>25</v>
      </c>
      <c r="AJ185" s="14" t="str">
        <f>INDEX(挂机升级突破!$DT$4:$ED$4,INDEX(挂机升级突破!$DQ$6:$DQ$57,卡牌消耗!AI185))</f>
        <v>金币</v>
      </c>
      <c r="AK185" s="14">
        <f>ROUND(INDEX(挂机升级突破!$DJ$6:$DJ$57,卡牌消耗!AI185)*INDEX(卡牌消耗!$B$8:$F$8,AG185)/$Q$4/50,0)*50</f>
        <v>5250</v>
      </c>
      <c r="AL185" s="14" t="str">
        <f>IF(AD185&gt;0,INDEX(挂机升级突破!$DT$4:$ED$4,AD185),"")</f>
        <v>橙色基础材料</v>
      </c>
      <c r="AM185" s="14">
        <f>ROUND(INDEX(挂机升级突破!$DT$6:$ED$57,卡牌消耗!AI185,AD185)*INDEX(卡牌消耗!$B$5:$F$5,AG185)/$Q$4/5,0)*5</f>
        <v>15</v>
      </c>
      <c r="AN185" s="14" t="str">
        <f>IF(AE185&gt;0,INDEX(挂机升级突破!$DT$4:$ED$4,AE185),"")</f>
        <v/>
      </c>
      <c r="AO185" s="14" t="str">
        <f>IF(AE185&gt;0,ROUND(INDEX(挂机升级突破!$DT$6:$ED$57,卡牌消耗!AI185,AE185)*INDEX(卡牌消耗!$B$7:$F$7,AG185)/$Q$4,0),"")</f>
        <v/>
      </c>
      <c r="AP185" s="106"/>
      <c r="AQ185" s="15"/>
      <c r="AR185" s="104">
        <v>181</v>
      </c>
      <c r="AS185" s="14">
        <f t="shared" si="255"/>
        <v>10</v>
      </c>
      <c r="AT185" s="14">
        <f>INDEX(挂机升级突破!$EI$7:$EI$26,AX185)</f>
        <v>0</v>
      </c>
      <c r="AU185" s="14">
        <f>INDEX(挂机升级突破!$EJ$7:$EJ$26,AX185)</f>
        <v>0</v>
      </c>
      <c r="AV185" s="14">
        <f t="shared" si="256"/>
        <v>4</v>
      </c>
      <c r="AW185" s="14" t="str">
        <f t="shared" si="257"/>
        <v>张郃</v>
      </c>
      <c r="AX185" s="14">
        <f t="shared" si="258"/>
        <v>1</v>
      </c>
      <c r="AY185" s="14" t="str">
        <f t="shared" si="259"/>
        <v>张郃1突</v>
      </c>
      <c r="AZ185" s="14" t="str">
        <f>IF(AT185&gt;0,INDEX(挂机升级突破!$ER$5:$EV$5,卡牌消耗!AT185),"")</f>
        <v/>
      </c>
      <c r="BA185" s="14" t="str">
        <f>IF(AT185&gt;0,ROUND(INDEX(挂机升级突破!$EV$7:$EV$26,卡牌消耗!AX185)*INDEX(卡牌消耗!$B$8:$F$8,AV185)/$Q$4/500,0)*500,"")</f>
        <v/>
      </c>
      <c r="BB185" s="14" t="str">
        <f>IF(AU185&gt;0,INDEX(挂机升级突破!$ER$5:$EV$5,卡牌消耗!AU185),"")</f>
        <v/>
      </c>
      <c r="BC185" s="14" t="str">
        <f>IF(AU185&gt;0,ROUND(INDEX(挂机升级突破!$ER$7:$EU$26,卡牌消耗!AX185,卡牌消耗!AU185)*INDEX($B$6:$F$6,AV185)/$Q$4/5,0)*5,"")</f>
        <v/>
      </c>
      <c r="BD185" s="104"/>
      <c r="BE185" s="104"/>
      <c r="BF185" s="106"/>
      <c r="BX185" s="171"/>
      <c r="BY185" s="171"/>
      <c r="BZ185" s="171"/>
      <c r="CA185" s="170"/>
      <c r="CB185" s="170"/>
      <c r="CC185" s="170"/>
      <c r="CD185" s="170"/>
      <c r="CE185" s="170"/>
      <c r="CN185" s="136">
        <v>181</v>
      </c>
      <c r="CO185" s="14">
        <f t="shared" si="263"/>
        <v>37</v>
      </c>
      <c r="CP185" s="14">
        <f t="shared" si="245"/>
        <v>3</v>
      </c>
      <c r="CQ185" s="14">
        <f t="shared" si="246"/>
        <v>1102014</v>
      </c>
      <c r="CR185" s="136" t="s">
        <v>1102</v>
      </c>
      <c r="CS185" s="14">
        <f t="shared" si="247"/>
        <v>1</v>
      </c>
      <c r="CT185" s="14" t="str">
        <f t="shared" si="248"/>
        <v>石灵明-1星</v>
      </c>
      <c r="CU185" s="136" t="s">
        <v>1108</v>
      </c>
      <c r="CV185" s="14">
        <f t="shared" si="264"/>
        <v>4000</v>
      </c>
      <c r="CW185" s="14" t="str">
        <f t="shared" si="249"/>
        <v>石灵明碎片</v>
      </c>
      <c r="CX185" s="14">
        <f t="shared" si="265"/>
        <v>40</v>
      </c>
    </row>
    <row r="186" spans="8:10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250"/>
        <v>4</v>
      </c>
      <c r="AC186" s="14">
        <f>INDEX(挂机升级突破!$DQ$6:$DQ$57,卡牌消耗!AI186)</f>
        <v>11</v>
      </c>
      <c r="AD186" s="14">
        <f>INDEX(挂机升级突破!DR$6:DR$57,卡牌消耗!$AI186)</f>
        <v>4</v>
      </c>
      <c r="AE186" s="14">
        <f>INDEX(挂机升级突破!DS$6:DS$57,卡牌消耗!$AI186)</f>
        <v>0</v>
      </c>
      <c r="AF186" s="14" t="str">
        <f t="shared" si="251"/>
        <v>唐流雨</v>
      </c>
      <c r="AG186" s="14">
        <f t="shared" si="252"/>
        <v>2</v>
      </c>
      <c r="AH186" s="14" t="str">
        <f t="shared" si="253"/>
        <v>唐流雨魂火-26</v>
      </c>
      <c r="AI186" s="14">
        <f t="shared" si="254"/>
        <v>26</v>
      </c>
      <c r="AJ186" s="14" t="str">
        <f>INDEX(挂机升级突破!$DT$4:$ED$4,INDEX(挂机升级突破!$DQ$6:$DQ$57,卡牌消耗!AI186))</f>
        <v>金币</v>
      </c>
      <c r="AK186" s="14">
        <f>ROUND(INDEX(挂机升级突破!$DJ$6:$DJ$57,卡牌消耗!AI186)*INDEX(卡牌消耗!$B$8:$F$8,AG186)/$Q$4/50,0)*50</f>
        <v>6150</v>
      </c>
      <c r="AL186" s="14" t="str">
        <f>IF(AD186&gt;0,INDEX(挂机升级突破!$DT$4:$ED$4,AD186),"")</f>
        <v>橙色基础材料</v>
      </c>
      <c r="AM186" s="14">
        <f>ROUND(INDEX(挂机升级突破!$DT$6:$ED$57,卡牌消耗!AI186,AD186)*INDEX(卡牌消耗!$B$5:$F$5,AG186)/$Q$4/5,0)*5</f>
        <v>20</v>
      </c>
      <c r="AN186" s="14" t="str">
        <f>IF(AE186&gt;0,INDEX(挂机升级突破!$DT$4:$ED$4,AE186),"")</f>
        <v/>
      </c>
      <c r="AO186" s="14" t="str">
        <f>IF(AE186&gt;0,ROUND(INDEX(挂机升级突破!$DT$6:$ED$57,卡牌消耗!AI186,AE186)*INDEX(卡牌消耗!$B$7:$F$7,AG186)/$Q$4,0),"")</f>
        <v/>
      </c>
      <c r="AP186" s="106"/>
      <c r="AQ186" s="15"/>
      <c r="AR186" s="104">
        <v>182</v>
      </c>
      <c r="AS186" s="14">
        <f t="shared" si="255"/>
        <v>10</v>
      </c>
      <c r="AT186" s="14">
        <f>INDEX(挂机升级突破!$EI$7:$EI$26,AX186)</f>
        <v>5</v>
      </c>
      <c r="AU186" s="14">
        <f>INDEX(挂机升级突破!$EJ$7:$EJ$26,AX186)</f>
        <v>0</v>
      </c>
      <c r="AV186" s="14">
        <f t="shared" si="256"/>
        <v>4</v>
      </c>
      <c r="AW186" s="14" t="str">
        <f t="shared" si="257"/>
        <v>张郃</v>
      </c>
      <c r="AX186" s="14">
        <f t="shared" si="258"/>
        <v>2</v>
      </c>
      <c r="AY186" s="14" t="str">
        <f t="shared" si="259"/>
        <v>张郃2突</v>
      </c>
      <c r="AZ186" s="14" t="str">
        <f>IF(AT186&gt;0,INDEX(挂机升级突破!$ER$5:$EV$5,卡牌消耗!AT186),"")</f>
        <v>金币</v>
      </c>
      <c r="BA186" s="14">
        <f>IF(AT186&gt;0,ROUND(INDEX(挂机升级突破!$EV$7:$EV$26,卡牌消耗!AX186)*INDEX(卡牌消耗!$B$8:$F$8,AV186)/$Q$4/500,0)*500,"")</f>
        <v>4500</v>
      </c>
      <c r="BB186" s="14" t="str">
        <f>IF(AU186&gt;0,INDEX(挂机升级突破!$ER$5:$EV$5,卡牌消耗!AU186),"")</f>
        <v/>
      </c>
      <c r="BC186" s="14" t="str">
        <f>IF(AU186&gt;0,ROUND(INDEX(挂机升级突破!$ER$7:$EU$26,卡牌消耗!AX186,卡牌消耗!AU186)*INDEX($B$6:$F$6,AV186)/$Q$4/5,0)*5,"")</f>
        <v/>
      </c>
      <c r="BD186" s="104"/>
      <c r="BE186" s="104"/>
      <c r="BF186" s="106"/>
      <c r="BX186" s="171"/>
      <c r="BY186" s="171"/>
      <c r="BZ186" s="171"/>
      <c r="CA186" s="170"/>
      <c r="CB186" s="170"/>
      <c r="CC186" s="170"/>
      <c r="CD186" s="170"/>
      <c r="CE186" s="170"/>
      <c r="CN186" s="136">
        <v>182</v>
      </c>
      <c r="CO186" s="14">
        <f t="shared" si="263"/>
        <v>37</v>
      </c>
      <c r="CP186" s="14">
        <f t="shared" si="245"/>
        <v>3</v>
      </c>
      <c r="CQ186" s="14">
        <f t="shared" si="246"/>
        <v>1102014</v>
      </c>
      <c r="CR186" s="136" t="s">
        <v>1102</v>
      </c>
      <c r="CS186" s="14">
        <f t="shared" si="247"/>
        <v>2</v>
      </c>
      <c r="CT186" s="14" t="str">
        <f t="shared" si="248"/>
        <v>石灵明-2星</v>
      </c>
      <c r="CU186" s="136" t="s">
        <v>1108</v>
      </c>
      <c r="CV186" s="14">
        <f t="shared" si="264"/>
        <v>5000</v>
      </c>
      <c r="CW186" s="14" t="str">
        <f t="shared" si="249"/>
        <v>石灵明碎片</v>
      </c>
      <c r="CX186" s="14">
        <f t="shared" si="265"/>
        <v>80</v>
      </c>
    </row>
    <row r="187" spans="8:10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250"/>
        <v>4</v>
      </c>
      <c r="AC187" s="14">
        <f>INDEX(挂机升级突破!$DQ$6:$DQ$57,卡牌消耗!AI187)</f>
        <v>11</v>
      </c>
      <c r="AD187" s="14">
        <f>INDEX(挂机升级突破!DR$6:DR$57,卡牌消耗!$AI187)</f>
        <v>4</v>
      </c>
      <c r="AE187" s="14">
        <f>INDEX(挂机升级突破!DS$6:DS$57,卡牌消耗!$AI187)</f>
        <v>0</v>
      </c>
      <c r="AF187" s="14" t="str">
        <f t="shared" si="251"/>
        <v>唐流雨</v>
      </c>
      <c r="AG187" s="14">
        <f t="shared" si="252"/>
        <v>2</v>
      </c>
      <c r="AH187" s="14" t="str">
        <f t="shared" si="253"/>
        <v>唐流雨魂火-27</v>
      </c>
      <c r="AI187" s="14">
        <f t="shared" si="254"/>
        <v>27</v>
      </c>
      <c r="AJ187" s="14" t="str">
        <f>INDEX(挂机升级突破!$DT$4:$ED$4,INDEX(挂机升级突破!$DQ$6:$DQ$57,卡牌消耗!AI187))</f>
        <v>金币</v>
      </c>
      <c r="AK187" s="14">
        <f>ROUND(INDEX(挂机升级突破!$DJ$6:$DJ$57,卡牌消耗!AI187)*INDEX(卡牌消耗!$B$8:$F$8,AG187)/$Q$4/50,0)*50</f>
        <v>6150</v>
      </c>
      <c r="AL187" s="14" t="str">
        <f>IF(AD187&gt;0,INDEX(挂机升级突破!$DT$4:$ED$4,AD187),"")</f>
        <v>橙色基础材料</v>
      </c>
      <c r="AM187" s="14">
        <f>ROUND(INDEX(挂机升级突破!$DT$6:$ED$57,卡牌消耗!AI187,AD187)*INDEX(卡牌消耗!$B$5:$F$5,AG187)/$Q$4/5,0)*5</f>
        <v>20</v>
      </c>
      <c r="AN187" s="14" t="str">
        <f>IF(AE187&gt;0,INDEX(挂机升级突破!$DT$4:$ED$4,AE187),"")</f>
        <v/>
      </c>
      <c r="AO187" s="14" t="str">
        <f>IF(AE187&gt;0,ROUND(INDEX(挂机升级突破!$DT$6:$ED$57,卡牌消耗!AI187,AE187)*INDEX(卡牌消耗!$B$7:$F$7,AG187)/$Q$4,0),"")</f>
        <v/>
      </c>
      <c r="AP187" s="106"/>
      <c r="AQ187" s="15"/>
      <c r="AR187" s="104">
        <v>183</v>
      </c>
      <c r="AS187" s="14">
        <f t="shared" si="255"/>
        <v>10</v>
      </c>
      <c r="AT187" s="14">
        <f>INDEX(挂机升级突破!$EI$7:$EI$26,AX187)</f>
        <v>5</v>
      </c>
      <c r="AU187" s="14">
        <f>INDEX(挂机升级突破!$EJ$7:$EJ$26,AX187)</f>
        <v>0</v>
      </c>
      <c r="AV187" s="14">
        <f t="shared" si="256"/>
        <v>4</v>
      </c>
      <c r="AW187" s="14" t="str">
        <f t="shared" si="257"/>
        <v>张郃</v>
      </c>
      <c r="AX187" s="14">
        <f t="shared" si="258"/>
        <v>3</v>
      </c>
      <c r="AY187" s="14" t="str">
        <f t="shared" si="259"/>
        <v>张郃3突</v>
      </c>
      <c r="AZ187" s="14" t="str">
        <f>IF(AT187&gt;0,INDEX(挂机升级突破!$ER$5:$EV$5,卡牌消耗!AT187),"")</f>
        <v>金币</v>
      </c>
      <c r="BA187" s="14">
        <f>IF(AT187&gt;0,ROUND(INDEX(挂机升级突破!$EV$7:$EV$26,卡牌消耗!AX187)*INDEX(卡牌消耗!$B$8:$F$8,AV187)/$Q$4/500,0)*500,"")</f>
        <v>4500</v>
      </c>
      <c r="BB187" s="14" t="str">
        <f>IF(AU187&gt;0,INDEX(挂机升级突破!$ER$5:$EV$5,卡牌消耗!AU187),"")</f>
        <v/>
      </c>
      <c r="BC187" s="14" t="str">
        <f>IF(AU187&gt;0,ROUND(INDEX(挂机升级突破!$ER$7:$EU$26,卡牌消耗!AX187,卡牌消耗!AU187)*INDEX($B$6:$F$6,AV187)/$Q$4/5,0)*5,"")</f>
        <v/>
      </c>
      <c r="BD187" s="104"/>
      <c r="BE187" s="104"/>
      <c r="BF187" s="106"/>
      <c r="BX187" s="171"/>
      <c r="BY187" s="171"/>
      <c r="BZ187" s="171"/>
      <c r="CA187" s="170"/>
      <c r="CB187" s="170"/>
      <c r="CC187" s="170"/>
      <c r="CD187" s="170"/>
      <c r="CE187" s="170"/>
      <c r="CN187" s="136">
        <v>183</v>
      </c>
      <c r="CO187" s="14">
        <f t="shared" si="263"/>
        <v>37</v>
      </c>
      <c r="CP187" s="14">
        <f t="shared" si="245"/>
        <v>3</v>
      </c>
      <c r="CQ187" s="14">
        <f t="shared" si="246"/>
        <v>1102014</v>
      </c>
      <c r="CR187" s="136" t="s">
        <v>1102</v>
      </c>
      <c r="CS187" s="14">
        <f t="shared" si="247"/>
        <v>3</v>
      </c>
      <c r="CT187" s="14" t="str">
        <f t="shared" si="248"/>
        <v>石灵明-3星</v>
      </c>
      <c r="CU187" s="136" t="s">
        <v>1108</v>
      </c>
      <c r="CV187" s="14">
        <f t="shared" si="264"/>
        <v>10000</v>
      </c>
      <c r="CW187" s="14" t="str">
        <f t="shared" si="249"/>
        <v>石灵明碎片</v>
      </c>
      <c r="CX187" s="14">
        <f t="shared" si="265"/>
        <v>120</v>
      </c>
    </row>
    <row r="188" spans="8:10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250"/>
        <v>4</v>
      </c>
      <c r="AC188" s="14">
        <f>INDEX(挂机升级突破!$DQ$6:$DQ$57,卡牌消耗!AI188)</f>
        <v>11</v>
      </c>
      <c r="AD188" s="14">
        <f>INDEX(挂机升级突破!DR$6:DR$57,卡牌消耗!$AI188)</f>
        <v>4</v>
      </c>
      <c r="AE188" s="14">
        <f>INDEX(挂机升级突破!DS$6:DS$57,卡牌消耗!$AI188)</f>
        <v>0</v>
      </c>
      <c r="AF188" s="14" t="str">
        <f t="shared" si="251"/>
        <v>唐流雨</v>
      </c>
      <c r="AG188" s="14">
        <f t="shared" si="252"/>
        <v>2</v>
      </c>
      <c r="AH188" s="14" t="str">
        <f t="shared" si="253"/>
        <v>唐流雨魂火-28</v>
      </c>
      <c r="AI188" s="14">
        <f t="shared" si="254"/>
        <v>28</v>
      </c>
      <c r="AJ188" s="14" t="str">
        <f>INDEX(挂机升级突破!$DT$4:$ED$4,INDEX(挂机升级突破!$DQ$6:$DQ$57,卡牌消耗!AI188))</f>
        <v>金币</v>
      </c>
      <c r="AK188" s="14">
        <f>ROUND(INDEX(挂机升级突破!$DJ$6:$DJ$57,卡牌消耗!AI188)*INDEX(卡牌消耗!$B$8:$F$8,AG188)/$Q$4/50,0)*50</f>
        <v>6150</v>
      </c>
      <c r="AL188" s="14" t="str">
        <f>IF(AD188&gt;0,INDEX(挂机升级突破!$DT$4:$ED$4,AD188),"")</f>
        <v>橙色基础材料</v>
      </c>
      <c r="AM188" s="14">
        <f>ROUND(INDEX(挂机升级突破!$DT$6:$ED$57,卡牌消耗!AI188,AD188)*INDEX(卡牌消耗!$B$5:$F$5,AG188)/$Q$4/5,0)*5</f>
        <v>20</v>
      </c>
      <c r="AN188" s="14" t="str">
        <f>IF(AE188&gt;0,INDEX(挂机升级突破!$DT$4:$ED$4,AE188),"")</f>
        <v/>
      </c>
      <c r="AO188" s="14" t="str">
        <f>IF(AE188&gt;0,ROUND(INDEX(挂机升级突破!$DT$6:$ED$57,卡牌消耗!AI188,AE188)*INDEX(卡牌消耗!$B$7:$F$7,AG188)/$Q$4,0),"")</f>
        <v/>
      </c>
      <c r="AP188" s="106"/>
      <c r="AQ188" s="15"/>
      <c r="AR188" s="104">
        <v>184</v>
      </c>
      <c r="AS188" s="14">
        <f t="shared" si="255"/>
        <v>10</v>
      </c>
      <c r="AT188" s="14">
        <f>INDEX(挂机升级突破!$EI$7:$EI$26,AX188)</f>
        <v>5</v>
      </c>
      <c r="AU188" s="14">
        <f>INDEX(挂机升级突破!$EJ$7:$EJ$26,AX188)</f>
        <v>1</v>
      </c>
      <c r="AV188" s="14">
        <f t="shared" si="256"/>
        <v>4</v>
      </c>
      <c r="AW188" s="14" t="str">
        <f t="shared" si="257"/>
        <v>张郃</v>
      </c>
      <c r="AX188" s="14">
        <f t="shared" si="258"/>
        <v>4</v>
      </c>
      <c r="AY188" s="14" t="str">
        <f t="shared" si="259"/>
        <v>张郃4突</v>
      </c>
      <c r="AZ188" s="14" t="str">
        <f>IF(AT188&gt;0,INDEX(挂机升级突破!$ER$5:$EV$5,卡牌消耗!AT188),"")</f>
        <v>金币</v>
      </c>
      <c r="BA188" s="14">
        <f>IF(AT188&gt;0,ROUND(INDEX(挂机升级突破!$EV$7:$EV$26,卡牌消耗!AX188)*INDEX(卡牌消耗!$B$8:$F$8,AV188)/$Q$4/500,0)*500,"")</f>
        <v>5500</v>
      </c>
      <c r="BB188" s="14" t="str">
        <f>IF(AU188&gt;0,INDEX(挂机升级突破!$ER$5:$EV$5,卡牌消耗!AU188),"")</f>
        <v>玄铁</v>
      </c>
      <c r="BC188" s="14">
        <f>IF(AU188&gt;0,ROUND(INDEX(挂机升级突破!$ER$7:$EU$26,卡牌消耗!AX188,卡牌消耗!AU188)*INDEX($B$6:$F$6,AV188)/$Q$4/5,0)*5,"")</f>
        <v>20</v>
      </c>
      <c r="BD188" s="104"/>
      <c r="BE188" s="104"/>
      <c r="BF188" s="106"/>
      <c r="BX188" s="171"/>
      <c r="BY188" s="171"/>
      <c r="BZ188" s="171"/>
      <c r="CA188" s="170"/>
      <c r="CB188" s="170"/>
      <c r="CC188" s="170"/>
      <c r="CD188" s="170"/>
      <c r="CE188" s="170"/>
      <c r="CN188" s="136">
        <v>184</v>
      </c>
      <c r="CO188" s="14">
        <f t="shared" si="263"/>
        <v>37</v>
      </c>
      <c r="CP188" s="14">
        <f t="shared" si="245"/>
        <v>3</v>
      </c>
      <c r="CQ188" s="14">
        <f t="shared" si="246"/>
        <v>1102014</v>
      </c>
      <c r="CR188" s="136" t="s">
        <v>1102</v>
      </c>
      <c r="CS188" s="14">
        <f t="shared" si="247"/>
        <v>4</v>
      </c>
      <c r="CT188" s="14" t="str">
        <f t="shared" si="248"/>
        <v>石灵明-4星</v>
      </c>
      <c r="CU188" s="136" t="s">
        <v>1108</v>
      </c>
      <c r="CV188" s="14">
        <f t="shared" si="264"/>
        <v>20000</v>
      </c>
      <c r="CW188" s="14" t="str">
        <f t="shared" si="249"/>
        <v>石灵明碎片</v>
      </c>
      <c r="CX188" s="14">
        <f t="shared" si="265"/>
        <v>160</v>
      </c>
    </row>
    <row r="189" spans="8:10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250"/>
        <v>4</v>
      </c>
      <c r="AC189" s="14">
        <f>INDEX(挂机升级突破!$DQ$6:$DQ$57,卡牌消耗!AI189)</f>
        <v>11</v>
      </c>
      <c r="AD189" s="14">
        <f>INDEX(挂机升级突破!DR$6:DR$57,卡牌消耗!$AI189)</f>
        <v>4</v>
      </c>
      <c r="AE189" s="14">
        <f>INDEX(挂机升级突破!DS$6:DS$57,卡牌消耗!$AI189)</f>
        <v>0</v>
      </c>
      <c r="AF189" s="14" t="str">
        <f t="shared" si="251"/>
        <v>唐流雨</v>
      </c>
      <c r="AG189" s="14">
        <f t="shared" si="252"/>
        <v>2</v>
      </c>
      <c r="AH189" s="14" t="str">
        <f t="shared" si="253"/>
        <v>唐流雨魂火-29</v>
      </c>
      <c r="AI189" s="14">
        <f t="shared" si="254"/>
        <v>29</v>
      </c>
      <c r="AJ189" s="14" t="str">
        <f>INDEX(挂机升级突破!$DT$4:$ED$4,INDEX(挂机升级突破!$DQ$6:$DQ$57,卡牌消耗!AI189))</f>
        <v>金币</v>
      </c>
      <c r="AK189" s="14">
        <f>ROUND(INDEX(挂机升级突破!$DJ$6:$DJ$57,卡牌消耗!AI189)*INDEX(卡牌消耗!$B$8:$F$8,AG189)/$Q$4/50,0)*50</f>
        <v>6200</v>
      </c>
      <c r="AL189" s="14" t="str">
        <f>IF(AD189&gt;0,INDEX(挂机升级突破!$DT$4:$ED$4,AD189),"")</f>
        <v>橙色基础材料</v>
      </c>
      <c r="AM189" s="14">
        <f>ROUND(INDEX(挂机升级突破!$DT$6:$ED$57,卡牌消耗!AI189,AD189)*INDEX(卡牌消耗!$B$5:$F$5,AG189)/$Q$4/5,0)*5</f>
        <v>20</v>
      </c>
      <c r="AN189" s="14" t="str">
        <f>IF(AE189&gt;0,INDEX(挂机升级突破!$DT$4:$ED$4,AE189),"")</f>
        <v/>
      </c>
      <c r="AO189" s="14" t="str">
        <f>IF(AE189&gt;0,ROUND(INDEX(挂机升级突破!$DT$6:$ED$57,卡牌消耗!AI189,AE189)*INDEX(卡牌消耗!$B$7:$F$7,AG189)/$Q$4,0),"")</f>
        <v/>
      </c>
      <c r="AP189" s="106"/>
      <c r="AQ189" s="15"/>
      <c r="AR189" s="104">
        <v>185</v>
      </c>
      <c r="AS189" s="14">
        <f t="shared" si="255"/>
        <v>10</v>
      </c>
      <c r="AT189" s="14">
        <f>INDEX(挂机升级突破!$EI$7:$EI$26,AX189)</f>
        <v>5</v>
      </c>
      <c r="AU189" s="14">
        <f>INDEX(挂机升级突破!$EJ$7:$EJ$26,AX189)</f>
        <v>1</v>
      </c>
      <c r="AV189" s="14">
        <f t="shared" si="256"/>
        <v>4</v>
      </c>
      <c r="AW189" s="14" t="str">
        <f t="shared" si="257"/>
        <v>张郃</v>
      </c>
      <c r="AX189" s="14">
        <f t="shared" si="258"/>
        <v>5</v>
      </c>
      <c r="AY189" s="14" t="str">
        <f t="shared" si="259"/>
        <v>张郃5突</v>
      </c>
      <c r="AZ189" s="14" t="str">
        <f>IF(AT189&gt;0,INDEX(挂机升级突破!$ER$5:$EV$5,卡牌消耗!AT189),"")</f>
        <v>金币</v>
      </c>
      <c r="BA189" s="14">
        <f>IF(AT189&gt;0,ROUND(INDEX(挂机升级突破!$EV$7:$EV$26,卡牌消耗!AX189)*INDEX(卡牌消耗!$B$8:$F$8,AV189)/$Q$4/500,0)*500,"")</f>
        <v>5500</v>
      </c>
      <c r="BB189" s="14" t="str">
        <f>IF(AU189&gt;0,INDEX(挂机升级突破!$ER$5:$EV$5,卡牌消耗!AU189),"")</f>
        <v>玄铁</v>
      </c>
      <c r="BC189" s="14">
        <f>IF(AU189&gt;0,ROUND(INDEX(挂机升级突破!$ER$7:$EU$26,卡牌消耗!AX189,卡牌消耗!AU189)*INDEX($B$6:$F$6,AV189)/$Q$4/5,0)*5,"")</f>
        <v>40</v>
      </c>
      <c r="BD189" s="104"/>
      <c r="BE189" s="104"/>
      <c r="BF189" s="106"/>
      <c r="BX189" s="171"/>
      <c r="BY189" s="171"/>
      <c r="BZ189" s="171"/>
      <c r="CA189" s="170"/>
      <c r="CB189" s="170"/>
      <c r="CC189" s="170"/>
      <c r="CD189" s="170"/>
      <c r="CE189" s="170"/>
      <c r="CN189" s="136">
        <v>185</v>
      </c>
      <c r="CO189" s="14">
        <f t="shared" si="263"/>
        <v>37</v>
      </c>
      <c r="CP189" s="14">
        <f t="shared" si="245"/>
        <v>3</v>
      </c>
      <c r="CQ189" s="14">
        <f t="shared" si="246"/>
        <v>1102014</v>
      </c>
      <c r="CR189" s="136" t="s">
        <v>1102</v>
      </c>
      <c r="CS189" s="14">
        <f t="shared" si="247"/>
        <v>5</v>
      </c>
      <c r="CT189" s="14" t="str">
        <f t="shared" si="248"/>
        <v>石灵明-5星</v>
      </c>
      <c r="CU189" s="136" t="s">
        <v>1108</v>
      </c>
      <c r="CV189" s="14">
        <f t="shared" si="264"/>
        <v>40000</v>
      </c>
      <c r="CW189" s="14" t="str">
        <f t="shared" si="249"/>
        <v>石灵明碎片</v>
      </c>
      <c r="CX189" s="14">
        <f t="shared" si="265"/>
        <v>240</v>
      </c>
    </row>
    <row r="190" spans="8:10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250"/>
        <v>4</v>
      </c>
      <c r="AC190" s="14">
        <f>INDEX(挂机升级突破!$DQ$6:$DQ$57,卡牌消耗!AI190)</f>
        <v>11</v>
      </c>
      <c r="AD190" s="14">
        <f>INDEX(挂机升级突破!DR$6:DR$57,卡牌消耗!$AI190)</f>
        <v>4</v>
      </c>
      <c r="AE190" s="14">
        <f>INDEX(挂机升级突破!DS$6:DS$57,卡牌消耗!$AI190)</f>
        <v>0</v>
      </c>
      <c r="AF190" s="14" t="str">
        <f t="shared" si="251"/>
        <v>唐流雨</v>
      </c>
      <c r="AG190" s="14">
        <f t="shared" si="252"/>
        <v>2</v>
      </c>
      <c r="AH190" s="14" t="str">
        <f t="shared" si="253"/>
        <v>唐流雨魂火-30</v>
      </c>
      <c r="AI190" s="14">
        <f t="shared" si="254"/>
        <v>30</v>
      </c>
      <c r="AJ190" s="14" t="str">
        <f>INDEX(挂机升级突破!$DT$4:$ED$4,INDEX(挂机升级突破!$DQ$6:$DQ$57,卡牌消耗!AI190))</f>
        <v>金币</v>
      </c>
      <c r="AK190" s="14">
        <f>ROUND(INDEX(挂机升级突破!$DJ$6:$DJ$57,卡牌消耗!AI190)*INDEX(卡牌消耗!$B$8:$F$8,AG190)/$Q$4/50,0)*50</f>
        <v>6200</v>
      </c>
      <c r="AL190" s="14" t="str">
        <f>IF(AD190&gt;0,INDEX(挂机升级突破!$DT$4:$ED$4,AD190),"")</f>
        <v>橙色基础材料</v>
      </c>
      <c r="AM190" s="14">
        <f>ROUND(INDEX(挂机升级突破!$DT$6:$ED$57,卡牌消耗!AI190,AD190)*INDEX(卡牌消耗!$B$5:$F$5,AG190)/$Q$4/5,0)*5</f>
        <v>20</v>
      </c>
      <c r="AN190" s="14" t="str">
        <f>IF(AE190&gt;0,INDEX(挂机升级突破!$DT$4:$ED$4,AE190),"")</f>
        <v/>
      </c>
      <c r="AO190" s="14" t="str">
        <f>IF(AE190&gt;0,ROUND(INDEX(挂机升级突破!$DT$6:$ED$57,卡牌消耗!AI190,AE190)*INDEX(卡牌消耗!$B$7:$F$7,AG190)/$Q$4,0),"")</f>
        <v/>
      </c>
      <c r="AP190" s="106"/>
      <c r="AQ190" s="15"/>
      <c r="AR190" s="104">
        <v>186</v>
      </c>
      <c r="AS190" s="14">
        <f t="shared" si="255"/>
        <v>10</v>
      </c>
      <c r="AT190" s="14">
        <f>INDEX(挂机升级突破!$EI$7:$EI$26,AX190)</f>
        <v>5</v>
      </c>
      <c r="AU190" s="14">
        <f>INDEX(挂机升级突破!$EJ$7:$EJ$26,AX190)</f>
        <v>1</v>
      </c>
      <c r="AV190" s="14">
        <f t="shared" si="256"/>
        <v>4</v>
      </c>
      <c r="AW190" s="14" t="str">
        <f t="shared" si="257"/>
        <v>张郃</v>
      </c>
      <c r="AX190" s="14">
        <f t="shared" si="258"/>
        <v>6</v>
      </c>
      <c r="AY190" s="14" t="str">
        <f t="shared" si="259"/>
        <v>张郃6突</v>
      </c>
      <c r="AZ190" s="14" t="str">
        <f>IF(AT190&gt;0,INDEX(挂机升级突破!$ER$5:$EV$5,卡牌消耗!AT190),"")</f>
        <v>金币</v>
      </c>
      <c r="BA190" s="14">
        <f>IF(AT190&gt;0,ROUND(INDEX(挂机升级突破!$EV$7:$EV$26,卡牌消耗!AX190)*INDEX(卡牌消耗!$B$8:$F$8,AV190)/$Q$4/500,0)*500,"")</f>
        <v>7500</v>
      </c>
      <c r="BB190" s="14" t="str">
        <f>IF(AU190&gt;0,INDEX(挂机升级突破!$ER$5:$EV$5,卡牌消耗!AU190),"")</f>
        <v>玄铁</v>
      </c>
      <c r="BC190" s="14">
        <f>IF(AU190&gt;0,ROUND(INDEX(挂机升级突破!$ER$7:$EU$26,卡牌消耗!AX190,卡牌消耗!AU190)*INDEX($B$6:$F$6,AV190)/$Q$4/5,0)*5,"")</f>
        <v>60</v>
      </c>
      <c r="BD190" s="104"/>
      <c r="BE190" s="104"/>
      <c r="BF190" s="106"/>
      <c r="BX190" s="171"/>
      <c r="BY190" s="171"/>
      <c r="BZ190" s="171"/>
      <c r="CA190" s="170"/>
      <c r="CB190" s="170"/>
      <c r="CC190" s="170"/>
      <c r="CD190" s="170"/>
      <c r="CE190" s="170"/>
      <c r="CN190" s="136">
        <v>186</v>
      </c>
      <c r="CO190" s="14">
        <f t="shared" si="263"/>
        <v>38</v>
      </c>
      <c r="CP190" s="14">
        <f t="shared" si="245"/>
        <v>2</v>
      </c>
      <c r="CQ190" s="14">
        <f t="shared" si="246"/>
        <v>1102015</v>
      </c>
      <c r="CR190" s="136" t="s">
        <v>1102</v>
      </c>
      <c r="CS190" s="14">
        <f t="shared" si="247"/>
        <v>1</v>
      </c>
      <c r="CT190" s="14" t="str">
        <f t="shared" si="248"/>
        <v>于禁-1星</v>
      </c>
      <c r="CU190" s="136" t="s">
        <v>1108</v>
      </c>
      <c r="CV190" s="14">
        <f t="shared" si="264"/>
        <v>3000</v>
      </c>
      <c r="CW190" s="14" t="str">
        <f t="shared" si="249"/>
        <v>于禁碎片</v>
      </c>
      <c r="CX190" s="14">
        <f t="shared" si="265"/>
        <v>20</v>
      </c>
    </row>
    <row r="191" spans="8:10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250"/>
        <v>4</v>
      </c>
      <c r="AC191" s="14">
        <f>INDEX(挂机升级突破!$DQ$6:$DQ$57,卡牌消耗!AI191)</f>
        <v>11</v>
      </c>
      <c r="AD191" s="14">
        <f>INDEX(挂机升级突破!DR$6:DR$57,卡牌消耗!$AI191)</f>
        <v>4</v>
      </c>
      <c r="AE191" s="14">
        <f>INDEX(挂机升级突破!DS$6:DS$57,卡牌消耗!$AI191)</f>
        <v>0</v>
      </c>
      <c r="AF191" s="14" t="str">
        <f t="shared" si="251"/>
        <v>唐流雨</v>
      </c>
      <c r="AG191" s="14">
        <f t="shared" si="252"/>
        <v>2</v>
      </c>
      <c r="AH191" s="14" t="str">
        <f t="shared" si="253"/>
        <v>唐流雨魂火-31</v>
      </c>
      <c r="AI191" s="14">
        <f t="shared" si="254"/>
        <v>31</v>
      </c>
      <c r="AJ191" s="14" t="str">
        <f>INDEX(挂机升级突破!$DT$4:$ED$4,INDEX(挂机升级突破!$DQ$6:$DQ$57,卡牌消耗!AI191))</f>
        <v>金币</v>
      </c>
      <c r="AK191" s="14">
        <f>ROUND(INDEX(挂机升级突破!$DJ$6:$DJ$57,卡牌消耗!AI191)*INDEX(卡牌消耗!$B$8:$F$8,AG191)/$Q$4/50,0)*50</f>
        <v>6200</v>
      </c>
      <c r="AL191" s="14" t="str">
        <f>IF(AD191&gt;0,INDEX(挂机升级突破!$DT$4:$ED$4,AD191),"")</f>
        <v>橙色基础材料</v>
      </c>
      <c r="AM191" s="14">
        <f>ROUND(INDEX(挂机升级突破!$DT$6:$ED$57,卡牌消耗!AI191,AD191)*INDEX(卡牌消耗!$B$5:$F$5,AG191)/$Q$4/5,0)*5</f>
        <v>20</v>
      </c>
      <c r="AN191" s="14" t="str">
        <f>IF(AE191&gt;0,INDEX(挂机升级突破!$DT$4:$ED$4,AE191),"")</f>
        <v/>
      </c>
      <c r="AO191" s="14" t="str">
        <f>IF(AE191&gt;0,ROUND(INDEX(挂机升级突破!$DT$6:$ED$57,卡牌消耗!AI191,AE191)*INDEX(卡牌消耗!$B$7:$F$7,AG191)/$Q$4,0),"")</f>
        <v/>
      </c>
      <c r="AP191" s="106"/>
      <c r="AQ191" s="15"/>
      <c r="AR191" s="104">
        <v>187</v>
      </c>
      <c r="AS191" s="14">
        <f t="shared" si="255"/>
        <v>10</v>
      </c>
      <c r="AT191" s="14">
        <f>INDEX(挂机升级突破!$EI$7:$EI$26,AX191)</f>
        <v>5</v>
      </c>
      <c r="AU191" s="14">
        <f>INDEX(挂机升级突破!$EJ$7:$EJ$26,AX191)</f>
        <v>1</v>
      </c>
      <c r="AV191" s="14">
        <f t="shared" si="256"/>
        <v>4</v>
      </c>
      <c r="AW191" s="14" t="str">
        <f t="shared" si="257"/>
        <v>张郃</v>
      </c>
      <c r="AX191" s="14">
        <f t="shared" si="258"/>
        <v>7</v>
      </c>
      <c r="AY191" s="14" t="str">
        <f t="shared" si="259"/>
        <v>张郃7突</v>
      </c>
      <c r="AZ191" s="14" t="str">
        <f>IF(AT191&gt;0,INDEX(挂机升级突破!$ER$5:$EV$5,卡牌消耗!AT191),"")</f>
        <v>金币</v>
      </c>
      <c r="BA191" s="14">
        <f>IF(AT191&gt;0,ROUND(INDEX(挂机升级突破!$EV$7:$EV$26,卡牌消耗!AX191)*INDEX(卡牌消耗!$B$8:$F$8,AV191)/$Q$4/500,0)*500,"")</f>
        <v>12500</v>
      </c>
      <c r="BB191" s="14" t="str">
        <f>IF(AU191&gt;0,INDEX(挂机升级突破!$ER$5:$EV$5,卡牌消耗!AU191),"")</f>
        <v>玄铁</v>
      </c>
      <c r="BC191" s="14">
        <f>IF(AU191&gt;0,ROUND(INDEX(挂机升级突破!$ER$7:$EU$26,卡牌消耗!AX191,卡牌消耗!AU191)*INDEX($B$6:$F$6,AV191)/$Q$4/5,0)*5,"")</f>
        <v>100</v>
      </c>
      <c r="BD191" s="104"/>
      <c r="BE191" s="104"/>
      <c r="BF191" s="106"/>
      <c r="BX191" s="171"/>
      <c r="BY191" s="171"/>
      <c r="BZ191" s="171"/>
      <c r="CA191" s="170"/>
      <c r="CB191" s="170"/>
      <c r="CC191" s="170"/>
      <c r="CD191" s="170"/>
      <c r="CE191" s="170"/>
      <c r="CN191" s="136">
        <v>187</v>
      </c>
      <c r="CO191" s="14">
        <f t="shared" si="263"/>
        <v>38</v>
      </c>
      <c r="CP191" s="14">
        <f t="shared" si="245"/>
        <v>2</v>
      </c>
      <c r="CQ191" s="14">
        <f t="shared" si="246"/>
        <v>1102015</v>
      </c>
      <c r="CR191" s="136" t="s">
        <v>1102</v>
      </c>
      <c r="CS191" s="14">
        <f t="shared" si="247"/>
        <v>2</v>
      </c>
      <c r="CT191" s="14" t="str">
        <f t="shared" si="248"/>
        <v>于禁-2星</v>
      </c>
      <c r="CU191" s="136" t="s">
        <v>1108</v>
      </c>
      <c r="CV191" s="14">
        <f t="shared" si="264"/>
        <v>3500</v>
      </c>
      <c r="CW191" s="14" t="str">
        <f t="shared" si="249"/>
        <v>于禁碎片</v>
      </c>
      <c r="CX191" s="14">
        <f t="shared" si="265"/>
        <v>40</v>
      </c>
    </row>
    <row r="192" spans="8:10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250"/>
        <v>4</v>
      </c>
      <c r="AC192" s="14">
        <f>INDEX(挂机升级突破!$DQ$6:$DQ$57,卡牌消耗!AI192)</f>
        <v>11</v>
      </c>
      <c r="AD192" s="14">
        <f>INDEX(挂机升级突破!DR$6:DR$57,卡牌消耗!$AI192)</f>
        <v>4</v>
      </c>
      <c r="AE192" s="14">
        <f>INDEX(挂机升级突破!DS$6:DS$57,卡牌消耗!$AI192)</f>
        <v>0</v>
      </c>
      <c r="AF192" s="14" t="str">
        <f t="shared" si="251"/>
        <v>唐流雨</v>
      </c>
      <c r="AG192" s="14">
        <f t="shared" si="252"/>
        <v>2</v>
      </c>
      <c r="AH192" s="14" t="str">
        <f t="shared" si="253"/>
        <v>唐流雨魂火-32</v>
      </c>
      <c r="AI192" s="14">
        <f t="shared" si="254"/>
        <v>32</v>
      </c>
      <c r="AJ192" s="14" t="str">
        <f>INDEX(挂机升级突破!$DT$4:$ED$4,INDEX(挂机升级突破!$DQ$6:$DQ$57,卡牌消耗!AI192))</f>
        <v>金币</v>
      </c>
      <c r="AK192" s="14">
        <f>ROUND(INDEX(挂机升级突破!$DJ$6:$DJ$57,卡牌消耗!AI192)*INDEX(卡牌消耗!$B$8:$F$8,AG192)/$Q$4/50,0)*50</f>
        <v>8550</v>
      </c>
      <c r="AL192" s="14" t="str">
        <f>IF(AD192&gt;0,INDEX(挂机升级突破!$DT$4:$ED$4,AD192),"")</f>
        <v>橙色基础材料</v>
      </c>
      <c r="AM192" s="14">
        <f>ROUND(INDEX(挂机升级突破!$DT$6:$ED$57,卡牌消耗!AI192,AD192)*INDEX(卡牌消耗!$B$5:$F$5,AG192)/$Q$4/5,0)*5</f>
        <v>20</v>
      </c>
      <c r="AN192" s="14" t="str">
        <f>IF(AE192&gt;0,INDEX(挂机升级突破!$DT$4:$ED$4,AE192),"")</f>
        <v/>
      </c>
      <c r="AO192" s="14" t="str">
        <f>IF(AE192&gt;0,ROUND(INDEX(挂机升级突破!$DT$6:$ED$57,卡牌消耗!AI192,AE192)*INDEX(卡牌消耗!$B$7:$F$7,AG192)/$Q$4,0),"")</f>
        <v/>
      </c>
      <c r="AP192" s="106"/>
      <c r="AQ192" s="15"/>
      <c r="AR192" s="104">
        <v>188</v>
      </c>
      <c r="AS192" s="14">
        <f t="shared" si="255"/>
        <v>10</v>
      </c>
      <c r="AT192" s="14">
        <f>INDEX(挂机升级突破!$EI$7:$EI$26,AX192)</f>
        <v>5</v>
      </c>
      <c r="AU192" s="14">
        <f>INDEX(挂机升级突破!$EJ$7:$EJ$26,AX192)</f>
        <v>1</v>
      </c>
      <c r="AV192" s="14">
        <f t="shared" si="256"/>
        <v>4</v>
      </c>
      <c r="AW192" s="14" t="str">
        <f t="shared" si="257"/>
        <v>张郃</v>
      </c>
      <c r="AX192" s="14">
        <f t="shared" si="258"/>
        <v>8</v>
      </c>
      <c r="AY192" s="14" t="str">
        <f t="shared" si="259"/>
        <v>张郃8突</v>
      </c>
      <c r="AZ192" s="14" t="str">
        <f>IF(AT192&gt;0,INDEX(挂机升级突破!$ER$5:$EV$5,卡牌消耗!AT192),"")</f>
        <v>金币</v>
      </c>
      <c r="BA192" s="14">
        <f>IF(AT192&gt;0,ROUND(INDEX(挂机升级突破!$EV$7:$EV$26,卡牌消耗!AX192)*INDEX(卡牌消耗!$B$8:$F$8,AV192)/$Q$4/500,0)*500,"")</f>
        <v>12500</v>
      </c>
      <c r="BB192" s="14" t="str">
        <f>IF(AU192&gt;0,INDEX(挂机升级突破!$ER$5:$EV$5,卡牌消耗!AU192),"")</f>
        <v>玄铁</v>
      </c>
      <c r="BC192" s="14">
        <f>IF(AU192&gt;0,ROUND(INDEX(挂机升级突破!$ER$7:$EU$26,卡牌消耗!AX192,卡牌消耗!AU192)*INDEX($B$6:$F$6,AV192)/$Q$4/5,0)*5,"")</f>
        <v>180</v>
      </c>
      <c r="BD192" s="104"/>
      <c r="BE192" s="104"/>
      <c r="BF192" s="106"/>
      <c r="BX192" s="171"/>
      <c r="BY192" s="171"/>
      <c r="BZ192" s="171"/>
      <c r="CA192" s="170"/>
      <c r="CB192" s="170"/>
      <c r="CC192" s="170"/>
      <c r="CD192" s="170"/>
      <c r="CE192" s="170"/>
      <c r="CN192" s="136">
        <v>188</v>
      </c>
      <c r="CO192" s="14">
        <f t="shared" si="263"/>
        <v>38</v>
      </c>
      <c r="CP192" s="14">
        <f t="shared" si="245"/>
        <v>2</v>
      </c>
      <c r="CQ192" s="14">
        <f t="shared" si="246"/>
        <v>1102015</v>
      </c>
      <c r="CR192" s="136" t="s">
        <v>1102</v>
      </c>
      <c r="CS192" s="14">
        <f t="shared" si="247"/>
        <v>3</v>
      </c>
      <c r="CT192" s="14" t="str">
        <f t="shared" si="248"/>
        <v>于禁-3星</v>
      </c>
      <c r="CU192" s="136" t="s">
        <v>1108</v>
      </c>
      <c r="CV192" s="14">
        <f t="shared" si="264"/>
        <v>7000</v>
      </c>
      <c r="CW192" s="14" t="str">
        <f t="shared" si="249"/>
        <v>于禁碎片</v>
      </c>
      <c r="CX192" s="14">
        <f t="shared" si="265"/>
        <v>80</v>
      </c>
    </row>
    <row r="193" spans="8:10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250"/>
        <v>4</v>
      </c>
      <c r="AC193" s="14">
        <f>INDEX(挂机升级突破!$DQ$6:$DQ$57,卡牌消耗!AI193)</f>
        <v>11</v>
      </c>
      <c r="AD193" s="14">
        <f>INDEX(挂机升级突破!DR$6:DR$57,卡牌消耗!$AI193)</f>
        <v>4</v>
      </c>
      <c r="AE193" s="14">
        <f>INDEX(挂机升级突破!DS$6:DS$57,卡牌消耗!$AI193)</f>
        <v>0</v>
      </c>
      <c r="AF193" s="14" t="str">
        <f t="shared" si="251"/>
        <v>唐流雨</v>
      </c>
      <c r="AG193" s="14">
        <f t="shared" si="252"/>
        <v>2</v>
      </c>
      <c r="AH193" s="14" t="str">
        <f t="shared" si="253"/>
        <v>唐流雨魂火-33</v>
      </c>
      <c r="AI193" s="14">
        <f t="shared" si="254"/>
        <v>33</v>
      </c>
      <c r="AJ193" s="14" t="str">
        <f>INDEX(挂机升级突破!$DT$4:$ED$4,INDEX(挂机升级突破!$DQ$6:$DQ$57,卡牌消耗!AI193))</f>
        <v>金币</v>
      </c>
      <c r="AK193" s="14">
        <f>ROUND(INDEX(挂机升级突破!$DJ$6:$DJ$57,卡牌消耗!AI193)*INDEX(卡牌消耗!$B$8:$F$8,AG193)/$Q$4/50,0)*50</f>
        <v>8550</v>
      </c>
      <c r="AL193" s="14" t="str">
        <f>IF(AD193&gt;0,INDEX(挂机升级突破!$DT$4:$ED$4,AD193),"")</f>
        <v>橙色基础材料</v>
      </c>
      <c r="AM193" s="14">
        <f>ROUND(INDEX(挂机升级突破!$DT$6:$ED$57,卡牌消耗!AI193,AD193)*INDEX(卡牌消耗!$B$5:$F$5,AG193)/$Q$4/5,0)*5</f>
        <v>20</v>
      </c>
      <c r="AN193" s="14" t="str">
        <f>IF(AE193&gt;0,INDEX(挂机升级突破!$DT$4:$ED$4,AE193),"")</f>
        <v/>
      </c>
      <c r="AO193" s="14" t="str">
        <f>IF(AE193&gt;0,ROUND(INDEX(挂机升级突破!$DT$6:$ED$57,卡牌消耗!AI193,AE193)*INDEX(卡牌消耗!$B$7:$F$7,AG193)/$Q$4,0),"")</f>
        <v/>
      </c>
      <c r="AP193" s="106"/>
      <c r="AQ193" s="15"/>
      <c r="AR193" s="104">
        <v>189</v>
      </c>
      <c r="AS193" s="14">
        <f t="shared" si="255"/>
        <v>10</v>
      </c>
      <c r="AT193" s="14">
        <f>INDEX(挂机升级突破!$EI$7:$EI$26,AX193)</f>
        <v>5</v>
      </c>
      <c r="AU193" s="14">
        <f>INDEX(挂机升级突破!$EJ$7:$EJ$26,AX193)</f>
        <v>2</v>
      </c>
      <c r="AV193" s="14">
        <f t="shared" si="256"/>
        <v>4</v>
      </c>
      <c r="AW193" s="14" t="str">
        <f t="shared" si="257"/>
        <v>张郃</v>
      </c>
      <c r="AX193" s="14">
        <f t="shared" si="258"/>
        <v>9</v>
      </c>
      <c r="AY193" s="14" t="str">
        <f t="shared" si="259"/>
        <v>张郃9突</v>
      </c>
      <c r="AZ193" s="14" t="str">
        <f>IF(AT193&gt;0,INDEX(挂机升级突破!$ER$5:$EV$5,卡牌消耗!AT193),"")</f>
        <v>金币</v>
      </c>
      <c r="BA193" s="14">
        <f>IF(AT193&gt;0,ROUND(INDEX(挂机升级突破!$EV$7:$EV$26,卡牌消耗!AX193)*INDEX(卡牌消耗!$B$8:$F$8,AV193)/$Q$4/500,0)*500,"")</f>
        <v>16500</v>
      </c>
      <c r="BB193" s="14" t="str">
        <f>IF(AU193&gt;0,INDEX(挂机升级突破!$ER$5:$EV$5,卡牌消耗!AU193),"")</f>
        <v>乌金</v>
      </c>
      <c r="BC193" s="14">
        <f>IF(AU193&gt;0,ROUND(INDEX(挂机升级突破!$ER$7:$EU$26,卡牌消耗!AX193,卡牌消耗!AU193)*INDEX($B$6:$F$6,AV193)/$Q$4/5,0)*5,"")</f>
        <v>60</v>
      </c>
      <c r="BD193" s="104"/>
      <c r="BE193" s="104"/>
      <c r="BF193" s="106"/>
      <c r="BX193" s="171"/>
      <c r="BY193" s="171"/>
      <c r="BZ193" s="171"/>
      <c r="CA193" s="170"/>
      <c r="CB193" s="170"/>
      <c r="CC193" s="170"/>
      <c r="CD193" s="170"/>
      <c r="CE193" s="170"/>
      <c r="CN193" s="136">
        <v>189</v>
      </c>
      <c r="CO193" s="14">
        <f t="shared" si="263"/>
        <v>38</v>
      </c>
      <c r="CP193" s="14">
        <f t="shared" si="245"/>
        <v>2</v>
      </c>
      <c r="CQ193" s="14">
        <f t="shared" si="246"/>
        <v>1102015</v>
      </c>
      <c r="CR193" s="136" t="s">
        <v>1102</v>
      </c>
      <c r="CS193" s="14">
        <f t="shared" si="247"/>
        <v>4</v>
      </c>
      <c r="CT193" s="14" t="str">
        <f t="shared" si="248"/>
        <v>于禁-4星</v>
      </c>
      <c r="CU193" s="136" t="s">
        <v>1108</v>
      </c>
      <c r="CV193" s="14">
        <f t="shared" si="264"/>
        <v>16000</v>
      </c>
      <c r="CW193" s="14" t="str">
        <f t="shared" si="249"/>
        <v>于禁碎片</v>
      </c>
      <c r="CX193" s="14">
        <f t="shared" si="265"/>
        <v>120</v>
      </c>
    </row>
    <row r="194" spans="8:10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250"/>
        <v>4</v>
      </c>
      <c r="AC194" s="14">
        <f>INDEX(挂机升级突破!$DQ$6:$DQ$57,卡牌消耗!AI194)</f>
        <v>11</v>
      </c>
      <c r="AD194" s="14">
        <f>INDEX(挂机升级突破!DR$6:DR$57,卡牌消耗!$AI194)</f>
        <v>4</v>
      </c>
      <c r="AE194" s="14">
        <f>INDEX(挂机升级突破!DS$6:DS$57,卡牌消耗!$AI194)</f>
        <v>0</v>
      </c>
      <c r="AF194" s="14" t="str">
        <f t="shared" si="251"/>
        <v>唐流雨</v>
      </c>
      <c r="AG194" s="14">
        <f t="shared" si="252"/>
        <v>2</v>
      </c>
      <c r="AH194" s="14" t="str">
        <f t="shared" si="253"/>
        <v>唐流雨魂火-34</v>
      </c>
      <c r="AI194" s="14">
        <f t="shared" si="254"/>
        <v>34</v>
      </c>
      <c r="AJ194" s="14" t="str">
        <f>INDEX(挂机升级突破!$DT$4:$ED$4,INDEX(挂机升级突破!$DQ$6:$DQ$57,卡牌消耗!AI194))</f>
        <v>金币</v>
      </c>
      <c r="AK194" s="14">
        <f>ROUND(INDEX(挂机升级突破!$DJ$6:$DJ$57,卡牌消耗!AI194)*INDEX(卡牌消耗!$B$8:$F$8,AG194)/$Q$4/50,0)*50</f>
        <v>8550</v>
      </c>
      <c r="AL194" s="14" t="str">
        <f>IF(AD194&gt;0,INDEX(挂机升级突破!$DT$4:$ED$4,AD194),"")</f>
        <v>橙色基础材料</v>
      </c>
      <c r="AM194" s="14">
        <f>ROUND(INDEX(挂机升级突破!$DT$6:$ED$57,卡牌消耗!AI194,AD194)*INDEX(卡牌消耗!$B$5:$F$5,AG194)/$Q$4/5,0)*5</f>
        <v>25</v>
      </c>
      <c r="AN194" s="14" t="str">
        <f>IF(AE194&gt;0,INDEX(挂机升级突破!$DT$4:$ED$4,AE194),"")</f>
        <v/>
      </c>
      <c r="AO194" s="14" t="str">
        <f>IF(AE194&gt;0,ROUND(INDEX(挂机升级突破!$DT$6:$ED$57,卡牌消耗!AI194,AE194)*INDEX(卡牌消耗!$B$7:$F$7,AG194)/$Q$4,0),"")</f>
        <v/>
      </c>
      <c r="AP194" s="106"/>
      <c r="AQ194" s="15"/>
      <c r="AR194" s="104">
        <v>190</v>
      </c>
      <c r="AS194" s="14">
        <f t="shared" si="255"/>
        <v>10</v>
      </c>
      <c r="AT194" s="14">
        <f>INDEX(挂机升级突破!$EI$7:$EI$26,AX194)</f>
        <v>5</v>
      </c>
      <c r="AU194" s="14">
        <f>INDEX(挂机升级突破!$EJ$7:$EJ$26,AX194)</f>
        <v>2</v>
      </c>
      <c r="AV194" s="14">
        <f t="shared" si="256"/>
        <v>4</v>
      </c>
      <c r="AW194" s="14" t="str">
        <f t="shared" si="257"/>
        <v>张郃</v>
      </c>
      <c r="AX194" s="14">
        <f t="shared" si="258"/>
        <v>10</v>
      </c>
      <c r="AY194" s="14" t="str">
        <f t="shared" si="259"/>
        <v>张郃10突</v>
      </c>
      <c r="AZ194" s="14" t="str">
        <f>IF(AT194&gt;0,INDEX(挂机升级突破!$ER$5:$EV$5,卡牌消耗!AT194),"")</f>
        <v>金币</v>
      </c>
      <c r="BA194" s="14">
        <f>IF(AT194&gt;0,ROUND(INDEX(挂机升级突破!$EV$7:$EV$26,卡牌消耗!AX194)*INDEX(卡牌消耗!$B$8:$F$8,AV194)/$Q$4/500,0)*500,"")</f>
        <v>28000</v>
      </c>
      <c r="BB194" s="14" t="str">
        <f>IF(AU194&gt;0,INDEX(挂机升级突破!$ER$5:$EV$5,卡牌消耗!AU194),"")</f>
        <v>乌金</v>
      </c>
      <c r="BC194" s="14">
        <f>IF(AU194&gt;0,ROUND(INDEX(挂机升级突破!$ER$7:$EU$26,卡牌消耗!AX194,卡牌消耗!AU194)*INDEX($B$6:$F$6,AV194)/$Q$4/5,0)*5,"")</f>
        <v>85</v>
      </c>
      <c r="BD194" s="104"/>
      <c r="BE194" s="104"/>
      <c r="BF194" s="106"/>
      <c r="BX194" s="171"/>
      <c r="BY194" s="171"/>
      <c r="BZ194" s="171"/>
      <c r="CA194" s="170"/>
      <c r="CB194" s="170"/>
      <c r="CC194" s="170"/>
      <c r="CD194" s="170"/>
      <c r="CE194" s="170"/>
      <c r="CN194" s="136">
        <v>190</v>
      </c>
      <c r="CO194" s="14">
        <f t="shared" si="263"/>
        <v>38</v>
      </c>
      <c r="CP194" s="14">
        <f t="shared" si="245"/>
        <v>2</v>
      </c>
      <c r="CQ194" s="14">
        <f t="shared" si="246"/>
        <v>1102015</v>
      </c>
      <c r="CR194" s="136" t="s">
        <v>1102</v>
      </c>
      <c r="CS194" s="14">
        <f t="shared" si="247"/>
        <v>5</v>
      </c>
      <c r="CT194" s="14" t="str">
        <f t="shared" si="248"/>
        <v>于禁-5星</v>
      </c>
      <c r="CU194" s="136" t="s">
        <v>1108</v>
      </c>
      <c r="CV194" s="14">
        <f t="shared" si="264"/>
        <v>30000</v>
      </c>
      <c r="CW194" s="14" t="str">
        <f t="shared" si="249"/>
        <v>于禁碎片</v>
      </c>
      <c r="CX194" s="14">
        <f t="shared" si="265"/>
        <v>160</v>
      </c>
    </row>
    <row r="195" spans="8:10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250"/>
        <v>4</v>
      </c>
      <c r="AC195" s="14">
        <f>INDEX(挂机升级突破!$DQ$6:$DQ$57,卡牌消耗!AI195)</f>
        <v>11</v>
      </c>
      <c r="AD195" s="14">
        <f>INDEX(挂机升级突破!DR$6:DR$57,卡牌消耗!$AI195)</f>
        <v>4</v>
      </c>
      <c r="AE195" s="14">
        <f>INDEX(挂机升级突破!DS$6:DS$57,卡牌消耗!$AI195)</f>
        <v>0</v>
      </c>
      <c r="AF195" s="14" t="str">
        <f t="shared" si="251"/>
        <v>唐流雨</v>
      </c>
      <c r="AG195" s="14">
        <f t="shared" si="252"/>
        <v>2</v>
      </c>
      <c r="AH195" s="14" t="str">
        <f t="shared" si="253"/>
        <v>唐流雨魂火-35</v>
      </c>
      <c r="AI195" s="14">
        <f t="shared" si="254"/>
        <v>35</v>
      </c>
      <c r="AJ195" s="14" t="str">
        <f>INDEX(挂机升级突破!$DT$4:$ED$4,INDEX(挂机升级突破!$DQ$6:$DQ$57,卡牌消耗!AI195))</f>
        <v>金币</v>
      </c>
      <c r="AK195" s="14">
        <f>ROUND(INDEX(挂机升级突破!$DJ$6:$DJ$57,卡牌消耗!AI195)*INDEX(卡牌消耗!$B$8:$F$8,AG195)/$Q$4/50,0)*50</f>
        <v>10900</v>
      </c>
      <c r="AL195" s="14" t="str">
        <f>IF(AD195&gt;0,INDEX(挂机升级突破!$DT$4:$ED$4,AD195),"")</f>
        <v>橙色基础材料</v>
      </c>
      <c r="AM195" s="14">
        <f>ROUND(INDEX(挂机升级突破!$DT$6:$ED$57,卡牌消耗!AI195,AD195)*INDEX(卡牌消耗!$B$5:$F$5,AG195)/$Q$4/5,0)*5</f>
        <v>25</v>
      </c>
      <c r="AN195" s="14" t="str">
        <f>IF(AE195&gt;0,INDEX(挂机升级突破!$DT$4:$ED$4,AE195),"")</f>
        <v/>
      </c>
      <c r="AO195" s="14" t="str">
        <f>IF(AE195&gt;0,ROUND(INDEX(挂机升级突破!$DT$6:$ED$57,卡牌消耗!AI195,AE195)*INDEX(卡牌消耗!$B$7:$F$7,AG195)/$Q$4,0),"")</f>
        <v/>
      </c>
      <c r="AP195" s="106"/>
      <c r="AQ195" s="15"/>
      <c r="AR195" s="104">
        <v>191</v>
      </c>
      <c r="AS195" s="14">
        <f t="shared" si="255"/>
        <v>10</v>
      </c>
      <c r="AT195" s="14">
        <f>INDEX(挂机升级突破!$EI$7:$EI$26,AX195)</f>
        <v>5</v>
      </c>
      <c r="AU195" s="14">
        <f>INDEX(挂机升级突破!$EJ$7:$EJ$26,AX195)</f>
        <v>2</v>
      </c>
      <c r="AV195" s="14">
        <f t="shared" si="256"/>
        <v>4</v>
      </c>
      <c r="AW195" s="14" t="str">
        <f t="shared" si="257"/>
        <v>张郃</v>
      </c>
      <c r="AX195" s="14">
        <f t="shared" si="258"/>
        <v>11</v>
      </c>
      <c r="AY195" s="14" t="str">
        <f t="shared" si="259"/>
        <v>张郃11突</v>
      </c>
      <c r="AZ195" s="14" t="str">
        <f>IF(AT195&gt;0,INDEX(挂机升级突破!$ER$5:$EV$5,卡牌消耗!AT195),"")</f>
        <v>金币</v>
      </c>
      <c r="BA195" s="14">
        <f>IF(AT195&gt;0,ROUND(INDEX(挂机升级突破!$EV$7:$EV$26,卡牌消耗!AX195)*INDEX(卡牌消耗!$B$8:$F$8,AV195)/$Q$4/500,0)*500,"")</f>
        <v>28000</v>
      </c>
      <c r="BB195" s="14" t="str">
        <f>IF(AU195&gt;0,INDEX(挂机升级突破!$ER$5:$EV$5,卡牌消耗!AU195),"")</f>
        <v>乌金</v>
      </c>
      <c r="BC195" s="14">
        <f>IF(AU195&gt;0,ROUND(INDEX(挂机升级突破!$ER$7:$EU$26,卡牌消耗!AX195,卡牌消耗!AU195)*INDEX($B$6:$F$6,AV195)/$Q$4/5,0)*5,"")</f>
        <v>110</v>
      </c>
      <c r="BD195" s="104"/>
      <c r="BE195" s="104"/>
      <c r="BF195" s="106"/>
      <c r="BX195" s="171"/>
      <c r="BY195" s="171"/>
      <c r="BZ195" s="171"/>
      <c r="CA195" s="170"/>
      <c r="CB195" s="170"/>
      <c r="CC195" s="170"/>
      <c r="CD195" s="170"/>
      <c r="CE195" s="170"/>
      <c r="CN195" s="136">
        <v>191</v>
      </c>
      <c r="CO195" s="14">
        <f t="shared" si="263"/>
        <v>39</v>
      </c>
      <c r="CP195" s="14">
        <f t="shared" si="245"/>
        <v>4</v>
      </c>
      <c r="CQ195" s="14">
        <f t="shared" si="246"/>
        <v>1102016</v>
      </c>
      <c r="CR195" s="136" t="s">
        <v>1102</v>
      </c>
      <c r="CS195" s="14">
        <f t="shared" si="247"/>
        <v>1</v>
      </c>
      <c r="CT195" s="14" t="str">
        <f t="shared" si="248"/>
        <v>西方龙-1星</v>
      </c>
      <c r="CU195" s="136" t="s">
        <v>1108</v>
      </c>
      <c r="CV195" s="14">
        <f t="shared" si="264"/>
        <v>6000</v>
      </c>
      <c r="CW195" s="14" t="str">
        <f t="shared" si="249"/>
        <v>西方龙碎片</v>
      </c>
      <c r="CX195" s="14">
        <f t="shared" si="265"/>
        <v>80</v>
      </c>
    </row>
    <row r="196" spans="8:10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250"/>
        <v>4</v>
      </c>
      <c r="AC196" s="14">
        <f>INDEX(挂机升级突破!$DQ$6:$DQ$57,卡牌消耗!AI196)</f>
        <v>11</v>
      </c>
      <c r="AD196" s="14">
        <f>INDEX(挂机升级突破!DR$6:DR$57,卡牌消耗!$AI196)</f>
        <v>4</v>
      </c>
      <c r="AE196" s="14">
        <f>INDEX(挂机升级突破!DS$6:DS$57,卡牌消耗!$AI196)</f>
        <v>0</v>
      </c>
      <c r="AF196" s="14" t="str">
        <f t="shared" si="251"/>
        <v>唐流雨</v>
      </c>
      <c r="AG196" s="14">
        <f t="shared" si="252"/>
        <v>2</v>
      </c>
      <c r="AH196" s="14" t="str">
        <f t="shared" si="253"/>
        <v>唐流雨魂火-36</v>
      </c>
      <c r="AI196" s="14">
        <f t="shared" si="254"/>
        <v>36</v>
      </c>
      <c r="AJ196" s="14" t="str">
        <f>INDEX(挂机升级突破!$DT$4:$ED$4,INDEX(挂机升级突破!$DQ$6:$DQ$57,卡牌消耗!AI196))</f>
        <v>金币</v>
      </c>
      <c r="AK196" s="14">
        <f>ROUND(INDEX(挂机升级突破!$DJ$6:$DJ$57,卡牌消耗!AI196)*INDEX(卡牌消耗!$B$8:$F$8,AG196)/$Q$4/50,0)*50</f>
        <v>10900</v>
      </c>
      <c r="AL196" s="14" t="str">
        <f>IF(AD196&gt;0,INDEX(挂机升级突破!$DT$4:$ED$4,AD196),"")</f>
        <v>橙色基础材料</v>
      </c>
      <c r="AM196" s="14">
        <f>ROUND(INDEX(挂机升级突破!$DT$6:$ED$57,卡牌消耗!AI196,AD196)*INDEX(卡牌消耗!$B$5:$F$5,AG196)/$Q$4/5,0)*5</f>
        <v>25</v>
      </c>
      <c r="AN196" s="14" t="str">
        <f>IF(AE196&gt;0,INDEX(挂机升级突破!$DT$4:$ED$4,AE196),"")</f>
        <v/>
      </c>
      <c r="AO196" s="14" t="str">
        <f>IF(AE196&gt;0,ROUND(INDEX(挂机升级突破!$DT$6:$ED$57,卡牌消耗!AI196,AE196)*INDEX(卡牌消耗!$B$7:$F$7,AG196)/$Q$4,0),"")</f>
        <v/>
      </c>
      <c r="AP196" s="106"/>
      <c r="AQ196" s="15"/>
      <c r="AR196" s="104">
        <v>192</v>
      </c>
      <c r="AS196" s="14">
        <f t="shared" si="255"/>
        <v>10</v>
      </c>
      <c r="AT196" s="14">
        <f>INDEX(挂机升级突破!$EI$7:$EI$26,AX196)</f>
        <v>5</v>
      </c>
      <c r="AU196" s="14">
        <f>INDEX(挂机升级突破!$EJ$7:$EJ$26,AX196)</f>
        <v>2</v>
      </c>
      <c r="AV196" s="14">
        <f t="shared" si="256"/>
        <v>4</v>
      </c>
      <c r="AW196" s="14" t="str">
        <f t="shared" si="257"/>
        <v>张郃</v>
      </c>
      <c r="AX196" s="14">
        <f t="shared" si="258"/>
        <v>12</v>
      </c>
      <c r="AY196" s="14" t="str">
        <f t="shared" si="259"/>
        <v>张郃12突</v>
      </c>
      <c r="AZ196" s="14" t="str">
        <f>IF(AT196&gt;0,INDEX(挂机升级突破!$ER$5:$EV$5,卡牌消耗!AT196),"")</f>
        <v>金币</v>
      </c>
      <c r="BA196" s="14">
        <f>IF(AT196&gt;0,ROUND(INDEX(挂机升级突破!$EV$7:$EV$26,卡牌消耗!AX196)*INDEX(卡牌消耗!$B$8:$F$8,AV196)/$Q$4/500,0)*500,"")</f>
        <v>37500</v>
      </c>
      <c r="BB196" s="14" t="str">
        <f>IF(AU196&gt;0,INDEX(挂机升级突破!$ER$5:$EV$5,卡牌消耗!AU196),"")</f>
        <v>乌金</v>
      </c>
      <c r="BC196" s="14">
        <f>IF(AU196&gt;0,ROUND(INDEX(挂机升级突破!$ER$7:$EU$26,卡牌消耗!AX196,卡牌消耗!AU196)*INDEX($B$6:$F$6,AV196)/$Q$4/5,0)*5,"")</f>
        <v>140</v>
      </c>
      <c r="BD196" s="104"/>
      <c r="BE196" s="104"/>
      <c r="BF196" s="106"/>
      <c r="BX196" s="171"/>
      <c r="BY196" s="171"/>
      <c r="BZ196" s="171"/>
      <c r="CA196" s="170"/>
      <c r="CB196" s="170"/>
      <c r="CC196" s="170"/>
      <c r="CD196" s="170"/>
      <c r="CE196" s="170"/>
      <c r="CN196" s="136">
        <v>192</v>
      </c>
      <c r="CO196" s="14">
        <f t="shared" si="263"/>
        <v>39</v>
      </c>
      <c r="CP196" s="14">
        <f t="shared" si="245"/>
        <v>4</v>
      </c>
      <c r="CQ196" s="14">
        <f t="shared" si="246"/>
        <v>1102016</v>
      </c>
      <c r="CR196" s="136" t="s">
        <v>1102</v>
      </c>
      <c r="CS196" s="14">
        <f t="shared" si="247"/>
        <v>2</v>
      </c>
      <c r="CT196" s="14" t="str">
        <f t="shared" si="248"/>
        <v>西方龙-2星</v>
      </c>
      <c r="CU196" s="136" t="s">
        <v>1108</v>
      </c>
      <c r="CV196" s="14">
        <f t="shared" si="264"/>
        <v>8000</v>
      </c>
      <c r="CW196" s="14" t="str">
        <f t="shared" si="249"/>
        <v>西方龙碎片</v>
      </c>
      <c r="CX196" s="14">
        <f t="shared" si="265"/>
        <v>80</v>
      </c>
    </row>
    <row r="197" spans="8:10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250"/>
        <v>4</v>
      </c>
      <c r="AC197" s="14">
        <f>INDEX(挂机升级突破!$DQ$6:$DQ$57,卡牌消耗!AI197)</f>
        <v>11</v>
      </c>
      <c r="AD197" s="14">
        <f>INDEX(挂机升级突破!DR$6:DR$57,卡牌消耗!$AI197)</f>
        <v>4</v>
      </c>
      <c r="AE197" s="14">
        <f>INDEX(挂机升级突破!DS$6:DS$57,卡牌消耗!$AI197)</f>
        <v>0</v>
      </c>
      <c r="AF197" s="14" t="str">
        <f t="shared" si="251"/>
        <v>唐流雨</v>
      </c>
      <c r="AG197" s="14">
        <f t="shared" si="252"/>
        <v>2</v>
      </c>
      <c r="AH197" s="14" t="str">
        <f t="shared" si="253"/>
        <v>唐流雨魂火-37</v>
      </c>
      <c r="AI197" s="14">
        <f t="shared" si="254"/>
        <v>37</v>
      </c>
      <c r="AJ197" s="14" t="str">
        <f>INDEX(挂机升级突破!$DT$4:$ED$4,INDEX(挂机升级突破!$DQ$6:$DQ$57,卡牌消耗!AI197))</f>
        <v>金币</v>
      </c>
      <c r="AK197" s="14">
        <f>ROUND(INDEX(挂机升级突破!$DJ$6:$DJ$57,卡牌消耗!AI197)*INDEX(卡牌消耗!$B$8:$F$8,AG197)/$Q$4/50,0)*50</f>
        <v>11650</v>
      </c>
      <c r="AL197" s="14" t="str">
        <f>IF(AD197&gt;0,INDEX(挂机升级突破!$DT$4:$ED$4,AD197),"")</f>
        <v>橙色基础材料</v>
      </c>
      <c r="AM197" s="14">
        <f>ROUND(INDEX(挂机升级突破!$DT$6:$ED$57,卡牌消耗!AI197,AD197)*INDEX(卡牌消耗!$B$5:$F$5,AG197)/$Q$4/5,0)*5</f>
        <v>25</v>
      </c>
      <c r="AN197" s="14" t="str">
        <f>IF(AE197&gt;0,INDEX(挂机升级突破!$DT$4:$ED$4,AE197),"")</f>
        <v/>
      </c>
      <c r="AO197" s="14" t="str">
        <f>IF(AE197&gt;0,ROUND(INDEX(挂机升级突破!$DT$6:$ED$57,卡牌消耗!AI197,AE197)*INDEX(卡牌消耗!$B$7:$F$7,AG197)/$Q$4,0),"")</f>
        <v/>
      </c>
      <c r="AP197" s="106"/>
      <c r="AQ197" s="15"/>
      <c r="AR197" s="104">
        <v>193</v>
      </c>
      <c r="AS197" s="14">
        <f t="shared" si="255"/>
        <v>10</v>
      </c>
      <c r="AT197" s="14">
        <f>INDEX(挂机升级突破!$EI$7:$EI$26,AX197)</f>
        <v>5</v>
      </c>
      <c r="AU197" s="14">
        <f>INDEX(挂机升级突破!$EJ$7:$EJ$26,AX197)</f>
        <v>3</v>
      </c>
      <c r="AV197" s="14">
        <f t="shared" si="256"/>
        <v>4</v>
      </c>
      <c r="AW197" s="14" t="str">
        <f t="shared" si="257"/>
        <v>张郃</v>
      </c>
      <c r="AX197" s="14">
        <f t="shared" si="258"/>
        <v>13</v>
      </c>
      <c r="AY197" s="14" t="str">
        <f t="shared" si="259"/>
        <v>张郃13突</v>
      </c>
      <c r="AZ197" s="14" t="str">
        <f>IF(AT197&gt;0,INDEX(挂机升级突破!$ER$5:$EV$5,卡牌消耗!AT197),"")</f>
        <v>金币</v>
      </c>
      <c r="BA197" s="14">
        <f>IF(AT197&gt;0,ROUND(INDEX(挂机升级突破!$EV$7:$EV$26,卡牌消耗!AX197)*INDEX(卡牌消耗!$B$8:$F$8,AV197)/$Q$4/500,0)*500,"")</f>
        <v>50000</v>
      </c>
      <c r="BB197" s="14" t="str">
        <f>IF(AU197&gt;0,INDEX(挂机升级突破!$ER$5:$EV$5,卡牌消耗!AU197),"")</f>
        <v>银母</v>
      </c>
      <c r="BC197" s="14">
        <f>IF(AU197&gt;0,ROUND(INDEX(挂机升级突破!$ER$7:$EU$26,卡牌消耗!AX197,卡牌消耗!AU197)*INDEX($B$6:$F$6,AV197)/$Q$4/5,0)*5,"")</f>
        <v>45</v>
      </c>
      <c r="BD197" s="104"/>
      <c r="BE197" s="104"/>
      <c r="BF197" s="106"/>
      <c r="BX197" s="171"/>
      <c r="BY197" s="171"/>
      <c r="BZ197" s="171"/>
      <c r="CA197" s="170"/>
      <c r="CB197" s="170"/>
      <c r="CC197" s="170"/>
      <c r="CD197" s="170"/>
      <c r="CE197" s="170"/>
      <c r="CN197" s="136">
        <v>193</v>
      </c>
      <c r="CO197" s="14">
        <f t="shared" si="263"/>
        <v>39</v>
      </c>
      <c r="CP197" s="14">
        <f t="shared" ref="CP197:CP254" si="304">INDEX($C$47:$C$97,CO197)</f>
        <v>4</v>
      </c>
      <c r="CQ197" s="14">
        <f t="shared" ref="CQ197:CQ254" si="305">INDEX($A$47:$A$97,CO197)</f>
        <v>1102016</v>
      </c>
      <c r="CR197" s="136" t="s">
        <v>1102</v>
      </c>
      <c r="CS197" s="14">
        <f t="shared" ref="CS197:CS254" si="306">CN197-INDEX($E$46:$E$97,CO197)</f>
        <v>3</v>
      </c>
      <c r="CT197" s="14" t="str">
        <f t="shared" ref="CT197:CT254" si="307">INDEX($B$47:$B$97,CO197)&amp;"-"&amp;CS197&amp;"星"</f>
        <v>西方龙-3星</v>
      </c>
      <c r="CU197" s="136" t="s">
        <v>1108</v>
      </c>
      <c r="CV197" s="14">
        <f t="shared" si="264"/>
        <v>14000</v>
      </c>
      <c r="CW197" s="14" t="str">
        <f t="shared" ref="CW197:CW254" si="308">INDEX($B$47:$B$97,CO197)&amp;"碎片"</f>
        <v>西方龙碎片</v>
      </c>
      <c r="CX197" s="14">
        <f t="shared" si="265"/>
        <v>160</v>
      </c>
    </row>
    <row r="198" spans="8:10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309">INT((AA198-1)/52)+1</f>
        <v>4</v>
      </c>
      <c r="AC198" s="14">
        <f>INDEX(挂机升级突破!$DQ$6:$DQ$57,卡牌消耗!AI198)</f>
        <v>11</v>
      </c>
      <c r="AD198" s="14">
        <f>INDEX(挂机升级突破!DR$6:DR$57,卡牌消耗!$AI198)</f>
        <v>5</v>
      </c>
      <c r="AE198" s="14">
        <f>INDEX(挂机升级突破!DS$6:DS$57,卡牌消耗!$AI198)</f>
        <v>0</v>
      </c>
      <c r="AF198" s="14" t="str">
        <f t="shared" ref="AF198:AF261" si="310">INDEX($B$13:$B$40,AB198)</f>
        <v>唐流雨</v>
      </c>
      <c r="AG198" s="14">
        <f t="shared" ref="AG198:AG261" si="311">INDEX($C$13:$C$40,AB198)</f>
        <v>2</v>
      </c>
      <c r="AH198" s="14" t="str">
        <f t="shared" ref="AH198:AH261" si="312">AF198&amp;"魂火-"&amp;AI198</f>
        <v>唐流雨魂火-38</v>
      </c>
      <c r="AI198" s="14">
        <f t="shared" ref="AI198:AI261" si="313">AA198-(AB198-1)*52</f>
        <v>38</v>
      </c>
      <c r="AJ198" s="14" t="str">
        <f>INDEX(挂机升级突破!$DT$4:$ED$4,INDEX(挂机升级突破!$DQ$6:$DQ$57,卡牌消耗!AI198))</f>
        <v>金币</v>
      </c>
      <c r="AK198" s="14">
        <f>ROUND(INDEX(挂机升级突破!$DJ$6:$DJ$57,卡牌消耗!AI198)*INDEX(卡牌消耗!$B$8:$F$8,AG198)/$Q$4/50,0)*50</f>
        <v>15050</v>
      </c>
      <c r="AL198" s="14" t="str">
        <f>IF(AD198&gt;0,INDEX(挂机升级突破!$DT$4:$ED$4,AD198),"")</f>
        <v>红色基础材料</v>
      </c>
      <c r="AM198" s="14">
        <f>ROUND(INDEX(挂机升级突破!$DT$6:$ED$57,卡牌消耗!AI198,AD198)*INDEX(卡牌消耗!$B$5:$F$5,AG198)/$Q$4/5,0)*5</f>
        <v>5</v>
      </c>
      <c r="AN198" s="14" t="str">
        <f>IF(AE198&gt;0,INDEX(挂机升级突破!$DT$4:$ED$4,AE198),"")</f>
        <v/>
      </c>
      <c r="AO198" s="14" t="str">
        <f>IF(AE198&gt;0,ROUND(INDEX(挂机升级突破!$DT$6:$ED$57,卡牌消耗!AI198,AE198)*INDEX(卡牌消耗!$B$7:$F$7,AG198)/$Q$4,0),"")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314">INT((AR198-1)/20)+1</f>
        <v>10</v>
      </c>
      <c r="AT198" s="14">
        <f>INDEX(挂机升级突破!$EI$7:$EI$26,AX198)</f>
        <v>5</v>
      </c>
      <c r="AU198" s="14">
        <f>INDEX(挂机升级突破!$EJ$7:$EJ$26,AX198)</f>
        <v>3</v>
      </c>
      <c r="AV198" s="14">
        <f t="shared" ref="AV198:AV261" si="315">INDEX($C$13:$C$40,AS198)</f>
        <v>4</v>
      </c>
      <c r="AW198" s="14" t="str">
        <f t="shared" ref="AW198:AW261" si="316">INDEX($B$13:$B$40,AS198)</f>
        <v>张郃</v>
      </c>
      <c r="AX198" s="14">
        <f t="shared" ref="AX198:AX261" si="317">AR198-(AS198-1)*20</f>
        <v>14</v>
      </c>
      <c r="AY198" s="14" t="str">
        <f t="shared" ref="AY198:AY261" si="318">AW198&amp;AX198&amp;"突"</f>
        <v>张郃14突</v>
      </c>
      <c r="AZ198" s="14" t="str">
        <f>IF(AT198&gt;0,INDEX(挂机升级突破!$ER$5:$EV$5,卡牌消耗!AT198),"")</f>
        <v>金币</v>
      </c>
      <c r="BA198" s="14">
        <f>IF(AT198&gt;0,ROUND(INDEX(挂机升级突破!$EV$7:$EV$26,卡牌消耗!AX198)*INDEX(卡牌消耗!$B$8:$F$8,AV198)/$Q$4/500,0)*500,"")</f>
        <v>50000</v>
      </c>
      <c r="BB198" s="14" t="str">
        <f>IF(AU198&gt;0,INDEX(挂机升级突破!$ER$5:$EV$5,卡牌消耗!AU198),"")</f>
        <v>银母</v>
      </c>
      <c r="BC198" s="14">
        <f>IF(AU198&gt;0,ROUND(INDEX(挂机升级突破!$ER$7:$EU$26,卡牌消耗!AX198,卡牌消耗!AU198)*INDEX($B$6:$F$6,AV198)/$Q$4/5,0)*5,"")</f>
        <v>65</v>
      </c>
      <c r="BD198" s="104"/>
      <c r="BE198" s="104"/>
      <c r="BF198" s="106"/>
      <c r="BX198" s="171"/>
      <c r="BY198" s="171"/>
      <c r="BZ198" s="171"/>
      <c r="CA198" s="170"/>
      <c r="CB198" s="170"/>
      <c r="CC198" s="170"/>
      <c r="CD198" s="170"/>
      <c r="CE198" s="170"/>
      <c r="CN198" s="136">
        <v>194</v>
      </c>
      <c r="CO198" s="14">
        <f t="shared" ref="CO198:CO254" si="319">INT((CN198-1)/5)+1</f>
        <v>39</v>
      </c>
      <c r="CP198" s="14">
        <f t="shared" si="304"/>
        <v>4</v>
      </c>
      <c r="CQ198" s="14">
        <f t="shared" si="305"/>
        <v>1102016</v>
      </c>
      <c r="CR198" s="136" t="s">
        <v>1102</v>
      </c>
      <c r="CS198" s="14">
        <f t="shared" si="306"/>
        <v>4</v>
      </c>
      <c r="CT198" s="14" t="str">
        <f t="shared" si="307"/>
        <v>西方龙-4星</v>
      </c>
      <c r="CU198" s="136" t="s">
        <v>1108</v>
      </c>
      <c r="CV198" s="14">
        <f t="shared" ref="CV198:CV254" si="320">INDEX($K$21:$N$25,CS198,CP198-1)</f>
        <v>32000</v>
      </c>
      <c r="CW198" s="14" t="str">
        <f t="shared" si="308"/>
        <v>西方龙碎片</v>
      </c>
      <c r="CX198" s="14">
        <f t="shared" ref="CX198:CX254" si="321">INDEX($J$5:$M$9,CS198,CP198-1)</f>
        <v>240</v>
      </c>
    </row>
    <row r="199" spans="8:10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309"/>
        <v>4</v>
      </c>
      <c r="AC199" s="14">
        <f>INDEX(挂机升级突破!$DQ$6:$DQ$57,卡牌消耗!AI199)</f>
        <v>11</v>
      </c>
      <c r="AD199" s="14">
        <f>INDEX(挂机升级突破!DR$6:DR$57,卡牌消耗!$AI199)</f>
        <v>5</v>
      </c>
      <c r="AE199" s="14">
        <f>INDEX(挂机升级突破!DS$6:DS$57,卡牌消耗!$AI199)</f>
        <v>0</v>
      </c>
      <c r="AF199" s="14" t="str">
        <f t="shared" si="310"/>
        <v>唐流雨</v>
      </c>
      <c r="AG199" s="14">
        <f t="shared" si="311"/>
        <v>2</v>
      </c>
      <c r="AH199" s="14" t="str">
        <f t="shared" si="312"/>
        <v>唐流雨魂火-39</v>
      </c>
      <c r="AI199" s="14">
        <f t="shared" si="313"/>
        <v>39</v>
      </c>
      <c r="AJ199" s="14" t="str">
        <f>INDEX(挂机升级突破!$DT$4:$ED$4,INDEX(挂机升级突破!$DQ$6:$DQ$57,卡牌消耗!AI199))</f>
        <v>金币</v>
      </c>
      <c r="AK199" s="14">
        <f>ROUND(INDEX(挂机升级突破!$DJ$6:$DJ$57,卡牌消耗!AI199)*INDEX(卡牌消耗!$B$8:$F$8,AG199)/$Q$4/50,0)*50</f>
        <v>15050</v>
      </c>
      <c r="AL199" s="14" t="str">
        <f>IF(AD199&gt;0,INDEX(挂机升级突破!$DT$4:$ED$4,AD199),"")</f>
        <v>红色基础材料</v>
      </c>
      <c r="AM199" s="14">
        <f>ROUND(INDEX(挂机升级突破!$DT$6:$ED$57,卡牌消耗!AI199,AD199)*INDEX(卡牌消耗!$B$5:$F$5,AG199)/$Q$4/5,0)*5</f>
        <v>5</v>
      </c>
      <c r="AN199" s="14" t="str">
        <f>IF(AE199&gt;0,INDEX(挂机升级突破!$DT$4:$ED$4,AE199),"")</f>
        <v/>
      </c>
      <c r="AO199" s="14" t="str">
        <f>IF(AE199&gt;0,ROUND(INDEX(挂机升级突破!$DT$6:$ED$57,卡牌消耗!AI199,AE199)*INDEX(卡牌消耗!$B$7:$F$7,AG199)/$Q$4,0),"")</f>
        <v/>
      </c>
      <c r="AP199" s="106"/>
      <c r="AQ199" s="15"/>
      <c r="AR199" s="104">
        <v>195</v>
      </c>
      <c r="AS199" s="14">
        <f t="shared" si="314"/>
        <v>10</v>
      </c>
      <c r="AT199" s="14">
        <f>INDEX(挂机升级突破!$EI$7:$EI$26,AX199)</f>
        <v>5</v>
      </c>
      <c r="AU199" s="14">
        <f>INDEX(挂机升级突破!$EJ$7:$EJ$26,AX199)</f>
        <v>3</v>
      </c>
      <c r="AV199" s="14">
        <f t="shared" si="315"/>
        <v>4</v>
      </c>
      <c r="AW199" s="14" t="str">
        <f t="shared" si="316"/>
        <v>张郃</v>
      </c>
      <c r="AX199" s="14">
        <f t="shared" si="317"/>
        <v>15</v>
      </c>
      <c r="AY199" s="14" t="str">
        <f t="shared" si="318"/>
        <v>张郃15突</v>
      </c>
      <c r="AZ199" s="14" t="str">
        <f>IF(AT199&gt;0,INDEX(挂机升级突破!$ER$5:$EV$5,卡牌消耗!AT199),"")</f>
        <v>金币</v>
      </c>
      <c r="BA199" s="14">
        <f>IF(AT199&gt;0,ROUND(INDEX(挂机升级突破!$EV$7:$EV$26,卡牌消耗!AX199)*INDEX(卡牌消耗!$B$8:$F$8,AV199)/$Q$4/500,0)*500,"")</f>
        <v>66500</v>
      </c>
      <c r="BB199" s="14" t="str">
        <f>IF(AU199&gt;0,INDEX(挂机升级突破!$ER$5:$EV$5,卡牌消耗!AU199),"")</f>
        <v>银母</v>
      </c>
      <c r="BC199" s="14">
        <f>IF(AU199&gt;0,ROUND(INDEX(挂机升级突破!$ER$7:$EU$26,卡牌消耗!AX199,卡牌消耗!AU199)*INDEX($B$6:$F$6,AV199)/$Q$4/5,0)*5,"")</f>
        <v>85</v>
      </c>
      <c r="BD199" s="104"/>
      <c r="BE199" s="104"/>
      <c r="BF199" s="106"/>
      <c r="BX199" s="171"/>
      <c r="BY199" s="171"/>
      <c r="BZ199" s="171"/>
      <c r="CA199" s="170"/>
      <c r="CB199" s="170"/>
      <c r="CC199" s="170"/>
      <c r="CD199" s="170"/>
      <c r="CE199" s="170"/>
      <c r="CN199" s="136">
        <v>195</v>
      </c>
      <c r="CO199" s="14">
        <f t="shared" si="319"/>
        <v>39</v>
      </c>
      <c r="CP199" s="14">
        <f t="shared" si="304"/>
        <v>4</v>
      </c>
      <c r="CQ199" s="14">
        <f t="shared" si="305"/>
        <v>1102016</v>
      </c>
      <c r="CR199" s="136" t="s">
        <v>1102</v>
      </c>
      <c r="CS199" s="14">
        <f t="shared" si="306"/>
        <v>5</v>
      </c>
      <c r="CT199" s="14" t="str">
        <f t="shared" si="307"/>
        <v>西方龙-5星</v>
      </c>
      <c r="CU199" s="136" t="s">
        <v>1108</v>
      </c>
      <c r="CV199" s="14">
        <f t="shared" si="320"/>
        <v>60000</v>
      </c>
      <c r="CW199" s="14" t="str">
        <f t="shared" si="308"/>
        <v>西方龙碎片</v>
      </c>
      <c r="CX199" s="14">
        <f t="shared" si="321"/>
        <v>320</v>
      </c>
    </row>
    <row r="200" spans="8:10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309"/>
        <v>4</v>
      </c>
      <c r="AC200" s="14">
        <f>INDEX(挂机升级突破!$DQ$6:$DQ$57,卡牌消耗!AI200)</f>
        <v>11</v>
      </c>
      <c r="AD200" s="14">
        <f>INDEX(挂机升级突破!DR$6:DR$57,卡牌消耗!$AI200)</f>
        <v>5</v>
      </c>
      <c r="AE200" s="14">
        <f>INDEX(挂机升级突破!DS$6:DS$57,卡牌消耗!$AI200)</f>
        <v>0</v>
      </c>
      <c r="AF200" s="14" t="str">
        <f t="shared" si="310"/>
        <v>唐流雨</v>
      </c>
      <c r="AG200" s="14">
        <f t="shared" si="311"/>
        <v>2</v>
      </c>
      <c r="AH200" s="14" t="str">
        <f t="shared" si="312"/>
        <v>唐流雨魂火-40</v>
      </c>
      <c r="AI200" s="14">
        <f t="shared" si="313"/>
        <v>40</v>
      </c>
      <c r="AJ200" s="14" t="str">
        <f>INDEX(挂机升级突破!$DT$4:$ED$4,INDEX(挂机升级突破!$DQ$6:$DQ$57,卡牌消耗!AI200))</f>
        <v>金币</v>
      </c>
      <c r="AK200" s="14">
        <f>ROUND(INDEX(挂机升级突破!$DJ$6:$DJ$57,卡牌消耗!AI200)*INDEX(卡牌消耗!$B$8:$F$8,AG200)/$Q$4/50,0)*50</f>
        <v>15050</v>
      </c>
      <c r="AL200" s="14" t="str">
        <f>IF(AD200&gt;0,INDEX(挂机升级突破!$DT$4:$ED$4,AD200),"")</f>
        <v>红色基础材料</v>
      </c>
      <c r="AM200" s="14">
        <f>ROUND(INDEX(挂机升级突破!$DT$6:$ED$57,卡牌消耗!AI200,AD200)*INDEX(卡牌消耗!$B$5:$F$5,AG200)/$Q$4/5,0)*5</f>
        <v>5</v>
      </c>
      <c r="AN200" s="14" t="str">
        <f>IF(AE200&gt;0,INDEX(挂机升级突破!$DT$4:$ED$4,AE200),"")</f>
        <v/>
      </c>
      <c r="AO200" s="14" t="str">
        <f>IF(AE200&gt;0,ROUND(INDEX(挂机升级突破!$DT$6:$ED$57,卡牌消耗!AI200,AE200)*INDEX(卡牌消耗!$B$7:$F$7,AG200)/$Q$4,0),"")</f>
        <v/>
      </c>
      <c r="AP200" s="106"/>
      <c r="AQ200" s="15"/>
      <c r="AR200" s="104">
        <v>196</v>
      </c>
      <c r="AS200" s="14">
        <f t="shared" si="314"/>
        <v>10</v>
      </c>
      <c r="AT200" s="14">
        <f>INDEX(挂机升级突破!$EI$7:$EI$26,AX200)</f>
        <v>5</v>
      </c>
      <c r="AU200" s="14">
        <f>INDEX(挂机升级突破!$EJ$7:$EJ$26,AX200)</f>
        <v>3</v>
      </c>
      <c r="AV200" s="14">
        <f t="shared" si="315"/>
        <v>4</v>
      </c>
      <c r="AW200" s="14" t="str">
        <f t="shared" si="316"/>
        <v>张郃</v>
      </c>
      <c r="AX200" s="14">
        <f t="shared" si="317"/>
        <v>16</v>
      </c>
      <c r="AY200" s="14" t="str">
        <f t="shared" si="318"/>
        <v>张郃16突</v>
      </c>
      <c r="AZ200" s="14" t="str">
        <f>IF(AT200&gt;0,INDEX(挂机升级突破!$ER$5:$EV$5,卡牌消耗!AT200),"")</f>
        <v>金币</v>
      </c>
      <c r="BA200" s="14">
        <f>IF(AT200&gt;0,ROUND(INDEX(挂机升级突破!$EV$7:$EV$26,卡牌消耗!AX200)*INDEX(卡牌消耗!$B$8:$F$8,AV200)/$Q$4/500,0)*500,"")</f>
        <v>121000</v>
      </c>
      <c r="BB200" s="14" t="str">
        <f>IF(AU200&gt;0,INDEX(挂机升级突破!$ER$5:$EV$5,卡牌消耗!AU200),"")</f>
        <v>银母</v>
      </c>
      <c r="BC200" s="14">
        <f>IF(AU200&gt;0,ROUND(INDEX(挂机升级突破!$ER$7:$EU$26,卡牌消耗!AX200,卡牌消耗!AU200)*INDEX($B$6:$F$6,AV200)/$Q$4/5,0)*5,"")</f>
        <v>110</v>
      </c>
      <c r="BD200" s="104"/>
      <c r="BE200" s="104"/>
      <c r="BF200" s="106"/>
      <c r="BX200" s="171"/>
      <c r="BY200" s="171"/>
      <c r="BZ200" s="171"/>
      <c r="CA200" s="170"/>
      <c r="CB200" s="170"/>
      <c r="CC200" s="170"/>
      <c r="CD200" s="170"/>
      <c r="CE200" s="170"/>
      <c r="CN200" s="136">
        <v>196</v>
      </c>
      <c r="CO200" s="14">
        <f t="shared" si="319"/>
        <v>40</v>
      </c>
      <c r="CP200" s="14">
        <f t="shared" si="304"/>
        <v>3</v>
      </c>
      <c r="CQ200" s="14">
        <f t="shared" si="305"/>
        <v>1102017</v>
      </c>
      <c r="CR200" s="136" t="s">
        <v>1102</v>
      </c>
      <c r="CS200" s="14">
        <f t="shared" si="306"/>
        <v>1</v>
      </c>
      <c r="CT200" s="14" t="str">
        <f t="shared" si="307"/>
        <v>飞廉-1星</v>
      </c>
      <c r="CU200" s="136" t="s">
        <v>1108</v>
      </c>
      <c r="CV200" s="14">
        <f t="shared" si="320"/>
        <v>4000</v>
      </c>
      <c r="CW200" s="14" t="str">
        <f t="shared" si="308"/>
        <v>飞廉碎片</v>
      </c>
      <c r="CX200" s="14">
        <f t="shared" si="321"/>
        <v>40</v>
      </c>
    </row>
    <row r="201" spans="8:10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309"/>
        <v>4</v>
      </c>
      <c r="AC201" s="14">
        <f>INDEX(挂机升级突破!$DQ$6:$DQ$57,卡牌消耗!AI201)</f>
        <v>11</v>
      </c>
      <c r="AD201" s="14">
        <f>INDEX(挂机升级突破!DR$6:DR$57,卡牌消耗!$AI201)</f>
        <v>5</v>
      </c>
      <c r="AE201" s="14">
        <f>INDEX(挂机升级突破!DS$6:DS$57,卡牌消耗!$AI201)</f>
        <v>10</v>
      </c>
      <c r="AF201" s="14" t="str">
        <f t="shared" si="310"/>
        <v>唐流雨</v>
      </c>
      <c r="AG201" s="14">
        <f t="shared" si="311"/>
        <v>2</v>
      </c>
      <c r="AH201" s="14" t="str">
        <f t="shared" si="312"/>
        <v>唐流雨魂火-41</v>
      </c>
      <c r="AI201" s="14">
        <f t="shared" si="313"/>
        <v>41</v>
      </c>
      <c r="AJ201" s="14" t="str">
        <f>INDEX(挂机升级突破!$DT$4:$ED$4,INDEX(挂机升级突破!$DQ$6:$DQ$57,卡牌消耗!AI201))</f>
        <v>金币</v>
      </c>
      <c r="AK201" s="14">
        <f>ROUND(INDEX(挂机升级突破!$DJ$6:$DJ$57,卡牌消耗!AI201)*INDEX(卡牌消耗!$B$8:$F$8,AG201)/$Q$4/50,0)*50</f>
        <v>20700</v>
      </c>
      <c r="AL201" s="14" t="str">
        <f>IF(AD201&gt;0,INDEX(挂机升级突破!$DT$4:$ED$4,AD201),"")</f>
        <v>红色基础材料</v>
      </c>
      <c r="AM201" s="14">
        <f>ROUND(INDEX(挂机升级突破!$DT$6:$ED$57,卡牌消耗!AI201,AD201)*INDEX(卡牌消耗!$B$5:$F$5,AG201)/$Q$4/5,0)*5</f>
        <v>10</v>
      </c>
      <c r="AN201" s="14" t="str">
        <f>IF(AE201&gt;0,INDEX(挂机升级突破!$DT$4:$ED$4,AE201),"")</f>
        <v>灵玉</v>
      </c>
      <c r="AO201" s="14">
        <f>IF(AE201&gt;0,ROUND(INDEX(挂机升级突破!$DT$6:$ED$57,卡牌消耗!AI201,AE201)*INDEX(卡牌消耗!$B$7:$F$7,AG201)/$Q$4,0),"")</f>
        <v>1</v>
      </c>
      <c r="AP201" s="106"/>
      <c r="AQ201" s="15"/>
      <c r="AR201" s="104">
        <v>197</v>
      </c>
      <c r="AS201" s="14">
        <f t="shared" si="314"/>
        <v>10</v>
      </c>
      <c r="AT201" s="14">
        <f>INDEX(挂机升级突破!$EI$7:$EI$26,AX201)</f>
        <v>5</v>
      </c>
      <c r="AU201" s="14">
        <f>INDEX(挂机升级突破!$EJ$7:$EJ$26,AX201)</f>
        <v>4</v>
      </c>
      <c r="AV201" s="14">
        <f t="shared" si="315"/>
        <v>4</v>
      </c>
      <c r="AW201" s="14" t="str">
        <f t="shared" si="316"/>
        <v>张郃</v>
      </c>
      <c r="AX201" s="14">
        <f t="shared" si="317"/>
        <v>17</v>
      </c>
      <c r="AY201" s="14" t="str">
        <f t="shared" si="318"/>
        <v>张郃17突</v>
      </c>
      <c r="AZ201" s="14" t="str">
        <f>IF(AT201&gt;0,INDEX(挂机升级突破!$ER$5:$EV$5,卡牌消耗!AT201),"")</f>
        <v>金币</v>
      </c>
      <c r="BA201" s="14">
        <f>IF(AT201&gt;0,ROUND(INDEX(挂机升级突破!$EV$7:$EV$26,卡牌消耗!AX201)*INDEX(卡牌消耗!$B$8:$F$8,AV201)/$Q$4/500,0)*500,"")</f>
        <v>121000</v>
      </c>
      <c r="BB201" s="14" t="str">
        <f>IF(AU201&gt;0,INDEX(挂机升级突破!$ER$5:$EV$5,卡牌消耗!AU201),"")</f>
        <v>铀金</v>
      </c>
      <c r="BC201" s="14">
        <f>IF(AU201&gt;0,ROUND(INDEX(挂机升级突破!$ER$7:$EU$26,卡牌消耗!AX201,卡牌消耗!AU201)*INDEX($B$6:$F$6,AV201)/$Q$4/5,0)*5,"")</f>
        <v>20</v>
      </c>
      <c r="BD201" s="104"/>
      <c r="BE201" s="104"/>
      <c r="BF201" s="106"/>
      <c r="BX201" s="171"/>
      <c r="BY201" s="171"/>
      <c r="BZ201" s="171"/>
      <c r="CA201" s="170"/>
      <c r="CB201" s="170"/>
      <c r="CC201" s="170"/>
      <c r="CD201" s="170"/>
      <c r="CE201" s="170"/>
      <c r="CN201" s="136">
        <v>197</v>
      </c>
      <c r="CO201" s="14">
        <f t="shared" si="319"/>
        <v>40</v>
      </c>
      <c r="CP201" s="14">
        <f t="shared" si="304"/>
        <v>3</v>
      </c>
      <c r="CQ201" s="14">
        <f t="shared" si="305"/>
        <v>1102017</v>
      </c>
      <c r="CR201" s="136" t="s">
        <v>1102</v>
      </c>
      <c r="CS201" s="14">
        <f t="shared" si="306"/>
        <v>2</v>
      </c>
      <c r="CT201" s="14" t="str">
        <f t="shared" si="307"/>
        <v>飞廉-2星</v>
      </c>
      <c r="CU201" s="136" t="s">
        <v>1108</v>
      </c>
      <c r="CV201" s="14">
        <f t="shared" si="320"/>
        <v>5000</v>
      </c>
      <c r="CW201" s="14" t="str">
        <f t="shared" si="308"/>
        <v>飞廉碎片</v>
      </c>
      <c r="CX201" s="14">
        <f t="shared" si="321"/>
        <v>80</v>
      </c>
    </row>
    <row r="202" spans="8:10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309"/>
        <v>4</v>
      </c>
      <c r="AC202" s="14">
        <f>INDEX(挂机升级突破!$DQ$6:$DQ$57,卡牌消耗!AI202)</f>
        <v>11</v>
      </c>
      <c r="AD202" s="14">
        <f>INDEX(挂机升级突破!DR$6:DR$57,卡牌消耗!$AI202)</f>
        <v>5</v>
      </c>
      <c r="AE202" s="14">
        <f>INDEX(挂机升级突破!DS$6:DS$57,卡牌消耗!$AI202)</f>
        <v>10</v>
      </c>
      <c r="AF202" s="14" t="str">
        <f t="shared" si="310"/>
        <v>唐流雨</v>
      </c>
      <c r="AG202" s="14">
        <f t="shared" si="311"/>
        <v>2</v>
      </c>
      <c r="AH202" s="14" t="str">
        <f t="shared" si="312"/>
        <v>唐流雨魂火-42</v>
      </c>
      <c r="AI202" s="14">
        <f t="shared" si="313"/>
        <v>42</v>
      </c>
      <c r="AJ202" s="14" t="str">
        <f>INDEX(挂机升级突破!$DT$4:$ED$4,INDEX(挂机升级突破!$DQ$6:$DQ$57,卡牌消耗!AI202))</f>
        <v>金币</v>
      </c>
      <c r="AK202" s="14">
        <f>ROUND(INDEX(挂机升级突破!$DJ$6:$DJ$57,卡牌消耗!AI202)*INDEX(卡牌消耗!$B$8:$F$8,AG202)/$Q$4/50,0)*50</f>
        <v>20700</v>
      </c>
      <c r="AL202" s="14" t="str">
        <f>IF(AD202&gt;0,INDEX(挂机升级突破!$DT$4:$ED$4,AD202),"")</f>
        <v>红色基础材料</v>
      </c>
      <c r="AM202" s="14">
        <f>ROUND(INDEX(挂机升级突破!$DT$6:$ED$57,卡牌消耗!AI202,AD202)*INDEX(卡牌消耗!$B$5:$F$5,AG202)/$Q$4/5,0)*5</f>
        <v>10</v>
      </c>
      <c r="AN202" s="14" t="str">
        <f>IF(AE202&gt;0,INDEX(挂机升级突破!$DT$4:$ED$4,AE202),"")</f>
        <v>灵玉</v>
      </c>
      <c r="AO202" s="14">
        <f>IF(AE202&gt;0,ROUND(INDEX(挂机升级突破!$DT$6:$ED$57,卡牌消耗!AI202,AE202)*INDEX(卡牌消耗!$B$7:$F$7,AG202)/$Q$4,0),"")</f>
        <v>1</v>
      </c>
      <c r="AP202" s="106"/>
      <c r="AQ202" s="15"/>
      <c r="AR202" s="104">
        <v>198</v>
      </c>
      <c r="AS202" s="14">
        <f t="shared" si="314"/>
        <v>10</v>
      </c>
      <c r="AT202" s="14">
        <f>INDEX(挂机升级突破!$EI$7:$EI$26,AX202)</f>
        <v>5</v>
      </c>
      <c r="AU202" s="14">
        <f>INDEX(挂机升级突破!$EJ$7:$EJ$26,AX202)</f>
        <v>4</v>
      </c>
      <c r="AV202" s="14">
        <f t="shared" si="315"/>
        <v>4</v>
      </c>
      <c r="AW202" s="14" t="str">
        <f t="shared" si="316"/>
        <v>张郃</v>
      </c>
      <c r="AX202" s="14">
        <f t="shared" si="317"/>
        <v>18</v>
      </c>
      <c r="AY202" s="14" t="str">
        <f t="shared" si="318"/>
        <v>张郃18突</v>
      </c>
      <c r="AZ202" s="14" t="str">
        <f>IF(AT202&gt;0,INDEX(挂机升级突破!$ER$5:$EV$5,卡牌消耗!AT202),"")</f>
        <v>金币</v>
      </c>
      <c r="BA202" s="14">
        <f>IF(AT202&gt;0,ROUND(INDEX(挂机升级突破!$EV$7:$EV$26,卡牌消耗!AX202)*INDEX(卡牌消耗!$B$8:$F$8,AV202)/$Q$4/500,0)*500,"")</f>
        <v>161000</v>
      </c>
      <c r="BB202" s="14" t="str">
        <f>IF(AU202&gt;0,INDEX(挂机升级突破!$ER$5:$EV$5,卡牌消耗!AU202),"")</f>
        <v>铀金</v>
      </c>
      <c r="BC202" s="14">
        <f>IF(AU202&gt;0,ROUND(INDEX(挂机升级突破!$ER$7:$EU$26,卡牌消耗!AX202,卡牌消耗!AU202)*INDEX($B$6:$F$6,AV202)/$Q$4/5,0)*5,"")</f>
        <v>30</v>
      </c>
      <c r="BD202" s="104"/>
      <c r="BE202" s="104"/>
      <c r="BF202" s="106"/>
      <c r="BX202" s="171"/>
      <c r="BY202" s="171"/>
      <c r="BZ202" s="171"/>
      <c r="CA202" s="170"/>
      <c r="CB202" s="170"/>
      <c r="CC202" s="170"/>
      <c r="CD202" s="170"/>
      <c r="CE202" s="170"/>
      <c r="CN202" s="136">
        <v>198</v>
      </c>
      <c r="CO202" s="14">
        <f t="shared" si="319"/>
        <v>40</v>
      </c>
      <c r="CP202" s="14">
        <f t="shared" si="304"/>
        <v>3</v>
      </c>
      <c r="CQ202" s="14">
        <f t="shared" si="305"/>
        <v>1102017</v>
      </c>
      <c r="CR202" s="136" t="s">
        <v>1102</v>
      </c>
      <c r="CS202" s="14">
        <f t="shared" si="306"/>
        <v>3</v>
      </c>
      <c r="CT202" s="14" t="str">
        <f t="shared" si="307"/>
        <v>飞廉-3星</v>
      </c>
      <c r="CU202" s="136" t="s">
        <v>1108</v>
      </c>
      <c r="CV202" s="14">
        <f t="shared" si="320"/>
        <v>10000</v>
      </c>
      <c r="CW202" s="14" t="str">
        <f t="shared" si="308"/>
        <v>飞廉碎片</v>
      </c>
      <c r="CX202" s="14">
        <f t="shared" si="321"/>
        <v>120</v>
      </c>
    </row>
    <row r="203" spans="8:10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309"/>
        <v>4</v>
      </c>
      <c r="AC203" s="14">
        <f>INDEX(挂机升级突破!$DQ$6:$DQ$57,卡牌消耗!AI203)</f>
        <v>11</v>
      </c>
      <c r="AD203" s="14">
        <f>INDEX(挂机升级突破!DR$6:DR$57,卡牌消耗!$AI203)</f>
        <v>5</v>
      </c>
      <c r="AE203" s="14">
        <f>INDEX(挂机升级突破!DS$6:DS$57,卡牌消耗!$AI203)</f>
        <v>10</v>
      </c>
      <c r="AF203" s="14" t="str">
        <f t="shared" si="310"/>
        <v>唐流雨</v>
      </c>
      <c r="AG203" s="14">
        <f t="shared" si="311"/>
        <v>2</v>
      </c>
      <c r="AH203" s="14" t="str">
        <f t="shared" si="312"/>
        <v>唐流雨魂火-43</v>
      </c>
      <c r="AI203" s="14">
        <f t="shared" si="313"/>
        <v>43</v>
      </c>
      <c r="AJ203" s="14" t="str">
        <f>INDEX(挂机升级突破!$DT$4:$ED$4,INDEX(挂机升级突破!$DQ$6:$DQ$57,卡牌消耗!AI203))</f>
        <v>金币</v>
      </c>
      <c r="AK203" s="14">
        <f>ROUND(INDEX(挂机升级突破!$DJ$6:$DJ$57,卡牌消耗!AI203)*INDEX(卡牌消耗!$B$8:$F$8,AG203)/$Q$4/50,0)*50</f>
        <v>20700</v>
      </c>
      <c r="AL203" s="14" t="str">
        <f>IF(AD203&gt;0,INDEX(挂机升级突破!$DT$4:$ED$4,AD203),"")</f>
        <v>红色基础材料</v>
      </c>
      <c r="AM203" s="14">
        <f>ROUND(INDEX(挂机升级突破!$DT$6:$ED$57,卡牌消耗!AI203,AD203)*INDEX(卡牌消耗!$B$5:$F$5,AG203)/$Q$4/5,0)*5</f>
        <v>10</v>
      </c>
      <c r="AN203" s="14" t="str">
        <f>IF(AE203&gt;0,INDEX(挂机升级突破!$DT$4:$ED$4,AE203),"")</f>
        <v>灵玉</v>
      </c>
      <c r="AO203" s="14">
        <f>IF(AE203&gt;0,ROUND(INDEX(挂机升级突破!$DT$6:$ED$57,卡牌消耗!AI203,AE203)*INDEX(卡牌消耗!$B$7:$F$7,AG203)/$Q$4,0),"")</f>
        <v>1</v>
      </c>
      <c r="AP203" s="106"/>
      <c r="AQ203" s="15"/>
      <c r="AR203" s="104">
        <v>199</v>
      </c>
      <c r="AS203" s="14">
        <f t="shared" si="314"/>
        <v>10</v>
      </c>
      <c r="AT203" s="14">
        <f>INDEX(挂机升级突破!$EI$7:$EI$26,AX203)</f>
        <v>5</v>
      </c>
      <c r="AU203" s="14">
        <f>INDEX(挂机升级突破!$EJ$7:$EJ$26,AX203)</f>
        <v>4</v>
      </c>
      <c r="AV203" s="14">
        <f t="shared" si="315"/>
        <v>4</v>
      </c>
      <c r="AW203" s="14" t="str">
        <f t="shared" si="316"/>
        <v>张郃</v>
      </c>
      <c r="AX203" s="14">
        <f t="shared" si="317"/>
        <v>19</v>
      </c>
      <c r="AY203" s="14" t="str">
        <f t="shared" si="318"/>
        <v>张郃19突</v>
      </c>
      <c r="AZ203" s="14" t="str">
        <f>IF(AT203&gt;0,INDEX(挂机升级突破!$ER$5:$EV$5,卡牌消耗!AT203),"")</f>
        <v>金币</v>
      </c>
      <c r="BA203" s="14">
        <f>IF(AT203&gt;0,ROUND(INDEX(挂机升级突破!$EV$7:$EV$26,卡牌消耗!AX203)*INDEX(卡牌消耗!$B$8:$F$8,AV203)/$Q$4/500,0)*500,"")</f>
        <v>977000</v>
      </c>
      <c r="BB203" s="14" t="str">
        <f>IF(AU203&gt;0,INDEX(挂机升级突破!$ER$5:$EV$5,卡牌消耗!AU203),"")</f>
        <v>铀金</v>
      </c>
      <c r="BC203" s="14">
        <f>IF(AU203&gt;0,ROUND(INDEX(挂机升级突破!$ER$7:$EU$26,卡牌消耗!AX203,卡牌消耗!AU203)*INDEX($B$6:$F$6,AV203)/$Q$4/5,0)*5,"")</f>
        <v>40</v>
      </c>
      <c r="BD203" s="104"/>
      <c r="BE203" s="104"/>
      <c r="BF203" s="106"/>
      <c r="BX203" s="171"/>
      <c r="BY203" s="171"/>
      <c r="BZ203" s="171"/>
      <c r="CA203" s="170"/>
      <c r="CB203" s="170"/>
      <c r="CC203" s="170"/>
      <c r="CD203" s="170"/>
      <c r="CE203" s="170"/>
      <c r="CN203" s="136">
        <v>199</v>
      </c>
      <c r="CO203" s="14">
        <f t="shared" si="319"/>
        <v>40</v>
      </c>
      <c r="CP203" s="14">
        <f t="shared" si="304"/>
        <v>3</v>
      </c>
      <c r="CQ203" s="14">
        <f t="shared" si="305"/>
        <v>1102017</v>
      </c>
      <c r="CR203" s="136" t="s">
        <v>1102</v>
      </c>
      <c r="CS203" s="14">
        <f t="shared" si="306"/>
        <v>4</v>
      </c>
      <c r="CT203" s="14" t="str">
        <f t="shared" si="307"/>
        <v>飞廉-4星</v>
      </c>
      <c r="CU203" s="136" t="s">
        <v>1108</v>
      </c>
      <c r="CV203" s="14">
        <f t="shared" si="320"/>
        <v>20000</v>
      </c>
      <c r="CW203" s="14" t="str">
        <f t="shared" si="308"/>
        <v>飞廉碎片</v>
      </c>
      <c r="CX203" s="14">
        <f t="shared" si="321"/>
        <v>160</v>
      </c>
    </row>
    <row r="204" spans="8:10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309"/>
        <v>4</v>
      </c>
      <c r="AC204" s="14">
        <f>INDEX(挂机升级突破!$DQ$6:$DQ$57,卡牌消耗!AI204)</f>
        <v>11</v>
      </c>
      <c r="AD204" s="14">
        <f>INDEX(挂机升级突破!DR$6:DR$57,卡牌消耗!$AI204)</f>
        <v>5</v>
      </c>
      <c r="AE204" s="14">
        <f>INDEX(挂机升级突破!DS$6:DS$57,卡牌消耗!$AI204)</f>
        <v>10</v>
      </c>
      <c r="AF204" s="14" t="str">
        <f t="shared" si="310"/>
        <v>唐流雨</v>
      </c>
      <c r="AG204" s="14">
        <f t="shared" si="311"/>
        <v>2</v>
      </c>
      <c r="AH204" s="14" t="str">
        <f t="shared" si="312"/>
        <v>唐流雨魂火-44</v>
      </c>
      <c r="AI204" s="14">
        <f t="shared" si="313"/>
        <v>44</v>
      </c>
      <c r="AJ204" s="14" t="str">
        <f>INDEX(挂机升级突破!$DT$4:$ED$4,INDEX(挂机升级突破!$DQ$6:$DQ$57,卡牌消耗!AI204))</f>
        <v>金币</v>
      </c>
      <c r="AK204" s="14">
        <f>ROUND(INDEX(挂机升级突破!$DJ$6:$DJ$57,卡牌消耗!AI204)*INDEX(卡牌消耗!$B$8:$F$8,AG204)/$Q$4/50,0)*50</f>
        <v>26300</v>
      </c>
      <c r="AL204" s="14" t="str">
        <f>IF(AD204&gt;0,INDEX(挂机升级突破!$DT$4:$ED$4,AD204),"")</f>
        <v>红色基础材料</v>
      </c>
      <c r="AM204" s="14">
        <f>ROUND(INDEX(挂机升级突破!$DT$6:$ED$57,卡牌消耗!AI204,AD204)*INDEX(卡牌消耗!$B$5:$F$5,AG204)/$Q$4/5,0)*5</f>
        <v>10</v>
      </c>
      <c r="AN204" s="14" t="str">
        <f>IF(AE204&gt;0,INDEX(挂机升级突破!$DT$4:$ED$4,AE204),"")</f>
        <v>灵玉</v>
      </c>
      <c r="AO204" s="14">
        <f>IF(AE204&gt;0,ROUND(INDEX(挂机升级突破!$DT$6:$ED$57,卡牌消耗!AI204,AE204)*INDEX(卡牌消耗!$B$7:$F$7,AG204)/$Q$4,0),"")</f>
        <v>1</v>
      </c>
      <c r="AP204" s="106"/>
      <c r="AQ204" s="15"/>
      <c r="AR204" s="104">
        <v>200</v>
      </c>
      <c r="AS204" s="14">
        <f t="shared" si="314"/>
        <v>10</v>
      </c>
      <c r="AT204" s="14">
        <f>INDEX(挂机升级突破!$EI$7:$EI$26,AX204)</f>
        <v>5</v>
      </c>
      <c r="AU204" s="14">
        <f>INDEX(挂机升级突破!$EJ$7:$EJ$26,AX204)</f>
        <v>4</v>
      </c>
      <c r="AV204" s="14">
        <f t="shared" si="315"/>
        <v>4</v>
      </c>
      <c r="AW204" s="14" t="str">
        <f t="shared" si="316"/>
        <v>张郃</v>
      </c>
      <c r="AX204" s="14">
        <f t="shared" si="317"/>
        <v>20</v>
      </c>
      <c r="AY204" s="14" t="str">
        <f t="shared" si="318"/>
        <v>张郃20突</v>
      </c>
      <c r="AZ204" s="14" t="str">
        <f>IF(AT204&gt;0,INDEX(挂机升级突破!$ER$5:$EV$5,卡牌消耗!AT204),"")</f>
        <v>金币</v>
      </c>
      <c r="BA204" s="14">
        <f>IF(AT204&gt;0,ROUND(INDEX(挂机升级突破!$EV$7:$EV$26,卡牌消耗!AX204)*INDEX(卡牌消耗!$B$8:$F$8,AV204)/$Q$4/500,0)*500,"")</f>
        <v>1465500</v>
      </c>
      <c r="BB204" s="14" t="str">
        <f>IF(AU204&gt;0,INDEX(挂机升级突破!$ER$5:$EV$5,卡牌消耗!AU204),"")</f>
        <v>铀金</v>
      </c>
      <c r="BC204" s="14">
        <f>IF(AU204&gt;0,ROUND(INDEX(挂机升级突破!$ER$7:$EU$26,卡牌消耗!AX204,卡牌消耗!AU204)*INDEX($B$6:$F$6,AV204)/$Q$4/5,0)*5,"")</f>
        <v>50</v>
      </c>
      <c r="BD204" s="104"/>
      <c r="BE204" s="104"/>
      <c r="BF204" s="106"/>
      <c r="BX204" s="171"/>
      <c r="BY204" s="171"/>
      <c r="BZ204" s="171"/>
      <c r="CA204" s="170"/>
      <c r="CB204" s="170"/>
      <c r="CC204" s="170"/>
      <c r="CD204" s="170"/>
      <c r="CE204" s="170"/>
      <c r="CN204" s="136">
        <v>200</v>
      </c>
      <c r="CO204" s="14">
        <f t="shared" si="319"/>
        <v>40</v>
      </c>
      <c r="CP204" s="14">
        <f t="shared" si="304"/>
        <v>3</v>
      </c>
      <c r="CQ204" s="14">
        <f t="shared" si="305"/>
        <v>1102017</v>
      </c>
      <c r="CR204" s="136" t="s">
        <v>1102</v>
      </c>
      <c r="CS204" s="14">
        <f t="shared" si="306"/>
        <v>5</v>
      </c>
      <c r="CT204" s="14" t="str">
        <f t="shared" si="307"/>
        <v>飞廉-5星</v>
      </c>
      <c r="CU204" s="136" t="s">
        <v>1108</v>
      </c>
      <c r="CV204" s="14">
        <f t="shared" si="320"/>
        <v>40000</v>
      </c>
      <c r="CW204" s="14" t="str">
        <f t="shared" si="308"/>
        <v>飞廉碎片</v>
      </c>
      <c r="CX204" s="14">
        <f t="shared" si="321"/>
        <v>240</v>
      </c>
    </row>
    <row r="205" spans="8:10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309"/>
        <v>4</v>
      </c>
      <c r="AC205" s="14">
        <f>INDEX(挂机升级突破!$DQ$6:$DQ$57,卡牌消耗!AI205)</f>
        <v>11</v>
      </c>
      <c r="AD205" s="14">
        <f>INDEX(挂机升级突破!DR$6:DR$57,卡牌消耗!$AI205)</f>
        <v>5</v>
      </c>
      <c r="AE205" s="14">
        <f>INDEX(挂机升级突破!DS$6:DS$57,卡牌消耗!$AI205)</f>
        <v>10</v>
      </c>
      <c r="AF205" s="14" t="str">
        <f t="shared" si="310"/>
        <v>唐流雨</v>
      </c>
      <c r="AG205" s="14">
        <f t="shared" si="311"/>
        <v>2</v>
      </c>
      <c r="AH205" s="14" t="str">
        <f t="shared" si="312"/>
        <v>唐流雨魂火-45</v>
      </c>
      <c r="AI205" s="14">
        <f t="shared" si="313"/>
        <v>45</v>
      </c>
      <c r="AJ205" s="14" t="str">
        <f>INDEX(挂机升级突破!$DT$4:$ED$4,INDEX(挂机升级突破!$DQ$6:$DQ$57,卡牌消耗!AI205))</f>
        <v>金币</v>
      </c>
      <c r="AK205" s="14">
        <f>ROUND(INDEX(挂机升级突破!$DJ$6:$DJ$57,卡牌消耗!AI205)*INDEX(卡牌消耗!$B$8:$F$8,AG205)/$Q$4/50,0)*50</f>
        <v>26300</v>
      </c>
      <c r="AL205" s="14" t="str">
        <f>IF(AD205&gt;0,INDEX(挂机升级突破!$DT$4:$ED$4,AD205),"")</f>
        <v>红色基础材料</v>
      </c>
      <c r="AM205" s="14">
        <f>ROUND(INDEX(挂机升级突破!$DT$6:$ED$57,卡牌消耗!AI205,AD205)*INDEX(卡牌消耗!$B$5:$F$5,AG205)/$Q$4/5,0)*5</f>
        <v>10</v>
      </c>
      <c r="AN205" s="14" t="str">
        <f>IF(AE205&gt;0,INDEX(挂机升级突破!$DT$4:$ED$4,AE205),"")</f>
        <v>灵玉</v>
      </c>
      <c r="AO205" s="14">
        <f>IF(AE205&gt;0,ROUND(INDEX(挂机升级突破!$DT$6:$ED$57,卡牌消耗!AI205,AE205)*INDEX(卡牌消耗!$B$7:$F$7,AG205)/$Q$4,0),"")</f>
        <v>1</v>
      </c>
      <c r="AP205" s="106"/>
      <c r="AQ205" s="15"/>
      <c r="AR205" s="104">
        <v>201</v>
      </c>
      <c r="AS205" s="14">
        <f t="shared" si="314"/>
        <v>11</v>
      </c>
      <c r="AT205" s="14">
        <f>INDEX(挂机升级突破!$EI$7:$EI$26,AX205)</f>
        <v>0</v>
      </c>
      <c r="AU205" s="14">
        <f>INDEX(挂机升级突破!$EJ$7:$EJ$26,AX205)</f>
        <v>0</v>
      </c>
      <c r="AV205" s="14">
        <f t="shared" si="315"/>
        <v>4</v>
      </c>
      <c r="AW205" s="14" t="str">
        <f t="shared" si="316"/>
        <v>张飞</v>
      </c>
      <c r="AX205" s="14">
        <f t="shared" si="317"/>
        <v>1</v>
      </c>
      <c r="AY205" s="14" t="str">
        <f t="shared" si="318"/>
        <v>张飞1突</v>
      </c>
      <c r="AZ205" s="14" t="str">
        <f>IF(AT205&gt;0,INDEX(挂机升级突破!$ER$5:$EV$5,卡牌消耗!AT205),"")</f>
        <v/>
      </c>
      <c r="BA205" s="14" t="str">
        <f>IF(AT205&gt;0,ROUND(INDEX(挂机升级突破!$EV$7:$EV$26,卡牌消耗!AX205)*INDEX(卡牌消耗!$B$8:$F$8,AV205)/$Q$4/500,0)*500,"")</f>
        <v/>
      </c>
      <c r="BB205" s="14" t="str">
        <f>IF(AU205&gt;0,INDEX(挂机升级突破!$ER$5:$EV$5,卡牌消耗!AU205),"")</f>
        <v/>
      </c>
      <c r="BC205" s="14" t="str">
        <f>IF(AU205&gt;0,ROUND(INDEX(挂机升级突破!$ER$7:$EU$26,卡牌消耗!AX205,卡牌消耗!AU205)*INDEX($B$6:$F$6,AV205)/$Q$4/5,0)*5,"")</f>
        <v/>
      </c>
      <c r="BD205" s="104"/>
      <c r="BE205" s="104"/>
      <c r="BF205" s="106"/>
      <c r="BX205" s="171"/>
      <c r="BY205" s="171"/>
      <c r="BZ205" s="171"/>
      <c r="CA205" s="170"/>
      <c r="CB205" s="170"/>
      <c r="CC205" s="170"/>
      <c r="CD205" s="170"/>
      <c r="CE205" s="170"/>
      <c r="CN205" s="136">
        <v>201</v>
      </c>
      <c r="CO205" s="14">
        <f t="shared" si="319"/>
        <v>41</v>
      </c>
      <c r="CP205" s="14">
        <f t="shared" si="304"/>
        <v>2</v>
      </c>
      <c r="CQ205" s="14">
        <f t="shared" si="305"/>
        <v>1102018</v>
      </c>
      <c r="CR205" s="136" t="s">
        <v>1102</v>
      </c>
      <c r="CS205" s="14">
        <f t="shared" si="306"/>
        <v>1</v>
      </c>
      <c r="CT205" s="14" t="str">
        <f t="shared" si="307"/>
        <v>噬日-1星</v>
      </c>
      <c r="CU205" s="136" t="s">
        <v>1108</v>
      </c>
      <c r="CV205" s="14">
        <f t="shared" si="320"/>
        <v>3000</v>
      </c>
      <c r="CW205" s="14" t="str">
        <f t="shared" si="308"/>
        <v>噬日碎片</v>
      </c>
      <c r="CX205" s="14">
        <f t="shared" si="321"/>
        <v>20</v>
      </c>
    </row>
    <row r="206" spans="8:10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309"/>
        <v>4</v>
      </c>
      <c r="AC206" s="14">
        <f>INDEX(挂机升级突破!$DQ$6:$DQ$57,卡牌消耗!AI206)</f>
        <v>11</v>
      </c>
      <c r="AD206" s="14">
        <f>INDEX(挂机升级突破!DR$6:DR$57,卡牌消耗!$AI206)</f>
        <v>5</v>
      </c>
      <c r="AE206" s="14">
        <f>INDEX(挂机升级突破!DS$6:DS$57,卡牌消耗!$AI206)</f>
        <v>10</v>
      </c>
      <c r="AF206" s="14" t="str">
        <f t="shared" si="310"/>
        <v>唐流雨</v>
      </c>
      <c r="AG206" s="14">
        <f t="shared" si="311"/>
        <v>2</v>
      </c>
      <c r="AH206" s="14" t="str">
        <f t="shared" si="312"/>
        <v>唐流雨魂火-46</v>
      </c>
      <c r="AI206" s="14">
        <f t="shared" si="313"/>
        <v>46</v>
      </c>
      <c r="AJ206" s="14" t="str">
        <f>INDEX(挂机升级突破!$DT$4:$ED$4,INDEX(挂机升级突破!$DQ$6:$DQ$57,卡牌消耗!AI206))</f>
        <v>金币</v>
      </c>
      <c r="AK206" s="14">
        <f>ROUND(INDEX(挂机升级突破!$DJ$6:$DJ$57,卡牌消耗!AI206)*INDEX(卡牌消耗!$B$8:$F$8,AG206)/$Q$4/50,0)*50</f>
        <v>28200</v>
      </c>
      <c r="AL206" s="14" t="str">
        <f>IF(AD206&gt;0,INDEX(挂机升级突破!$DT$4:$ED$4,AD206),"")</f>
        <v>红色基础材料</v>
      </c>
      <c r="AM206" s="14">
        <f>ROUND(INDEX(挂机升级突破!$DT$6:$ED$57,卡牌消耗!AI206,AD206)*INDEX(卡牌消耗!$B$5:$F$5,AG206)/$Q$4/5,0)*5</f>
        <v>10</v>
      </c>
      <c r="AN206" s="14" t="str">
        <f>IF(AE206&gt;0,INDEX(挂机升级突破!$DT$4:$ED$4,AE206),"")</f>
        <v>灵玉</v>
      </c>
      <c r="AO206" s="14">
        <f>IF(AE206&gt;0,ROUND(INDEX(挂机升级突破!$DT$6:$ED$57,卡牌消耗!AI206,AE206)*INDEX(卡牌消耗!$B$7:$F$7,AG206)/$Q$4,0),"")</f>
        <v>1</v>
      </c>
      <c r="AP206" s="106"/>
      <c r="AQ206" s="15"/>
      <c r="AR206" s="104">
        <v>202</v>
      </c>
      <c r="AS206" s="14">
        <f t="shared" si="314"/>
        <v>11</v>
      </c>
      <c r="AT206" s="14">
        <f>INDEX(挂机升级突破!$EI$7:$EI$26,AX206)</f>
        <v>5</v>
      </c>
      <c r="AU206" s="14">
        <f>INDEX(挂机升级突破!$EJ$7:$EJ$26,AX206)</f>
        <v>0</v>
      </c>
      <c r="AV206" s="14">
        <f t="shared" si="315"/>
        <v>4</v>
      </c>
      <c r="AW206" s="14" t="str">
        <f t="shared" si="316"/>
        <v>张飞</v>
      </c>
      <c r="AX206" s="14">
        <f t="shared" si="317"/>
        <v>2</v>
      </c>
      <c r="AY206" s="14" t="str">
        <f t="shared" si="318"/>
        <v>张飞2突</v>
      </c>
      <c r="AZ206" s="14" t="str">
        <f>IF(AT206&gt;0,INDEX(挂机升级突破!$ER$5:$EV$5,卡牌消耗!AT206),"")</f>
        <v>金币</v>
      </c>
      <c r="BA206" s="14">
        <f>IF(AT206&gt;0,ROUND(INDEX(挂机升级突破!$EV$7:$EV$26,卡牌消耗!AX206)*INDEX(卡牌消耗!$B$8:$F$8,AV206)/$Q$4/500,0)*500,"")</f>
        <v>4500</v>
      </c>
      <c r="BB206" s="14" t="str">
        <f>IF(AU206&gt;0,INDEX(挂机升级突破!$ER$5:$EV$5,卡牌消耗!AU206),"")</f>
        <v/>
      </c>
      <c r="BC206" s="14" t="str">
        <f>IF(AU206&gt;0,ROUND(INDEX(挂机升级突破!$ER$7:$EU$26,卡牌消耗!AX206,卡牌消耗!AU206)*INDEX($B$6:$F$6,AV206)/$Q$4/5,0)*5,"")</f>
        <v/>
      </c>
      <c r="BD206" s="104"/>
      <c r="BE206" s="104"/>
      <c r="BF206" s="106"/>
      <c r="BX206" s="171"/>
      <c r="BY206" s="171"/>
      <c r="BZ206" s="171"/>
      <c r="CA206" s="170"/>
      <c r="CB206" s="170"/>
      <c r="CC206" s="170"/>
      <c r="CD206" s="170"/>
      <c r="CE206" s="170"/>
      <c r="CN206" s="136">
        <v>202</v>
      </c>
      <c r="CO206" s="14">
        <f t="shared" si="319"/>
        <v>41</v>
      </c>
      <c r="CP206" s="14">
        <f t="shared" si="304"/>
        <v>2</v>
      </c>
      <c r="CQ206" s="14">
        <f t="shared" si="305"/>
        <v>1102018</v>
      </c>
      <c r="CR206" s="136" t="s">
        <v>1102</v>
      </c>
      <c r="CS206" s="14">
        <f t="shared" si="306"/>
        <v>2</v>
      </c>
      <c r="CT206" s="14" t="str">
        <f t="shared" si="307"/>
        <v>噬日-2星</v>
      </c>
      <c r="CU206" s="136" t="s">
        <v>1108</v>
      </c>
      <c r="CV206" s="14">
        <f t="shared" si="320"/>
        <v>3500</v>
      </c>
      <c r="CW206" s="14" t="str">
        <f t="shared" si="308"/>
        <v>噬日碎片</v>
      </c>
      <c r="CX206" s="14">
        <f t="shared" si="321"/>
        <v>40</v>
      </c>
    </row>
    <row r="207" spans="8:10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309"/>
        <v>4</v>
      </c>
      <c r="AC207" s="14">
        <f>INDEX(挂机升级突破!$DQ$6:$DQ$57,卡牌消耗!AI207)</f>
        <v>11</v>
      </c>
      <c r="AD207" s="14">
        <f>INDEX(挂机升级突破!DR$6:DR$57,卡牌消耗!$AI207)</f>
        <v>5</v>
      </c>
      <c r="AE207" s="14">
        <f>INDEX(挂机升级突破!DS$6:DS$57,卡牌消耗!$AI207)</f>
        <v>10</v>
      </c>
      <c r="AF207" s="14" t="str">
        <f t="shared" si="310"/>
        <v>唐流雨</v>
      </c>
      <c r="AG207" s="14">
        <f t="shared" si="311"/>
        <v>2</v>
      </c>
      <c r="AH207" s="14" t="str">
        <f t="shared" si="312"/>
        <v>唐流雨魂火-47</v>
      </c>
      <c r="AI207" s="14">
        <f t="shared" si="313"/>
        <v>47</v>
      </c>
      <c r="AJ207" s="14" t="str">
        <f>INDEX(挂机升级突破!$DT$4:$ED$4,INDEX(挂机升级突破!$DQ$6:$DQ$57,卡牌消耗!AI207))</f>
        <v>金币</v>
      </c>
      <c r="AK207" s="14">
        <f>ROUND(INDEX(挂机升级突破!$DJ$6:$DJ$57,卡牌消耗!AI207)*INDEX(卡牌消耗!$B$8:$F$8,AG207)/$Q$4/50,0)*50</f>
        <v>136750</v>
      </c>
      <c r="AL207" s="14" t="str">
        <f>IF(AD207&gt;0,INDEX(挂机升级突破!$DT$4:$ED$4,AD207),"")</f>
        <v>红色基础材料</v>
      </c>
      <c r="AM207" s="14">
        <f>ROUND(INDEX(挂机升级突破!$DT$6:$ED$57,卡牌消耗!AI207,AD207)*INDEX(卡牌消耗!$B$5:$F$5,AG207)/$Q$4/5,0)*5</f>
        <v>10</v>
      </c>
      <c r="AN207" s="14" t="str">
        <f>IF(AE207&gt;0,INDEX(挂机升级突破!$DT$4:$ED$4,AE207),"")</f>
        <v>灵玉</v>
      </c>
      <c r="AO207" s="14">
        <f>IF(AE207&gt;0,ROUND(INDEX(挂机升级突破!$DT$6:$ED$57,卡牌消耗!AI207,AE207)*INDEX(卡牌消耗!$B$7:$F$7,AG207)/$Q$4,0),"")</f>
        <v>1</v>
      </c>
      <c r="AP207" s="106"/>
      <c r="AQ207" s="15"/>
      <c r="AR207" s="104">
        <v>203</v>
      </c>
      <c r="AS207" s="14">
        <f t="shared" si="314"/>
        <v>11</v>
      </c>
      <c r="AT207" s="14">
        <f>INDEX(挂机升级突破!$EI$7:$EI$26,AX207)</f>
        <v>5</v>
      </c>
      <c r="AU207" s="14">
        <f>INDEX(挂机升级突破!$EJ$7:$EJ$26,AX207)</f>
        <v>0</v>
      </c>
      <c r="AV207" s="14">
        <f t="shared" si="315"/>
        <v>4</v>
      </c>
      <c r="AW207" s="14" t="str">
        <f t="shared" si="316"/>
        <v>张飞</v>
      </c>
      <c r="AX207" s="14">
        <f t="shared" si="317"/>
        <v>3</v>
      </c>
      <c r="AY207" s="14" t="str">
        <f t="shared" si="318"/>
        <v>张飞3突</v>
      </c>
      <c r="AZ207" s="14" t="str">
        <f>IF(AT207&gt;0,INDEX(挂机升级突破!$ER$5:$EV$5,卡牌消耗!AT207),"")</f>
        <v>金币</v>
      </c>
      <c r="BA207" s="14">
        <f>IF(AT207&gt;0,ROUND(INDEX(挂机升级突破!$EV$7:$EV$26,卡牌消耗!AX207)*INDEX(卡牌消耗!$B$8:$F$8,AV207)/$Q$4/500,0)*500,"")</f>
        <v>4500</v>
      </c>
      <c r="BB207" s="14" t="str">
        <f>IF(AU207&gt;0,INDEX(挂机升级突破!$ER$5:$EV$5,卡牌消耗!AU207),"")</f>
        <v/>
      </c>
      <c r="BC207" s="14" t="str">
        <f>IF(AU207&gt;0,ROUND(INDEX(挂机升级突破!$ER$7:$EU$26,卡牌消耗!AX207,卡牌消耗!AU207)*INDEX($B$6:$F$6,AV207)/$Q$4/5,0)*5,"")</f>
        <v/>
      </c>
      <c r="BD207" s="104"/>
      <c r="BE207" s="104"/>
      <c r="BF207" s="106"/>
      <c r="BX207" s="171"/>
      <c r="BY207" s="171"/>
      <c r="BZ207" s="171"/>
      <c r="CA207" s="170"/>
      <c r="CB207" s="170"/>
      <c r="CC207" s="170"/>
      <c r="CD207" s="170"/>
      <c r="CE207" s="170"/>
      <c r="CN207" s="136">
        <v>203</v>
      </c>
      <c r="CO207" s="14">
        <f t="shared" si="319"/>
        <v>41</v>
      </c>
      <c r="CP207" s="14">
        <f t="shared" si="304"/>
        <v>2</v>
      </c>
      <c r="CQ207" s="14">
        <f t="shared" si="305"/>
        <v>1102018</v>
      </c>
      <c r="CR207" s="136" t="s">
        <v>1102</v>
      </c>
      <c r="CS207" s="14">
        <f t="shared" si="306"/>
        <v>3</v>
      </c>
      <c r="CT207" s="14" t="str">
        <f t="shared" si="307"/>
        <v>噬日-3星</v>
      </c>
      <c r="CU207" s="136" t="s">
        <v>1108</v>
      </c>
      <c r="CV207" s="14">
        <f t="shared" si="320"/>
        <v>7000</v>
      </c>
      <c r="CW207" s="14" t="str">
        <f t="shared" si="308"/>
        <v>噬日碎片</v>
      </c>
      <c r="CX207" s="14">
        <f t="shared" si="321"/>
        <v>80</v>
      </c>
    </row>
    <row r="208" spans="8:10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309"/>
        <v>4</v>
      </c>
      <c r="AC208" s="14">
        <f>INDEX(挂机升级突破!$DQ$6:$DQ$57,卡牌消耗!AI208)</f>
        <v>11</v>
      </c>
      <c r="AD208" s="14">
        <f>INDEX(挂机升级突破!DR$6:DR$57,卡牌消耗!$AI208)</f>
        <v>5</v>
      </c>
      <c r="AE208" s="14">
        <f>INDEX(挂机升级突破!DS$6:DS$57,卡牌消耗!$AI208)</f>
        <v>10</v>
      </c>
      <c r="AF208" s="14" t="str">
        <f t="shared" si="310"/>
        <v>唐流雨</v>
      </c>
      <c r="AG208" s="14">
        <f t="shared" si="311"/>
        <v>2</v>
      </c>
      <c r="AH208" s="14" t="str">
        <f t="shared" si="312"/>
        <v>唐流雨魂火-48</v>
      </c>
      <c r="AI208" s="14">
        <f t="shared" si="313"/>
        <v>48</v>
      </c>
      <c r="AJ208" s="14" t="str">
        <f>INDEX(挂机升级突破!$DT$4:$ED$4,INDEX(挂机升级突破!$DQ$6:$DQ$57,卡牌消耗!AI208))</f>
        <v>金币</v>
      </c>
      <c r="AK208" s="14">
        <f>ROUND(INDEX(挂机升级突破!$DJ$6:$DJ$57,卡牌消耗!AI208)*INDEX(卡牌消耗!$B$8:$F$8,AG208)/$Q$4/50,0)*50</f>
        <v>136750</v>
      </c>
      <c r="AL208" s="14" t="str">
        <f>IF(AD208&gt;0,INDEX(挂机升级突破!$DT$4:$ED$4,AD208),"")</f>
        <v>红色基础材料</v>
      </c>
      <c r="AM208" s="14">
        <f>ROUND(INDEX(挂机升级突破!$DT$6:$ED$57,卡牌消耗!AI208,AD208)*INDEX(卡牌消耗!$B$5:$F$5,AG208)/$Q$4/5,0)*5</f>
        <v>10</v>
      </c>
      <c r="AN208" s="14" t="str">
        <f>IF(AE208&gt;0,INDEX(挂机升级突破!$DT$4:$ED$4,AE208),"")</f>
        <v>灵玉</v>
      </c>
      <c r="AO208" s="14">
        <f>IF(AE208&gt;0,ROUND(INDEX(挂机升级突破!$DT$6:$ED$57,卡牌消耗!AI208,AE208)*INDEX(卡牌消耗!$B$7:$F$7,AG208)/$Q$4,0),"")</f>
        <v>1</v>
      </c>
      <c r="AP208" s="106"/>
      <c r="AQ208" s="15"/>
      <c r="AR208" s="104">
        <v>204</v>
      </c>
      <c r="AS208" s="14">
        <f t="shared" si="314"/>
        <v>11</v>
      </c>
      <c r="AT208" s="14">
        <f>INDEX(挂机升级突破!$EI$7:$EI$26,AX208)</f>
        <v>5</v>
      </c>
      <c r="AU208" s="14">
        <f>INDEX(挂机升级突破!$EJ$7:$EJ$26,AX208)</f>
        <v>1</v>
      </c>
      <c r="AV208" s="14">
        <f t="shared" si="315"/>
        <v>4</v>
      </c>
      <c r="AW208" s="14" t="str">
        <f t="shared" si="316"/>
        <v>张飞</v>
      </c>
      <c r="AX208" s="14">
        <f t="shared" si="317"/>
        <v>4</v>
      </c>
      <c r="AY208" s="14" t="str">
        <f t="shared" si="318"/>
        <v>张飞4突</v>
      </c>
      <c r="AZ208" s="14" t="str">
        <f>IF(AT208&gt;0,INDEX(挂机升级突破!$ER$5:$EV$5,卡牌消耗!AT208),"")</f>
        <v>金币</v>
      </c>
      <c r="BA208" s="14">
        <f>IF(AT208&gt;0,ROUND(INDEX(挂机升级突破!$EV$7:$EV$26,卡牌消耗!AX208)*INDEX(卡牌消耗!$B$8:$F$8,AV208)/$Q$4/500,0)*500,"")</f>
        <v>5500</v>
      </c>
      <c r="BB208" s="14" t="str">
        <f>IF(AU208&gt;0,INDEX(挂机升级突破!$ER$5:$EV$5,卡牌消耗!AU208),"")</f>
        <v>玄铁</v>
      </c>
      <c r="BC208" s="14">
        <f>IF(AU208&gt;0,ROUND(INDEX(挂机升级突破!$ER$7:$EU$26,卡牌消耗!AX208,卡牌消耗!AU208)*INDEX($B$6:$F$6,AV208)/$Q$4/5,0)*5,"")</f>
        <v>20</v>
      </c>
      <c r="BD208" s="104"/>
      <c r="BE208" s="104"/>
      <c r="BF208" s="106"/>
      <c r="BX208" s="171"/>
      <c r="BY208" s="171"/>
      <c r="BZ208" s="171"/>
      <c r="CA208" s="170"/>
      <c r="CB208" s="170"/>
      <c r="CC208" s="170"/>
      <c r="CD208" s="170"/>
      <c r="CE208" s="170"/>
      <c r="CN208" s="136">
        <v>204</v>
      </c>
      <c r="CO208" s="14">
        <f t="shared" si="319"/>
        <v>41</v>
      </c>
      <c r="CP208" s="14">
        <f t="shared" si="304"/>
        <v>2</v>
      </c>
      <c r="CQ208" s="14">
        <f t="shared" si="305"/>
        <v>1102018</v>
      </c>
      <c r="CR208" s="136" t="s">
        <v>1102</v>
      </c>
      <c r="CS208" s="14">
        <f t="shared" si="306"/>
        <v>4</v>
      </c>
      <c r="CT208" s="14" t="str">
        <f t="shared" si="307"/>
        <v>噬日-4星</v>
      </c>
      <c r="CU208" s="136" t="s">
        <v>1108</v>
      </c>
      <c r="CV208" s="14">
        <f t="shared" si="320"/>
        <v>16000</v>
      </c>
      <c r="CW208" s="14" t="str">
        <f t="shared" si="308"/>
        <v>噬日碎片</v>
      </c>
      <c r="CX208" s="14">
        <f t="shared" si="321"/>
        <v>120</v>
      </c>
    </row>
    <row r="209" spans="8:10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309"/>
        <v>4</v>
      </c>
      <c r="AC209" s="14">
        <f>INDEX(挂机升级突破!$DQ$6:$DQ$57,卡牌消耗!AI209)</f>
        <v>11</v>
      </c>
      <c r="AD209" s="14">
        <f>INDEX(挂机升级突破!DR$6:DR$57,卡牌消耗!$AI209)</f>
        <v>5</v>
      </c>
      <c r="AE209" s="14">
        <f>INDEX(挂机升级突破!DS$6:DS$57,卡牌消耗!$AI209)</f>
        <v>10</v>
      </c>
      <c r="AF209" s="14" t="str">
        <f t="shared" si="310"/>
        <v>唐流雨</v>
      </c>
      <c r="AG209" s="14">
        <f t="shared" si="311"/>
        <v>2</v>
      </c>
      <c r="AH209" s="14" t="str">
        <f t="shared" si="312"/>
        <v>唐流雨魂火-49</v>
      </c>
      <c r="AI209" s="14">
        <f t="shared" si="313"/>
        <v>49</v>
      </c>
      <c r="AJ209" s="14" t="str">
        <f>INDEX(挂机升级突破!$DT$4:$ED$4,INDEX(挂机升级突破!$DQ$6:$DQ$57,卡牌消耗!AI209))</f>
        <v>金币</v>
      </c>
      <c r="AK209" s="14">
        <f>ROUND(INDEX(挂机升级突破!$DJ$6:$DJ$57,卡牌消耗!AI209)*INDEX(卡牌消耗!$B$8:$F$8,AG209)/$Q$4/50,0)*50</f>
        <v>136750</v>
      </c>
      <c r="AL209" s="14" t="str">
        <f>IF(AD209&gt;0,INDEX(挂机升级突破!$DT$4:$ED$4,AD209),"")</f>
        <v>红色基础材料</v>
      </c>
      <c r="AM209" s="14">
        <f>ROUND(INDEX(挂机升级突破!$DT$6:$ED$57,卡牌消耗!AI209,AD209)*INDEX(卡牌消耗!$B$5:$F$5,AG209)/$Q$4/5,0)*5</f>
        <v>10</v>
      </c>
      <c r="AN209" s="14" t="str">
        <f>IF(AE209&gt;0,INDEX(挂机升级突破!$DT$4:$ED$4,AE209),"")</f>
        <v>灵玉</v>
      </c>
      <c r="AO209" s="14">
        <f>IF(AE209&gt;0,ROUND(INDEX(挂机升级突破!$DT$6:$ED$57,卡牌消耗!AI209,AE209)*INDEX(卡牌消耗!$B$7:$F$7,AG209)/$Q$4,0),"")</f>
        <v>1</v>
      </c>
      <c r="AP209" s="106"/>
      <c r="AQ209" s="15"/>
      <c r="AR209" s="104">
        <v>205</v>
      </c>
      <c r="AS209" s="14">
        <f t="shared" si="314"/>
        <v>11</v>
      </c>
      <c r="AT209" s="14">
        <f>INDEX(挂机升级突破!$EI$7:$EI$26,AX209)</f>
        <v>5</v>
      </c>
      <c r="AU209" s="14">
        <f>INDEX(挂机升级突破!$EJ$7:$EJ$26,AX209)</f>
        <v>1</v>
      </c>
      <c r="AV209" s="14">
        <f t="shared" si="315"/>
        <v>4</v>
      </c>
      <c r="AW209" s="14" t="str">
        <f t="shared" si="316"/>
        <v>张飞</v>
      </c>
      <c r="AX209" s="14">
        <f t="shared" si="317"/>
        <v>5</v>
      </c>
      <c r="AY209" s="14" t="str">
        <f t="shared" si="318"/>
        <v>张飞5突</v>
      </c>
      <c r="AZ209" s="14" t="str">
        <f>IF(AT209&gt;0,INDEX(挂机升级突破!$ER$5:$EV$5,卡牌消耗!AT209),"")</f>
        <v>金币</v>
      </c>
      <c r="BA209" s="14">
        <f>IF(AT209&gt;0,ROUND(INDEX(挂机升级突破!$EV$7:$EV$26,卡牌消耗!AX209)*INDEX(卡牌消耗!$B$8:$F$8,AV209)/$Q$4/500,0)*500,"")</f>
        <v>5500</v>
      </c>
      <c r="BB209" s="14" t="str">
        <f>IF(AU209&gt;0,INDEX(挂机升级突破!$ER$5:$EV$5,卡牌消耗!AU209),"")</f>
        <v>玄铁</v>
      </c>
      <c r="BC209" s="14">
        <f>IF(AU209&gt;0,ROUND(INDEX(挂机升级突破!$ER$7:$EU$26,卡牌消耗!AX209,卡牌消耗!AU209)*INDEX($B$6:$F$6,AV209)/$Q$4/5,0)*5,"")</f>
        <v>40</v>
      </c>
      <c r="BD209" s="104"/>
      <c r="BE209" s="104"/>
      <c r="BF209" s="106"/>
      <c r="BX209" s="171"/>
      <c r="BY209" s="171"/>
      <c r="BZ209" s="171"/>
      <c r="CA209" s="170"/>
      <c r="CB209" s="170"/>
      <c r="CC209" s="170"/>
      <c r="CD209" s="170"/>
      <c r="CE209" s="170"/>
      <c r="CN209" s="136">
        <v>205</v>
      </c>
      <c r="CO209" s="14">
        <f t="shared" si="319"/>
        <v>41</v>
      </c>
      <c r="CP209" s="14">
        <f t="shared" si="304"/>
        <v>2</v>
      </c>
      <c r="CQ209" s="14">
        <f t="shared" si="305"/>
        <v>1102018</v>
      </c>
      <c r="CR209" s="136" t="s">
        <v>1102</v>
      </c>
      <c r="CS209" s="14">
        <f t="shared" si="306"/>
        <v>5</v>
      </c>
      <c r="CT209" s="14" t="str">
        <f t="shared" si="307"/>
        <v>噬日-5星</v>
      </c>
      <c r="CU209" s="136" t="s">
        <v>1108</v>
      </c>
      <c r="CV209" s="14">
        <f t="shared" si="320"/>
        <v>30000</v>
      </c>
      <c r="CW209" s="14" t="str">
        <f t="shared" si="308"/>
        <v>噬日碎片</v>
      </c>
      <c r="CX209" s="14">
        <f t="shared" si="321"/>
        <v>160</v>
      </c>
    </row>
    <row r="210" spans="8:10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309"/>
        <v>4</v>
      </c>
      <c r="AC210" s="14">
        <f>INDEX(挂机升级突破!$DQ$6:$DQ$57,卡牌消耗!AI210)</f>
        <v>11</v>
      </c>
      <c r="AD210" s="14">
        <f>INDEX(挂机升级突破!DR$6:DR$57,卡牌消耗!$AI210)</f>
        <v>5</v>
      </c>
      <c r="AE210" s="14">
        <f>INDEX(挂机升级突破!DS$6:DS$57,卡牌消耗!$AI210)</f>
        <v>10</v>
      </c>
      <c r="AF210" s="14" t="str">
        <f t="shared" si="310"/>
        <v>唐流雨</v>
      </c>
      <c r="AG210" s="14">
        <f t="shared" si="311"/>
        <v>2</v>
      </c>
      <c r="AH210" s="14" t="str">
        <f t="shared" si="312"/>
        <v>唐流雨魂火-50</v>
      </c>
      <c r="AI210" s="14">
        <f t="shared" si="313"/>
        <v>50</v>
      </c>
      <c r="AJ210" s="14" t="str">
        <f>INDEX(挂机升级突破!$DT$4:$ED$4,INDEX(挂机升级突破!$DQ$6:$DQ$57,卡牌消耗!AI210))</f>
        <v>金币</v>
      </c>
      <c r="AK210" s="14">
        <f>ROUND(INDEX(挂机升级突破!$DJ$6:$DJ$57,卡牌消耗!AI210)*INDEX(卡牌消耗!$B$8:$F$8,AG210)/$Q$4/50,0)*50</f>
        <v>227950</v>
      </c>
      <c r="AL210" s="14" t="str">
        <f>IF(AD210&gt;0,INDEX(挂机升级突破!$DT$4:$ED$4,AD210),"")</f>
        <v>红色基础材料</v>
      </c>
      <c r="AM210" s="14">
        <f>ROUND(INDEX(挂机升级突破!$DT$6:$ED$57,卡牌消耗!AI210,AD210)*INDEX(卡牌消耗!$B$5:$F$5,AG210)/$Q$4/5,0)*5</f>
        <v>10</v>
      </c>
      <c r="AN210" s="14" t="str">
        <f>IF(AE210&gt;0,INDEX(挂机升级突破!$DT$4:$ED$4,AE210),"")</f>
        <v>灵玉</v>
      </c>
      <c r="AO210" s="14">
        <f>IF(AE210&gt;0,ROUND(INDEX(挂机升级突破!$DT$6:$ED$57,卡牌消耗!AI210,AE210)*INDEX(卡牌消耗!$B$7:$F$7,AG210)/$Q$4,0),"")</f>
        <v>1</v>
      </c>
      <c r="AP210" s="106"/>
      <c r="AQ210" s="15"/>
      <c r="AR210" s="104">
        <v>206</v>
      </c>
      <c r="AS210" s="14">
        <f t="shared" si="314"/>
        <v>11</v>
      </c>
      <c r="AT210" s="14">
        <f>INDEX(挂机升级突破!$EI$7:$EI$26,AX210)</f>
        <v>5</v>
      </c>
      <c r="AU210" s="14">
        <f>INDEX(挂机升级突破!$EJ$7:$EJ$26,AX210)</f>
        <v>1</v>
      </c>
      <c r="AV210" s="14">
        <f t="shared" si="315"/>
        <v>4</v>
      </c>
      <c r="AW210" s="14" t="str">
        <f t="shared" si="316"/>
        <v>张飞</v>
      </c>
      <c r="AX210" s="14">
        <f t="shared" si="317"/>
        <v>6</v>
      </c>
      <c r="AY210" s="14" t="str">
        <f t="shared" si="318"/>
        <v>张飞6突</v>
      </c>
      <c r="AZ210" s="14" t="str">
        <f>IF(AT210&gt;0,INDEX(挂机升级突破!$ER$5:$EV$5,卡牌消耗!AT210),"")</f>
        <v>金币</v>
      </c>
      <c r="BA210" s="14">
        <f>IF(AT210&gt;0,ROUND(INDEX(挂机升级突破!$EV$7:$EV$26,卡牌消耗!AX210)*INDEX(卡牌消耗!$B$8:$F$8,AV210)/$Q$4/500,0)*500,"")</f>
        <v>7500</v>
      </c>
      <c r="BB210" s="14" t="str">
        <f>IF(AU210&gt;0,INDEX(挂机升级突破!$ER$5:$EV$5,卡牌消耗!AU210),"")</f>
        <v>玄铁</v>
      </c>
      <c r="BC210" s="14">
        <f>IF(AU210&gt;0,ROUND(INDEX(挂机升级突破!$ER$7:$EU$26,卡牌消耗!AX210,卡牌消耗!AU210)*INDEX($B$6:$F$6,AV210)/$Q$4/5,0)*5,"")</f>
        <v>60</v>
      </c>
      <c r="BD210" s="104"/>
      <c r="BE210" s="104"/>
      <c r="BF210" s="106"/>
      <c r="BX210" s="171"/>
      <c r="BY210" s="171"/>
      <c r="BZ210" s="171"/>
      <c r="CA210" s="170"/>
      <c r="CB210" s="170"/>
      <c r="CC210" s="170"/>
      <c r="CD210" s="170"/>
      <c r="CE210" s="170"/>
      <c r="CN210" s="136">
        <v>206</v>
      </c>
      <c r="CO210" s="14">
        <f t="shared" si="319"/>
        <v>42</v>
      </c>
      <c r="CP210" s="14">
        <f t="shared" si="304"/>
        <v>2</v>
      </c>
      <c r="CQ210" s="14">
        <f t="shared" si="305"/>
        <v>1102019</v>
      </c>
      <c r="CR210" s="136" t="s">
        <v>1102</v>
      </c>
      <c r="CS210" s="14">
        <f t="shared" si="306"/>
        <v>1</v>
      </c>
      <c r="CT210" s="14" t="str">
        <f t="shared" si="307"/>
        <v>食火蜥-1星</v>
      </c>
      <c r="CU210" s="136" t="s">
        <v>1108</v>
      </c>
      <c r="CV210" s="14">
        <f t="shared" si="320"/>
        <v>3000</v>
      </c>
      <c r="CW210" s="14" t="str">
        <f t="shared" si="308"/>
        <v>食火蜥碎片</v>
      </c>
      <c r="CX210" s="14">
        <f t="shared" si="321"/>
        <v>20</v>
      </c>
    </row>
    <row r="211" spans="8:10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309"/>
        <v>4</v>
      </c>
      <c r="AC211" s="14">
        <f>INDEX(挂机升级突破!$DQ$6:$DQ$57,卡牌消耗!AI211)</f>
        <v>11</v>
      </c>
      <c r="AD211" s="14">
        <f>INDEX(挂机升级突破!DR$6:DR$57,卡牌消耗!$AI211)</f>
        <v>5</v>
      </c>
      <c r="AE211" s="14">
        <f>INDEX(挂机升级突破!DS$6:DS$57,卡牌消耗!$AI211)</f>
        <v>10</v>
      </c>
      <c r="AF211" s="14" t="str">
        <f t="shared" si="310"/>
        <v>唐流雨</v>
      </c>
      <c r="AG211" s="14">
        <f t="shared" si="311"/>
        <v>2</v>
      </c>
      <c r="AH211" s="14" t="str">
        <f t="shared" si="312"/>
        <v>唐流雨魂火-51</v>
      </c>
      <c r="AI211" s="14">
        <f t="shared" si="313"/>
        <v>51</v>
      </c>
      <c r="AJ211" s="14" t="str">
        <f>INDEX(挂机升级突破!$DT$4:$ED$4,INDEX(挂机升级突破!$DQ$6:$DQ$57,卡牌消耗!AI211))</f>
        <v>金币</v>
      </c>
      <c r="AK211" s="14">
        <f>ROUND(INDEX(挂机升级突破!$DJ$6:$DJ$57,卡牌消耗!AI211)*INDEX(卡牌消耗!$B$8:$F$8,AG211)/$Q$4/50,0)*50</f>
        <v>250750</v>
      </c>
      <c r="AL211" s="14" t="str">
        <f>IF(AD211&gt;0,INDEX(挂机升级突破!$DT$4:$ED$4,AD211),"")</f>
        <v>红色基础材料</v>
      </c>
      <c r="AM211" s="14">
        <f>ROUND(INDEX(挂机升级突破!$DT$6:$ED$57,卡牌消耗!AI211,AD211)*INDEX(卡牌消耗!$B$5:$F$5,AG211)/$Q$4/5,0)*5</f>
        <v>10</v>
      </c>
      <c r="AN211" s="14" t="str">
        <f>IF(AE211&gt;0,INDEX(挂机升级突破!$DT$4:$ED$4,AE211),"")</f>
        <v>灵玉</v>
      </c>
      <c r="AO211" s="14">
        <f>IF(AE211&gt;0,ROUND(INDEX(挂机升级突破!$DT$6:$ED$57,卡牌消耗!AI211,AE211)*INDEX(卡牌消耗!$B$7:$F$7,AG211)/$Q$4,0),"")</f>
        <v>1</v>
      </c>
      <c r="AP211" s="106"/>
      <c r="AQ211" s="15"/>
      <c r="AR211" s="104">
        <v>207</v>
      </c>
      <c r="AS211" s="14">
        <f t="shared" si="314"/>
        <v>11</v>
      </c>
      <c r="AT211" s="14">
        <f>INDEX(挂机升级突破!$EI$7:$EI$26,AX211)</f>
        <v>5</v>
      </c>
      <c r="AU211" s="14">
        <f>INDEX(挂机升级突破!$EJ$7:$EJ$26,AX211)</f>
        <v>1</v>
      </c>
      <c r="AV211" s="14">
        <f t="shared" si="315"/>
        <v>4</v>
      </c>
      <c r="AW211" s="14" t="str">
        <f t="shared" si="316"/>
        <v>张飞</v>
      </c>
      <c r="AX211" s="14">
        <f t="shared" si="317"/>
        <v>7</v>
      </c>
      <c r="AY211" s="14" t="str">
        <f t="shared" si="318"/>
        <v>张飞7突</v>
      </c>
      <c r="AZ211" s="14" t="str">
        <f>IF(AT211&gt;0,INDEX(挂机升级突破!$ER$5:$EV$5,卡牌消耗!AT211),"")</f>
        <v>金币</v>
      </c>
      <c r="BA211" s="14">
        <f>IF(AT211&gt;0,ROUND(INDEX(挂机升级突破!$EV$7:$EV$26,卡牌消耗!AX211)*INDEX(卡牌消耗!$B$8:$F$8,AV211)/$Q$4/500,0)*500,"")</f>
        <v>12500</v>
      </c>
      <c r="BB211" s="14" t="str">
        <f>IF(AU211&gt;0,INDEX(挂机升级突破!$ER$5:$EV$5,卡牌消耗!AU211),"")</f>
        <v>玄铁</v>
      </c>
      <c r="BC211" s="14">
        <f>IF(AU211&gt;0,ROUND(INDEX(挂机升级突破!$ER$7:$EU$26,卡牌消耗!AX211,卡牌消耗!AU211)*INDEX($B$6:$F$6,AV211)/$Q$4/5,0)*5,"")</f>
        <v>100</v>
      </c>
      <c r="BD211" s="104"/>
      <c r="BE211" s="104"/>
      <c r="BF211" s="106"/>
      <c r="BX211" s="171"/>
      <c r="BY211" s="171"/>
      <c r="BZ211" s="171"/>
      <c r="CA211" s="170"/>
      <c r="CB211" s="170"/>
      <c r="CC211" s="170"/>
      <c r="CD211" s="170"/>
      <c r="CE211" s="170"/>
      <c r="CN211" s="136">
        <v>207</v>
      </c>
      <c r="CO211" s="14">
        <f t="shared" si="319"/>
        <v>42</v>
      </c>
      <c r="CP211" s="14">
        <f t="shared" si="304"/>
        <v>2</v>
      </c>
      <c r="CQ211" s="14">
        <f t="shared" si="305"/>
        <v>1102019</v>
      </c>
      <c r="CR211" s="136" t="s">
        <v>1102</v>
      </c>
      <c r="CS211" s="14">
        <f t="shared" si="306"/>
        <v>2</v>
      </c>
      <c r="CT211" s="14" t="str">
        <f t="shared" si="307"/>
        <v>食火蜥-2星</v>
      </c>
      <c r="CU211" s="136" t="s">
        <v>1108</v>
      </c>
      <c r="CV211" s="14">
        <f t="shared" si="320"/>
        <v>3500</v>
      </c>
      <c r="CW211" s="14" t="str">
        <f t="shared" si="308"/>
        <v>食火蜥碎片</v>
      </c>
      <c r="CX211" s="14">
        <f t="shared" si="321"/>
        <v>40</v>
      </c>
    </row>
    <row r="212" spans="8:10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309"/>
        <v>4</v>
      </c>
      <c r="AC212" s="14">
        <f>INDEX(挂机升级突破!$DQ$6:$DQ$57,卡牌消耗!AI212)</f>
        <v>11</v>
      </c>
      <c r="AD212" s="14">
        <f>INDEX(挂机升级突破!DR$6:DR$57,卡牌消耗!$AI212)</f>
        <v>5</v>
      </c>
      <c r="AE212" s="14">
        <f>INDEX(挂机升级突破!DS$6:DS$57,卡牌消耗!$AI212)</f>
        <v>10</v>
      </c>
      <c r="AF212" s="14" t="str">
        <f t="shared" si="310"/>
        <v>唐流雨</v>
      </c>
      <c r="AG212" s="14">
        <f t="shared" si="311"/>
        <v>2</v>
      </c>
      <c r="AH212" s="14" t="str">
        <f t="shared" si="312"/>
        <v>唐流雨魂火-52</v>
      </c>
      <c r="AI212" s="14">
        <f t="shared" si="313"/>
        <v>52</v>
      </c>
      <c r="AJ212" s="14" t="str">
        <f>INDEX(挂机升级突破!$DT$4:$ED$4,INDEX(挂机升级突破!$DQ$6:$DQ$57,卡牌消耗!AI212))</f>
        <v>金币</v>
      </c>
      <c r="AK212" s="14">
        <f>ROUND(INDEX(挂机升级突破!$DJ$6:$DJ$57,卡牌消耗!AI212)*INDEX(卡牌消耗!$B$8:$F$8,AG212)/$Q$4/50,0)*50</f>
        <v>250750</v>
      </c>
      <c r="AL212" s="14" t="str">
        <f>IF(AD212&gt;0,INDEX(挂机升级突破!$DT$4:$ED$4,AD212),"")</f>
        <v>红色基础材料</v>
      </c>
      <c r="AM212" s="14">
        <f>ROUND(INDEX(挂机升级突破!$DT$6:$ED$57,卡牌消耗!AI212,AD212)*INDEX(卡牌消耗!$B$5:$F$5,AG212)/$Q$4/5,0)*5</f>
        <v>10</v>
      </c>
      <c r="AN212" s="14" t="str">
        <f>IF(AE212&gt;0,INDEX(挂机升级突破!$DT$4:$ED$4,AE212),"")</f>
        <v>灵玉</v>
      </c>
      <c r="AO212" s="14">
        <f>IF(AE212&gt;0,ROUND(INDEX(挂机升级突破!$DT$6:$ED$57,卡牌消耗!AI212,AE212)*INDEX(卡牌消耗!$B$7:$F$7,AG212)/$Q$4,0),"")</f>
        <v>1</v>
      </c>
      <c r="AP212" s="106"/>
      <c r="AQ212" s="15"/>
      <c r="AR212" s="104">
        <v>208</v>
      </c>
      <c r="AS212" s="14">
        <f t="shared" si="314"/>
        <v>11</v>
      </c>
      <c r="AT212" s="14">
        <f>INDEX(挂机升级突破!$EI$7:$EI$26,AX212)</f>
        <v>5</v>
      </c>
      <c r="AU212" s="14">
        <f>INDEX(挂机升级突破!$EJ$7:$EJ$26,AX212)</f>
        <v>1</v>
      </c>
      <c r="AV212" s="14">
        <f t="shared" si="315"/>
        <v>4</v>
      </c>
      <c r="AW212" s="14" t="str">
        <f t="shared" si="316"/>
        <v>张飞</v>
      </c>
      <c r="AX212" s="14">
        <f t="shared" si="317"/>
        <v>8</v>
      </c>
      <c r="AY212" s="14" t="str">
        <f t="shared" si="318"/>
        <v>张飞8突</v>
      </c>
      <c r="AZ212" s="14" t="str">
        <f>IF(AT212&gt;0,INDEX(挂机升级突破!$ER$5:$EV$5,卡牌消耗!AT212),"")</f>
        <v>金币</v>
      </c>
      <c r="BA212" s="14">
        <f>IF(AT212&gt;0,ROUND(INDEX(挂机升级突破!$EV$7:$EV$26,卡牌消耗!AX212)*INDEX(卡牌消耗!$B$8:$F$8,AV212)/$Q$4/500,0)*500,"")</f>
        <v>12500</v>
      </c>
      <c r="BB212" s="14" t="str">
        <f>IF(AU212&gt;0,INDEX(挂机升级突破!$ER$5:$EV$5,卡牌消耗!AU212),"")</f>
        <v>玄铁</v>
      </c>
      <c r="BC212" s="14">
        <f>IF(AU212&gt;0,ROUND(INDEX(挂机升级突破!$ER$7:$EU$26,卡牌消耗!AX212,卡牌消耗!AU212)*INDEX($B$6:$F$6,AV212)/$Q$4/5,0)*5,"")</f>
        <v>180</v>
      </c>
      <c r="BD212" s="104"/>
      <c r="BE212" s="104"/>
      <c r="BF212" s="106"/>
      <c r="BX212" s="171"/>
      <c r="BY212" s="171"/>
      <c r="BZ212" s="171"/>
      <c r="CA212" s="170"/>
      <c r="CB212" s="170"/>
      <c r="CC212" s="170"/>
      <c r="CD212" s="170"/>
      <c r="CE212" s="170"/>
      <c r="CN212" s="136">
        <v>208</v>
      </c>
      <c r="CO212" s="14">
        <f t="shared" si="319"/>
        <v>42</v>
      </c>
      <c r="CP212" s="14">
        <f t="shared" si="304"/>
        <v>2</v>
      </c>
      <c r="CQ212" s="14">
        <f t="shared" si="305"/>
        <v>1102019</v>
      </c>
      <c r="CR212" s="136" t="s">
        <v>1102</v>
      </c>
      <c r="CS212" s="14">
        <f t="shared" si="306"/>
        <v>3</v>
      </c>
      <c r="CT212" s="14" t="str">
        <f t="shared" si="307"/>
        <v>食火蜥-3星</v>
      </c>
      <c r="CU212" s="136" t="s">
        <v>1108</v>
      </c>
      <c r="CV212" s="14">
        <f t="shared" si="320"/>
        <v>7000</v>
      </c>
      <c r="CW212" s="14" t="str">
        <f t="shared" si="308"/>
        <v>食火蜥碎片</v>
      </c>
      <c r="CX212" s="14">
        <f t="shared" si="321"/>
        <v>80</v>
      </c>
    </row>
    <row r="213" spans="8:10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309"/>
        <v>5</v>
      </c>
      <c r="AC213" s="14">
        <f>INDEX(挂机升级突破!$DQ$6:$DQ$57,卡牌消耗!AI213)</f>
        <v>11</v>
      </c>
      <c r="AD213" s="14">
        <f>INDEX(挂机升级突破!DR$6:DR$57,卡牌消耗!$AI213)</f>
        <v>1</v>
      </c>
      <c r="AE213" s="14">
        <f>INDEX(挂机升级突破!DS$6:DS$57,卡牌消耗!$AI213)</f>
        <v>0</v>
      </c>
      <c r="AF213" s="14" t="str">
        <f t="shared" si="310"/>
        <v>李轩辕</v>
      </c>
      <c r="AG213" s="14">
        <f t="shared" si="311"/>
        <v>3</v>
      </c>
      <c r="AH213" s="14" t="str">
        <f t="shared" si="312"/>
        <v>李轩辕魂火-1</v>
      </c>
      <c r="AI213" s="14">
        <f t="shared" si="313"/>
        <v>1</v>
      </c>
      <c r="AJ213" s="14" t="str">
        <f>INDEX(挂机升级突破!$DT$4:$ED$4,INDEX(挂机升级突破!$DQ$6:$DQ$57,卡牌消耗!AI213))</f>
        <v>金币</v>
      </c>
      <c r="AK213" s="14">
        <f>ROUND(INDEX(挂机升级突破!$DJ$6:$DJ$57,卡牌消耗!AI213)*INDEX(卡牌消耗!$B$8:$F$8,AG213)/$Q$4/50,0)*50</f>
        <v>850</v>
      </c>
      <c r="AL213" s="14" t="str">
        <f>IF(AD213&gt;0,INDEX(挂机升级突破!$DT$4:$ED$4,AD213),"")</f>
        <v>绿色基础材料</v>
      </c>
      <c r="AM213" s="14">
        <f>ROUND(INDEX(挂机升级突破!$DT$6:$ED$57,卡牌消耗!AI213,AD213)*INDEX(卡牌消耗!$B$5:$F$5,AG213)/$Q$4/5,0)*5</f>
        <v>25</v>
      </c>
      <c r="AN213" s="14" t="str">
        <f>IF(AE213&gt;0,INDEX(挂机升级突破!$DT$4:$ED$4,AE213),"")</f>
        <v/>
      </c>
      <c r="AO213" s="14" t="str">
        <f>IF(AE213&gt;0,ROUND(INDEX(挂机升级突破!$DT$6:$ED$57,卡牌消耗!AI213,AE213)*INDEX(卡牌消耗!$B$7:$F$7,AG213)/$Q$4,0),"")</f>
        <v/>
      </c>
      <c r="AP213" s="106"/>
      <c r="AQ213" s="15"/>
      <c r="AR213" s="104">
        <v>209</v>
      </c>
      <c r="AS213" s="14">
        <f t="shared" si="314"/>
        <v>11</v>
      </c>
      <c r="AT213" s="14">
        <f>INDEX(挂机升级突破!$EI$7:$EI$26,AX213)</f>
        <v>5</v>
      </c>
      <c r="AU213" s="14">
        <f>INDEX(挂机升级突破!$EJ$7:$EJ$26,AX213)</f>
        <v>2</v>
      </c>
      <c r="AV213" s="14">
        <f t="shared" si="315"/>
        <v>4</v>
      </c>
      <c r="AW213" s="14" t="str">
        <f t="shared" si="316"/>
        <v>张飞</v>
      </c>
      <c r="AX213" s="14">
        <f t="shared" si="317"/>
        <v>9</v>
      </c>
      <c r="AY213" s="14" t="str">
        <f t="shared" si="318"/>
        <v>张飞9突</v>
      </c>
      <c r="AZ213" s="14" t="str">
        <f>IF(AT213&gt;0,INDEX(挂机升级突破!$ER$5:$EV$5,卡牌消耗!AT213),"")</f>
        <v>金币</v>
      </c>
      <c r="BA213" s="14">
        <f>IF(AT213&gt;0,ROUND(INDEX(挂机升级突破!$EV$7:$EV$26,卡牌消耗!AX213)*INDEX(卡牌消耗!$B$8:$F$8,AV213)/$Q$4/500,0)*500,"")</f>
        <v>16500</v>
      </c>
      <c r="BB213" s="14" t="str">
        <f>IF(AU213&gt;0,INDEX(挂机升级突破!$ER$5:$EV$5,卡牌消耗!AU213),"")</f>
        <v>乌金</v>
      </c>
      <c r="BC213" s="14">
        <f>IF(AU213&gt;0,ROUND(INDEX(挂机升级突破!$ER$7:$EU$26,卡牌消耗!AX213,卡牌消耗!AU213)*INDEX($B$6:$F$6,AV213)/$Q$4/5,0)*5,"")</f>
        <v>60</v>
      </c>
      <c r="BD213" s="104"/>
      <c r="BE213" s="104"/>
      <c r="BF213" s="106"/>
      <c r="BX213" s="171"/>
      <c r="BY213" s="171"/>
      <c r="BZ213" s="171"/>
      <c r="CN213" s="136">
        <v>209</v>
      </c>
      <c r="CO213" s="14">
        <f t="shared" si="319"/>
        <v>42</v>
      </c>
      <c r="CP213" s="14">
        <f t="shared" si="304"/>
        <v>2</v>
      </c>
      <c r="CQ213" s="14">
        <f t="shared" si="305"/>
        <v>1102019</v>
      </c>
      <c r="CR213" s="136" t="s">
        <v>1102</v>
      </c>
      <c r="CS213" s="14">
        <f t="shared" si="306"/>
        <v>4</v>
      </c>
      <c r="CT213" s="14" t="str">
        <f t="shared" si="307"/>
        <v>食火蜥-4星</v>
      </c>
      <c r="CU213" s="136" t="s">
        <v>1108</v>
      </c>
      <c r="CV213" s="14">
        <f t="shared" si="320"/>
        <v>16000</v>
      </c>
      <c r="CW213" s="14" t="str">
        <f t="shared" si="308"/>
        <v>食火蜥碎片</v>
      </c>
      <c r="CX213" s="14">
        <f t="shared" si="321"/>
        <v>120</v>
      </c>
    </row>
    <row r="214" spans="8:10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309"/>
        <v>5</v>
      </c>
      <c r="AC214" s="14">
        <f>INDEX(挂机升级突破!$DQ$6:$DQ$57,卡牌消耗!AI214)</f>
        <v>11</v>
      </c>
      <c r="AD214" s="14">
        <f>INDEX(挂机升级突破!DR$6:DR$57,卡牌消耗!$AI214)</f>
        <v>1</v>
      </c>
      <c r="AE214" s="14">
        <f>INDEX(挂机升级突破!DS$6:DS$57,卡牌消耗!$AI214)</f>
        <v>0</v>
      </c>
      <c r="AF214" s="14" t="str">
        <f t="shared" si="310"/>
        <v>李轩辕</v>
      </c>
      <c r="AG214" s="14">
        <f t="shared" si="311"/>
        <v>3</v>
      </c>
      <c r="AH214" s="14" t="str">
        <f t="shared" si="312"/>
        <v>李轩辕魂火-2</v>
      </c>
      <c r="AI214" s="14">
        <f t="shared" si="313"/>
        <v>2</v>
      </c>
      <c r="AJ214" s="14" t="str">
        <f>INDEX(挂机升级突破!$DT$4:$ED$4,INDEX(挂机升级突破!$DQ$6:$DQ$57,卡牌消耗!AI214))</f>
        <v>金币</v>
      </c>
      <c r="AK214" s="14">
        <f>ROUND(INDEX(挂机升级突破!$DJ$6:$DJ$57,卡牌消耗!AI214)*INDEX(卡牌消耗!$B$8:$F$8,AG214)/$Q$4/50,0)*50</f>
        <v>1050</v>
      </c>
      <c r="AL214" s="14" t="str">
        <f>IF(AD214&gt;0,INDEX(挂机升级突破!$DT$4:$ED$4,AD214),"")</f>
        <v>绿色基础材料</v>
      </c>
      <c r="AM214" s="14">
        <f>ROUND(INDEX(挂机升级突破!$DT$6:$ED$57,卡牌消耗!AI214,AD214)*INDEX(卡牌消耗!$B$5:$F$5,AG214)/$Q$4/5,0)*5</f>
        <v>75</v>
      </c>
      <c r="AN214" s="14" t="str">
        <f>IF(AE214&gt;0,INDEX(挂机升级突破!$DT$4:$ED$4,AE214),"")</f>
        <v/>
      </c>
      <c r="AO214" s="14" t="str">
        <f>IF(AE214&gt;0,ROUND(INDEX(挂机升级突破!$DT$6:$ED$57,卡牌消耗!AI214,AE214)*INDEX(卡牌消耗!$B$7:$F$7,AG214)/$Q$4,0),"")</f>
        <v/>
      </c>
      <c r="AP214" s="106"/>
      <c r="AQ214" s="15"/>
      <c r="AR214" s="104">
        <v>210</v>
      </c>
      <c r="AS214" s="14">
        <f t="shared" si="314"/>
        <v>11</v>
      </c>
      <c r="AT214" s="14">
        <f>INDEX(挂机升级突破!$EI$7:$EI$26,AX214)</f>
        <v>5</v>
      </c>
      <c r="AU214" s="14">
        <f>INDEX(挂机升级突破!$EJ$7:$EJ$26,AX214)</f>
        <v>2</v>
      </c>
      <c r="AV214" s="14">
        <f t="shared" si="315"/>
        <v>4</v>
      </c>
      <c r="AW214" s="14" t="str">
        <f t="shared" si="316"/>
        <v>张飞</v>
      </c>
      <c r="AX214" s="14">
        <f t="shared" si="317"/>
        <v>10</v>
      </c>
      <c r="AY214" s="14" t="str">
        <f t="shared" si="318"/>
        <v>张飞10突</v>
      </c>
      <c r="AZ214" s="14" t="str">
        <f>IF(AT214&gt;0,INDEX(挂机升级突破!$ER$5:$EV$5,卡牌消耗!AT214),"")</f>
        <v>金币</v>
      </c>
      <c r="BA214" s="14">
        <f>IF(AT214&gt;0,ROUND(INDEX(挂机升级突破!$EV$7:$EV$26,卡牌消耗!AX214)*INDEX(卡牌消耗!$B$8:$F$8,AV214)/$Q$4/500,0)*500,"")</f>
        <v>28000</v>
      </c>
      <c r="BB214" s="14" t="str">
        <f>IF(AU214&gt;0,INDEX(挂机升级突破!$ER$5:$EV$5,卡牌消耗!AU214),"")</f>
        <v>乌金</v>
      </c>
      <c r="BC214" s="14">
        <f>IF(AU214&gt;0,ROUND(INDEX(挂机升级突破!$ER$7:$EU$26,卡牌消耗!AX214,卡牌消耗!AU214)*INDEX($B$6:$F$6,AV214)/$Q$4/5,0)*5,"")</f>
        <v>85</v>
      </c>
      <c r="BD214" s="104"/>
      <c r="BE214" s="104"/>
      <c r="BF214" s="106"/>
      <c r="BX214" s="171"/>
      <c r="BY214" s="171"/>
      <c r="BZ214" s="171"/>
      <c r="CN214" s="136">
        <v>210</v>
      </c>
      <c r="CO214" s="14">
        <f t="shared" si="319"/>
        <v>42</v>
      </c>
      <c r="CP214" s="14">
        <f t="shared" si="304"/>
        <v>2</v>
      </c>
      <c r="CQ214" s="14">
        <f t="shared" si="305"/>
        <v>1102019</v>
      </c>
      <c r="CR214" s="136" t="s">
        <v>1102</v>
      </c>
      <c r="CS214" s="14">
        <f t="shared" si="306"/>
        <v>5</v>
      </c>
      <c r="CT214" s="14" t="str">
        <f t="shared" si="307"/>
        <v>食火蜥-5星</v>
      </c>
      <c r="CU214" s="136" t="s">
        <v>1108</v>
      </c>
      <c r="CV214" s="14">
        <f t="shared" si="320"/>
        <v>30000</v>
      </c>
      <c r="CW214" s="14" t="str">
        <f t="shared" si="308"/>
        <v>食火蜥碎片</v>
      </c>
      <c r="CX214" s="14">
        <f t="shared" si="321"/>
        <v>160</v>
      </c>
    </row>
    <row r="215" spans="8:10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309"/>
        <v>5</v>
      </c>
      <c r="AC215" s="14">
        <f>INDEX(挂机升级突破!$DQ$6:$DQ$57,卡牌消耗!AI215)</f>
        <v>11</v>
      </c>
      <c r="AD215" s="14">
        <f>INDEX(挂机升级突破!DR$6:DR$57,卡牌消耗!$AI215)</f>
        <v>1</v>
      </c>
      <c r="AE215" s="14">
        <f>INDEX(挂机升级突破!DS$6:DS$57,卡牌消耗!$AI215)</f>
        <v>0</v>
      </c>
      <c r="AF215" s="14" t="str">
        <f t="shared" si="310"/>
        <v>李轩辕</v>
      </c>
      <c r="AG215" s="14">
        <f t="shared" si="311"/>
        <v>3</v>
      </c>
      <c r="AH215" s="14" t="str">
        <f t="shared" si="312"/>
        <v>李轩辕魂火-3</v>
      </c>
      <c r="AI215" s="14">
        <f t="shared" si="313"/>
        <v>3</v>
      </c>
      <c r="AJ215" s="14" t="str">
        <f>INDEX(挂机升级突破!$DT$4:$ED$4,INDEX(挂机升级突破!$DQ$6:$DQ$57,卡牌消耗!AI215))</f>
        <v>金币</v>
      </c>
      <c r="AK215" s="14">
        <f>ROUND(INDEX(挂机升级突破!$DJ$6:$DJ$57,卡牌消耗!AI215)*INDEX(卡牌消耗!$B$8:$F$8,AG215)/$Q$4/50,0)*50</f>
        <v>1050</v>
      </c>
      <c r="AL215" s="14" t="str">
        <f>IF(AD215&gt;0,INDEX(挂机升级突破!$DT$4:$ED$4,AD215),"")</f>
        <v>绿色基础材料</v>
      </c>
      <c r="AM215" s="14">
        <f>ROUND(INDEX(挂机升级突破!$DT$6:$ED$57,卡牌消耗!AI215,AD215)*INDEX(卡牌消耗!$B$5:$F$5,AG215)/$Q$4/5,0)*5</f>
        <v>100</v>
      </c>
      <c r="AN215" s="14" t="str">
        <f>IF(AE215&gt;0,INDEX(挂机升级突破!$DT$4:$ED$4,AE215),"")</f>
        <v/>
      </c>
      <c r="AO215" s="14" t="str">
        <f>IF(AE215&gt;0,ROUND(INDEX(挂机升级突破!$DT$6:$ED$57,卡牌消耗!AI215,AE215)*INDEX(卡牌消耗!$B$7:$F$7,AG215)/$Q$4,0),"")</f>
        <v/>
      </c>
      <c r="AP215" s="106"/>
      <c r="AQ215" s="15"/>
      <c r="AR215" s="104">
        <v>211</v>
      </c>
      <c r="AS215" s="14">
        <f t="shared" si="314"/>
        <v>11</v>
      </c>
      <c r="AT215" s="14">
        <f>INDEX(挂机升级突破!$EI$7:$EI$26,AX215)</f>
        <v>5</v>
      </c>
      <c r="AU215" s="14">
        <f>INDEX(挂机升级突破!$EJ$7:$EJ$26,AX215)</f>
        <v>2</v>
      </c>
      <c r="AV215" s="14">
        <f t="shared" si="315"/>
        <v>4</v>
      </c>
      <c r="AW215" s="14" t="str">
        <f t="shared" si="316"/>
        <v>张飞</v>
      </c>
      <c r="AX215" s="14">
        <f t="shared" si="317"/>
        <v>11</v>
      </c>
      <c r="AY215" s="14" t="str">
        <f t="shared" si="318"/>
        <v>张飞11突</v>
      </c>
      <c r="AZ215" s="14" t="str">
        <f>IF(AT215&gt;0,INDEX(挂机升级突破!$ER$5:$EV$5,卡牌消耗!AT215),"")</f>
        <v>金币</v>
      </c>
      <c r="BA215" s="14">
        <f>IF(AT215&gt;0,ROUND(INDEX(挂机升级突破!$EV$7:$EV$26,卡牌消耗!AX215)*INDEX(卡牌消耗!$B$8:$F$8,AV215)/$Q$4/500,0)*500,"")</f>
        <v>28000</v>
      </c>
      <c r="BB215" s="14" t="str">
        <f>IF(AU215&gt;0,INDEX(挂机升级突破!$ER$5:$EV$5,卡牌消耗!AU215),"")</f>
        <v>乌金</v>
      </c>
      <c r="BC215" s="14">
        <f>IF(AU215&gt;0,ROUND(INDEX(挂机升级突破!$ER$7:$EU$26,卡牌消耗!AX215,卡牌消耗!AU215)*INDEX($B$6:$F$6,AV215)/$Q$4/5,0)*5,"")</f>
        <v>110</v>
      </c>
      <c r="BD215" s="104"/>
      <c r="BE215" s="104"/>
      <c r="BF215" s="106"/>
      <c r="BX215" s="171"/>
      <c r="BY215" s="171"/>
      <c r="BZ215" s="171"/>
      <c r="CN215" s="136">
        <v>211</v>
      </c>
      <c r="CO215" s="14">
        <f t="shared" si="319"/>
        <v>43</v>
      </c>
      <c r="CP215" s="14">
        <f t="shared" si="304"/>
        <v>3</v>
      </c>
      <c r="CQ215" s="14">
        <f t="shared" si="305"/>
        <v>1102020</v>
      </c>
      <c r="CR215" s="136" t="s">
        <v>1102</v>
      </c>
      <c r="CS215" s="14">
        <f t="shared" si="306"/>
        <v>1</v>
      </c>
      <c r="CT215" s="14" t="str">
        <f t="shared" si="307"/>
        <v>高顺-1星</v>
      </c>
      <c r="CU215" s="136" t="s">
        <v>1108</v>
      </c>
      <c r="CV215" s="14">
        <f t="shared" si="320"/>
        <v>4000</v>
      </c>
      <c r="CW215" s="14" t="str">
        <f t="shared" si="308"/>
        <v>高顺碎片</v>
      </c>
      <c r="CX215" s="14">
        <f t="shared" si="321"/>
        <v>40</v>
      </c>
    </row>
    <row r="216" spans="8:10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309"/>
        <v>5</v>
      </c>
      <c r="AC216" s="14">
        <f>INDEX(挂机升级突破!$DQ$6:$DQ$57,卡牌消耗!AI216)</f>
        <v>11</v>
      </c>
      <c r="AD216" s="14">
        <f>INDEX(挂机升级突破!DR$6:DR$57,卡牌消耗!$AI216)</f>
        <v>1</v>
      </c>
      <c r="AE216" s="14">
        <f>INDEX(挂机升级突破!DS$6:DS$57,卡牌消耗!$AI216)</f>
        <v>0</v>
      </c>
      <c r="AF216" s="14" t="str">
        <f t="shared" si="310"/>
        <v>李轩辕</v>
      </c>
      <c r="AG216" s="14">
        <f t="shared" si="311"/>
        <v>3</v>
      </c>
      <c r="AH216" s="14" t="str">
        <f t="shared" si="312"/>
        <v>李轩辕魂火-4</v>
      </c>
      <c r="AI216" s="14">
        <f t="shared" si="313"/>
        <v>4</v>
      </c>
      <c r="AJ216" s="14" t="str">
        <f>INDEX(挂机升级突破!$DT$4:$ED$4,INDEX(挂机升级突破!$DQ$6:$DQ$57,卡牌消耗!AI216))</f>
        <v>金币</v>
      </c>
      <c r="AK216" s="14">
        <f>ROUND(INDEX(挂机升级突破!$DJ$6:$DJ$57,卡牌消耗!AI216)*INDEX(卡牌消耗!$B$8:$F$8,AG216)/$Q$4/50,0)*50</f>
        <v>1050</v>
      </c>
      <c r="AL216" s="14" t="str">
        <f>IF(AD216&gt;0,INDEX(挂机升级突破!$DT$4:$ED$4,AD216),"")</f>
        <v>绿色基础材料</v>
      </c>
      <c r="AM216" s="14">
        <f>ROUND(INDEX(挂机升级突破!$DT$6:$ED$57,卡牌消耗!AI216,AD216)*INDEX(卡牌消耗!$B$5:$F$5,AG216)/$Q$4/5,0)*5</f>
        <v>155</v>
      </c>
      <c r="AN216" s="14" t="str">
        <f>IF(AE216&gt;0,INDEX(挂机升级突破!$DT$4:$ED$4,AE216),"")</f>
        <v/>
      </c>
      <c r="AO216" s="14" t="str">
        <f>IF(AE216&gt;0,ROUND(INDEX(挂机升级突破!$DT$6:$ED$57,卡牌消耗!AI216,AE216)*INDEX(卡牌消耗!$B$7:$F$7,AG216)/$Q$4,0),"")</f>
        <v/>
      </c>
      <c r="AP216" s="106"/>
      <c r="AQ216" s="15"/>
      <c r="AR216" s="104">
        <v>212</v>
      </c>
      <c r="AS216" s="14">
        <f t="shared" si="314"/>
        <v>11</v>
      </c>
      <c r="AT216" s="14">
        <f>INDEX(挂机升级突破!$EI$7:$EI$26,AX216)</f>
        <v>5</v>
      </c>
      <c r="AU216" s="14">
        <f>INDEX(挂机升级突破!$EJ$7:$EJ$26,AX216)</f>
        <v>2</v>
      </c>
      <c r="AV216" s="14">
        <f t="shared" si="315"/>
        <v>4</v>
      </c>
      <c r="AW216" s="14" t="str">
        <f t="shared" si="316"/>
        <v>张飞</v>
      </c>
      <c r="AX216" s="14">
        <f t="shared" si="317"/>
        <v>12</v>
      </c>
      <c r="AY216" s="14" t="str">
        <f t="shared" si="318"/>
        <v>张飞12突</v>
      </c>
      <c r="AZ216" s="14" t="str">
        <f>IF(AT216&gt;0,INDEX(挂机升级突破!$ER$5:$EV$5,卡牌消耗!AT216),"")</f>
        <v>金币</v>
      </c>
      <c r="BA216" s="14">
        <f>IF(AT216&gt;0,ROUND(INDEX(挂机升级突破!$EV$7:$EV$26,卡牌消耗!AX216)*INDEX(卡牌消耗!$B$8:$F$8,AV216)/$Q$4/500,0)*500,"")</f>
        <v>37500</v>
      </c>
      <c r="BB216" s="14" t="str">
        <f>IF(AU216&gt;0,INDEX(挂机升级突破!$ER$5:$EV$5,卡牌消耗!AU216),"")</f>
        <v>乌金</v>
      </c>
      <c r="BC216" s="14">
        <f>IF(AU216&gt;0,ROUND(INDEX(挂机升级突破!$ER$7:$EU$26,卡牌消耗!AX216,卡牌消耗!AU216)*INDEX($B$6:$F$6,AV216)/$Q$4/5,0)*5,"")</f>
        <v>140</v>
      </c>
      <c r="BD216" s="104"/>
      <c r="BE216" s="104"/>
      <c r="BF216" s="106"/>
      <c r="BX216" s="171"/>
      <c r="BY216" s="171"/>
      <c r="BZ216" s="171"/>
      <c r="CN216" s="136">
        <v>212</v>
      </c>
      <c r="CO216" s="14">
        <f t="shared" si="319"/>
        <v>43</v>
      </c>
      <c r="CP216" s="14">
        <f t="shared" si="304"/>
        <v>3</v>
      </c>
      <c r="CQ216" s="14">
        <f t="shared" si="305"/>
        <v>1102020</v>
      </c>
      <c r="CR216" s="136" t="s">
        <v>1102</v>
      </c>
      <c r="CS216" s="14">
        <f t="shared" si="306"/>
        <v>2</v>
      </c>
      <c r="CT216" s="14" t="str">
        <f t="shared" si="307"/>
        <v>高顺-2星</v>
      </c>
      <c r="CU216" s="136" t="s">
        <v>1108</v>
      </c>
      <c r="CV216" s="14">
        <f t="shared" si="320"/>
        <v>5000</v>
      </c>
      <c r="CW216" s="14" t="str">
        <f t="shared" si="308"/>
        <v>高顺碎片</v>
      </c>
      <c r="CX216" s="14">
        <f t="shared" si="321"/>
        <v>80</v>
      </c>
    </row>
    <row r="217" spans="8:10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309"/>
        <v>5</v>
      </c>
      <c r="AC217" s="14">
        <f>INDEX(挂机升级突破!$DQ$6:$DQ$57,卡牌消耗!AI217)</f>
        <v>11</v>
      </c>
      <c r="AD217" s="14">
        <f>INDEX(挂机升级突破!DR$6:DR$57,卡牌消耗!$AI217)</f>
        <v>1</v>
      </c>
      <c r="AE217" s="14">
        <f>INDEX(挂机升级突破!DS$6:DS$57,卡牌消耗!$AI217)</f>
        <v>0</v>
      </c>
      <c r="AF217" s="14" t="str">
        <f t="shared" si="310"/>
        <v>李轩辕</v>
      </c>
      <c r="AG217" s="14">
        <f t="shared" si="311"/>
        <v>3</v>
      </c>
      <c r="AH217" s="14" t="str">
        <f t="shared" si="312"/>
        <v>李轩辕魂火-5</v>
      </c>
      <c r="AI217" s="14">
        <f t="shared" si="313"/>
        <v>5</v>
      </c>
      <c r="AJ217" s="14" t="str">
        <f>INDEX(挂机升级突破!$DT$4:$ED$4,INDEX(挂机升级突破!$DQ$6:$DQ$57,卡牌消耗!AI217))</f>
        <v>金币</v>
      </c>
      <c r="AK217" s="14">
        <f>ROUND(INDEX(挂机升级突破!$DJ$6:$DJ$57,卡牌消耗!AI217)*INDEX(卡牌消耗!$B$8:$F$8,AG217)/$Q$4/50,0)*50</f>
        <v>1050</v>
      </c>
      <c r="AL217" s="14" t="str">
        <f>IF(AD217&gt;0,INDEX(挂机升级突破!$DT$4:$ED$4,AD217),"")</f>
        <v>绿色基础材料</v>
      </c>
      <c r="AM217" s="14">
        <f>ROUND(INDEX(挂机升级突破!$DT$6:$ED$57,卡牌消耗!AI217,AD217)*INDEX(卡牌消耗!$B$5:$F$5,AG217)/$Q$4/5,0)*5</f>
        <v>155</v>
      </c>
      <c r="AN217" s="14" t="str">
        <f>IF(AE217&gt;0,INDEX(挂机升级突破!$DT$4:$ED$4,AE217),"")</f>
        <v/>
      </c>
      <c r="AO217" s="14" t="str">
        <f>IF(AE217&gt;0,ROUND(INDEX(挂机升级突破!$DT$6:$ED$57,卡牌消耗!AI217,AE217)*INDEX(卡牌消耗!$B$7:$F$7,AG217)/$Q$4,0),"")</f>
        <v/>
      </c>
      <c r="AP217" s="106"/>
      <c r="AQ217" s="15"/>
      <c r="AR217" s="104">
        <v>213</v>
      </c>
      <c r="AS217" s="14">
        <f t="shared" si="314"/>
        <v>11</v>
      </c>
      <c r="AT217" s="14">
        <f>INDEX(挂机升级突破!$EI$7:$EI$26,AX217)</f>
        <v>5</v>
      </c>
      <c r="AU217" s="14">
        <f>INDEX(挂机升级突破!$EJ$7:$EJ$26,AX217)</f>
        <v>3</v>
      </c>
      <c r="AV217" s="14">
        <f t="shared" si="315"/>
        <v>4</v>
      </c>
      <c r="AW217" s="14" t="str">
        <f t="shared" si="316"/>
        <v>张飞</v>
      </c>
      <c r="AX217" s="14">
        <f t="shared" si="317"/>
        <v>13</v>
      </c>
      <c r="AY217" s="14" t="str">
        <f t="shared" si="318"/>
        <v>张飞13突</v>
      </c>
      <c r="AZ217" s="14" t="str">
        <f>IF(AT217&gt;0,INDEX(挂机升级突破!$ER$5:$EV$5,卡牌消耗!AT217),"")</f>
        <v>金币</v>
      </c>
      <c r="BA217" s="14">
        <f>IF(AT217&gt;0,ROUND(INDEX(挂机升级突破!$EV$7:$EV$26,卡牌消耗!AX217)*INDEX(卡牌消耗!$B$8:$F$8,AV217)/$Q$4/500,0)*500,"")</f>
        <v>50000</v>
      </c>
      <c r="BB217" s="14" t="str">
        <f>IF(AU217&gt;0,INDEX(挂机升级突破!$ER$5:$EV$5,卡牌消耗!AU217),"")</f>
        <v>银母</v>
      </c>
      <c r="BC217" s="14">
        <f>IF(AU217&gt;0,ROUND(INDEX(挂机升级突破!$ER$7:$EU$26,卡牌消耗!AX217,卡牌消耗!AU217)*INDEX($B$6:$F$6,AV217)/$Q$4/5,0)*5,"")</f>
        <v>45</v>
      </c>
      <c r="BD217" s="104"/>
      <c r="BE217" s="104"/>
      <c r="BF217" s="106"/>
      <c r="BX217" s="171"/>
      <c r="BY217" s="171"/>
      <c r="BZ217" s="171"/>
      <c r="CN217" s="136">
        <v>213</v>
      </c>
      <c r="CO217" s="14">
        <f t="shared" si="319"/>
        <v>43</v>
      </c>
      <c r="CP217" s="14">
        <f t="shared" si="304"/>
        <v>3</v>
      </c>
      <c r="CQ217" s="14">
        <f t="shared" si="305"/>
        <v>1102020</v>
      </c>
      <c r="CR217" s="136" t="s">
        <v>1102</v>
      </c>
      <c r="CS217" s="14">
        <f t="shared" si="306"/>
        <v>3</v>
      </c>
      <c r="CT217" s="14" t="str">
        <f t="shared" si="307"/>
        <v>高顺-3星</v>
      </c>
      <c r="CU217" s="136" t="s">
        <v>1108</v>
      </c>
      <c r="CV217" s="14">
        <f t="shared" si="320"/>
        <v>10000</v>
      </c>
      <c r="CW217" s="14" t="str">
        <f t="shared" si="308"/>
        <v>高顺碎片</v>
      </c>
      <c r="CX217" s="14">
        <f t="shared" si="321"/>
        <v>120</v>
      </c>
    </row>
    <row r="218" spans="8:10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309"/>
        <v>5</v>
      </c>
      <c r="AC218" s="14">
        <f>INDEX(挂机升级突破!$DQ$6:$DQ$57,卡牌消耗!AI218)</f>
        <v>11</v>
      </c>
      <c r="AD218" s="14">
        <f>INDEX(挂机升级突破!DR$6:DR$57,卡牌消耗!$AI218)</f>
        <v>2</v>
      </c>
      <c r="AE218" s="14">
        <f>INDEX(挂机升级突破!DS$6:DS$57,卡牌消耗!$AI218)</f>
        <v>0</v>
      </c>
      <c r="AF218" s="14" t="str">
        <f t="shared" si="310"/>
        <v>李轩辕</v>
      </c>
      <c r="AG218" s="14">
        <f t="shared" si="311"/>
        <v>3</v>
      </c>
      <c r="AH218" s="14" t="str">
        <f t="shared" si="312"/>
        <v>李轩辕魂火-6</v>
      </c>
      <c r="AI218" s="14">
        <f t="shared" si="313"/>
        <v>6</v>
      </c>
      <c r="AJ218" s="14" t="str">
        <f>INDEX(挂机升级突破!$DT$4:$ED$4,INDEX(挂机升级突破!$DQ$6:$DQ$57,卡牌消耗!AI218))</f>
        <v>金币</v>
      </c>
      <c r="AK218" s="14">
        <f>ROUND(INDEX(挂机升级突破!$DJ$6:$DJ$57,卡牌消耗!AI218)*INDEX(卡牌消耗!$B$8:$F$8,AG218)/$Q$4/50,0)*50</f>
        <v>1250</v>
      </c>
      <c r="AL218" s="14" t="str">
        <f>IF(AD218&gt;0,INDEX(挂机升级突破!$DT$4:$ED$4,AD218),"")</f>
        <v>蓝色基础材料</v>
      </c>
      <c r="AM218" s="14">
        <f>ROUND(INDEX(挂机升级突破!$DT$6:$ED$57,卡牌消耗!AI218,AD218)*INDEX(卡牌消耗!$B$5:$F$5,AG218)/$Q$4/5,0)*5</f>
        <v>30</v>
      </c>
      <c r="AN218" s="14" t="str">
        <f>IF(AE218&gt;0,INDEX(挂机升级突破!$DT$4:$ED$4,AE218),"")</f>
        <v/>
      </c>
      <c r="AO218" s="14" t="str">
        <f>IF(AE218&gt;0,ROUND(INDEX(挂机升级突破!$DT$6:$ED$57,卡牌消耗!AI218,AE218)*INDEX(卡牌消耗!$B$7:$F$7,AG218)/$Q$4,0),"")</f>
        <v/>
      </c>
      <c r="AP218" s="106"/>
      <c r="AQ218" s="15"/>
      <c r="AR218" s="104">
        <v>214</v>
      </c>
      <c r="AS218" s="14">
        <f t="shared" si="314"/>
        <v>11</v>
      </c>
      <c r="AT218" s="14">
        <f>INDEX(挂机升级突破!$EI$7:$EI$26,AX218)</f>
        <v>5</v>
      </c>
      <c r="AU218" s="14">
        <f>INDEX(挂机升级突破!$EJ$7:$EJ$26,AX218)</f>
        <v>3</v>
      </c>
      <c r="AV218" s="14">
        <f t="shared" si="315"/>
        <v>4</v>
      </c>
      <c r="AW218" s="14" t="str">
        <f t="shared" si="316"/>
        <v>张飞</v>
      </c>
      <c r="AX218" s="14">
        <f t="shared" si="317"/>
        <v>14</v>
      </c>
      <c r="AY218" s="14" t="str">
        <f t="shared" si="318"/>
        <v>张飞14突</v>
      </c>
      <c r="AZ218" s="14" t="str">
        <f>IF(AT218&gt;0,INDEX(挂机升级突破!$ER$5:$EV$5,卡牌消耗!AT218),"")</f>
        <v>金币</v>
      </c>
      <c r="BA218" s="14">
        <f>IF(AT218&gt;0,ROUND(INDEX(挂机升级突破!$EV$7:$EV$26,卡牌消耗!AX218)*INDEX(卡牌消耗!$B$8:$F$8,AV218)/$Q$4/500,0)*500,"")</f>
        <v>50000</v>
      </c>
      <c r="BB218" s="14" t="str">
        <f>IF(AU218&gt;0,INDEX(挂机升级突破!$ER$5:$EV$5,卡牌消耗!AU218),"")</f>
        <v>银母</v>
      </c>
      <c r="BC218" s="14">
        <f>IF(AU218&gt;0,ROUND(INDEX(挂机升级突破!$ER$7:$EU$26,卡牌消耗!AX218,卡牌消耗!AU218)*INDEX($B$6:$F$6,AV218)/$Q$4/5,0)*5,"")</f>
        <v>65</v>
      </c>
      <c r="BD218" s="104"/>
      <c r="BE218" s="104"/>
      <c r="BF218" s="106"/>
      <c r="BX218" s="171"/>
      <c r="BY218" s="171"/>
      <c r="BZ218" s="171"/>
      <c r="CN218" s="136">
        <v>214</v>
      </c>
      <c r="CO218" s="14">
        <f t="shared" si="319"/>
        <v>43</v>
      </c>
      <c r="CP218" s="14">
        <f t="shared" si="304"/>
        <v>3</v>
      </c>
      <c r="CQ218" s="14">
        <f t="shared" si="305"/>
        <v>1102020</v>
      </c>
      <c r="CR218" s="136" t="s">
        <v>1102</v>
      </c>
      <c r="CS218" s="14">
        <f t="shared" si="306"/>
        <v>4</v>
      </c>
      <c r="CT218" s="14" t="str">
        <f t="shared" si="307"/>
        <v>高顺-4星</v>
      </c>
      <c r="CU218" s="136" t="s">
        <v>1108</v>
      </c>
      <c r="CV218" s="14">
        <f t="shared" si="320"/>
        <v>20000</v>
      </c>
      <c r="CW218" s="14" t="str">
        <f t="shared" si="308"/>
        <v>高顺碎片</v>
      </c>
      <c r="CX218" s="14">
        <f t="shared" si="321"/>
        <v>160</v>
      </c>
    </row>
    <row r="219" spans="8:10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309"/>
        <v>5</v>
      </c>
      <c r="AC219" s="14">
        <f>INDEX(挂机升级突破!$DQ$6:$DQ$57,卡牌消耗!AI219)</f>
        <v>11</v>
      </c>
      <c r="AD219" s="14">
        <f>INDEX(挂机升级突破!DR$6:DR$57,卡牌消耗!$AI219)</f>
        <v>2</v>
      </c>
      <c r="AE219" s="14">
        <f>INDEX(挂机升级突破!DS$6:DS$57,卡牌消耗!$AI219)</f>
        <v>0</v>
      </c>
      <c r="AF219" s="14" t="str">
        <f t="shared" si="310"/>
        <v>李轩辕</v>
      </c>
      <c r="AG219" s="14">
        <f t="shared" si="311"/>
        <v>3</v>
      </c>
      <c r="AH219" s="14" t="str">
        <f t="shared" si="312"/>
        <v>李轩辕魂火-7</v>
      </c>
      <c r="AI219" s="14">
        <f t="shared" si="313"/>
        <v>7</v>
      </c>
      <c r="AJ219" s="14" t="str">
        <f>INDEX(挂机升级突破!$DT$4:$ED$4,INDEX(挂机升级突破!$DQ$6:$DQ$57,卡牌消耗!AI219))</f>
        <v>金币</v>
      </c>
      <c r="AK219" s="14">
        <f>ROUND(INDEX(挂机升级突破!$DJ$6:$DJ$57,卡牌消耗!AI219)*INDEX(卡牌消耗!$B$8:$F$8,AG219)/$Q$4/50,0)*50</f>
        <v>1250</v>
      </c>
      <c r="AL219" s="14" t="str">
        <f>IF(AD219&gt;0,INDEX(挂机升级突破!$DT$4:$ED$4,AD219),"")</f>
        <v>蓝色基础材料</v>
      </c>
      <c r="AM219" s="14">
        <f>ROUND(INDEX(挂机升级突破!$DT$6:$ED$57,卡牌消耗!AI219,AD219)*INDEX(卡牌消耗!$B$5:$F$5,AG219)/$Q$4/5,0)*5</f>
        <v>30</v>
      </c>
      <c r="AN219" s="14" t="str">
        <f>IF(AE219&gt;0,INDEX(挂机升级突破!$DT$4:$ED$4,AE219),"")</f>
        <v/>
      </c>
      <c r="AO219" s="14" t="str">
        <f>IF(AE219&gt;0,ROUND(INDEX(挂机升级突破!$DT$6:$ED$57,卡牌消耗!AI219,AE219)*INDEX(卡牌消耗!$B$7:$F$7,AG219)/$Q$4,0),"")</f>
        <v/>
      </c>
      <c r="AP219" s="106"/>
      <c r="AQ219" s="15"/>
      <c r="AR219" s="104">
        <v>215</v>
      </c>
      <c r="AS219" s="14">
        <f t="shared" si="314"/>
        <v>11</v>
      </c>
      <c r="AT219" s="14">
        <f>INDEX(挂机升级突破!$EI$7:$EI$26,AX219)</f>
        <v>5</v>
      </c>
      <c r="AU219" s="14">
        <f>INDEX(挂机升级突破!$EJ$7:$EJ$26,AX219)</f>
        <v>3</v>
      </c>
      <c r="AV219" s="14">
        <f t="shared" si="315"/>
        <v>4</v>
      </c>
      <c r="AW219" s="14" t="str">
        <f t="shared" si="316"/>
        <v>张飞</v>
      </c>
      <c r="AX219" s="14">
        <f t="shared" si="317"/>
        <v>15</v>
      </c>
      <c r="AY219" s="14" t="str">
        <f t="shared" si="318"/>
        <v>张飞15突</v>
      </c>
      <c r="AZ219" s="14" t="str">
        <f>IF(AT219&gt;0,INDEX(挂机升级突破!$ER$5:$EV$5,卡牌消耗!AT219),"")</f>
        <v>金币</v>
      </c>
      <c r="BA219" s="14">
        <f>IF(AT219&gt;0,ROUND(INDEX(挂机升级突破!$EV$7:$EV$26,卡牌消耗!AX219)*INDEX(卡牌消耗!$B$8:$F$8,AV219)/$Q$4/500,0)*500,"")</f>
        <v>66500</v>
      </c>
      <c r="BB219" s="14" t="str">
        <f>IF(AU219&gt;0,INDEX(挂机升级突破!$ER$5:$EV$5,卡牌消耗!AU219),"")</f>
        <v>银母</v>
      </c>
      <c r="BC219" s="14">
        <f>IF(AU219&gt;0,ROUND(INDEX(挂机升级突破!$ER$7:$EU$26,卡牌消耗!AX219,卡牌消耗!AU219)*INDEX($B$6:$F$6,AV219)/$Q$4/5,0)*5,"")</f>
        <v>85</v>
      </c>
      <c r="BD219" s="104"/>
      <c r="BE219" s="104"/>
      <c r="BF219" s="106"/>
      <c r="BX219" s="171"/>
      <c r="BY219" s="171"/>
      <c r="BZ219" s="171"/>
      <c r="CN219" s="136">
        <v>215</v>
      </c>
      <c r="CO219" s="14">
        <f t="shared" si="319"/>
        <v>43</v>
      </c>
      <c r="CP219" s="14">
        <f t="shared" si="304"/>
        <v>3</v>
      </c>
      <c r="CQ219" s="14">
        <f t="shared" si="305"/>
        <v>1102020</v>
      </c>
      <c r="CR219" s="136" t="s">
        <v>1102</v>
      </c>
      <c r="CS219" s="14">
        <f t="shared" si="306"/>
        <v>5</v>
      </c>
      <c r="CT219" s="14" t="str">
        <f t="shared" si="307"/>
        <v>高顺-5星</v>
      </c>
      <c r="CU219" s="136" t="s">
        <v>1108</v>
      </c>
      <c r="CV219" s="14">
        <f t="shared" si="320"/>
        <v>40000</v>
      </c>
      <c r="CW219" s="14" t="str">
        <f t="shared" si="308"/>
        <v>高顺碎片</v>
      </c>
      <c r="CX219" s="14">
        <f t="shared" si="321"/>
        <v>240</v>
      </c>
    </row>
    <row r="220" spans="8:10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309"/>
        <v>5</v>
      </c>
      <c r="AC220" s="14">
        <f>INDEX(挂机升级突破!$DQ$6:$DQ$57,卡牌消耗!AI220)</f>
        <v>11</v>
      </c>
      <c r="AD220" s="14">
        <f>INDEX(挂机升级突破!DR$6:DR$57,卡牌消耗!$AI220)</f>
        <v>2</v>
      </c>
      <c r="AE220" s="14">
        <f>INDEX(挂机升级突破!DS$6:DS$57,卡牌消耗!$AI220)</f>
        <v>0</v>
      </c>
      <c r="AF220" s="14" t="str">
        <f t="shared" si="310"/>
        <v>李轩辕</v>
      </c>
      <c r="AG220" s="14">
        <f t="shared" si="311"/>
        <v>3</v>
      </c>
      <c r="AH220" s="14" t="str">
        <f t="shared" si="312"/>
        <v>李轩辕魂火-8</v>
      </c>
      <c r="AI220" s="14">
        <f t="shared" si="313"/>
        <v>8</v>
      </c>
      <c r="AJ220" s="14" t="str">
        <f>INDEX(挂机升级突破!$DT$4:$ED$4,INDEX(挂机升级突破!$DQ$6:$DQ$57,卡牌消耗!AI220))</f>
        <v>金币</v>
      </c>
      <c r="AK220" s="14">
        <f>ROUND(INDEX(挂机升级突破!$DJ$6:$DJ$57,卡牌消耗!AI220)*INDEX(卡牌消耗!$B$8:$F$8,AG220)/$Q$4/50,0)*50</f>
        <v>1900</v>
      </c>
      <c r="AL220" s="14" t="str">
        <f>IF(AD220&gt;0,INDEX(挂机升级突破!$DT$4:$ED$4,AD220),"")</f>
        <v>蓝色基础材料</v>
      </c>
      <c r="AM220" s="14">
        <f>ROUND(INDEX(挂机升级突破!$DT$6:$ED$57,卡牌消耗!AI220,AD220)*INDEX(卡牌消耗!$B$5:$F$5,AG220)/$Q$4/5,0)*5</f>
        <v>60</v>
      </c>
      <c r="AN220" s="14" t="str">
        <f>IF(AE220&gt;0,INDEX(挂机升级突破!$DT$4:$ED$4,AE220),"")</f>
        <v/>
      </c>
      <c r="AO220" s="14" t="str">
        <f>IF(AE220&gt;0,ROUND(INDEX(挂机升级突破!$DT$6:$ED$57,卡牌消耗!AI220,AE220)*INDEX(卡牌消耗!$B$7:$F$7,AG220)/$Q$4,0),"")</f>
        <v/>
      </c>
      <c r="AP220" s="106"/>
      <c r="AQ220" s="15"/>
      <c r="AR220" s="104">
        <v>216</v>
      </c>
      <c r="AS220" s="14">
        <f t="shared" si="314"/>
        <v>11</v>
      </c>
      <c r="AT220" s="14">
        <f>INDEX(挂机升级突破!$EI$7:$EI$26,AX220)</f>
        <v>5</v>
      </c>
      <c r="AU220" s="14">
        <f>INDEX(挂机升级突破!$EJ$7:$EJ$26,AX220)</f>
        <v>3</v>
      </c>
      <c r="AV220" s="14">
        <f t="shared" si="315"/>
        <v>4</v>
      </c>
      <c r="AW220" s="14" t="str">
        <f t="shared" si="316"/>
        <v>张飞</v>
      </c>
      <c r="AX220" s="14">
        <f t="shared" si="317"/>
        <v>16</v>
      </c>
      <c r="AY220" s="14" t="str">
        <f t="shared" si="318"/>
        <v>张飞16突</v>
      </c>
      <c r="AZ220" s="14" t="str">
        <f>IF(AT220&gt;0,INDEX(挂机升级突破!$ER$5:$EV$5,卡牌消耗!AT220),"")</f>
        <v>金币</v>
      </c>
      <c r="BA220" s="14">
        <f>IF(AT220&gt;0,ROUND(INDEX(挂机升级突破!$EV$7:$EV$26,卡牌消耗!AX220)*INDEX(卡牌消耗!$B$8:$F$8,AV220)/$Q$4/500,0)*500,"")</f>
        <v>121000</v>
      </c>
      <c r="BB220" s="14" t="str">
        <f>IF(AU220&gt;0,INDEX(挂机升级突破!$ER$5:$EV$5,卡牌消耗!AU220),"")</f>
        <v>银母</v>
      </c>
      <c r="BC220" s="14">
        <f>IF(AU220&gt;0,ROUND(INDEX(挂机升级突破!$ER$7:$EU$26,卡牌消耗!AX220,卡牌消耗!AU220)*INDEX($B$6:$F$6,AV220)/$Q$4/5,0)*5,"")</f>
        <v>110</v>
      </c>
      <c r="BD220" s="104"/>
      <c r="BE220" s="104"/>
      <c r="BF220" s="106"/>
      <c r="BX220" s="171"/>
      <c r="BY220" s="171"/>
      <c r="BZ220" s="171"/>
      <c r="CN220" s="136">
        <v>216</v>
      </c>
      <c r="CO220" s="14">
        <f t="shared" si="319"/>
        <v>44</v>
      </c>
      <c r="CP220" s="14">
        <f t="shared" si="304"/>
        <v>3</v>
      </c>
      <c r="CQ220" s="14">
        <f t="shared" si="305"/>
        <v>1102021</v>
      </c>
      <c r="CR220" s="136" t="s">
        <v>1102</v>
      </c>
      <c r="CS220" s="14">
        <f t="shared" si="306"/>
        <v>1</v>
      </c>
      <c r="CT220" s="14" t="str">
        <f t="shared" si="307"/>
        <v>烈风螳螂-1星</v>
      </c>
      <c r="CU220" s="136" t="s">
        <v>1108</v>
      </c>
      <c r="CV220" s="14">
        <f t="shared" si="320"/>
        <v>4000</v>
      </c>
      <c r="CW220" s="14" t="str">
        <f t="shared" si="308"/>
        <v>烈风螳螂碎片</v>
      </c>
      <c r="CX220" s="14">
        <f t="shared" si="321"/>
        <v>40</v>
      </c>
    </row>
    <row r="221" spans="8:10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309"/>
        <v>5</v>
      </c>
      <c r="AC221" s="14">
        <f>INDEX(挂机升级突破!$DQ$6:$DQ$57,卡牌消耗!AI221)</f>
        <v>11</v>
      </c>
      <c r="AD221" s="14">
        <f>INDEX(挂机升级突破!DR$6:DR$57,卡牌消耗!$AI221)</f>
        <v>2</v>
      </c>
      <c r="AE221" s="14">
        <f>INDEX(挂机升级突破!DS$6:DS$57,卡牌消耗!$AI221)</f>
        <v>0</v>
      </c>
      <c r="AF221" s="14" t="str">
        <f t="shared" si="310"/>
        <v>李轩辕</v>
      </c>
      <c r="AG221" s="14">
        <f t="shared" si="311"/>
        <v>3</v>
      </c>
      <c r="AH221" s="14" t="str">
        <f t="shared" si="312"/>
        <v>李轩辕魂火-9</v>
      </c>
      <c r="AI221" s="14">
        <f t="shared" si="313"/>
        <v>9</v>
      </c>
      <c r="AJ221" s="14" t="str">
        <f>INDEX(挂机升级突破!$DT$4:$ED$4,INDEX(挂机升级突破!$DQ$6:$DQ$57,卡牌消耗!AI221))</f>
        <v>金币</v>
      </c>
      <c r="AK221" s="14">
        <f>ROUND(INDEX(挂机升级突破!$DJ$6:$DJ$57,卡牌消耗!AI221)*INDEX(卡牌消耗!$B$8:$F$8,AG221)/$Q$4/50,0)*50</f>
        <v>1900</v>
      </c>
      <c r="AL221" s="14" t="str">
        <f>IF(AD221&gt;0,INDEX(挂机升级突破!$DT$4:$ED$4,AD221),"")</f>
        <v>蓝色基础材料</v>
      </c>
      <c r="AM221" s="14">
        <f>ROUND(INDEX(挂机升级突破!$DT$6:$ED$57,卡牌消耗!AI221,AD221)*INDEX(卡牌消耗!$B$5:$F$5,AG221)/$Q$4/5,0)*5</f>
        <v>60</v>
      </c>
      <c r="AN221" s="14" t="str">
        <f>IF(AE221&gt;0,INDEX(挂机升级突破!$DT$4:$ED$4,AE221),"")</f>
        <v/>
      </c>
      <c r="AO221" s="14" t="str">
        <f>IF(AE221&gt;0,ROUND(INDEX(挂机升级突破!$DT$6:$ED$57,卡牌消耗!AI221,AE221)*INDEX(卡牌消耗!$B$7:$F$7,AG221)/$Q$4,0),"")</f>
        <v/>
      </c>
      <c r="AP221" s="106"/>
      <c r="AQ221" s="15"/>
      <c r="AR221" s="104">
        <v>217</v>
      </c>
      <c r="AS221" s="14">
        <f t="shared" si="314"/>
        <v>11</v>
      </c>
      <c r="AT221" s="14">
        <f>INDEX(挂机升级突破!$EI$7:$EI$26,AX221)</f>
        <v>5</v>
      </c>
      <c r="AU221" s="14">
        <f>INDEX(挂机升级突破!$EJ$7:$EJ$26,AX221)</f>
        <v>4</v>
      </c>
      <c r="AV221" s="14">
        <f t="shared" si="315"/>
        <v>4</v>
      </c>
      <c r="AW221" s="14" t="str">
        <f t="shared" si="316"/>
        <v>张飞</v>
      </c>
      <c r="AX221" s="14">
        <f t="shared" si="317"/>
        <v>17</v>
      </c>
      <c r="AY221" s="14" t="str">
        <f t="shared" si="318"/>
        <v>张飞17突</v>
      </c>
      <c r="AZ221" s="14" t="str">
        <f>IF(AT221&gt;0,INDEX(挂机升级突破!$ER$5:$EV$5,卡牌消耗!AT221),"")</f>
        <v>金币</v>
      </c>
      <c r="BA221" s="14">
        <f>IF(AT221&gt;0,ROUND(INDEX(挂机升级突破!$EV$7:$EV$26,卡牌消耗!AX221)*INDEX(卡牌消耗!$B$8:$F$8,AV221)/$Q$4/500,0)*500,"")</f>
        <v>121000</v>
      </c>
      <c r="BB221" s="14" t="str">
        <f>IF(AU221&gt;0,INDEX(挂机升级突破!$ER$5:$EV$5,卡牌消耗!AU221),"")</f>
        <v>铀金</v>
      </c>
      <c r="BC221" s="14">
        <f>IF(AU221&gt;0,ROUND(INDEX(挂机升级突破!$ER$7:$EU$26,卡牌消耗!AX221,卡牌消耗!AU221)*INDEX($B$6:$F$6,AV221)/$Q$4/5,0)*5,"")</f>
        <v>20</v>
      </c>
      <c r="BD221" s="104"/>
      <c r="BE221" s="104"/>
      <c r="BF221" s="106"/>
      <c r="BX221" s="171"/>
      <c r="BY221" s="171"/>
      <c r="BZ221" s="171"/>
      <c r="CN221" s="136">
        <v>217</v>
      </c>
      <c r="CO221" s="14">
        <f t="shared" si="319"/>
        <v>44</v>
      </c>
      <c r="CP221" s="14">
        <f t="shared" si="304"/>
        <v>3</v>
      </c>
      <c r="CQ221" s="14">
        <f t="shared" si="305"/>
        <v>1102021</v>
      </c>
      <c r="CR221" s="136" t="s">
        <v>1102</v>
      </c>
      <c r="CS221" s="14">
        <f t="shared" si="306"/>
        <v>2</v>
      </c>
      <c r="CT221" s="14" t="str">
        <f t="shared" si="307"/>
        <v>烈风螳螂-2星</v>
      </c>
      <c r="CU221" s="136" t="s">
        <v>1108</v>
      </c>
      <c r="CV221" s="14">
        <f t="shared" si="320"/>
        <v>5000</v>
      </c>
      <c r="CW221" s="14" t="str">
        <f t="shared" si="308"/>
        <v>烈风螳螂碎片</v>
      </c>
      <c r="CX221" s="14">
        <f t="shared" si="321"/>
        <v>80</v>
      </c>
    </row>
    <row r="222" spans="8:10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309"/>
        <v>5</v>
      </c>
      <c r="AC222" s="14">
        <f>INDEX(挂机升级突破!$DQ$6:$DQ$57,卡牌消耗!AI222)</f>
        <v>11</v>
      </c>
      <c r="AD222" s="14">
        <f>INDEX(挂机升级突破!DR$6:DR$57,卡牌消耗!$AI222)</f>
        <v>2</v>
      </c>
      <c r="AE222" s="14">
        <f>INDEX(挂机升级突破!DS$6:DS$57,卡牌消耗!$AI222)</f>
        <v>0</v>
      </c>
      <c r="AF222" s="14" t="str">
        <f t="shared" si="310"/>
        <v>李轩辕</v>
      </c>
      <c r="AG222" s="14">
        <f t="shared" si="311"/>
        <v>3</v>
      </c>
      <c r="AH222" s="14" t="str">
        <f t="shared" si="312"/>
        <v>李轩辕魂火-10</v>
      </c>
      <c r="AI222" s="14">
        <f t="shared" si="313"/>
        <v>10</v>
      </c>
      <c r="AJ222" s="14" t="str">
        <f>INDEX(挂机升级突破!$DT$4:$ED$4,INDEX(挂机升级突破!$DQ$6:$DQ$57,卡牌消耗!AI222))</f>
        <v>金币</v>
      </c>
      <c r="AK222" s="14">
        <f>ROUND(INDEX(挂机升级突破!$DJ$6:$DJ$57,卡牌消耗!AI222)*INDEX(卡牌消耗!$B$8:$F$8,AG222)/$Q$4/50,0)*50</f>
        <v>3200</v>
      </c>
      <c r="AL222" s="14" t="str">
        <f>IF(AD222&gt;0,INDEX(挂机升级突破!$DT$4:$ED$4,AD222),"")</f>
        <v>蓝色基础材料</v>
      </c>
      <c r="AM222" s="14">
        <f>ROUND(INDEX(挂机升级突破!$DT$6:$ED$57,卡牌消耗!AI222,AD222)*INDEX(卡牌消耗!$B$5:$F$5,AG222)/$Q$4/5,0)*5</f>
        <v>85</v>
      </c>
      <c r="AN222" s="14" t="str">
        <f>IF(AE222&gt;0,INDEX(挂机升级突破!$DT$4:$ED$4,AE222),"")</f>
        <v/>
      </c>
      <c r="AO222" s="14" t="str">
        <f>IF(AE222&gt;0,ROUND(INDEX(挂机升级突破!$DT$6:$ED$57,卡牌消耗!AI222,AE222)*INDEX(卡牌消耗!$B$7:$F$7,AG222)/$Q$4,0),"")</f>
        <v/>
      </c>
      <c r="AP222" s="106"/>
      <c r="AQ222" s="15"/>
      <c r="AR222" s="104">
        <v>218</v>
      </c>
      <c r="AS222" s="14">
        <f t="shared" si="314"/>
        <v>11</v>
      </c>
      <c r="AT222" s="14">
        <f>INDEX(挂机升级突破!$EI$7:$EI$26,AX222)</f>
        <v>5</v>
      </c>
      <c r="AU222" s="14">
        <f>INDEX(挂机升级突破!$EJ$7:$EJ$26,AX222)</f>
        <v>4</v>
      </c>
      <c r="AV222" s="14">
        <f t="shared" si="315"/>
        <v>4</v>
      </c>
      <c r="AW222" s="14" t="str">
        <f t="shared" si="316"/>
        <v>张飞</v>
      </c>
      <c r="AX222" s="14">
        <f t="shared" si="317"/>
        <v>18</v>
      </c>
      <c r="AY222" s="14" t="str">
        <f t="shared" si="318"/>
        <v>张飞18突</v>
      </c>
      <c r="AZ222" s="14" t="str">
        <f>IF(AT222&gt;0,INDEX(挂机升级突破!$ER$5:$EV$5,卡牌消耗!AT222),"")</f>
        <v>金币</v>
      </c>
      <c r="BA222" s="14">
        <f>IF(AT222&gt;0,ROUND(INDEX(挂机升级突破!$EV$7:$EV$26,卡牌消耗!AX222)*INDEX(卡牌消耗!$B$8:$F$8,AV222)/$Q$4/500,0)*500,"")</f>
        <v>161000</v>
      </c>
      <c r="BB222" s="14" t="str">
        <f>IF(AU222&gt;0,INDEX(挂机升级突破!$ER$5:$EV$5,卡牌消耗!AU222),"")</f>
        <v>铀金</v>
      </c>
      <c r="BC222" s="14">
        <f>IF(AU222&gt;0,ROUND(INDEX(挂机升级突破!$ER$7:$EU$26,卡牌消耗!AX222,卡牌消耗!AU222)*INDEX($B$6:$F$6,AV222)/$Q$4/5,0)*5,"")</f>
        <v>30</v>
      </c>
      <c r="BD222" s="104"/>
      <c r="BE222" s="104"/>
      <c r="BF222" s="106"/>
      <c r="BX222" s="171"/>
      <c r="BY222" s="171"/>
      <c r="BZ222" s="171"/>
      <c r="CN222" s="136">
        <v>218</v>
      </c>
      <c r="CO222" s="14">
        <f t="shared" si="319"/>
        <v>44</v>
      </c>
      <c r="CP222" s="14">
        <f t="shared" si="304"/>
        <v>3</v>
      </c>
      <c r="CQ222" s="14">
        <f t="shared" si="305"/>
        <v>1102021</v>
      </c>
      <c r="CR222" s="136" t="s">
        <v>1102</v>
      </c>
      <c r="CS222" s="14">
        <f t="shared" si="306"/>
        <v>3</v>
      </c>
      <c r="CT222" s="14" t="str">
        <f t="shared" si="307"/>
        <v>烈风螳螂-3星</v>
      </c>
      <c r="CU222" s="136" t="s">
        <v>1108</v>
      </c>
      <c r="CV222" s="14">
        <f t="shared" si="320"/>
        <v>10000</v>
      </c>
      <c r="CW222" s="14" t="str">
        <f t="shared" si="308"/>
        <v>烈风螳螂碎片</v>
      </c>
      <c r="CX222" s="14">
        <f t="shared" si="321"/>
        <v>120</v>
      </c>
    </row>
    <row r="223" spans="8:10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309"/>
        <v>5</v>
      </c>
      <c r="AC223" s="14">
        <f>INDEX(挂机升级突破!$DQ$6:$DQ$57,卡牌消耗!AI223)</f>
        <v>11</v>
      </c>
      <c r="AD223" s="14">
        <f>INDEX(挂机升级突破!DR$6:DR$57,卡牌消耗!$AI223)</f>
        <v>2</v>
      </c>
      <c r="AE223" s="14">
        <f>INDEX(挂机升级突破!DS$6:DS$57,卡牌消耗!$AI223)</f>
        <v>0</v>
      </c>
      <c r="AF223" s="14" t="str">
        <f t="shared" si="310"/>
        <v>李轩辕</v>
      </c>
      <c r="AG223" s="14">
        <f t="shared" si="311"/>
        <v>3</v>
      </c>
      <c r="AH223" s="14" t="str">
        <f t="shared" si="312"/>
        <v>李轩辕魂火-11</v>
      </c>
      <c r="AI223" s="14">
        <f t="shared" si="313"/>
        <v>11</v>
      </c>
      <c r="AJ223" s="14" t="str">
        <f>INDEX(挂机升级突破!$DT$4:$ED$4,INDEX(挂机升级突破!$DQ$6:$DQ$57,卡牌消耗!AI223))</f>
        <v>金币</v>
      </c>
      <c r="AK223" s="14">
        <f>ROUND(INDEX(挂机升级突破!$DJ$6:$DJ$57,卡牌消耗!AI223)*INDEX(卡牌消耗!$B$8:$F$8,AG223)/$Q$4/50,0)*50</f>
        <v>3200</v>
      </c>
      <c r="AL223" s="14" t="str">
        <f>IF(AD223&gt;0,INDEX(挂机升级突破!$DT$4:$ED$4,AD223),"")</f>
        <v>蓝色基础材料</v>
      </c>
      <c r="AM223" s="14">
        <f>ROUND(INDEX(挂机升级突破!$DT$6:$ED$57,卡牌消耗!AI223,AD223)*INDEX(卡牌消耗!$B$5:$F$5,AG223)/$Q$4/5,0)*5</f>
        <v>85</v>
      </c>
      <c r="AN223" s="14" t="str">
        <f>IF(AE223&gt;0,INDEX(挂机升级突破!$DT$4:$ED$4,AE223),"")</f>
        <v/>
      </c>
      <c r="AO223" s="14" t="str">
        <f>IF(AE223&gt;0,ROUND(INDEX(挂机升级突破!$DT$6:$ED$57,卡牌消耗!AI223,AE223)*INDEX(卡牌消耗!$B$7:$F$7,AG223)/$Q$4,0),"")</f>
        <v/>
      </c>
      <c r="AP223" s="106"/>
      <c r="AQ223" s="15"/>
      <c r="AR223" s="104">
        <v>219</v>
      </c>
      <c r="AS223" s="14">
        <f t="shared" si="314"/>
        <v>11</v>
      </c>
      <c r="AT223" s="14">
        <f>INDEX(挂机升级突破!$EI$7:$EI$26,AX223)</f>
        <v>5</v>
      </c>
      <c r="AU223" s="14">
        <f>INDEX(挂机升级突破!$EJ$7:$EJ$26,AX223)</f>
        <v>4</v>
      </c>
      <c r="AV223" s="14">
        <f t="shared" si="315"/>
        <v>4</v>
      </c>
      <c r="AW223" s="14" t="str">
        <f t="shared" si="316"/>
        <v>张飞</v>
      </c>
      <c r="AX223" s="14">
        <f t="shared" si="317"/>
        <v>19</v>
      </c>
      <c r="AY223" s="14" t="str">
        <f t="shared" si="318"/>
        <v>张飞19突</v>
      </c>
      <c r="AZ223" s="14" t="str">
        <f>IF(AT223&gt;0,INDEX(挂机升级突破!$ER$5:$EV$5,卡牌消耗!AT223),"")</f>
        <v>金币</v>
      </c>
      <c r="BA223" s="14">
        <f>IF(AT223&gt;0,ROUND(INDEX(挂机升级突破!$EV$7:$EV$26,卡牌消耗!AX223)*INDEX(卡牌消耗!$B$8:$F$8,AV223)/$Q$4/500,0)*500,"")</f>
        <v>977000</v>
      </c>
      <c r="BB223" s="14" t="str">
        <f>IF(AU223&gt;0,INDEX(挂机升级突破!$ER$5:$EV$5,卡牌消耗!AU223),"")</f>
        <v>铀金</v>
      </c>
      <c r="BC223" s="14">
        <f>IF(AU223&gt;0,ROUND(INDEX(挂机升级突破!$ER$7:$EU$26,卡牌消耗!AX223,卡牌消耗!AU223)*INDEX($B$6:$F$6,AV223)/$Q$4/5,0)*5,"")</f>
        <v>40</v>
      </c>
      <c r="BD223" s="104"/>
      <c r="BE223" s="104"/>
      <c r="BF223" s="106"/>
      <c r="BX223" s="171"/>
      <c r="BY223" s="171"/>
      <c r="BZ223" s="171"/>
      <c r="CN223" s="136">
        <v>219</v>
      </c>
      <c r="CO223" s="14">
        <f t="shared" si="319"/>
        <v>44</v>
      </c>
      <c r="CP223" s="14">
        <f t="shared" si="304"/>
        <v>3</v>
      </c>
      <c r="CQ223" s="14">
        <f t="shared" si="305"/>
        <v>1102021</v>
      </c>
      <c r="CR223" s="136" t="s">
        <v>1102</v>
      </c>
      <c r="CS223" s="14">
        <f t="shared" si="306"/>
        <v>4</v>
      </c>
      <c r="CT223" s="14" t="str">
        <f t="shared" si="307"/>
        <v>烈风螳螂-4星</v>
      </c>
      <c r="CU223" s="136" t="s">
        <v>1108</v>
      </c>
      <c r="CV223" s="14">
        <f t="shared" si="320"/>
        <v>20000</v>
      </c>
      <c r="CW223" s="14" t="str">
        <f t="shared" si="308"/>
        <v>烈风螳螂碎片</v>
      </c>
      <c r="CX223" s="14">
        <f t="shared" si="321"/>
        <v>160</v>
      </c>
    </row>
    <row r="224" spans="8:10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309"/>
        <v>5</v>
      </c>
      <c r="AC224" s="14">
        <f>INDEX(挂机升级突破!$DQ$6:$DQ$57,卡牌消耗!AI224)</f>
        <v>11</v>
      </c>
      <c r="AD224" s="14">
        <f>INDEX(挂机升级突破!DR$6:DR$57,卡牌消耗!$AI224)</f>
        <v>2</v>
      </c>
      <c r="AE224" s="14">
        <f>INDEX(挂机升级突破!DS$6:DS$57,卡牌消耗!$AI224)</f>
        <v>0</v>
      </c>
      <c r="AF224" s="14" t="str">
        <f t="shared" si="310"/>
        <v>李轩辕</v>
      </c>
      <c r="AG224" s="14">
        <f t="shared" si="311"/>
        <v>3</v>
      </c>
      <c r="AH224" s="14" t="str">
        <f t="shared" si="312"/>
        <v>李轩辕魂火-12</v>
      </c>
      <c r="AI224" s="14">
        <f t="shared" si="313"/>
        <v>12</v>
      </c>
      <c r="AJ224" s="14" t="str">
        <f>INDEX(挂机升级突破!$DT$4:$ED$4,INDEX(挂机升级突破!$DQ$6:$DQ$57,卡牌消耗!AI224))</f>
        <v>金币</v>
      </c>
      <c r="AK224" s="14">
        <f>ROUND(INDEX(挂机升级突破!$DJ$6:$DJ$57,卡牌消耗!AI224)*INDEX(卡牌消耗!$B$8:$F$8,AG224)/$Q$4/50,0)*50</f>
        <v>2750</v>
      </c>
      <c r="AL224" s="14" t="str">
        <f>IF(AD224&gt;0,INDEX(挂机升级突破!$DT$4:$ED$4,AD224),"")</f>
        <v>蓝色基础材料</v>
      </c>
      <c r="AM224" s="14">
        <f>ROUND(INDEX(挂机升级突破!$DT$6:$ED$57,卡牌消耗!AI224,AD224)*INDEX(卡牌消耗!$B$5:$F$5,AG224)/$Q$4/5,0)*5</f>
        <v>115</v>
      </c>
      <c r="AN224" s="14" t="str">
        <f>IF(AE224&gt;0,INDEX(挂机升级突破!$DT$4:$ED$4,AE224),"")</f>
        <v/>
      </c>
      <c r="AO224" s="14" t="str">
        <f>IF(AE224&gt;0,ROUND(INDEX(挂机升级突破!$DT$6:$ED$57,卡牌消耗!AI224,AE224)*INDEX(卡牌消耗!$B$7:$F$7,AG224)/$Q$4,0),"")</f>
        <v/>
      </c>
      <c r="AP224" s="106"/>
      <c r="AQ224" s="15"/>
      <c r="AR224" s="104">
        <v>220</v>
      </c>
      <c r="AS224" s="14">
        <f t="shared" si="314"/>
        <v>11</v>
      </c>
      <c r="AT224" s="14">
        <f>INDEX(挂机升级突破!$EI$7:$EI$26,AX224)</f>
        <v>5</v>
      </c>
      <c r="AU224" s="14">
        <f>INDEX(挂机升级突破!$EJ$7:$EJ$26,AX224)</f>
        <v>4</v>
      </c>
      <c r="AV224" s="14">
        <f t="shared" si="315"/>
        <v>4</v>
      </c>
      <c r="AW224" s="14" t="str">
        <f t="shared" si="316"/>
        <v>张飞</v>
      </c>
      <c r="AX224" s="14">
        <f t="shared" si="317"/>
        <v>20</v>
      </c>
      <c r="AY224" s="14" t="str">
        <f t="shared" si="318"/>
        <v>张飞20突</v>
      </c>
      <c r="AZ224" s="14" t="str">
        <f>IF(AT224&gt;0,INDEX(挂机升级突破!$ER$5:$EV$5,卡牌消耗!AT224),"")</f>
        <v>金币</v>
      </c>
      <c r="BA224" s="14">
        <f>IF(AT224&gt;0,ROUND(INDEX(挂机升级突破!$EV$7:$EV$26,卡牌消耗!AX224)*INDEX(卡牌消耗!$B$8:$F$8,AV224)/$Q$4/500,0)*500,"")</f>
        <v>1465500</v>
      </c>
      <c r="BB224" s="14" t="str">
        <f>IF(AU224&gt;0,INDEX(挂机升级突破!$ER$5:$EV$5,卡牌消耗!AU224),"")</f>
        <v>铀金</v>
      </c>
      <c r="BC224" s="14">
        <f>IF(AU224&gt;0,ROUND(INDEX(挂机升级突破!$ER$7:$EU$26,卡牌消耗!AX224,卡牌消耗!AU224)*INDEX($B$6:$F$6,AV224)/$Q$4/5,0)*5,"")</f>
        <v>50</v>
      </c>
      <c r="BD224" s="104"/>
      <c r="BE224" s="104"/>
      <c r="BF224" s="106"/>
      <c r="BX224" s="171"/>
      <c r="BY224" s="171"/>
      <c r="BZ224" s="171"/>
      <c r="CN224" s="136">
        <v>220</v>
      </c>
      <c r="CO224" s="14">
        <f t="shared" si="319"/>
        <v>44</v>
      </c>
      <c r="CP224" s="14">
        <f t="shared" si="304"/>
        <v>3</v>
      </c>
      <c r="CQ224" s="14">
        <f t="shared" si="305"/>
        <v>1102021</v>
      </c>
      <c r="CR224" s="136" t="s">
        <v>1102</v>
      </c>
      <c r="CS224" s="14">
        <f t="shared" si="306"/>
        <v>5</v>
      </c>
      <c r="CT224" s="14" t="str">
        <f t="shared" si="307"/>
        <v>烈风螳螂-5星</v>
      </c>
      <c r="CU224" s="136" t="s">
        <v>1108</v>
      </c>
      <c r="CV224" s="14">
        <f t="shared" si="320"/>
        <v>40000</v>
      </c>
      <c r="CW224" s="14" t="str">
        <f t="shared" si="308"/>
        <v>烈风螳螂碎片</v>
      </c>
      <c r="CX224" s="14">
        <f t="shared" si="321"/>
        <v>240</v>
      </c>
    </row>
    <row r="225" spans="8:10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309"/>
        <v>5</v>
      </c>
      <c r="AC225" s="14">
        <f>INDEX(挂机升级突破!$DQ$6:$DQ$57,卡牌消耗!AI225)</f>
        <v>11</v>
      </c>
      <c r="AD225" s="14">
        <f>INDEX(挂机升级突破!DR$6:DR$57,卡牌消耗!$AI225)</f>
        <v>2</v>
      </c>
      <c r="AE225" s="14">
        <f>INDEX(挂机升级突破!DS$6:DS$57,卡牌消耗!$AI225)</f>
        <v>0</v>
      </c>
      <c r="AF225" s="14" t="str">
        <f t="shared" si="310"/>
        <v>李轩辕</v>
      </c>
      <c r="AG225" s="14">
        <f t="shared" si="311"/>
        <v>3</v>
      </c>
      <c r="AH225" s="14" t="str">
        <f t="shared" si="312"/>
        <v>李轩辕魂火-13</v>
      </c>
      <c r="AI225" s="14">
        <f t="shared" si="313"/>
        <v>13</v>
      </c>
      <c r="AJ225" s="14" t="str">
        <f>INDEX(挂机升级突破!$DT$4:$ED$4,INDEX(挂机升级突破!$DQ$6:$DQ$57,卡牌消耗!AI225))</f>
        <v>金币</v>
      </c>
      <c r="AK225" s="14">
        <f>ROUND(INDEX(挂机升级突破!$DJ$6:$DJ$57,卡牌消耗!AI225)*INDEX(卡牌消耗!$B$8:$F$8,AG225)/$Q$4/50,0)*50</f>
        <v>2750</v>
      </c>
      <c r="AL225" s="14" t="str">
        <f>IF(AD225&gt;0,INDEX(挂机升级突破!$DT$4:$ED$4,AD225),"")</f>
        <v>蓝色基础材料</v>
      </c>
      <c r="AM225" s="14">
        <f>ROUND(INDEX(挂机升级突破!$DT$6:$ED$57,卡牌消耗!AI225,AD225)*INDEX(卡牌消耗!$B$5:$F$5,AG225)/$Q$4/5,0)*5</f>
        <v>115</v>
      </c>
      <c r="AN225" s="14" t="str">
        <f>IF(AE225&gt;0,INDEX(挂机升级突破!$DT$4:$ED$4,AE225),"")</f>
        <v/>
      </c>
      <c r="AO225" s="14" t="str">
        <f>IF(AE225&gt;0,ROUND(INDEX(挂机升级突破!$DT$6:$ED$57,卡牌消耗!AI225,AE225)*INDEX(卡牌消耗!$B$7:$F$7,AG225)/$Q$4,0),"")</f>
        <v/>
      </c>
      <c r="AP225" s="106"/>
      <c r="AQ225" s="15"/>
      <c r="AR225" s="104">
        <v>221</v>
      </c>
      <c r="AS225" s="14">
        <f t="shared" si="314"/>
        <v>12</v>
      </c>
      <c r="AT225" s="14">
        <f>INDEX(挂机升级突破!$EI$7:$EI$26,AX225)</f>
        <v>0</v>
      </c>
      <c r="AU225" s="14">
        <f>INDEX(挂机升级突破!$EJ$7:$EJ$26,AX225)</f>
        <v>0</v>
      </c>
      <c r="AV225" s="14">
        <f t="shared" si="315"/>
        <v>5</v>
      </c>
      <c r="AW225" s="14" t="str">
        <f t="shared" si="316"/>
        <v>夏侯惇</v>
      </c>
      <c r="AX225" s="14">
        <f t="shared" si="317"/>
        <v>1</v>
      </c>
      <c r="AY225" s="14" t="str">
        <f t="shared" si="318"/>
        <v>夏侯惇1突</v>
      </c>
      <c r="AZ225" s="14" t="str">
        <f>IF(AT225&gt;0,INDEX(挂机升级突破!$ER$5:$EV$5,卡牌消耗!AT225),"")</f>
        <v/>
      </c>
      <c r="BA225" s="14" t="str">
        <f>IF(AT225&gt;0,ROUND(INDEX(挂机升级突破!$EV$7:$EV$26,卡牌消耗!AX225)*INDEX(卡牌消耗!$B$8:$F$8,AV225)/$Q$4/500,0)*500,"")</f>
        <v/>
      </c>
      <c r="BB225" s="14" t="str">
        <f>IF(AU225&gt;0,INDEX(挂机升级突破!$ER$5:$EV$5,卡牌消耗!AU225),"")</f>
        <v/>
      </c>
      <c r="BC225" s="14" t="str">
        <f>IF(AU225&gt;0,ROUND(INDEX(挂机升级突破!$ER$7:$EU$26,卡牌消耗!AX225,卡牌消耗!AU225)*INDEX($B$6:$F$6,AV225)/$Q$4/5,0)*5,"")</f>
        <v/>
      </c>
      <c r="BD225" s="104"/>
      <c r="BE225" s="104"/>
      <c r="BF225" s="106"/>
      <c r="BX225" s="171"/>
      <c r="BY225" s="171"/>
      <c r="BZ225" s="171"/>
      <c r="CN225" s="136">
        <v>221</v>
      </c>
      <c r="CO225" s="14">
        <f t="shared" si="319"/>
        <v>45</v>
      </c>
      <c r="CP225" s="14">
        <f t="shared" si="304"/>
        <v>2</v>
      </c>
      <c r="CQ225" s="14">
        <f t="shared" si="305"/>
        <v>1102050</v>
      </c>
      <c r="CR225" s="136" t="s">
        <v>1102</v>
      </c>
      <c r="CS225" s="14">
        <f t="shared" si="306"/>
        <v>1</v>
      </c>
      <c r="CT225" s="14" t="str">
        <f t="shared" si="307"/>
        <v>柠檬精-1星</v>
      </c>
      <c r="CU225" s="136" t="s">
        <v>1108</v>
      </c>
      <c r="CV225" s="14">
        <f t="shared" si="320"/>
        <v>3000</v>
      </c>
      <c r="CW225" s="14" t="str">
        <f t="shared" si="308"/>
        <v>柠檬精碎片</v>
      </c>
      <c r="CX225" s="14">
        <f t="shared" si="321"/>
        <v>20</v>
      </c>
    </row>
    <row r="226" spans="8:10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309"/>
        <v>5</v>
      </c>
      <c r="AC226" s="14">
        <f>INDEX(挂机升级突破!$DQ$6:$DQ$57,卡牌消耗!AI226)</f>
        <v>11</v>
      </c>
      <c r="AD226" s="14">
        <f>INDEX(挂机升级突破!DR$6:DR$57,卡牌消耗!$AI226)</f>
        <v>3</v>
      </c>
      <c r="AE226" s="14">
        <f>INDEX(挂机升级突破!DS$6:DS$57,卡牌消耗!$AI226)</f>
        <v>0</v>
      </c>
      <c r="AF226" s="14" t="str">
        <f t="shared" si="310"/>
        <v>李轩辕</v>
      </c>
      <c r="AG226" s="14">
        <f t="shared" si="311"/>
        <v>3</v>
      </c>
      <c r="AH226" s="14" t="str">
        <f t="shared" si="312"/>
        <v>李轩辕魂火-14</v>
      </c>
      <c r="AI226" s="14">
        <f t="shared" si="313"/>
        <v>14</v>
      </c>
      <c r="AJ226" s="14" t="str">
        <f>INDEX(挂机升级突破!$DT$4:$ED$4,INDEX(挂机升级突破!$DQ$6:$DQ$57,卡牌消耗!AI226))</f>
        <v>金币</v>
      </c>
      <c r="AK226" s="14">
        <f>ROUND(INDEX(挂机升级突破!$DJ$6:$DJ$57,卡牌消耗!AI226)*INDEX(卡牌消耗!$B$8:$F$8,AG226)/$Q$4/50,0)*50</f>
        <v>3000</v>
      </c>
      <c r="AL226" s="14" t="str">
        <f>IF(AD226&gt;0,INDEX(挂机升级突破!$DT$4:$ED$4,AD226),"")</f>
        <v>紫色基础材料</v>
      </c>
      <c r="AM226" s="14">
        <f>ROUND(INDEX(挂机升级突破!$DT$6:$ED$57,卡牌消耗!AI226,AD226)*INDEX(卡牌消耗!$B$5:$F$5,AG226)/$Q$4/5,0)*5</f>
        <v>25</v>
      </c>
      <c r="AN226" s="14" t="str">
        <f>IF(AE226&gt;0,INDEX(挂机升级突破!$DT$4:$ED$4,AE226),"")</f>
        <v/>
      </c>
      <c r="AO226" s="14" t="str">
        <f>IF(AE226&gt;0,ROUND(INDEX(挂机升级突破!$DT$6:$ED$57,卡牌消耗!AI226,AE226)*INDEX(卡牌消耗!$B$7:$F$7,AG226)/$Q$4,0),"")</f>
        <v/>
      </c>
      <c r="AP226" s="106"/>
      <c r="AQ226" s="15"/>
      <c r="AR226" s="104">
        <v>222</v>
      </c>
      <c r="AS226" s="14">
        <f t="shared" si="314"/>
        <v>12</v>
      </c>
      <c r="AT226" s="14">
        <f>INDEX(挂机升级突破!$EI$7:$EI$26,AX226)</f>
        <v>5</v>
      </c>
      <c r="AU226" s="14">
        <f>INDEX(挂机升级突破!$EJ$7:$EJ$26,AX226)</f>
        <v>0</v>
      </c>
      <c r="AV226" s="14">
        <f t="shared" si="315"/>
        <v>5</v>
      </c>
      <c r="AW226" s="14" t="str">
        <f t="shared" si="316"/>
        <v>夏侯惇</v>
      </c>
      <c r="AX226" s="14">
        <f t="shared" si="317"/>
        <v>2</v>
      </c>
      <c r="AY226" s="14" t="str">
        <f t="shared" si="318"/>
        <v>夏侯惇2突</v>
      </c>
      <c r="AZ226" s="14" t="str">
        <f>IF(AT226&gt;0,INDEX(挂机升级突破!$ER$5:$EV$5,卡牌消耗!AT226),"")</f>
        <v>金币</v>
      </c>
      <c r="BA226" s="14">
        <f>IF(AT226&gt;0,ROUND(INDEX(挂机升级突破!$EV$7:$EV$26,卡牌消耗!AX226)*INDEX(卡牌消耗!$B$8:$F$8,AV226)/$Q$4/500,0)*500,"")</f>
        <v>6500</v>
      </c>
      <c r="BB226" s="14" t="str">
        <f>IF(AU226&gt;0,INDEX(挂机升级突破!$ER$5:$EV$5,卡牌消耗!AU226),"")</f>
        <v/>
      </c>
      <c r="BC226" s="14" t="str">
        <f>IF(AU226&gt;0,ROUND(INDEX(挂机升级突破!$ER$7:$EU$26,卡牌消耗!AX226,卡牌消耗!AU226)*INDEX($B$6:$F$6,AV226)/$Q$4/5,0)*5,"")</f>
        <v/>
      </c>
      <c r="BD226" s="104"/>
      <c r="BE226" s="104"/>
      <c r="BF226" s="106"/>
      <c r="BX226" s="171"/>
      <c r="BY226" s="171"/>
      <c r="BZ226" s="171"/>
      <c r="CN226" s="136">
        <v>222</v>
      </c>
      <c r="CO226" s="14">
        <f t="shared" si="319"/>
        <v>45</v>
      </c>
      <c r="CP226" s="14">
        <f t="shared" si="304"/>
        <v>2</v>
      </c>
      <c r="CQ226" s="14">
        <f t="shared" si="305"/>
        <v>1102050</v>
      </c>
      <c r="CR226" s="136" t="s">
        <v>1102</v>
      </c>
      <c r="CS226" s="14">
        <f t="shared" si="306"/>
        <v>2</v>
      </c>
      <c r="CT226" s="14" t="str">
        <f t="shared" si="307"/>
        <v>柠檬精-2星</v>
      </c>
      <c r="CU226" s="136" t="s">
        <v>1108</v>
      </c>
      <c r="CV226" s="14">
        <f t="shared" si="320"/>
        <v>3500</v>
      </c>
      <c r="CW226" s="14" t="str">
        <f t="shared" si="308"/>
        <v>柠檬精碎片</v>
      </c>
      <c r="CX226" s="14">
        <f t="shared" si="321"/>
        <v>40</v>
      </c>
    </row>
    <row r="227" spans="8:10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309"/>
        <v>5</v>
      </c>
      <c r="AC227" s="14">
        <f>INDEX(挂机升级突破!$DQ$6:$DQ$57,卡牌消耗!AI227)</f>
        <v>11</v>
      </c>
      <c r="AD227" s="14">
        <f>INDEX(挂机升级突破!DR$6:DR$57,卡牌消耗!$AI227)</f>
        <v>3</v>
      </c>
      <c r="AE227" s="14">
        <f>INDEX(挂机升级突破!DS$6:DS$57,卡牌消耗!$AI227)</f>
        <v>0</v>
      </c>
      <c r="AF227" s="14" t="str">
        <f t="shared" si="310"/>
        <v>李轩辕</v>
      </c>
      <c r="AG227" s="14">
        <f t="shared" si="311"/>
        <v>3</v>
      </c>
      <c r="AH227" s="14" t="str">
        <f t="shared" si="312"/>
        <v>李轩辕魂火-15</v>
      </c>
      <c r="AI227" s="14">
        <f t="shared" si="313"/>
        <v>15</v>
      </c>
      <c r="AJ227" s="14" t="str">
        <f>INDEX(挂机升级突破!$DT$4:$ED$4,INDEX(挂机升级突破!$DQ$6:$DQ$57,卡牌消耗!AI227))</f>
        <v>金币</v>
      </c>
      <c r="AK227" s="14">
        <f>ROUND(INDEX(挂机升级突破!$DJ$6:$DJ$57,卡牌消耗!AI227)*INDEX(卡牌消耗!$B$8:$F$8,AG227)/$Q$4/50,0)*50</f>
        <v>3250</v>
      </c>
      <c r="AL227" s="14" t="str">
        <f>IF(AD227&gt;0,INDEX(挂机升级突破!$DT$4:$ED$4,AD227),"")</f>
        <v>紫色基础材料</v>
      </c>
      <c r="AM227" s="14">
        <f>ROUND(INDEX(挂机升级突破!$DT$6:$ED$57,卡牌消耗!AI227,AD227)*INDEX(卡牌消耗!$B$5:$F$5,AG227)/$Q$4/5,0)*5</f>
        <v>25</v>
      </c>
      <c r="AN227" s="14" t="str">
        <f>IF(AE227&gt;0,INDEX(挂机升级突破!$DT$4:$ED$4,AE227),"")</f>
        <v/>
      </c>
      <c r="AO227" s="14" t="str">
        <f>IF(AE227&gt;0,ROUND(INDEX(挂机升级突破!$DT$6:$ED$57,卡牌消耗!AI227,AE227)*INDEX(卡牌消耗!$B$7:$F$7,AG227)/$Q$4,0),"")</f>
        <v/>
      </c>
      <c r="AP227" s="106"/>
      <c r="AQ227" s="15"/>
      <c r="AR227" s="104">
        <v>223</v>
      </c>
      <c r="AS227" s="14">
        <f t="shared" si="314"/>
        <v>12</v>
      </c>
      <c r="AT227" s="14">
        <f>INDEX(挂机升级突破!$EI$7:$EI$26,AX227)</f>
        <v>5</v>
      </c>
      <c r="AU227" s="14">
        <f>INDEX(挂机升级突破!$EJ$7:$EJ$26,AX227)</f>
        <v>0</v>
      </c>
      <c r="AV227" s="14">
        <f t="shared" si="315"/>
        <v>5</v>
      </c>
      <c r="AW227" s="14" t="str">
        <f t="shared" si="316"/>
        <v>夏侯惇</v>
      </c>
      <c r="AX227" s="14">
        <f t="shared" si="317"/>
        <v>3</v>
      </c>
      <c r="AY227" s="14" t="str">
        <f t="shared" si="318"/>
        <v>夏侯惇3突</v>
      </c>
      <c r="AZ227" s="14" t="str">
        <f>IF(AT227&gt;0,INDEX(挂机升级突破!$ER$5:$EV$5,卡牌消耗!AT227),"")</f>
        <v>金币</v>
      </c>
      <c r="BA227" s="14">
        <f>IF(AT227&gt;0,ROUND(INDEX(挂机升级突破!$EV$7:$EV$26,卡牌消耗!AX227)*INDEX(卡牌消耗!$B$8:$F$8,AV227)/$Q$4/500,0)*500,"")</f>
        <v>6500</v>
      </c>
      <c r="BB227" s="14" t="str">
        <f>IF(AU227&gt;0,INDEX(挂机升级突破!$ER$5:$EV$5,卡牌消耗!AU227),"")</f>
        <v/>
      </c>
      <c r="BC227" s="14" t="str">
        <f>IF(AU227&gt;0,ROUND(INDEX(挂机升级突破!$ER$7:$EU$26,卡牌消耗!AX227,卡牌消耗!AU227)*INDEX($B$6:$F$6,AV227)/$Q$4/5,0)*5,"")</f>
        <v/>
      </c>
      <c r="BD227" s="104"/>
      <c r="BE227" s="104"/>
      <c r="BF227" s="106"/>
      <c r="BX227" s="171"/>
      <c r="BY227" s="171"/>
      <c r="BZ227" s="171"/>
      <c r="CN227" s="136">
        <v>223</v>
      </c>
      <c r="CO227" s="14">
        <f t="shared" si="319"/>
        <v>45</v>
      </c>
      <c r="CP227" s="14">
        <f t="shared" si="304"/>
        <v>2</v>
      </c>
      <c r="CQ227" s="14">
        <f t="shared" si="305"/>
        <v>1102050</v>
      </c>
      <c r="CR227" s="136" t="s">
        <v>1102</v>
      </c>
      <c r="CS227" s="14">
        <f t="shared" si="306"/>
        <v>3</v>
      </c>
      <c r="CT227" s="14" t="str">
        <f t="shared" si="307"/>
        <v>柠檬精-3星</v>
      </c>
      <c r="CU227" s="136" t="s">
        <v>1108</v>
      </c>
      <c r="CV227" s="14">
        <f t="shared" si="320"/>
        <v>7000</v>
      </c>
      <c r="CW227" s="14" t="str">
        <f t="shared" si="308"/>
        <v>柠檬精碎片</v>
      </c>
      <c r="CX227" s="14">
        <f t="shared" si="321"/>
        <v>80</v>
      </c>
    </row>
    <row r="228" spans="8:10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309"/>
        <v>5</v>
      </c>
      <c r="AC228" s="14">
        <f>INDEX(挂机升级突破!$DQ$6:$DQ$57,卡牌消耗!AI228)</f>
        <v>11</v>
      </c>
      <c r="AD228" s="14">
        <f>INDEX(挂机升级突破!DR$6:DR$57,卡牌消耗!$AI228)</f>
        <v>3</v>
      </c>
      <c r="AE228" s="14">
        <f>INDEX(挂机升级突破!DS$6:DS$57,卡牌消耗!$AI228)</f>
        <v>0</v>
      </c>
      <c r="AF228" s="14" t="str">
        <f t="shared" si="310"/>
        <v>李轩辕</v>
      </c>
      <c r="AG228" s="14">
        <f t="shared" si="311"/>
        <v>3</v>
      </c>
      <c r="AH228" s="14" t="str">
        <f t="shared" si="312"/>
        <v>李轩辕魂火-16</v>
      </c>
      <c r="AI228" s="14">
        <f t="shared" si="313"/>
        <v>16</v>
      </c>
      <c r="AJ228" s="14" t="str">
        <f>INDEX(挂机升级突破!$DT$4:$ED$4,INDEX(挂机升级突破!$DQ$6:$DQ$57,卡牌消耗!AI228))</f>
        <v>金币</v>
      </c>
      <c r="AK228" s="14">
        <f>ROUND(INDEX(挂机升级突破!$DJ$6:$DJ$57,卡牌消耗!AI228)*INDEX(卡牌消耗!$B$8:$F$8,AG228)/$Q$4/50,0)*50</f>
        <v>3250</v>
      </c>
      <c r="AL228" s="14" t="str">
        <f>IF(AD228&gt;0,INDEX(挂机升级突破!$DT$4:$ED$4,AD228),"")</f>
        <v>紫色基础材料</v>
      </c>
      <c r="AM228" s="14">
        <f>ROUND(INDEX(挂机升级突破!$DT$6:$ED$57,卡牌消耗!AI228,AD228)*INDEX(卡牌消耗!$B$5:$F$5,AG228)/$Q$4/5,0)*5</f>
        <v>25</v>
      </c>
      <c r="AN228" s="14" t="str">
        <f>IF(AE228&gt;0,INDEX(挂机升级突破!$DT$4:$ED$4,AE228),"")</f>
        <v/>
      </c>
      <c r="AO228" s="14" t="str">
        <f>IF(AE228&gt;0,ROUND(INDEX(挂机升级突破!$DT$6:$ED$57,卡牌消耗!AI228,AE228)*INDEX(卡牌消耗!$B$7:$F$7,AG228)/$Q$4,0),"")</f>
        <v/>
      </c>
      <c r="AP228" s="106"/>
      <c r="AQ228" s="15"/>
      <c r="AR228" s="104">
        <v>224</v>
      </c>
      <c r="AS228" s="14">
        <f t="shared" si="314"/>
        <v>12</v>
      </c>
      <c r="AT228" s="14">
        <f>INDEX(挂机升级突破!$EI$7:$EI$26,AX228)</f>
        <v>5</v>
      </c>
      <c r="AU228" s="14">
        <f>INDEX(挂机升级突破!$EJ$7:$EJ$26,AX228)</f>
        <v>1</v>
      </c>
      <c r="AV228" s="14">
        <f t="shared" si="315"/>
        <v>5</v>
      </c>
      <c r="AW228" s="14" t="str">
        <f t="shared" si="316"/>
        <v>夏侯惇</v>
      </c>
      <c r="AX228" s="14">
        <f t="shared" si="317"/>
        <v>4</v>
      </c>
      <c r="AY228" s="14" t="str">
        <f t="shared" si="318"/>
        <v>夏侯惇4突</v>
      </c>
      <c r="AZ228" s="14" t="str">
        <f>IF(AT228&gt;0,INDEX(挂机升级突破!$ER$5:$EV$5,卡牌消耗!AT228),"")</f>
        <v>金币</v>
      </c>
      <c r="BA228" s="14">
        <f>IF(AT228&gt;0,ROUND(INDEX(挂机升级突破!$EV$7:$EV$26,卡牌消耗!AX228)*INDEX(卡牌消耗!$B$8:$F$8,AV228)/$Q$4/500,0)*500,"")</f>
        <v>7500</v>
      </c>
      <c r="BB228" s="14" t="str">
        <f>IF(AU228&gt;0,INDEX(挂机升级突破!$ER$5:$EV$5,卡牌消耗!AU228),"")</f>
        <v>玄铁</v>
      </c>
      <c r="BC228" s="14">
        <f>IF(AU228&gt;0,ROUND(INDEX(挂机升级突破!$ER$7:$EU$26,卡牌消耗!AX228,卡牌消耗!AU228)*INDEX($B$6:$F$6,AV228)/$Q$4/5,0)*5,"")</f>
        <v>25</v>
      </c>
      <c r="BD228" s="104"/>
      <c r="BE228" s="104"/>
      <c r="BF228" s="106"/>
      <c r="BX228" s="171"/>
      <c r="BY228" s="171"/>
      <c r="BZ228" s="171"/>
      <c r="CN228" s="136">
        <v>224</v>
      </c>
      <c r="CO228" s="14">
        <f t="shared" si="319"/>
        <v>45</v>
      </c>
      <c r="CP228" s="14">
        <f t="shared" si="304"/>
        <v>2</v>
      </c>
      <c r="CQ228" s="14">
        <f t="shared" si="305"/>
        <v>1102050</v>
      </c>
      <c r="CR228" s="136" t="s">
        <v>1102</v>
      </c>
      <c r="CS228" s="14">
        <f t="shared" si="306"/>
        <v>4</v>
      </c>
      <c r="CT228" s="14" t="str">
        <f t="shared" si="307"/>
        <v>柠檬精-4星</v>
      </c>
      <c r="CU228" s="136" t="s">
        <v>1108</v>
      </c>
      <c r="CV228" s="14">
        <f t="shared" si="320"/>
        <v>16000</v>
      </c>
      <c r="CW228" s="14" t="str">
        <f t="shared" si="308"/>
        <v>柠檬精碎片</v>
      </c>
      <c r="CX228" s="14">
        <f t="shared" si="321"/>
        <v>120</v>
      </c>
    </row>
    <row r="229" spans="8:10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309"/>
        <v>5</v>
      </c>
      <c r="AC229" s="14">
        <f>INDEX(挂机升级突破!$DQ$6:$DQ$57,卡牌消耗!AI229)</f>
        <v>11</v>
      </c>
      <c r="AD229" s="14">
        <f>INDEX(挂机升级突破!DR$6:DR$57,卡牌消耗!$AI229)</f>
        <v>3</v>
      </c>
      <c r="AE229" s="14">
        <f>INDEX(挂机升级突破!DS$6:DS$57,卡牌消耗!$AI229)</f>
        <v>0</v>
      </c>
      <c r="AF229" s="14" t="str">
        <f t="shared" si="310"/>
        <v>李轩辕</v>
      </c>
      <c r="AG229" s="14">
        <f t="shared" si="311"/>
        <v>3</v>
      </c>
      <c r="AH229" s="14" t="str">
        <f t="shared" si="312"/>
        <v>李轩辕魂火-17</v>
      </c>
      <c r="AI229" s="14">
        <f t="shared" si="313"/>
        <v>17</v>
      </c>
      <c r="AJ229" s="14" t="str">
        <f>INDEX(挂机升级突破!$DT$4:$ED$4,INDEX(挂机升级突破!$DQ$6:$DQ$57,卡牌消耗!AI229))</f>
        <v>金币</v>
      </c>
      <c r="AK229" s="14">
        <f>ROUND(INDEX(挂机升级突破!$DJ$6:$DJ$57,卡牌消耗!AI229)*INDEX(卡牌消耗!$B$8:$F$8,AG229)/$Q$4/50,0)*50</f>
        <v>4100</v>
      </c>
      <c r="AL229" s="14" t="str">
        <f>IF(AD229&gt;0,INDEX(挂机升级突破!$DT$4:$ED$4,AD229),"")</f>
        <v>紫色基础材料</v>
      </c>
      <c r="AM229" s="14">
        <f>ROUND(INDEX(挂机升级突破!$DT$6:$ED$57,卡牌消耗!AI229,AD229)*INDEX(卡牌消耗!$B$5:$F$5,AG229)/$Q$4/5,0)*5</f>
        <v>45</v>
      </c>
      <c r="AN229" s="14" t="str">
        <f>IF(AE229&gt;0,INDEX(挂机升级突破!$DT$4:$ED$4,AE229),"")</f>
        <v/>
      </c>
      <c r="AO229" s="14" t="str">
        <f>IF(AE229&gt;0,ROUND(INDEX(挂机升级突破!$DT$6:$ED$57,卡牌消耗!AI229,AE229)*INDEX(卡牌消耗!$B$7:$F$7,AG229)/$Q$4,0),"")</f>
        <v/>
      </c>
      <c r="AP229" s="106"/>
      <c r="AQ229" s="15"/>
      <c r="AR229" s="104">
        <v>225</v>
      </c>
      <c r="AS229" s="14">
        <f t="shared" si="314"/>
        <v>12</v>
      </c>
      <c r="AT229" s="14">
        <f>INDEX(挂机升级突破!$EI$7:$EI$26,AX229)</f>
        <v>5</v>
      </c>
      <c r="AU229" s="14">
        <f>INDEX(挂机升级突破!$EJ$7:$EJ$26,AX229)</f>
        <v>1</v>
      </c>
      <c r="AV229" s="14">
        <f t="shared" si="315"/>
        <v>5</v>
      </c>
      <c r="AW229" s="14" t="str">
        <f t="shared" si="316"/>
        <v>夏侯惇</v>
      </c>
      <c r="AX229" s="14">
        <f t="shared" si="317"/>
        <v>5</v>
      </c>
      <c r="AY229" s="14" t="str">
        <f t="shared" si="318"/>
        <v>夏侯惇5突</v>
      </c>
      <c r="AZ229" s="14" t="str">
        <f>IF(AT229&gt;0,INDEX(挂机升级突破!$ER$5:$EV$5,卡牌消耗!AT229),"")</f>
        <v>金币</v>
      </c>
      <c r="BA229" s="14">
        <f>IF(AT229&gt;0,ROUND(INDEX(挂机升级突破!$EV$7:$EV$26,卡牌消耗!AX229)*INDEX(卡牌消耗!$B$8:$F$8,AV229)/$Q$4/500,0)*500,"")</f>
        <v>7500</v>
      </c>
      <c r="BB229" s="14" t="str">
        <f>IF(AU229&gt;0,INDEX(挂机升级突破!$ER$5:$EV$5,卡牌消耗!AU229),"")</f>
        <v>玄铁</v>
      </c>
      <c r="BC229" s="14">
        <f>IF(AU229&gt;0,ROUND(INDEX(挂机升级突破!$ER$7:$EU$26,卡牌消耗!AX229,卡牌消耗!AU229)*INDEX($B$6:$F$6,AV229)/$Q$4/5,0)*5,"")</f>
        <v>50</v>
      </c>
      <c r="BD229" s="104"/>
      <c r="BE229" s="104"/>
      <c r="BF229" s="106"/>
      <c r="BX229" s="171"/>
      <c r="BY229" s="171"/>
      <c r="BZ229" s="171"/>
      <c r="CN229" s="136">
        <v>225</v>
      </c>
      <c r="CO229" s="14">
        <f t="shared" si="319"/>
        <v>45</v>
      </c>
      <c r="CP229" s="14">
        <f t="shared" si="304"/>
        <v>2</v>
      </c>
      <c r="CQ229" s="14">
        <f t="shared" si="305"/>
        <v>1102050</v>
      </c>
      <c r="CR229" s="136" t="s">
        <v>1102</v>
      </c>
      <c r="CS229" s="14">
        <f t="shared" si="306"/>
        <v>5</v>
      </c>
      <c r="CT229" s="14" t="str">
        <f t="shared" si="307"/>
        <v>柠檬精-5星</v>
      </c>
      <c r="CU229" s="136" t="s">
        <v>1108</v>
      </c>
      <c r="CV229" s="14">
        <f t="shared" si="320"/>
        <v>30000</v>
      </c>
      <c r="CW229" s="14" t="str">
        <f t="shared" si="308"/>
        <v>柠檬精碎片</v>
      </c>
      <c r="CX229" s="14">
        <f t="shared" si="321"/>
        <v>160</v>
      </c>
    </row>
    <row r="230" spans="8:10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309"/>
        <v>5</v>
      </c>
      <c r="AC230" s="14">
        <f>INDEX(挂机升级突破!$DQ$6:$DQ$57,卡牌消耗!AI230)</f>
        <v>11</v>
      </c>
      <c r="AD230" s="14">
        <f>INDEX(挂机升级突破!DR$6:DR$57,卡牌消耗!$AI230)</f>
        <v>3</v>
      </c>
      <c r="AE230" s="14">
        <f>INDEX(挂机升级突破!DS$6:DS$57,卡牌消耗!$AI230)</f>
        <v>0</v>
      </c>
      <c r="AF230" s="14" t="str">
        <f t="shared" si="310"/>
        <v>李轩辕</v>
      </c>
      <c r="AG230" s="14">
        <f t="shared" si="311"/>
        <v>3</v>
      </c>
      <c r="AH230" s="14" t="str">
        <f t="shared" si="312"/>
        <v>李轩辕魂火-18</v>
      </c>
      <c r="AI230" s="14">
        <f t="shared" si="313"/>
        <v>18</v>
      </c>
      <c r="AJ230" s="14" t="str">
        <f>INDEX(挂机升级突破!$DT$4:$ED$4,INDEX(挂机升级突破!$DQ$6:$DQ$57,卡牌消耗!AI230))</f>
        <v>金币</v>
      </c>
      <c r="AK230" s="14">
        <f>ROUND(INDEX(挂机升级突破!$DJ$6:$DJ$57,卡牌消耗!AI230)*INDEX(卡牌消耗!$B$8:$F$8,AG230)/$Q$4/50,0)*50</f>
        <v>4100</v>
      </c>
      <c r="AL230" s="14" t="str">
        <f>IF(AD230&gt;0,INDEX(挂机升级突破!$DT$4:$ED$4,AD230),"")</f>
        <v>紫色基础材料</v>
      </c>
      <c r="AM230" s="14">
        <f>ROUND(INDEX(挂机升级突破!$DT$6:$ED$57,卡牌消耗!AI230,AD230)*INDEX(卡牌消耗!$B$5:$F$5,AG230)/$Q$4/5,0)*5</f>
        <v>45</v>
      </c>
      <c r="AN230" s="14" t="str">
        <f>IF(AE230&gt;0,INDEX(挂机升级突破!$DT$4:$ED$4,AE230),"")</f>
        <v/>
      </c>
      <c r="AO230" s="14" t="str">
        <f>IF(AE230&gt;0,ROUND(INDEX(挂机升级突破!$DT$6:$ED$57,卡牌消耗!AI230,AE230)*INDEX(卡牌消耗!$B$7:$F$7,AG230)/$Q$4,0),"")</f>
        <v/>
      </c>
      <c r="AP230" s="106"/>
      <c r="AQ230" s="15"/>
      <c r="AR230" s="104">
        <v>226</v>
      </c>
      <c r="AS230" s="14">
        <f t="shared" si="314"/>
        <v>12</v>
      </c>
      <c r="AT230" s="14">
        <f>INDEX(挂机升级突破!$EI$7:$EI$26,AX230)</f>
        <v>5</v>
      </c>
      <c r="AU230" s="14">
        <f>INDEX(挂机升级突破!$EJ$7:$EJ$26,AX230)</f>
        <v>1</v>
      </c>
      <c r="AV230" s="14">
        <f t="shared" si="315"/>
        <v>5</v>
      </c>
      <c r="AW230" s="14" t="str">
        <f t="shared" si="316"/>
        <v>夏侯惇</v>
      </c>
      <c r="AX230" s="14">
        <f t="shared" si="317"/>
        <v>6</v>
      </c>
      <c r="AY230" s="14" t="str">
        <f t="shared" si="318"/>
        <v>夏侯惇6突</v>
      </c>
      <c r="AZ230" s="14" t="str">
        <f>IF(AT230&gt;0,INDEX(挂机升级突破!$ER$5:$EV$5,卡牌消耗!AT230),"")</f>
        <v>金币</v>
      </c>
      <c r="BA230" s="14">
        <f>IF(AT230&gt;0,ROUND(INDEX(挂机升级突破!$EV$7:$EV$26,卡牌消耗!AX230)*INDEX(卡牌消耗!$B$8:$F$8,AV230)/$Q$4/500,0)*500,"")</f>
        <v>10000</v>
      </c>
      <c r="BB230" s="14" t="str">
        <f>IF(AU230&gt;0,INDEX(挂机升级突破!$ER$5:$EV$5,卡牌消耗!AU230),"")</f>
        <v>玄铁</v>
      </c>
      <c r="BC230" s="14">
        <f>IF(AU230&gt;0,ROUND(INDEX(挂机升级突破!$ER$7:$EU$26,卡牌消耗!AX230,卡牌消耗!AU230)*INDEX($B$6:$F$6,AV230)/$Q$4/5,0)*5,"")</f>
        <v>75</v>
      </c>
      <c r="BD230" s="104"/>
      <c r="BE230" s="104"/>
      <c r="BF230" s="106"/>
      <c r="BX230" s="171"/>
      <c r="BY230" s="171"/>
      <c r="BZ230" s="171"/>
      <c r="CN230" s="136">
        <v>226</v>
      </c>
      <c r="CO230" s="14">
        <f t="shared" si="319"/>
        <v>46</v>
      </c>
      <c r="CP230" s="14">
        <f t="shared" si="304"/>
        <v>2</v>
      </c>
      <c r="CQ230" s="14">
        <f t="shared" si="305"/>
        <v>1102023</v>
      </c>
      <c r="CR230" s="136" t="s">
        <v>1102</v>
      </c>
      <c r="CS230" s="14">
        <f t="shared" si="306"/>
        <v>1</v>
      </c>
      <c r="CT230" s="14" t="str">
        <f t="shared" si="307"/>
        <v>异邦刀客-1星</v>
      </c>
      <c r="CU230" s="136" t="s">
        <v>1108</v>
      </c>
      <c r="CV230" s="14">
        <f t="shared" si="320"/>
        <v>3000</v>
      </c>
      <c r="CW230" s="14" t="str">
        <f t="shared" si="308"/>
        <v>异邦刀客碎片</v>
      </c>
      <c r="CX230" s="14">
        <f t="shared" si="321"/>
        <v>20</v>
      </c>
    </row>
    <row r="231" spans="8:10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309"/>
        <v>5</v>
      </c>
      <c r="AC231" s="14">
        <f>INDEX(挂机升级突破!$DQ$6:$DQ$57,卡牌消耗!AI231)</f>
        <v>11</v>
      </c>
      <c r="AD231" s="14">
        <f>INDEX(挂机升级突破!DR$6:DR$57,卡牌消耗!$AI231)</f>
        <v>3</v>
      </c>
      <c r="AE231" s="14">
        <f>INDEX(挂机升级突破!DS$6:DS$57,卡牌消耗!$AI231)</f>
        <v>0</v>
      </c>
      <c r="AF231" s="14" t="str">
        <f t="shared" si="310"/>
        <v>李轩辕</v>
      </c>
      <c r="AG231" s="14">
        <f t="shared" si="311"/>
        <v>3</v>
      </c>
      <c r="AH231" s="14" t="str">
        <f t="shared" si="312"/>
        <v>李轩辕魂火-19</v>
      </c>
      <c r="AI231" s="14">
        <f t="shared" si="313"/>
        <v>19</v>
      </c>
      <c r="AJ231" s="14" t="str">
        <f>INDEX(挂机升级突破!$DT$4:$ED$4,INDEX(挂机升级突破!$DQ$6:$DQ$57,卡牌消耗!AI231))</f>
        <v>金币</v>
      </c>
      <c r="AK231" s="14">
        <f>ROUND(INDEX(挂机升级突破!$DJ$6:$DJ$57,卡牌消耗!AI231)*INDEX(卡牌消耗!$B$8:$F$8,AG231)/$Q$4/50,0)*50</f>
        <v>4100</v>
      </c>
      <c r="AL231" s="14" t="str">
        <f>IF(AD231&gt;0,INDEX(挂机升级突破!$DT$4:$ED$4,AD231),"")</f>
        <v>紫色基础材料</v>
      </c>
      <c r="AM231" s="14">
        <f>ROUND(INDEX(挂机升级突破!$DT$6:$ED$57,卡牌消耗!AI231,AD231)*INDEX(卡牌消耗!$B$5:$F$5,AG231)/$Q$4/5,0)*5</f>
        <v>45</v>
      </c>
      <c r="AN231" s="14" t="str">
        <f>IF(AE231&gt;0,INDEX(挂机升级突破!$DT$4:$ED$4,AE231),"")</f>
        <v/>
      </c>
      <c r="AO231" s="14" t="str">
        <f>IF(AE231&gt;0,ROUND(INDEX(挂机升级突破!$DT$6:$ED$57,卡牌消耗!AI231,AE231)*INDEX(卡牌消耗!$B$7:$F$7,AG231)/$Q$4,0),"")</f>
        <v/>
      </c>
      <c r="AP231" s="106"/>
      <c r="AQ231" s="15"/>
      <c r="AR231" s="104">
        <v>227</v>
      </c>
      <c r="AS231" s="14">
        <f t="shared" si="314"/>
        <v>12</v>
      </c>
      <c r="AT231" s="14">
        <f>INDEX(挂机升级突破!$EI$7:$EI$26,AX231)</f>
        <v>5</v>
      </c>
      <c r="AU231" s="14">
        <f>INDEX(挂机升级突破!$EJ$7:$EJ$26,AX231)</f>
        <v>1</v>
      </c>
      <c r="AV231" s="14">
        <f t="shared" si="315"/>
        <v>5</v>
      </c>
      <c r="AW231" s="14" t="str">
        <f t="shared" si="316"/>
        <v>夏侯惇</v>
      </c>
      <c r="AX231" s="14">
        <f t="shared" si="317"/>
        <v>7</v>
      </c>
      <c r="AY231" s="14" t="str">
        <f t="shared" si="318"/>
        <v>夏侯惇7突</v>
      </c>
      <c r="AZ231" s="14" t="str">
        <f>IF(AT231&gt;0,INDEX(挂机升级突破!$ER$5:$EV$5,卡牌消耗!AT231),"")</f>
        <v>金币</v>
      </c>
      <c r="BA231" s="14">
        <f>IF(AT231&gt;0,ROUND(INDEX(挂机升级突破!$EV$7:$EV$26,卡牌消耗!AX231)*INDEX(卡牌消耗!$B$8:$F$8,AV231)/$Q$4/500,0)*500,"")</f>
        <v>16500</v>
      </c>
      <c r="BB231" s="14" t="str">
        <f>IF(AU231&gt;0,INDEX(挂机升级突破!$ER$5:$EV$5,卡牌消耗!AU231),"")</f>
        <v>玄铁</v>
      </c>
      <c r="BC231" s="14">
        <f>IF(AU231&gt;0,ROUND(INDEX(挂机升级突破!$ER$7:$EU$26,卡牌消耗!AX231,卡牌消耗!AU231)*INDEX($B$6:$F$6,AV231)/$Q$4/5,0)*5,"")</f>
        <v>125</v>
      </c>
      <c r="BD231" s="104"/>
      <c r="BE231" s="104"/>
      <c r="BF231" s="106"/>
      <c r="BX231" s="171"/>
      <c r="BY231" s="171"/>
      <c r="BZ231" s="171"/>
      <c r="CN231" s="136">
        <v>227</v>
      </c>
      <c r="CO231" s="14">
        <f t="shared" si="319"/>
        <v>46</v>
      </c>
      <c r="CP231" s="14">
        <f t="shared" si="304"/>
        <v>2</v>
      </c>
      <c r="CQ231" s="14">
        <f t="shared" si="305"/>
        <v>1102023</v>
      </c>
      <c r="CR231" s="136" t="s">
        <v>1102</v>
      </c>
      <c r="CS231" s="14">
        <f t="shared" si="306"/>
        <v>2</v>
      </c>
      <c r="CT231" s="14" t="str">
        <f t="shared" si="307"/>
        <v>异邦刀客-2星</v>
      </c>
      <c r="CU231" s="136" t="s">
        <v>1108</v>
      </c>
      <c r="CV231" s="14">
        <f t="shared" si="320"/>
        <v>3500</v>
      </c>
      <c r="CW231" s="14" t="str">
        <f t="shared" si="308"/>
        <v>异邦刀客碎片</v>
      </c>
      <c r="CX231" s="14">
        <f t="shared" si="321"/>
        <v>40</v>
      </c>
    </row>
    <row r="232" spans="8:10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309"/>
        <v>5</v>
      </c>
      <c r="AC232" s="14">
        <f>INDEX(挂机升级突破!$DQ$6:$DQ$57,卡牌消耗!AI232)</f>
        <v>11</v>
      </c>
      <c r="AD232" s="14">
        <f>INDEX(挂机升级突破!DR$6:DR$57,卡牌消耗!$AI232)</f>
        <v>3</v>
      </c>
      <c r="AE232" s="14">
        <f>INDEX(挂机升级突破!DS$6:DS$57,卡牌消耗!$AI232)</f>
        <v>0</v>
      </c>
      <c r="AF232" s="14" t="str">
        <f t="shared" si="310"/>
        <v>李轩辕</v>
      </c>
      <c r="AG232" s="14">
        <f t="shared" si="311"/>
        <v>3</v>
      </c>
      <c r="AH232" s="14" t="str">
        <f t="shared" si="312"/>
        <v>李轩辕魂火-20</v>
      </c>
      <c r="AI232" s="14">
        <f t="shared" si="313"/>
        <v>20</v>
      </c>
      <c r="AJ232" s="14" t="str">
        <f>INDEX(挂机升级突破!$DT$4:$ED$4,INDEX(挂机升级突破!$DQ$6:$DQ$57,卡牌消耗!AI232))</f>
        <v>金币</v>
      </c>
      <c r="AK232" s="14">
        <f>ROUND(INDEX(挂机升级突破!$DJ$6:$DJ$57,卡牌消耗!AI232)*INDEX(卡牌消耗!$B$8:$F$8,AG232)/$Q$4/50,0)*50</f>
        <v>5000</v>
      </c>
      <c r="AL232" s="14" t="str">
        <f>IF(AD232&gt;0,INDEX(挂机升级突破!$DT$4:$ED$4,AD232),"")</f>
        <v>紫色基础材料</v>
      </c>
      <c r="AM232" s="14">
        <f>ROUND(INDEX(挂机升级突破!$DT$6:$ED$57,卡牌消耗!AI232,AD232)*INDEX(卡牌消耗!$B$5:$F$5,AG232)/$Q$4/5,0)*5</f>
        <v>70</v>
      </c>
      <c r="AN232" s="14" t="str">
        <f>IF(AE232&gt;0,INDEX(挂机升级突破!$DT$4:$ED$4,AE232),"")</f>
        <v/>
      </c>
      <c r="AO232" s="14" t="str">
        <f>IF(AE232&gt;0,ROUND(INDEX(挂机升级突破!$DT$6:$ED$57,卡牌消耗!AI232,AE232)*INDEX(卡牌消耗!$B$7:$F$7,AG232)/$Q$4,0),"")</f>
        <v/>
      </c>
      <c r="AP232" s="106"/>
      <c r="AQ232" s="15"/>
      <c r="AR232" s="104">
        <v>228</v>
      </c>
      <c r="AS232" s="14">
        <f t="shared" si="314"/>
        <v>12</v>
      </c>
      <c r="AT232" s="14">
        <f>INDEX(挂机升级突破!$EI$7:$EI$26,AX232)</f>
        <v>5</v>
      </c>
      <c r="AU232" s="14">
        <f>INDEX(挂机升级突破!$EJ$7:$EJ$26,AX232)</f>
        <v>1</v>
      </c>
      <c r="AV232" s="14">
        <f t="shared" si="315"/>
        <v>5</v>
      </c>
      <c r="AW232" s="14" t="str">
        <f t="shared" si="316"/>
        <v>夏侯惇</v>
      </c>
      <c r="AX232" s="14">
        <f t="shared" si="317"/>
        <v>8</v>
      </c>
      <c r="AY232" s="14" t="str">
        <f t="shared" si="318"/>
        <v>夏侯惇8突</v>
      </c>
      <c r="AZ232" s="14" t="str">
        <f>IF(AT232&gt;0,INDEX(挂机升级突破!$ER$5:$EV$5,卡牌消耗!AT232),"")</f>
        <v>金币</v>
      </c>
      <c r="BA232" s="14">
        <f>IF(AT232&gt;0,ROUND(INDEX(挂机升级突破!$EV$7:$EV$26,卡牌消耗!AX232)*INDEX(卡牌消耗!$B$8:$F$8,AV232)/$Q$4/500,0)*500,"")</f>
        <v>16500</v>
      </c>
      <c r="BB232" s="14" t="str">
        <f>IF(AU232&gt;0,INDEX(挂机升级突破!$ER$5:$EV$5,卡牌消耗!AU232),"")</f>
        <v>玄铁</v>
      </c>
      <c r="BC232" s="14">
        <f>IF(AU232&gt;0,ROUND(INDEX(挂机升级突破!$ER$7:$EU$26,卡牌消耗!AX232,卡牌消耗!AU232)*INDEX($B$6:$F$6,AV232)/$Q$4/5,0)*5,"")</f>
        <v>225</v>
      </c>
      <c r="BD232" s="104"/>
      <c r="BE232" s="104"/>
      <c r="BF232" s="106"/>
      <c r="BX232" s="171"/>
      <c r="BY232" s="171"/>
      <c r="BZ232" s="171"/>
      <c r="CN232" s="136">
        <v>228</v>
      </c>
      <c r="CO232" s="14">
        <f t="shared" si="319"/>
        <v>46</v>
      </c>
      <c r="CP232" s="14">
        <f t="shared" si="304"/>
        <v>2</v>
      </c>
      <c r="CQ232" s="14">
        <f t="shared" si="305"/>
        <v>1102023</v>
      </c>
      <c r="CR232" s="136" t="s">
        <v>1102</v>
      </c>
      <c r="CS232" s="14">
        <f t="shared" si="306"/>
        <v>3</v>
      </c>
      <c r="CT232" s="14" t="str">
        <f t="shared" si="307"/>
        <v>异邦刀客-3星</v>
      </c>
      <c r="CU232" s="136" t="s">
        <v>1108</v>
      </c>
      <c r="CV232" s="14">
        <f t="shared" si="320"/>
        <v>7000</v>
      </c>
      <c r="CW232" s="14" t="str">
        <f t="shared" si="308"/>
        <v>异邦刀客碎片</v>
      </c>
      <c r="CX232" s="14">
        <f t="shared" si="321"/>
        <v>80</v>
      </c>
    </row>
    <row r="233" spans="8:10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309"/>
        <v>5</v>
      </c>
      <c r="AC233" s="14">
        <f>INDEX(挂机升级突破!$DQ$6:$DQ$57,卡牌消耗!AI233)</f>
        <v>11</v>
      </c>
      <c r="AD233" s="14">
        <f>INDEX(挂机升级突破!DR$6:DR$57,卡牌消耗!$AI233)</f>
        <v>3</v>
      </c>
      <c r="AE233" s="14">
        <f>INDEX(挂机升级突破!DS$6:DS$57,卡牌消耗!$AI233)</f>
        <v>0</v>
      </c>
      <c r="AF233" s="14" t="str">
        <f t="shared" si="310"/>
        <v>李轩辕</v>
      </c>
      <c r="AG233" s="14">
        <f t="shared" si="311"/>
        <v>3</v>
      </c>
      <c r="AH233" s="14" t="str">
        <f t="shared" si="312"/>
        <v>李轩辕魂火-21</v>
      </c>
      <c r="AI233" s="14">
        <f t="shared" si="313"/>
        <v>21</v>
      </c>
      <c r="AJ233" s="14" t="str">
        <f>INDEX(挂机升级突破!$DT$4:$ED$4,INDEX(挂机升级突破!$DQ$6:$DQ$57,卡牌消耗!AI233))</f>
        <v>金币</v>
      </c>
      <c r="AK233" s="14">
        <f>ROUND(INDEX(挂机升级突破!$DJ$6:$DJ$57,卡牌消耗!AI233)*INDEX(卡牌消耗!$B$8:$F$8,AG233)/$Q$4/50,0)*50</f>
        <v>5000</v>
      </c>
      <c r="AL233" s="14" t="str">
        <f>IF(AD233&gt;0,INDEX(挂机升级突破!$DT$4:$ED$4,AD233),"")</f>
        <v>紫色基础材料</v>
      </c>
      <c r="AM233" s="14">
        <f>ROUND(INDEX(挂机升级突破!$DT$6:$ED$57,卡牌消耗!AI233,AD233)*INDEX(卡牌消耗!$B$5:$F$5,AG233)/$Q$4/5,0)*5</f>
        <v>70</v>
      </c>
      <c r="AN233" s="14" t="str">
        <f>IF(AE233&gt;0,INDEX(挂机升级突破!$DT$4:$ED$4,AE233),"")</f>
        <v/>
      </c>
      <c r="AO233" s="14" t="str">
        <f>IF(AE233&gt;0,ROUND(INDEX(挂机升级突破!$DT$6:$ED$57,卡牌消耗!AI233,AE233)*INDEX(卡牌消耗!$B$7:$F$7,AG233)/$Q$4,0),"")</f>
        <v/>
      </c>
      <c r="AP233" s="106"/>
      <c r="AQ233" s="15"/>
      <c r="AR233" s="104">
        <v>229</v>
      </c>
      <c r="AS233" s="14">
        <f t="shared" si="314"/>
        <v>12</v>
      </c>
      <c r="AT233" s="14">
        <f>INDEX(挂机升级突破!$EI$7:$EI$26,AX233)</f>
        <v>5</v>
      </c>
      <c r="AU233" s="14">
        <f>INDEX(挂机升级突破!$EJ$7:$EJ$26,AX233)</f>
        <v>2</v>
      </c>
      <c r="AV233" s="14">
        <f t="shared" si="315"/>
        <v>5</v>
      </c>
      <c r="AW233" s="14" t="str">
        <f t="shared" si="316"/>
        <v>夏侯惇</v>
      </c>
      <c r="AX233" s="14">
        <f t="shared" si="317"/>
        <v>9</v>
      </c>
      <c r="AY233" s="14" t="str">
        <f t="shared" si="318"/>
        <v>夏侯惇9突</v>
      </c>
      <c r="AZ233" s="14" t="str">
        <f>IF(AT233&gt;0,INDEX(挂机升级突破!$ER$5:$EV$5,卡牌消耗!AT233),"")</f>
        <v>金币</v>
      </c>
      <c r="BA233" s="14">
        <f>IF(AT233&gt;0,ROUND(INDEX(挂机升级突破!$EV$7:$EV$26,卡牌消耗!AX233)*INDEX(卡牌消耗!$B$8:$F$8,AV233)/$Q$4/500,0)*500,"")</f>
        <v>22000</v>
      </c>
      <c r="BB233" s="14" t="str">
        <f>IF(AU233&gt;0,INDEX(挂机升级突破!$ER$5:$EV$5,卡牌消耗!AU233),"")</f>
        <v>乌金</v>
      </c>
      <c r="BC233" s="14">
        <f>IF(AU233&gt;0,ROUND(INDEX(挂机升级突破!$ER$7:$EU$26,卡牌消耗!AX233,卡牌消耗!AU233)*INDEX($B$6:$F$6,AV233)/$Q$4/5,0)*5,"")</f>
        <v>75</v>
      </c>
      <c r="BD233" s="104"/>
      <c r="BE233" s="104"/>
      <c r="BF233" s="106"/>
      <c r="BX233" s="171"/>
      <c r="BY233" s="171"/>
      <c r="BZ233" s="171"/>
      <c r="CN233" s="136">
        <v>229</v>
      </c>
      <c r="CO233" s="14">
        <f t="shared" si="319"/>
        <v>46</v>
      </c>
      <c r="CP233" s="14">
        <f t="shared" si="304"/>
        <v>2</v>
      </c>
      <c r="CQ233" s="14">
        <f t="shared" si="305"/>
        <v>1102023</v>
      </c>
      <c r="CR233" s="136" t="s">
        <v>1102</v>
      </c>
      <c r="CS233" s="14">
        <f t="shared" si="306"/>
        <v>4</v>
      </c>
      <c r="CT233" s="14" t="str">
        <f t="shared" si="307"/>
        <v>异邦刀客-4星</v>
      </c>
      <c r="CU233" s="136" t="s">
        <v>1108</v>
      </c>
      <c r="CV233" s="14">
        <f t="shared" si="320"/>
        <v>16000</v>
      </c>
      <c r="CW233" s="14" t="str">
        <f t="shared" si="308"/>
        <v>异邦刀客碎片</v>
      </c>
      <c r="CX233" s="14">
        <f t="shared" si="321"/>
        <v>120</v>
      </c>
    </row>
    <row r="234" spans="8:10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309"/>
        <v>5</v>
      </c>
      <c r="AC234" s="14">
        <f>INDEX(挂机升级突破!$DQ$6:$DQ$57,卡牌消耗!AI234)</f>
        <v>11</v>
      </c>
      <c r="AD234" s="14">
        <f>INDEX(挂机升级突破!DR$6:DR$57,卡牌消耗!$AI234)</f>
        <v>3</v>
      </c>
      <c r="AE234" s="14">
        <f>INDEX(挂机升级突破!DS$6:DS$57,卡牌消耗!$AI234)</f>
        <v>0</v>
      </c>
      <c r="AF234" s="14" t="str">
        <f t="shared" si="310"/>
        <v>李轩辕</v>
      </c>
      <c r="AG234" s="14">
        <f t="shared" si="311"/>
        <v>3</v>
      </c>
      <c r="AH234" s="14" t="str">
        <f t="shared" si="312"/>
        <v>李轩辕魂火-22</v>
      </c>
      <c r="AI234" s="14">
        <f t="shared" si="313"/>
        <v>22</v>
      </c>
      <c r="AJ234" s="14" t="str">
        <f>INDEX(挂机升级突破!$DT$4:$ED$4,INDEX(挂机升级突破!$DQ$6:$DQ$57,卡牌消耗!AI234))</f>
        <v>金币</v>
      </c>
      <c r="AK234" s="14">
        <f>ROUND(INDEX(挂机升级突破!$DJ$6:$DJ$57,卡牌消耗!AI234)*INDEX(卡牌消耗!$B$8:$F$8,AG234)/$Q$4/50,0)*50</f>
        <v>5000</v>
      </c>
      <c r="AL234" s="14" t="str">
        <f>IF(AD234&gt;0,INDEX(挂机升级突破!$DT$4:$ED$4,AD234),"")</f>
        <v>紫色基础材料</v>
      </c>
      <c r="AM234" s="14">
        <f>ROUND(INDEX(挂机升级突破!$DT$6:$ED$57,卡牌消耗!AI234,AD234)*INDEX(卡牌消耗!$B$5:$F$5,AG234)/$Q$4/5,0)*5</f>
        <v>70</v>
      </c>
      <c r="AN234" s="14" t="str">
        <f>IF(AE234&gt;0,INDEX(挂机升级突破!$DT$4:$ED$4,AE234),"")</f>
        <v/>
      </c>
      <c r="AO234" s="14" t="str">
        <f>IF(AE234&gt;0,ROUND(INDEX(挂机升级突破!$DT$6:$ED$57,卡牌消耗!AI234,AE234)*INDEX(卡牌消耗!$B$7:$F$7,AG234)/$Q$4,0),"")</f>
        <v/>
      </c>
      <c r="AP234" s="106"/>
      <c r="AQ234" s="15"/>
      <c r="AR234" s="104">
        <v>230</v>
      </c>
      <c r="AS234" s="14">
        <f t="shared" si="314"/>
        <v>12</v>
      </c>
      <c r="AT234" s="14">
        <f>INDEX(挂机升级突破!$EI$7:$EI$26,AX234)</f>
        <v>5</v>
      </c>
      <c r="AU234" s="14">
        <f>INDEX(挂机升级突破!$EJ$7:$EJ$26,AX234)</f>
        <v>2</v>
      </c>
      <c r="AV234" s="14">
        <f t="shared" si="315"/>
        <v>5</v>
      </c>
      <c r="AW234" s="14" t="str">
        <f t="shared" si="316"/>
        <v>夏侯惇</v>
      </c>
      <c r="AX234" s="14">
        <f t="shared" si="317"/>
        <v>10</v>
      </c>
      <c r="AY234" s="14" t="str">
        <f t="shared" si="318"/>
        <v>夏侯惇10突</v>
      </c>
      <c r="AZ234" s="14" t="str">
        <f>IF(AT234&gt;0,INDEX(挂机升级突破!$ER$5:$EV$5,卡牌消耗!AT234),"")</f>
        <v>金币</v>
      </c>
      <c r="BA234" s="14">
        <f>IF(AT234&gt;0,ROUND(INDEX(挂机升级突破!$EV$7:$EV$26,卡牌消耗!AX234)*INDEX(卡牌消耗!$B$8:$F$8,AV234)/$Q$4/500,0)*500,"")</f>
        <v>37500</v>
      </c>
      <c r="BB234" s="14" t="str">
        <f>IF(AU234&gt;0,INDEX(挂机升级突破!$ER$5:$EV$5,卡牌消耗!AU234),"")</f>
        <v>乌金</v>
      </c>
      <c r="BC234" s="14">
        <f>IF(AU234&gt;0,ROUND(INDEX(挂机升级突破!$ER$7:$EU$26,卡牌消耗!AX234,卡牌消耗!AU234)*INDEX($B$6:$F$6,AV234)/$Q$4/5,0)*5,"")</f>
        <v>105</v>
      </c>
      <c r="BD234" s="104"/>
      <c r="BE234" s="104"/>
      <c r="BF234" s="106"/>
      <c r="BX234" s="171"/>
      <c r="BY234" s="171"/>
      <c r="BZ234" s="171"/>
      <c r="CN234" s="136">
        <v>230</v>
      </c>
      <c r="CO234" s="14">
        <f t="shared" si="319"/>
        <v>46</v>
      </c>
      <c r="CP234" s="14">
        <f t="shared" si="304"/>
        <v>2</v>
      </c>
      <c r="CQ234" s="14">
        <f t="shared" si="305"/>
        <v>1102023</v>
      </c>
      <c r="CR234" s="136" t="s">
        <v>1102</v>
      </c>
      <c r="CS234" s="14">
        <f t="shared" si="306"/>
        <v>5</v>
      </c>
      <c r="CT234" s="14" t="str">
        <f t="shared" si="307"/>
        <v>异邦刀客-5星</v>
      </c>
      <c r="CU234" s="136" t="s">
        <v>1108</v>
      </c>
      <c r="CV234" s="14">
        <f t="shared" si="320"/>
        <v>30000</v>
      </c>
      <c r="CW234" s="14" t="str">
        <f t="shared" si="308"/>
        <v>异邦刀客碎片</v>
      </c>
      <c r="CX234" s="14">
        <f t="shared" si="321"/>
        <v>160</v>
      </c>
    </row>
    <row r="235" spans="8:10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309"/>
        <v>5</v>
      </c>
      <c r="AC235" s="14">
        <f>INDEX(挂机升级突破!$DQ$6:$DQ$57,卡牌消耗!AI235)</f>
        <v>11</v>
      </c>
      <c r="AD235" s="14">
        <f>INDEX(挂机升级突破!DR$6:DR$57,卡牌消耗!$AI235)</f>
        <v>4</v>
      </c>
      <c r="AE235" s="14">
        <f>INDEX(挂机升级突破!DS$6:DS$57,卡牌消耗!$AI235)</f>
        <v>0</v>
      </c>
      <c r="AF235" s="14" t="str">
        <f t="shared" si="310"/>
        <v>李轩辕</v>
      </c>
      <c r="AG235" s="14">
        <f t="shared" si="311"/>
        <v>3</v>
      </c>
      <c r="AH235" s="14" t="str">
        <f t="shared" si="312"/>
        <v>李轩辕魂火-23</v>
      </c>
      <c r="AI235" s="14">
        <f t="shared" si="313"/>
        <v>23</v>
      </c>
      <c r="AJ235" s="14" t="str">
        <f>INDEX(挂机升级突破!$DT$4:$ED$4,INDEX(挂机升级突破!$DQ$6:$DQ$57,卡牌消耗!AI235))</f>
        <v>金币</v>
      </c>
      <c r="AK235" s="14">
        <f>ROUND(INDEX(挂机升级突破!$DJ$6:$DJ$57,卡牌消耗!AI235)*INDEX(卡牌消耗!$B$8:$F$8,AG235)/$Q$4/50,0)*50</f>
        <v>6900</v>
      </c>
      <c r="AL235" s="14" t="str">
        <f>IF(AD235&gt;0,INDEX(挂机升级突破!$DT$4:$ED$4,AD235),"")</f>
        <v>橙色基础材料</v>
      </c>
      <c r="AM235" s="14">
        <f>ROUND(INDEX(挂机升级突破!$DT$6:$ED$57,卡牌消耗!AI235,AD235)*INDEX(卡牌消耗!$B$5:$F$5,AG235)/$Q$4/5,0)*5</f>
        <v>20</v>
      </c>
      <c r="AN235" s="14" t="str">
        <f>IF(AE235&gt;0,INDEX(挂机升级突破!$DT$4:$ED$4,AE235),"")</f>
        <v/>
      </c>
      <c r="AO235" s="14" t="str">
        <f>IF(AE235&gt;0,ROUND(INDEX(挂机升级突破!$DT$6:$ED$57,卡牌消耗!AI235,AE235)*INDEX(卡牌消耗!$B$7:$F$7,AG235)/$Q$4,0),"")</f>
        <v/>
      </c>
      <c r="AP235" s="106"/>
      <c r="AQ235" s="15"/>
      <c r="AR235" s="104">
        <v>231</v>
      </c>
      <c r="AS235" s="14">
        <f t="shared" si="314"/>
        <v>12</v>
      </c>
      <c r="AT235" s="14">
        <f>INDEX(挂机升级突破!$EI$7:$EI$26,AX235)</f>
        <v>5</v>
      </c>
      <c r="AU235" s="14">
        <f>INDEX(挂机升级突破!$EJ$7:$EJ$26,AX235)</f>
        <v>2</v>
      </c>
      <c r="AV235" s="14">
        <f t="shared" si="315"/>
        <v>5</v>
      </c>
      <c r="AW235" s="14" t="str">
        <f t="shared" si="316"/>
        <v>夏侯惇</v>
      </c>
      <c r="AX235" s="14">
        <f t="shared" si="317"/>
        <v>11</v>
      </c>
      <c r="AY235" s="14" t="str">
        <f t="shared" si="318"/>
        <v>夏侯惇11突</v>
      </c>
      <c r="AZ235" s="14" t="str">
        <f>IF(AT235&gt;0,INDEX(挂机升级突破!$ER$5:$EV$5,卡牌消耗!AT235),"")</f>
        <v>金币</v>
      </c>
      <c r="BA235" s="14">
        <f>IF(AT235&gt;0,ROUND(INDEX(挂机升级突破!$EV$7:$EV$26,卡牌消耗!AX235)*INDEX(卡牌消耗!$B$8:$F$8,AV235)/$Q$4/500,0)*500,"")</f>
        <v>37500</v>
      </c>
      <c r="BB235" s="14" t="str">
        <f>IF(AU235&gt;0,INDEX(挂机升级突破!$ER$5:$EV$5,卡牌消耗!AU235),"")</f>
        <v>乌金</v>
      </c>
      <c r="BC235" s="14">
        <f>IF(AU235&gt;0,ROUND(INDEX(挂机升级突破!$ER$7:$EU$26,卡牌消耗!AX235,卡牌消耗!AU235)*INDEX($B$6:$F$6,AV235)/$Q$4/5,0)*5,"")</f>
        <v>140</v>
      </c>
      <c r="BD235" s="104"/>
      <c r="BE235" s="104"/>
      <c r="BF235" s="106"/>
      <c r="BX235" s="171"/>
      <c r="BY235" s="171"/>
      <c r="BZ235" s="171"/>
      <c r="CN235" s="136">
        <v>231</v>
      </c>
      <c r="CO235" s="14">
        <f t="shared" si="319"/>
        <v>47</v>
      </c>
      <c r="CP235" s="14">
        <f t="shared" si="304"/>
        <v>3</v>
      </c>
      <c r="CQ235" s="14">
        <f t="shared" si="305"/>
        <v>1102024</v>
      </c>
      <c r="CR235" s="136" t="s">
        <v>1102</v>
      </c>
      <c r="CS235" s="14">
        <f t="shared" si="306"/>
        <v>1</v>
      </c>
      <c r="CT235" s="14" t="str">
        <f t="shared" si="307"/>
        <v>朱仙-1星</v>
      </c>
      <c r="CU235" s="136" t="s">
        <v>1108</v>
      </c>
      <c r="CV235" s="14">
        <f t="shared" si="320"/>
        <v>4000</v>
      </c>
      <c r="CW235" s="14" t="str">
        <f t="shared" si="308"/>
        <v>朱仙碎片</v>
      </c>
      <c r="CX235" s="14">
        <f t="shared" si="321"/>
        <v>40</v>
      </c>
    </row>
    <row r="236" spans="8:10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309"/>
        <v>5</v>
      </c>
      <c r="AC236" s="14">
        <f>INDEX(挂机升级突破!$DQ$6:$DQ$57,卡牌消耗!AI236)</f>
        <v>11</v>
      </c>
      <c r="AD236" s="14">
        <f>INDEX(挂机升级突破!DR$6:DR$57,卡牌消耗!$AI236)</f>
        <v>4</v>
      </c>
      <c r="AE236" s="14">
        <f>INDEX(挂机升级突破!DS$6:DS$57,卡牌消耗!$AI236)</f>
        <v>0</v>
      </c>
      <c r="AF236" s="14" t="str">
        <f t="shared" si="310"/>
        <v>李轩辕</v>
      </c>
      <c r="AG236" s="14">
        <f t="shared" si="311"/>
        <v>3</v>
      </c>
      <c r="AH236" s="14" t="str">
        <f t="shared" si="312"/>
        <v>李轩辕魂火-24</v>
      </c>
      <c r="AI236" s="14">
        <f t="shared" si="313"/>
        <v>24</v>
      </c>
      <c r="AJ236" s="14" t="str">
        <f>INDEX(挂机升级突破!$DT$4:$ED$4,INDEX(挂机升级突破!$DQ$6:$DQ$57,卡牌消耗!AI236))</f>
        <v>金币</v>
      </c>
      <c r="AK236" s="14">
        <f>ROUND(INDEX(挂机升级突破!$DJ$6:$DJ$57,卡牌消耗!AI236)*INDEX(卡牌消耗!$B$8:$F$8,AG236)/$Q$4/50,0)*50</f>
        <v>6900</v>
      </c>
      <c r="AL236" s="14" t="str">
        <f>IF(AD236&gt;0,INDEX(挂机升级突破!$DT$4:$ED$4,AD236),"")</f>
        <v>橙色基础材料</v>
      </c>
      <c r="AM236" s="14">
        <f>ROUND(INDEX(挂机升级突破!$DT$6:$ED$57,卡牌消耗!AI236,AD236)*INDEX(卡牌消耗!$B$5:$F$5,AG236)/$Q$4/5,0)*5</f>
        <v>20</v>
      </c>
      <c r="AN236" s="14" t="str">
        <f>IF(AE236&gt;0,INDEX(挂机升级突破!$DT$4:$ED$4,AE236),"")</f>
        <v/>
      </c>
      <c r="AO236" s="14" t="str">
        <f>IF(AE236&gt;0,ROUND(INDEX(挂机升级突破!$DT$6:$ED$57,卡牌消耗!AI236,AE236)*INDEX(卡牌消耗!$B$7:$F$7,AG236)/$Q$4,0),"")</f>
        <v/>
      </c>
      <c r="AP236" s="106"/>
      <c r="AQ236" s="15"/>
      <c r="AR236" s="104">
        <v>232</v>
      </c>
      <c r="AS236" s="14">
        <f t="shared" si="314"/>
        <v>12</v>
      </c>
      <c r="AT236" s="14">
        <f>INDEX(挂机升级突破!$EI$7:$EI$26,AX236)</f>
        <v>5</v>
      </c>
      <c r="AU236" s="14">
        <f>INDEX(挂机升级突破!$EJ$7:$EJ$26,AX236)</f>
        <v>2</v>
      </c>
      <c r="AV236" s="14">
        <f t="shared" si="315"/>
        <v>5</v>
      </c>
      <c r="AW236" s="14" t="str">
        <f t="shared" si="316"/>
        <v>夏侯惇</v>
      </c>
      <c r="AX236" s="14">
        <f t="shared" si="317"/>
        <v>12</v>
      </c>
      <c r="AY236" s="14" t="str">
        <f t="shared" si="318"/>
        <v>夏侯惇12突</v>
      </c>
      <c r="AZ236" s="14" t="str">
        <f>IF(AT236&gt;0,INDEX(挂机升级突破!$ER$5:$EV$5,卡牌消耗!AT236),"")</f>
        <v>金币</v>
      </c>
      <c r="BA236" s="14">
        <f>IF(AT236&gt;0,ROUND(INDEX(挂机升级突破!$EV$7:$EV$26,卡牌消耗!AX236)*INDEX(卡牌消耗!$B$8:$F$8,AV236)/$Q$4/500,0)*500,"")</f>
        <v>50000</v>
      </c>
      <c r="BB236" s="14" t="str">
        <f>IF(AU236&gt;0,INDEX(挂机升级突破!$ER$5:$EV$5,卡牌消耗!AU236),"")</f>
        <v>乌金</v>
      </c>
      <c r="BC236" s="14">
        <f>IF(AU236&gt;0,ROUND(INDEX(挂机升级突破!$ER$7:$EU$26,卡牌消耗!AX236,卡牌消耗!AU236)*INDEX($B$6:$F$6,AV236)/$Q$4/5,0)*5,"")</f>
        <v>180</v>
      </c>
      <c r="BD236" s="104"/>
      <c r="BE236" s="104"/>
      <c r="BF236" s="106"/>
      <c r="BX236" s="171"/>
      <c r="BY236" s="171"/>
      <c r="BZ236" s="171"/>
      <c r="CN236" s="136">
        <v>232</v>
      </c>
      <c r="CO236" s="14">
        <f t="shared" si="319"/>
        <v>47</v>
      </c>
      <c r="CP236" s="14">
        <f t="shared" si="304"/>
        <v>3</v>
      </c>
      <c r="CQ236" s="14">
        <f t="shared" si="305"/>
        <v>1102024</v>
      </c>
      <c r="CR236" s="136" t="s">
        <v>1102</v>
      </c>
      <c r="CS236" s="14">
        <f t="shared" si="306"/>
        <v>2</v>
      </c>
      <c r="CT236" s="14" t="str">
        <f t="shared" si="307"/>
        <v>朱仙-2星</v>
      </c>
      <c r="CU236" s="136" t="s">
        <v>1108</v>
      </c>
      <c r="CV236" s="14">
        <f t="shared" si="320"/>
        <v>5000</v>
      </c>
      <c r="CW236" s="14" t="str">
        <f t="shared" si="308"/>
        <v>朱仙碎片</v>
      </c>
      <c r="CX236" s="14">
        <f t="shared" si="321"/>
        <v>80</v>
      </c>
    </row>
    <row r="237" spans="8:10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309"/>
        <v>5</v>
      </c>
      <c r="AC237" s="14">
        <f>INDEX(挂机升级突破!$DQ$6:$DQ$57,卡牌消耗!AI237)</f>
        <v>11</v>
      </c>
      <c r="AD237" s="14">
        <f>INDEX(挂机升级突破!DR$6:DR$57,卡牌消耗!$AI237)</f>
        <v>4</v>
      </c>
      <c r="AE237" s="14">
        <f>INDEX(挂机升级突破!DS$6:DS$57,卡牌消耗!$AI237)</f>
        <v>0</v>
      </c>
      <c r="AF237" s="14" t="str">
        <f t="shared" si="310"/>
        <v>李轩辕</v>
      </c>
      <c r="AG237" s="14">
        <f t="shared" si="311"/>
        <v>3</v>
      </c>
      <c r="AH237" s="14" t="str">
        <f t="shared" si="312"/>
        <v>李轩辕魂火-25</v>
      </c>
      <c r="AI237" s="14">
        <f t="shared" si="313"/>
        <v>25</v>
      </c>
      <c r="AJ237" s="14" t="str">
        <f>INDEX(挂机升级突破!$DT$4:$ED$4,INDEX(挂机升级突破!$DQ$6:$DQ$57,卡牌消耗!AI237))</f>
        <v>金币</v>
      </c>
      <c r="AK237" s="14">
        <f>ROUND(INDEX(挂机升级突破!$DJ$6:$DJ$57,卡牌消耗!AI237)*INDEX(卡牌消耗!$B$8:$F$8,AG237)/$Q$4/50,0)*50</f>
        <v>7550</v>
      </c>
      <c r="AL237" s="14" t="str">
        <f>IF(AD237&gt;0,INDEX(挂机升级突破!$DT$4:$ED$4,AD237),"")</f>
        <v>橙色基础材料</v>
      </c>
      <c r="AM237" s="14">
        <f>ROUND(INDEX(挂机升级突破!$DT$6:$ED$57,卡牌消耗!AI237,AD237)*INDEX(卡牌消耗!$B$5:$F$5,AG237)/$Q$4/5,0)*5</f>
        <v>20</v>
      </c>
      <c r="AN237" s="14" t="str">
        <f>IF(AE237&gt;0,INDEX(挂机升级突破!$DT$4:$ED$4,AE237),"")</f>
        <v/>
      </c>
      <c r="AO237" s="14" t="str">
        <f>IF(AE237&gt;0,ROUND(INDEX(挂机升级突破!$DT$6:$ED$57,卡牌消耗!AI237,AE237)*INDEX(卡牌消耗!$B$7:$F$7,AG237)/$Q$4,0),"")</f>
        <v/>
      </c>
      <c r="AP237" s="106"/>
      <c r="AQ237" s="15"/>
      <c r="AR237" s="104">
        <v>233</v>
      </c>
      <c r="AS237" s="14">
        <f t="shared" si="314"/>
        <v>12</v>
      </c>
      <c r="AT237" s="14">
        <f>INDEX(挂机升级突破!$EI$7:$EI$26,AX237)</f>
        <v>5</v>
      </c>
      <c r="AU237" s="14">
        <f>INDEX(挂机升级突破!$EJ$7:$EJ$26,AX237)</f>
        <v>3</v>
      </c>
      <c r="AV237" s="14">
        <f t="shared" si="315"/>
        <v>5</v>
      </c>
      <c r="AW237" s="14" t="str">
        <f t="shared" si="316"/>
        <v>夏侯惇</v>
      </c>
      <c r="AX237" s="14">
        <f t="shared" si="317"/>
        <v>13</v>
      </c>
      <c r="AY237" s="14" t="str">
        <f t="shared" si="318"/>
        <v>夏侯惇13突</v>
      </c>
      <c r="AZ237" s="14" t="str">
        <f>IF(AT237&gt;0,INDEX(挂机升级突破!$ER$5:$EV$5,卡牌消耗!AT237),"")</f>
        <v>金币</v>
      </c>
      <c r="BA237" s="14">
        <f>IF(AT237&gt;0,ROUND(INDEX(挂机升级突破!$EV$7:$EV$26,卡牌消耗!AX237)*INDEX(卡牌消耗!$B$8:$F$8,AV237)/$Q$4/500,0)*500,"")</f>
        <v>66500</v>
      </c>
      <c r="BB237" s="14" t="str">
        <f>IF(AU237&gt;0,INDEX(挂机升级突破!$ER$5:$EV$5,卡牌消耗!AU237),"")</f>
        <v>银母</v>
      </c>
      <c r="BC237" s="14">
        <f>IF(AU237&gt;0,ROUND(INDEX(挂机升级突破!$ER$7:$EU$26,卡牌消耗!AX237,卡牌消耗!AU237)*INDEX($B$6:$F$6,AV237)/$Q$4/5,0)*5,"")</f>
        <v>55</v>
      </c>
      <c r="BD237" s="104"/>
      <c r="BE237" s="104"/>
      <c r="BF237" s="106"/>
      <c r="BX237" s="171"/>
      <c r="BY237" s="171"/>
      <c r="BZ237" s="171"/>
      <c r="CN237" s="136">
        <v>233</v>
      </c>
      <c r="CO237" s="14">
        <f t="shared" si="319"/>
        <v>47</v>
      </c>
      <c r="CP237" s="14">
        <f t="shared" si="304"/>
        <v>3</v>
      </c>
      <c r="CQ237" s="14">
        <f t="shared" si="305"/>
        <v>1102024</v>
      </c>
      <c r="CR237" s="136" t="s">
        <v>1102</v>
      </c>
      <c r="CS237" s="14">
        <f t="shared" si="306"/>
        <v>3</v>
      </c>
      <c r="CT237" s="14" t="str">
        <f t="shared" si="307"/>
        <v>朱仙-3星</v>
      </c>
      <c r="CU237" s="136" t="s">
        <v>1108</v>
      </c>
      <c r="CV237" s="14">
        <f t="shared" si="320"/>
        <v>10000</v>
      </c>
      <c r="CW237" s="14" t="str">
        <f t="shared" si="308"/>
        <v>朱仙碎片</v>
      </c>
      <c r="CX237" s="14">
        <f t="shared" si="321"/>
        <v>120</v>
      </c>
    </row>
    <row r="238" spans="8:10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309"/>
        <v>5</v>
      </c>
      <c r="AC238" s="14">
        <f>INDEX(挂机升级突破!$DQ$6:$DQ$57,卡牌消耗!AI238)</f>
        <v>11</v>
      </c>
      <c r="AD238" s="14">
        <f>INDEX(挂机升级突破!DR$6:DR$57,卡牌消耗!$AI238)</f>
        <v>4</v>
      </c>
      <c r="AE238" s="14">
        <f>INDEX(挂机升级突破!DS$6:DS$57,卡牌消耗!$AI238)</f>
        <v>0</v>
      </c>
      <c r="AF238" s="14" t="str">
        <f t="shared" si="310"/>
        <v>李轩辕</v>
      </c>
      <c r="AG238" s="14">
        <f t="shared" si="311"/>
        <v>3</v>
      </c>
      <c r="AH238" s="14" t="str">
        <f t="shared" si="312"/>
        <v>李轩辕魂火-26</v>
      </c>
      <c r="AI238" s="14">
        <f t="shared" si="313"/>
        <v>26</v>
      </c>
      <c r="AJ238" s="14" t="str">
        <f>INDEX(挂机升级突破!$DT$4:$ED$4,INDEX(挂机升级突破!$DQ$6:$DQ$57,卡牌消耗!AI238))</f>
        <v>金币</v>
      </c>
      <c r="AK238" s="14">
        <f>ROUND(INDEX(挂机升级突破!$DJ$6:$DJ$57,卡牌消耗!AI238)*INDEX(卡牌消耗!$B$8:$F$8,AG238)/$Q$4/50,0)*50</f>
        <v>8800</v>
      </c>
      <c r="AL238" s="14" t="str">
        <f>IF(AD238&gt;0,INDEX(挂机升级突破!$DT$4:$ED$4,AD238),"")</f>
        <v>橙色基础材料</v>
      </c>
      <c r="AM238" s="14">
        <f>ROUND(INDEX(挂机升级突破!$DT$6:$ED$57,卡牌消耗!AI238,AD238)*INDEX(卡牌消耗!$B$5:$F$5,AG238)/$Q$4/5,0)*5</f>
        <v>25</v>
      </c>
      <c r="AN238" s="14" t="str">
        <f>IF(AE238&gt;0,INDEX(挂机升级突破!$DT$4:$ED$4,AE238),"")</f>
        <v/>
      </c>
      <c r="AO238" s="14" t="str">
        <f>IF(AE238&gt;0,ROUND(INDEX(挂机升级突破!$DT$6:$ED$57,卡牌消耗!AI238,AE238)*INDEX(卡牌消耗!$B$7:$F$7,AG238)/$Q$4,0),"")</f>
        <v/>
      </c>
      <c r="AP238" s="106"/>
      <c r="AQ238" s="15"/>
      <c r="AR238" s="104">
        <v>234</v>
      </c>
      <c r="AS238" s="14">
        <f t="shared" si="314"/>
        <v>12</v>
      </c>
      <c r="AT238" s="14">
        <f>INDEX(挂机升级突破!$EI$7:$EI$26,AX238)</f>
        <v>5</v>
      </c>
      <c r="AU238" s="14">
        <f>INDEX(挂机升级突破!$EJ$7:$EJ$26,AX238)</f>
        <v>3</v>
      </c>
      <c r="AV238" s="14">
        <f t="shared" si="315"/>
        <v>5</v>
      </c>
      <c r="AW238" s="14" t="str">
        <f t="shared" si="316"/>
        <v>夏侯惇</v>
      </c>
      <c r="AX238" s="14">
        <f t="shared" si="317"/>
        <v>14</v>
      </c>
      <c r="AY238" s="14" t="str">
        <f t="shared" si="318"/>
        <v>夏侯惇14突</v>
      </c>
      <c r="AZ238" s="14" t="str">
        <f>IF(AT238&gt;0,INDEX(挂机升级突破!$ER$5:$EV$5,卡牌消耗!AT238),"")</f>
        <v>金币</v>
      </c>
      <c r="BA238" s="14">
        <f>IF(AT238&gt;0,ROUND(INDEX(挂机升级突破!$EV$7:$EV$26,卡牌消耗!AX238)*INDEX(卡牌消耗!$B$8:$F$8,AV238)/$Q$4/500,0)*500,"")</f>
        <v>66500</v>
      </c>
      <c r="BB238" s="14" t="str">
        <f>IF(AU238&gt;0,INDEX(挂机升级突破!$ER$5:$EV$5,卡牌消耗!AU238),"")</f>
        <v>银母</v>
      </c>
      <c r="BC238" s="14">
        <f>IF(AU238&gt;0,ROUND(INDEX(挂机升级突破!$ER$7:$EU$26,卡牌消耗!AX238,卡牌消耗!AU238)*INDEX($B$6:$F$6,AV238)/$Q$4/5,0)*5,"")</f>
        <v>80</v>
      </c>
      <c r="BD238" s="104"/>
      <c r="BE238" s="104"/>
      <c r="BF238" s="106"/>
      <c r="BX238" s="171"/>
      <c r="BY238" s="171"/>
      <c r="BZ238" s="171"/>
      <c r="CN238" s="136">
        <v>234</v>
      </c>
      <c r="CO238" s="14">
        <f t="shared" si="319"/>
        <v>47</v>
      </c>
      <c r="CP238" s="14">
        <f t="shared" si="304"/>
        <v>3</v>
      </c>
      <c r="CQ238" s="14">
        <f t="shared" si="305"/>
        <v>1102024</v>
      </c>
      <c r="CR238" s="136" t="s">
        <v>1102</v>
      </c>
      <c r="CS238" s="14">
        <f t="shared" si="306"/>
        <v>4</v>
      </c>
      <c r="CT238" s="14" t="str">
        <f t="shared" si="307"/>
        <v>朱仙-4星</v>
      </c>
      <c r="CU238" s="136" t="s">
        <v>1108</v>
      </c>
      <c r="CV238" s="14">
        <f t="shared" si="320"/>
        <v>20000</v>
      </c>
      <c r="CW238" s="14" t="str">
        <f t="shared" si="308"/>
        <v>朱仙碎片</v>
      </c>
      <c r="CX238" s="14">
        <f t="shared" si="321"/>
        <v>160</v>
      </c>
    </row>
    <row r="239" spans="8:10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309"/>
        <v>5</v>
      </c>
      <c r="AC239" s="14">
        <f>INDEX(挂机升级突破!$DQ$6:$DQ$57,卡牌消耗!AI239)</f>
        <v>11</v>
      </c>
      <c r="AD239" s="14">
        <f>INDEX(挂机升级突破!DR$6:DR$57,卡牌消耗!$AI239)</f>
        <v>4</v>
      </c>
      <c r="AE239" s="14">
        <f>INDEX(挂机升级突破!DS$6:DS$57,卡牌消耗!$AI239)</f>
        <v>0</v>
      </c>
      <c r="AF239" s="14" t="str">
        <f t="shared" si="310"/>
        <v>李轩辕</v>
      </c>
      <c r="AG239" s="14">
        <f t="shared" si="311"/>
        <v>3</v>
      </c>
      <c r="AH239" s="14" t="str">
        <f t="shared" si="312"/>
        <v>李轩辕魂火-27</v>
      </c>
      <c r="AI239" s="14">
        <f t="shared" si="313"/>
        <v>27</v>
      </c>
      <c r="AJ239" s="14" t="str">
        <f>INDEX(挂机升级突破!$DT$4:$ED$4,INDEX(挂机升级突破!$DQ$6:$DQ$57,卡牌消耗!AI239))</f>
        <v>金币</v>
      </c>
      <c r="AK239" s="14">
        <f>ROUND(INDEX(挂机升级突破!$DJ$6:$DJ$57,卡牌消耗!AI239)*INDEX(卡牌消耗!$B$8:$F$8,AG239)/$Q$4/50,0)*50</f>
        <v>8800</v>
      </c>
      <c r="AL239" s="14" t="str">
        <f>IF(AD239&gt;0,INDEX(挂机升级突破!$DT$4:$ED$4,AD239),"")</f>
        <v>橙色基础材料</v>
      </c>
      <c r="AM239" s="14">
        <f>ROUND(INDEX(挂机升级突破!$DT$6:$ED$57,卡牌消耗!AI239,AD239)*INDEX(卡牌消耗!$B$5:$F$5,AG239)/$Q$4/5,0)*5</f>
        <v>25</v>
      </c>
      <c r="AN239" s="14" t="str">
        <f>IF(AE239&gt;0,INDEX(挂机升级突破!$DT$4:$ED$4,AE239),"")</f>
        <v/>
      </c>
      <c r="AO239" s="14" t="str">
        <f>IF(AE239&gt;0,ROUND(INDEX(挂机升级突破!$DT$6:$ED$57,卡牌消耗!AI239,AE239)*INDEX(卡牌消耗!$B$7:$F$7,AG239)/$Q$4,0),"")</f>
        <v/>
      </c>
      <c r="AP239" s="106"/>
      <c r="AQ239" s="15"/>
      <c r="AR239" s="104">
        <v>235</v>
      </c>
      <c r="AS239" s="14">
        <f t="shared" si="314"/>
        <v>12</v>
      </c>
      <c r="AT239" s="14">
        <f>INDEX(挂机升级突破!$EI$7:$EI$26,AX239)</f>
        <v>5</v>
      </c>
      <c r="AU239" s="14">
        <f>INDEX(挂机升级突破!$EJ$7:$EJ$26,AX239)</f>
        <v>3</v>
      </c>
      <c r="AV239" s="14">
        <f t="shared" si="315"/>
        <v>5</v>
      </c>
      <c r="AW239" s="14" t="str">
        <f t="shared" si="316"/>
        <v>夏侯惇</v>
      </c>
      <c r="AX239" s="14">
        <f t="shared" si="317"/>
        <v>15</v>
      </c>
      <c r="AY239" s="14" t="str">
        <f t="shared" si="318"/>
        <v>夏侯惇15突</v>
      </c>
      <c r="AZ239" s="14" t="str">
        <f>IF(AT239&gt;0,INDEX(挂机升级突破!$ER$5:$EV$5,卡牌消耗!AT239),"")</f>
        <v>金币</v>
      </c>
      <c r="BA239" s="14">
        <f>IF(AT239&gt;0,ROUND(INDEX(挂机升级突破!$EV$7:$EV$26,卡牌消耗!AX239)*INDEX(卡牌消耗!$B$8:$F$8,AV239)/$Q$4/500,0)*500,"")</f>
        <v>89000</v>
      </c>
      <c r="BB239" s="14" t="str">
        <f>IF(AU239&gt;0,INDEX(挂机升级突破!$ER$5:$EV$5,卡牌消耗!AU239),"")</f>
        <v>银母</v>
      </c>
      <c r="BC239" s="14">
        <f>IF(AU239&gt;0,ROUND(INDEX(挂机升级突破!$ER$7:$EU$26,卡牌消耗!AX239,卡牌消耗!AU239)*INDEX($B$6:$F$6,AV239)/$Q$4/5,0)*5,"")</f>
        <v>105</v>
      </c>
      <c r="BD239" s="104"/>
      <c r="BE239" s="104"/>
      <c r="BF239" s="106"/>
      <c r="BX239" s="171"/>
      <c r="BY239" s="171"/>
      <c r="BZ239" s="171"/>
      <c r="CN239" s="136">
        <v>235</v>
      </c>
      <c r="CO239" s="14">
        <f t="shared" si="319"/>
        <v>47</v>
      </c>
      <c r="CP239" s="14">
        <f t="shared" si="304"/>
        <v>3</v>
      </c>
      <c r="CQ239" s="14">
        <f t="shared" si="305"/>
        <v>1102024</v>
      </c>
      <c r="CR239" s="136" t="s">
        <v>1102</v>
      </c>
      <c r="CS239" s="14">
        <f t="shared" si="306"/>
        <v>5</v>
      </c>
      <c r="CT239" s="14" t="str">
        <f t="shared" si="307"/>
        <v>朱仙-5星</v>
      </c>
      <c r="CU239" s="136" t="s">
        <v>1108</v>
      </c>
      <c r="CV239" s="14">
        <f t="shared" si="320"/>
        <v>40000</v>
      </c>
      <c r="CW239" s="14" t="str">
        <f t="shared" si="308"/>
        <v>朱仙碎片</v>
      </c>
      <c r="CX239" s="14">
        <f t="shared" si="321"/>
        <v>240</v>
      </c>
    </row>
    <row r="240" spans="8:10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309"/>
        <v>5</v>
      </c>
      <c r="AC240" s="14">
        <f>INDEX(挂机升级突破!$DQ$6:$DQ$57,卡牌消耗!AI240)</f>
        <v>11</v>
      </c>
      <c r="AD240" s="14">
        <f>INDEX(挂机升级突破!DR$6:DR$57,卡牌消耗!$AI240)</f>
        <v>4</v>
      </c>
      <c r="AE240" s="14">
        <f>INDEX(挂机升级突破!DS$6:DS$57,卡牌消耗!$AI240)</f>
        <v>0</v>
      </c>
      <c r="AF240" s="14" t="str">
        <f t="shared" si="310"/>
        <v>李轩辕</v>
      </c>
      <c r="AG240" s="14">
        <f t="shared" si="311"/>
        <v>3</v>
      </c>
      <c r="AH240" s="14" t="str">
        <f t="shared" si="312"/>
        <v>李轩辕魂火-28</v>
      </c>
      <c r="AI240" s="14">
        <f t="shared" si="313"/>
        <v>28</v>
      </c>
      <c r="AJ240" s="14" t="str">
        <f>INDEX(挂机升级突破!$DT$4:$ED$4,INDEX(挂机升级突破!$DQ$6:$DQ$57,卡牌消耗!AI240))</f>
        <v>金币</v>
      </c>
      <c r="AK240" s="14">
        <f>ROUND(INDEX(挂机升级突破!$DJ$6:$DJ$57,卡牌消耗!AI240)*INDEX(卡牌消耗!$B$8:$F$8,AG240)/$Q$4/50,0)*50</f>
        <v>8800</v>
      </c>
      <c r="AL240" s="14" t="str">
        <f>IF(AD240&gt;0,INDEX(挂机升级突破!$DT$4:$ED$4,AD240),"")</f>
        <v>橙色基础材料</v>
      </c>
      <c r="AM240" s="14">
        <f>ROUND(INDEX(挂机升级突破!$DT$6:$ED$57,卡牌消耗!AI240,AD240)*INDEX(卡牌消耗!$B$5:$F$5,AG240)/$Q$4/5,0)*5</f>
        <v>25</v>
      </c>
      <c r="AN240" s="14" t="str">
        <f>IF(AE240&gt;0,INDEX(挂机升级突破!$DT$4:$ED$4,AE240),"")</f>
        <v/>
      </c>
      <c r="AO240" s="14" t="str">
        <f>IF(AE240&gt;0,ROUND(INDEX(挂机升级突破!$DT$6:$ED$57,卡牌消耗!AI240,AE240)*INDEX(卡牌消耗!$B$7:$F$7,AG240)/$Q$4,0),"")</f>
        <v/>
      </c>
      <c r="AP240" s="106"/>
      <c r="AQ240" s="15"/>
      <c r="AR240" s="104">
        <v>236</v>
      </c>
      <c r="AS240" s="14">
        <f t="shared" si="314"/>
        <v>12</v>
      </c>
      <c r="AT240" s="14">
        <f>INDEX(挂机升级突破!$EI$7:$EI$26,AX240)</f>
        <v>5</v>
      </c>
      <c r="AU240" s="14">
        <f>INDEX(挂机升级突破!$EJ$7:$EJ$26,AX240)</f>
        <v>3</v>
      </c>
      <c r="AV240" s="14">
        <f t="shared" si="315"/>
        <v>5</v>
      </c>
      <c r="AW240" s="14" t="str">
        <f t="shared" si="316"/>
        <v>夏侯惇</v>
      </c>
      <c r="AX240" s="14">
        <f t="shared" si="317"/>
        <v>16</v>
      </c>
      <c r="AY240" s="14" t="str">
        <f t="shared" si="318"/>
        <v>夏侯惇16突</v>
      </c>
      <c r="AZ240" s="14" t="str">
        <f>IF(AT240&gt;0,INDEX(挂机升级突破!$ER$5:$EV$5,卡牌消耗!AT240),"")</f>
        <v>金币</v>
      </c>
      <c r="BA240" s="14">
        <f>IF(AT240&gt;0,ROUND(INDEX(挂机升级突破!$EV$7:$EV$26,卡牌消耗!AX240)*INDEX(卡牌消耗!$B$8:$F$8,AV240)/$Q$4/500,0)*500,"")</f>
        <v>161000</v>
      </c>
      <c r="BB240" s="14" t="str">
        <f>IF(AU240&gt;0,INDEX(挂机升级突破!$ER$5:$EV$5,卡牌消耗!AU240),"")</f>
        <v>银母</v>
      </c>
      <c r="BC240" s="14">
        <f>IF(AU240&gt;0,ROUND(INDEX(挂机升级突破!$ER$7:$EU$26,卡牌消耗!AX240,卡牌消耗!AU240)*INDEX($B$6:$F$6,AV240)/$Q$4/5,0)*5,"")</f>
        <v>135</v>
      </c>
      <c r="BD240" s="104"/>
      <c r="BE240" s="104"/>
      <c r="BF240" s="106"/>
      <c r="BX240" s="171"/>
      <c r="BY240" s="171"/>
      <c r="BZ240" s="171"/>
      <c r="CN240" s="136">
        <v>236</v>
      </c>
      <c r="CO240" s="14">
        <f t="shared" si="319"/>
        <v>48</v>
      </c>
      <c r="CP240" s="14">
        <f t="shared" si="304"/>
        <v>3</v>
      </c>
      <c r="CQ240" s="14">
        <f t="shared" si="305"/>
        <v>1102026</v>
      </c>
      <c r="CR240" s="136" t="s">
        <v>1102</v>
      </c>
      <c r="CS240" s="14">
        <f t="shared" si="306"/>
        <v>1</v>
      </c>
      <c r="CT240" s="14" t="str">
        <f t="shared" si="307"/>
        <v>雷震子-1星</v>
      </c>
      <c r="CU240" s="136" t="s">
        <v>1108</v>
      </c>
      <c r="CV240" s="14">
        <f t="shared" si="320"/>
        <v>4000</v>
      </c>
      <c r="CW240" s="14" t="str">
        <f t="shared" si="308"/>
        <v>雷震子碎片</v>
      </c>
      <c r="CX240" s="14">
        <f t="shared" si="321"/>
        <v>40</v>
      </c>
    </row>
    <row r="241" spans="8:10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309"/>
        <v>5</v>
      </c>
      <c r="AC241" s="14">
        <f>INDEX(挂机升级突破!$DQ$6:$DQ$57,卡牌消耗!AI241)</f>
        <v>11</v>
      </c>
      <c r="AD241" s="14">
        <f>INDEX(挂机升级突破!DR$6:DR$57,卡牌消耗!$AI241)</f>
        <v>4</v>
      </c>
      <c r="AE241" s="14">
        <f>INDEX(挂机升级突破!DS$6:DS$57,卡牌消耗!$AI241)</f>
        <v>0</v>
      </c>
      <c r="AF241" s="14" t="str">
        <f t="shared" si="310"/>
        <v>李轩辕</v>
      </c>
      <c r="AG241" s="14">
        <f t="shared" si="311"/>
        <v>3</v>
      </c>
      <c r="AH241" s="14" t="str">
        <f t="shared" si="312"/>
        <v>李轩辕魂火-29</v>
      </c>
      <c r="AI241" s="14">
        <f t="shared" si="313"/>
        <v>29</v>
      </c>
      <c r="AJ241" s="14" t="str">
        <f>INDEX(挂机升级突破!$DT$4:$ED$4,INDEX(挂机升级突破!$DQ$6:$DQ$57,卡牌消耗!AI241))</f>
        <v>金币</v>
      </c>
      <c r="AK241" s="14">
        <f>ROUND(INDEX(挂机升级突破!$DJ$6:$DJ$57,卡牌消耗!AI241)*INDEX(卡牌消耗!$B$8:$F$8,AG241)/$Q$4/50,0)*50</f>
        <v>8900</v>
      </c>
      <c r="AL241" s="14" t="str">
        <f>IF(AD241&gt;0,INDEX(挂机升级突破!$DT$4:$ED$4,AD241),"")</f>
        <v>橙色基础材料</v>
      </c>
      <c r="AM241" s="14">
        <f>ROUND(INDEX(挂机升级突破!$DT$6:$ED$57,卡牌消耗!AI241,AD241)*INDEX(卡牌消耗!$B$5:$F$5,AG241)/$Q$4/5,0)*5</f>
        <v>25</v>
      </c>
      <c r="AN241" s="14" t="str">
        <f>IF(AE241&gt;0,INDEX(挂机升级突破!$DT$4:$ED$4,AE241),"")</f>
        <v/>
      </c>
      <c r="AO241" s="14" t="str">
        <f>IF(AE241&gt;0,ROUND(INDEX(挂机升级突破!$DT$6:$ED$57,卡牌消耗!AI241,AE241)*INDEX(卡牌消耗!$B$7:$F$7,AG241)/$Q$4,0),"")</f>
        <v/>
      </c>
      <c r="AP241" s="106"/>
      <c r="AQ241" s="15"/>
      <c r="AR241" s="104">
        <v>237</v>
      </c>
      <c r="AS241" s="14">
        <f t="shared" si="314"/>
        <v>12</v>
      </c>
      <c r="AT241" s="14">
        <f>INDEX(挂机升级突破!$EI$7:$EI$26,AX241)</f>
        <v>5</v>
      </c>
      <c r="AU241" s="14">
        <f>INDEX(挂机升级突破!$EJ$7:$EJ$26,AX241)</f>
        <v>4</v>
      </c>
      <c r="AV241" s="14">
        <f t="shared" si="315"/>
        <v>5</v>
      </c>
      <c r="AW241" s="14" t="str">
        <f t="shared" si="316"/>
        <v>夏侯惇</v>
      </c>
      <c r="AX241" s="14">
        <f t="shared" si="317"/>
        <v>17</v>
      </c>
      <c r="AY241" s="14" t="str">
        <f t="shared" si="318"/>
        <v>夏侯惇17突</v>
      </c>
      <c r="AZ241" s="14" t="str">
        <f>IF(AT241&gt;0,INDEX(挂机升级突破!$ER$5:$EV$5,卡牌消耗!AT241),"")</f>
        <v>金币</v>
      </c>
      <c r="BA241" s="14">
        <f>IF(AT241&gt;0,ROUND(INDEX(挂机升级突破!$EV$7:$EV$26,卡牌消耗!AX241)*INDEX(卡牌消耗!$B$8:$F$8,AV241)/$Q$4/500,0)*500,"")</f>
        <v>161000</v>
      </c>
      <c r="BB241" s="14" t="str">
        <f>IF(AU241&gt;0,INDEX(挂机升级突破!$ER$5:$EV$5,卡牌消耗!AU241),"")</f>
        <v>铀金</v>
      </c>
      <c r="BC241" s="14">
        <f>IF(AU241&gt;0,ROUND(INDEX(挂机升级突破!$ER$7:$EU$26,卡牌消耗!AX241,卡牌消耗!AU241)*INDEX($B$6:$F$6,AV241)/$Q$4/5,0)*5,"")</f>
        <v>25</v>
      </c>
      <c r="BD241" s="104"/>
      <c r="BE241" s="104"/>
      <c r="BF241" s="106"/>
      <c r="BX241" s="171"/>
      <c r="BY241" s="171"/>
      <c r="BZ241" s="171"/>
      <c r="CN241" s="136">
        <v>237</v>
      </c>
      <c r="CO241" s="14">
        <f t="shared" si="319"/>
        <v>48</v>
      </c>
      <c r="CP241" s="14">
        <f t="shared" si="304"/>
        <v>3</v>
      </c>
      <c r="CQ241" s="14">
        <f t="shared" si="305"/>
        <v>1102026</v>
      </c>
      <c r="CR241" s="136" t="s">
        <v>1102</v>
      </c>
      <c r="CS241" s="14">
        <f t="shared" si="306"/>
        <v>2</v>
      </c>
      <c r="CT241" s="14" t="str">
        <f t="shared" si="307"/>
        <v>雷震子-2星</v>
      </c>
      <c r="CU241" s="136" t="s">
        <v>1108</v>
      </c>
      <c r="CV241" s="14">
        <f t="shared" si="320"/>
        <v>5000</v>
      </c>
      <c r="CW241" s="14" t="str">
        <f t="shared" si="308"/>
        <v>雷震子碎片</v>
      </c>
      <c r="CX241" s="14">
        <f t="shared" si="321"/>
        <v>80</v>
      </c>
    </row>
    <row r="242" spans="8:10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309"/>
        <v>5</v>
      </c>
      <c r="AC242" s="14">
        <f>INDEX(挂机升级突破!$DQ$6:$DQ$57,卡牌消耗!AI242)</f>
        <v>11</v>
      </c>
      <c r="AD242" s="14">
        <f>INDEX(挂机升级突破!DR$6:DR$57,卡牌消耗!$AI242)</f>
        <v>4</v>
      </c>
      <c r="AE242" s="14">
        <f>INDEX(挂机升级突破!DS$6:DS$57,卡牌消耗!$AI242)</f>
        <v>0</v>
      </c>
      <c r="AF242" s="14" t="str">
        <f t="shared" si="310"/>
        <v>李轩辕</v>
      </c>
      <c r="AG242" s="14">
        <f t="shared" si="311"/>
        <v>3</v>
      </c>
      <c r="AH242" s="14" t="str">
        <f t="shared" si="312"/>
        <v>李轩辕魂火-30</v>
      </c>
      <c r="AI242" s="14">
        <f t="shared" si="313"/>
        <v>30</v>
      </c>
      <c r="AJ242" s="14" t="str">
        <f>INDEX(挂机升级突破!$DT$4:$ED$4,INDEX(挂机升级突破!$DQ$6:$DQ$57,卡牌消耗!AI242))</f>
        <v>金币</v>
      </c>
      <c r="AK242" s="14">
        <f>ROUND(INDEX(挂机升级突破!$DJ$6:$DJ$57,卡牌消耗!AI242)*INDEX(卡牌消耗!$B$8:$F$8,AG242)/$Q$4/50,0)*50</f>
        <v>8900</v>
      </c>
      <c r="AL242" s="14" t="str">
        <f>IF(AD242&gt;0,INDEX(挂机升级突破!$DT$4:$ED$4,AD242),"")</f>
        <v>橙色基础材料</v>
      </c>
      <c r="AM242" s="14">
        <f>ROUND(INDEX(挂机升级突破!$DT$6:$ED$57,卡牌消耗!AI242,AD242)*INDEX(卡牌消耗!$B$5:$F$5,AG242)/$Q$4/5,0)*5</f>
        <v>25</v>
      </c>
      <c r="AN242" s="14" t="str">
        <f>IF(AE242&gt;0,INDEX(挂机升级突破!$DT$4:$ED$4,AE242),"")</f>
        <v/>
      </c>
      <c r="AO242" s="14" t="str">
        <f>IF(AE242&gt;0,ROUND(INDEX(挂机升级突破!$DT$6:$ED$57,卡牌消耗!AI242,AE242)*INDEX(卡牌消耗!$B$7:$F$7,AG242)/$Q$4,0),"")</f>
        <v/>
      </c>
      <c r="AP242" s="106"/>
      <c r="AQ242" s="15"/>
      <c r="AR242" s="104">
        <v>238</v>
      </c>
      <c r="AS242" s="14">
        <f t="shared" si="314"/>
        <v>12</v>
      </c>
      <c r="AT242" s="14">
        <f>INDEX(挂机升级突破!$EI$7:$EI$26,AX242)</f>
        <v>5</v>
      </c>
      <c r="AU242" s="14">
        <f>INDEX(挂机升级突破!$EJ$7:$EJ$26,AX242)</f>
        <v>4</v>
      </c>
      <c r="AV242" s="14">
        <f t="shared" si="315"/>
        <v>5</v>
      </c>
      <c r="AW242" s="14" t="str">
        <f t="shared" si="316"/>
        <v>夏侯惇</v>
      </c>
      <c r="AX242" s="14">
        <f t="shared" si="317"/>
        <v>18</v>
      </c>
      <c r="AY242" s="14" t="str">
        <f t="shared" si="318"/>
        <v>夏侯惇18突</v>
      </c>
      <c r="AZ242" s="14" t="str">
        <f>IF(AT242&gt;0,INDEX(挂机升级突破!$ER$5:$EV$5,卡牌消耗!AT242),"")</f>
        <v>金币</v>
      </c>
      <c r="BA242" s="14">
        <f>IF(AT242&gt;0,ROUND(INDEX(挂机升级突破!$EV$7:$EV$26,卡牌消耗!AX242)*INDEX(卡牌消耗!$B$8:$F$8,AV242)/$Q$4/500,0)*500,"")</f>
        <v>215000</v>
      </c>
      <c r="BB242" s="14" t="str">
        <f>IF(AU242&gt;0,INDEX(挂机升级突破!$ER$5:$EV$5,卡牌消耗!AU242),"")</f>
        <v>铀金</v>
      </c>
      <c r="BC242" s="14">
        <f>IF(AU242&gt;0,ROUND(INDEX(挂机升级突破!$ER$7:$EU$26,卡牌消耗!AX242,卡牌消耗!AU242)*INDEX($B$6:$F$6,AV242)/$Q$4/5,0)*5,"")</f>
        <v>35</v>
      </c>
      <c r="BD242" s="104"/>
      <c r="BE242" s="104"/>
      <c r="BF242" s="106"/>
      <c r="BX242" s="171"/>
      <c r="BY242" s="171"/>
      <c r="BZ242" s="171"/>
      <c r="CN242" s="136">
        <v>238</v>
      </c>
      <c r="CO242" s="14">
        <f t="shared" si="319"/>
        <v>48</v>
      </c>
      <c r="CP242" s="14">
        <f t="shared" si="304"/>
        <v>3</v>
      </c>
      <c r="CQ242" s="14">
        <f t="shared" si="305"/>
        <v>1102026</v>
      </c>
      <c r="CR242" s="136" t="s">
        <v>1102</v>
      </c>
      <c r="CS242" s="14">
        <f t="shared" si="306"/>
        <v>3</v>
      </c>
      <c r="CT242" s="14" t="str">
        <f t="shared" si="307"/>
        <v>雷震子-3星</v>
      </c>
      <c r="CU242" s="136" t="s">
        <v>1108</v>
      </c>
      <c r="CV242" s="14">
        <f t="shared" si="320"/>
        <v>10000</v>
      </c>
      <c r="CW242" s="14" t="str">
        <f t="shared" si="308"/>
        <v>雷震子碎片</v>
      </c>
      <c r="CX242" s="14">
        <f t="shared" si="321"/>
        <v>120</v>
      </c>
    </row>
    <row r="243" spans="8:10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309"/>
        <v>5</v>
      </c>
      <c r="AC243" s="14">
        <f>INDEX(挂机升级突破!$DQ$6:$DQ$57,卡牌消耗!AI243)</f>
        <v>11</v>
      </c>
      <c r="AD243" s="14">
        <f>INDEX(挂机升级突破!DR$6:DR$57,卡牌消耗!$AI243)</f>
        <v>4</v>
      </c>
      <c r="AE243" s="14">
        <f>INDEX(挂机升级突破!DS$6:DS$57,卡牌消耗!$AI243)</f>
        <v>0</v>
      </c>
      <c r="AF243" s="14" t="str">
        <f t="shared" si="310"/>
        <v>李轩辕</v>
      </c>
      <c r="AG243" s="14">
        <f t="shared" si="311"/>
        <v>3</v>
      </c>
      <c r="AH243" s="14" t="str">
        <f t="shared" si="312"/>
        <v>李轩辕魂火-31</v>
      </c>
      <c r="AI243" s="14">
        <f t="shared" si="313"/>
        <v>31</v>
      </c>
      <c r="AJ243" s="14" t="str">
        <f>INDEX(挂机升级突破!$DT$4:$ED$4,INDEX(挂机升级突破!$DQ$6:$DQ$57,卡牌消耗!AI243))</f>
        <v>金币</v>
      </c>
      <c r="AK243" s="14">
        <f>ROUND(INDEX(挂机升级突破!$DJ$6:$DJ$57,卡牌消耗!AI243)*INDEX(卡牌消耗!$B$8:$F$8,AG243)/$Q$4/50,0)*50</f>
        <v>8900</v>
      </c>
      <c r="AL243" s="14" t="str">
        <f>IF(AD243&gt;0,INDEX(挂机升级突破!$DT$4:$ED$4,AD243),"")</f>
        <v>橙色基础材料</v>
      </c>
      <c r="AM243" s="14">
        <f>ROUND(INDEX(挂机升级突破!$DT$6:$ED$57,卡牌消耗!AI243,AD243)*INDEX(卡牌消耗!$B$5:$F$5,AG243)/$Q$4/5,0)*5</f>
        <v>25</v>
      </c>
      <c r="AN243" s="14" t="str">
        <f>IF(AE243&gt;0,INDEX(挂机升级突破!$DT$4:$ED$4,AE243),"")</f>
        <v/>
      </c>
      <c r="AO243" s="14" t="str">
        <f>IF(AE243&gt;0,ROUND(INDEX(挂机升级突破!$DT$6:$ED$57,卡牌消耗!AI243,AE243)*INDEX(卡牌消耗!$B$7:$F$7,AG243)/$Q$4,0),"")</f>
        <v/>
      </c>
      <c r="AP243" s="106"/>
      <c r="AQ243" s="15"/>
      <c r="AR243" s="104">
        <v>239</v>
      </c>
      <c r="AS243" s="14">
        <f t="shared" si="314"/>
        <v>12</v>
      </c>
      <c r="AT243" s="14">
        <f>INDEX(挂机升级突破!$EI$7:$EI$26,AX243)</f>
        <v>5</v>
      </c>
      <c r="AU243" s="14">
        <f>INDEX(挂机升级突破!$EJ$7:$EJ$26,AX243)</f>
        <v>4</v>
      </c>
      <c r="AV243" s="14">
        <f t="shared" si="315"/>
        <v>5</v>
      </c>
      <c r="AW243" s="14" t="str">
        <f t="shared" si="316"/>
        <v>夏侯惇</v>
      </c>
      <c r="AX243" s="14">
        <f t="shared" si="317"/>
        <v>19</v>
      </c>
      <c r="AY243" s="14" t="str">
        <f t="shared" si="318"/>
        <v>夏侯惇19突</v>
      </c>
      <c r="AZ243" s="14" t="str">
        <f>IF(AT243&gt;0,INDEX(挂机升级突破!$ER$5:$EV$5,卡牌消耗!AT243),"")</f>
        <v>金币</v>
      </c>
      <c r="BA243" s="14">
        <f>IF(AT243&gt;0,ROUND(INDEX(挂机升级突破!$EV$7:$EV$26,卡牌消耗!AX243)*INDEX(卡牌消耗!$B$8:$F$8,AV243)/$Q$4/500,0)*500,"")</f>
        <v>1302500</v>
      </c>
      <c r="BB243" s="14" t="str">
        <f>IF(AU243&gt;0,INDEX(挂机升级突破!$ER$5:$EV$5,卡牌消耗!AU243),"")</f>
        <v>铀金</v>
      </c>
      <c r="BC243" s="14">
        <f>IF(AU243&gt;0,ROUND(INDEX(挂机升级突破!$ER$7:$EU$26,卡牌消耗!AX243,卡牌消耗!AU243)*INDEX($B$6:$F$6,AV243)/$Q$4/5,0)*5,"")</f>
        <v>50</v>
      </c>
      <c r="BD243" s="104"/>
      <c r="BE243" s="104"/>
      <c r="BF243" s="106"/>
      <c r="BX243" s="171"/>
      <c r="BY243" s="171"/>
      <c r="BZ243" s="171"/>
      <c r="CN243" s="136">
        <v>239</v>
      </c>
      <c r="CO243" s="14">
        <f t="shared" si="319"/>
        <v>48</v>
      </c>
      <c r="CP243" s="14">
        <f t="shared" si="304"/>
        <v>3</v>
      </c>
      <c r="CQ243" s="14">
        <f t="shared" si="305"/>
        <v>1102026</v>
      </c>
      <c r="CR243" s="136" t="s">
        <v>1102</v>
      </c>
      <c r="CS243" s="14">
        <f t="shared" si="306"/>
        <v>4</v>
      </c>
      <c r="CT243" s="14" t="str">
        <f t="shared" si="307"/>
        <v>雷震子-4星</v>
      </c>
      <c r="CU243" s="136" t="s">
        <v>1108</v>
      </c>
      <c r="CV243" s="14">
        <f t="shared" si="320"/>
        <v>20000</v>
      </c>
      <c r="CW243" s="14" t="str">
        <f t="shared" si="308"/>
        <v>雷震子碎片</v>
      </c>
      <c r="CX243" s="14">
        <f t="shared" si="321"/>
        <v>160</v>
      </c>
    </row>
    <row r="244" spans="8:10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309"/>
        <v>5</v>
      </c>
      <c r="AC244" s="14">
        <f>INDEX(挂机升级突破!$DQ$6:$DQ$57,卡牌消耗!AI244)</f>
        <v>11</v>
      </c>
      <c r="AD244" s="14">
        <f>INDEX(挂机升级突破!DR$6:DR$57,卡牌消耗!$AI244)</f>
        <v>4</v>
      </c>
      <c r="AE244" s="14">
        <f>INDEX(挂机升级突破!DS$6:DS$57,卡牌消耗!$AI244)</f>
        <v>0</v>
      </c>
      <c r="AF244" s="14" t="str">
        <f t="shared" si="310"/>
        <v>李轩辕</v>
      </c>
      <c r="AG244" s="14">
        <f t="shared" si="311"/>
        <v>3</v>
      </c>
      <c r="AH244" s="14" t="str">
        <f t="shared" si="312"/>
        <v>李轩辕魂火-32</v>
      </c>
      <c r="AI244" s="14">
        <f t="shared" si="313"/>
        <v>32</v>
      </c>
      <c r="AJ244" s="14" t="str">
        <f>INDEX(挂机升级突破!$DT$4:$ED$4,INDEX(挂机升级突破!$DQ$6:$DQ$57,卡牌消耗!AI244))</f>
        <v>金币</v>
      </c>
      <c r="AK244" s="14">
        <f>ROUND(INDEX(挂机升级突破!$DJ$6:$DJ$57,卡牌消耗!AI244)*INDEX(卡牌消耗!$B$8:$F$8,AG244)/$Q$4/50,0)*50</f>
        <v>12200</v>
      </c>
      <c r="AL244" s="14" t="str">
        <f>IF(AD244&gt;0,INDEX(挂机升级突破!$DT$4:$ED$4,AD244),"")</f>
        <v>橙色基础材料</v>
      </c>
      <c r="AM244" s="14">
        <f>ROUND(INDEX(挂机升级突破!$DT$6:$ED$57,卡牌消耗!AI244,AD244)*INDEX(卡牌消耗!$B$5:$F$5,AG244)/$Q$4/5,0)*5</f>
        <v>25</v>
      </c>
      <c r="AN244" s="14" t="str">
        <f>IF(AE244&gt;0,INDEX(挂机升级突破!$DT$4:$ED$4,AE244),"")</f>
        <v/>
      </c>
      <c r="AO244" s="14" t="str">
        <f>IF(AE244&gt;0,ROUND(INDEX(挂机升级突破!$DT$6:$ED$57,卡牌消耗!AI244,AE244)*INDEX(卡牌消耗!$B$7:$F$7,AG244)/$Q$4,0),"")</f>
        <v/>
      </c>
      <c r="AP244" s="106"/>
      <c r="AQ244" s="15"/>
      <c r="AR244" s="104">
        <v>240</v>
      </c>
      <c r="AS244" s="14">
        <f t="shared" si="314"/>
        <v>12</v>
      </c>
      <c r="AT244" s="14">
        <f>INDEX(挂机升级突破!$EI$7:$EI$26,AX244)</f>
        <v>5</v>
      </c>
      <c r="AU244" s="14">
        <f>INDEX(挂机升级突破!$EJ$7:$EJ$26,AX244)</f>
        <v>4</v>
      </c>
      <c r="AV244" s="14">
        <f t="shared" si="315"/>
        <v>5</v>
      </c>
      <c r="AW244" s="14" t="str">
        <f t="shared" si="316"/>
        <v>夏侯惇</v>
      </c>
      <c r="AX244" s="14">
        <f t="shared" si="317"/>
        <v>20</v>
      </c>
      <c r="AY244" s="14" t="str">
        <f t="shared" si="318"/>
        <v>夏侯惇20突</v>
      </c>
      <c r="AZ244" s="14" t="str">
        <f>IF(AT244&gt;0,INDEX(挂机升级突破!$ER$5:$EV$5,卡牌消耗!AT244),"")</f>
        <v>金币</v>
      </c>
      <c r="BA244" s="14">
        <f>IF(AT244&gt;0,ROUND(INDEX(挂机升级突破!$EV$7:$EV$26,卡牌消耗!AX244)*INDEX(卡牌消耗!$B$8:$F$8,AV244)/$Q$4/500,0)*500,"")</f>
        <v>1954000</v>
      </c>
      <c r="BB244" s="14" t="str">
        <f>IF(AU244&gt;0,INDEX(挂机升级突破!$ER$5:$EV$5,卡牌消耗!AU244),"")</f>
        <v>铀金</v>
      </c>
      <c r="BC244" s="14">
        <f>IF(AU244&gt;0,ROUND(INDEX(挂机升级突破!$ER$7:$EU$26,卡牌消耗!AX244,卡牌消耗!AU244)*INDEX($B$6:$F$6,AV244)/$Q$4/5,0)*5,"")</f>
        <v>65</v>
      </c>
      <c r="BD244" s="104"/>
      <c r="BE244" s="104"/>
      <c r="BF244" s="106"/>
      <c r="BX244" s="171"/>
      <c r="BY244" s="171"/>
      <c r="BZ244" s="171"/>
      <c r="CN244" s="136">
        <v>240</v>
      </c>
      <c r="CO244" s="14">
        <f t="shared" si="319"/>
        <v>48</v>
      </c>
      <c r="CP244" s="14">
        <f t="shared" si="304"/>
        <v>3</v>
      </c>
      <c r="CQ244" s="14">
        <f t="shared" si="305"/>
        <v>1102026</v>
      </c>
      <c r="CR244" s="136" t="s">
        <v>1102</v>
      </c>
      <c r="CS244" s="14">
        <f t="shared" si="306"/>
        <v>5</v>
      </c>
      <c r="CT244" s="14" t="str">
        <f t="shared" si="307"/>
        <v>雷震子-5星</v>
      </c>
      <c r="CU244" s="136" t="s">
        <v>1108</v>
      </c>
      <c r="CV244" s="14">
        <f t="shared" si="320"/>
        <v>40000</v>
      </c>
      <c r="CW244" s="14" t="str">
        <f t="shared" si="308"/>
        <v>雷震子碎片</v>
      </c>
      <c r="CX244" s="14">
        <f t="shared" si="321"/>
        <v>240</v>
      </c>
    </row>
    <row r="245" spans="8:10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309"/>
        <v>5</v>
      </c>
      <c r="AC245" s="14">
        <f>INDEX(挂机升级突破!$DQ$6:$DQ$57,卡牌消耗!AI245)</f>
        <v>11</v>
      </c>
      <c r="AD245" s="14">
        <f>INDEX(挂机升级突破!DR$6:DR$57,卡牌消耗!$AI245)</f>
        <v>4</v>
      </c>
      <c r="AE245" s="14">
        <f>INDEX(挂机升级突破!DS$6:DS$57,卡牌消耗!$AI245)</f>
        <v>0</v>
      </c>
      <c r="AF245" s="14" t="str">
        <f t="shared" si="310"/>
        <v>李轩辕</v>
      </c>
      <c r="AG245" s="14">
        <f t="shared" si="311"/>
        <v>3</v>
      </c>
      <c r="AH245" s="14" t="str">
        <f t="shared" si="312"/>
        <v>李轩辕魂火-33</v>
      </c>
      <c r="AI245" s="14">
        <f t="shared" si="313"/>
        <v>33</v>
      </c>
      <c r="AJ245" s="14" t="str">
        <f>INDEX(挂机升级突破!$DT$4:$ED$4,INDEX(挂机升级突破!$DQ$6:$DQ$57,卡牌消耗!AI245))</f>
        <v>金币</v>
      </c>
      <c r="AK245" s="14">
        <f>ROUND(INDEX(挂机升级突破!$DJ$6:$DJ$57,卡牌消耗!AI245)*INDEX(卡牌消耗!$B$8:$F$8,AG245)/$Q$4/50,0)*50</f>
        <v>12200</v>
      </c>
      <c r="AL245" s="14" t="str">
        <f>IF(AD245&gt;0,INDEX(挂机升级突破!$DT$4:$ED$4,AD245),"")</f>
        <v>橙色基础材料</v>
      </c>
      <c r="AM245" s="14">
        <f>ROUND(INDEX(挂机升级突破!$DT$6:$ED$57,卡牌消耗!AI245,AD245)*INDEX(卡牌消耗!$B$5:$F$5,AG245)/$Q$4/5,0)*5</f>
        <v>25</v>
      </c>
      <c r="AN245" s="14" t="str">
        <f>IF(AE245&gt;0,INDEX(挂机升级突破!$DT$4:$ED$4,AE245),"")</f>
        <v/>
      </c>
      <c r="AO245" s="14" t="str">
        <f>IF(AE245&gt;0,ROUND(INDEX(挂机升级突破!$DT$6:$ED$57,卡牌消耗!AI245,AE245)*INDEX(卡牌消耗!$B$7:$F$7,AG245)/$Q$4,0),"")</f>
        <v/>
      </c>
      <c r="AP245" s="106"/>
      <c r="AQ245" s="15"/>
      <c r="AR245" s="104">
        <v>241</v>
      </c>
      <c r="AS245" s="14">
        <f t="shared" si="314"/>
        <v>13</v>
      </c>
      <c r="AT245" s="14">
        <f>INDEX(挂机升级突破!$EI$7:$EI$26,AX245)</f>
        <v>0</v>
      </c>
      <c r="AU245" s="14">
        <f>INDEX(挂机升级突破!$EJ$7:$EJ$26,AX245)</f>
        <v>0</v>
      </c>
      <c r="AV245" s="14">
        <f t="shared" si="315"/>
        <v>2</v>
      </c>
      <c r="AW245" s="14" t="str">
        <f t="shared" si="316"/>
        <v>塞伯罗斯</v>
      </c>
      <c r="AX245" s="14">
        <f t="shared" si="317"/>
        <v>1</v>
      </c>
      <c r="AY245" s="14" t="str">
        <f t="shared" si="318"/>
        <v>塞伯罗斯1突</v>
      </c>
      <c r="AZ245" s="14" t="str">
        <f>IF(AT245&gt;0,INDEX(挂机升级突破!$ER$5:$EV$5,卡牌消耗!AT245),"")</f>
        <v/>
      </c>
      <c r="BA245" s="14" t="str">
        <f>IF(AT245&gt;0,ROUND(INDEX(挂机升级突破!$EV$7:$EV$26,卡牌消耗!AX245)*INDEX(卡牌消耗!$B$8:$F$8,AV245)/$Q$4/500,0)*500,"")</f>
        <v/>
      </c>
      <c r="BB245" s="14" t="str">
        <f>IF(AU245&gt;0,INDEX(挂机升级突破!$ER$5:$EV$5,卡牌消耗!AU245),"")</f>
        <v/>
      </c>
      <c r="BC245" s="14" t="str">
        <f>IF(AU245&gt;0,ROUND(INDEX(挂机升级突破!$ER$7:$EU$26,卡牌消耗!AX245,卡牌消耗!AU245)*INDEX($B$6:$F$6,AV245)/$Q$4/5,0)*5,"")</f>
        <v/>
      </c>
      <c r="BD245" s="104"/>
      <c r="BE245" s="104"/>
      <c r="BF245" s="106"/>
      <c r="BX245" s="171"/>
      <c r="BY245" s="171"/>
      <c r="BZ245" s="171"/>
      <c r="CN245" s="136">
        <v>241</v>
      </c>
      <c r="CO245" s="14">
        <f t="shared" si="319"/>
        <v>49</v>
      </c>
      <c r="CP245" s="14">
        <f t="shared" si="304"/>
        <v>5</v>
      </c>
      <c r="CQ245" s="14">
        <f t="shared" si="305"/>
        <v>1102028</v>
      </c>
      <c r="CR245" s="136" t="s">
        <v>1102</v>
      </c>
      <c r="CS245" s="14">
        <f t="shared" si="306"/>
        <v>1</v>
      </c>
      <c r="CT245" s="14" t="str">
        <f t="shared" si="307"/>
        <v>吕布-1星</v>
      </c>
      <c r="CU245" s="136" t="s">
        <v>1108</v>
      </c>
      <c r="CV245" s="14">
        <f t="shared" si="320"/>
        <v>9000</v>
      </c>
      <c r="CW245" s="14" t="str">
        <f t="shared" si="308"/>
        <v>吕布碎片</v>
      </c>
      <c r="CX245" s="14">
        <f t="shared" si="321"/>
        <v>80</v>
      </c>
    </row>
    <row r="246" spans="8:10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309"/>
        <v>5</v>
      </c>
      <c r="AC246" s="14">
        <f>INDEX(挂机升级突破!$DQ$6:$DQ$57,卡牌消耗!AI246)</f>
        <v>11</v>
      </c>
      <c r="AD246" s="14">
        <f>INDEX(挂机升级突破!DR$6:DR$57,卡牌消耗!$AI246)</f>
        <v>4</v>
      </c>
      <c r="AE246" s="14">
        <f>INDEX(挂机升级突破!DS$6:DS$57,卡牌消耗!$AI246)</f>
        <v>0</v>
      </c>
      <c r="AF246" s="14" t="str">
        <f t="shared" si="310"/>
        <v>李轩辕</v>
      </c>
      <c r="AG246" s="14">
        <f t="shared" si="311"/>
        <v>3</v>
      </c>
      <c r="AH246" s="14" t="str">
        <f t="shared" si="312"/>
        <v>李轩辕魂火-34</v>
      </c>
      <c r="AI246" s="14">
        <f t="shared" si="313"/>
        <v>34</v>
      </c>
      <c r="AJ246" s="14" t="str">
        <f>INDEX(挂机升级突破!$DT$4:$ED$4,INDEX(挂机升级突破!$DQ$6:$DQ$57,卡牌消耗!AI246))</f>
        <v>金币</v>
      </c>
      <c r="AK246" s="14">
        <f>ROUND(INDEX(挂机升级突破!$DJ$6:$DJ$57,卡牌消耗!AI246)*INDEX(卡牌消耗!$B$8:$F$8,AG246)/$Q$4/50,0)*50</f>
        <v>12200</v>
      </c>
      <c r="AL246" s="14" t="str">
        <f>IF(AD246&gt;0,INDEX(挂机升级突破!$DT$4:$ED$4,AD246),"")</f>
        <v>橙色基础材料</v>
      </c>
      <c r="AM246" s="14">
        <f>ROUND(INDEX(挂机升级突破!$DT$6:$ED$57,卡牌消耗!AI246,AD246)*INDEX(卡牌消耗!$B$5:$F$5,AG246)/$Q$4/5,0)*5</f>
        <v>30</v>
      </c>
      <c r="AN246" s="14" t="str">
        <f>IF(AE246&gt;0,INDEX(挂机升级突破!$DT$4:$ED$4,AE246),"")</f>
        <v/>
      </c>
      <c r="AO246" s="14" t="str">
        <f>IF(AE246&gt;0,ROUND(INDEX(挂机升级突破!$DT$6:$ED$57,卡牌消耗!AI246,AE246)*INDEX(卡牌消耗!$B$7:$F$7,AG246)/$Q$4,0),"")</f>
        <v/>
      </c>
      <c r="AP246" s="106"/>
      <c r="AQ246" s="15"/>
      <c r="AR246" s="104">
        <v>242</v>
      </c>
      <c r="AS246" s="14">
        <f t="shared" si="314"/>
        <v>13</v>
      </c>
      <c r="AT246" s="14">
        <f>INDEX(挂机升级突破!$EI$7:$EI$26,AX246)</f>
        <v>5</v>
      </c>
      <c r="AU246" s="14">
        <f>INDEX(挂机升级突破!$EJ$7:$EJ$26,AX246)</f>
        <v>0</v>
      </c>
      <c r="AV246" s="14">
        <f t="shared" si="315"/>
        <v>2</v>
      </c>
      <c r="AW246" s="14" t="str">
        <f t="shared" si="316"/>
        <v>塞伯罗斯</v>
      </c>
      <c r="AX246" s="14">
        <f t="shared" si="317"/>
        <v>2</v>
      </c>
      <c r="AY246" s="14" t="str">
        <f t="shared" si="318"/>
        <v>塞伯罗斯2突</v>
      </c>
      <c r="AZ246" s="14" t="str">
        <f>IF(AT246&gt;0,INDEX(挂机升级突破!$ER$5:$EV$5,卡牌消耗!AT246),"")</f>
        <v>金币</v>
      </c>
      <c r="BA246" s="14">
        <f>IF(AT246&gt;0,ROUND(INDEX(挂机升级突破!$EV$7:$EV$26,卡牌消耗!AX246)*INDEX(卡牌消耗!$B$8:$F$8,AV246)/$Q$4/500,0)*500,"")</f>
        <v>2000</v>
      </c>
      <c r="BB246" s="14" t="str">
        <f>IF(AU246&gt;0,INDEX(挂机升级突破!$ER$5:$EV$5,卡牌消耗!AU246),"")</f>
        <v/>
      </c>
      <c r="BC246" s="14" t="str">
        <f>IF(AU246&gt;0,ROUND(INDEX(挂机升级突破!$ER$7:$EU$26,卡牌消耗!AX246,卡牌消耗!AU246)*INDEX($B$6:$F$6,AV246)/$Q$4/5,0)*5,"")</f>
        <v/>
      </c>
      <c r="BD246" s="104"/>
      <c r="BE246" s="104"/>
      <c r="BF246" s="106"/>
      <c r="BX246" s="171"/>
      <c r="BY246" s="171"/>
      <c r="BZ246" s="171"/>
      <c r="CN246" s="136">
        <v>242</v>
      </c>
      <c r="CO246" s="14">
        <f t="shared" si="319"/>
        <v>49</v>
      </c>
      <c r="CP246" s="14">
        <f t="shared" si="304"/>
        <v>5</v>
      </c>
      <c r="CQ246" s="14">
        <f t="shared" si="305"/>
        <v>1102028</v>
      </c>
      <c r="CR246" s="136" t="s">
        <v>1102</v>
      </c>
      <c r="CS246" s="14">
        <f t="shared" si="306"/>
        <v>2</v>
      </c>
      <c r="CT246" s="14" t="str">
        <f t="shared" si="307"/>
        <v>吕布-2星</v>
      </c>
      <c r="CU246" s="136" t="s">
        <v>1108</v>
      </c>
      <c r="CV246" s="14">
        <f t="shared" si="320"/>
        <v>12000</v>
      </c>
      <c r="CW246" s="14" t="str">
        <f t="shared" si="308"/>
        <v>吕布碎片</v>
      </c>
      <c r="CX246" s="14">
        <f t="shared" si="321"/>
        <v>80</v>
      </c>
    </row>
    <row r="247" spans="8:10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309"/>
        <v>5</v>
      </c>
      <c r="AC247" s="14">
        <f>INDEX(挂机升级突破!$DQ$6:$DQ$57,卡牌消耗!AI247)</f>
        <v>11</v>
      </c>
      <c r="AD247" s="14">
        <f>INDEX(挂机升级突破!DR$6:DR$57,卡牌消耗!$AI247)</f>
        <v>4</v>
      </c>
      <c r="AE247" s="14">
        <f>INDEX(挂机升级突破!DS$6:DS$57,卡牌消耗!$AI247)</f>
        <v>0</v>
      </c>
      <c r="AF247" s="14" t="str">
        <f t="shared" si="310"/>
        <v>李轩辕</v>
      </c>
      <c r="AG247" s="14">
        <f t="shared" si="311"/>
        <v>3</v>
      </c>
      <c r="AH247" s="14" t="str">
        <f t="shared" si="312"/>
        <v>李轩辕魂火-35</v>
      </c>
      <c r="AI247" s="14">
        <f t="shared" si="313"/>
        <v>35</v>
      </c>
      <c r="AJ247" s="14" t="str">
        <f>INDEX(挂机升级突破!$DT$4:$ED$4,INDEX(挂机升级突破!$DQ$6:$DQ$57,卡牌消耗!AI247))</f>
        <v>金币</v>
      </c>
      <c r="AK247" s="14">
        <f>ROUND(INDEX(挂机升级突破!$DJ$6:$DJ$57,卡牌消耗!AI247)*INDEX(卡牌消耗!$B$8:$F$8,AG247)/$Q$4/50,0)*50</f>
        <v>15550</v>
      </c>
      <c r="AL247" s="14" t="str">
        <f>IF(AD247&gt;0,INDEX(挂机升级突破!$DT$4:$ED$4,AD247),"")</f>
        <v>橙色基础材料</v>
      </c>
      <c r="AM247" s="14">
        <f>ROUND(INDEX(挂机升级突破!$DT$6:$ED$57,卡牌消耗!AI247,AD247)*INDEX(卡牌消耗!$B$5:$F$5,AG247)/$Q$4/5,0)*5</f>
        <v>30</v>
      </c>
      <c r="AN247" s="14" t="str">
        <f>IF(AE247&gt;0,INDEX(挂机升级突破!$DT$4:$ED$4,AE247),"")</f>
        <v/>
      </c>
      <c r="AO247" s="14" t="str">
        <f>IF(AE247&gt;0,ROUND(INDEX(挂机升级突破!$DT$6:$ED$57,卡牌消耗!AI247,AE247)*INDEX(卡牌消耗!$B$7:$F$7,AG247)/$Q$4,0),"")</f>
        <v/>
      </c>
      <c r="AP247" s="106"/>
      <c r="AQ247" s="15"/>
      <c r="AR247" s="104">
        <v>243</v>
      </c>
      <c r="AS247" s="14">
        <f t="shared" si="314"/>
        <v>13</v>
      </c>
      <c r="AT247" s="14">
        <f>INDEX(挂机升级突破!$EI$7:$EI$26,AX247)</f>
        <v>5</v>
      </c>
      <c r="AU247" s="14">
        <f>INDEX(挂机升级突破!$EJ$7:$EJ$26,AX247)</f>
        <v>0</v>
      </c>
      <c r="AV247" s="14">
        <f t="shared" si="315"/>
        <v>2</v>
      </c>
      <c r="AW247" s="14" t="str">
        <f t="shared" si="316"/>
        <v>塞伯罗斯</v>
      </c>
      <c r="AX247" s="14">
        <f t="shared" si="317"/>
        <v>3</v>
      </c>
      <c r="AY247" s="14" t="str">
        <f t="shared" si="318"/>
        <v>塞伯罗斯3突</v>
      </c>
      <c r="AZ247" s="14" t="str">
        <f>IF(AT247&gt;0,INDEX(挂机升级突破!$ER$5:$EV$5,卡牌消耗!AT247),"")</f>
        <v>金币</v>
      </c>
      <c r="BA247" s="14">
        <f>IF(AT247&gt;0,ROUND(INDEX(挂机升级突破!$EV$7:$EV$26,卡牌消耗!AX247)*INDEX(卡牌消耗!$B$8:$F$8,AV247)/$Q$4/500,0)*500,"")</f>
        <v>2000</v>
      </c>
      <c r="BB247" s="14" t="str">
        <f>IF(AU247&gt;0,INDEX(挂机升级突破!$ER$5:$EV$5,卡牌消耗!AU247),"")</f>
        <v/>
      </c>
      <c r="BC247" s="14" t="str">
        <f>IF(AU247&gt;0,ROUND(INDEX(挂机升级突破!$ER$7:$EU$26,卡牌消耗!AX247,卡牌消耗!AU247)*INDEX($B$6:$F$6,AV247)/$Q$4/5,0)*5,"")</f>
        <v/>
      </c>
      <c r="BD247" s="104"/>
      <c r="BE247" s="104"/>
      <c r="BF247" s="106"/>
      <c r="BX247" s="171"/>
      <c r="BY247" s="171"/>
      <c r="BZ247" s="171"/>
      <c r="CN247" s="136">
        <v>243</v>
      </c>
      <c r="CO247" s="14">
        <f t="shared" si="319"/>
        <v>49</v>
      </c>
      <c r="CP247" s="14">
        <f t="shared" si="304"/>
        <v>5</v>
      </c>
      <c r="CQ247" s="14">
        <f t="shared" si="305"/>
        <v>1102028</v>
      </c>
      <c r="CR247" s="136" t="s">
        <v>1102</v>
      </c>
      <c r="CS247" s="14">
        <f t="shared" si="306"/>
        <v>3</v>
      </c>
      <c r="CT247" s="14" t="str">
        <f t="shared" si="307"/>
        <v>吕布-3星</v>
      </c>
      <c r="CU247" s="136" t="s">
        <v>1108</v>
      </c>
      <c r="CV247" s="14">
        <f t="shared" si="320"/>
        <v>20000</v>
      </c>
      <c r="CW247" s="14" t="str">
        <f t="shared" si="308"/>
        <v>吕布碎片</v>
      </c>
      <c r="CX247" s="14">
        <f t="shared" si="321"/>
        <v>160</v>
      </c>
    </row>
    <row r="248" spans="8:10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309"/>
        <v>5</v>
      </c>
      <c r="AC248" s="14">
        <f>INDEX(挂机升级突破!$DQ$6:$DQ$57,卡牌消耗!AI248)</f>
        <v>11</v>
      </c>
      <c r="AD248" s="14">
        <f>INDEX(挂机升级突破!DR$6:DR$57,卡牌消耗!$AI248)</f>
        <v>4</v>
      </c>
      <c r="AE248" s="14">
        <f>INDEX(挂机升级突破!DS$6:DS$57,卡牌消耗!$AI248)</f>
        <v>0</v>
      </c>
      <c r="AF248" s="14" t="str">
        <f t="shared" si="310"/>
        <v>李轩辕</v>
      </c>
      <c r="AG248" s="14">
        <f t="shared" si="311"/>
        <v>3</v>
      </c>
      <c r="AH248" s="14" t="str">
        <f t="shared" si="312"/>
        <v>李轩辕魂火-36</v>
      </c>
      <c r="AI248" s="14">
        <f t="shared" si="313"/>
        <v>36</v>
      </c>
      <c r="AJ248" s="14" t="str">
        <f>INDEX(挂机升级突破!$DT$4:$ED$4,INDEX(挂机升级突破!$DQ$6:$DQ$57,卡牌消耗!AI248))</f>
        <v>金币</v>
      </c>
      <c r="AK248" s="14">
        <f>ROUND(INDEX(挂机升级突破!$DJ$6:$DJ$57,卡牌消耗!AI248)*INDEX(卡牌消耗!$B$8:$F$8,AG248)/$Q$4/50,0)*50</f>
        <v>15550</v>
      </c>
      <c r="AL248" s="14" t="str">
        <f>IF(AD248&gt;0,INDEX(挂机升级突破!$DT$4:$ED$4,AD248),"")</f>
        <v>橙色基础材料</v>
      </c>
      <c r="AM248" s="14">
        <f>ROUND(INDEX(挂机升级突破!$DT$6:$ED$57,卡牌消耗!AI248,AD248)*INDEX(卡牌消耗!$B$5:$F$5,AG248)/$Q$4/5,0)*5</f>
        <v>30</v>
      </c>
      <c r="AN248" s="14" t="str">
        <f>IF(AE248&gt;0,INDEX(挂机升级突破!$DT$4:$ED$4,AE248),"")</f>
        <v/>
      </c>
      <c r="AO248" s="14" t="str">
        <f>IF(AE248&gt;0,ROUND(INDEX(挂机升级突破!$DT$6:$ED$57,卡牌消耗!AI248,AE248)*INDEX(卡牌消耗!$B$7:$F$7,AG248)/$Q$4,0),"")</f>
        <v/>
      </c>
      <c r="AP248" s="106"/>
      <c r="AQ248" s="15"/>
      <c r="AR248" s="104">
        <v>244</v>
      </c>
      <c r="AS248" s="14">
        <f t="shared" si="314"/>
        <v>13</v>
      </c>
      <c r="AT248" s="14">
        <f>INDEX(挂机升级突破!$EI$7:$EI$26,AX248)</f>
        <v>5</v>
      </c>
      <c r="AU248" s="14">
        <f>INDEX(挂机升级突破!$EJ$7:$EJ$26,AX248)</f>
        <v>1</v>
      </c>
      <c r="AV248" s="14">
        <f t="shared" si="315"/>
        <v>2</v>
      </c>
      <c r="AW248" s="14" t="str">
        <f t="shared" si="316"/>
        <v>塞伯罗斯</v>
      </c>
      <c r="AX248" s="14">
        <f t="shared" si="317"/>
        <v>4</v>
      </c>
      <c r="AY248" s="14" t="str">
        <f t="shared" si="318"/>
        <v>塞伯罗斯4突</v>
      </c>
      <c r="AZ248" s="14" t="str">
        <f>IF(AT248&gt;0,INDEX(挂机升级突破!$ER$5:$EV$5,卡牌消耗!AT248),"")</f>
        <v>金币</v>
      </c>
      <c r="BA248" s="14">
        <f>IF(AT248&gt;0,ROUND(INDEX(挂机升级突破!$EV$7:$EV$26,卡牌消耗!AX248)*INDEX(卡牌消耗!$B$8:$F$8,AV248)/$Q$4/500,0)*500,"")</f>
        <v>2500</v>
      </c>
      <c r="BB248" s="14" t="str">
        <f>IF(AU248&gt;0,INDEX(挂机升级突破!$ER$5:$EV$5,卡牌消耗!AU248),"")</f>
        <v>玄铁</v>
      </c>
      <c r="BC248" s="14">
        <f>IF(AU248&gt;0,ROUND(INDEX(挂机升级突破!$ER$7:$EU$26,卡牌消耗!AX248,卡牌消耗!AU248)*INDEX($B$6:$F$6,AV248)/$Q$4/5,0)*5,"")</f>
        <v>15</v>
      </c>
      <c r="BD248" s="104"/>
      <c r="BE248" s="104"/>
      <c r="BF248" s="106"/>
      <c r="BX248" s="171"/>
      <c r="BY248" s="171"/>
      <c r="BZ248" s="171"/>
      <c r="CN248" s="136">
        <v>244</v>
      </c>
      <c r="CO248" s="14">
        <f t="shared" si="319"/>
        <v>49</v>
      </c>
      <c r="CP248" s="14">
        <f t="shared" si="304"/>
        <v>5</v>
      </c>
      <c r="CQ248" s="14">
        <f t="shared" si="305"/>
        <v>1102028</v>
      </c>
      <c r="CR248" s="136" t="s">
        <v>1102</v>
      </c>
      <c r="CS248" s="14">
        <f t="shared" si="306"/>
        <v>4</v>
      </c>
      <c r="CT248" s="14" t="str">
        <f t="shared" si="307"/>
        <v>吕布-4星</v>
      </c>
      <c r="CU248" s="136" t="s">
        <v>1108</v>
      </c>
      <c r="CV248" s="14">
        <f t="shared" si="320"/>
        <v>50000</v>
      </c>
      <c r="CW248" s="14" t="str">
        <f t="shared" si="308"/>
        <v>吕布碎片</v>
      </c>
      <c r="CX248" s="14">
        <f t="shared" si="321"/>
        <v>240</v>
      </c>
    </row>
    <row r="249" spans="8:10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309"/>
        <v>5</v>
      </c>
      <c r="AC249" s="14">
        <f>INDEX(挂机升级突破!$DQ$6:$DQ$57,卡牌消耗!AI249)</f>
        <v>11</v>
      </c>
      <c r="AD249" s="14">
        <f>INDEX(挂机升级突破!DR$6:DR$57,卡牌消耗!$AI249)</f>
        <v>4</v>
      </c>
      <c r="AE249" s="14">
        <f>INDEX(挂机升级突破!DS$6:DS$57,卡牌消耗!$AI249)</f>
        <v>0</v>
      </c>
      <c r="AF249" s="14" t="str">
        <f t="shared" si="310"/>
        <v>李轩辕</v>
      </c>
      <c r="AG249" s="14">
        <f t="shared" si="311"/>
        <v>3</v>
      </c>
      <c r="AH249" s="14" t="str">
        <f t="shared" si="312"/>
        <v>李轩辕魂火-37</v>
      </c>
      <c r="AI249" s="14">
        <f t="shared" si="313"/>
        <v>37</v>
      </c>
      <c r="AJ249" s="14" t="str">
        <f>INDEX(挂机升级突破!$DT$4:$ED$4,INDEX(挂机升级突破!$DQ$6:$DQ$57,卡牌消耗!AI249))</f>
        <v>金币</v>
      </c>
      <c r="AK249" s="14">
        <f>ROUND(INDEX(挂机升级突破!$DJ$6:$DJ$57,卡牌消耗!AI249)*INDEX(卡牌消耗!$B$8:$F$8,AG249)/$Q$4/50,0)*50</f>
        <v>16650</v>
      </c>
      <c r="AL249" s="14" t="str">
        <f>IF(AD249&gt;0,INDEX(挂机升级突破!$DT$4:$ED$4,AD249),"")</f>
        <v>橙色基础材料</v>
      </c>
      <c r="AM249" s="14">
        <f>ROUND(INDEX(挂机升级突破!$DT$6:$ED$57,卡牌消耗!AI249,AD249)*INDEX(卡牌消耗!$B$5:$F$5,AG249)/$Q$4/5,0)*5</f>
        <v>30</v>
      </c>
      <c r="AN249" s="14" t="str">
        <f>IF(AE249&gt;0,INDEX(挂机升级突破!$DT$4:$ED$4,AE249),"")</f>
        <v/>
      </c>
      <c r="AO249" s="14" t="str">
        <f>IF(AE249&gt;0,ROUND(INDEX(挂机升级突破!$DT$6:$ED$57,卡牌消耗!AI249,AE249)*INDEX(卡牌消耗!$B$7:$F$7,AG249)/$Q$4,0),"")</f>
        <v/>
      </c>
      <c r="AP249" s="106"/>
      <c r="AQ249" s="15"/>
      <c r="AR249" s="104">
        <v>245</v>
      </c>
      <c r="AS249" s="14">
        <f t="shared" si="314"/>
        <v>13</v>
      </c>
      <c r="AT249" s="14">
        <f>INDEX(挂机升级突破!$EI$7:$EI$26,AX249)</f>
        <v>5</v>
      </c>
      <c r="AU249" s="14">
        <f>INDEX(挂机升级突破!$EJ$7:$EJ$26,AX249)</f>
        <v>1</v>
      </c>
      <c r="AV249" s="14">
        <f t="shared" si="315"/>
        <v>2</v>
      </c>
      <c r="AW249" s="14" t="str">
        <f t="shared" si="316"/>
        <v>塞伯罗斯</v>
      </c>
      <c r="AX249" s="14">
        <f t="shared" si="317"/>
        <v>5</v>
      </c>
      <c r="AY249" s="14" t="str">
        <f t="shared" si="318"/>
        <v>塞伯罗斯5突</v>
      </c>
      <c r="AZ249" s="14" t="str">
        <f>IF(AT249&gt;0,INDEX(挂机升级突破!$ER$5:$EV$5,卡牌消耗!AT249),"")</f>
        <v>金币</v>
      </c>
      <c r="BA249" s="14">
        <f>IF(AT249&gt;0,ROUND(INDEX(挂机升级突破!$EV$7:$EV$26,卡牌消耗!AX249)*INDEX(卡牌消耗!$B$8:$F$8,AV249)/$Q$4/500,0)*500,"")</f>
        <v>2500</v>
      </c>
      <c r="BB249" s="14" t="str">
        <f>IF(AU249&gt;0,INDEX(挂机升级突破!$ER$5:$EV$5,卡牌消耗!AU249),"")</f>
        <v>玄铁</v>
      </c>
      <c r="BC249" s="14">
        <f>IF(AU249&gt;0,ROUND(INDEX(挂机升级突破!$ER$7:$EU$26,卡牌消耗!AX249,卡牌消耗!AU249)*INDEX($B$6:$F$6,AV249)/$Q$4/5,0)*5,"")</f>
        <v>25</v>
      </c>
      <c r="BD249" s="104"/>
      <c r="BE249" s="104"/>
      <c r="BF249" s="106"/>
      <c r="BX249" s="171"/>
      <c r="BY249" s="171"/>
      <c r="BZ249" s="171"/>
      <c r="CN249" s="136">
        <v>245</v>
      </c>
      <c r="CO249" s="14">
        <f t="shared" si="319"/>
        <v>49</v>
      </c>
      <c r="CP249" s="14">
        <f t="shared" si="304"/>
        <v>5</v>
      </c>
      <c r="CQ249" s="14">
        <f t="shared" si="305"/>
        <v>1102028</v>
      </c>
      <c r="CR249" s="136" t="s">
        <v>1102</v>
      </c>
      <c r="CS249" s="14">
        <f t="shared" si="306"/>
        <v>5</v>
      </c>
      <c r="CT249" s="14" t="str">
        <f t="shared" si="307"/>
        <v>吕布-5星</v>
      </c>
      <c r="CU249" s="136" t="s">
        <v>1108</v>
      </c>
      <c r="CV249" s="14">
        <f t="shared" si="320"/>
        <v>90000</v>
      </c>
      <c r="CW249" s="14" t="str">
        <f t="shared" si="308"/>
        <v>吕布碎片</v>
      </c>
      <c r="CX249" s="14">
        <f t="shared" si="321"/>
        <v>320</v>
      </c>
    </row>
    <row r="250" spans="8:10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309"/>
        <v>5</v>
      </c>
      <c r="AC250" s="14">
        <f>INDEX(挂机升级突破!$DQ$6:$DQ$57,卡牌消耗!AI250)</f>
        <v>11</v>
      </c>
      <c r="AD250" s="14">
        <f>INDEX(挂机升级突破!DR$6:DR$57,卡牌消耗!$AI250)</f>
        <v>5</v>
      </c>
      <c r="AE250" s="14">
        <f>INDEX(挂机升级突破!DS$6:DS$57,卡牌消耗!$AI250)</f>
        <v>0</v>
      </c>
      <c r="AF250" s="14" t="str">
        <f t="shared" si="310"/>
        <v>李轩辕</v>
      </c>
      <c r="AG250" s="14">
        <f t="shared" si="311"/>
        <v>3</v>
      </c>
      <c r="AH250" s="14" t="str">
        <f t="shared" si="312"/>
        <v>李轩辕魂火-38</v>
      </c>
      <c r="AI250" s="14">
        <f t="shared" si="313"/>
        <v>38</v>
      </c>
      <c r="AJ250" s="14" t="str">
        <f>INDEX(挂机升级突破!$DT$4:$ED$4,INDEX(挂机升级突破!$DQ$6:$DQ$57,卡牌消耗!AI250))</f>
        <v>金币</v>
      </c>
      <c r="AK250" s="14">
        <f>ROUND(INDEX(挂机升级突破!$DJ$6:$DJ$57,卡牌消耗!AI250)*INDEX(卡牌消耗!$B$8:$F$8,AG250)/$Q$4/50,0)*50</f>
        <v>21500</v>
      </c>
      <c r="AL250" s="14" t="str">
        <f>IF(AD250&gt;0,INDEX(挂机升级突破!$DT$4:$ED$4,AD250),"")</f>
        <v>红色基础材料</v>
      </c>
      <c r="AM250" s="14">
        <f>ROUND(INDEX(挂机升级突破!$DT$6:$ED$57,卡牌消耗!AI250,AD250)*INDEX(卡牌消耗!$B$5:$F$5,AG250)/$Q$4/5,0)*5</f>
        <v>10</v>
      </c>
      <c r="AN250" s="14" t="str">
        <f>IF(AE250&gt;0,INDEX(挂机升级突破!$DT$4:$ED$4,AE250),"")</f>
        <v/>
      </c>
      <c r="AO250" s="14" t="str">
        <f>IF(AE250&gt;0,ROUND(INDEX(挂机升级突破!$DT$6:$ED$57,卡牌消耗!AI250,AE250)*INDEX(卡牌消耗!$B$7:$F$7,AG250)/$Q$4,0),"")</f>
        <v/>
      </c>
      <c r="AP250" s="106"/>
      <c r="AQ250" s="15"/>
      <c r="AR250" s="104">
        <v>246</v>
      </c>
      <c r="AS250" s="14">
        <f t="shared" si="314"/>
        <v>13</v>
      </c>
      <c r="AT250" s="14">
        <f>INDEX(挂机升级突破!$EI$7:$EI$26,AX250)</f>
        <v>5</v>
      </c>
      <c r="AU250" s="14">
        <f>INDEX(挂机升级突破!$EJ$7:$EJ$26,AX250)</f>
        <v>1</v>
      </c>
      <c r="AV250" s="14">
        <f t="shared" si="315"/>
        <v>2</v>
      </c>
      <c r="AW250" s="14" t="str">
        <f t="shared" si="316"/>
        <v>塞伯罗斯</v>
      </c>
      <c r="AX250" s="14">
        <f t="shared" si="317"/>
        <v>6</v>
      </c>
      <c r="AY250" s="14" t="str">
        <f t="shared" si="318"/>
        <v>塞伯罗斯6突</v>
      </c>
      <c r="AZ250" s="14" t="str">
        <f>IF(AT250&gt;0,INDEX(挂机升级突破!$ER$5:$EV$5,卡牌消耗!AT250),"")</f>
        <v>金币</v>
      </c>
      <c r="BA250" s="14">
        <f>IF(AT250&gt;0,ROUND(INDEX(挂机升级突破!$EV$7:$EV$26,卡牌消耗!AX250)*INDEX(卡牌消耗!$B$8:$F$8,AV250)/$Q$4/500,0)*500,"")</f>
        <v>3500</v>
      </c>
      <c r="BB250" s="14" t="str">
        <f>IF(AU250&gt;0,INDEX(挂机升级突破!$ER$5:$EV$5,卡牌消耗!AU250),"")</f>
        <v>玄铁</v>
      </c>
      <c r="BC250" s="14">
        <f>IF(AU250&gt;0,ROUND(INDEX(挂机升级突破!$ER$7:$EU$26,卡牌消耗!AX250,卡牌消耗!AU250)*INDEX($B$6:$F$6,AV250)/$Q$4/5,0)*5,"")</f>
        <v>40</v>
      </c>
      <c r="BD250" s="104"/>
      <c r="BE250" s="104"/>
      <c r="BF250" s="106"/>
      <c r="BX250" s="171"/>
      <c r="BY250" s="171"/>
      <c r="BZ250" s="171"/>
      <c r="CN250" s="136">
        <v>246</v>
      </c>
      <c r="CO250" s="14">
        <f t="shared" si="319"/>
        <v>50</v>
      </c>
      <c r="CP250" s="14">
        <f t="shared" si="304"/>
        <v>3</v>
      </c>
      <c r="CQ250" s="14">
        <f t="shared" si="305"/>
        <v>1102030</v>
      </c>
      <c r="CR250" s="136" t="s">
        <v>1102</v>
      </c>
      <c r="CS250" s="14">
        <f t="shared" si="306"/>
        <v>1</v>
      </c>
      <c r="CT250" s="14" t="str">
        <f t="shared" si="307"/>
        <v>燕青-1星</v>
      </c>
      <c r="CU250" s="136" t="s">
        <v>1108</v>
      </c>
      <c r="CV250" s="14">
        <f t="shared" si="320"/>
        <v>4000</v>
      </c>
      <c r="CW250" s="14" t="str">
        <f t="shared" si="308"/>
        <v>燕青碎片</v>
      </c>
      <c r="CX250" s="14">
        <f t="shared" si="321"/>
        <v>40</v>
      </c>
    </row>
    <row r="251" spans="8:10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309"/>
        <v>5</v>
      </c>
      <c r="AC251" s="14">
        <f>INDEX(挂机升级突破!$DQ$6:$DQ$57,卡牌消耗!AI251)</f>
        <v>11</v>
      </c>
      <c r="AD251" s="14">
        <f>INDEX(挂机升级突破!DR$6:DR$57,卡牌消耗!$AI251)</f>
        <v>5</v>
      </c>
      <c r="AE251" s="14">
        <f>INDEX(挂机升级突破!DS$6:DS$57,卡牌消耗!$AI251)</f>
        <v>0</v>
      </c>
      <c r="AF251" s="14" t="str">
        <f t="shared" si="310"/>
        <v>李轩辕</v>
      </c>
      <c r="AG251" s="14">
        <f t="shared" si="311"/>
        <v>3</v>
      </c>
      <c r="AH251" s="14" t="str">
        <f t="shared" si="312"/>
        <v>李轩辕魂火-39</v>
      </c>
      <c r="AI251" s="14">
        <f t="shared" si="313"/>
        <v>39</v>
      </c>
      <c r="AJ251" s="14" t="str">
        <f>INDEX(挂机升级突破!$DT$4:$ED$4,INDEX(挂机升级突破!$DQ$6:$DQ$57,卡牌消耗!AI251))</f>
        <v>金币</v>
      </c>
      <c r="AK251" s="14">
        <f>ROUND(INDEX(挂机升级突破!$DJ$6:$DJ$57,卡牌消耗!AI251)*INDEX(卡牌消耗!$B$8:$F$8,AG251)/$Q$4/50,0)*50</f>
        <v>21500</v>
      </c>
      <c r="AL251" s="14" t="str">
        <f>IF(AD251&gt;0,INDEX(挂机升级突破!$DT$4:$ED$4,AD251),"")</f>
        <v>红色基础材料</v>
      </c>
      <c r="AM251" s="14">
        <f>ROUND(INDEX(挂机升级突破!$DT$6:$ED$57,卡牌消耗!AI251,AD251)*INDEX(卡牌消耗!$B$5:$F$5,AG251)/$Q$4/5,0)*5</f>
        <v>10</v>
      </c>
      <c r="AN251" s="14" t="str">
        <f>IF(AE251&gt;0,INDEX(挂机升级突破!$DT$4:$ED$4,AE251),"")</f>
        <v/>
      </c>
      <c r="AO251" s="14" t="str">
        <f>IF(AE251&gt;0,ROUND(INDEX(挂机升级突破!$DT$6:$ED$57,卡牌消耗!AI251,AE251)*INDEX(卡牌消耗!$B$7:$F$7,AG251)/$Q$4,0),"")</f>
        <v/>
      </c>
      <c r="AP251" s="106"/>
      <c r="AQ251" s="15"/>
      <c r="AR251" s="104">
        <v>247</v>
      </c>
      <c r="AS251" s="14">
        <f t="shared" si="314"/>
        <v>13</v>
      </c>
      <c r="AT251" s="14">
        <f>INDEX(挂机升级突破!$EI$7:$EI$26,AX251)</f>
        <v>5</v>
      </c>
      <c r="AU251" s="14">
        <f>INDEX(挂机升级突破!$EJ$7:$EJ$26,AX251)</f>
        <v>1</v>
      </c>
      <c r="AV251" s="14">
        <f t="shared" si="315"/>
        <v>2</v>
      </c>
      <c r="AW251" s="14" t="str">
        <f t="shared" si="316"/>
        <v>塞伯罗斯</v>
      </c>
      <c r="AX251" s="14">
        <f t="shared" si="317"/>
        <v>7</v>
      </c>
      <c r="AY251" s="14" t="str">
        <f t="shared" si="318"/>
        <v>塞伯罗斯7突</v>
      </c>
      <c r="AZ251" s="14" t="str">
        <f>IF(AT251&gt;0,INDEX(挂机升级突破!$ER$5:$EV$5,卡牌消耗!AT251),"")</f>
        <v>金币</v>
      </c>
      <c r="BA251" s="14">
        <f>IF(AT251&gt;0,ROUND(INDEX(挂机升级突破!$EV$7:$EV$26,卡牌消耗!AX251)*INDEX(卡牌消耗!$B$8:$F$8,AV251)/$Q$4/500,0)*500,"")</f>
        <v>5500</v>
      </c>
      <c r="BB251" s="14" t="str">
        <f>IF(AU251&gt;0,INDEX(挂机升级突破!$ER$5:$EV$5,卡牌消耗!AU251),"")</f>
        <v>玄铁</v>
      </c>
      <c r="BC251" s="14">
        <f>IF(AU251&gt;0,ROUND(INDEX(挂机升级突破!$ER$7:$EU$26,卡牌消耗!AX251,卡牌消耗!AU251)*INDEX($B$6:$F$6,AV251)/$Q$4/5,0)*5,"")</f>
        <v>65</v>
      </c>
      <c r="BD251" s="104"/>
      <c r="BE251" s="104"/>
      <c r="BF251" s="106"/>
      <c r="BX251" s="171"/>
      <c r="BY251" s="171"/>
      <c r="BZ251" s="171"/>
      <c r="CN251" s="136">
        <v>247</v>
      </c>
      <c r="CO251" s="14">
        <f t="shared" si="319"/>
        <v>50</v>
      </c>
      <c r="CP251" s="14">
        <f t="shared" si="304"/>
        <v>3</v>
      </c>
      <c r="CQ251" s="14">
        <f t="shared" si="305"/>
        <v>1102030</v>
      </c>
      <c r="CR251" s="136" t="s">
        <v>1102</v>
      </c>
      <c r="CS251" s="14">
        <f t="shared" si="306"/>
        <v>2</v>
      </c>
      <c r="CT251" s="14" t="str">
        <f t="shared" si="307"/>
        <v>燕青-2星</v>
      </c>
      <c r="CU251" s="136" t="s">
        <v>1108</v>
      </c>
      <c r="CV251" s="14">
        <f t="shared" si="320"/>
        <v>5000</v>
      </c>
      <c r="CW251" s="14" t="str">
        <f t="shared" si="308"/>
        <v>燕青碎片</v>
      </c>
      <c r="CX251" s="14">
        <f t="shared" si="321"/>
        <v>80</v>
      </c>
    </row>
    <row r="252" spans="8:10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309"/>
        <v>5</v>
      </c>
      <c r="AC252" s="14">
        <f>INDEX(挂机升级突破!$DQ$6:$DQ$57,卡牌消耗!AI252)</f>
        <v>11</v>
      </c>
      <c r="AD252" s="14">
        <f>INDEX(挂机升级突破!DR$6:DR$57,卡牌消耗!$AI252)</f>
        <v>5</v>
      </c>
      <c r="AE252" s="14">
        <f>INDEX(挂机升级突破!DS$6:DS$57,卡牌消耗!$AI252)</f>
        <v>0</v>
      </c>
      <c r="AF252" s="14" t="str">
        <f t="shared" si="310"/>
        <v>李轩辕</v>
      </c>
      <c r="AG252" s="14">
        <f t="shared" si="311"/>
        <v>3</v>
      </c>
      <c r="AH252" s="14" t="str">
        <f t="shared" si="312"/>
        <v>李轩辕魂火-40</v>
      </c>
      <c r="AI252" s="14">
        <f t="shared" si="313"/>
        <v>40</v>
      </c>
      <c r="AJ252" s="14" t="str">
        <f>INDEX(挂机升级突破!$DT$4:$ED$4,INDEX(挂机升级突破!$DQ$6:$DQ$57,卡牌消耗!AI252))</f>
        <v>金币</v>
      </c>
      <c r="AK252" s="14">
        <f>ROUND(INDEX(挂机升级突破!$DJ$6:$DJ$57,卡牌消耗!AI252)*INDEX(卡牌消耗!$B$8:$F$8,AG252)/$Q$4/50,0)*50</f>
        <v>21500</v>
      </c>
      <c r="AL252" s="14" t="str">
        <f>IF(AD252&gt;0,INDEX(挂机升级突破!$DT$4:$ED$4,AD252),"")</f>
        <v>红色基础材料</v>
      </c>
      <c r="AM252" s="14">
        <f>ROUND(INDEX(挂机升级突破!$DT$6:$ED$57,卡牌消耗!AI252,AD252)*INDEX(卡牌消耗!$B$5:$F$5,AG252)/$Q$4/5,0)*5</f>
        <v>10</v>
      </c>
      <c r="AN252" s="14" t="str">
        <f>IF(AE252&gt;0,INDEX(挂机升级突破!$DT$4:$ED$4,AE252),"")</f>
        <v/>
      </c>
      <c r="AO252" s="14" t="str">
        <f>IF(AE252&gt;0,ROUND(INDEX(挂机升级突破!$DT$6:$ED$57,卡牌消耗!AI252,AE252)*INDEX(卡牌消耗!$B$7:$F$7,AG252)/$Q$4,0),"")</f>
        <v/>
      </c>
      <c r="AP252" s="106"/>
      <c r="AQ252" s="15"/>
      <c r="AR252" s="104">
        <v>248</v>
      </c>
      <c r="AS252" s="14">
        <f t="shared" si="314"/>
        <v>13</v>
      </c>
      <c r="AT252" s="14">
        <f>INDEX(挂机升级突破!$EI$7:$EI$26,AX252)</f>
        <v>5</v>
      </c>
      <c r="AU252" s="14">
        <f>INDEX(挂机升级突破!$EJ$7:$EJ$26,AX252)</f>
        <v>1</v>
      </c>
      <c r="AV252" s="14">
        <f t="shared" si="315"/>
        <v>2</v>
      </c>
      <c r="AW252" s="14" t="str">
        <f t="shared" si="316"/>
        <v>塞伯罗斯</v>
      </c>
      <c r="AX252" s="14">
        <f t="shared" si="317"/>
        <v>8</v>
      </c>
      <c r="AY252" s="14" t="str">
        <f t="shared" si="318"/>
        <v>塞伯罗斯8突</v>
      </c>
      <c r="AZ252" s="14" t="str">
        <f>IF(AT252&gt;0,INDEX(挂机升级突破!$ER$5:$EV$5,卡牌消耗!AT252),"")</f>
        <v>金币</v>
      </c>
      <c r="BA252" s="14">
        <f>IF(AT252&gt;0,ROUND(INDEX(挂机升级突破!$EV$7:$EV$26,卡牌消耗!AX252)*INDEX(卡牌消耗!$B$8:$F$8,AV252)/$Q$4/500,0)*500,"")</f>
        <v>5500</v>
      </c>
      <c r="BB252" s="14" t="str">
        <f>IF(AU252&gt;0,INDEX(挂机升级突破!$ER$5:$EV$5,卡牌消耗!AU252),"")</f>
        <v>玄铁</v>
      </c>
      <c r="BC252" s="14">
        <f>IF(AU252&gt;0,ROUND(INDEX(挂机升级突破!$ER$7:$EU$26,卡牌消耗!AX252,卡牌消耗!AU252)*INDEX($B$6:$F$6,AV252)/$Q$4/5,0)*5,"")</f>
        <v>120</v>
      </c>
      <c r="BD252" s="104"/>
      <c r="BE252" s="104"/>
      <c r="BF252" s="106"/>
      <c r="BX252" s="171"/>
      <c r="BY252" s="171"/>
      <c r="BZ252" s="171"/>
      <c r="CN252" s="136">
        <v>248</v>
      </c>
      <c r="CO252" s="14">
        <f t="shared" si="319"/>
        <v>50</v>
      </c>
      <c r="CP252" s="14">
        <f t="shared" si="304"/>
        <v>3</v>
      </c>
      <c r="CQ252" s="14">
        <f t="shared" si="305"/>
        <v>1102030</v>
      </c>
      <c r="CR252" s="136" t="s">
        <v>1102</v>
      </c>
      <c r="CS252" s="14">
        <f t="shared" si="306"/>
        <v>3</v>
      </c>
      <c r="CT252" s="14" t="str">
        <f t="shared" si="307"/>
        <v>燕青-3星</v>
      </c>
      <c r="CU252" s="136" t="s">
        <v>1108</v>
      </c>
      <c r="CV252" s="14">
        <f t="shared" si="320"/>
        <v>10000</v>
      </c>
      <c r="CW252" s="14" t="str">
        <f t="shared" si="308"/>
        <v>燕青碎片</v>
      </c>
      <c r="CX252" s="14">
        <f t="shared" si="321"/>
        <v>120</v>
      </c>
    </row>
    <row r="253" spans="8:10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309"/>
        <v>5</v>
      </c>
      <c r="AC253" s="14">
        <f>INDEX(挂机升级突破!$DQ$6:$DQ$57,卡牌消耗!AI253)</f>
        <v>11</v>
      </c>
      <c r="AD253" s="14">
        <f>INDEX(挂机升级突破!DR$6:DR$57,卡牌消耗!$AI253)</f>
        <v>5</v>
      </c>
      <c r="AE253" s="14">
        <f>INDEX(挂机升级突破!DS$6:DS$57,卡牌消耗!$AI253)</f>
        <v>10</v>
      </c>
      <c r="AF253" s="14" t="str">
        <f t="shared" si="310"/>
        <v>李轩辕</v>
      </c>
      <c r="AG253" s="14">
        <f t="shared" si="311"/>
        <v>3</v>
      </c>
      <c r="AH253" s="14" t="str">
        <f t="shared" si="312"/>
        <v>李轩辕魂火-41</v>
      </c>
      <c r="AI253" s="14">
        <f t="shared" si="313"/>
        <v>41</v>
      </c>
      <c r="AJ253" s="14" t="str">
        <f>INDEX(挂机升级突破!$DT$4:$ED$4,INDEX(挂机升级突破!$DQ$6:$DQ$57,卡牌消耗!AI253))</f>
        <v>金币</v>
      </c>
      <c r="AK253" s="14">
        <f>ROUND(INDEX(挂机升级突破!$DJ$6:$DJ$57,卡牌消耗!AI253)*INDEX(卡牌消耗!$B$8:$F$8,AG253)/$Q$4/50,0)*50</f>
        <v>29550</v>
      </c>
      <c r="AL253" s="14" t="str">
        <f>IF(AD253&gt;0,INDEX(挂机升级突破!$DT$4:$ED$4,AD253),"")</f>
        <v>红色基础材料</v>
      </c>
      <c r="AM253" s="14">
        <f>ROUND(INDEX(挂机升级突破!$DT$6:$ED$57,卡牌消耗!AI253,AD253)*INDEX(卡牌消耗!$B$5:$F$5,AG253)/$Q$4/5,0)*5</f>
        <v>10</v>
      </c>
      <c r="AN253" s="14" t="str">
        <f>IF(AE253&gt;0,INDEX(挂机升级突破!$DT$4:$ED$4,AE253),"")</f>
        <v>灵玉</v>
      </c>
      <c r="AO253" s="14">
        <f>IF(AE253&gt;0,ROUND(INDEX(挂机升级突破!$DT$6:$ED$57,卡牌消耗!AI253,AE253)*INDEX(卡牌消耗!$B$7:$F$7,AG253)/$Q$4,0),"")</f>
        <v>2</v>
      </c>
      <c r="AP253" s="106"/>
      <c r="AQ253" s="15"/>
      <c r="AR253" s="104">
        <v>249</v>
      </c>
      <c r="AS253" s="14">
        <f t="shared" si="314"/>
        <v>13</v>
      </c>
      <c r="AT253" s="14">
        <f>INDEX(挂机升级突破!$EI$7:$EI$26,AX253)</f>
        <v>5</v>
      </c>
      <c r="AU253" s="14">
        <f>INDEX(挂机升级突破!$EJ$7:$EJ$26,AX253)</f>
        <v>2</v>
      </c>
      <c r="AV253" s="14">
        <f t="shared" si="315"/>
        <v>2</v>
      </c>
      <c r="AW253" s="14" t="str">
        <f t="shared" si="316"/>
        <v>塞伯罗斯</v>
      </c>
      <c r="AX253" s="14">
        <f t="shared" si="317"/>
        <v>9</v>
      </c>
      <c r="AY253" s="14" t="str">
        <f t="shared" si="318"/>
        <v>塞伯罗斯9突</v>
      </c>
      <c r="AZ253" s="14" t="str">
        <f>IF(AT253&gt;0,INDEX(挂机升级突破!$ER$5:$EV$5,卡牌消耗!AT253),"")</f>
        <v>金币</v>
      </c>
      <c r="BA253" s="14">
        <f>IF(AT253&gt;0,ROUND(INDEX(挂机升级突破!$EV$7:$EV$26,卡牌消耗!AX253)*INDEX(卡牌消耗!$B$8:$F$8,AV253)/$Q$4/500,0)*500,"")</f>
        <v>7500</v>
      </c>
      <c r="BB253" s="14" t="str">
        <f>IF(AU253&gt;0,INDEX(挂机升级突破!$ER$5:$EV$5,卡牌消耗!AU253),"")</f>
        <v>乌金</v>
      </c>
      <c r="BC253" s="14">
        <f>IF(AU253&gt;0,ROUND(INDEX(挂机升级突破!$ER$7:$EU$26,卡牌消耗!AX253,卡牌消耗!AU253)*INDEX($B$6:$F$6,AV253)/$Q$4/5,0)*5,"")</f>
        <v>40</v>
      </c>
      <c r="BD253" s="104"/>
      <c r="BE253" s="104"/>
      <c r="BF253" s="106"/>
      <c r="BX253" s="171"/>
      <c r="BY253" s="171"/>
      <c r="BZ253" s="171"/>
      <c r="CN253" s="136">
        <v>249</v>
      </c>
      <c r="CO253" s="14">
        <f t="shared" si="319"/>
        <v>50</v>
      </c>
      <c r="CP253" s="14">
        <f t="shared" si="304"/>
        <v>3</v>
      </c>
      <c r="CQ253" s="14">
        <f t="shared" si="305"/>
        <v>1102030</v>
      </c>
      <c r="CR253" s="136" t="s">
        <v>1102</v>
      </c>
      <c r="CS253" s="14">
        <f t="shared" si="306"/>
        <v>4</v>
      </c>
      <c r="CT253" s="14" t="str">
        <f t="shared" si="307"/>
        <v>燕青-4星</v>
      </c>
      <c r="CU253" s="136" t="s">
        <v>1108</v>
      </c>
      <c r="CV253" s="14">
        <f t="shared" si="320"/>
        <v>20000</v>
      </c>
      <c r="CW253" s="14" t="str">
        <f t="shared" si="308"/>
        <v>燕青碎片</v>
      </c>
      <c r="CX253" s="14">
        <f t="shared" si="321"/>
        <v>160</v>
      </c>
    </row>
    <row r="254" spans="8:10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309"/>
        <v>5</v>
      </c>
      <c r="AC254" s="14">
        <f>INDEX(挂机升级突破!$DQ$6:$DQ$57,卡牌消耗!AI254)</f>
        <v>11</v>
      </c>
      <c r="AD254" s="14">
        <f>INDEX(挂机升级突破!DR$6:DR$57,卡牌消耗!$AI254)</f>
        <v>5</v>
      </c>
      <c r="AE254" s="14">
        <f>INDEX(挂机升级突破!DS$6:DS$57,卡牌消耗!$AI254)</f>
        <v>10</v>
      </c>
      <c r="AF254" s="14" t="str">
        <f t="shared" si="310"/>
        <v>李轩辕</v>
      </c>
      <c r="AG254" s="14">
        <f t="shared" si="311"/>
        <v>3</v>
      </c>
      <c r="AH254" s="14" t="str">
        <f t="shared" si="312"/>
        <v>李轩辕魂火-42</v>
      </c>
      <c r="AI254" s="14">
        <f t="shared" si="313"/>
        <v>42</v>
      </c>
      <c r="AJ254" s="14" t="str">
        <f>INDEX(挂机升级突破!$DT$4:$ED$4,INDEX(挂机升级突破!$DQ$6:$DQ$57,卡牌消耗!AI254))</f>
        <v>金币</v>
      </c>
      <c r="AK254" s="14">
        <f>ROUND(INDEX(挂机升级突破!$DJ$6:$DJ$57,卡牌消耗!AI254)*INDEX(卡牌消耗!$B$8:$F$8,AG254)/$Q$4/50,0)*50</f>
        <v>29550</v>
      </c>
      <c r="AL254" s="14" t="str">
        <f>IF(AD254&gt;0,INDEX(挂机升级突破!$DT$4:$ED$4,AD254),"")</f>
        <v>红色基础材料</v>
      </c>
      <c r="AM254" s="14">
        <f>ROUND(INDEX(挂机升级突破!$DT$6:$ED$57,卡牌消耗!AI254,AD254)*INDEX(卡牌消耗!$B$5:$F$5,AG254)/$Q$4/5,0)*5</f>
        <v>10</v>
      </c>
      <c r="AN254" s="14" t="str">
        <f>IF(AE254&gt;0,INDEX(挂机升级突破!$DT$4:$ED$4,AE254),"")</f>
        <v>灵玉</v>
      </c>
      <c r="AO254" s="14">
        <f>IF(AE254&gt;0,ROUND(INDEX(挂机升级突破!$DT$6:$ED$57,卡牌消耗!AI254,AE254)*INDEX(卡牌消耗!$B$7:$F$7,AG254)/$Q$4,0),"")</f>
        <v>2</v>
      </c>
      <c r="AP254" s="106"/>
      <c r="AQ254" s="15"/>
      <c r="AR254" s="104">
        <v>250</v>
      </c>
      <c r="AS254" s="14">
        <f t="shared" si="314"/>
        <v>13</v>
      </c>
      <c r="AT254" s="14">
        <f>INDEX(挂机升级突破!$EI$7:$EI$26,AX254)</f>
        <v>5</v>
      </c>
      <c r="AU254" s="14">
        <f>INDEX(挂机升级突破!$EJ$7:$EJ$26,AX254)</f>
        <v>2</v>
      </c>
      <c r="AV254" s="14">
        <f t="shared" si="315"/>
        <v>2</v>
      </c>
      <c r="AW254" s="14" t="str">
        <f t="shared" si="316"/>
        <v>塞伯罗斯</v>
      </c>
      <c r="AX254" s="14">
        <f t="shared" si="317"/>
        <v>10</v>
      </c>
      <c r="AY254" s="14" t="str">
        <f t="shared" si="318"/>
        <v>塞伯罗斯10突</v>
      </c>
      <c r="AZ254" s="14" t="str">
        <f>IF(AT254&gt;0,INDEX(挂机升级突破!$ER$5:$EV$5,卡牌消耗!AT254),"")</f>
        <v>金币</v>
      </c>
      <c r="BA254" s="14">
        <f>IF(AT254&gt;0,ROUND(INDEX(挂机升级突破!$EV$7:$EV$26,卡牌消耗!AX254)*INDEX(卡牌消耗!$B$8:$F$8,AV254)/$Q$4/500,0)*500,"")</f>
        <v>13000</v>
      </c>
      <c r="BB254" s="14" t="str">
        <f>IF(AU254&gt;0,INDEX(挂机升级突破!$ER$5:$EV$5,卡牌消耗!AU254),"")</f>
        <v>乌金</v>
      </c>
      <c r="BC254" s="14">
        <f>IF(AU254&gt;0,ROUND(INDEX(挂机升级突破!$ER$7:$EU$26,卡牌消耗!AX254,卡牌消耗!AU254)*INDEX($B$6:$F$6,AV254)/$Q$4/5,0)*5,"")</f>
        <v>55</v>
      </c>
      <c r="BD254" s="104"/>
      <c r="BE254" s="104"/>
      <c r="BF254" s="106"/>
      <c r="BX254" s="171"/>
      <c r="BY254" s="171"/>
      <c r="BZ254" s="171"/>
      <c r="CN254" s="136">
        <v>250</v>
      </c>
      <c r="CO254" s="14">
        <f t="shared" si="319"/>
        <v>50</v>
      </c>
      <c r="CP254" s="14">
        <f t="shared" si="304"/>
        <v>3</v>
      </c>
      <c r="CQ254" s="14">
        <f t="shared" si="305"/>
        <v>1102030</v>
      </c>
      <c r="CR254" s="136" t="s">
        <v>1102</v>
      </c>
      <c r="CS254" s="14">
        <f t="shared" si="306"/>
        <v>5</v>
      </c>
      <c r="CT254" s="14" t="str">
        <f t="shared" si="307"/>
        <v>燕青-5星</v>
      </c>
      <c r="CU254" s="136" t="s">
        <v>1108</v>
      </c>
      <c r="CV254" s="14">
        <f t="shared" si="320"/>
        <v>40000</v>
      </c>
      <c r="CW254" s="14" t="str">
        <f t="shared" si="308"/>
        <v>燕青碎片</v>
      </c>
      <c r="CX254" s="14">
        <f t="shared" si="321"/>
        <v>240</v>
      </c>
    </row>
    <row r="255" spans="8:10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309"/>
        <v>5</v>
      </c>
      <c r="AC255" s="14">
        <f>INDEX(挂机升级突破!$DQ$6:$DQ$57,卡牌消耗!AI255)</f>
        <v>11</v>
      </c>
      <c r="AD255" s="14">
        <f>INDEX(挂机升级突破!DR$6:DR$57,卡牌消耗!$AI255)</f>
        <v>5</v>
      </c>
      <c r="AE255" s="14">
        <f>INDEX(挂机升级突破!DS$6:DS$57,卡牌消耗!$AI255)</f>
        <v>10</v>
      </c>
      <c r="AF255" s="14" t="str">
        <f t="shared" si="310"/>
        <v>李轩辕</v>
      </c>
      <c r="AG255" s="14">
        <f t="shared" si="311"/>
        <v>3</v>
      </c>
      <c r="AH255" s="14" t="str">
        <f t="shared" si="312"/>
        <v>李轩辕魂火-43</v>
      </c>
      <c r="AI255" s="14">
        <f t="shared" si="313"/>
        <v>43</v>
      </c>
      <c r="AJ255" s="14" t="str">
        <f>INDEX(挂机升级突破!$DT$4:$ED$4,INDEX(挂机升级突破!$DQ$6:$DQ$57,卡牌消耗!AI255))</f>
        <v>金币</v>
      </c>
      <c r="AK255" s="14">
        <f>ROUND(INDEX(挂机升级突破!$DJ$6:$DJ$57,卡牌消耗!AI255)*INDEX(卡牌消耗!$B$8:$F$8,AG255)/$Q$4/50,0)*50</f>
        <v>29550</v>
      </c>
      <c r="AL255" s="14" t="str">
        <f>IF(AD255&gt;0,INDEX(挂机升级突破!$DT$4:$ED$4,AD255),"")</f>
        <v>红色基础材料</v>
      </c>
      <c r="AM255" s="14">
        <f>ROUND(INDEX(挂机升级突破!$DT$6:$ED$57,卡牌消耗!AI255,AD255)*INDEX(卡牌消耗!$B$5:$F$5,AG255)/$Q$4/5,0)*5</f>
        <v>10</v>
      </c>
      <c r="AN255" s="14" t="str">
        <f>IF(AE255&gt;0,INDEX(挂机升级突破!$DT$4:$ED$4,AE255),"")</f>
        <v>灵玉</v>
      </c>
      <c r="AO255" s="14">
        <f>IF(AE255&gt;0,ROUND(INDEX(挂机升级突破!$DT$6:$ED$57,卡牌消耗!AI255,AE255)*INDEX(卡牌消耗!$B$7:$F$7,AG255)/$Q$4,0),"")</f>
        <v>2</v>
      </c>
      <c r="AP255" s="106"/>
      <c r="AQ255" s="15"/>
      <c r="AR255" s="104">
        <v>251</v>
      </c>
      <c r="AS255" s="14">
        <f t="shared" si="314"/>
        <v>13</v>
      </c>
      <c r="AT255" s="14">
        <f>INDEX(挂机升级突破!$EI$7:$EI$26,AX255)</f>
        <v>5</v>
      </c>
      <c r="AU255" s="14">
        <f>INDEX(挂机升级突破!$EJ$7:$EJ$26,AX255)</f>
        <v>2</v>
      </c>
      <c r="AV255" s="14">
        <f t="shared" si="315"/>
        <v>2</v>
      </c>
      <c r="AW255" s="14" t="str">
        <f t="shared" si="316"/>
        <v>塞伯罗斯</v>
      </c>
      <c r="AX255" s="14">
        <f t="shared" si="317"/>
        <v>11</v>
      </c>
      <c r="AY255" s="14" t="str">
        <f t="shared" si="318"/>
        <v>塞伯罗斯11突</v>
      </c>
      <c r="AZ255" s="14" t="str">
        <f>IF(AT255&gt;0,INDEX(挂机升级突破!$ER$5:$EV$5,卡牌消耗!AT255),"")</f>
        <v>金币</v>
      </c>
      <c r="BA255" s="14">
        <f>IF(AT255&gt;0,ROUND(INDEX(挂机升级突破!$EV$7:$EV$26,卡牌消耗!AX255)*INDEX(卡牌消耗!$B$8:$F$8,AV255)/$Q$4/500,0)*500,"")</f>
        <v>13000</v>
      </c>
      <c r="BB255" s="14" t="str">
        <f>IF(AU255&gt;0,INDEX(挂机升级突破!$ER$5:$EV$5,卡牌消耗!AU255),"")</f>
        <v>乌金</v>
      </c>
      <c r="BC255" s="14">
        <f>IF(AU255&gt;0,ROUND(INDEX(挂机升级突破!$ER$7:$EU$26,卡牌消耗!AX255,卡牌消耗!AU255)*INDEX($B$6:$F$6,AV255)/$Q$4/5,0)*5,"")</f>
        <v>75</v>
      </c>
      <c r="BD255" s="104"/>
      <c r="BE255" s="104"/>
      <c r="BF255" s="106"/>
      <c r="BX255" s="171"/>
      <c r="BY255" s="171"/>
      <c r="BZ255" s="171"/>
      <c r="CN255" s="139">
        <v>251</v>
      </c>
      <c r="CO255" s="14">
        <f t="shared" ref="CO255:CO259" si="322">INT((CN255-1)/5)+1</f>
        <v>51</v>
      </c>
      <c r="CP255" s="14">
        <f t="shared" ref="CP255:CP259" si="323">INDEX($C$47:$C$97,CO255)</f>
        <v>4</v>
      </c>
      <c r="CQ255" s="14">
        <f t="shared" ref="CQ255:CQ259" si="324">INDEX($A$47:$A$97,CO255)</f>
        <v>1102031</v>
      </c>
      <c r="CR255" s="139" t="s">
        <v>1102</v>
      </c>
      <c r="CS255" s="14">
        <f t="shared" ref="CS255:CS259" si="325">CN255-INDEX($E$46:$E$97,CO255)</f>
        <v>1</v>
      </c>
      <c r="CT255" s="14" t="str">
        <f t="shared" ref="CT255:CT259" si="326">INDEX($B$47:$B$97,CO255)&amp;"-"&amp;CS255&amp;"星"</f>
        <v>秦琼-1星</v>
      </c>
      <c r="CU255" s="139" t="s">
        <v>67</v>
      </c>
      <c r="CV255" s="14">
        <f t="shared" ref="CV255:CV259" si="327">INDEX($K$21:$N$25,CS255,CP255-1)</f>
        <v>6000</v>
      </c>
      <c r="CW255" s="14" t="str">
        <f t="shared" ref="CW255:CW259" si="328">INDEX($B$47:$B$97,CO255)&amp;"碎片"</f>
        <v>秦琼碎片</v>
      </c>
      <c r="CX255" s="14">
        <f t="shared" ref="CX255:CX259" si="329">INDEX($J$5:$M$9,CS255,CP255-1)</f>
        <v>80</v>
      </c>
    </row>
    <row r="256" spans="8:10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309"/>
        <v>5</v>
      </c>
      <c r="AC256" s="14">
        <f>INDEX(挂机升级突破!$DQ$6:$DQ$57,卡牌消耗!AI256)</f>
        <v>11</v>
      </c>
      <c r="AD256" s="14">
        <f>INDEX(挂机升级突破!DR$6:DR$57,卡牌消耗!$AI256)</f>
        <v>5</v>
      </c>
      <c r="AE256" s="14">
        <f>INDEX(挂机升级突破!DS$6:DS$57,卡牌消耗!$AI256)</f>
        <v>10</v>
      </c>
      <c r="AF256" s="14" t="str">
        <f t="shared" si="310"/>
        <v>李轩辕</v>
      </c>
      <c r="AG256" s="14">
        <f t="shared" si="311"/>
        <v>3</v>
      </c>
      <c r="AH256" s="14" t="str">
        <f t="shared" si="312"/>
        <v>李轩辕魂火-44</v>
      </c>
      <c r="AI256" s="14">
        <f t="shared" si="313"/>
        <v>44</v>
      </c>
      <c r="AJ256" s="14" t="str">
        <f>INDEX(挂机升级突破!$DT$4:$ED$4,INDEX(挂机升级突破!$DQ$6:$DQ$57,卡牌消耗!AI256))</f>
        <v>金币</v>
      </c>
      <c r="AK256" s="14">
        <f>ROUND(INDEX(挂机升级突破!$DJ$6:$DJ$57,卡牌消耗!AI256)*INDEX(卡牌消耗!$B$8:$F$8,AG256)/$Q$4/50,0)*50</f>
        <v>37600</v>
      </c>
      <c r="AL256" s="14" t="str">
        <f>IF(AD256&gt;0,INDEX(挂机升级突破!$DT$4:$ED$4,AD256),"")</f>
        <v>红色基础材料</v>
      </c>
      <c r="AM256" s="14">
        <f>ROUND(INDEX(挂机升级突破!$DT$6:$ED$57,卡牌消耗!AI256,AD256)*INDEX(卡牌消耗!$B$5:$F$5,AG256)/$Q$4/5,0)*5</f>
        <v>10</v>
      </c>
      <c r="AN256" s="14" t="str">
        <f>IF(AE256&gt;0,INDEX(挂机升级突破!$DT$4:$ED$4,AE256),"")</f>
        <v>灵玉</v>
      </c>
      <c r="AO256" s="14">
        <f>IF(AE256&gt;0,ROUND(INDEX(挂机升级突破!$DT$6:$ED$57,卡牌消耗!AI256,AE256)*INDEX(卡牌消耗!$B$7:$F$7,AG256)/$Q$4,0),"")</f>
        <v>2</v>
      </c>
      <c r="AP256" s="106"/>
      <c r="AQ256" s="15"/>
      <c r="AR256" s="104">
        <v>252</v>
      </c>
      <c r="AS256" s="14">
        <f t="shared" si="314"/>
        <v>13</v>
      </c>
      <c r="AT256" s="14">
        <f>INDEX(挂机升级突破!$EI$7:$EI$26,AX256)</f>
        <v>5</v>
      </c>
      <c r="AU256" s="14">
        <f>INDEX(挂机升级突破!$EJ$7:$EJ$26,AX256)</f>
        <v>2</v>
      </c>
      <c r="AV256" s="14">
        <f t="shared" si="315"/>
        <v>2</v>
      </c>
      <c r="AW256" s="14" t="str">
        <f t="shared" si="316"/>
        <v>塞伯罗斯</v>
      </c>
      <c r="AX256" s="14">
        <f t="shared" si="317"/>
        <v>12</v>
      </c>
      <c r="AY256" s="14" t="str">
        <f t="shared" si="318"/>
        <v>塞伯罗斯12突</v>
      </c>
      <c r="AZ256" s="14" t="str">
        <f>IF(AT256&gt;0,INDEX(挂机升级突破!$ER$5:$EV$5,卡牌消耗!AT256),"")</f>
        <v>金币</v>
      </c>
      <c r="BA256" s="14">
        <f>IF(AT256&gt;0,ROUND(INDEX(挂机升级突破!$EV$7:$EV$26,卡牌消耗!AX256)*INDEX(卡牌消耗!$B$8:$F$8,AV256)/$Q$4/500,0)*500,"")</f>
        <v>17500</v>
      </c>
      <c r="BB256" s="14" t="str">
        <f>IF(AU256&gt;0,INDEX(挂机升级突破!$ER$5:$EV$5,卡牌消耗!AU256),"")</f>
        <v>乌金</v>
      </c>
      <c r="BC256" s="14">
        <f>IF(AU256&gt;0,ROUND(INDEX(挂机升级突破!$ER$7:$EU$26,卡牌消耗!AX256,卡牌消耗!AU256)*INDEX($B$6:$F$6,AV256)/$Q$4/5,0)*5,"")</f>
        <v>95</v>
      </c>
      <c r="BD256" s="104"/>
      <c r="BE256" s="104"/>
      <c r="BF256" s="106"/>
      <c r="BX256" s="171"/>
      <c r="BY256" s="171"/>
      <c r="BZ256" s="171"/>
      <c r="CN256" s="139">
        <v>252</v>
      </c>
      <c r="CO256" s="14">
        <f t="shared" si="322"/>
        <v>51</v>
      </c>
      <c r="CP256" s="14">
        <f t="shared" si="323"/>
        <v>4</v>
      </c>
      <c r="CQ256" s="14">
        <f t="shared" si="324"/>
        <v>1102031</v>
      </c>
      <c r="CR256" s="139" t="s">
        <v>1102</v>
      </c>
      <c r="CS256" s="14">
        <f t="shared" si="325"/>
        <v>2</v>
      </c>
      <c r="CT256" s="14" t="str">
        <f t="shared" si="326"/>
        <v>秦琼-2星</v>
      </c>
      <c r="CU256" s="139" t="s">
        <v>67</v>
      </c>
      <c r="CV256" s="14">
        <f t="shared" si="327"/>
        <v>8000</v>
      </c>
      <c r="CW256" s="14" t="str">
        <f t="shared" si="328"/>
        <v>秦琼碎片</v>
      </c>
      <c r="CX256" s="14">
        <f t="shared" si="329"/>
        <v>80</v>
      </c>
    </row>
    <row r="257" spans="8:10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309"/>
        <v>5</v>
      </c>
      <c r="AC257" s="14">
        <f>INDEX(挂机升级突破!$DQ$6:$DQ$57,卡牌消耗!AI257)</f>
        <v>11</v>
      </c>
      <c r="AD257" s="14">
        <f>INDEX(挂机升级突破!DR$6:DR$57,卡牌消耗!$AI257)</f>
        <v>5</v>
      </c>
      <c r="AE257" s="14">
        <f>INDEX(挂机升级突破!DS$6:DS$57,卡牌消耗!$AI257)</f>
        <v>10</v>
      </c>
      <c r="AF257" s="14" t="str">
        <f t="shared" si="310"/>
        <v>李轩辕</v>
      </c>
      <c r="AG257" s="14">
        <f t="shared" si="311"/>
        <v>3</v>
      </c>
      <c r="AH257" s="14" t="str">
        <f t="shared" si="312"/>
        <v>李轩辕魂火-45</v>
      </c>
      <c r="AI257" s="14">
        <f t="shared" si="313"/>
        <v>45</v>
      </c>
      <c r="AJ257" s="14" t="str">
        <f>INDEX(挂机升级突破!$DT$4:$ED$4,INDEX(挂机升级突破!$DQ$6:$DQ$57,卡牌消耗!AI257))</f>
        <v>金币</v>
      </c>
      <c r="AK257" s="14">
        <f>ROUND(INDEX(挂机升级突破!$DJ$6:$DJ$57,卡牌消耗!AI257)*INDEX(卡牌消耗!$B$8:$F$8,AG257)/$Q$4/50,0)*50</f>
        <v>37600</v>
      </c>
      <c r="AL257" s="14" t="str">
        <f>IF(AD257&gt;0,INDEX(挂机升级突破!$DT$4:$ED$4,AD257),"")</f>
        <v>红色基础材料</v>
      </c>
      <c r="AM257" s="14">
        <f>ROUND(INDEX(挂机升级突破!$DT$6:$ED$57,卡牌消耗!AI257,AD257)*INDEX(卡牌消耗!$B$5:$F$5,AG257)/$Q$4/5,0)*5</f>
        <v>10</v>
      </c>
      <c r="AN257" s="14" t="str">
        <f>IF(AE257&gt;0,INDEX(挂机升级突破!$DT$4:$ED$4,AE257),"")</f>
        <v>灵玉</v>
      </c>
      <c r="AO257" s="14">
        <f>IF(AE257&gt;0,ROUND(INDEX(挂机升级突破!$DT$6:$ED$57,卡牌消耗!AI257,AE257)*INDEX(卡牌消耗!$B$7:$F$7,AG257)/$Q$4,0),"")</f>
        <v>2</v>
      </c>
      <c r="AP257" s="106"/>
      <c r="AQ257" s="15"/>
      <c r="AR257" s="104">
        <v>253</v>
      </c>
      <c r="AS257" s="14">
        <f t="shared" si="314"/>
        <v>13</v>
      </c>
      <c r="AT257" s="14">
        <f>INDEX(挂机升级突破!$EI$7:$EI$26,AX257)</f>
        <v>5</v>
      </c>
      <c r="AU257" s="14">
        <f>INDEX(挂机升级突破!$EJ$7:$EJ$26,AX257)</f>
        <v>3</v>
      </c>
      <c r="AV257" s="14">
        <f t="shared" si="315"/>
        <v>2</v>
      </c>
      <c r="AW257" s="14" t="str">
        <f t="shared" si="316"/>
        <v>塞伯罗斯</v>
      </c>
      <c r="AX257" s="14">
        <f t="shared" si="317"/>
        <v>13</v>
      </c>
      <c r="AY257" s="14" t="str">
        <f t="shared" si="318"/>
        <v>塞伯罗斯13突</v>
      </c>
      <c r="AZ257" s="14" t="str">
        <f>IF(AT257&gt;0,INDEX(挂机升级突破!$ER$5:$EV$5,卡牌消耗!AT257),"")</f>
        <v>金币</v>
      </c>
      <c r="BA257" s="14">
        <f>IF(AT257&gt;0,ROUND(INDEX(挂机升级突破!$EV$7:$EV$26,卡牌消耗!AX257)*INDEX(卡牌消耗!$B$8:$F$8,AV257)/$Q$4/500,0)*500,"")</f>
        <v>23500</v>
      </c>
      <c r="BB257" s="14" t="str">
        <f>IF(AU257&gt;0,INDEX(挂机升级突破!$ER$5:$EV$5,卡牌消耗!AU257),"")</f>
        <v>银母</v>
      </c>
      <c r="BC257" s="14">
        <f>IF(AU257&gt;0,ROUND(INDEX(挂机升级突破!$ER$7:$EU$26,卡牌消耗!AX257,卡牌消耗!AU257)*INDEX($B$6:$F$6,AV257)/$Q$4/5,0)*5,"")</f>
        <v>30</v>
      </c>
      <c r="BD257" s="104"/>
      <c r="BE257" s="104"/>
      <c r="BF257" s="106"/>
      <c r="BX257" s="171"/>
      <c r="BY257" s="171"/>
      <c r="BZ257" s="171"/>
      <c r="CN257" s="139">
        <v>253</v>
      </c>
      <c r="CO257" s="14">
        <f t="shared" si="322"/>
        <v>51</v>
      </c>
      <c r="CP257" s="14">
        <f t="shared" si="323"/>
        <v>4</v>
      </c>
      <c r="CQ257" s="14">
        <f t="shared" si="324"/>
        <v>1102031</v>
      </c>
      <c r="CR257" s="139" t="s">
        <v>1102</v>
      </c>
      <c r="CS257" s="14">
        <f t="shared" si="325"/>
        <v>3</v>
      </c>
      <c r="CT257" s="14" t="str">
        <f t="shared" si="326"/>
        <v>秦琼-3星</v>
      </c>
      <c r="CU257" s="139" t="s">
        <v>67</v>
      </c>
      <c r="CV257" s="14">
        <f t="shared" si="327"/>
        <v>14000</v>
      </c>
      <c r="CW257" s="14" t="str">
        <f t="shared" si="328"/>
        <v>秦琼碎片</v>
      </c>
      <c r="CX257" s="14">
        <f t="shared" si="329"/>
        <v>160</v>
      </c>
    </row>
    <row r="258" spans="8:10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309"/>
        <v>5</v>
      </c>
      <c r="AC258" s="14">
        <f>INDEX(挂机升级突破!$DQ$6:$DQ$57,卡牌消耗!AI258)</f>
        <v>11</v>
      </c>
      <c r="AD258" s="14">
        <f>INDEX(挂机升级突破!DR$6:DR$57,卡牌消耗!$AI258)</f>
        <v>5</v>
      </c>
      <c r="AE258" s="14">
        <f>INDEX(挂机升级突破!DS$6:DS$57,卡牌消耗!$AI258)</f>
        <v>10</v>
      </c>
      <c r="AF258" s="14" t="str">
        <f t="shared" si="310"/>
        <v>李轩辕</v>
      </c>
      <c r="AG258" s="14">
        <f t="shared" si="311"/>
        <v>3</v>
      </c>
      <c r="AH258" s="14" t="str">
        <f t="shared" si="312"/>
        <v>李轩辕魂火-46</v>
      </c>
      <c r="AI258" s="14">
        <f t="shared" si="313"/>
        <v>46</v>
      </c>
      <c r="AJ258" s="14" t="str">
        <f>INDEX(挂机升级突破!$DT$4:$ED$4,INDEX(挂机升级突破!$DQ$6:$DQ$57,卡牌消耗!AI258))</f>
        <v>金币</v>
      </c>
      <c r="AK258" s="14">
        <f>ROUND(INDEX(挂机升级突破!$DJ$6:$DJ$57,卡牌消耗!AI258)*INDEX(卡牌消耗!$B$8:$F$8,AG258)/$Q$4/50,0)*50</f>
        <v>40300</v>
      </c>
      <c r="AL258" s="14" t="str">
        <f>IF(AD258&gt;0,INDEX(挂机升级突破!$DT$4:$ED$4,AD258),"")</f>
        <v>红色基础材料</v>
      </c>
      <c r="AM258" s="14">
        <f>ROUND(INDEX(挂机升级突破!$DT$6:$ED$57,卡牌消耗!AI258,AD258)*INDEX(卡牌消耗!$B$5:$F$5,AG258)/$Q$4/5,0)*5</f>
        <v>10</v>
      </c>
      <c r="AN258" s="14" t="str">
        <f>IF(AE258&gt;0,INDEX(挂机升级突破!$DT$4:$ED$4,AE258),"")</f>
        <v>灵玉</v>
      </c>
      <c r="AO258" s="14">
        <f>IF(AE258&gt;0,ROUND(INDEX(挂机升级突破!$DT$6:$ED$57,卡牌消耗!AI258,AE258)*INDEX(卡牌消耗!$B$7:$F$7,AG258)/$Q$4,0),"")</f>
        <v>2</v>
      </c>
      <c r="AP258" s="106"/>
      <c r="AQ258" s="15"/>
      <c r="AR258" s="104">
        <v>254</v>
      </c>
      <c r="AS258" s="14">
        <f t="shared" si="314"/>
        <v>13</v>
      </c>
      <c r="AT258" s="14">
        <f>INDEX(挂机升级突破!$EI$7:$EI$26,AX258)</f>
        <v>5</v>
      </c>
      <c r="AU258" s="14">
        <f>INDEX(挂机升级突破!$EJ$7:$EJ$26,AX258)</f>
        <v>3</v>
      </c>
      <c r="AV258" s="14">
        <f t="shared" si="315"/>
        <v>2</v>
      </c>
      <c r="AW258" s="14" t="str">
        <f t="shared" si="316"/>
        <v>塞伯罗斯</v>
      </c>
      <c r="AX258" s="14">
        <f t="shared" si="317"/>
        <v>14</v>
      </c>
      <c r="AY258" s="14" t="str">
        <f t="shared" si="318"/>
        <v>塞伯罗斯14突</v>
      </c>
      <c r="AZ258" s="14" t="str">
        <f>IF(AT258&gt;0,INDEX(挂机升级突破!$ER$5:$EV$5,卡牌消耗!AT258),"")</f>
        <v>金币</v>
      </c>
      <c r="BA258" s="14">
        <f>IF(AT258&gt;0,ROUND(INDEX(挂机升级突破!$EV$7:$EV$26,卡牌消耗!AX258)*INDEX(卡牌消耗!$B$8:$F$8,AV258)/$Q$4/500,0)*500,"")</f>
        <v>23500</v>
      </c>
      <c r="BB258" s="14" t="str">
        <f>IF(AU258&gt;0,INDEX(挂机升级突破!$ER$5:$EV$5,卡牌消耗!AU258),"")</f>
        <v>银母</v>
      </c>
      <c r="BC258" s="14">
        <f>IF(AU258&gt;0,ROUND(INDEX(挂机升级突破!$ER$7:$EU$26,卡牌消耗!AX258,卡牌消耗!AU258)*INDEX($B$6:$F$6,AV258)/$Q$4/5,0)*5,"")</f>
        <v>45</v>
      </c>
      <c r="BD258" s="104"/>
      <c r="BE258" s="104"/>
      <c r="BF258" s="106"/>
      <c r="BX258" s="171"/>
      <c r="BY258" s="171"/>
      <c r="BZ258" s="171"/>
      <c r="CN258" s="139">
        <v>254</v>
      </c>
      <c r="CO258" s="14">
        <f t="shared" si="322"/>
        <v>51</v>
      </c>
      <c r="CP258" s="14">
        <f t="shared" si="323"/>
        <v>4</v>
      </c>
      <c r="CQ258" s="14">
        <f t="shared" si="324"/>
        <v>1102031</v>
      </c>
      <c r="CR258" s="139" t="s">
        <v>1102</v>
      </c>
      <c r="CS258" s="14">
        <f t="shared" si="325"/>
        <v>4</v>
      </c>
      <c r="CT258" s="14" t="str">
        <f t="shared" si="326"/>
        <v>秦琼-4星</v>
      </c>
      <c r="CU258" s="139" t="s">
        <v>67</v>
      </c>
      <c r="CV258" s="14">
        <f t="shared" si="327"/>
        <v>32000</v>
      </c>
      <c r="CW258" s="14" t="str">
        <f t="shared" si="328"/>
        <v>秦琼碎片</v>
      </c>
      <c r="CX258" s="14">
        <f t="shared" si="329"/>
        <v>240</v>
      </c>
    </row>
    <row r="259" spans="8:10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309"/>
        <v>5</v>
      </c>
      <c r="AC259" s="14">
        <f>INDEX(挂机升级突破!$DQ$6:$DQ$57,卡牌消耗!AI259)</f>
        <v>11</v>
      </c>
      <c r="AD259" s="14">
        <f>INDEX(挂机升级突破!DR$6:DR$57,卡牌消耗!$AI259)</f>
        <v>5</v>
      </c>
      <c r="AE259" s="14">
        <f>INDEX(挂机升级突破!DS$6:DS$57,卡牌消耗!$AI259)</f>
        <v>10</v>
      </c>
      <c r="AF259" s="14" t="str">
        <f t="shared" si="310"/>
        <v>李轩辕</v>
      </c>
      <c r="AG259" s="14">
        <f t="shared" si="311"/>
        <v>3</v>
      </c>
      <c r="AH259" s="14" t="str">
        <f t="shared" si="312"/>
        <v>李轩辕魂火-47</v>
      </c>
      <c r="AI259" s="14">
        <f t="shared" si="313"/>
        <v>47</v>
      </c>
      <c r="AJ259" s="14" t="str">
        <f>INDEX(挂机升级突破!$DT$4:$ED$4,INDEX(挂机升级突破!$DQ$6:$DQ$57,卡牌消耗!AI259))</f>
        <v>金币</v>
      </c>
      <c r="AK259" s="14">
        <f>ROUND(INDEX(挂机升级突破!$DJ$6:$DJ$57,卡牌消耗!AI259)*INDEX(卡牌消耗!$B$8:$F$8,AG259)/$Q$4/50,0)*50</f>
        <v>195400</v>
      </c>
      <c r="AL259" s="14" t="str">
        <f>IF(AD259&gt;0,INDEX(挂机升级突破!$DT$4:$ED$4,AD259),"")</f>
        <v>红色基础材料</v>
      </c>
      <c r="AM259" s="14">
        <f>ROUND(INDEX(挂机升级突破!$DT$6:$ED$57,卡牌消耗!AI259,AD259)*INDEX(卡牌消耗!$B$5:$F$5,AG259)/$Q$4/5,0)*5</f>
        <v>10</v>
      </c>
      <c r="AN259" s="14" t="str">
        <f>IF(AE259&gt;0,INDEX(挂机升级突破!$DT$4:$ED$4,AE259),"")</f>
        <v>灵玉</v>
      </c>
      <c r="AO259" s="14">
        <f>IF(AE259&gt;0,ROUND(INDEX(挂机升级突破!$DT$6:$ED$57,卡牌消耗!AI259,AE259)*INDEX(卡牌消耗!$B$7:$F$7,AG259)/$Q$4,0),"")</f>
        <v>2</v>
      </c>
      <c r="AP259" s="106"/>
      <c r="AQ259" s="15"/>
      <c r="AR259" s="104">
        <v>255</v>
      </c>
      <c r="AS259" s="14">
        <f t="shared" si="314"/>
        <v>13</v>
      </c>
      <c r="AT259" s="14">
        <f>INDEX(挂机升级突破!$EI$7:$EI$26,AX259)</f>
        <v>5</v>
      </c>
      <c r="AU259" s="14">
        <f>INDEX(挂机升级突破!$EJ$7:$EJ$26,AX259)</f>
        <v>3</v>
      </c>
      <c r="AV259" s="14">
        <f t="shared" si="315"/>
        <v>2</v>
      </c>
      <c r="AW259" s="14" t="str">
        <f t="shared" si="316"/>
        <v>塞伯罗斯</v>
      </c>
      <c r="AX259" s="14">
        <f t="shared" si="317"/>
        <v>15</v>
      </c>
      <c r="AY259" s="14" t="str">
        <f t="shared" si="318"/>
        <v>塞伯罗斯15突</v>
      </c>
      <c r="AZ259" s="14" t="str">
        <f>IF(AT259&gt;0,INDEX(挂机升级突破!$ER$5:$EV$5,卡牌消耗!AT259),"")</f>
        <v>金币</v>
      </c>
      <c r="BA259" s="14">
        <f>IF(AT259&gt;0,ROUND(INDEX(挂机升级突破!$EV$7:$EV$26,卡牌消耗!AX259)*INDEX(卡牌消耗!$B$8:$F$8,AV259)/$Q$4/500,0)*500,"")</f>
        <v>31000</v>
      </c>
      <c r="BB259" s="14" t="str">
        <f>IF(AU259&gt;0,INDEX(挂机升级突破!$ER$5:$EV$5,卡牌消耗!AU259),"")</f>
        <v>银母</v>
      </c>
      <c r="BC259" s="14">
        <f>IF(AU259&gt;0,ROUND(INDEX(挂机升级突破!$ER$7:$EU$26,卡牌消耗!AX259,卡牌消耗!AU259)*INDEX($B$6:$F$6,AV259)/$Q$4/5,0)*5,"")</f>
        <v>55</v>
      </c>
      <c r="BD259" s="104"/>
      <c r="BE259" s="104"/>
      <c r="BF259" s="106"/>
      <c r="BX259" s="171"/>
      <c r="BY259" s="171"/>
      <c r="BZ259" s="171"/>
      <c r="CN259" s="139">
        <v>255</v>
      </c>
      <c r="CO259" s="14">
        <f t="shared" si="322"/>
        <v>51</v>
      </c>
      <c r="CP259" s="14">
        <f t="shared" si="323"/>
        <v>4</v>
      </c>
      <c r="CQ259" s="14">
        <f t="shared" si="324"/>
        <v>1102031</v>
      </c>
      <c r="CR259" s="139" t="s">
        <v>1102</v>
      </c>
      <c r="CS259" s="14">
        <f t="shared" si="325"/>
        <v>5</v>
      </c>
      <c r="CT259" s="14" t="str">
        <f t="shared" si="326"/>
        <v>秦琼-5星</v>
      </c>
      <c r="CU259" s="139" t="s">
        <v>67</v>
      </c>
      <c r="CV259" s="14">
        <f t="shared" si="327"/>
        <v>60000</v>
      </c>
      <c r="CW259" s="14" t="str">
        <f t="shared" si="328"/>
        <v>秦琼碎片</v>
      </c>
      <c r="CX259" s="14">
        <f t="shared" si="329"/>
        <v>320</v>
      </c>
    </row>
    <row r="260" spans="8:10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309"/>
        <v>5</v>
      </c>
      <c r="AC260" s="14">
        <f>INDEX(挂机升级突破!$DQ$6:$DQ$57,卡牌消耗!AI260)</f>
        <v>11</v>
      </c>
      <c r="AD260" s="14">
        <f>INDEX(挂机升级突破!DR$6:DR$57,卡牌消耗!$AI260)</f>
        <v>5</v>
      </c>
      <c r="AE260" s="14">
        <f>INDEX(挂机升级突破!DS$6:DS$57,卡牌消耗!$AI260)</f>
        <v>10</v>
      </c>
      <c r="AF260" s="14" t="str">
        <f t="shared" si="310"/>
        <v>李轩辕</v>
      </c>
      <c r="AG260" s="14">
        <f t="shared" si="311"/>
        <v>3</v>
      </c>
      <c r="AH260" s="14" t="str">
        <f t="shared" si="312"/>
        <v>李轩辕魂火-48</v>
      </c>
      <c r="AI260" s="14">
        <f t="shared" si="313"/>
        <v>48</v>
      </c>
      <c r="AJ260" s="14" t="str">
        <f>INDEX(挂机升级突破!$DT$4:$ED$4,INDEX(挂机升级突破!$DQ$6:$DQ$57,卡牌消耗!AI260))</f>
        <v>金币</v>
      </c>
      <c r="AK260" s="14">
        <f>ROUND(INDEX(挂机升级突破!$DJ$6:$DJ$57,卡牌消耗!AI260)*INDEX(卡牌消耗!$B$8:$F$8,AG260)/$Q$4/50,0)*50</f>
        <v>195400</v>
      </c>
      <c r="AL260" s="14" t="str">
        <f>IF(AD260&gt;0,INDEX(挂机升级突破!$DT$4:$ED$4,AD260),"")</f>
        <v>红色基础材料</v>
      </c>
      <c r="AM260" s="14">
        <f>ROUND(INDEX(挂机升级突破!$DT$6:$ED$57,卡牌消耗!AI260,AD260)*INDEX(卡牌消耗!$B$5:$F$5,AG260)/$Q$4/5,0)*5</f>
        <v>10</v>
      </c>
      <c r="AN260" s="14" t="str">
        <f>IF(AE260&gt;0,INDEX(挂机升级突破!$DT$4:$ED$4,AE260),"")</f>
        <v>灵玉</v>
      </c>
      <c r="AO260" s="14">
        <f>IF(AE260&gt;0,ROUND(INDEX(挂机升级突破!$DT$6:$ED$57,卡牌消耗!AI260,AE260)*INDEX(卡牌消耗!$B$7:$F$7,AG260)/$Q$4,0),"")</f>
        <v>2</v>
      </c>
      <c r="AP260" s="106"/>
      <c r="AQ260" s="15"/>
      <c r="AR260" s="104">
        <v>256</v>
      </c>
      <c r="AS260" s="14">
        <f t="shared" si="314"/>
        <v>13</v>
      </c>
      <c r="AT260" s="14">
        <f>INDEX(挂机升级突破!$EI$7:$EI$26,AX260)</f>
        <v>5</v>
      </c>
      <c r="AU260" s="14">
        <f>INDEX(挂机升级突破!$EJ$7:$EJ$26,AX260)</f>
        <v>3</v>
      </c>
      <c r="AV260" s="14">
        <f t="shared" si="315"/>
        <v>2</v>
      </c>
      <c r="AW260" s="14" t="str">
        <f t="shared" si="316"/>
        <v>塞伯罗斯</v>
      </c>
      <c r="AX260" s="14">
        <f t="shared" si="317"/>
        <v>16</v>
      </c>
      <c r="AY260" s="14" t="str">
        <f t="shared" si="318"/>
        <v>塞伯罗斯16突</v>
      </c>
      <c r="AZ260" s="14" t="str">
        <f>IF(AT260&gt;0,INDEX(挂机升级突破!$ER$5:$EV$5,卡牌消耗!AT260),"")</f>
        <v>金币</v>
      </c>
      <c r="BA260" s="14">
        <f>IF(AT260&gt;0,ROUND(INDEX(挂机升级突破!$EV$7:$EV$26,卡牌消耗!AX260)*INDEX(卡牌消耗!$B$8:$F$8,AV260)/$Q$4/500,0)*500,"")</f>
        <v>56500</v>
      </c>
      <c r="BB260" s="14" t="str">
        <f>IF(AU260&gt;0,INDEX(挂机升级突破!$ER$5:$EV$5,卡牌消耗!AU260),"")</f>
        <v>银母</v>
      </c>
      <c r="BC260" s="14">
        <f>IF(AU260&gt;0,ROUND(INDEX(挂机升级突破!$ER$7:$EU$26,卡牌消耗!AX260,卡牌消耗!AU260)*INDEX($B$6:$F$6,AV260)/$Q$4/5,0)*5,"")</f>
        <v>75</v>
      </c>
      <c r="BD260" s="104"/>
      <c r="BE260" s="104"/>
      <c r="BF260" s="106"/>
      <c r="BX260" s="171"/>
      <c r="BY260" s="171"/>
      <c r="BZ260" s="171"/>
    </row>
    <row r="261" spans="8:10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309"/>
        <v>5</v>
      </c>
      <c r="AC261" s="14">
        <f>INDEX(挂机升级突破!$DQ$6:$DQ$57,卡牌消耗!AI261)</f>
        <v>11</v>
      </c>
      <c r="AD261" s="14">
        <f>INDEX(挂机升级突破!DR$6:DR$57,卡牌消耗!$AI261)</f>
        <v>5</v>
      </c>
      <c r="AE261" s="14">
        <f>INDEX(挂机升级突破!DS$6:DS$57,卡牌消耗!$AI261)</f>
        <v>10</v>
      </c>
      <c r="AF261" s="14" t="str">
        <f t="shared" si="310"/>
        <v>李轩辕</v>
      </c>
      <c r="AG261" s="14">
        <f t="shared" si="311"/>
        <v>3</v>
      </c>
      <c r="AH261" s="14" t="str">
        <f t="shared" si="312"/>
        <v>李轩辕魂火-49</v>
      </c>
      <c r="AI261" s="14">
        <f t="shared" si="313"/>
        <v>49</v>
      </c>
      <c r="AJ261" s="14" t="str">
        <f>INDEX(挂机升级突破!$DT$4:$ED$4,INDEX(挂机升级突破!$DQ$6:$DQ$57,卡牌消耗!AI261))</f>
        <v>金币</v>
      </c>
      <c r="AK261" s="14">
        <f>ROUND(INDEX(挂机升级突破!$DJ$6:$DJ$57,卡牌消耗!AI261)*INDEX(卡牌消耗!$B$8:$F$8,AG261)/$Q$4/50,0)*50</f>
        <v>195400</v>
      </c>
      <c r="AL261" s="14" t="str">
        <f>IF(AD261&gt;0,INDEX(挂机升级突破!$DT$4:$ED$4,AD261),"")</f>
        <v>红色基础材料</v>
      </c>
      <c r="AM261" s="14">
        <f>ROUND(INDEX(挂机升级突破!$DT$6:$ED$57,卡牌消耗!AI261,AD261)*INDEX(卡牌消耗!$B$5:$F$5,AG261)/$Q$4/5,0)*5</f>
        <v>15</v>
      </c>
      <c r="AN261" s="14" t="str">
        <f>IF(AE261&gt;0,INDEX(挂机升级突破!$DT$4:$ED$4,AE261),"")</f>
        <v>灵玉</v>
      </c>
      <c r="AO261" s="14">
        <f>IF(AE261&gt;0,ROUND(INDEX(挂机升级突破!$DT$6:$ED$57,卡牌消耗!AI261,AE261)*INDEX(卡牌消耗!$B$7:$F$7,AG261)/$Q$4,0),"")</f>
        <v>2</v>
      </c>
      <c r="AP261" s="106"/>
      <c r="AQ261" s="15"/>
      <c r="AR261" s="104">
        <v>257</v>
      </c>
      <c r="AS261" s="14">
        <f t="shared" si="314"/>
        <v>13</v>
      </c>
      <c r="AT261" s="14">
        <f>INDEX(挂机升级突破!$EI$7:$EI$26,AX261)</f>
        <v>5</v>
      </c>
      <c r="AU261" s="14">
        <f>INDEX(挂机升级突破!$EJ$7:$EJ$26,AX261)</f>
        <v>4</v>
      </c>
      <c r="AV261" s="14">
        <f t="shared" si="315"/>
        <v>2</v>
      </c>
      <c r="AW261" s="14" t="str">
        <f t="shared" si="316"/>
        <v>塞伯罗斯</v>
      </c>
      <c r="AX261" s="14">
        <f t="shared" si="317"/>
        <v>17</v>
      </c>
      <c r="AY261" s="14" t="str">
        <f t="shared" si="318"/>
        <v>塞伯罗斯17突</v>
      </c>
      <c r="AZ261" s="14" t="str">
        <f>IF(AT261&gt;0,INDEX(挂机升级突破!$ER$5:$EV$5,卡牌消耗!AT261),"")</f>
        <v>金币</v>
      </c>
      <c r="BA261" s="14">
        <f>IF(AT261&gt;0,ROUND(INDEX(挂机升级突破!$EV$7:$EV$26,卡牌消耗!AX261)*INDEX(卡牌消耗!$B$8:$F$8,AV261)/$Q$4/500,0)*500,"")</f>
        <v>56500</v>
      </c>
      <c r="BB261" s="14" t="str">
        <f>IF(AU261&gt;0,INDEX(挂机升级突破!$ER$5:$EV$5,卡牌消耗!AU261),"")</f>
        <v>铀金</v>
      </c>
      <c r="BC261" s="14">
        <f>IF(AU261&gt;0,ROUND(INDEX(挂机升级突破!$ER$7:$EU$26,卡牌消耗!AX261,卡牌消耗!AU261)*INDEX($B$6:$F$6,AV261)/$Q$4/5,0)*5,"")</f>
        <v>15</v>
      </c>
      <c r="BD261" s="104"/>
      <c r="BE261" s="104"/>
      <c r="BF261" s="106"/>
      <c r="BX261" s="171"/>
      <c r="BY261" s="171"/>
      <c r="BZ261" s="171"/>
    </row>
    <row r="262" spans="8:10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330">INT((AA262-1)/52)+1</f>
        <v>5</v>
      </c>
      <c r="AC262" s="14">
        <f>INDEX(挂机升级突破!$DQ$6:$DQ$57,卡牌消耗!AI262)</f>
        <v>11</v>
      </c>
      <c r="AD262" s="14">
        <f>INDEX(挂机升级突破!DR$6:DR$57,卡牌消耗!$AI262)</f>
        <v>5</v>
      </c>
      <c r="AE262" s="14">
        <f>INDEX(挂机升级突破!DS$6:DS$57,卡牌消耗!$AI262)</f>
        <v>10</v>
      </c>
      <c r="AF262" s="14" t="str">
        <f t="shared" ref="AF262:AF325" si="331">INDEX($B$13:$B$40,AB262)</f>
        <v>李轩辕</v>
      </c>
      <c r="AG262" s="14">
        <f t="shared" ref="AG262:AG325" si="332">INDEX($C$13:$C$40,AB262)</f>
        <v>3</v>
      </c>
      <c r="AH262" s="14" t="str">
        <f t="shared" ref="AH262:AH325" si="333">AF262&amp;"魂火-"&amp;AI262</f>
        <v>李轩辕魂火-50</v>
      </c>
      <c r="AI262" s="14">
        <f t="shared" ref="AI262:AI325" si="334">AA262-(AB262-1)*52</f>
        <v>50</v>
      </c>
      <c r="AJ262" s="14" t="str">
        <f>INDEX(挂机升级突破!$DT$4:$ED$4,INDEX(挂机升级突破!$DQ$6:$DQ$57,卡牌消耗!AI262))</f>
        <v>金币</v>
      </c>
      <c r="AK262" s="14">
        <f>ROUND(INDEX(挂机升级突破!$DJ$6:$DJ$57,卡牌消耗!AI262)*INDEX(卡牌消耗!$B$8:$F$8,AG262)/$Q$4/50,0)*50</f>
        <v>325650</v>
      </c>
      <c r="AL262" s="14" t="str">
        <f>IF(AD262&gt;0,INDEX(挂机升级突破!$DT$4:$ED$4,AD262),"")</f>
        <v>红色基础材料</v>
      </c>
      <c r="AM262" s="14">
        <f>ROUND(INDEX(挂机升级突破!$DT$6:$ED$57,卡牌消耗!AI262,AD262)*INDEX(卡牌消耗!$B$5:$F$5,AG262)/$Q$4/5,0)*5</f>
        <v>15</v>
      </c>
      <c r="AN262" s="14" t="str">
        <f>IF(AE262&gt;0,INDEX(挂机升级突破!$DT$4:$ED$4,AE262),"")</f>
        <v>灵玉</v>
      </c>
      <c r="AO262" s="14">
        <f>IF(AE262&gt;0,ROUND(INDEX(挂机升级突破!$DT$6:$ED$57,卡牌消耗!AI262,AE262)*INDEX(卡牌消耗!$B$7:$F$7,AG262)/$Q$4,0),"")</f>
        <v>2</v>
      </c>
      <c r="AP262" s="106"/>
      <c r="AQ262" s="15"/>
      <c r="AR262" s="104">
        <v>258</v>
      </c>
      <c r="AS262" s="14">
        <f t="shared" ref="AS262:AS325" si="335">INT((AR262-1)/20)+1</f>
        <v>13</v>
      </c>
      <c r="AT262" s="14">
        <f>INDEX(挂机升级突破!$EI$7:$EI$26,AX262)</f>
        <v>5</v>
      </c>
      <c r="AU262" s="14">
        <f>INDEX(挂机升级突破!$EJ$7:$EJ$26,AX262)</f>
        <v>4</v>
      </c>
      <c r="AV262" s="14">
        <f t="shared" ref="AV262:AV325" si="336">INDEX($C$13:$C$40,AS262)</f>
        <v>2</v>
      </c>
      <c r="AW262" s="14" t="str">
        <f t="shared" ref="AW262:AW325" si="337">INDEX($B$13:$B$40,AS262)</f>
        <v>塞伯罗斯</v>
      </c>
      <c r="AX262" s="14">
        <f t="shared" ref="AX262:AX325" si="338">AR262-(AS262-1)*20</f>
        <v>18</v>
      </c>
      <c r="AY262" s="14" t="str">
        <f t="shared" ref="AY262:AY325" si="339">AW262&amp;AX262&amp;"突"</f>
        <v>塞伯罗斯18突</v>
      </c>
      <c r="AZ262" s="14" t="str">
        <f>IF(AT262&gt;0,INDEX(挂机升级突破!$ER$5:$EV$5,卡牌消耗!AT262),"")</f>
        <v>金币</v>
      </c>
      <c r="BA262" s="14">
        <f>IF(AT262&gt;0,ROUND(INDEX(挂机升级突破!$EV$7:$EV$26,卡牌消耗!AX262)*INDEX(卡牌消耗!$B$8:$F$8,AV262)/$Q$4/500,0)*500,"")</f>
        <v>75000</v>
      </c>
      <c r="BB262" s="14" t="str">
        <f>IF(AU262&gt;0,INDEX(挂机升级突破!$ER$5:$EV$5,卡牌消耗!AU262),"")</f>
        <v>铀金</v>
      </c>
      <c r="BC262" s="14">
        <f>IF(AU262&gt;0,ROUND(INDEX(挂机升级突破!$ER$7:$EU$26,卡牌消耗!AX262,卡牌消耗!AU262)*INDEX($B$6:$F$6,AV262)/$Q$4/5,0)*5,"")</f>
        <v>20</v>
      </c>
      <c r="BD262" s="104"/>
      <c r="BE262" s="104"/>
      <c r="BF262" s="106"/>
      <c r="BX262" s="171"/>
      <c r="BY262" s="171"/>
      <c r="BZ262" s="171"/>
    </row>
    <row r="263" spans="8:10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330"/>
        <v>5</v>
      </c>
      <c r="AC263" s="14">
        <f>INDEX(挂机升级突破!$DQ$6:$DQ$57,卡牌消耗!AI263)</f>
        <v>11</v>
      </c>
      <c r="AD263" s="14">
        <f>INDEX(挂机升级突破!DR$6:DR$57,卡牌消耗!$AI263)</f>
        <v>5</v>
      </c>
      <c r="AE263" s="14">
        <f>INDEX(挂机升级突破!DS$6:DS$57,卡牌消耗!$AI263)</f>
        <v>10</v>
      </c>
      <c r="AF263" s="14" t="str">
        <f t="shared" si="331"/>
        <v>李轩辕</v>
      </c>
      <c r="AG263" s="14">
        <f t="shared" si="332"/>
        <v>3</v>
      </c>
      <c r="AH263" s="14" t="str">
        <f t="shared" si="333"/>
        <v>李轩辕魂火-51</v>
      </c>
      <c r="AI263" s="14">
        <f t="shared" si="334"/>
        <v>51</v>
      </c>
      <c r="AJ263" s="14" t="str">
        <f>INDEX(挂机升级突破!$DT$4:$ED$4,INDEX(挂机升级突破!$DQ$6:$DQ$57,卡牌消耗!AI263))</f>
        <v>金币</v>
      </c>
      <c r="AK263" s="14">
        <f>ROUND(INDEX(挂机升级突破!$DJ$6:$DJ$57,卡牌消耗!AI263)*INDEX(卡牌消耗!$B$8:$F$8,AG263)/$Q$4/50,0)*50</f>
        <v>358200</v>
      </c>
      <c r="AL263" s="14" t="str">
        <f>IF(AD263&gt;0,INDEX(挂机升级突破!$DT$4:$ED$4,AD263),"")</f>
        <v>红色基础材料</v>
      </c>
      <c r="AM263" s="14">
        <f>ROUND(INDEX(挂机升级突破!$DT$6:$ED$57,卡牌消耗!AI263,AD263)*INDEX(卡牌消耗!$B$5:$F$5,AG263)/$Q$4/5,0)*5</f>
        <v>15</v>
      </c>
      <c r="AN263" s="14" t="str">
        <f>IF(AE263&gt;0,INDEX(挂机升级突破!$DT$4:$ED$4,AE263),"")</f>
        <v>灵玉</v>
      </c>
      <c r="AO263" s="14">
        <f>IF(AE263&gt;0,ROUND(INDEX(挂机升级突破!$DT$6:$ED$57,卡牌消耗!AI263,AE263)*INDEX(卡牌消耗!$B$7:$F$7,AG263)/$Q$4,0),"")</f>
        <v>2</v>
      </c>
      <c r="AP263" s="106"/>
      <c r="AQ263" s="15"/>
      <c r="AR263" s="104">
        <v>259</v>
      </c>
      <c r="AS263" s="14">
        <f t="shared" si="335"/>
        <v>13</v>
      </c>
      <c r="AT263" s="14">
        <f>INDEX(挂机升级突破!$EI$7:$EI$26,AX263)</f>
        <v>5</v>
      </c>
      <c r="AU263" s="14">
        <f>INDEX(挂机升级突破!$EJ$7:$EJ$26,AX263)</f>
        <v>4</v>
      </c>
      <c r="AV263" s="14">
        <f t="shared" si="336"/>
        <v>2</v>
      </c>
      <c r="AW263" s="14" t="str">
        <f t="shared" si="337"/>
        <v>塞伯罗斯</v>
      </c>
      <c r="AX263" s="14">
        <f t="shared" si="338"/>
        <v>19</v>
      </c>
      <c r="AY263" s="14" t="str">
        <f t="shared" si="339"/>
        <v>塞伯罗斯19突</v>
      </c>
      <c r="AZ263" s="14" t="str">
        <f>IF(AT263&gt;0,INDEX(挂机升级突破!$ER$5:$EV$5,卡牌消耗!AT263),"")</f>
        <v>金币</v>
      </c>
      <c r="BA263" s="14">
        <f>IF(AT263&gt;0,ROUND(INDEX(挂机升级突破!$EV$7:$EV$26,卡牌消耗!AX263)*INDEX(卡牌消耗!$B$8:$F$8,AV263)/$Q$4/500,0)*500,"")</f>
        <v>456000</v>
      </c>
      <c r="BB263" s="14" t="str">
        <f>IF(AU263&gt;0,INDEX(挂机升级突破!$ER$5:$EV$5,卡牌消耗!AU263),"")</f>
        <v>铀金</v>
      </c>
      <c r="BC263" s="14">
        <f>IF(AU263&gt;0,ROUND(INDEX(挂机升级突破!$ER$7:$EU$26,卡牌消耗!AX263,卡牌消耗!AU263)*INDEX($B$6:$F$6,AV263)/$Q$4/5,0)*5,"")</f>
        <v>25</v>
      </c>
      <c r="BD263" s="104"/>
      <c r="BE263" s="104"/>
      <c r="BF263" s="106"/>
      <c r="BX263" s="171"/>
      <c r="BY263" s="171"/>
      <c r="BZ263" s="171"/>
    </row>
    <row r="264" spans="8:10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330"/>
        <v>5</v>
      </c>
      <c r="AC264" s="14">
        <f>INDEX(挂机升级突破!$DQ$6:$DQ$57,卡牌消耗!AI264)</f>
        <v>11</v>
      </c>
      <c r="AD264" s="14">
        <f>INDEX(挂机升级突破!DR$6:DR$57,卡牌消耗!$AI264)</f>
        <v>5</v>
      </c>
      <c r="AE264" s="14">
        <f>INDEX(挂机升级突破!DS$6:DS$57,卡牌消耗!$AI264)</f>
        <v>10</v>
      </c>
      <c r="AF264" s="14" t="str">
        <f t="shared" si="331"/>
        <v>李轩辕</v>
      </c>
      <c r="AG264" s="14">
        <f t="shared" si="332"/>
        <v>3</v>
      </c>
      <c r="AH264" s="14" t="str">
        <f t="shared" si="333"/>
        <v>李轩辕魂火-52</v>
      </c>
      <c r="AI264" s="14">
        <f t="shared" si="334"/>
        <v>52</v>
      </c>
      <c r="AJ264" s="14" t="str">
        <f>INDEX(挂机升级突破!$DT$4:$ED$4,INDEX(挂机升级突破!$DQ$6:$DQ$57,卡牌消耗!AI264))</f>
        <v>金币</v>
      </c>
      <c r="AK264" s="14">
        <f>ROUND(INDEX(挂机升级突破!$DJ$6:$DJ$57,卡牌消耗!AI264)*INDEX(卡牌消耗!$B$8:$F$8,AG264)/$Q$4/50,0)*50</f>
        <v>358200</v>
      </c>
      <c r="AL264" s="14" t="str">
        <f>IF(AD264&gt;0,INDEX(挂机升级突破!$DT$4:$ED$4,AD264),"")</f>
        <v>红色基础材料</v>
      </c>
      <c r="AM264" s="14">
        <f>ROUND(INDEX(挂机升级突破!$DT$6:$ED$57,卡牌消耗!AI264,AD264)*INDEX(卡牌消耗!$B$5:$F$5,AG264)/$Q$4/5,0)*5</f>
        <v>15</v>
      </c>
      <c r="AN264" s="14" t="str">
        <f>IF(AE264&gt;0,INDEX(挂机升级突破!$DT$4:$ED$4,AE264),"")</f>
        <v>灵玉</v>
      </c>
      <c r="AO264" s="14">
        <f>IF(AE264&gt;0,ROUND(INDEX(挂机升级突破!$DT$6:$ED$57,卡牌消耗!AI264,AE264)*INDEX(卡牌消耗!$B$7:$F$7,AG264)/$Q$4,0),"")</f>
        <v>2</v>
      </c>
      <c r="AP264" s="106"/>
      <c r="AQ264" s="15"/>
      <c r="AR264" s="104">
        <v>260</v>
      </c>
      <c r="AS264" s="14">
        <f t="shared" si="335"/>
        <v>13</v>
      </c>
      <c r="AT264" s="14">
        <f>INDEX(挂机升级突破!$EI$7:$EI$26,AX264)</f>
        <v>5</v>
      </c>
      <c r="AU264" s="14">
        <f>INDEX(挂机升级突破!$EJ$7:$EJ$26,AX264)</f>
        <v>4</v>
      </c>
      <c r="AV264" s="14">
        <f t="shared" si="336"/>
        <v>2</v>
      </c>
      <c r="AW264" s="14" t="str">
        <f t="shared" si="337"/>
        <v>塞伯罗斯</v>
      </c>
      <c r="AX264" s="14">
        <f t="shared" si="338"/>
        <v>20</v>
      </c>
      <c r="AY264" s="14" t="str">
        <f t="shared" si="339"/>
        <v>塞伯罗斯20突</v>
      </c>
      <c r="AZ264" s="14" t="str">
        <f>IF(AT264&gt;0,INDEX(挂机升级突破!$ER$5:$EV$5,卡牌消耗!AT264),"")</f>
        <v>金币</v>
      </c>
      <c r="BA264" s="14">
        <f>IF(AT264&gt;0,ROUND(INDEX(挂机升级突破!$EV$7:$EV$26,卡牌消耗!AX264)*INDEX(卡牌消耗!$B$8:$F$8,AV264)/$Q$4/500,0)*500,"")</f>
        <v>684000</v>
      </c>
      <c r="BB264" s="14" t="str">
        <f>IF(AU264&gt;0,INDEX(挂机升级突破!$ER$5:$EV$5,卡牌消耗!AU264),"")</f>
        <v>铀金</v>
      </c>
      <c r="BC264" s="14">
        <f>IF(AU264&gt;0,ROUND(INDEX(挂机升级突破!$ER$7:$EU$26,卡牌消耗!AX264,卡牌消耗!AU264)*INDEX($B$6:$F$6,AV264)/$Q$4/5,0)*5,"")</f>
        <v>35</v>
      </c>
      <c r="BD264" s="104"/>
      <c r="BE264" s="104"/>
      <c r="BF264" s="106"/>
      <c r="BX264" s="171"/>
      <c r="BY264" s="171"/>
      <c r="BZ264" s="171"/>
    </row>
    <row r="265" spans="8:10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330"/>
        <v>6</v>
      </c>
      <c r="AC265" s="14">
        <f>INDEX(挂机升级突破!$DQ$6:$DQ$57,卡牌消耗!AI265)</f>
        <v>11</v>
      </c>
      <c r="AD265" s="14">
        <f>INDEX(挂机升级突破!DR$6:DR$57,卡牌消耗!$AI265)</f>
        <v>1</v>
      </c>
      <c r="AE265" s="14">
        <f>INDEX(挂机升级突破!DS$6:DS$57,卡牌消耗!$AI265)</f>
        <v>0</v>
      </c>
      <c r="AF265" s="14" t="str">
        <f t="shared" si="331"/>
        <v>项羽</v>
      </c>
      <c r="AG265" s="14">
        <f t="shared" si="332"/>
        <v>5</v>
      </c>
      <c r="AH265" s="14" t="str">
        <f t="shared" si="333"/>
        <v>项羽魂火-1</v>
      </c>
      <c r="AI265" s="14">
        <f t="shared" si="334"/>
        <v>1</v>
      </c>
      <c r="AJ265" s="14" t="str">
        <f>INDEX(挂机升级突破!$DT$4:$ED$4,INDEX(挂机升级突破!$DQ$6:$DQ$57,卡牌消耗!AI265))</f>
        <v>金币</v>
      </c>
      <c r="AK265" s="14">
        <f>ROUND(INDEX(挂机升级突破!$DJ$6:$DJ$57,卡牌消耗!AI265)*INDEX(卡牌消耗!$B$8:$F$8,AG265)/$Q$4/50,0)*50</f>
        <v>1750</v>
      </c>
      <c r="AL265" s="14" t="str">
        <f>IF(AD265&gt;0,INDEX(挂机升级突破!$DT$4:$ED$4,AD265),"")</f>
        <v>绿色基础材料</v>
      </c>
      <c r="AM265" s="14">
        <f>ROUND(INDEX(挂机升级突破!$DT$6:$ED$57,卡牌消耗!AI265,AD265)*INDEX(卡牌消耗!$B$5:$F$5,AG265)/$Q$4/5,0)*5</f>
        <v>40</v>
      </c>
      <c r="AN265" s="14" t="str">
        <f>IF(AE265&gt;0,INDEX(挂机升级突破!$DT$4:$ED$4,AE265),"")</f>
        <v/>
      </c>
      <c r="AO265" s="14" t="str">
        <f>IF(AE265&gt;0,ROUND(INDEX(挂机升级突破!$DT$6:$ED$57,卡牌消耗!AI265,AE265)*INDEX(卡牌消耗!$B$7:$F$7,AG265)/$Q$4,0),"")</f>
        <v/>
      </c>
      <c r="AP265" s="106"/>
      <c r="AQ265" s="15"/>
      <c r="AR265" s="104">
        <v>261</v>
      </c>
      <c r="AS265" s="14">
        <f t="shared" si="335"/>
        <v>14</v>
      </c>
      <c r="AT265" s="14">
        <f>INDEX(挂机升级突破!$EI$7:$EI$26,AX265)</f>
        <v>0</v>
      </c>
      <c r="AU265" s="14">
        <f>INDEX(挂机升级突破!$EJ$7:$EJ$26,AX265)</f>
        <v>0</v>
      </c>
      <c r="AV265" s="14">
        <f t="shared" si="336"/>
        <v>3</v>
      </c>
      <c r="AW265" s="14" t="str">
        <f t="shared" si="337"/>
        <v>石灵明</v>
      </c>
      <c r="AX265" s="14">
        <f t="shared" si="338"/>
        <v>1</v>
      </c>
      <c r="AY265" s="14" t="str">
        <f t="shared" si="339"/>
        <v>石灵明1突</v>
      </c>
      <c r="AZ265" s="14" t="str">
        <f>IF(AT265&gt;0,INDEX(挂机升级突破!$ER$5:$EV$5,卡牌消耗!AT265),"")</f>
        <v/>
      </c>
      <c r="BA265" s="14" t="str">
        <f>IF(AT265&gt;0,ROUND(INDEX(挂机升级突破!$EV$7:$EV$26,卡牌消耗!AX265)*INDEX(卡牌消耗!$B$8:$F$8,AV265)/$Q$4/500,0)*500,"")</f>
        <v/>
      </c>
      <c r="BB265" s="14" t="str">
        <f>IF(AU265&gt;0,INDEX(挂机升级突破!$ER$5:$EV$5,卡牌消耗!AU265),"")</f>
        <v/>
      </c>
      <c r="BC265" s="14" t="str">
        <f>IF(AU265&gt;0,ROUND(INDEX(挂机升级突破!$ER$7:$EU$26,卡牌消耗!AX265,卡牌消耗!AU265)*INDEX($B$6:$F$6,AV265)/$Q$4/5,0)*5,"")</f>
        <v/>
      </c>
      <c r="BD265" s="104"/>
      <c r="BE265" s="104"/>
      <c r="BF265" s="106"/>
      <c r="BX265" s="171"/>
      <c r="BY265" s="171"/>
      <c r="BZ265" s="171"/>
    </row>
    <row r="266" spans="8:10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330"/>
        <v>6</v>
      </c>
      <c r="AC266" s="14">
        <f>INDEX(挂机升级突破!$DQ$6:$DQ$57,卡牌消耗!AI266)</f>
        <v>11</v>
      </c>
      <c r="AD266" s="14">
        <f>INDEX(挂机升级突破!DR$6:DR$57,卡牌消耗!$AI266)</f>
        <v>1</v>
      </c>
      <c r="AE266" s="14">
        <f>INDEX(挂机升级突破!DS$6:DS$57,卡牌消耗!$AI266)</f>
        <v>0</v>
      </c>
      <c r="AF266" s="14" t="str">
        <f t="shared" si="331"/>
        <v>项羽</v>
      </c>
      <c r="AG266" s="14">
        <f t="shared" si="332"/>
        <v>5</v>
      </c>
      <c r="AH266" s="14" t="str">
        <f t="shared" si="333"/>
        <v>项羽魂火-2</v>
      </c>
      <c r="AI266" s="14">
        <f t="shared" si="334"/>
        <v>2</v>
      </c>
      <c r="AJ266" s="14" t="str">
        <f>INDEX(挂机升级突破!$DT$4:$ED$4,INDEX(挂机升级突破!$DQ$6:$DQ$57,卡牌消耗!AI266))</f>
        <v>金币</v>
      </c>
      <c r="AK266" s="14">
        <f>ROUND(INDEX(挂机升级突破!$DJ$6:$DJ$57,卡牌消耗!AI266)*INDEX(卡牌消耗!$B$8:$F$8,AG266)/$Q$4/50,0)*50</f>
        <v>2100</v>
      </c>
      <c r="AL266" s="14" t="str">
        <f>IF(AD266&gt;0,INDEX(挂机升级突破!$DT$4:$ED$4,AD266),"")</f>
        <v>绿色基础材料</v>
      </c>
      <c r="AM266" s="14">
        <f>ROUND(INDEX(挂机升级突破!$DT$6:$ED$57,卡牌消耗!AI266,AD266)*INDEX(卡牌消耗!$B$5:$F$5,AG266)/$Q$4/5,0)*5</f>
        <v>115</v>
      </c>
      <c r="AN266" s="14" t="str">
        <f>IF(AE266&gt;0,INDEX(挂机升级突破!$DT$4:$ED$4,AE266),"")</f>
        <v/>
      </c>
      <c r="AO266" s="14" t="str">
        <f>IF(AE266&gt;0,ROUND(INDEX(挂机升级突破!$DT$6:$ED$57,卡牌消耗!AI266,AE266)*INDEX(卡牌消耗!$B$7:$F$7,AG266)/$Q$4,0),"")</f>
        <v/>
      </c>
      <c r="AP266" s="106"/>
      <c r="AQ266" s="15"/>
      <c r="AR266" s="104">
        <v>262</v>
      </c>
      <c r="AS266" s="14">
        <f t="shared" si="335"/>
        <v>14</v>
      </c>
      <c r="AT266" s="14">
        <f>INDEX(挂机升级突破!$EI$7:$EI$26,AX266)</f>
        <v>5</v>
      </c>
      <c r="AU266" s="14">
        <f>INDEX(挂机升级突破!$EJ$7:$EJ$26,AX266)</f>
        <v>0</v>
      </c>
      <c r="AV266" s="14">
        <f t="shared" si="336"/>
        <v>3</v>
      </c>
      <c r="AW266" s="14" t="str">
        <f t="shared" si="337"/>
        <v>石灵明</v>
      </c>
      <c r="AX266" s="14">
        <f t="shared" si="338"/>
        <v>2</v>
      </c>
      <c r="AY266" s="14" t="str">
        <f t="shared" si="339"/>
        <v>石灵明2突</v>
      </c>
      <c r="AZ266" s="14" t="str">
        <f>IF(AT266&gt;0,INDEX(挂机升级突破!$ER$5:$EV$5,卡牌消耗!AT266),"")</f>
        <v>金币</v>
      </c>
      <c r="BA266" s="14">
        <f>IF(AT266&gt;0,ROUND(INDEX(挂机升级突破!$EV$7:$EV$26,卡牌消耗!AX266)*INDEX(卡牌消耗!$B$8:$F$8,AV266)/$Q$4/500,0)*500,"")</f>
        <v>3000</v>
      </c>
      <c r="BB266" s="14" t="str">
        <f>IF(AU266&gt;0,INDEX(挂机升级突破!$ER$5:$EV$5,卡牌消耗!AU266),"")</f>
        <v/>
      </c>
      <c r="BC266" s="14" t="str">
        <f>IF(AU266&gt;0,ROUND(INDEX(挂机升级突破!$ER$7:$EU$26,卡牌消耗!AX266,卡牌消耗!AU266)*INDEX($B$6:$F$6,AV266)/$Q$4/5,0)*5,"")</f>
        <v/>
      </c>
      <c r="BD266" s="104"/>
      <c r="BE266" s="104"/>
      <c r="BF266" s="106"/>
      <c r="BX266" s="171"/>
      <c r="BY266" s="171"/>
      <c r="BZ266" s="171"/>
    </row>
    <row r="267" spans="8:10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330"/>
        <v>6</v>
      </c>
      <c r="AC267" s="14">
        <f>INDEX(挂机升级突破!$DQ$6:$DQ$57,卡牌消耗!AI267)</f>
        <v>11</v>
      </c>
      <c r="AD267" s="14">
        <f>INDEX(挂机升级突破!DR$6:DR$57,卡牌消耗!$AI267)</f>
        <v>1</v>
      </c>
      <c r="AE267" s="14">
        <f>INDEX(挂机升级突破!DS$6:DS$57,卡牌消耗!$AI267)</f>
        <v>0</v>
      </c>
      <c r="AF267" s="14" t="str">
        <f t="shared" si="331"/>
        <v>项羽</v>
      </c>
      <c r="AG267" s="14">
        <f t="shared" si="332"/>
        <v>5</v>
      </c>
      <c r="AH267" s="14" t="str">
        <f t="shared" si="333"/>
        <v>项羽魂火-3</v>
      </c>
      <c r="AI267" s="14">
        <f t="shared" si="334"/>
        <v>3</v>
      </c>
      <c r="AJ267" s="14" t="str">
        <f>INDEX(挂机升级突破!$DT$4:$ED$4,INDEX(挂机升级突破!$DQ$6:$DQ$57,卡牌消耗!AI267))</f>
        <v>金币</v>
      </c>
      <c r="AK267" s="14">
        <f>ROUND(INDEX(挂机升级突破!$DJ$6:$DJ$57,卡牌消耗!AI267)*INDEX(卡牌消耗!$B$8:$F$8,AG267)/$Q$4/50,0)*50</f>
        <v>2100</v>
      </c>
      <c r="AL267" s="14" t="str">
        <f>IF(AD267&gt;0,INDEX(挂机升级突破!$DT$4:$ED$4,AD267),"")</f>
        <v>绿色基础材料</v>
      </c>
      <c r="AM267" s="14">
        <f>ROUND(INDEX(挂机升级突破!$DT$6:$ED$57,卡牌消耗!AI267,AD267)*INDEX(卡牌消耗!$B$5:$F$5,AG267)/$Q$4/5,0)*5</f>
        <v>155</v>
      </c>
      <c r="AN267" s="14" t="str">
        <f>IF(AE267&gt;0,INDEX(挂机升级突破!$DT$4:$ED$4,AE267),"")</f>
        <v/>
      </c>
      <c r="AO267" s="14" t="str">
        <f>IF(AE267&gt;0,ROUND(INDEX(挂机升级突破!$DT$6:$ED$57,卡牌消耗!AI267,AE267)*INDEX(卡牌消耗!$B$7:$F$7,AG267)/$Q$4,0),"")</f>
        <v/>
      </c>
      <c r="AP267" s="106"/>
      <c r="AQ267" s="15"/>
      <c r="AR267" s="104">
        <v>263</v>
      </c>
      <c r="AS267" s="14">
        <f t="shared" si="335"/>
        <v>14</v>
      </c>
      <c r="AT267" s="14">
        <f>INDEX(挂机升级突破!$EI$7:$EI$26,AX267)</f>
        <v>5</v>
      </c>
      <c r="AU267" s="14">
        <f>INDEX(挂机升级突破!$EJ$7:$EJ$26,AX267)</f>
        <v>0</v>
      </c>
      <c r="AV267" s="14">
        <f t="shared" si="336"/>
        <v>3</v>
      </c>
      <c r="AW267" s="14" t="str">
        <f t="shared" si="337"/>
        <v>石灵明</v>
      </c>
      <c r="AX267" s="14">
        <f t="shared" si="338"/>
        <v>3</v>
      </c>
      <c r="AY267" s="14" t="str">
        <f t="shared" si="339"/>
        <v>石灵明3突</v>
      </c>
      <c r="AZ267" s="14" t="str">
        <f>IF(AT267&gt;0,INDEX(挂机升级突破!$ER$5:$EV$5,卡牌消耗!AT267),"")</f>
        <v>金币</v>
      </c>
      <c r="BA267" s="14">
        <f>IF(AT267&gt;0,ROUND(INDEX(挂机升级突破!$EV$7:$EV$26,卡牌消耗!AX267)*INDEX(卡牌消耗!$B$8:$F$8,AV267)/$Q$4/500,0)*500,"")</f>
        <v>3000</v>
      </c>
      <c r="BB267" s="14" t="str">
        <f>IF(AU267&gt;0,INDEX(挂机升级突破!$ER$5:$EV$5,卡牌消耗!AU267),"")</f>
        <v/>
      </c>
      <c r="BC267" s="14" t="str">
        <f>IF(AU267&gt;0,ROUND(INDEX(挂机升级突破!$ER$7:$EU$26,卡牌消耗!AX267,卡牌消耗!AU267)*INDEX($B$6:$F$6,AV267)/$Q$4/5,0)*5,"")</f>
        <v/>
      </c>
      <c r="BD267" s="104"/>
      <c r="BE267" s="104"/>
      <c r="BF267" s="106"/>
      <c r="BX267" s="171"/>
      <c r="BY267" s="171"/>
      <c r="BZ267" s="171"/>
    </row>
    <row r="268" spans="8:10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330"/>
        <v>6</v>
      </c>
      <c r="AC268" s="14">
        <f>INDEX(挂机升级突破!$DQ$6:$DQ$57,卡牌消耗!AI268)</f>
        <v>11</v>
      </c>
      <c r="AD268" s="14">
        <f>INDEX(挂机升级突破!DR$6:DR$57,卡牌消耗!$AI268)</f>
        <v>1</v>
      </c>
      <c r="AE268" s="14">
        <f>INDEX(挂机升级突破!DS$6:DS$57,卡牌消耗!$AI268)</f>
        <v>0</v>
      </c>
      <c r="AF268" s="14" t="str">
        <f t="shared" si="331"/>
        <v>项羽</v>
      </c>
      <c r="AG268" s="14">
        <f t="shared" si="332"/>
        <v>5</v>
      </c>
      <c r="AH268" s="14" t="str">
        <f t="shared" si="333"/>
        <v>项羽魂火-4</v>
      </c>
      <c r="AI268" s="14">
        <f t="shared" si="334"/>
        <v>4</v>
      </c>
      <c r="AJ268" s="14" t="str">
        <f>INDEX(挂机升级突破!$DT$4:$ED$4,INDEX(挂机升级突破!$DQ$6:$DQ$57,卡牌消耗!AI268))</f>
        <v>金币</v>
      </c>
      <c r="AK268" s="14">
        <f>ROUND(INDEX(挂机升级突破!$DJ$6:$DJ$57,卡牌消耗!AI268)*INDEX(卡牌消耗!$B$8:$F$8,AG268)/$Q$4/50,0)*50</f>
        <v>2100</v>
      </c>
      <c r="AL268" s="14" t="str">
        <f>IF(AD268&gt;0,INDEX(挂机升级突破!$DT$4:$ED$4,AD268),"")</f>
        <v>绿色基础材料</v>
      </c>
      <c r="AM268" s="14">
        <f>ROUND(INDEX(挂机升级突破!$DT$6:$ED$57,卡牌消耗!AI268,AD268)*INDEX(卡牌消耗!$B$5:$F$5,AG268)/$Q$4/5,0)*5</f>
        <v>230</v>
      </c>
      <c r="AN268" s="14" t="str">
        <f>IF(AE268&gt;0,INDEX(挂机升级突破!$DT$4:$ED$4,AE268),"")</f>
        <v/>
      </c>
      <c r="AO268" s="14" t="str">
        <f>IF(AE268&gt;0,ROUND(INDEX(挂机升级突破!$DT$6:$ED$57,卡牌消耗!AI268,AE268)*INDEX(卡牌消耗!$B$7:$F$7,AG268)/$Q$4,0),"")</f>
        <v/>
      </c>
      <c r="AP268" s="106"/>
      <c r="AQ268" s="15"/>
      <c r="AR268" s="104">
        <v>264</v>
      </c>
      <c r="AS268" s="14">
        <f t="shared" si="335"/>
        <v>14</v>
      </c>
      <c r="AT268" s="14">
        <f>INDEX(挂机升级突破!$EI$7:$EI$26,AX268)</f>
        <v>5</v>
      </c>
      <c r="AU268" s="14">
        <f>INDEX(挂机升级突破!$EJ$7:$EJ$26,AX268)</f>
        <v>1</v>
      </c>
      <c r="AV268" s="14">
        <f t="shared" si="336"/>
        <v>3</v>
      </c>
      <c r="AW268" s="14" t="str">
        <f t="shared" si="337"/>
        <v>石灵明</v>
      </c>
      <c r="AX268" s="14">
        <f t="shared" si="338"/>
        <v>4</v>
      </c>
      <c r="AY268" s="14" t="str">
        <f t="shared" si="339"/>
        <v>石灵明4突</v>
      </c>
      <c r="AZ268" s="14" t="str">
        <f>IF(AT268&gt;0,INDEX(挂机升级突破!$ER$5:$EV$5,卡牌消耗!AT268),"")</f>
        <v>金币</v>
      </c>
      <c r="BA268" s="14">
        <f>IF(AT268&gt;0,ROUND(INDEX(挂机升级突破!$EV$7:$EV$26,卡牌消耗!AX268)*INDEX(卡牌消耗!$B$8:$F$8,AV268)/$Q$4/500,0)*500,"")</f>
        <v>4000</v>
      </c>
      <c r="BB268" s="14" t="str">
        <f>IF(AU268&gt;0,INDEX(挂机升级突破!$ER$5:$EV$5,卡牌消耗!AU268),"")</f>
        <v>玄铁</v>
      </c>
      <c r="BC268" s="14">
        <f>IF(AU268&gt;0,ROUND(INDEX(挂机升级突破!$ER$7:$EU$26,卡牌消耗!AX268,卡牌消耗!AU268)*INDEX($B$6:$F$6,AV268)/$Q$4/5,0)*5,"")</f>
        <v>15</v>
      </c>
      <c r="BD268" s="104"/>
      <c r="BE268" s="104"/>
      <c r="BF268" s="106"/>
      <c r="BX268" s="171"/>
      <c r="BY268" s="171"/>
      <c r="BZ268" s="171"/>
    </row>
    <row r="269" spans="8:10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330"/>
        <v>6</v>
      </c>
      <c r="AC269" s="14">
        <f>INDEX(挂机升级突破!$DQ$6:$DQ$57,卡牌消耗!AI269)</f>
        <v>11</v>
      </c>
      <c r="AD269" s="14">
        <f>INDEX(挂机升级突破!DR$6:DR$57,卡牌消耗!$AI269)</f>
        <v>1</v>
      </c>
      <c r="AE269" s="14">
        <f>INDEX(挂机升级突破!DS$6:DS$57,卡牌消耗!$AI269)</f>
        <v>0</v>
      </c>
      <c r="AF269" s="14" t="str">
        <f t="shared" si="331"/>
        <v>项羽</v>
      </c>
      <c r="AG269" s="14">
        <f t="shared" si="332"/>
        <v>5</v>
      </c>
      <c r="AH269" s="14" t="str">
        <f t="shared" si="333"/>
        <v>项羽魂火-5</v>
      </c>
      <c r="AI269" s="14">
        <f t="shared" si="334"/>
        <v>5</v>
      </c>
      <c r="AJ269" s="14" t="str">
        <f>INDEX(挂机升级突破!$DT$4:$ED$4,INDEX(挂机升级突破!$DQ$6:$DQ$57,卡牌消耗!AI269))</f>
        <v>金币</v>
      </c>
      <c r="AK269" s="14">
        <f>ROUND(INDEX(挂机升级突破!$DJ$6:$DJ$57,卡牌消耗!AI269)*INDEX(卡牌消耗!$B$8:$F$8,AG269)/$Q$4/50,0)*50</f>
        <v>2100</v>
      </c>
      <c r="AL269" s="14" t="str">
        <f>IF(AD269&gt;0,INDEX(挂机升级突破!$DT$4:$ED$4,AD269),"")</f>
        <v>绿色基础材料</v>
      </c>
      <c r="AM269" s="14">
        <f>ROUND(INDEX(挂机升级突破!$DT$6:$ED$57,卡牌消耗!AI269,AD269)*INDEX(卡牌消耗!$B$5:$F$5,AG269)/$Q$4/5,0)*5</f>
        <v>230</v>
      </c>
      <c r="AN269" s="14" t="str">
        <f>IF(AE269&gt;0,INDEX(挂机升级突破!$DT$4:$ED$4,AE269),"")</f>
        <v/>
      </c>
      <c r="AO269" s="14" t="str">
        <f>IF(AE269&gt;0,ROUND(INDEX(挂机升级突破!$DT$6:$ED$57,卡牌消耗!AI269,AE269)*INDEX(卡牌消耗!$B$7:$F$7,AG269)/$Q$4,0),"")</f>
        <v/>
      </c>
      <c r="AP269" s="106"/>
      <c r="AQ269" s="15"/>
      <c r="AR269" s="104">
        <v>265</v>
      </c>
      <c r="AS269" s="14">
        <f t="shared" si="335"/>
        <v>14</v>
      </c>
      <c r="AT269" s="14">
        <f>INDEX(挂机升级突破!$EI$7:$EI$26,AX269)</f>
        <v>5</v>
      </c>
      <c r="AU269" s="14">
        <f>INDEX(挂机升级突破!$EJ$7:$EJ$26,AX269)</f>
        <v>1</v>
      </c>
      <c r="AV269" s="14">
        <f t="shared" si="336"/>
        <v>3</v>
      </c>
      <c r="AW269" s="14" t="str">
        <f t="shared" si="337"/>
        <v>石灵明</v>
      </c>
      <c r="AX269" s="14">
        <f t="shared" si="338"/>
        <v>5</v>
      </c>
      <c r="AY269" s="14" t="str">
        <f t="shared" si="339"/>
        <v>石灵明5突</v>
      </c>
      <c r="AZ269" s="14" t="str">
        <f>IF(AT269&gt;0,INDEX(挂机升级突破!$ER$5:$EV$5,卡牌消耗!AT269),"")</f>
        <v>金币</v>
      </c>
      <c r="BA269" s="14">
        <f>IF(AT269&gt;0,ROUND(INDEX(挂机升级突破!$EV$7:$EV$26,卡牌消耗!AX269)*INDEX(卡牌消耗!$B$8:$F$8,AV269)/$Q$4/500,0)*500,"")</f>
        <v>4000</v>
      </c>
      <c r="BB269" s="14" t="str">
        <f>IF(AU269&gt;0,INDEX(挂机升级突破!$ER$5:$EV$5,卡牌消耗!AU269),"")</f>
        <v>玄铁</v>
      </c>
      <c r="BC269" s="14">
        <f>IF(AU269&gt;0,ROUND(INDEX(挂机升级突破!$ER$7:$EU$26,卡牌消耗!AX269,卡牌消耗!AU269)*INDEX($B$6:$F$6,AV269)/$Q$4/5,0)*5,"")</f>
        <v>35</v>
      </c>
      <c r="BD269" s="104"/>
      <c r="BE269" s="104"/>
      <c r="BF269" s="106"/>
      <c r="BX269" s="171"/>
      <c r="BY269" s="171"/>
      <c r="BZ269" s="171"/>
    </row>
    <row r="270" spans="8:10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330"/>
        <v>6</v>
      </c>
      <c r="AC270" s="14">
        <f>INDEX(挂机升级突破!$DQ$6:$DQ$57,卡牌消耗!AI270)</f>
        <v>11</v>
      </c>
      <c r="AD270" s="14">
        <f>INDEX(挂机升级突破!DR$6:DR$57,卡牌消耗!$AI270)</f>
        <v>2</v>
      </c>
      <c r="AE270" s="14">
        <f>INDEX(挂机升级突破!DS$6:DS$57,卡牌消耗!$AI270)</f>
        <v>0</v>
      </c>
      <c r="AF270" s="14" t="str">
        <f t="shared" si="331"/>
        <v>项羽</v>
      </c>
      <c r="AG270" s="14">
        <f t="shared" si="332"/>
        <v>5</v>
      </c>
      <c r="AH270" s="14" t="str">
        <f t="shared" si="333"/>
        <v>项羽魂火-6</v>
      </c>
      <c r="AI270" s="14">
        <f t="shared" si="334"/>
        <v>6</v>
      </c>
      <c r="AJ270" s="14" t="str">
        <f>INDEX(挂机升级突破!$DT$4:$ED$4,INDEX(挂机升级突破!$DQ$6:$DQ$57,卡牌消耗!AI270))</f>
        <v>金币</v>
      </c>
      <c r="AK270" s="14">
        <f>ROUND(INDEX(挂机升级突破!$DJ$6:$DJ$57,卡牌消耗!AI270)*INDEX(卡牌消耗!$B$8:$F$8,AG270)/$Q$4/50,0)*50</f>
        <v>2550</v>
      </c>
      <c r="AL270" s="14" t="str">
        <f>IF(AD270&gt;0,INDEX(挂机升级突破!$DT$4:$ED$4,AD270),"")</f>
        <v>蓝色基础材料</v>
      </c>
      <c r="AM270" s="14">
        <f>ROUND(INDEX(挂机升级突破!$DT$6:$ED$57,卡牌消耗!AI270,AD270)*INDEX(卡牌消耗!$B$5:$F$5,AG270)/$Q$4/5,0)*5</f>
        <v>45</v>
      </c>
      <c r="AN270" s="14" t="str">
        <f>IF(AE270&gt;0,INDEX(挂机升级突破!$DT$4:$ED$4,AE270),"")</f>
        <v/>
      </c>
      <c r="AO270" s="14" t="str">
        <f>IF(AE270&gt;0,ROUND(INDEX(挂机升级突破!$DT$6:$ED$57,卡牌消耗!AI270,AE270)*INDEX(卡牌消耗!$B$7:$F$7,AG270)/$Q$4,0),"")</f>
        <v/>
      </c>
      <c r="AP270" s="106"/>
      <c r="AQ270" s="15"/>
      <c r="AR270" s="104">
        <v>266</v>
      </c>
      <c r="AS270" s="14">
        <f t="shared" si="335"/>
        <v>14</v>
      </c>
      <c r="AT270" s="14">
        <f>INDEX(挂机升级突破!$EI$7:$EI$26,AX270)</f>
        <v>5</v>
      </c>
      <c r="AU270" s="14">
        <f>INDEX(挂机升级突破!$EJ$7:$EJ$26,AX270)</f>
        <v>1</v>
      </c>
      <c r="AV270" s="14">
        <f t="shared" si="336"/>
        <v>3</v>
      </c>
      <c r="AW270" s="14" t="str">
        <f t="shared" si="337"/>
        <v>石灵明</v>
      </c>
      <c r="AX270" s="14">
        <f t="shared" si="338"/>
        <v>6</v>
      </c>
      <c r="AY270" s="14" t="str">
        <f t="shared" si="339"/>
        <v>石灵明6突</v>
      </c>
      <c r="AZ270" s="14" t="str">
        <f>IF(AT270&gt;0,INDEX(挂机升级突破!$ER$5:$EV$5,卡牌消耗!AT270),"")</f>
        <v>金币</v>
      </c>
      <c r="BA270" s="14">
        <f>IF(AT270&gt;0,ROUND(INDEX(挂机升级突破!$EV$7:$EV$26,卡牌消耗!AX270)*INDEX(卡牌消耗!$B$8:$F$8,AV270)/$Q$4/500,0)*500,"")</f>
        <v>5000</v>
      </c>
      <c r="BB270" s="14" t="str">
        <f>IF(AU270&gt;0,INDEX(挂机升级突破!$ER$5:$EV$5,卡牌消耗!AU270),"")</f>
        <v>玄铁</v>
      </c>
      <c r="BC270" s="14">
        <f>IF(AU270&gt;0,ROUND(INDEX(挂机升级突破!$ER$7:$EU$26,卡牌消耗!AX270,卡牌消耗!AU270)*INDEX($B$6:$F$6,AV270)/$Q$4/5,0)*5,"")</f>
        <v>50</v>
      </c>
      <c r="BD270" s="104"/>
      <c r="BE270" s="104"/>
      <c r="BF270" s="106"/>
      <c r="BX270" s="171"/>
      <c r="BY270" s="171"/>
      <c r="BZ270" s="171"/>
    </row>
    <row r="271" spans="8:10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330"/>
        <v>6</v>
      </c>
      <c r="AC271" s="14">
        <f>INDEX(挂机升级突破!$DQ$6:$DQ$57,卡牌消耗!AI271)</f>
        <v>11</v>
      </c>
      <c r="AD271" s="14">
        <f>INDEX(挂机升级突破!DR$6:DR$57,卡牌消耗!$AI271)</f>
        <v>2</v>
      </c>
      <c r="AE271" s="14">
        <f>INDEX(挂机升级突破!DS$6:DS$57,卡牌消耗!$AI271)</f>
        <v>0</v>
      </c>
      <c r="AF271" s="14" t="str">
        <f t="shared" si="331"/>
        <v>项羽</v>
      </c>
      <c r="AG271" s="14">
        <f t="shared" si="332"/>
        <v>5</v>
      </c>
      <c r="AH271" s="14" t="str">
        <f t="shared" si="333"/>
        <v>项羽魂火-7</v>
      </c>
      <c r="AI271" s="14">
        <f t="shared" si="334"/>
        <v>7</v>
      </c>
      <c r="AJ271" s="14" t="str">
        <f>INDEX(挂机升级突破!$DT$4:$ED$4,INDEX(挂机升级突破!$DQ$6:$DQ$57,卡牌消耗!AI271))</f>
        <v>金币</v>
      </c>
      <c r="AK271" s="14">
        <f>ROUND(INDEX(挂机升级突破!$DJ$6:$DJ$57,卡牌消耗!AI271)*INDEX(卡牌消耗!$B$8:$F$8,AG271)/$Q$4/50,0)*50</f>
        <v>2550</v>
      </c>
      <c r="AL271" s="14" t="str">
        <f>IF(AD271&gt;0,INDEX(挂机升级突破!$DT$4:$ED$4,AD271),"")</f>
        <v>蓝色基础材料</v>
      </c>
      <c r="AM271" s="14">
        <f>ROUND(INDEX(挂机升级突破!$DT$6:$ED$57,卡牌消耗!AI271,AD271)*INDEX(卡牌消耗!$B$5:$F$5,AG271)/$Q$4/5,0)*5</f>
        <v>45</v>
      </c>
      <c r="AN271" s="14" t="str">
        <f>IF(AE271&gt;0,INDEX(挂机升级突破!$DT$4:$ED$4,AE271),"")</f>
        <v/>
      </c>
      <c r="AO271" s="14" t="str">
        <f>IF(AE271&gt;0,ROUND(INDEX(挂机升级突破!$DT$6:$ED$57,卡牌消耗!AI271,AE271)*INDEX(卡牌消耗!$B$7:$F$7,AG271)/$Q$4,0),"")</f>
        <v/>
      </c>
      <c r="AP271" s="106"/>
      <c r="AQ271" s="15"/>
      <c r="AR271" s="104">
        <v>267</v>
      </c>
      <c r="AS271" s="14">
        <f t="shared" si="335"/>
        <v>14</v>
      </c>
      <c r="AT271" s="14">
        <f>INDEX(挂机升级突破!$EI$7:$EI$26,AX271)</f>
        <v>5</v>
      </c>
      <c r="AU271" s="14">
        <f>INDEX(挂机升级突破!$EJ$7:$EJ$26,AX271)</f>
        <v>1</v>
      </c>
      <c r="AV271" s="14">
        <f t="shared" si="336"/>
        <v>3</v>
      </c>
      <c r="AW271" s="14" t="str">
        <f t="shared" si="337"/>
        <v>石灵明</v>
      </c>
      <c r="AX271" s="14">
        <f t="shared" si="338"/>
        <v>7</v>
      </c>
      <c r="AY271" s="14" t="str">
        <f t="shared" si="339"/>
        <v>石灵明7突</v>
      </c>
      <c r="AZ271" s="14" t="str">
        <f>IF(AT271&gt;0,INDEX(挂机升级突破!$ER$5:$EV$5,卡牌消耗!AT271),"")</f>
        <v>金币</v>
      </c>
      <c r="BA271" s="14">
        <f>IF(AT271&gt;0,ROUND(INDEX(挂机升级突破!$EV$7:$EV$26,卡牌消耗!AX271)*INDEX(卡牌消耗!$B$8:$F$8,AV271)/$Q$4/500,0)*500,"")</f>
        <v>8000</v>
      </c>
      <c r="BB271" s="14" t="str">
        <f>IF(AU271&gt;0,INDEX(挂机升级突破!$ER$5:$EV$5,卡牌消耗!AU271),"")</f>
        <v>玄铁</v>
      </c>
      <c r="BC271" s="14">
        <f>IF(AU271&gt;0,ROUND(INDEX(挂机升级突破!$ER$7:$EU$26,卡牌消耗!AX271,卡牌消耗!AU271)*INDEX($B$6:$F$6,AV271)/$Q$4/5,0)*5,"")</f>
        <v>85</v>
      </c>
      <c r="BD271" s="104"/>
      <c r="BE271" s="104"/>
      <c r="BF271" s="106"/>
      <c r="BX271" s="171"/>
      <c r="BY271" s="171"/>
      <c r="BZ271" s="171"/>
    </row>
    <row r="272" spans="8:10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330"/>
        <v>6</v>
      </c>
      <c r="AC272" s="14">
        <f>INDEX(挂机升级突破!$DQ$6:$DQ$57,卡牌消耗!AI272)</f>
        <v>11</v>
      </c>
      <c r="AD272" s="14">
        <f>INDEX(挂机升级突破!DR$6:DR$57,卡牌消耗!$AI272)</f>
        <v>2</v>
      </c>
      <c r="AE272" s="14">
        <f>INDEX(挂机升级突破!DS$6:DS$57,卡牌消耗!$AI272)</f>
        <v>0</v>
      </c>
      <c r="AF272" s="14" t="str">
        <f t="shared" si="331"/>
        <v>项羽</v>
      </c>
      <c r="AG272" s="14">
        <f t="shared" si="332"/>
        <v>5</v>
      </c>
      <c r="AH272" s="14" t="str">
        <f t="shared" si="333"/>
        <v>项羽魂火-8</v>
      </c>
      <c r="AI272" s="14">
        <f t="shared" si="334"/>
        <v>8</v>
      </c>
      <c r="AJ272" s="14" t="str">
        <f>INDEX(挂机升级突破!$DT$4:$ED$4,INDEX(挂机升级突破!$DQ$6:$DQ$57,卡牌消耗!AI272))</f>
        <v>金币</v>
      </c>
      <c r="AK272" s="14">
        <f>ROUND(INDEX(挂机升级突破!$DJ$6:$DJ$57,卡牌消耗!AI272)*INDEX(卡牌消耗!$B$8:$F$8,AG272)/$Q$4/50,0)*50</f>
        <v>3800</v>
      </c>
      <c r="AL272" s="14" t="str">
        <f>IF(AD272&gt;0,INDEX(挂机升级突破!$DT$4:$ED$4,AD272),"")</f>
        <v>蓝色基础材料</v>
      </c>
      <c r="AM272" s="14">
        <f>ROUND(INDEX(挂机升级突破!$DT$6:$ED$57,卡牌消耗!AI272,AD272)*INDEX(卡牌消耗!$B$5:$F$5,AG272)/$Q$4/5,0)*5</f>
        <v>85</v>
      </c>
      <c r="AN272" s="14" t="str">
        <f>IF(AE272&gt;0,INDEX(挂机升级突破!$DT$4:$ED$4,AE272),"")</f>
        <v/>
      </c>
      <c r="AO272" s="14" t="str">
        <f>IF(AE272&gt;0,ROUND(INDEX(挂机升级突破!$DT$6:$ED$57,卡牌消耗!AI272,AE272)*INDEX(卡牌消耗!$B$7:$F$7,AG272)/$Q$4,0),"")</f>
        <v/>
      </c>
      <c r="AP272" s="106"/>
      <c r="AQ272" s="15"/>
      <c r="AR272" s="104">
        <v>268</v>
      </c>
      <c r="AS272" s="14">
        <f t="shared" si="335"/>
        <v>14</v>
      </c>
      <c r="AT272" s="14">
        <f>INDEX(挂机升级突破!$EI$7:$EI$26,AX272)</f>
        <v>5</v>
      </c>
      <c r="AU272" s="14">
        <f>INDEX(挂机升级突破!$EJ$7:$EJ$26,AX272)</f>
        <v>1</v>
      </c>
      <c r="AV272" s="14">
        <f t="shared" si="336"/>
        <v>3</v>
      </c>
      <c r="AW272" s="14" t="str">
        <f t="shared" si="337"/>
        <v>石灵明</v>
      </c>
      <c r="AX272" s="14">
        <f t="shared" si="338"/>
        <v>8</v>
      </c>
      <c r="AY272" s="14" t="str">
        <f t="shared" si="339"/>
        <v>石灵明8突</v>
      </c>
      <c r="AZ272" s="14" t="str">
        <f>IF(AT272&gt;0,INDEX(挂机升级突破!$ER$5:$EV$5,卡牌消耗!AT272),"")</f>
        <v>金币</v>
      </c>
      <c r="BA272" s="14">
        <f>IF(AT272&gt;0,ROUND(INDEX(挂机升级突破!$EV$7:$EV$26,卡牌消耗!AX272)*INDEX(卡牌消耗!$B$8:$F$8,AV272)/$Q$4/500,0)*500,"")</f>
        <v>8000</v>
      </c>
      <c r="BB272" s="14" t="str">
        <f>IF(AU272&gt;0,INDEX(挂机升级突破!$ER$5:$EV$5,卡牌消耗!AU272),"")</f>
        <v>玄铁</v>
      </c>
      <c r="BC272" s="14">
        <f>IF(AU272&gt;0,ROUND(INDEX(挂机升级突破!$ER$7:$EU$26,卡牌消耗!AX272,卡牌消耗!AU272)*INDEX($B$6:$F$6,AV272)/$Q$4/5,0)*5,"")</f>
        <v>150</v>
      </c>
      <c r="BD272" s="104"/>
      <c r="BE272" s="104"/>
      <c r="BF272" s="106"/>
      <c r="BX272" s="171"/>
      <c r="BY272" s="171"/>
      <c r="BZ272" s="171"/>
    </row>
    <row r="273" spans="8:7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330"/>
        <v>6</v>
      </c>
      <c r="AC273" s="14">
        <f>INDEX(挂机升级突破!$DQ$6:$DQ$57,卡牌消耗!AI273)</f>
        <v>11</v>
      </c>
      <c r="AD273" s="14">
        <f>INDEX(挂机升级突破!DR$6:DR$57,卡牌消耗!$AI273)</f>
        <v>2</v>
      </c>
      <c r="AE273" s="14">
        <f>INDEX(挂机升级突破!DS$6:DS$57,卡牌消耗!$AI273)</f>
        <v>0</v>
      </c>
      <c r="AF273" s="14" t="str">
        <f t="shared" si="331"/>
        <v>项羽</v>
      </c>
      <c r="AG273" s="14">
        <f t="shared" si="332"/>
        <v>5</v>
      </c>
      <c r="AH273" s="14" t="str">
        <f t="shared" si="333"/>
        <v>项羽魂火-9</v>
      </c>
      <c r="AI273" s="14">
        <f t="shared" si="334"/>
        <v>9</v>
      </c>
      <c r="AJ273" s="14" t="str">
        <f>INDEX(挂机升级突破!$DT$4:$ED$4,INDEX(挂机升级突破!$DQ$6:$DQ$57,卡牌消耗!AI273))</f>
        <v>金币</v>
      </c>
      <c r="AK273" s="14">
        <f>ROUND(INDEX(挂机升级突破!$DJ$6:$DJ$57,卡牌消耗!AI273)*INDEX(卡牌消耗!$B$8:$F$8,AG273)/$Q$4/50,0)*50</f>
        <v>3800</v>
      </c>
      <c r="AL273" s="14" t="str">
        <f>IF(AD273&gt;0,INDEX(挂机升级突破!$DT$4:$ED$4,AD273),"")</f>
        <v>蓝色基础材料</v>
      </c>
      <c r="AM273" s="14">
        <f>ROUND(INDEX(挂机升级突破!$DT$6:$ED$57,卡牌消耗!AI273,AD273)*INDEX(卡牌消耗!$B$5:$F$5,AG273)/$Q$4/5,0)*5</f>
        <v>85</v>
      </c>
      <c r="AN273" s="14" t="str">
        <f>IF(AE273&gt;0,INDEX(挂机升级突破!$DT$4:$ED$4,AE273),"")</f>
        <v/>
      </c>
      <c r="AO273" s="14" t="str">
        <f>IF(AE273&gt;0,ROUND(INDEX(挂机升级突破!$DT$6:$ED$57,卡牌消耗!AI273,AE273)*INDEX(卡牌消耗!$B$7:$F$7,AG273)/$Q$4,0),"")</f>
        <v/>
      </c>
      <c r="AP273" s="106"/>
      <c r="AQ273" s="15"/>
      <c r="AR273" s="104">
        <v>269</v>
      </c>
      <c r="AS273" s="14">
        <f t="shared" si="335"/>
        <v>14</v>
      </c>
      <c r="AT273" s="14">
        <f>INDEX(挂机升级突破!$EI$7:$EI$26,AX273)</f>
        <v>5</v>
      </c>
      <c r="AU273" s="14">
        <f>INDEX(挂机升级突破!$EJ$7:$EJ$26,AX273)</f>
        <v>2</v>
      </c>
      <c r="AV273" s="14">
        <f t="shared" si="336"/>
        <v>3</v>
      </c>
      <c r="AW273" s="14" t="str">
        <f t="shared" si="337"/>
        <v>石灵明</v>
      </c>
      <c r="AX273" s="14">
        <f t="shared" si="338"/>
        <v>9</v>
      </c>
      <c r="AY273" s="14" t="str">
        <f t="shared" si="339"/>
        <v>石灵明9突</v>
      </c>
      <c r="AZ273" s="14" t="str">
        <f>IF(AT273&gt;0,INDEX(挂机升级突破!$ER$5:$EV$5,卡牌消耗!AT273),"")</f>
        <v>金币</v>
      </c>
      <c r="BA273" s="14">
        <f>IF(AT273&gt;0,ROUND(INDEX(挂机升级突破!$EV$7:$EV$26,卡牌消耗!AX273)*INDEX(卡牌消耗!$B$8:$F$8,AV273)/$Q$4/500,0)*500,"")</f>
        <v>11000</v>
      </c>
      <c r="BB273" s="14" t="str">
        <f>IF(AU273&gt;0,INDEX(挂机升级突破!$ER$5:$EV$5,卡牌消耗!AU273),"")</f>
        <v>乌金</v>
      </c>
      <c r="BC273" s="14">
        <f>IF(AU273&gt;0,ROUND(INDEX(挂机升级突破!$ER$7:$EU$26,卡牌消耗!AX273,卡牌消耗!AU273)*INDEX($B$6:$F$6,AV273)/$Q$4/5,0)*5,"")</f>
        <v>50</v>
      </c>
      <c r="BD273" s="104"/>
      <c r="BE273" s="104"/>
      <c r="BF273" s="106"/>
      <c r="BX273" s="171"/>
      <c r="BY273" s="171"/>
      <c r="BZ273" s="171"/>
    </row>
    <row r="274" spans="8:7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330"/>
        <v>6</v>
      </c>
      <c r="AC274" s="14">
        <f>INDEX(挂机升级突破!$DQ$6:$DQ$57,卡牌消耗!AI274)</f>
        <v>11</v>
      </c>
      <c r="AD274" s="14">
        <f>INDEX(挂机升级突破!DR$6:DR$57,卡牌消耗!$AI274)</f>
        <v>2</v>
      </c>
      <c r="AE274" s="14">
        <f>INDEX(挂机升级突破!DS$6:DS$57,卡牌消耗!$AI274)</f>
        <v>0</v>
      </c>
      <c r="AF274" s="14" t="str">
        <f t="shared" si="331"/>
        <v>项羽</v>
      </c>
      <c r="AG274" s="14">
        <f t="shared" si="332"/>
        <v>5</v>
      </c>
      <c r="AH274" s="14" t="str">
        <f t="shared" si="333"/>
        <v>项羽魂火-10</v>
      </c>
      <c r="AI274" s="14">
        <f t="shared" si="334"/>
        <v>10</v>
      </c>
      <c r="AJ274" s="14" t="str">
        <f>INDEX(挂机升级突破!$DT$4:$ED$4,INDEX(挂机升级突破!$DQ$6:$DQ$57,卡牌消耗!AI274))</f>
        <v>金币</v>
      </c>
      <c r="AK274" s="14">
        <f>ROUND(INDEX(挂机升级突破!$DJ$6:$DJ$57,卡牌消耗!AI274)*INDEX(卡牌消耗!$B$8:$F$8,AG274)/$Q$4/50,0)*50</f>
        <v>6350</v>
      </c>
      <c r="AL274" s="14" t="str">
        <f>IF(AD274&gt;0,INDEX(挂机升级突破!$DT$4:$ED$4,AD274),"")</f>
        <v>蓝色基础材料</v>
      </c>
      <c r="AM274" s="14">
        <f>ROUND(INDEX(挂机升级突破!$DT$6:$ED$57,卡牌消耗!AI274,AD274)*INDEX(卡牌消耗!$B$5:$F$5,AG274)/$Q$4/5,0)*5</f>
        <v>130</v>
      </c>
      <c r="AN274" s="14" t="str">
        <f>IF(AE274&gt;0,INDEX(挂机升级突破!$DT$4:$ED$4,AE274),"")</f>
        <v/>
      </c>
      <c r="AO274" s="14" t="str">
        <f>IF(AE274&gt;0,ROUND(INDEX(挂机升级突破!$DT$6:$ED$57,卡牌消耗!AI274,AE274)*INDEX(卡牌消耗!$B$7:$F$7,AG274)/$Q$4,0),"")</f>
        <v/>
      </c>
      <c r="AP274" s="106"/>
      <c r="AQ274" s="15"/>
      <c r="AR274" s="104">
        <v>270</v>
      </c>
      <c r="AS274" s="14">
        <f t="shared" si="335"/>
        <v>14</v>
      </c>
      <c r="AT274" s="14">
        <f>INDEX(挂机升级突破!$EI$7:$EI$26,AX274)</f>
        <v>5</v>
      </c>
      <c r="AU274" s="14">
        <f>INDEX(挂机升级突破!$EJ$7:$EJ$26,AX274)</f>
        <v>2</v>
      </c>
      <c r="AV274" s="14">
        <f t="shared" si="336"/>
        <v>3</v>
      </c>
      <c r="AW274" s="14" t="str">
        <f t="shared" si="337"/>
        <v>石灵明</v>
      </c>
      <c r="AX274" s="14">
        <f t="shared" si="338"/>
        <v>10</v>
      </c>
      <c r="AY274" s="14" t="str">
        <f t="shared" si="339"/>
        <v>石灵明10突</v>
      </c>
      <c r="AZ274" s="14" t="str">
        <f>IF(AT274&gt;0,INDEX(挂机升级突破!$ER$5:$EV$5,卡牌消耗!AT274),"")</f>
        <v>金币</v>
      </c>
      <c r="BA274" s="14">
        <f>IF(AT274&gt;0,ROUND(INDEX(挂机升级突破!$EV$7:$EV$26,卡牌消耗!AX274)*INDEX(卡牌消耗!$B$8:$F$8,AV274)/$Q$4/500,0)*500,"")</f>
        <v>19000</v>
      </c>
      <c r="BB274" s="14" t="str">
        <f>IF(AU274&gt;0,INDEX(挂机升级突破!$ER$5:$EV$5,卡牌消耗!AU274),"")</f>
        <v>乌金</v>
      </c>
      <c r="BC274" s="14">
        <f>IF(AU274&gt;0,ROUND(INDEX(挂机升级突破!$ER$7:$EU$26,卡牌消耗!AX274,卡牌消耗!AU274)*INDEX($B$6:$F$6,AV274)/$Q$4/5,0)*5,"")</f>
        <v>70</v>
      </c>
      <c r="BD274" s="104"/>
      <c r="BE274" s="104"/>
      <c r="BF274" s="106"/>
      <c r="BX274" s="171"/>
      <c r="BY274" s="171"/>
      <c r="BZ274" s="171"/>
    </row>
    <row r="275" spans="8:7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330"/>
        <v>6</v>
      </c>
      <c r="AC275" s="14">
        <f>INDEX(挂机升级突破!$DQ$6:$DQ$57,卡牌消耗!AI275)</f>
        <v>11</v>
      </c>
      <c r="AD275" s="14">
        <f>INDEX(挂机升级突破!DR$6:DR$57,卡牌消耗!$AI275)</f>
        <v>2</v>
      </c>
      <c r="AE275" s="14">
        <f>INDEX(挂机升级突破!DS$6:DS$57,卡牌消耗!$AI275)</f>
        <v>0</v>
      </c>
      <c r="AF275" s="14" t="str">
        <f t="shared" si="331"/>
        <v>项羽</v>
      </c>
      <c r="AG275" s="14">
        <f t="shared" si="332"/>
        <v>5</v>
      </c>
      <c r="AH275" s="14" t="str">
        <f t="shared" si="333"/>
        <v>项羽魂火-11</v>
      </c>
      <c r="AI275" s="14">
        <f t="shared" si="334"/>
        <v>11</v>
      </c>
      <c r="AJ275" s="14" t="str">
        <f>INDEX(挂机升级突破!$DT$4:$ED$4,INDEX(挂机升级突破!$DQ$6:$DQ$57,卡牌消耗!AI275))</f>
        <v>金币</v>
      </c>
      <c r="AK275" s="14">
        <f>ROUND(INDEX(挂机升级突破!$DJ$6:$DJ$57,卡牌消耗!AI275)*INDEX(卡牌消耗!$B$8:$F$8,AG275)/$Q$4/50,0)*50</f>
        <v>6350</v>
      </c>
      <c r="AL275" s="14" t="str">
        <f>IF(AD275&gt;0,INDEX(挂机升级突破!$DT$4:$ED$4,AD275),"")</f>
        <v>蓝色基础材料</v>
      </c>
      <c r="AM275" s="14">
        <f>ROUND(INDEX(挂机升级突破!$DT$6:$ED$57,卡牌消耗!AI275,AD275)*INDEX(卡牌消耗!$B$5:$F$5,AG275)/$Q$4/5,0)*5</f>
        <v>130</v>
      </c>
      <c r="AN275" s="14" t="str">
        <f>IF(AE275&gt;0,INDEX(挂机升级突破!$DT$4:$ED$4,AE275),"")</f>
        <v/>
      </c>
      <c r="AO275" s="14" t="str">
        <f>IF(AE275&gt;0,ROUND(INDEX(挂机升级突破!$DT$6:$ED$57,卡牌消耗!AI275,AE275)*INDEX(卡牌消耗!$B$7:$F$7,AG275)/$Q$4,0),"")</f>
        <v/>
      </c>
      <c r="AP275" s="106"/>
      <c r="AQ275" s="15"/>
      <c r="AR275" s="104">
        <v>271</v>
      </c>
      <c r="AS275" s="14">
        <f t="shared" si="335"/>
        <v>14</v>
      </c>
      <c r="AT275" s="14">
        <f>INDEX(挂机升级突破!$EI$7:$EI$26,AX275)</f>
        <v>5</v>
      </c>
      <c r="AU275" s="14">
        <f>INDEX(挂机升级突破!$EJ$7:$EJ$26,AX275)</f>
        <v>2</v>
      </c>
      <c r="AV275" s="14">
        <f t="shared" si="336"/>
        <v>3</v>
      </c>
      <c r="AW275" s="14" t="str">
        <f t="shared" si="337"/>
        <v>石灵明</v>
      </c>
      <c r="AX275" s="14">
        <f t="shared" si="338"/>
        <v>11</v>
      </c>
      <c r="AY275" s="14" t="str">
        <f t="shared" si="339"/>
        <v>石灵明11突</v>
      </c>
      <c r="AZ275" s="14" t="str">
        <f>IF(AT275&gt;0,INDEX(挂机升级突破!$ER$5:$EV$5,卡牌消耗!AT275),"")</f>
        <v>金币</v>
      </c>
      <c r="BA275" s="14">
        <f>IF(AT275&gt;0,ROUND(INDEX(挂机升级突破!$EV$7:$EV$26,卡牌消耗!AX275)*INDEX(卡牌消耗!$B$8:$F$8,AV275)/$Q$4/500,0)*500,"")</f>
        <v>19000</v>
      </c>
      <c r="BB275" s="14" t="str">
        <f>IF(AU275&gt;0,INDEX(挂机升级突破!$ER$5:$EV$5,卡牌消耗!AU275),"")</f>
        <v>乌金</v>
      </c>
      <c r="BC275" s="14">
        <f>IF(AU275&gt;0,ROUND(INDEX(挂机升级突破!$ER$7:$EU$26,卡牌消耗!AX275,卡牌消耗!AU275)*INDEX($B$6:$F$6,AV275)/$Q$4/5,0)*5,"")</f>
        <v>90</v>
      </c>
      <c r="BD275" s="104"/>
      <c r="BE275" s="104"/>
      <c r="BF275" s="106"/>
      <c r="BX275" s="171"/>
      <c r="BY275" s="171"/>
      <c r="BZ275" s="171"/>
    </row>
    <row r="276" spans="8:7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330"/>
        <v>6</v>
      </c>
      <c r="AC276" s="14">
        <f>INDEX(挂机升级突破!$DQ$6:$DQ$57,卡牌消耗!AI276)</f>
        <v>11</v>
      </c>
      <c r="AD276" s="14">
        <f>INDEX(挂机升级突破!DR$6:DR$57,卡牌消耗!$AI276)</f>
        <v>2</v>
      </c>
      <c r="AE276" s="14">
        <f>INDEX(挂机升级突破!DS$6:DS$57,卡牌消耗!$AI276)</f>
        <v>0</v>
      </c>
      <c r="AF276" s="14" t="str">
        <f t="shared" si="331"/>
        <v>项羽</v>
      </c>
      <c r="AG276" s="14">
        <f t="shared" si="332"/>
        <v>5</v>
      </c>
      <c r="AH276" s="14" t="str">
        <f t="shared" si="333"/>
        <v>项羽魂火-12</v>
      </c>
      <c r="AI276" s="14">
        <f t="shared" si="334"/>
        <v>12</v>
      </c>
      <c r="AJ276" s="14" t="str">
        <f>INDEX(挂机升级突破!$DT$4:$ED$4,INDEX(挂机升级突破!$DQ$6:$DQ$57,卡牌消耗!AI276))</f>
        <v>金币</v>
      </c>
      <c r="AK276" s="14">
        <f>ROUND(INDEX(挂机升级突破!$DJ$6:$DJ$57,卡牌消耗!AI276)*INDEX(卡牌消耗!$B$8:$F$8,AG276)/$Q$4/50,0)*50</f>
        <v>5450</v>
      </c>
      <c r="AL276" s="14" t="str">
        <f>IF(AD276&gt;0,INDEX(挂机升级突破!$DT$4:$ED$4,AD276),"")</f>
        <v>蓝色基础材料</v>
      </c>
      <c r="AM276" s="14">
        <f>ROUND(INDEX(挂机升级突破!$DT$6:$ED$57,卡牌消耗!AI276,AD276)*INDEX(卡牌消耗!$B$5:$F$5,AG276)/$Q$4/5,0)*5</f>
        <v>175</v>
      </c>
      <c r="AN276" s="14" t="str">
        <f>IF(AE276&gt;0,INDEX(挂机升级突破!$DT$4:$ED$4,AE276),"")</f>
        <v/>
      </c>
      <c r="AO276" s="14" t="str">
        <f>IF(AE276&gt;0,ROUND(INDEX(挂机升级突破!$DT$6:$ED$57,卡牌消耗!AI276,AE276)*INDEX(卡牌消耗!$B$7:$F$7,AG276)/$Q$4,0),"")</f>
        <v/>
      </c>
      <c r="AP276" s="106"/>
      <c r="AQ276" s="15"/>
      <c r="AR276" s="104">
        <v>272</v>
      </c>
      <c r="AS276" s="14">
        <f t="shared" si="335"/>
        <v>14</v>
      </c>
      <c r="AT276" s="14">
        <f>INDEX(挂机升级突破!$EI$7:$EI$26,AX276)</f>
        <v>5</v>
      </c>
      <c r="AU276" s="14">
        <f>INDEX(挂机升级突破!$EJ$7:$EJ$26,AX276)</f>
        <v>2</v>
      </c>
      <c r="AV276" s="14">
        <f t="shared" si="336"/>
        <v>3</v>
      </c>
      <c r="AW276" s="14" t="str">
        <f t="shared" si="337"/>
        <v>石灵明</v>
      </c>
      <c r="AX276" s="14">
        <f t="shared" si="338"/>
        <v>12</v>
      </c>
      <c r="AY276" s="14" t="str">
        <f t="shared" si="339"/>
        <v>石灵明12突</v>
      </c>
      <c r="AZ276" s="14" t="str">
        <f>IF(AT276&gt;0,INDEX(挂机升级突破!$ER$5:$EV$5,卡牌消耗!AT276),"")</f>
        <v>金币</v>
      </c>
      <c r="BA276" s="14">
        <f>IF(AT276&gt;0,ROUND(INDEX(挂机升级突破!$EV$7:$EV$26,卡牌消耗!AX276)*INDEX(卡牌消耗!$B$8:$F$8,AV276)/$Q$4/500,0)*500,"")</f>
        <v>25000</v>
      </c>
      <c r="BB276" s="14" t="str">
        <f>IF(AU276&gt;0,INDEX(挂机升级突破!$ER$5:$EV$5,卡牌消耗!AU276),"")</f>
        <v>乌金</v>
      </c>
      <c r="BC276" s="14">
        <f>IF(AU276&gt;0,ROUND(INDEX(挂机升级突破!$ER$7:$EU$26,卡牌消耗!AX276,卡牌消耗!AU276)*INDEX($B$6:$F$6,AV276)/$Q$4/5,0)*5,"")</f>
        <v>120</v>
      </c>
      <c r="BD276" s="104"/>
      <c r="BE276" s="104"/>
      <c r="BF276" s="106"/>
      <c r="BX276" s="171"/>
      <c r="BY276" s="171"/>
      <c r="BZ276" s="171"/>
    </row>
    <row r="277" spans="8:7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330"/>
        <v>6</v>
      </c>
      <c r="AC277" s="14">
        <f>INDEX(挂机升级突破!$DQ$6:$DQ$57,卡牌消耗!AI277)</f>
        <v>11</v>
      </c>
      <c r="AD277" s="14">
        <f>INDEX(挂机升级突破!DR$6:DR$57,卡牌消耗!$AI277)</f>
        <v>2</v>
      </c>
      <c r="AE277" s="14">
        <f>INDEX(挂机升级突破!DS$6:DS$57,卡牌消耗!$AI277)</f>
        <v>0</v>
      </c>
      <c r="AF277" s="14" t="str">
        <f t="shared" si="331"/>
        <v>项羽</v>
      </c>
      <c r="AG277" s="14">
        <f t="shared" si="332"/>
        <v>5</v>
      </c>
      <c r="AH277" s="14" t="str">
        <f t="shared" si="333"/>
        <v>项羽魂火-13</v>
      </c>
      <c r="AI277" s="14">
        <f t="shared" si="334"/>
        <v>13</v>
      </c>
      <c r="AJ277" s="14" t="str">
        <f>INDEX(挂机升级突破!$DT$4:$ED$4,INDEX(挂机升级突破!$DQ$6:$DQ$57,卡牌消耗!AI277))</f>
        <v>金币</v>
      </c>
      <c r="AK277" s="14">
        <f>ROUND(INDEX(挂机升级突破!$DJ$6:$DJ$57,卡牌消耗!AI277)*INDEX(卡牌消耗!$B$8:$F$8,AG277)/$Q$4/50,0)*50</f>
        <v>5450</v>
      </c>
      <c r="AL277" s="14" t="str">
        <f>IF(AD277&gt;0,INDEX(挂机升级突破!$DT$4:$ED$4,AD277),"")</f>
        <v>蓝色基础材料</v>
      </c>
      <c r="AM277" s="14">
        <f>ROUND(INDEX(挂机升级突破!$DT$6:$ED$57,卡牌消耗!AI277,AD277)*INDEX(卡牌消耗!$B$5:$F$5,AG277)/$Q$4/5,0)*5</f>
        <v>175</v>
      </c>
      <c r="AN277" s="14" t="str">
        <f>IF(AE277&gt;0,INDEX(挂机升级突破!$DT$4:$ED$4,AE277),"")</f>
        <v/>
      </c>
      <c r="AO277" s="14" t="str">
        <f>IF(AE277&gt;0,ROUND(INDEX(挂机升级突破!$DT$6:$ED$57,卡牌消耗!AI277,AE277)*INDEX(卡牌消耗!$B$7:$F$7,AG277)/$Q$4,0),"")</f>
        <v/>
      </c>
      <c r="AP277" s="106"/>
      <c r="AQ277" s="15"/>
      <c r="AR277" s="104">
        <v>273</v>
      </c>
      <c r="AS277" s="14">
        <f t="shared" si="335"/>
        <v>14</v>
      </c>
      <c r="AT277" s="14">
        <f>INDEX(挂机升级突破!$EI$7:$EI$26,AX277)</f>
        <v>5</v>
      </c>
      <c r="AU277" s="14">
        <f>INDEX(挂机升级突破!$EJ$7:$EJ$26,AX277)</f>
        <v>3</v>
      </c>
      <c r="AV277" s="14">
        <f t="shared" si="336"/>
        <v>3</v>
      </c>
      <c r="AW277" s="14" t="str">
        <f t="shared" si="337"/>
        <v>石灵明</v>
      </c>
      <c r="AX277" s="14">
        <f t="shared" si="338"/>
        <v>13</v>
      </c>
      <c r="AY277" s="14" t="str">
        <f t="shared" si="339"/>
        <v>石灵明13突</v>
      </c>
      <c r="AZ277" s="14" t="str">
        <f>IF(AT277&gt;0,INDEX(挂机升级突破!$ER$5:$EV$5,卡牌消耗!AT277),"")</f>
        <v>金币</v>
      </c>
      <c r="BA277" s="14">
        <f>IF(AT277&gt;0,ROUND(INDEX(挂机升级突破!$EV$7:$EV$26,卡牌消耗!AX277)*INDEX(卡牌消耗!$B$8:$F$8,AV277)/$Q$4/500,0)*500,"")</f>
        <v>33500</v>
      </c>
      <c r="BB277" s="14" t="str">
        <f>IF(AU277&gt;0,INDEX(挂机升级突破!$ER$5:$EV$5,卡牌消耗!AU277),"")</f>
        <v>银母</v>
      </c>
      <c r="BC277" s="14">
        <f>IF(AU277&gt;0,ROUND(INDEX(挂机升级突破!$ER$7:$EU$26,卡牌消耗!AX277,卡牌消耗!AU277)*INDEX($B$6:$F$6,AV277)/$Q$4/5,0)*5,"")</f>
        <v>40</v>
      </c>
      <c r="BD277" s="104"/>
      <c r="BE277" s="104"/>
      <c r="BF277" s="106"/>
      <c r="BX277" s="171"/>
      <c r="BY277" s="171"/>
      <c r="BZ277" s="171"/>
    </row>
    <row r="278" spans="8:7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330"/>
        <v>6</v>
      </c>
      <c r="AC278" s="14">
        <f>INDEX(挂机升级突破!$DQ$6:$DQ$57,卡牌消耗!AI278)</f>
        <v>11</v>
      </c>
      <c r="AD278" s="14">
        <f>INDEX(挂机升级突破!DR$6:DR$57,卡牌消耗!$AI278)</f>
        <v>3</v>
      </c>
      <c r="AE278" s="14">
        <f>INDEX(挂机升级突破!DS$6:DS$57,卡牌消耗!$AI278)</f>
        <v>0</v>
      </c>
      <c r="AF278" s="14" t="str">
        <f t="shared" si="331"/>
        <v>项羽</v>
      </c>
      <c r="AG278" s="14">
        <f t="shared" si="332"/>
        <v>5</v>
      </c>
      <c r="AH278" s="14" t="str">
        <f t="shared" si="333"/>
        <v>项羽魂火-14</v>
      </c>
      <c r="AI278" s="14">
        <f t="shared" si="334"/>
        <v>14</v>
      </c>
      <c r="AJ278" s="14" t="str">
        <f>INDEX(挂机升级突破!$DT$4:$ED$4,INDEX(挂机升级突破!$DQ$6:$DQ$57,卡牌消耗!AI278))</f>
        <v>金币</v>
      </c>
      <c r="AK278" s="14">
        <f>ROUND(INDEX(挂机升级突破!$DJ$6:$DJ$57,卡牌消耗!AI278)*INDEX(卡牌消耗!$B$8:$F$8,AG278)/$Q$4/50,0)*50</f>
        <v>6000</v>
      </c>
      <c r="AL278" s="14" t="str">
        <f>IF(AD278&gt;0,INDEX(挂机升级突破!$DT$4:$ED$4,AD278),"")</f>
        <v>紫色基础材料</v>
      </c>
      <c r="AM278" s="14">
        <f>ROUND(INDEX(挂机升级突破!$DT$6:$ED$57,卡牌消耗!AI278,AD278)*INDEX(卡牌消耗!$B$5:$F$5,AG278)/$Q$4/5,0)*5</f>
        <v>35</v>
      </c>
      <c r="AN278" s="14" t="str">
        <f>IF(AE278&gt;0,INDEX(挂机升级突破!$DT$4:$ED$4,AE278),"")</f>
        <v/>
      </c>
      <c r="AO278" s="14" t="str">
        <f>IF(AE278&gt;0,ROUND(INDEX(挂机升级突破!$DT$6:$ED$57,卡牌消耗!AI278,AE278)*INDEX(卡牌消耗!$B$7:$F$7,AG278)/$Q$4,0),"")</f>
        <v/>
      </c>
      <c r="AP278" s="106"/>
      <c r="AQ278" s="15"/>
      <c r="AR278" s="104">
        <v>274</v>
      </c>
      <c r="AS278" s="14">
        <f t="shared" si="335"/>
        <v>14</v>
      </c>
      <c r="AT278" s="14">
        <f>INDEX(挂机升级突破!$EI$7:$EI$26,AX278)</f>
        <v>5</v>
      </c>
      <c r="AU278" s="14">
        <f>INDEX(挂机升级突破!$EJ$7:$EJ$26,AX278)</f>
        <v>3</v>
      </c>
      <c r="AV278" s="14">
        <f t="shared" si="336"/>
        <v>3</v>
      </c>
      <c r="AW278" s="14" t="str">
        <f t="shared" si="337"/>
        <v>石灵明</v>
      </c>
      <c r="AX278" s="14">
        <f t="shared" si="338"/>
        <v>14</v>
      </c>
      <c r="AY278" s="14" t="str">
        <f t="shared" si="339"/>
        <v>石灵明14突</v>
      </c>
      <c r="AZ278" s="14" t="str">
        <f>IF(AT278&gt;0,INDEX(挂机升级突破!$ER$5:$EV$5,卡牌消耗!AT278),"")</f>
        <v>金币</v>
      </c>
      <c r="BA278" s="14">
        <f>IF(AT278&gt;0,ROUND(INDEX(挂机升级突破!$EV$7:$EV$26,卡牌消耗!AX278)*INDEX(卡牌消耗!$B$8:$F$8,AV278)/$Q$4/500,0)*500,"")</f>
        <v>33500</v>
      </c>
      <c r="BB278" s="14" t="str">
        <f>IF(AU278&gt;0,INDEX(挂机升级突破!$ER$5:$EV$5,卡牌消耗!AU278),"")</f>
        <v>银母</v>
      </c>
      <c r="BC278" s="14">
        <f>IF(AU278&gt;0,ROUND(INDEX(挂机升级突破!$ER$7:$EU$26,卡牌消耗!AX278,卡牌消耗!AU278)*INDEX($B$6:$F$6,AV278)/$Q$4/5,0)*5,"")</f>
        <v>55</v>
      </c>
      <c r="BD278" s="104"/>
      <c r="BE278" s="104"/>
      <c r="BF278" s="106"/>
      <c r="BX278" s="171"/>
      <c r="BY278" s="171"/>
      <c r="BZ278" s="171"/>
    </row>
    <row r="279" spans="8:7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330"/>
        <v>6</v>
      </c>
      <c r="AC279" s="14">
        <f>INDEX(挂机升级突破!$DQ$6:$DQ$57,卡牌消耗!AI279)</f>
        <v>11</v>
      </c>
      <c r="AD279" s="14">
        <f>INDEX(挂机升级突破!DR$6:DR$57,卡牌消耗!$AI279)</f>
        <v>3</v>
      </c>
      <c r="AE279" s="14">
        <f>INDEX(挂机升级突破!DS$6:DS$57,卡牌消耗!$AI279)</f>
        <v>0</v>
      </c>
      <c r="AF279" s="14" t="str">
        <f t="shared" si="331"/>
        <v>项羽</v>
      </c>
      <c r="AG279" s="14">
        <f t="shared" si="332"/>
        <v>5</v>
      </c>
      <c r="AH279" s="14" t="str">
        <f t="shared" si="333"/>
        <v>项羽魂火-15</v>
      </c>
      <c r="AI279" s="14">
        <f t="shared" si="334"/>
        <v>15</v>
      </c>
      <c r="AJ279" s="14" t="str">
        <f>INDEX(挂机升级突破!$DT$4:$ED$4,INDEX(挂机升级突破!$DQ$6:$DQ$57,卡牌消耗!AI279))</f>
        <v>金币</v>
      </c>
      <c r="AK279" s="14">
        <f>ROUND(INDEX(挂机升级突破!$DJ$6:$DJ$57,卡牌消耗!AI279)*INDEX(卡牌消耗!$B$8:$F$8,AG279)/$Q$4/50,0)*50</f>
        <v>6550</v>
      </c>
      <c r="AL279" s="14" t="str">
        <f>IF(AD279&gt;0,INDEX(挂机升级突破!$DT$4:$ED$4,AD279),"")</f>
        <v>紫色基础材料</v>
      </c>
      <c r="AM279" s="14">
        <f>ROUND(INDEX(挂机升级突破!$DT$6:$ED$57,卡牌消耗!AI279,AD279)*INDEX(卡牌消耗!$B$5:$F$5,AG279)/$Q$4/5,0)*5</f>
        <v>35</v>
      </c>
      <c r="AN279" s="14" t="str">
        <f>IF(AE279&gt;0,INDEX(挂机升级突破!$DT$4:$ED$4,AE279),"")</f>
        <v/>
      </c>
      <c r="AO279" s="14" t="str">
        <f>IF(AE279&gt;0,ROUND(INDEX(挂机升级突破!$DT$6:$ED$57,卡牌消耗!AI279,AE279)*INDEX(卡牌消耗!$B$7:$F$7,AG279)/$Q$4,0),"")</f>
        <v/>
      </c>
      <c r="AP279" s="106"/>
      <c r="AQ279" s="15"/>
      <c r="AR279" s="104">
        <v>275</v>
      </c>
      <c r="AS279" s="14">
        <f t="shared" si="335"/>
        <v>14</v>
      </c>
      <c r="AT279" s="14">
        <f>INDEX(挂机升级突破!$EI$7:$EI$26,AX279)</f>
        <v>5</v>
      </c>
      <c r="AU279" s="14">
        <f>INDEX(挂机升级突破!$EJ$7:$EJ$26,AX279)</f>
        <v>3</v>
      </c>
      <c r="AV279" s="14">
        <f t="shared" si="336"/>
        <v>3</v>
      </c>
      <c r="AW279" s="14" t="str">
        <f t="shared" si="337"/>
        <v>石灵明</v>
      </c>
      <c r="AX279" s="14">
        <f t="shared" si="338"/>
        <v>15</v>
      </c>
      <c r="AY279" s="14" t="str">
        <f t="shared" si="339"/>
        <v>石灵明15突</v>
      </c>
      <c r="AZ279" s="14" t="str">
        <f>IF(AT279&gt;0,INDEX(挂机升级突破!$ER$5:$EV$5,卡牌消耗!AT279),"")</f>
        <v>金币</v>
      </c>
      <c r="BA279" s="14">
        <f>IF(AT279&gt;0,ROUND(INDEX(挂机升级突破!$EV$7:$EV$26,卡牌消耗!AX279)*INDEX(卡牌消耗!$B$8:$F$8,AV279)/$Q$4/500,0)*500,"")</f>
        <v>44500</v>
      </c>
      <c r="BB279" s="14" t="str">
        <f>IF(AU279&gt;0,INDEX(挂机升级突破!$ER$5:$EV$5,卡牌消耗!AU279),"")</f>
        <v>银母</v>
      </c>
      <c r="BC279" s="14">
        <f>IF(AU279&gt;0,ROUND(INDEX(挂机升级突破!$ER$7:$EU$26,卡牌消耗!AX279,卡牌消耗!AU279)*INDEX($B$6:$F$6,AV279)/$Q$4/5,0)*5,"")</f>
        <v>70</v>
      </c>
      <c r="BD279" s="104"/>
      <c r="BE279" s="104"/>
      <c r="BF279" s="106"/>
      <c r="BX279" s="171"/>
      <c r="BY279" s="171"/>
      <c r="BZ279" s="171"/>
    </row>
    <row r="280" spans="8:7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330"/>
        <v>6</v>
      </c>
      <c r="AC280" s="14">
        <f>INDEX(挂机升级突破!$DQ$6:$DQ$57,卡牌消耗!AI280)</f>
        <v>11</v>
      </c>
      <c r="AD280" s="14">
        <f>INDEX(挂机升级突破!DR$6:DR$57,卡牌消耗!$AI280)</f>
        <v>3</v>
      </c>
      <c r="AE280" s="14">
        <f>INDEX(挂机升级突破!DS$6:DS$57,卡牌消耗!$AI280)</f>
        <v>0</v>
      </c>
      <c r="AF280" s="14" t="str">
        <f t="shared" si="331"/>
        <v>项羽</v>
      </c>
      <c r="AG280" s="14">
        <f t="shared" si="332"/>
        <v>5</v>
      </c>
      <c r="AH280" s="14" t="str">
        <f t="shared" si="333"/>
        <v>项羽魂火-16</v>
      </c>
      <c r="AI280" s="14">
        <f t="shared" si="334"/>
        <v>16</v>
      </c>
      <c r="AJ280" s="14" t="str">
        <f>INDEX(挂机升级突破!$DT$4:$ED$4,INDEX(挂机升级突破!$DQ$6:$DQ$57,卡牌消耗!AI280))</f>
        <v>金币</v>
      </c>
      <c r="AK280" s="14">
        <f>ROUND(INDEX(挂机升级突破!$DJ$6:$DJ$57,卡牌消耗!AI280)*INDEX(卡牌消耗!$B$8:$F$8,AG280)/$Q$4/50,0)*50</f>
        <v>6550</v>
      </c>
      <c r="AL280" s="14" t="str">
        <f>IF(AD280&gt;0,INDEX(挂机升级突破!$DT$4:$ED$4,AD280),"")</f>
        <v>紫色基础材料</v>
      </c>
      <c r="AM280" s="14">
        <f>ROUND(INDEX(挂机升级突破!$DT$6:$ED$57,卡牌消耗!AI280,AD280)*INDEX(卡牌消耗!$B$5:$F$5,AG280)/$Q$4/5,0)*5</f>
        <v>35</v>
      </c>
      <c r="AN280" s="14" t="str">
        <f>IF(AE280&gt;0,INDEX(挂机升级突破!$DT$4:$ED$4,AE280),"")</f>
        <v/>
      </c>
      <c r="AO280" s="14" t="str">
        <f>IF(AE280&gt;0,ROUND(INDEX(挂机升级突破!$DT$6:$ED$57,卡牌消耗!AI280,AE280)*INDEX(卡牌消耗!$B$7:$F$7,AG280)/$Q$4,0),"")</f>
        <v/>
      </c>
      <c r="AP280" s="106"/>
      <c r="AQ280" s="15"/>
      <c r="AR280" s="104">
        <v>276</v>
      </c>
      <c r="AS280" s="14">
        <f t="shared" si="335"/>
        <v>14</v>
      </c>
      <c r="AT280" s="14">
        <f>INDEX(挂机升级突破!$EI$7:$EI$26,AX280)</f>
        <v>5</v>
      </c>
      <c r="AU280" s="14">
        <f>INDEX(挂机升级突破!$EJ$7:$EJ$26,AX280)</f>
        <v>3</v>
      </c>
      <c r="AV280" s="14">
        <f t="shared" si="336"/>
        <v>3</v>
      </c>
      <c r="AW280" s="14" t="str">
        <f t="shared" si="337"/>
        <v>石灵明</v>
      </c>
      <c r="AX280" s="14">
        <f t="shared" si="338"/>
        <v>16</v>
      </c>
      <c r="AY280" s="14" t="str">
        <f t="shared" si="339"/>
        <v>石灵明16突</v>
      </c>
      <c r="AZ280" s="14" t="str">
        <f>IF(AT280&gt;0,INDEX(挂机升级突破!$ER$5:$EV$5,卡牌消耗!AT280),"")</f>
        <v>金币</v>
      </c>
      <c r="BA280" s="14">
        <f>IF(AT280&gt;0,ROUND(INDEX(挂机升级突破!$EV$7:$EV$26,卡牌消耗!AX280)*INDEX(卡牌消耗!$B$8:$F$8,AV280)/$Q$4/500,0)*500,"")</f>
        <v>80500</v>
      </c>
      <c r="BB280" s="14" t="str">
        <f>IF(AU280&gt;0,INDEX(挂机升级突破!$ER$5:$EV$5,卡牌消耗!AU280),"")</f>
        <v>银母</v>
      </c>
      <c r="BC280" s="14">
        <f>IF(AU280&gt;0,ROUND(INDEX(挂机升级突破!$ER$7:$EU$26,卡牌消耗!AX280,卡牌消耗!AU280)*INDEX($B$6:$F$6,AV280)/$Q$4/5,0)*5,"")</f>
        <v>90</v>
      </c>
      <c r="BD280" s="104"/>
      <c r="BE280" s="104"/>
      <c r="BF280" s="106"/>
      <c r="BX280" s="171"/>
      <c r="BY280" s="171"/>
      <c r="BZ280" s="171"/>
    </row>
    <row r="281" spans="8:7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330"/>
        <v>6</v>
      </c>
      <c r="AC281" s="14">
        <f>INDEX(挂机升级突破!$DQ$6:$DQ$57,卡牌消耗!AI281)</f>
        <v>11</v>
      </c>
      <c r="AD281" s="14">
        <f>INDEX(挂机升级突破!DR$6:DR$57,卡牌消耗!$AI281)</f>
        <v>3</v>
      </c>
      <c r="AE281" s="14">
        <f>INDEX(挂机升级突破!DS$6:DS$57,卡牌消耗!$AI281)</f>
        <v>0</v>
      </c>
      <c r="AF281" s="14" t="str">
        <f t="shared" si="331"/>
        <v>项羽</v>
      </c>
      <c r="AG281" s="14">
        <f t="shared" si="332"/>
        <v>5</v>
      </c>
      <c r="AH281" s="14" t="str">
        <f t="shared" si="333"/>
        <v>项羽魂火-17</v>
      </c>
      <c r="AI281" s="14">
        <f t="shared" si="334"/>
        <v>17</v>
      </c>
      <c r="AJ281" s="14" t="str">
        <f>INDEX(挂机升级突破!$DT$4:$ED$4,INDEX(挂机升级突破!$DQ$6:$DQ$57,卡牌消耗!AI281))</f>
        <v>金币</v>
      </c>
      <c r="AK281" s="14">
        <f>ROUND(INDEX(挂机升级突破!$DJ$6:$DJ$57,卡牌消耗!AI281)*INDEX(卡牌消耗!$B$8:$F$8,AG281)/$Q$4/50,0)*50</f>
        <v>8200</v>
      </c>
      <c r="AL281" s="14" t="str">
        <f>IF(AD281&gt;0,INDEX(挂机升级突破!$DT$4:$ED$4,AD281),"")</f>
        <v>紫色基础材料</v>
      </c>
      <c r="AM281" s="14">
        <f>ROUND(INDEX(挂机升级突破!$DT$6:$ED$57,卡牌消耗!AI281,AD281)*INDEX(卡牌消耗!$B$5:$F$5,AG281)/$Q$4/5,0)*5</f>
        <v>70</v>
      </c>
      <c r="AN281" s="14" t="str">
        <f>IF(AE281&gt;0,INDEX(挂机升级突破!$DT$4:$ED$4,AE281),"")</f>
        <v/>
      </c>
      <c r="AO281" s="14" t="str">
        <f>IF(AE281&gt;0,ROUND(INDEX(挂机升级突破!$DT$6:$ED$57,卡牌消耗!AI281,AE281)*INDEX(卡牌消耗!$B$7:$F$7,AG281)/$Q$4,0),"")</f>
        <v/>
      </c>
      <c r="AP281" s="106"/>
      <c r="AQ281" s="15"/>
      <c r="AR281" s="104">
        <v>277</v>
      </c>
      <c r="AS281" s="14">
        <f t="shared" si="335"/>
        <v>14</v>
      </c>
      <c r="AT281" s="14">
        <f>INDEX(挂机升级突破!$EI$7:$EI$26,AX281)</f>
        <v>5</v>
      </c>
      <c r="AU281" s="14">
        <f>INDEX(挂机升级突破!$EJ$7:$EJ$26,AX281)</f>
        <v>4</v>
      </c>
      <c r="AV281" s="14">
        <f t="shared" si="336"/>
        <v>3</v>
      </c>
      <c r="AW281" s="14" t="str">
        <f t="shared" si="337"/>
        <v>石灵明</v>
      </c>
      <c r="AX281" s="14">
        <f t="shared" si="338"/>
        <v>17</v>
      </c>
      <c r="AY281" s="14" t="str">
        <f t="shared" si="339"/>
        <v>石灵明17突</v>
      </c>
      <c r="AZ281" s="14" t="str">
        <f>IF(AT281&gt;0,INDEX(挂机升级突破!$ER$5:$EV$5,卡牌消耗!AT281),"")</f>
        <v>金币</v>
      </c>
      <c r="BA281" s="14">
        <f>IF(AT281&gt;0,ROUND(INDEX(挂机升级突破!$EV$7:$EV$26,卡牌消耗!AX281)*INDEX(卡牌消耗!$B$8:$F$8,AV281)/$Q$4/500,0)*500,"")</f>
        <v>80500</v>
      </c>
      <c r="BB281" s="14" t="str">
        <f>IF(AU281&gt;0,INDEX(挂机升级突破!$ER$5:$EV$5,卡牌消耗!AU281),"")</f>
        <v>铀金</v>
      </c>
      <c r="BC281" s="14">
        <f>IF(AU281&gt;0,ROUND(INDEX(挂机升级突破!$ER$7:$EU$26,卡牌消耗!AX281,卡牌消耗!AU281)*INDEX($B$6:$F$6,AV281)/$Q$4/5,0)*5,"")</f>
        <v>20</v>
      </c>
      <c r="BD281" s="104"/>
      <c r="BE281" s="104"/>
      <c r="BF281" s="106"/>
      <c r="BX281" s="171"/>
      <c r="BY281" s="171"/>
      <c r="BZ281" s="171"/>
    </row>
    <row r="282" spans="8:7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330"/>
        <v>6</v>
      </c>
      <c r="AC282" s="14">
        <f>INDEX(挂机升级突破!$DQ$6:$DQ$57,卡牌消耗!AI282)</f>
        <v>11</v>
      </c>
      <c r="AD282" s="14">
        <f>INDEX(挂机升级突破!DR$6:DR$57,卡牌消耗!$AI282)</f>
        <v>3</v>
      </c>
      <c r="AE282" s="14">
        <f>INDEX(挂机升级突破!DS$6:DS$57,卡牌消耗!$AI282)</f>
        <v>0</v>
      </c>
      <c r="AF282" s="14" t="str">
        <f t="shared" si="331"/>
        <v>项羽</v>
      </c>
      <c r="AG282" s="14">
        <f t="shared" si="332"/>
        <v>5</v>
      </c>
      <c r="AH282" s="14" t="str">
        <f t="shared" si="333"/>
        <v>项羽魂火-18</v>
      </c>
      <c r="AI282" s="14">
        <f t="shared" si="334"/>
        <v>18</v>
      </c>
      <c r="AJ282" s="14" t="str">
        <f>INDEX(挂机升级突破!$DT$4:$ED$4,INDEX(挂机升级突破!$DQ$6:$DQ$57,卡牌消耗!AI282))</f>
        <v>金币</v>
      </c>
      <c r="AK282" s="14">
        <f>ROUND(INDEX(挂机升级突破!$DJ$6:$DJ$57,卡牌消耗!AI282)*INDEX(卡牌消耗!$B$8:$F$8,AG282)/$Q$4/50,0)*50</f>
        <v>8200</v>
      </c>
      <c r="AL282" s="14" t="str">
        <f>IF(AD282&gt;0,INDEX(挂机升级突破!$DT$4:$ED$4,AD282),"")</f>
        <v>紫色基础材料</v>
      </c>
      <c r="AM282" s="14">
        <f>ROUND(INDEX(挂机升级突破!$DT$6:$ED$57,卡牌消耗!AI282,AD282)*INDEX(卡牌消耗!$B$5:$F$5,AG282)/$Q$4/5,0)*5</f>
        <v>70</v>
      </c>
      <c r="AN282" s="14" t="str">
        <f>IF(AE282&gt;0,INDEX(挂机升级突破!$DT$4:$ED$4,AE282),"")</f>
        <v/>
      </c>
      <c r="AO282" s="14" t="str">
        <f>IF(AE282&gt;0,ROUND(INDEX(挂机升级突破!$DT$6:$ED$57,卡牌消耗!AI282,AE282)*INDEX(卡牌消耗!$B$7:$F$7,AG282)/$Q$4,0),"")</f>
        <v/>
      </c>
      <c r="AP282" s="106"/>
      <c r="AQ282" s="15"/>
      <c r="AR282" s="104">
        <v>278</v>
      </c>
      <c r="AS282" s="14">
        <f t="shared" si="335"/>
        <v>14</v>
      </c>
      <c r="AT282" s="14">
        <f>INDEX(挂机升级突破!$EI$7:$EI$26,AX282)</f>
        <v>5</v>
      </c>
      <c r="AU282" s="14">
        <f>INDEX(挂机升级突破!$EJ$7:$EJ$26,AX282)</f>
        <v>4</v>
      </c>
      <c r="AV282" s="14">
        <f t="shared" si="336"/>
        <v>3</v>
      </c>
      <c r="AW282" s="14" t="str">
        <f t="shared" si="337"/>
        <v>石灵明</v>
      </c>
      <c r="AX282" s="14">
        <f t="shared" si="338"/>
        <v>18</v>
      </c>
      <c r="AY282" s="14" t="str">
        <f t="shared" si="339"/>
        <v>石灵明18突</v>
      </c>
      <c r="AZ282" s="14" t="str">
        <f>IF(AT282&gt;0,INDEX(挂机升级突破!$ER$5:$EV$5,卡牌消耗!AT282),"")</f>
        <v>金币</v>
      </c>
      <c r="BA282" s="14">
        <f>IF(AT282&gt;0,ROUND(INDEX(挂机升级突破!$EV$7:$EV$26,卡牌消耗!AX282)*INDEX(卡牌消耗!$B$8:$F$8,AV282)/$Q$4/500,0)*500,"")</f>
        <v>107500</v>
      </c>
      <c r="BB282" s="14" t="str">
        <f>IF(AU282&gt;0,INDEX(挂机升级突破!$ER$5:$EV$5,卡牌消耗!AU282),"")</f>
        <v>铀金</v>
      </c>
      <c r="BC282" s="14">
        <f>IF(AU282&gt;0,ROUND(INDEX(挂机升级突破!$ER$7:$EU$26,卡牌消耗!AX282,卡牌消耗!AU282)*INDEX($B$6:$F$6,AV282)/$Q$4/5,0)*5,"")</f>
        <v>25</v>
      </c>
      <c r="BD282" s="104"/>
      <c r="BE282" s="104"/>
      <c r="BF282" s="106"/>
      <c r="BX282" s="171"/>
      <c r="BY282" s="171"/>
      <c r="BZ282" s="171"/>
    </row>
    <row r="283" spans="8:7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330"/>
        <v>6</v>
      </c>
      <c r="AC283" s="14">
        <f>INDEX(挂机升级突破!$DQ$6:$DQ$57,卡牌消耗!AI283)</f>
        <v>11</v>
      </c>
      <c r="AD283" s="14">
        <f>INDEX(挂机升级突破!DR$6:DR$57,卡牌消耗!$AI283)</f>
        <v>3</v>
      </c>
      <c r="AE283" s="14">
        <f>INDEX(挂机升级突破!DS$6:DS$57,卡牌消耗!$AI283)</f>
        <v>0</v>
      </c>
      <c r="AF283" s="14" t="str">
        <f t="shared" si="331"/>
        <v>项羽</v>
      </c>
      <c r="AG283" s="14">
        <f t="shared" si="332"/>
        <v>5</v>
      </c>
      <c r="AH283" s="14" t="str">
        <f t="shared" si="333"/>
        <v>项羽魂火-19</v>
      </c>
      <c r="AI283" s="14">
        <f t="shared" si="334"/>
        <v>19</v>
      </c>
      <c r="AJ283" s="14" t="str">
        <f>INDEX(挂机升级突破!$DT$4:$ED$4,INDEX(挂机升级突破!$DQ$6:$DQ$57,卡牌消耗!AI283))</f>
        <v>金币</v>
      </c>
      <c r="AK283" s="14">
        <f>ROUND(INDEX(挂机升级突破!$DJ$6:$DJ$57,卡牌消耗!AI283)*INDEX(卡牌消耗!$B$8:$F$8,AG283)/$Q$4/50,0)*50</f>
        <v>8200</v>
      </c>
      <c r="AL283" s="14" t="str">
        <f>IF(AD283&gt;0,INDEX(挂机升级突破!$DT$4:$ED$4,AD283),"")</f>
        <v>紫色基础材料</v>
      </c>
      <c r="AM283" s="14">
        <f>ROUND(INDEX(挂机升级突破!$DT$6:$ED$57,卡牌消耗!AI283,AD283)*INDEX(卡牌消耗!$B$5:$F$5,AG283)/$Q$4/5,0)*5</f>
        <v>70</v>
      </c>
      <c r="AN283" s="14" t="str">
        <f>IF(AE283&gt;0,INDEX(挂机升级突破!$DT$4:$ED$4,AE283),"")</f>
        <v/>
      </c>
      <c r="AO283" s="14" t="str">
        <f>IF(AE283&gt;0,ROUND(INDEX(挂机升级突破!$DT$6:$ED$57,卡牌消耗!AI283,AE283)*INDEX(卡牌消耗!$B$7:$F$7,AG283)/$Q$4,0),"")</f>
        <v/>
      </c>
      <c r="AP283" s="106"/>
      <c r="AQ283" s="15"/>
      <c r="AR283" s="104">
        <v>279</v>
      </c>
      <c r="AS283" s="14">
        <f t="shared" si="335"/>
        <v>14</v>
      </c>
      <c r="AT283" s="14">
        <f>INDEX(挂机升级突破!$EI$7:$EI$26,AX283)</f>
        <v>5</v>
      </c>
      <c r="AU283" s="14">
        <f>INDEX(挂机升级突破!$EJ$7:$EJ$26,AX283)</f>
        <v>4</v>
      </c>
      <c r="AV283" s="14">
        <f t="shared" si="336"/>
        <v>3</v>
      </c>
      <c r="AW283" s="14" t="str">
        <f t="shared" si="337"/>
        <v>石灵明</v>
      </c>
      <c r="AX283" s="14">
        <f t="shared" si="338"/>
        <v>19</v>
      </c>
      <c r="AY283" s="14" t="str">
        <f t="shared" si="339"/>
        <v>石灵明19突</v>
      </c>
      <c r="AZ283" s="14" t="str">
        <f>IF(AT283&gt;0,INDEX(挂机升级突破!$ER$5:$EV$5,卡牌消耗!AT283),"")</f>
        <v>金币</v>
      </c>
      <c r="BA283" s="14">
        <f>IF(AT283&gt;0,ROUND(INDEX(挂机升级突破!$EV$7:$EV$26,卡牌消耗!AX283)*INDEX(卡牌消耗!$B$8:$F$8,AV283)/$Q$4/500,0)*500,"")</f>
        <v>651500</v>
      </c>
      <c r="BB283" s="14" t="str">
        <f>IF(AU283&gt;0,INDEX(挂机升级突破!$ER$5:$EV$5,卡牌消耗!AU283),"")</f>
        <v>铀金</v>
      </c>
      <c r="BC283" s="14">
        <f>IF(AU283&gt;0,ROUND(INDEX(挂机升级突破!$ER$7:$EU$26,卡牌消耗!AX283,卡牌消耗!AU283)*INDEX($B$6:$F$6,AV283)/$Q$4/5,0)*5,"")</f>
        <v>35</v>
      </c>
      <c r="BD283" s="104"/>
      <c r="BE283" s="104"/>
      <c r="BF283" s="106"/>
      <c r="BX283" s="171"/>
      <c r="BY283" s="171"/>
      <c r="BZ283" s="171"/>
    </row>
    <row r="284" spans="8:7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330"/>
        <v>6</v>
      </c>
      <c r="AC284" s="14">
        <f>INDEX(挂机升级突破!$DQ$6:$DQ$57,卡牌消耗!AI284)</f>
        <v>11</v>
      </c>
      <c r="AD284" s="14">
        <f>INDEX(挂机升级突破!DR$6:DR$57,卡牌消耗!$AI284)</f>
        <v>3</v>
      </c>
      <c r="AE284" s="14">
        <f>INDEX(挂机升级突破!DS$6:DS$57,卡牌消耗!$AI284)</f>
        <v>0</v>
      </c>
      <c r="AF284" s="14" t="str">
        <f t="shared" si="331"/>
        <v>项羽</v>
      </c>
      <c r="AG284" s="14">
        <f t="shared" si="332"/>
        <v>5</v>
      </c>
      <c r="AH284" s="14" t="str">
        <f t="shared" si="333"/>
        <v>项羽魂火-20</v>
      </c>
      <c r="AI284" s="14">
        <f t="shared" si="334"/>
        <v>20</v>
      </c>
      <c r="AJ284" s="14" t="str">
        <f>INDEX(挂机升级突破!$DT$4:$ED$4,INDEX(挂机升级突破!$DQ$6:$DQ$57,卡牌消耗!AI284))</f>
        <v>金币</v>
      </c>
      <c r="AK284" s="14">
        <f>ROUND(INDEX(挂机升级突破!$DJ$6:$DJ$57,卡牌消耗!AI284)*INDEX(卡牌消耗!$B$8:$F$8,AG284)/$Q$4/50,0)*50</f>
        <v>10050</v>
      </c>
      <c r="AL284" s="14" t="str">
        <f>IF(AD284&gt;0,INDEX(挂机升级突破!$DT$4:$ED$4,AD284),"")</f>
        <v>紫色基础材料</v>
      </c>
      <c r="AM284" s="14">
        <f>ROUND(INDEX(挂机升级突破!$DT$6:$ED$57,卡牌消耗!AI284,AD284)*INDEX(卡牌消耗!$B$5:$F$5,AG284)/$Q$4/5,0)*5</f>
        <v>105</v>
      </c>
      <c r="AN284" s="14" t="str">
        <f>IF(AE284&gt;0,INDEX(挂机升级突破!$DT$4:$ED$4,AE284),"")</f>
        <v/>
      </c>
      <c r="AO284" s="14" t="str">
        <f>IF(AE284&gt;0,ROUND(INDEX(挂机升级突破!$DT$6:$ED$57,卡牌消耗!AI284,AE284)*INDEX(卡牌消耗!$B$7:$F$7,AG284)/$Q$4,0),"")</f>
        <v/>
      </c>
      <c r="AP284" s="106"/>
      <c r="AQ284" s="15"/>
      <c r="AR284" s="104">
        <v>280</v>
      </c>
      <c r="AS284" s="14">
        <f t="shared" si="335"/>
        <v>14</v>
      </c>
      <c r="AT284" s="14">
        <f>INDEX(挂机升级突破!$EI$7:$EI$26,AX284)</f>
        <v>5</v>
      </c>
      <c r="AU284" s="14">
        <f>INDEX(挂机升级突破!$EJ$7:$EJ$26,AX284)</f>
        <v>4</v>
      </c>
      <c r="AV284" s="14">
        <f t="shared" si="336"/>
        <v>3</v>
      </c>
      <c r="AW284" s="14" t="str">
        <f t="shared" si="337"/>
        <v>石灵明</v>
      </c>
      <c r="AX284" s="14">
        <f t="shared" si="338"/>
        <v>20</v>
      </c>
      <c r="AY284" s="14" t="str">
        <f t="shared" si="339"/>
        <v>石灵明20突</v>
      </c>
      <c r="AZ284" s="14" t="str">
        <f>IF(AT284&gt;0,INDEX(挂机升级突破!$ER$5:$EV$5,卡牌消耗!AT284),"")</f>
        <v>金币</v>
      </c>
      <c r="BA284" s="14">
        <f>IF(AT284&gt;0,ROUND(INDEX(挂机升级突破!$EV$7:$EV$26,卡牌消耗!AX284)*INDEX(卡牌消耗!$B$8:$F$8,AV284)/$Q$4/500,0)*500,"")</f>
        <v>977000</v>
      </c>
      <c r="BB284" s="14" t="str">
        <f>IF(AU284&gt;0,INDEX(挂机升级突破!$ER$5:$EV$5,卡牌消耗!AU284),"")</f>
        <v>铀金</v>
      </c>
      <c r="BC284" s="14">
        <f>IF(AU284&gt;0,ROUND(INDEX(挂机升级突破!$ER$7:$EU$26,卡牌消耗!AX284,卡牌消耗!AU284)*INDEX($B$6:$F$6,AV284)/$Q$4/5,0)*5,"")</f>
        <v>40</v>
      </c>
      <c r="BD284" s="104"/>
      <c r="BE284" s="104"/>
      <c r="BF284" s="106"/>
      <c r="BX284" s="171"/>
      <c r="BY284" s="171"/>
      <c r="BZ284" s="171"/>
    </row>
    <row r="285" spans="8:7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330"/>
        <v>6</v>
      </c>
      <c r="AC285" s="14">
        <f>INDEX(挂机升级突破!$DQ$6:$DQ$57,卡牌消耗!AI285)</f>
        <v>11</v>
      </c>
      <c r="AD285" s="14">
        <f>INDEX(挂机升级突破!DR$6:DR$57,卡牌消耗!$AI285)</f>
        <v>3</v>
      </c>
      <c r="AE285" s="14">
        <f>INDEX(挂机升级突破!DS$6:DS$57,卡牌消耗!$AI285)</f>
        <v>0</v>
      </c>
      <c r="AF285" s="14" t="str">
        <f t="shared" si="331"/>
        <v>项羽</v>
      </c>
      <c r="AG285" s="14">
        <f t="shared" si="332"/>
        <v>5</v>
      </c>
      <c r="AH285" s="14" t="str">
        <f t="shared" si="333"/>
        <v>项羽魂火-21</v>
      </c>
      <c r="AI285" s="14">
        <f t="shared" si="334"/>
        <v>21</v>
      </c>
      <c r="AJ285" s="14" t="str">
        <f>INDEX(挂机升级突破!$DT$4:$ED$4,INDEX(挂机升级突破!$DQ$6:$DQ$57,卡牌消耗!AI285))</f>
        <v>金币</v>
      </c>
      <c r="AK285" s="14">
        <f>ROUND(INDEX(挂机升级突破!$DJ$6:$DJ$57,卡牌消耗!AI285)*INDEX(卡牌消耗!$B$8:$F$8,AG285)/$Q$4/50,0)*50</f>
        <v>10050</v>
      </c>
      <c r="AL285" s="14" t="str">
        <f>IF(AD285&gt;0,INDEX(挂机升级突破!$DT$4:$ED$4,AD285),"")</f>
        <v>紫色基础材料</v>
      </c>
      <c r="AM285" s="14">
        <f>ROUND(INDEX(挂机升级突破!$DT$6:$ED$57,卡牌消耗!AI285,AD285)*INDEX(卡牌消耗!$B$5:$F$5,AG285)/$Q$4/5,0)*5</f>
        <v>105</v>
      </c>
      <c r="AN285" s="14" t="str">
        <f>IF(AE285&gt;0,INDEX(挂机升级突破!$DT$4:$ED$4,AE285),"")</f>
        <v/>
      </c>
      <c r="AO285" s="14" t="str">
        <f>IF(AE285&gt;0,ROUND(INDEX(挂机升级突破!$DT$6:$ED$57,卡牌消耗!AI285,AE285)*INDEX(卡牌消耗!$B$7:$F$7,AG285)/$Q$4,0),"")</f>
        <v/>
      </c>
      <c r="AP285" s="106"/>
      <c r="AQ285" s="15"/>
      <c r="AR285" s="104">
        <v>281</v>
      </c>
      <c r="AS285" s="14">
        <f t="shared" si="335"/>
        <v>15</v>
      </c>
      <c r="AT285" s="14">
        <f>INDEX(挂机升级突破!$EI$7:$EI$26,AX285)</f>
        <v>0</v>
      </c>
      <c r="AU285" s="14">
        <f>INDEX(挂机升级突破!$EJ$7:$EJ$26,AX285)</f>
        <v>0</v>
      </c>
      <c r="AV285" s="14">
        <f t="shared" si="336"/>
        <v>2</v>
      </c>
      <c r="AW285" s="14" t="str">
        <f t="shared" si="337"/>
        <v>于禁</v>
      </c>
      <c r="AX285" s="14">
        <f t="shared" si="338"/>
        <v>1</v>
      </c>
      <c r="AY285" s="14" t="str">
        <f t="shared" si="339"/>
        <v>于禁1突</v>
      </c>
      <c r="AZ285" s="14" t="str">
        <f>IF(AT285&gt;0,INDEX(挂机升级突破!$ER$5:$EV$5,卡牌消耗!AT285),"")</f>
        <v/>
      </c>
      <c r="BA285" s="14" t="str">
        <f>IF(AT285&gt;0,ROUND(INDEX(挂机升级突破!$EV$7:$EV$26,卡牌消耗!AX285)*INDEX(卡牌消耗!$B$8:$F$8,AV285)/$Q$4/500,0)*500,"")</f>
        <v/>
      </c>
      <c r="BB285" s="14" t="str">
        <f>IF(AU285&gt;0,INDEX(挂机升级突破!$ER$5:$EV$5,卡牌消耗!AU285),"")</f>
        <v/>
      </c>
      <c r="BC285" s="14" t="str">
        <f>IF(AU285&gt;0,ROUND(INDEX(挂机升级突破!$ER$7:$EU$26,卡牌消耗!AX285,卡牌消耗!AU285)*INDEX($B$6:$F$6,AV285)/$Q$4/5,0)*5,"")</f>
        <v/>
      </c>
      <c r="BD285" s="104"/>
      <c r="BE285" s="104"/>
      <c r="BF285" s="106"/>
      <c r="BX285" s="171"/>
      <c r="BY285" s="171"/>
      <c r="BZ285" s="171"/>
    </row>
    <row r="286" spans="8:7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330"/>
        <v>6</v>
      </c>
      <c r="AC286" s="14">
        <f>INDEX(挂机升级突破!$DQ$6:$DQ$57,卡牌消耗!AI286)</f>
        <v>11</v>
      </c>
      <c r="AD286" s="14">
        <f>INDEX(挂机升级突破!DR$6:DR$57,卡牌消耗!$AI286)</f>
        <v>3</v>
      </c>
      <c r="AE286" s="14">
        <f>INDEX(挂机升级突破!DS$6:DS$57,卡牌消耗!$AI286)</f>
        <v>0</v>
      </c>
      <c r="AF286" s="14" t="str">
        <f t="shared" si="331"/>
        <v>项羽</v>
      </c>
      <c r="AG286" s="14">
        <f t="shared" si="332"/>
        <v>5</v>
      </c>
      <c r="AH286" s="14" t="str">
        <f t="shared" si="333"/>
        <v>项羽魂火-22</v>
      </c>
      <c r="AI286" s="14">
        <f t="shared" si="334"/>
        <v>22</v>
      </c>
      <c r="AJ286" s="14" t="str">
        <f>INDEX(挂机升级突破!$DT$4:$ED$4,INDEX(挂机升级突破!$DQ$6:$DQ$57,卡牌消耗!AI286))</f>
        <v>金币</v>
      </c>
      <c r="AK286" s="14">
        <f>ROUND(INDEX(挂机升级突破!$DJ$6:$DJ$57,卡牌消耗!AI286)*INDEX(卡牌消耗!$B$8:$F$8,AG286)/$Q$4/50,0)*50</f>
        <v>10050</v>
      </c>
      <c r="AL286" s="14" t="str">
        <f>IF(AD286&gt;0,INDEX(挂机升级突破!$DT$4:$ED$4,AD286),"")</f>
        <v>紫色基础材料</v>
      </c>
      <c r="AM286" s="14">
        <f>ROUND(INDEX(挂机升级突破!$DT$6:$ED$57,卡牌消耗!AI286,AD286)*INDEX(卡牌消耗!$B$5:$F$5,AG286)/$Q$4/5,0)*5</f>
        <v>105</v>
      </c>
      <c r="AN286" s="14" t="str">
        <f>IF(AE286&gt;0,INDEX(挂机升级突破!$DT$4:$ED$4,AE286),"")</f>
        <v/>
      </c>
      <c r="AO286" s="14" t="str">
        <f>IF(AE286&gt;0,ROUND(INDEX(挂机升级突破!$DT$6:$ED$57,卡牌消耗!AI286,AE286)*INDEX(卡牌消耗!$B$7:$F$7,AG286)/$Q$4,0),"")</f>
        <v/>
      </c>
      <c r="AP286" s="106"/>
      <c r="AQ286" s="15"/>
      <c r="AR286" s="104">
        <v>282</v>
      </c>
      <c r="AS286" s="14">
        <f t="shared" si="335"/>
        <v>15</v>
      </c>
      <c r="AT286" s="14">
        <f>INDEX(挂机升级突破!$EI$7:$EI$26,AX286)</f>
        <v>5</v>
      </c>
      <c r="AU286" s="14">
        <f>INDEX(挂机升级突破!$EJ$7:$EJ$26,AX286)</f>
        <v>0</v>
      </c>
      <c r="AV286" s="14">
        <f t="shared" si="336"/>
        <v>2</v>
      </c>
      <c r="AW286" s="14" t="str">
        <f t="shared" si="337"/>
        <v>于禁</v>
      </c>
      <c r="AX286" s="14">
        <f t="shared" si="338"/>
        <v>2</v>
      </c>
      <c r="AY286" s="14" t="str">
        <f t="shared" si="339"/>
        <v>于禁2突</v>
      </c>
      <c r="AZ286" s="14" t="str">
        <f>IF(AT286&gt;0,INDEX(挂机升级突破!$ER$5:$EV$5,卡牌消耗!AT286),"")</f>
        <v>金币</v>
      </c>
      <c r="BA286" s="14">
        <f>IF(AT286&gt;0,ROUND(INDEX(挂机升级突破!$EV$7:$EV$26,卡牌消耗!AX286)*INDEX(卡牌消耗!$B$8:$F$8,AV286)/$Q$4/500,0)*500,"")</f>
        <v>2000</v>
      </c>
      <c r="BB286" s="14" t="str">
        <f>IF(AU286&gt;0,INDEX(挂机升级突破!$ER$5:$EV$5,卡牌消耗!AU286),"")</f>
        <v/>
      </c>
      <c r="BC286" s="14" t="str">
        <f>IF(AU286&gt;0,ROUND(INDEX(挂机升级突破!$ER$7:$EU$26,卡牌消耗!AX286,卡牌消耗!AU286)*INDEX($B$6:$F$6,AV286)/$Q$4/5,0)*5,"")</f>
        <v/>
      </c>
      <c r="BD286" s="104"/>
      <c r="BE286" s="104"/>
      <c r="BF286" s="106"/>
      <c r="BX286" s="171"/>
      <c r="BY286" s="171"/>
      <c r="BZ286" s="171"/>
    </row>
    <row r="287" spans="8:7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330"/>
        <v>6</v>
      </c>
      <c r="AC287" s="14">
        <f>INDEX(挂机升级突破!$DQ$6:$DQ$57,卡牌消耗!AI287)</f>
        <v>11</v>
      </c>
      <c r="AD287" s="14">
        <f>INDEX(挂机升级突破!DR$6:DR$57,卡牌消耗!$AI287)</f>
        <v>4</v>
      </c>
      <c r="AE287" s="14">
        <f>INDEX(挂机升级突破!DS$6:DS$57,卡牌消耗!$AI287)</f>
        <v>0</v>
      </c>
      <c r="AF287" s="14" t="str">
        <f t="shared" si="331"/>
        <v>项羽</v>
      </c>
      <c r="AG287" s="14">
        <f t="shared" si="332"/>
        <v>5</v>
      </c>
      <c r="AH287" s="14" t="str">
        <f t="shared" si="333"/>
        <v>项羽魂火-23</v>
      </c>
      <c r="AI287" s="14">
        <f t="shared" si="334"/>
        <v>23</v>
      </c>
      <c r="AJ287" s="14" t="str">
        <f>INDEX(挂机升级突破!$DT$4:$ED$4,INDEX(挂机升级突破!$DQ$6:$DQ$57,卡牌消耗!AI287))</f>
        <v>金币</v>
      </c>
      <c r="AK287" s="14">
        <f>ROUND(INDEX(挂机升级突破!$DJ$6:$DJ$57,卡牌消耗!AI287)*INDEX(卡牌消耗!$B$8:$F$8,AG287)/$Q$4/50,0)*50</f>
        <v>13800</v>
      </c>
      <c r="AL287" s="14" t="str">
        <f>IF(AD287&gt;0,INDEX(挂机升级突破!$DT$4:$ED$4,AD287),"")</f>
        <v>橙色基础材料</v>
      </c>
      <c r="AM287" s="14">
        <f>ROUND(INDEX(挂机升级突破!$DT$6:$ED$57,卡牌消耗!AI287,AD287)*INDEX(卡牌消耗!$B$5:$F$5,AG287)/$Q$4/5,0)*5</f>
        <v>30</v>
      </c>
      <c r="AN287" s="14" t="str">
        <f>IF(AE287&gt;0,INDEX(挂机升级突破!$DT$4:$ED$4,AE287),"")</f>
        <v/>
      </c>
      <c r="AO287" s="14" t="str">
        <f>IF(AE287&gt;0,ROUND(INDEX(挂机升级突破!$DT$6:$ED$57,卡牌消耗!AI287,AE287)*INDEX(卡牌消耗!$B$7:$F$7,AG287)/$Q$4,0),"")</f>
        <v/>
      </c>
      <c r="AP287" s="106"/>
      <c r="AQ287" s="15"/>
      <c r="AR287" s="104">
        <v>283</v>
      </c>
      <c r="AS287" s="14">
        <f t="shared" si="335"/>
        <v>15</v>
      </c>
      <c r="AT287" s="14">
        <f>INDEX(挂机升级突破!$EI$7:$EI$26,AX287)</f>
        <v>5</v>
      </c>
      <c r="AU287" s="14">
        <f>INDEX(挂机升级突破!$EJ$7:$EJ$26,AX287)</f>
        <v>0</v>
      </c>
      <c r="AV287" s="14">
        <f t="shared" si="336"/>
        <v>2</v>
      </c>
      <c r="AW287" s="14" t="str">
        <f t="shared" si="337"/>
        <v>于禁</v>
      </c>
      <c r="AX287" s="14">
        <f t="shared" si="338"/>
        <v>3</v>
      </c>
      <c r="AY287" s="14" t="str">
        <f t="shared" si="339"/>
        <v>于禁3突</v>
      </c>
      <c r="AZ287" s="14" t="str">
        <f>IF(AT287&gt;0,INDEX(挂机升级突破!$ER$5:$EV$5,卡牌消耗!AT287),"")</f>
        <v>金币</v>
      </c>
      <c r="BA287" s="14">
        <f>IF(AT287&gt;0,ROUND(INDEX(挂机升级突破!$EV$7:$EV$26,卡牌消耗!AX287)*INDEX(卡牌消耗!$B$8:$F$8,AV287)/$Q$4/500,0)*500,"")</f>
        <v>2000</v>
      </c>
      <c r="BB287" s="14" t="str">
        <f>IF(AU287&gt;0,INDEX(挂机升级突破!$ER$5:$EV$5,卡牌消耗!AU287),"")</f>
        <v/>
      </c>
      <c r="BC287" s="14" t="str">
        <f>IF(AU287&gt;0,ROUND(INDEX(挂机升级突破!$ER$7:$EU$26,卡牌消耗!AX287,卡牌消耗!AU287)*INDEX($B$6:$F$6,AV287)/$Q$4/5,0)*5,"")</f>
        <v/>
      </c>
      <c r="BD287" s="104"/>
      <c r="BE287" s="104"/>
      <c r="BF287" s="106"/>
      <c r="BX287" s="171"/>
      <c r="BY287" s="171"/>
      <c r="BZ287" s="171"/>
    </row>
    <row r="288" spans="8:7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330"/>
        <v>6</v>
      </c>
      <c r="AC288" s="14">
        <f>INDEX(挂机升级突破!$DQ$6:$DQ$57,卡牌消耗!AI288)</f>
        <v>11</v>
      </c>
      <c r="AD288" s="14">
        <f>INDEX(挂机升级突破!DR$6:DR$57,卡牌消耗!$AI288)</f>
        <v>4</v>
      </c>
      <c r="AE288" s="14">
        <f>INDEX(挂机升级突破!DS$6:DS$57,卡牌消耗!$AI288)</f>
        <v>0</v>
      </c>
      <c r="AF288" s="14" t="str">
        <f t="shared" si="331"/>
        <v>项羽</v>
      </c>
      <c r="AG288" s="14">
        <f t="shared" si="332"/>
        <v>5</v>
      </c>
      <c r="AH288" s="14" t="str">
        <f t="shared" si="333"/>
        <v>项羽魂火-24</v>
      </c>
      <c r="AI288" s="14">
        <f t="shared" si="334"/>
        <v>24</v>
      </c>
      <c r="AJ288" s="14" t="str">
        <f>INDEX(挂机升级突破!$DT$4:$ED$4,INDEX(挂机升级突破!$DQ$6:$DQ$57,卡牌消耗!AI288))</f>
        <v>金币</v>
      </c>
      <c r="AK288" s="14">
        <f>ROUND(INDEX(挂机升级突破!$DJ$6:$DJ$57,卡牌消耗!AI288)*INDEX(卡牌消耗!$B$8:$F$8,AG288)/$Q$4/50,0)*50</f>
        <v>13800</v>
      </c>
      <c r="AL288" s="14" t="str">
        <f>IF(AD288&gt;0,INDEX(挂机升级突破!$DT$4:$ED$4,AD288),"")</f>
        <v>橙色基础材料</v>
      </c>
      <c r="AM288" s="14">
        <f>ROUND(INDEX(挂机升级突破!$DT$6:$ED$57,卡牌消耗!AI288,AD288)*INDEX(卡牌消耗!$B$5:$F$5,AG288)/$Q$4/5,0)*5</f>
        <v>30</v>
      </c>
      <c r="AN288" s="14" t="str">
        <f>IF(AE288&gt;0,INDEX(挂机升级突破!$DT$4:$ED$4,AE288),"")</f>
        <v/>
      </c>
      <c r="AO288" s="14" t="str">
        <f>IF(AE288&gt;0,ROUND(INDEX(挂机升级突破!$DT$6:$ED$57,卡牌消耗!AI288,AE288)*INDEX(卡牌消耗!$B$7:$F$7,AG288)/$Q$4,0),"")</f>
        <v/>
      </c>
      <c r="AP288" s="106"/>
      <c r="AQ288" s="15"/>
      <c r="AR288" s="104">
        <v>284</v>
      </c>
      <c r="AS288" s="14">
        <f t="shared" si="335"/>
        <v>15</v>
      </c>
      <c r="AT288" s="14">
        <f>INDEX(挂机升级突破!$EI$7:$EI$26,AX288)</f>
        <v>5</v>
      </c>
      <c r="AU288" s="14">
        <f>INDEX(挂机升级突破!$EJ$7:$EJ$26,AX288)</f>
        <v>1</v>
      </c>
      <c r="AV288" s="14">
        <f t="shared" si="336"/>
        <v>2</v>
      </c>
      <c r="AW288" s="14" t="str">
        <f t="shared" si="337"/>
        <v>于禁</v>
      </c>
      <c r="AX288" s="14">
        <f t="shared" si="338"/>
        <v>4</v>
      </c>
      <c r="AY288" s="14" t="str">
        <f t="shared" si="339"/>
        <v>于禁4突</v>
      </c>
      <c r="AZ288" s="14" t="str">
        <f>IF(AT288&gt;0,INDEX(挂机升级突破!$ER$5:$EV$5,卡牌消耗!AT288),"")</f>
        <v>金币</v>
      </c>
      <c r="BA288" s="14">
        <f>IF(AT288&gt;0,ROUND(INDEX(挂机升级突破!$EV$7:$EV$26,卡牌消耗!AX288)*INDEX(卡牌消耗!$B$8:$F$8,AV288)/$Q$4/500,0)*500,"")</f>
        <v>2500</v>
      </c>
      <c r="BB288" s="14" t="str">
        <f>IF(AU288&gt;0,INDEX(挂机升级突破!$ER$5:$EV$5,卡牌消耗!AU288),"")</f>
        <v>玄铁</v>
      </c>
      <c r="BC288" s="14">
        <f>IF(AU288&gt;0,ROUND(INDEX(挂机升级突破!$ER$7:$EU$26,卡牌消耗!AX288,卡牌消耗!AU288)*INDEX($B$6:$F$6,AV288)/$Q$4/5,0)*5,"")</f>
        <v>15</v>
      </c>
      <c r="BD288" s="104"/>
      <c r="BE288" s="104"/>
      <c r="BF288" s="106"/>
      <c r="BX288" s="171"/>
      <c r="BY288" s="171"/>
      <c r="BZ288" s="171"/>
    </row>
    <row r="289" spans="8:7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330"/>
        <v>6</v>
      </c>
      <c r="AC289" s="14">
        <f>INDEX(挂机升级突破!$DQ$6:$DQ$57,卡牌消耗!AI289)</f>
        <v>11</v>
      </c>
      <c r="AD289" s="14">
        <f>INDEX(挂机升级突破!DR$6:DR$57,卡牌消耗!$AI289)</f>
        <v>4</v>
      </c>
      <c r="AE289" s="14">
        <f>INDEX(挂机升级突破!DS$6:DS$57,卡牌消耗!$AI289)</f>
        <v>0</v>
      </c>
      <c r="AF289" s="14" t="str">
        <f t="shared" si="331"/>
        <v>项羽</v>
      </c>
      <c r="AG289" s="14">
        <f t="shared" si="332"/>
        <v>5</v>
      </c>
      <c r="AH289" s="14" t="str">
        <f t="shared" si="333"/>
        <v>项羽魂火-25</v>
      </c>
      <c r="AI289" s="14">
        <f t="shared" si="334"/>
        <v>25</v>
      </c>
      <c r="AJ289" s="14" t="str">
        <f>INDEX(挂机升级突破!$DT$4:$ED$4,INDEX(挂机升级突破!$DQ$6:$DQ$57,卡牌消耗!AI289))</f>
        <v>金币</v>
      </c>
      <c r="AK289" s="14">
        <f>ROUND(INDEX(挂机升级突破!$DJ$6:$DJ$57,卡牌消耗!AI289)*INDEX(卡牌消耗!$B$8:$F$8,AG289)/$Q$4/50,0)*50</f>
        <v>15050</v>
      </c>
      <c r="AL289" s="14" t="str">
        <f>IF(AD289&gt;0,INDEX(挂机升级突破!$DT$4:$ED$4,AD289),"")</f>
        <v>橙色基础材料</v>
      </c>
      <c r="AM289" s="14">
        <f>ROUND(INDEX(挂机升级突破!$DT$6:$ED$57,卡牌消耗!AI289,AD289)*INDEX(卡牌消耗!$B$5:$F$5,AG289)/$Q$4/5,0)*5</f>
        <v>30</v>
      </c>
      <c r="AN289" s="14" t="str">
        <f>IF(AE289&gt;0,INDEX(挂机升级突破!$DT$4:$ED$4,AE289),"")</f>
        <v/>
      </c>
      <c r="AO289" s="14" t="str">
        <f>IF(AE289&gt;0,ROUND(INDEX(挂机升级突破!$DT$6:$ED$57,卡牌消耗!AI289,AE289)*INDEX(卡牌消耗!$B$7:$F$7,AG289)/$Q$4,0),"")</f>
        <v/>
      </c>
      <c r="AP289" s="106"/>
      <c r="AQ289" s="15"/>
      <c r="AR289" s="104">
        <v>285</v>
      </c>
      <c r="AS289" s="14">
        <f t="shared" si="335"/>
        <v>15</v>
      </c>
      <c r="AT289" s="14">
        <f>INDEX(挂机升级突破!$EI$7:$EI$26,AX289)</f>
        <v>5</v>
      </c>
      <c r="AU289" s="14">
        <f>INDEX(挂机升级突破!$EJ$7:$EJ$26,AX289)</f>
        <v>1</v>
      </c>
      <c r="AV289" s="14">
        <f t="shared" si="336"/>
        <v>2</v>
      </c>
      <c r="AW289" s="14" t="str">
        <f t="shared" si="337"/>
        <v>于禁</v>
      </c>
      <c r="AX289" s="14">
        <f t="shared" si="338"/>
        <v>5</v>
      </c>
      <c r="AY289" s="14" t="str">
        <f t="shared" si="339"/>
        <v>于禁5突</v>
      </c>
      <c r="AZ289" s="14" t="str">
        <f>IF(AT289&gt;0,INDEX(挂机升级突破!$ER$5:$EV$5,卡牌消耗!AT289),"")</f>
        <v>金币</v>
      </c>
      <c r="BA289" s="14">
        <f>IF(AT289&gt;0,ROUND(INDEX(挂机升级突破!$EV$7:$EV$26,卡牌消耗!AX289)*INDEX(卡牌消耗!$B$8:$F$8,AV289)/$Q$4/500,0)*500,"")</f>
        <v>2500</v>
      </c>
      <c r="BB289" s="14" t="str">
        <f>IF(AU289&gt;0,INDEX(挂机升级突破!$ER$5:$EV$5,卡牌消耗!AU289),"")</f>
        <v>玄铁</v>
      </c>
      <c r="BC289" s="14">
        <f>IF(AU289&gt;0,ROUND(INDEX(挂机升级突破!$ER$7:$EU$26,卡牌消耗!AX289,卡牌消耗!AU289)*INDEX($B$6:$F$6,AV289)/$Q$4/5,0)*5,"")</f>
        <v>25</v>
      </c>
      <c r="BD289" s="104"/>
      <c r="BE289" s="104"/>
      <c r="BF289" s="106"/>
      <c r="BX289" s="171"/>
      <c r="BY289" s="171"/>
      <c r="BZ289" s="171"/>
    </row>
    <row r="290" spans="8:7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330"/>
        <v>6</v>
      </c>
      <c r="AC290" s="14">
        <f>INDEX(挂机升级突破!$DQ$6:$DQ$57,卡牌消耗!AI290)</f>
        <v>11</v>
      </c>
      <c r="AD290" s="14">
        <f>INDEX(挂机升级突破!DR$6:DR$57,卡牌消耗!$AI290)</f>
        <v>4</v>
      </c>
      <c r="AE290" s="14">
        <f>INDEX(挂机升级突破!DS$6:DS$57,卡牌消耗!$AI290)</f>
        <v>0</v>
      </c>
      <c r="AF290" s="14" t="str">
        <f t="shared" si="331"/>
        <v>项羽</v>
      </c>
      <c r="AG290" s="14">
        <f t="shared" si="332"/>
        <v>5</v>
      </c>
      <c r="AH290" s="14" t="str">
        <f t="shared" si="333"/>
        <v>项羽魂火-26</v>
      </c>
      <c r="AI290" s="14">
        <f t="shared" si="334"/>
        <v>26</v>
      </c>
      <c r="AJ290" s="14" t="str">
        <f>INDEX(挂机升级突破!$DT$4:$ED$4,INDEX(挂机升级突破!$DQ$6:$DQ$57,卡牌消耗!AI290))</f>
        <v>金币</v>
      </c>
      <c r="AK290" s="14">
        <f>ROUND(INDEX(挂机升级突破!$DJ$6:$DJ$57,卡牌消耗!AI290)*INDEX(卡牌消耗!$B$8:$F$8,AG290)/$Q$4/50,0)*50</f>
        <v>17550</v>
      </c>
      <c r="AL290" s="14" t="str">
        <f>IF(AD290&gt;0,INDEX(挂机升级突破!$DT$4:$ED$4,AD290),"")</f>
        <v>橙色基础材料</v>
      </c>
      <c r="AM290" s="14">
        <f>ROUND(INDEX(挂机升级突破!$DT$6:$ED$57,卡牌消耗!AI290,AD290)*INDEX(卡牌消耗!$B$5:$F$5,AG290)/$Q$4/5,0)*5</f>
        <v>35</v>
      </c>
      <c r="AN290" s="14" t="str">
        <f>IF(AE290&gt;0,INDEX(挂机升级突破!$DT$4:$ED$4,AE290),"")</f>
        <v/>
      </c>
      <c r="AO290" s="14" t="str">
        <f>IF(AE290&gt;0,ROUND(INDEX(挂机升级突破!$DT$6:$ED$57,卡牌消耗!AI290,AE290)*INDEX(卡牌消耗!$B$7:$F$7,AG290)/$Q$4,0),"")</f>
        <v/>
      </c>
      <c r="AP290" s="106"/>
      <c r="AQ290" s="15"/>
      <c r="AR290" s="104">
        <v>286</v>
      </c>
      <c r="AS290" s="14">
        <f t="shared" si="335"/>
        <v>15</v>
      </c>
      <c r="AT290" s="14">
        <f>INDEX(挂机升级突破!$EI$7:$EI$26,AX290)</f>
        <v>5</v>
      </c>
      <c r="AU290" s="14">
        <f>INDEX(挂机升级突破!$EJ$7:$EJ$26,AX290)</f>
        <v>1</v>
      </c>
      <c r="AV290" s="14">
        <f t="shared" si="336"/>
        <v>2</v>
      </c>
      <c r="AW290" s="14" t="str">
        <f t="shared" si="337"/>
        <v>于禁</v>
      </c>
      <c r="AX290" s="14">
        <f t="shared" si="338"/>
        <v>6</v>
      </c>
      <c r="AY290" s="14" t="str">
        <f t="shared" si="339"/>
        <v>于禁6突</v>
      </c>
      <c r="AZ290" s="14" t="str">
        <f>IF(AT290&gt;0,INDEX(挂机升级突破!$ER$5:$EV$5,卡牌消耗!AT290),"")</f>
        <v>金币</v>
      </c>
      <c r="BA290" s="14">
        <f>IF(AT290&gt;0,ROUND(INDEX(挂机升级突破!$EV$7:$EV$26,卡牌消耗!AX290)*INDEX(卡牌消耗!$B$8:$F$8,AV290)/$Q$4/500,0)*500,"")</f>
        <v>3500</v>
      </c>
      <c r="BB290" s="14" t="str">
        <f>IF(AU290&gt;0,INDEX(挂机升级突破!$ER$5:$EV$5,卡牌消耗!AU290),"")</f>
        <v>玄铁</v>
      </c>
      <c r="BC290" s="14">
        <f>IF(AU290&gt;0,ROUND(INDEX(挂机升级突破!$ER$7:$EU$26,卡牌消耗!AX290,卡牌消耗!AU290)*INDEX($B$6:$F$6,AV290)/$Q$4/5,0)*5,"")</f>
        <v>40</v>
      </c>
      <c r="BD290" s="104"/>
      <c r="BE290" s="104"/>
      <c r="BF290" s="106"/>
      <c r="BX290" s="171"/>
      <c r="BY290" s="171"/>
      <c r="BZ290" s="171"/>
    </row>
    <row r="291" spans="8:7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330"/>
        <v>6</v>
      </c>
      <c r="AC291" s="14">
        <f>INDEX(挂机升级突破!$DQ$6:$DQ$57,卡牌消耗!AI291)</f>
        <v>11</v>
      </c>
      <c r="AD291" s="14">
        <f>INDEX(挂机升级突破!DR$6:DR$57,卡牌消耗!$AI291)</f>
        <v>4</v>
      </c>
      <c r="AE291" s="14">
        <f>INDEX(挂机升级突破!DS$6:DS$57,卡牌消耗!$AI291)</f>
        <v>0</v>
      </c>
      <c r="AF291" s="14" t="str">
        <f t="shared" si="331"/>
        <v>项羽</v>
      </c>
      <c r="AG291" s="14">
        <f t="shared" si="332"/>
        <v>5</v>
      </c>
      <c r="AH291" s="14" t="str">
        <f t="shared" si="333"/>
        <v>项羽魂火-27</v>
      </c>
      <c r="AI291" s="14">
        <f t="shared" si="334"/>
        <v>27</v>
      </c>
      <c r="AJ291" s="14" t="str">
        <f>INDEX(挂机升级突破!$DT$4:$ED$4,INDEX(挂机升级突破!$DQ$6:$DQ$57,卡牌消耗!AI291))</f>
        <v>金币</v>
      </c>
      <c r="AK291" s="14">
        <f>ROUND(INDEX(挂机升级突破!$DJ$6:$DJ$57,卡牌消耗!AI291)*INDEX(卡牌消耗!$B$8:$F$8,AG291)/$Q$4/50,0)*50</f>
        <v>17550</v>
      </c>
      <c r="AL291" s="14" t="str">
        <f>IF(AD291&gt;0,INDEX(挂机升级突破!$DT$4:$ED$4,AD291),"")</f>
        <v>橙色基础材料</v>
      </c>
      <c r="AM291" s="14">
        <f>ROUND(INDEX(挂机升级突破!$DT$6:$ED$57,卡牌消耗!AI291,AD291)*INDEX(卡牌消耗!$B$5:$F$5,AG291)/$Q$4/5,0)*5</f>
        <v>35</v>
      </c>
      <c r="AN291" s="14" t="str">
        <f>IF(AE291&gt;0,INDEX(挂机升级突破!$DT$4:$ED$4,AE291),"")</f>
        <v/>
      </c>
      <c r="AO291" s="14" t="str">
        <f>IF(AE291&gt;0,ROUND(INDEX(挂机升级突破!$DT$6:$ED$57,卡牌消耗!AI291,AE291)*INDEX(卡牌消耗!$B$7:$F$7,AG291)/$Q$4,0),"")</f>
        <v/>
      </c>
      <c r="AP291" s="106"/>
      <c r="AQ291" s="15"/>
      <c r="AR291" s="104">
        <v>287</v>
      </c>
      <c r="AS291" s="14">
        <f t="shared" si="335"/>
        <v>15</v>
      </c>
      <c r="AT291" s="14">
        <f>INDEX(挂机升级突破!$EI$7:$EI$26,AX291)</f>
        <v>5</v>
      </c>
      <c r="AU291" s="14">
        <f>INDEX(挂机升级突破!$EJ$7:$EJ$26,AX291)</f>
        <v>1</v>
      </c>
      <c r="AV291" s="14">
        <f t="shared" si="336"/>
        <v>2</v>
      </c>
      <c r="AW291" s="14" t="str">
        <f t="shared" si="337"/>
        <v>于禁</v>
      </c>
      <c r="AX291" s="14">
        <f t="shared" si="338"/>
        <v>7</v>
      </c>
      <c r="AY291" s="14" t="str">
        <f t="shared" si="339"/>
        <v>于禁7突</v>
      </c>
      <c r="AZ291" s="14" t="str">
        <f>IF(AT291&gt;0,INDEX(挂机升级突破!$ER$5:$EV$5,卡牌消耗!AT291),"")</f>
        <v>金币</v>
      </c>
      <c r="BA291" s="14">
        <f>IF(AT291&gt;0,ROUND(INDEX(挂机升级突破!$EV$7:$EV$26,卡牌消耗!AX291)*INDEX(卡牌消耗!$B$8:$F$8,AV291)/$Q$4/500,0)*500,"")</f>
        <v>5500</v>
      </c>
      <c r="BB291" s="14" t="str">
        <f>IF(AU291&gt;0,INDEX(挂机升级突破!$ER$5:$EV$5,卡牌消耗!AU291),"")</f>
        <v>玄铁</v>
      </c>
      <c r="BC291" s="14">
        <f>IF(AU291&gt;0,ROUND(INDEX(挂机升级突破!$ER$7:$EU$26,卡牌消耗!AX291,卡牌消耗!AU291)*INDEX($B$6:$F$6,AV291)/$Q$4/5,0)*5,"")</f>
        <v>65</v>
      </c>
      <c r="BD291" s="104"/>
      <c r="BE291" s="104"/>
      <c r="BF291" s="106"/>
      <c r="BX291" s="171"/>
      <c r="BY291" s="171"/>
      <c r="BZ291" s="171"/>
    </row>
    <row r="292" spans="8:7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330"/>
        <v>6</v>
      </c>
      <c r="AC292" s="14">
        <f>INDEX(挂机升级突破!$DQ$6:$DQ$57,卡牌消耗!AI292)</f>
        <v>11</v>
      </c>
      <c r="AD292" s="14">
        <f>INDEX(挂机升级突破!DR$6:DR$57,卡牌消耗!$AI292)</f>
        <v>4</v>
      </c>
      <c r="AE292" s="14">
        <f>INDEX(挂机升级突破!DS$6:DS$57,卡牌消耗!$AI292)</f>
        <v>0</v>
      </c>
      <c r="AF292" s="14" t="str">
        <f t="shared" si="331"/>
        <v>项羽</v>
      </c>
      <c r="AG292" s="14">
        <f t="shared" si="332"/>
        <v>5</v>
      </c>
      <c r="AH292" s="14" t="str">
        <f t="shared" si="333"/>
        <v>项羽魂火-28</v>
      </c>
      <c r="AI292" s="14">
        <f t="shared" si="334"/>
        <v>28</v>
      </c>
      <c r="AJ292" s="14" t="str">
        <f>INDEX(挂机升级突破!$DT$4:$ED$4,INDEX(挂机升级突破!$DQ$6:$DQ$57,卡牌消耗!AI292))</f>
        <v>金币</v>
      </c>
      <c r="AK292" s="14">
        <f>ROUND(INDEX(挂机升级突破!$DJ$6:$DJ$57,卡牌消耗!AI292)*INDEX(卡牌消耗!$B$8:$F$8,AG292)/$Q$4/50,0)*50</f>
        <v>17550</v>
      </c>
      <c r="AL292" s="14" t="str">
        <f>IF(AD292&gt;0,INDEX(挂机升级突破!$DT$4:$ED$4,AD292),"")</f>
        <v>橙色基础材料</v>
      </c>
      <c r="AM292" s="14">
        <f>ROUND(INDEX(挂机升级突破!$DT$6:$ED$57,卡牌消耗!AI292,AD292)*INDEX(卡牌消耗!$B$5:$F$5,AG292)/$Q$4/5,0)*5</f>
        <v>35</v>
      </c>
      <c r="AN292" s="14" t="str">
        <f>IF(AE292&gt;0,INDEX(挂机升级突破!$DT$4:$ED$4,AE292),"")</f>
        <v/>
      </c>
      <c r="AO292" s="14" t="str">
        <f>IF(AE292&gt;0,ROUND(INDEX(挂机升级突破!$DT$6:$ED$57,卡牌消耗!AI292,AE292)*INDEX(卡牌消耗!$B$7:$F$7,AG292)/$Q$4,0),"")</f>
        <v/>
      </c>
      <c r="AP292" s="106"/>
      <c r="AQ292" s="15"/>
      <c r="AR292" s="104">
        <v>288</v>
      </c>
      <c r="AS292" s="14">
        <f t="shared" si="335"/>
        <v>15</v>
      </c>
      <c r="AT292" s="14">
        <f>INDEX(挂机升级突破!$EI$7:$EI$26,AX292)</f>
        <v>5</v>
      </c>
      <c r="AU292" s="14">
        <f>INDEX(挂机升级突破!$EJ$7:$EJ$26,AX292)</f>
        <v>1</v>
      </c>
      <c r="AV292" s="14">
        <f t="shared" si="336"/>
        <v>2</v>
      </c>
      <c r="AW292" s="14" t="str">
        <f t="shared" si="337"/>
        <v>于禁</v>
      </c>
      <c r="AX292" s="14">
        <f t="shared" si="338"/>
        <v>8</v>
      </c>
      <c r="AY292" s="14" t="str">
        <f t="shared" si="339"/>
        <v>于禁8突</v>
      </c>
      <c r="AZ292" s="14" t="str">
        <f>IF(AT292&gt;0,INDEX(挂机升级突破!$ER$5:$EV$5,卡牌消耗!AT292),"")</f>
        <v>金币</v>
      </c>
      <c r="BA292" s="14">
        <f>IF(AT292&gt;0,ROUND(INDEX(挂机升级突破!$EV$7:$EV$26,卡牌消耗!AX292)*INDEX(卡牌消耗!$B$8:$F$8,AV292)/$Q$4/500,0)*500,"")</f>
        <v>5500</v>
      </c>
      <c r="BB292" s="14" t="str">
        <f>IF(AU292&gt;0,INDEX(挂机升级突破!$ER$5:$EV$5,卡牌消耗!AU292),"")</f>
        <v>玄铁</v>
      </c>
      <c r="BC292" s="14">
        <f>IF(AU292&gt;0,ROUND(INDEX(挂机升级突破!$ER$7:$EU$26,卡牌消耗!AX292,卡牌消耗!AU292)*INDEX($B$6:$F$6,AV292)/$Q$4/5,0)*5,"")</f>
        <v>120</v>
      </c>
      <c r="BD292" s="104"/>
      <c r="BE292" s="104"/>
      <c r="BF292" s="106"/>
      <c r="BX292" s="171"/>
      <c r="BY292" s="171"/>
      <c r="BZ292" s="171"/>
    </row>
    <row r="293" spans="8:7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330"/>
        <v>6</v>
      </c>
      <c r="AC293" s="14">
        <f>INDEX(挂机升级突破!$DQ$6:$DQ$57,卡牌消耗!AI293)</f>
        <v>11</v>
      </c>
      <c r="AD293" s="14">
        <f>INDEX(挂机升级突破!DR$6:DR$57,卡牌消耗!$AI293)</f>
        <v>4</v>
      </c>
      <c r="AE293" s="14">
        <f>INDEX(挂机升级突破!DS$6:DS$57,卡牌消耗!$AI293)</f>
        <v>0</v>
      </c>
      <c r="AF293" s="14" t="str">
        <f t="shared" si="331"/>
        <v>项羽</v>
      </c>
      <c r="AG293" s="14">
        <f t="shared" si="332"/>
        <v>5</v>
      </c>
      <c r="AH293" s="14" t="str">
        <f t="shared" si="333"/>
        <v>项羽魂火-29</v>
      </c>
      <c r="AI293" s="14">
        <f t="shared" si="334"/>
        <v>29</v>
      </c>
      <c r="AJ293" s="14" t="str">
        <f>INDEX(挂机升级突破!$DT$4:$ED$4,INDEX(挂机升级突破!$DQ$6:$DQ$57,卡牌消耗!AI293))</f>
        <v>金币</v>
      </c>
      <c r="AK293" s="14">
        <f>ROUND(INDEX(挂机升级突破!$DJ$6:$DJ$57,卡牌消耗!AI293)*INDEX(卡牌消耗!$B$8:$F$8,AG293)/$Q$4/50,0)*50</f>
        <v>17800</v>
      </c>
      <c r="AL293" s="14" t="str">
        <f>IF(AD293&gt;0,INDEX(挂机升级突破!$DT$4:$ED$4,AD293),"")</f>
        <v>橙色基础材料</v>
      </c>
      <c r="AM293" s="14">
        <f>ROUND(INDEX(挂机升级突破!$DT$6:$ED$57,卡牌消耗!AI293,AD293)*INDEX(卡牌消耗!$B$5:$F$5,AG293)/$Q$4/5,0)*5</f>
        <v>40</v>
      </c>
      <c r="AN293" s="14" t="str">
        <f>IF(AE293&gt;0,INDEX(挂机升级突破!$DT$4:$ED$4,AE293),"")</f>
        <v/>
      </c>
      <c r="AO293" s="14" t="str">
        <f>IF(AE293&gt;0,ROUND(INDEX(挂机升级突破!$DT$6:$ED$57,卡牌消耗!AI293,AE293)*INDEX(卡牌消耗!$B$7:$F$7,AG293)/$Q$4,0),"")</f>
        <v/>
      </c>
      <c r="AP293" s="106"/>
      <c r="AQ293" s="15"/>
      <c r="AR293" s="104">
        <v>289</v>
      </c>
      <c r="AS293" s="14">
        <f t="shared" si="335"/>
        <v>15</v>
      </c>
      <c r="AT293" s="14">
        <f>INDEX(挂机升级突破!$EI$7:$EI$26,AX293)</f>
        <v>5</v>
      </c>
      <c r="AU293" s="14">
        <f>INDEX(挂机升级突破!$EJ$7:$EJ$26,AX293)</f>
        <v>2</v>
      </c>
      <c r="AV293" s="14">
        <f t="shared" si="336"/>
        <v>2</v>
      </c>
      <c r="AW293" s="14" t="str">
        <f t="shared" si="337"/>
        <v>于禁</v>
      </c>
      <c r="AX293" s="14">
        <f t="shared" si="338"/>
        <v>9</v>
      </c>
      <c r="AY293" s="14" t="str">
        <f t="shared" si="339"/>
        <v>于禁9突</v>
      </c>
      <c r="AZ293" s="14" t="str">
        <f>IF(AT293&gt;0,INDEX(挂机升级突破!$ER$5:$EV$5,卡牌消耗!AT293),"")</f>
        <v>金币</v>
      </c>
      <c r="BA293" s="14">
        <f>IF(AT293&gt;0,ROUND(INDEX(挂机升级突破!$EV$7:$EV$26,卡牌消耗!AX293)*INDEX(卡牌消耗!$B$8:$F$8,AV293)/$Q$4/500,0)*500,"")</f>
        <v>7500</v>
      </c>
      <c r="BB293" s="14" t="str">
        <f>IF(AU293&gt;0,INDEX(挂机升级突破!$ER$5:$EV$5,卡牌消耗!AU293),"")</f>
        <v>乌金</v>
      </c>
      <c r="BC293" s="14">
        <f>IF(AU293&gt;0,ROUND(INDEX(挂机升级突破!$ER$7:$EU$26,卡牌消耗!AX293,卡牌消耗!AU293)*INDEX($B$6:$F$6,AV293)/$Q$4/5,0)*5,"")</f>
        <v>40</v>
      </c>
      <c r="BD293" s="104"/>
      <c r="BE293" s="104"/>
      <c r="BF293" s="106"/>
      <c r="BX293" s="171"/>
      <c r="BY293" s="171"/>
      <c r="BZ293" s="171"/>
    </row>
    <row r="294" spans="8:7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330"/>
        <v>6</v>
      </c>
      <c r="AC294" s="14">
        <f>INDEX(挂机升级突破!$DQ$6:$DQ$57,卡牌消耗!AI294)</f>
        <v>11</v>
      </c>
      <c r="AD294" s="14">
        <f>INDEX(挂机升级突破!DR$6:DR$57,卡牌消耗!$AI294)</f>
        <v>4</v>
      </c>
      <c r="AE294" s="14">
        <f>INDEX(挂机升级突破!DS$6:DS$57,卡牌消耗!$AI294)</f>
        <v>0</v>
      </c>
      <c r="AF294" s="14" t="str">
        <f t="shared" si="331"/>
        <v>项羽</v>
      </c>
      <c r="AG294" s="14">
        <f t="shared" si="332"/>
        <v>5</v>
      </c>
      <c r="AH294" s="14" t="str">
        <f t="shared" si="333"/>
        <v>项羽魂火-30</v>
      </c>
      <c r="AI294" s="14">
        <f t="shared" si="334"/>
        <v>30</v>
      </c>
      <c r="AJ294" s="14" t="str">
        <f>INDEX(挂机升级突破!$DT$4:$ED$4,INDEX(挂机升级突破!$DQ$6:$DQ$57,卡牌消耗!AI294))</f>
        <v>金币</v>
      </c>
      <c r="AK294" s="14">
        <f>ROUND(INDEX(挂机升级突破!$DJ$6:$DJ$57,卡牌消耗!AI294)*INDEX(卡牌消耗!$B$8:$F$8,AG294)/$Q$4/50,0)*50</f>
        <v>17800</v>
      </c>
      <c r="AL294" s="14" t="str">
        <f>IF(AD294&gt;0,INDEX(挂机升级突破!$DT$4:$ED$4,AD294),"")</f>
        <v>橙色基础材料</v>
      </c>
      <c r="AM294" s="14">
        <f>ROUND(INDEX(挂机升级突破!$DT$6:$ED$57,卡牌消耗!AI294,AD294)*INDEX(卡牌消耗!$B$5:$F$5,AG294)/$Q$4/5,0)*5</f>
        <v>40</v>
      </c>
      <c r="AN294" s="14" t="str">
        <f>IF(AE294&gt;0,INDEX(挂机升级突破!$DT$4:$ED$4,AE294),"")</f>
        <v/>
      </c>
      <c r="AO294" s="14" t="str">
        <f>IF(AE294&gt;0,ROUND(INDEX(挂机升级突破!$DT$6:$ED$57,卡牌消耗!AI294,AE294)*INDEX(卡牌消耗!$B$7:$F$7,AG294)/$Q$4,0),"")</f>
        <v/>
      </c>
      <c r="AP294" s="106"/>
      <c r="AQ294" s="15"/>
      <c r="AR294" s="104">
        <v>290</v>
      </c>
      <c r="AS294" s="14">
        <f t="shared" si="335"/>
        <v>15</v>
      </c>
      <c r="AT294" s="14">
        <f>INDEX(挂机升级突破!$EI$7:$EI$26,AX294)</f>
        <v>5</v>
      </c>
      <c r="AU294" s="14">
        <f>INDEX(挂机升级突破!$EJ$7:$EJ$26,AX294)</f>
        <v>2</v>
      </c>
      <c r="AV294" s="14">
        <f t="shared" si="336"/>
        <v>2</v>
      </c>
      <c r="AW294" s="14" t="str">
        <f t="shared" si="337"/>
        <v>于禁</v>
      </c>
      <c r="AX294" s="14">
        <f t="shared" si="338"/>
        <v>10</v>
      </c>
      <c r="AY294" s="14" t="str">
        <f t="shared" si="339"/>
        <v>于禁10突</v>
      </c>
      <c r="AZ294" s="14" t="str">
        <f>IF(AT294&gt;0,INDEX(挂机升级突破!$ER$5:$EV$5,卡牌消耗!AT294),"")</f>
        <v>金币</v>
      </c>
      <c r="BA294" s="14">
        <f>IF(AT294&gt;0,ROUND(INDEX(挂机升级突破!$EV$7:$EV$26,卡牌消耗!AX294)*INDEX(卡牌消耗!$B$8:$F$8,AV294)/$Q$4/500,0)*500,"")</f>
        <v>13000</v>
      </c>
      <c r="BB294" s="14" t="str">
        <f>IF(AU294&gt;0,INDEX(挂机升级突破!$ER$5:$EV$5,卡牌消耗!AU294),"")</f>
        <v>乌金</v>
      </c>
      <c r="BC294" s="14">
        <f>IF(AU294&gt;0,ROUND(INDEX(挂机升级突破!$ER$7:$EU$26,卡牌消耗!AX294,卡牌消耗!AU294)*INDEX($B$6:$F$6,AV294)/$Q$4/5,0)*5,"")</f>
        <v>55</v>
      </c>
      <c r="BD294" s="104"/>
      <c r="BE294" s="104"/>
      <c r="BF294" s="106"/>
      <c r="BX294" s="171"/>
      <c r="BY294" s="171"/>
      <c r="BZ294" s="171"/>
    </row>
    <row r="295" spans="8:7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330"/>
        <v>6</v>
      </c>
      <c r="AC295" s="14">
        <f>INDEX(挂机升级突破!$DQ$6:$DQ$57,卡牌消耗!AI295)</f>
        <v>11</v>
      </c>
      <c r="AD295" s="14">
        <f>INDEX(挂机升级突破!DR$6:DR$57,卡牌消耗!$AI295)</f>
        <v>4</v>
      </c>
      <c r="AE295" s="14">
        <f>INDEX(挂机升级突破!DS$6:DS$57,卡牌消耗!$AI295)</f>
        <v>0</v>
      </c>
      <c r="AF295" s="14" t="str">
        <f t="shared" si="331"/>
        <v>项羽</v>
      </c>
      <c r="AG295" s="14">
        <f t="shared" si="332"/>
        <v>5</v>
      </c>
      <c r="AH295" s="14" t="str">
        <f t="shared" si="333"/>
        <v>项羽魂火-31</v>
      </c>
      <c r="AI295" s="14">
        <f t="shared" si="334"/>
        <v>31</v>
      </c>
      <c r="AJ295" s="14" t="str">
        <f>INDEX(挂机升级突破!$DT$4:$ED$4,INDEX(挂机升级突破!$DQ$6:$DQ$57,卡牌消耗!AI295))</f>
        <v>金币</v>
      </c>
      <c r="AK295" s="14">
        <f>ROUND(INDEX(挂机升级突破!$DJ$6:$DJ$57,卡牌消耗!AI295)*INDEX(卡牌消耗!$B$8:$F$8,AG295)/$Q$4/50,0)*50</f>
        <v>17800</v>
      </c>
      <c r="AL295" s="14" t="str">
        <f>IF(AD295&gt;0,INDEX(挂机升级突破!$DT$4:$ED$4,AD295),"")</f>
        <v>橙色基础材料</v>
      </c>
      <c r="AM295" s="14">
        <f>ROUND(INDEX(挂机升级突破!$DT$6:$ED$57,卡牌消耗!AI295,AD295)*INDEX(卡牌消耗!$B$5:$F$5,AG295)/$Q$4/5,0)*5</f>
        <v>40</v>
      </c>
      <c r="AN295" s="14" t="str">
        <f>IF(AE295&gt;0,INDEX(挂机升级突破!$DT$4:$ED$4,AE295),"")</f>
        <v/>
      </c>
      <c r="AO295" s="14" t="str">
        <f>IF(AE295&gt;0,ROUND(INDEX(挂机升级突破!$DT$6:$ED$57,卡牌消耗!AI295,AE295)*INDEX(卡牌消耗!$B$7:$F$7,AG295)/$Q$4,0),"")</f>
        <v/>
      </c>
      <c r="AP295" s="106"/>
      <c r="AQ295" s="15"/>
      <c r="AR295" s="104">
        <v>291</v>
      </c>
      <c r="AS295" s="14">
        <f t="shared" si="335"/>
        <v>15</v>
      </c>
      <c r="AT295" s="14">
        <f>INDEX(挂机升级突破!$EI$7:$EI$26,AX295)</f>
        <v>5</v>
      </c>
      <c r="AU295" s="14">
        <f>INDEX(挂机升级突破!$EJ$7:$EJ$26,AX295)</f>
        <v>2</v>
      </c>
      <c r="AV295" s="14">
        <f t="shared" si="336"/>
        <v>2</v>
      </c>
      <c r="AW295" s="14" t="str">
        <f t="shared" si="337"/>
        <v>于禁</v>
      </c>
      <c r="AX295" s="14">
        <f t="shared" si="338"/>
        <v>11</v>
      </c>
      <c r="AY295" s="14" t="str">
        <f t="shared" si="339"/>
        <v>于禁11突</v>
      </c>
      <c r="AZ295" s="14" t="str">
        <f>IF(AT295&gt;0,INDEX(挂机升级突破!$ER$5:$EV$5,卡牌消耗!AT295),"")</f>
        <v>金币</v>
      </c>
      <c r="BA295" s="14">
        <f>IF(AT295&gt;0,ROUND(INDEX(挂机升级突破!$EV$7:$EV$26,卡牌消耗!AX295)*INDEX(卡牌消耗!$B$8:$F$8,AV295)/$Q$4/500,0)*500,"")</f>
        <v>13000</v>
      </c>
      <c r="BB295" s="14" t="str">
        <f>IF(AU295&gt;0,INDEX(挂机升级突破!$ER$5:$EV$5,卡牌消耗!AU295),"")</f>
        <v>乌金</v>
      </c>
      <c r="BC295" s="14">
        <f>IF(AU295&gt;0,ROUND(INDEX(挂机升级突破!$ER$7:$EU$26,卡牌消耗!AX295,卡牌消耗!AU295)*INDEX($B$6:$F$6,AV295)/$Q$4/5,0)*5,"")</f>
        <v>75</v>
      </c>
      <c r="BD295" s="104"/>
      <c r="BE295" s="104"/>
      <c r="BF295" s="106"/>
      <c r="BX295" s="171"/>
      <c r="BY295" s="171"/>
      <c r="BZ295" s="171"/>
    </row>
    <row r="296" spans="8:7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330"/>
        <v>6</v>
      </c>
      <c r="AC296" s="14">
        <f>INDEX(挂机升级突破!$DQ$6:$DQ$57,卡牌消耗!AI296)</f>
        <v>11</v>
      </c>
      <c r="AD296" s="14">
        <f>INDEX(挂机升级突破!DR$6:DR$57,卡牌消耗!$AI296)</f>
        <v>4</v>
      </c>
      <c r="AE296" s="14">
        <f>INDEX(挂机升级突破!DS$6:DS$57,卡牌消耗!$AI296)</f>
        <v>0</v>
      </c>
      <c r="AF296" s="14" t="str">
        <f t="shared" si="331"/>
        <v>项羽</v>
      </c>
      <c r="AG296" s="14">
        <f t="shared" si="332"/>
        <v>5</v>
      </c>
      <c r="AH296" s="14" t="str">
        <f t="shared" si="333"/>
        <v>项羽魂火-32</v>
      </c>
      <c r="AI296" s="14">
        <f t="shared" si="334"/>
        <v>32</v>
      </c>
      <c r="AJ296" s="14" t="str">
        <f>INDEX(挂机升级突破!$DT$4:$ED$4,INDEX(挂机升级突破!$DQ$6:$DQ$57,卡牌消耗!AI296))</f>
        <v>金币</v>
      </c>
      <c r="AK296" s="14">
        <f>ROUND(INDEX(挂机升级突破!$DJ$6:$DJ$57,卡牌消耗!AI296)*INDEX(卡牌消耗!$B$8:$F$8,AG296)/$Q$4/50,0)*50</f>
        <v>24450</v>
      </c>
      <c r="AL296" s="14" t="str">
        <f>IF(AD296&gt;0,INDEX(挂机升级突破!$DT$4:$ED$4,AD296),"")</f>
        <v>橙色基础材料</v>
      </c>
      <c r="AM296" s="14">
        <f>ROUND(INDEX(挂机升级突破!$DT$6:$ED$57,卡牌消耗!AI296,AD296)*INDEX(卡牌消耗!$B$5:$F$5,AG296)/$Q$4/5,0)*5</f>
        <v>40</v>
      </c>
      <c r="AN296" s="14" t="str">
        <f>IF(AE296&gt;0,INDEX(挂机升级突破!$DT$4:$ED$4,AE296),"")</f>
        <v/>
      </c>
      <c r="AO296" s="14" t="str">
        <f>IF(AE296&gt;0,ROUND(INDEX(挂机升级突破!$DT$6:$ED$57,卡牌消耗!AI296,AE296)*INDEX(卡牌消耗!$B$7:$F$7,AG296)/$Q$4,0),"")</f>
        <v/>
      </c>
      <c r="AP296" s="106"/>
      <c r="AQ296" s="15"/>
      <c r="AR296" s="104">
        <v>292</v>
      </c>
      <c r="AS296" s="14">
        <f t="shared" si="335"/>
        <v>15</v>
      </c>
      <c r="AT296" s="14">
        <f>INDEX(挂机升级突破!$EI$7:$EI$26,AX296)</f>
        <v>5</v>
      </c>
      <c r="AU296" s="14">
        <f>INDEX(挂机升级突破!$EJ$7:$EJ$26,AX296)</f>
        <v>2</v>
      </c>
      <c r="AV296" s="14">
        <f t="shared" si="336"/>
        <v>2</v>
      </c>
      <c r="AW296" s="14" t="str">
        <f t="shared" si="337"/>
        <v>于禁</v>
      </c>
      <c r="AX296" s="14">
        <f t="shared" si="338"/>
        <v>12</v>
      </c>
      <c r="AY296" s="14" t="str">
        <f t="shared" si="339"/>
        <v>于禁12突</v>
      </c>
      <c r="AZ296" s="14" t="str">
        <f>IF(AT296&gt;0,INDEX(挂机升级突破!$ER$5:$EV$5,卡牌消耗!AT296),"")</f>
        <v>金币</v>
      </c>
      <c r="BA296" s="14">
        <f>IF(AT296&gt;0,ROUND(INDEX(挂机升级突破!$EV$7:$EV$26,卡牌消耗!AX296)*INDEX(卡牌消耗!$B$8:$F$8,AV296)/$Q$4/500,0)*500,"")</f>
        <v>17500</v>
      </c>
      <c r="BB296" s="14" t="str">
        <f>IF(AU296&gt;0,INDEX(挂机升级突破!$ER$5:$EV$5,卡牌消耗!AU296),"")</f>
        <v>乌金</v>
      </c>
      <c r="BC296" s="14">
        <f>IF(AU296&gt;0,ROUND(INDEX(挂机升级突破!$ER$7:$EU$26,卡牌消耗!AX296,卡牌消耗!AU296)*INDEX($B$6:$F$6,AV296)/$Q$4/5,0)*5,"")</f>
        <v>95</v>
      </c>
      <c r="BD296" s="104"/>
      <c r="BE296" s="104"/>
      <c r="BF296" s="106"/>
      <c r="BX296" s="171"/>
      <c r="BY296" s="171"/>
      <c r="BZ296" s="171"/>
    </row>
    <row r="297" spans="8:7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330"/>
        <v>6</v>
      </c>
      <c r="AC297" s="14">
        <f>INDEX(挂机升级突破!$DQ$6:$DQ$57,卡牌消耗!AI297)</f>
        <v>11</v>
      </c>
      <c r="AD297" s="14">
        <f>INDEX(挂机升级突破!DR$6:DR$57,卡牌消耗!$AI297)</f>
        <v>4</v>
      </c>
      <c r="AE297" s="14">
        <f>INDEX(挂机升级突破!DS$6:DS$57,卡牌消耗!$AI297)</f>
        <v>0</v>
      </c>
      <c r="AF297" s="14" t="str">
        <f t="shared" si="331"/>
        <v>项羽</v>
      </c>
      <c r="AG297" s="14">
        <f t="shared" si="332"/>
        <v>5</v>
      </c>
      <c r="AH297" s="14" t="str">
        <f t="shared" si="333"/>
        <v>项羽魂火-33</v>
      </c>
      <c r="AI297" s="14">
        <f t="shared" si="334"/>
        <v>33</v>
      </c>
      <c r="AJ297" s="14" t="str">
        <f>INDEX(挂机升级突破!$DT$4:$ED$4,INDEX(挂机升级突破!$DQ$6:$DQ$57,卡牌消耗!AI297))</f>
        <v>金币</v>
      </c>
      <c r="AK297" s="14">
        <f>ROUND(INDEX(挂机升级突破!$DJ$6:$DJ$57,卡牌消耗!AI297)*INDEX(卡牌消耗!$B$8:$F$8,AG297)/$Q$4/50,0)*50</f>
        <v>24450</v>
      </c>
      <c r="AL297" s="14" t="str">
        <f>IF(AD297&gt;0,INDEX(挂机升级突破!$DT$4:$ED$4,AD297),"")</f>
        <v>橙色基础材料</v>
      </c>
      <c r="AM297" s="14">
        <f>ROUND(INDEX(挂机升级突破!$DT$6:$ED$57,卡牌消耗!AI297,AD297)*INDEX(卡牌消耗!$B$5:$F$5,AG297)/$Q$4/5,0)*5</f>
        <v>40</v>
      </c>
      <c r="AN297" s="14" t="str">
        <f>IF(AE297&gt;0,INDEX(挂机升级突破!$DT$4:$ED$4,AE297),"")</f>
        <v/>
      </c>
      <c r="AO297" s="14" t="str">
        <f>IF(AE297&gt;0,ROUND(INDEX(挂机升级突破!$DT$6:$ED$57,卡牌消耗!AI297,AE297)*INDEX(卡牌消耗!$B$7:$F$7,AG297)/$Q$4,0),"")</f>
        <v/>
      </c>
      <c r="AP297" s="106"/>
      <c r="AQ297" s="15"/>
      <c r="AR297" s="104">
        <v>293</v>
      </c>
      <c r="AS297" s="14">
        <f t="shared" si="335"/>
        <v>15</v>
      </c>
      <c r="AT297" s="14">
        <f>INDEX(挂机升级突破!$EI$7:$EI$26,AX297)</f>
        <v>5</v>
      </c>
      <c r="AU297" s="14">
        <f>INDEX(挂机升级突破!$EJ$7:$EJ$26,AX297)</f>
        <v>3</v>
      </c>
      <c r="AV297" s="14">
        <f t="shared" si="336"/>
        <v>2</v>
      </c>
      <c r="AW297" s="14" t="str">
        <f t="shared" si="337"/>
        <v>于禁</v>
      </c>
      <c r="AX297" s="14">
        <f t="shared" si="338"/>
        <v>13</v>
      </c>
      <c r="AY297" s="14" t="str">
        <f t="shared" si="339"/>
        <v>于禁13突</v>
      </c>
      <c r="AZ297" s="14" t="str">
        <f>IF(AT297&gt;0,INDEX(挂机升级突破!$ER$5:$EV$5,卡牌消耗!AT297),"")</f>
        <v>金币</v>
      </c>
      <c r="BA297" s="14">
        <f>IF(AT297&gt;0,ROUND(INDEX(挂机升级突破!$EV$7:$EV$26,卡牌消耗!AX297)*INDEX(卡牌消耗!$B$8:$F$8,AV297)/$Q$4/500,0)*500,"")</f>
        <v>23500</v>
      </c>
      <c r="BB297" s="14" t="str">
        <f>IF(AU297&gt;0,INDEX(挂机升级突破!$ER$5:$EV$5,卡牌消耗!AU297),"")</f>
        <v>银母</v>
      </c>
      <c r="BC297" s="14">
        <f>IF(AU297&gt;0,ROUND(INDEX(挂机升级突破!$ER$7:$EU$26,卡牌消耗!AX297,卡牌消耗!AU297)*INDEX($B$6:$F$6,AV297)/$Q$4/5,0)*5,"")</f>
        <v>30</v>
      </c>
      <c r="BD297" s="104"/>
      <c r="BE297" s="104"/>
      <c r="BF297" s="106"/>
      <c r="BX297" s="171"/>
      <c r="BY297" s="171"/>
      <c r="BZ297" s="171"/>
    </row>
    <row r="298" spans="8:7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330"/>
        <v>6</v>
      </c>
      <c r="AC298" s="14">
        <f>INDEX(挂机升级突破!$DQ$6:$DQ$57,卡牌消耗!AI298)</f>
        <v>11</v>
      </c>
      <c r="AD298" s="14">
        <f>INDEX(挂机升级突破!DR$6:DR$57,卡牌消耗!$AI298)</f>
        <v>4</v>
      </c>
      <c r="AE298" s="14">
        <f>INDEX(挂机升级突破!DS$6:DS$57,卡牌消耗!$AI298)</f>
        <v>0</v>
      </c>
      <c r="AF298" s="14" t="str">
        <f t="shared" si="331"/>
        <v>项羽</v>
      </c>
      <c r="AG298" s="14">
        <f t="shared" si="332"/>
        <v>5</v>
      </c>
      <c r="AH298" s="14" t="str">
        <f t="shared" si="333"/>
        <v>项羽魂火-34</v>
      </c>
      <c r="AI298" s="14">
        <f t="shared" si="334"/>
        <v>34</v>
      </c>
      <c r="AJ298" s="14" t="str">
        <f>INDEX(挂机升级突破!$DT$4:$ED$4,INDEX(挂机升级突破!$DQ$6:$DQ$57,卡牌消耗!AI298))</f>
        <v>金币</v>
      </c>
      <c r="AK298" s="14">
        <f>ROUND(INDEX(挂机升级突破!$DJ$6:$DJ$57,卡牌消耗!AI298)*INDEX(卡牌消耗!$B$8:$F$8,AG298)/$Q$4/50,0)*50</f>
        <v>24450</v>
      </c>
      <c r="AL298" s="14" t="str">
        <f>IF(AD298&gt;0,INDEX(挂机升级突破!$DT$4:$ED$4,AD298),"")</f>
        <v>橙色基础材料</v>
      </c>
      <c r="AM298" s="14">
        <f>ROUND(INDEX(挂机升级突破!$DT$6:$ED$57,卡牌消耗!AI298,AD298)*INDEX(卡牌消耗!$B$5:$F$5,AG298)/$Q$4/5,0)*5</f>
        <v>45</v>
      </c>
      <c r="AN298" s="14" t="str">
        <f>IF(AE298&gt;0,INDEX(挂机升级突破!$DT$4:$ED$4,AE298),"")</f>
        <v/>
      </c>
      <c r="AO298" s="14" t="str">
        <f>IF(AE298&gt;0,ROUND(INDEX(挂机升级突破!$DT$6:$ED$57,卡牌消耗!AI298,AE298)*INDEX(卡牌消耗!$B$7:$F$7,AG298)/$Q$4,0),"")</f>
        <v/>
      </c>
      <c r="AP298" s="106"/>
      <c r="AQ298" s="15"/>
      <c r="AR298" s="104">
        <v>294</v>
      </c>
      <c r="AS298" s="14">
        <f t="shared" si="335"/>
        <v>15</v>
      </c>
      <c r="AT298" s="14">
        <f>INDEX(挂机升级突破!$EI$7:$EI$26,AX298)</f>
        <v>5</v>
      </c>
      <c r="AU298" s="14">
        <f>INDEX(挂机升级突破!$EJ$7:$EJ$26,AX298)</f>
        <v>3</v>
      </c>
      <c r="AV298" s="14">
        <f t="shared" si="336"/>
        <v>2</v>
      </c>
      <c r="AW298" s="14" t="str">
        <f t="shared" si="337"/>
        <v>于禁</v>
      </c>
      <c r="AX298" s="14">
        <f t="shared" si="338"/>
        <v>14</v>
      </c>
      <c r="AY298" s="14" t="str">
        <f t="shared" si="339"/>
        <v>于禁14突</v>
      </c>
      <c r="AZ298" s="14" t="str">
        <f>IF(AT298&gt;0,INDEX(挂机升级突破!$ER$5:$EV$5,卡牌消耗!AT298),"")</f>
        <v>金币</v>
      </c>
      <c r="BA298" s="14">
        <f>IF(AT298&gt;0,ROUND(INDEX(挂机升级突破!$EV$7:$EV$26,卡牌消耗!AX298)*INDEX(卡牌消耗!$B$8:$F$8,AV298)/$Q$4/500,0)*500,"")</f>
        <v>23500</v>
      </c>
      <c r="BB298" s="14" t="str">
        <f>IF(AU298&gt;0,INDEX(挂机升级突破!$ER$5:$EV$5,卡牌消耗!AU298),"")</f>
        <v>银母</v>
      </c>
      <c r="BC298" s="14">
        <f>IF(AU298&gt;0,ROUND(INDEX(挂机升级突破!$ER$7:$EU$26,卡牌消耗!AX298,卡牌消耗!AU298)*INDEX($B$6:$F$6,AV298)/$Q$4/5,0)*5,"")</f>
        <v>45</v>
      </c>
      <c r="BD298" s="104"/>
      <c r="BE298" s="104"/>
      <c r="BF298" s="106"/>
      <c r="BX298" s="171"/>
      <c r="BY298" s="171"/>
      <c r="BZ298" s="171"/>
    </row>
    <row r="299" spans="8:7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330"/>
        <v>6</v>
      </c>
      <c r="AC299" s="14">
        <f>INDEX(挂机升级突破!$DQ$6:$DQ$57,卡牌消耗!AI299)</f>
        <v>11</v>
      </c>
      <c r="AD299" s="14">
        <f>INDEX(挂机升级突破!DR$6:DR$57,卡牌消耗!$AI299)</f>
        <v>4</v>
      </c>
      <c r="AE299" s="14">
        <f>INDEX(挂机升级突破!DS$6:DS$57,卡牌消耗!$AI299)</f>
        <v>0</v>
      </c>
      <c r="AF299" s="14" t="str">
        <f t="shared" si="331"/>
        <v>项羽</v>
      </c>
      <c r="AG299" s="14">
        <f t="shared" si="332"/>
        <v>5</v>
      </c>
      <c r="AH299" s="14" t="str">
        <f t="shared" si="333"/>
        <v>项羽魂火-35</v>
      </c>
      <c r="AI299" s="14">
        <f t="shared" si="334"/>
        <v>35</v>
      </c>
      <c r="AJ299" s="14" t="str">
        <f>INDEX(挂机升级突破!$DT$4:$ED$4,INDEX(挂机升级突破!$DQ$6:$DQ$57,卡牌消耗!AI299))</f>
        <v>金币</v>
      </c>
      <c r="AK299" s="14">
        <f>ROUND(INDEX(挂机升级突破!$DJ$6:$DJ$57,卡牌消耗!AI299)*INDEX(卡牌消耗!$B$8:$F$8,AG299)/$Q$4/50,0)*50</f>
        <v>31100</v>
      </c>
      <c r="AL299" s="14" t="str">
        <f>IF(AD299&gt;0,INDEX(挂机升级突破!$DT$4:$ED$4,AD299),"")</f>
        <v>橙色基础材料</v>
      </c>
      <c r="AM299" s="14">
        <f>ROUND(INDEX(挂机升级突破!$DT$6:$ED$57,卡牌消耗!AI299,AD299)*INDEX(卡牌消耗!$B$5:$F$5,AG299)/$Q$4/5,0)*5</f>
        <v>45</v>
      </c>
      <c r="AN299" s="14" t="str">
        <f>IF(AE299&gt;0,INDEX(挂机升级突破!$DT$4:$ED$4,AE299),"")</f>
        <v/>
      </c>
      <c r="AO299" s="14" t="str">
        <f>IF(AE299&gt;0,ROUND(INDEX(挂机升级突破!$DT$6:$ED$57,卡牌消耗!AI299,AE299)*INDEX(卡牌消耗!$B$7:$F$7,AG299)/$Q$4,0),"")</f>
        <v/>
      </c>
      <c r="AP299" s="106"/>
      <c r="AQ299" s="15"/>
      <c r="AR299" s="104">
        <v>295</v>
      </c>
      <c r="AS299" s="14">
        <f t="shared" si="335"/>
        <v>15</v>
      </c>
      <c r="AT299" s="14">
        <f>INDEX(挂机升级突破!$EI$7:$EI$26,AX299)</f>
        <v>5</v>
      </c>
      <c r="AU299" s="14">
        <f>INDEX(挂机升级突破!$EJ$7:$EJ$26,AX299)</f>
        <v>3</v>
      </c>
      <c r="AV299" s="14">
        <f t="shared" si="336"/>
        <v>2</v>
      </c>
      <c r="AW299" s="14" t="str">
        <f t="shared" si="337"/>
        <v>于禁</v>
      </c>
      <c r="AX299" s="14">
        <f t="shared" si="338"/>
        <v>15</v>
      </c>
      <c r="AY299" s="14" t="str">
        <f t="shared" si="339"/>
        <v>于禁15突</v>
      </c>
      <c r="AZ299" s="14" t="str">
        <f>IF(AT299&gt;0,INDEX(挂机升级突破!$ER$5:$EV$5,卡牌消耗!AT299),"")</f>
        <v>金币</v>
      </c>
      <c r="BA299" s="14">
        <f>IF(AT299&gt;0,ROUND(INDEX(挂机升级突破!$EV$7:$EV$26,卡牌消耗!AX299)*INDEX(卡牌消耗!$B$8:$F$8,AV299)/$Q$4/500,0)*500,"")</f>
        <v>31000</v>
      </c>
      <c r="BB299" s="14" t="str">
        <f>IF(AU299&gt;0,INDEX(挂机升级突破!$ER$5:$EV$5,卡牌消耗!AU299),"")</f>
        <v>银母</v>
      </c>
      <c r="BC299" s="14">
        <f>IF(AU299&gt;0,ROUND(INDEX(挂机升级突破!$ER$7:$EU$26,卡牌消耗!AX299,卡牌消耗!AU299)*INDEX($B$6:$F$6,AV299)/$Q$4/5,0)*5,"")</f>
        <v>55</v>
      </c>
      <c r="BD299" s="104"/>
      <c r="BE299" s="104"/>
      <c r="BF299" s="106"/>
      <c r="BX299" s="171"/>
      <c r="BY299" s="171"/>
      <c r="BZ299" s="171"/>
    </row>
    <row r="300" spans="8:7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330"/>
        <v>6</v>
      </c>
      <c r="AC300" s="14">
        <f>INDEX(挂机升级突破!$DQ$6:$DQ$57,卡牌消耗!AI300)</f>
        <v>11</v>
      </c>
      <c r="AD300" s="14">
        <f>INDEX(挂机升级突破!DR$6:DR$57,卡牌消耗!$AI300)</f>
        <v>4</v>
      </c>
      <c r="AE300" s="14">
        <f>INDEX(挂机升级突破!DS$6:DS$57,卡牌消耗!$AI300)</f>
        <v>0</v>
      </c>
      <c r="AF300" s="14" t="str">
        <f t="shared" si="331"/>
        <v>项羽</v>
      </c>
      <c r="AG300" s="14">
        <f t="shared" si="332"/>
        <v>5</v>
      </c>
      <c r="AH300" s="14" t="str">
        <f t="shared" si="333"/>
        <v>项羽魂火-36</v>
      </c>
      <c r="AI300" s="14">
        <f t="shared" si="334"/>
        <v>36</v>
      </c>
      <c r="AJ300" s="14" t="str">
        <f>INDEX(挂机升级突破!$DT$4:$ED$4,INDEX(挂机升级突破!$DQ$6:$DQ$57,卡牌消耗!AI300))</f>
        <v>金币</v>
      </c>
      <c r="AK300" s="14">
        <f>ROUND(INDEX(挂机升级突破!$DJ$6:$DJ$57,卡牌消耗!AI300)*INDEX(卡牌消耗!$B$8:$F$8,AG300)/$Q$4/50,0)*50</f>
        <v>31100</v>
      </c>
      <c r="AL300" s="14" t="str">
        <f>IF(AD300&gt;0,INDEX(挂机升级突破!$DT$4:$ED$4,AD300),"")</f>
        <v>橙色基础材料</v>
      </c>
      <c r="AM300" s="14">
        <f>ROUND(INDEX(挂机升级突破!$DT$6:$ED$57,卡牌消耗!AI300,AD300)*INDEX(卡牌消耗!$B$5:$F$5,AG300)/$Q$4/5,0)*5</f>
        <v>45</v>
      </c>
      <c r="AN300" s="14" t="str">
        <f>IF(AE300&gt;0,INDEX(挂机升级突破!$DT$4:$ED$4,AE300),"")</f>
        <v/>
      </c>
      <c r="AO300" s="14" t="str">
        <f>IF(AE300&gt;0,ROUND(INDEX(挂机升级突破!$DT$6:$ED$57,卡牌消耗!AI300,AE300)*INDEX(卡牌消耗!$B$7:$F$7,AG300)/$Q$4,0),"")</f>
        <v/>
      </c>
      <c r="AP300" s="106"/>
      <c r="AQ300" s="15"/>
      <c r="AR300" s="104">
        <v>296</v>
      </c>
      <c r="AS300" s="14">
        <f t="shared" si="335"/>
        <v>15</v>
      </c>
      <c r="AT300" s="14">
        <f>INDEX(挂机升级突破!$EI$7:$EI$26,AX300)</f>
        <v>5</v>
      </c>
      <c r="AU300" s="14">
        <f>INDEX(挂机升级突破!$EJ$7:$EJ$26,AX300)</f>
        <v>3</v>
      </c>
      <c r="AV300" s="14">
        <f t="shared" si="336"/>
        <v>2</v>
      </c>
      <c r="AW300" s="14" t="str">
        <f t="shared" si="337"/>
        <v>于禁</v>
      </c>
      <c r="AX300" s="14">
        <f t="shared" si="338"/>
        <v>16</v>
      </c>
      <c r="AY300" s="14" t="str">
        <f t="shared" si="339"/>
        <v>于禁16突</v>
      </c>
      <c r="AZ300" s="14" t="str">
        <f>IF(AT300&gt;0,INDEX(挂机升级突破!$ER$5:$EV$5,卡牌消耗!AT300),"")</f>
        <v>金币</v>
      </c>
      <c r="BA300" s="14">
        <f>IF(AT300&gt;0,ROUND(INDEX(挂机升级突破!$EV$7:$EV$26,卡牌消耗!AX300)*INDEX(卡牌消耗!$B$8:$F$8,AV300)/$Q$4/500,0)*500,"")</f>
        <v>56500</v>
      </c>
      <c r="BB300" s="14" t="str">
        <f>IF(AU300&gt;0,INDEX(挂机升级突破!$ER$5:$EV$5,卡牌消耗!AU300),"")</f>
        <v>银母</v>
      </c>
      <c r="BC300" s="14">
        <f>IF(AU300&gt;0,ROUND(INDEX(挂机升级突破!$ER$7:$EU$26,卡牌消耗!AX300,卡牌消耗!AU300)*INDEX($B$6:$F$6,AV300)/$Q$4/5,0)*5,"")</f>
        <v>75</v>
      </c>
      <c r="BD300" s="104"/>
      <c r="BE300" s="104"/>
      <c r="BF300" s="106"/>
      <c r="BX300" s="171"/>
      <c r="BY300" s="171"/>
      <c r="BZ300" s="171"/>
    </row>
    <row r="301" spans="8:7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330"/>
        <v>6</v>
      </c>
      <c r="AC301" s="14">
        <f>INDEX(挂机升级突破!$DQ$6:$DQ$57,卡牌消耗!AI301)</f>
        <v>11</v>
      </c>
      <c r="AD301" s="14">
        <f>INDEX(挂机升级突破!DR$6:DR$57,卡牌消耗!$AI301)</f>
        <v>4</v>
      </c>
      <c r="AE301" s="14">
        <f>INDEX(挂机升级突破!DS$6:DS$57,卡牌消耗!$AI301)</f>
        <v>0</v>
      </c>
      <c r="AF301" s="14" t="str">
        <f t="shared" si="331"/>
        <v>项羽</v>
      </c>
      <c r="AG301" s="14">
        <f t="shared" si="332"/>
        <v>5</v>
      </c>
      <c r="AH301" s="14" t="str">
        <f t="shared" si="333"/>
        <v>项羽魂火-37</v>
      </c>
      <c r="AI301" s="14">
        <f t="shared" si="334"/>
        <v>37</v>
      </c>
      <c r="AJ301" s="14" t="str">
        <f>INDEX(挂机升级突破!$DT$4:$ED$4,INDEX(挂机升级突破!$DQ$6:$DQ$57,卡牌消耗!AI301))</f>
        <v>金币</v>
      </c>
      <c r="AK301" s="14">
        <f>ROUND(INDEX(挂机升级突破!$DJ$6:$DJ$57,卡牌消耗!AI301)*INDEX(卡牌消耗!$B$8:$F$8,AG301)/$Q$4/50,0)*50</f>
        <v>33350</v>
      </c>
      <c r="AL301" s="14" t="str">
        <f>IF(AD301&gt;0,INDEX(挂机升级突破!$DT$4:$ED$4,AD301),"")</f>
        <v>橙色基础材料</v>
      </c>
      <c r="AM301" s="14">
        <f>ROUND(INDEX(挂机升级突破!$DT$6:$ED$57,卡牌消耗!AI301,AD301)*INDEX(卡牌消耗!$B$5:$F$5,AG301)/$Q$4/5,0)*5</f>
        <v>45</v>
      </c>
      <c r="AN301" s="14" t="str">
        <f>IF(AE301&gt;0,INDEX(挂机升级突破!$DT$4:$ED$4,AE301),"")</f>
        <v/>
      </c>
      <c r="AO301" s="14" t="str">
        <f>IF(AE301&gt;0,ROUND(INDEX(挂机升级突破!$DT$6:$ED$57,卡牌消耗!AI301,AE301)*INDEX(卡牌消耗!$B$7:$F$7,AG301)/$Q$4,0),"")</f>
        <v/>
      </c>
      <c r="AP301" s="106"/>
      <c r="AQ301" s="15"/>
      <c r="AR301" s="104">
        <v>297</v>
      </c>
      <c r="AS301" s="14">
        <f t="shared" si="335"/>
        <v>15</v>
      </c>
      <c r="AT301" s="14">
        <f>INDEX(挂机升级突破!$EI$7:$EI$26,AX301)</f>
        <v>5</v>
      </c>
      <c r="AU301" s="14">
        <f>INDEX(挂机升级突破!$EJ$7:$EJ$26,AX301)</f>
        <v>4</v>
      </c>
      <c r="AV301" s="14">
        <f t="shared" si="336"/>
        <v>2</v>
      </c>
      <c r="AW301" s="14" t="str">
        <f t="shared" si="337"/>
        <v>于禁</v>
      </c>
      <c r="AX301" s="14">
        <f t="shared" si="338"/>
        <v>17</v>
      </c>
      <c r="AY301" s="14" t="str">
        <f t="shared" si="339"/>
        <v>于禁17突</v>
      </c>
      <c r="AZ301" s="14" t="str">
        <f>IF(AT301&gt;0,INDEX(挂机升级突破!$ER$5:$EV$5,卡牌消耗!AT301),"")</f>
        <v>金币</v>
      </c>
      <c r="BA301" s="14">
        <f>IF(AT301&gt;0,ROUND(INDEX(挂机升级突破!$EV$7:$EV$26,卡牌消耗!AX301)*INDEX(卡牌消耗!$B$8:$F$8,AV301)/$Q$4/500,0)*500,"")</f>
        <v>56500</v>
      </c>
      <c r="BB301" s="14" t="str">
        <f>IF(AU301&gt;0,INDEX(挂机升级突破!$ER$5:$EV$5,卡牌消耗!AU301),"")</f>
        <v>铀金</v>
      </c>
      <c r="BC301" s="14">
        <f>IF(AU301&gt;0,ROUND(INDEX(挂机升级突破!$ER$7:$EU$26,卡牌消耗!AX301,卡牌消耗!AU301)*INDEX($B$6:$F$6,AV301)/$Q$4/5,0)*5,"")</f>
        <v>15</v>
      </c>
      <c r="BD301" s="104"/>
      <c r="BE301" s="104"/>
      <c r="BF301" s="106"/>
      <c r="BX301" s="171"/>
      <c r="BY301" s="171"/>
      <c r="BZ301" s="171"/>
    </row>
    <row r="302" spans="8:7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330"/>
        <v>6</v>
      </c>
      <c r="AC302" s="14">
        <f>INDEX(挂机升级突破!$DQ$6:$DQ$57,卡牌消耗!AI302)</f>
        <v>11</v>
      </c>
      <c r="AD302" s="14">
        <f>INDEX(挂机升级突破!DR$6:DR$57,卡牌消耗!$AI302)</f>
        <v>5</v>
      </c>
      <c r="AE302" s="14">
        <f>INDEX(挂机升级突破!DS$6:DS$57,卡牌消耗!$AI302)</f>
        <v>0</v>
      </c>
      <c r="AF302" s="14" t="str">
        <f t="shared" si="331"/>
        <v>项羽</v>
      </c>
      <c r="AG302" s="14">
        <f t="shared" si="332"/>
        <v>5</v>
      </c>
      <c r="AH302" s="14" t="str">
        <f t="shared" si="333"/>
        <v>项羽魂火-38</v>
      </c>
      <c r="AI302" s="14">
        <f t="shared" si="334"/>
        <v>38</v>
      </c>
      <c r="AJ302" s="14" t="str">
        <f>INDEX(挂机升级突破!$DT$4:$ED$4,INDEX(挂机升级突破!$DQ$6:$DQ$57,卡牌消耗!AI302))</f>
        <v>金币</v>
      </c>
      <c r="AK302" s="14">
        <f>ROUND(INDEX(挂机升级突破!$DJ$6:$DJ$57,卡牌消耗!AI302)*INDEX(卡牌消耗!$B$8:$F$8,AG302)/$Q$4/50,0)*50</f>
        <v>43000</v>
      </c>
      <c r="AL302" s="14" t="str">
        <f>IF(AD302&gt;0,INDEX(挂机升级突破!$DT$4:$ED$4,AD302),"")</f>
        <v>红色基础材料</v>
      </c>
      <c r="AM302" s="14">
        <f>ROUND(INDEX(挂机升级突破!$DT$6:$ED$57,卡牌消耗!AI302,AD302)*INDEX(卡牌消耗!$B$5:$F$5,AG302)/$Q$4/5,0)*5</f>
        <v>10</v>
      </c>
      <c r="AN302" s="14" t="str">
        <f>IF(AE302&gt;0,INDEX(挂机升级突破!$DT$4:$ED$4,AE302),"")</f>
        <v/>
      </c>
      <c r="AO302" s="14" t="str">
        <f>IF(AE302&gt;0,ROUND(INDEX(挂机升级突破!$DT$6:$ED$57,卡牌消耗!AI302,AE302)*INDEX(卡牌消耗!$B$7:$F$7,AG302)/$Q$4,0),"")</f>
        <v/>
      </c>
      <c r="AP302" s="106"/>
      <c r="AQ302" s="15"/>
      <c r="AR302" s="104">
        <v>298</v>
      </c>
      <c r="AS302" s="14">
        <f t="shared" si="335"/>
        <v>15</v>
      </c>
      <c r="AT302" s="14">
        <f>INDEX(挂机升级突破!$EI$7:$EI$26,AX302)</f>
        <v>5</v>
      </c>
      <c r="AU302" s="14">
        <f>INDEX(挂机升级突破!$EJ$7:$EJ$26,AX302)</f>
        <v>4</v>
      </c>
      <c r="AV302" s="14">
        <f t="shared" si="336"/>
        <v>2</v>
      </c>
      <c r="AW302" s="14" t="str">
        <f t="shared" si="337"/>
        <v>于禁</v>
      </c>
      <c r="AX302" s="14">
        <f t="shared" si="338"/>
        <v>18</v>
      </c>
      <c r="AY302" s="14" t="str">
        <f t="shared" si="339"/>
        <v>于禁18突</v>
      </c>
      <c r="AZ302" s="14" t="str">
        <f>IF(AT302&gt;0,INDEX(挂机升级突破!$ER$5:$EV$5,卡牌消耗!AT302),"")</f>
        <v>金币</v>
      </c>
      <c r="BA302" s="14">
        <f>IF(AT302&gt;0,ROUND(INDEX(挂机升级突破!$EV$7:$EV$26,卡牌消耗!AX302)*INDEX(卡牌消耗!$B$8:$F$8,AV302)/$Q$4/500,0)*500,"")</f>
        <v>75000</v>
      </c>
      <c r="BB302" s="14" t="str">
        <f>IF(AU302&gt;0,INDEX(挂机升级突破!$ER$5:$EV$5,卡牌消耗!AU302),"")</f>
        <v>铀金</v>
      </c>
      <c r="BC302" s="14">
        <f>IF(AU302&gt;0,ROUND(INDEX(挂机升级突破!$ER$7:$EU$26,卡牌消耗!AX302,卡牌消耗!AU302)*INDEX($B$6:$F$6,AV302)/$Q$4/5,0)*5,"")</f>
        <v>20</v>
      </c>
      <c r="BD302" s="104"/>
      <c r="BE302" s="104"/>
      <c r="BF302" s="106"/>
      <c r="BX302" s="171"/>
      <c r="BY302" s="171"/>
      <c r="BZ302" s="171"/>
    </row>
    <row r="303" spans="8:7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330"/>
        <v>6</v>
      </c>
      <c r="AC303" s="14">
        <f>INDEX(挂机升级突破!$DQ$6:$DQ$57,卡牌消耗!AI303)</f>
        <v>11</v>
      </c>
      <c r="AD303" s="14">
        <f>INDEX(挂机升级突破!DR$6:DR$57,卡牌消耗!$AI303)</f>
        <v>5</v>
      </c>
      <c r="AE303" s="14">
        <f>INDEX(挂机升级突破!DS$6:DS$57,卡牌消耗!$AI303)</f>
        <v>0</v>
      </c>
      <c r="AF303" s="14" t="str">
        <f t="shared" si="331"/>
        <v>项羽</v>
      </c>
      <c r="AG303" s="14">
        <f t="shared" si="332"/>
        <v>5</v>
      </c>
      <c r="AH303" s="14" t="str">
        <f t="shared" si="333"/>
        <v>项羽魂火-39</v>
      </c>
      <c r="AI303" s="14">
        <f t="shared" si="334"/>
        <v>39</v>
      </c>
      <c r="AJ303" s="14" t="str">
        <f>INDEX(挂机升级突破!$DT$4:$ED$4,INDEX(挂机升级突破!$DQ$6:$DQ$57,卡牌消耗!AI303))</f>
        <v>金币</v>
      </c>
      <c r="AK303" s="14">
        <f>ROUND(INDEX(挂机升级突破!$DJ$6:$DJ$57,卡牌消耗!AI303)*INDEX(卡牌消耗!$B$8:$F$8,AG303)/$Q$4/50,0)*50</f>
        <v>43000</v>
      </c>
      <c r="AL303" s="14" t="str">
        <f>IF(AD303&gt;0,INDEX(挂机升级突破!$DT$4:$ED$4,AD303),"")</f>
        <v>红色基础材料</v>
      </c>
      <c r="AM303" s="14">
        <f>ROUND(INDEX(挂机升级突破!$DT$6:$ED$57,卡牌消耗!AI303,AD303)*INDEX(卡牌消耗!$B$5:$F$5,AG303)/$Q$4/5,0)*5</f>
        <v>10</v>
      </c>
      <c r="AN303" s="14" t="str">
        <f>IF(AE303&gt;0,INDEX(挂机升级突破!$DT$4:$ED$4,AE303),"")</f>
        <v/>
      </c>
      <c r="AO303" s="14" t="str">
        <f>IF(AE303&gt;0,ROUND(INDEX(挂机升级突破!$DT$6:$ED$57,卡牌消耗!AI303,AE303)*INDEX(卡牌消耗!$B$7:$F$7,AG303)/$Q$4,0),"")</f>
        <v/>
      </c>
      <c r="AP303" s="106"/>
      <c r="AQ303" s="15"/>
      <c r="AR303" s="104">
        <v>299</v>
      </c>
      <c r="AS303" s="14">
        <f t="shared" si="335"/>
        <v>15</v>
      </c>
      <c r="AT303" s="14">
        <f>INDEX(挂机升级突破!$EI$7:$EI$26,AX303)</f>
        <v>5</v>
      </c>
      <c r="AU303" s="14">
        <f>INDEX(挂机升级突破!$EJ$7:$EJ$26,AX303)</f>
        <v>4</v>
      </c>
      <c r="AV303" s="14">
        <f t="shared" si="336"/>
        <v>2</v>
      </c>
      <c r="AW303" s="14" t="str">
        <f t="shared" si="337"/>
        <v>于禁</v>
      </c>
      <c r="AX303" s="14">
        <f t="shared" si="338"/>
        <v>19</v>
      </c>
      <c r="AY303" s="14" t="str">
        <f t="shared" si="339"/>
        <v>于禁19突</v>
      </c>
      <c r="AZ303" s="14" t="str">
        <f>IF(AT303&gt;0,INDEX(挂机升级突破!$ER$5:$EV$5,卡牌消耗!AT303),"")</f>
        <v>金币</v>
      </c>
      <c r="BA303" s="14">
        <f>IF(AT303&gt;0,ROUND(INDEX(挂机升级突破!$EV$7:$EV$26,卡牌消耗!AX303)*INDEX(卡牌消耗!$B$8:$F$8,AV303)/$Q$4/500,0)*500,"")</f>
        <v>456000</v>
      </c>
      <c r="BB303" s="14" t="str">
        <f>IF(AU303&gt;0,INDEX(挂机升级突破!$ER$5:$EV$5,卡牌消耗!AU303),"")</f>
        <v>铀金</v>
      </c>
      <c r="BC303" s="14">
        <f>IF(AU303&gt;0,ROUND(INDEX(挂机升级突破!$ER$7:$EU$26,卡牌消耗!AX303,卡牌消耗!AU303)*INDEX($B$6:$F$6,AV303)/$Q$4/5,0)*5,"")</f>
        <v>25</v>
      </c>
      <c r="BD303" s="104"/>
      <c r="BE303" s="104"/>
      <c r="BF303" s="106"/>
      <c r="BX303" s="171"/>
      <c r="BY303" s="171"/>
      <c r="BZ303" s="171"/>
    </row>
    <row r="304" spans="8:7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330"/>
        <v>6</v>
      </c>
      <c r="AC304" s="14">
        <f>INDEX(挂机升级突破!$DQ$6:$DQ$57,卡牌消耗!AI304)</f>
        <v>11</v>
      </c>
      <c r="AD304" s="14">
        <f>INDEX(挂机升级突破!DR$6:DR$57,卡牌消耗!$AI304)</f>
        <v>5</v>
      </c>
      <c r="AE304" s="14">
        <f>INDEX(挂机升级突破!DS$6:DS$57,卡牌消耗!$AI304)</f>
        <v>0</v>
      </c>
      <c r="AF304" s="14" t="str">
        <f t="shared" si="331"/>
        <v>项羽</v>
      </c>
      <c r="AG304" s="14">
        <f t="shared" si="332"/>
        <v>5</v>
      </c>
      <c r="AH304" s="14" t="str">
        <f t="shared" si="333"/>
        <v>项羽魂火-40</v>
      </c>
      <c r="AI304" s="14">
        <f t="shared" si="334"/>
        <v>40</v>
      </c>
      <c r="AJ304" s="14" t="str">
        <f>INDEX(挂机升级突破!$DT$4:$ED$4,INDEX(挂机升级突破!$DQ$6:$DQ$57,卡牌消耗!AI304))</f>
        <v>金币</v>
      </c>
      <c r="AK304" s="14">
        <f>ROUND(INDEX(挂机升级突破!$DJ$6:$DJ$57,卡牌消耗!AI304)*INDEX(卡牌消耗!$B$8:$F$8,AG304)/$Q$4/50,0)*50</f>
        <v>43000</v>
      </c>
      <c r="AL304" s="14" t="str">
        <f>IF(AD304&gt;0,INDEX(挂机升级突破!$DT$4:$ED$4,AD304),"")</f>
        <v>红色基础材料</v>
      </c>
      <c r="AM304" s="14">
        <f>ROUND(INDEX(挂机升级突破!$DT$6:$ED$57,卡牌消耗!AI304,AD304)*INDEX(卡牌消耗!$B$5:$F$5,AG304)/$Q$4/5,0)*5</f>
        <v>10</v>
      </c>
      <c r="AN304" s="14" t="str">
        <f>IF(AE304&gt;0,INDEX(挂机升级突破!$DT$4:$ED$4,AE304),"")</f>
        <v/>
      </c>
      <c r="AO304" s="14" t="str">
        <f>IF(AE304&gt;0,ROUND(INDEX(挂机升级突破!$DT$6:$ED$57,卡牌消耗!AI304,AE304)*INDEX(卡牌消耗!$B$7:$F$7,AG304)/$Q$4,0),"")</f>
        <v/>
      </c>
      <c r="AP304" s="106"/>
      <c r="AQ304" s="15"/>
      <c r="AR304" s="104">
        <v>300</v>
      </c>
      <c r="AS304" s="14">
        <f t="shared" si="335"/>
        <v>15</v>
      </c>
      <c r="AT304" s="14">
        <f>INDEX(挂机升级突破!$EI$7:$EI$26,AX304)</f>
        <v>5</v>
      </c>
      <c r="AU304" s="14">
        <f>INDEX(挂机升级突破!$EJ$7:$EJ$26,AX304)</f>
        <v>4</v>
      </c>
      <c r="AV304" s="14">
        <f t="shared" si="336"/>
        <v>2</v>
      </c>
      <c r="AW304" s="14" t="str">
        <f t="shared" si="337"/>
        <v>于禁</v>
      </c>
      <c r="AX304" s="14">
        <f t="shared" si="338"/>
        <v>20</v>
      </c>
      <c r="AY304" s="14" t="str">
        <f t="shared" si="339"/>
        <v>于禁20突</v>
      </c>
      <c r="AZ304" s="14" t="str">
        <f>IF(AT304&gt;0,INDEX(挂机升级突破!$ER$5:$EV$5,卡牌消耗!AT304),"")</f>
        <v>金币</v>
      </c>
      <c r="BA304" s="14">
        <f>IF(AT304&gt;0,ROUND(INDEX(挂机升级突破!$EV$7:$EV$26,卡牌消耗!AX304)*INDEX(卡牌消耗!$B$8:$F$8,AV304)/$Q$4/500,0)*500,"")</f>
        <v>684000</v>
      </c>
      <c r="BB304" s="14" t="str">
        <f>IF(AU304&gt;0,INDEX(挂机升级突破!$ER$5:$EV$5,卡牌消耗!AU304),"")</f>
        <v>铀金</v>
      </c>
      <c r="BC304" s="14">
        <f>IF(AU304&gt;0,ROUND(INDEX(挂机升级突破!$ER$7:$EU$26,卡牌消耗!AX304,卡牌消耗!AU304)*INDEX($B$6:$F$6,AV304)/$Q$4/5,0)*5,"")</f>
        <v>35</v>
      </c>
      <c r="BD304" s="104"/>
      <c r="BE304" s="104"/>
      <c r="BF304" s="106"/>
      <c r="BX304" s="171"/>
      <c r="BY304" s="171"/>
      <c r="BZ304" s="171"/>
    </row>
    <row r="305" spans="8:7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330"/>
        <v>6</v>
      </c>
      <c r="AC305" s="14">
        <f>INDEX(挂机升级突破!$DQ$6:$DQ$57,卡牌消耗!AI305)</f>
        <v>11</v>
      </c>
      <c r="AD305" s="14">
        <f>INDEX(挂机升级突破!DR$6:DR$57,卡牌消耗!$AI305)</f>
        <v>5</v>
      </c>
      <c r="AE305" s="14">
        <f>INDEX(挂机升级突破!DS$6:DS$57,卡牌消耗!$AI305)</f>
        <v>10</v>
      </c>
      <c r="AF305" s="14" t="str">
        <f t="shared" si="331"/>
        <v>项羽</v>
      </c>
      <c r="AG305" s="14">
        <f t="shared" si="332"/>
        <v>5</v>
      </c>
      <c r="AH305" s="14" t="str">
        <f t="shared" si="333"/>
        <v>项羽魂火-41</v>
      </c>
      <c r="AI305" s="14">
        <f t="shared" si="334"/>
        <v>41</v>
      </c>
      <c r="AJ305" s="14" t="str">
        <f>INDEX(挂机升级突破!$DT$4:$ED$4,INDEX(挂机升级突破!$DQ$6:$DQ$57,卡牌消耗!AI305))</f>
        <v>金币</v>
      </c>
      <c r="AK305" s="14">
        <f>ROUND(INDEX(挂机升级突破!$DJ$6:$DJ$57,卡牌消耗!AI305)*INDEX(卡牌消耗!$B$8:$F$8,AG305)/$Q$4/50,0)*50</f>
        <v>59100</v>
      </c>
      <c r="AL305" s="14" t="str">
        <f>IF(AD305&gt;0,INDEX(挂机升级突破!$DT$4:$ED$4,AD305),"")</f>
        <v>红色基础材料</v>
      </c>
      <c r="AM305" s="14">
        <f>ROUND(INDEX(挂机升级突破!$DT$6:$ED$57,卡牌消耗!AI305,AD305)*INDEX(卡牌消耗!$B$5:$F$5,AG305)/$Q$4/5,0)*5</f>
        <v>15</v>
      </c>
      <c r="AN305" s="14" t="str">
        <f>IF(AE305&gt;0,INDEX(挂机升级突破!$DT$4:$ED$4,AE305),"")</f>
        <v>灵玉</v>
      </c>
      <c r="AO305" s="14">
        <f>IF(AE305&gt;0,ROUND(INDEX(挂机升级突破!$DT$6:$ED$57,卡牌消耗!AI305,AE305)*INDEX(卡牌消耗!$B$7:$F$7,AG305)/$Q$4,0),"")</f>
        <v>4</v>
      </c>
      <c r="AP305" s="106"/>
      <c r="AQ305" s="15"/>
      <c r="AR305" s="104">
        <v>301</v>
      </c>
      <c r="AS305" s="14">
        <f t="shared" si="335"/>
        <v>16</v>
      </c>
      <c r="AT305" s="14">
        <f>INDEX(挂机升级突破!$EI$7:$EI$26,AX305)</f>
        <v>0</v>
      </c>
      <c r="AU305" s="14">
        <f>INDEX(挂机升级突破!$EJ$7:$EJ$26,AX305)</f>
        <v>0</v>
      </c>
      <c r="AV305" s="14">
        <f t="shared" si="336"/>
        <v>4</v>
      </c>
      <c r="AW305" s="14" t="str">
        <f t="shared" si="337"/>
        <v>西方龙</v>
      </c>
      <c r="AX305" s="14">
        <f t="shared" si="338"/>
        <v>1</v>
      </c>
      <c r="AY305" s="14" t="str">
        <f t="shared" si="339"/>
        <v>西方龙1突</v>
      </c>
      <c r="AZ305" s="14" t="str">
        <f>IF(AT305&gt;0,INDEX(挂机升级突破!$ER$5:$EV$5,卡牌消耗!AT305),"")</f>
        <v/>
      </c>
      <c r="BA305" s="14" t="str">
        <f>IF(AT305&gt;0,ROUND(INDEX(挂机升级突破!$EV$7:$EV$26,卡牌消耗!AX305)*INDEX(卡牌消耗!$B$8:$F$8,AV305)/$Q$4/500,0)*500,"")</f>
        <v/>
      </c>
      <c r="BB305" s="14" t="str">
        <f>IF(AU305&gt;0,INDEX(挂机升级突破!$ER$5:$EV$5,卡牌消耗!AU305),"")</f>
        <v/>
      </c>
      <c r="BC305" s="14" t="str">
        <f>IF(AU305&gt;0,ROUND(INDEX(挂机升级突破!$ER$7:$EU$26,卡牌消耗!AX305,卡牌消耗!AU305)*INDEX($B$6:$F$6,AV305)/$Q$4/5,0)*5,"")</f>
        <v/>
      </c>
      <c r="BD305" s="104"/>
      <c r="BE305" s="104"/>
      <c r="BF305" s="106"/>
      <c r="BX305" s="171"/>
      <c r="BY305" s="171"/>
      <c r="BZ305" s="171"/>
    </row>
    <row r="306" spans="8:7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330"/>
        <v>6</v>
      </c>
      <c r="AC306" s="14">
        <f>INDEX(挂机升级突破!$DQ$6:$DQ$57,卡牌消耗!AI306)</f>
        <v>11</v>
      </c>
      <c r="AD306" s="14">
        <f>INDEX(挂机升级突破!DR$6:DR$57,卡牌消耗!$AI306)</f>
        <v>5</v>
      </c>
      <c r="AE306" s="14">
        <f>INDEX(挂机升级突破!DS$6:DS$57,卡牌消耗!$AI306)</f>
        <v>10</v>
      </c>
      <c r="AF306" s="14" t="str">
        <f t="shared" si="331"/>
        <v>项羽</v>
      </c>
      <c r="AG306" s="14">
        <f t="shared" si="332"/>
        <v>5</v>
      </c>
      <c r="AH306" s="14" t="str">
        <f t="shared" si="333"/>
        <v>项羽魂火-42</v>
      </c>
      <c r="AI306" s="14">
        <f t="shared" si="334"/>
        <v>42</v>
      </c>
      <c r="AJ306" s="14" t="str">
        <f>INDEX(挂机升级突破!$DT$4:$ED$4,INDEX(挂机升级突破!$DQ$6:$DQ$57,卡牌消耗!AI306))</f>
        <v>金币</v>
      </c>
      <c r="AK306" s="14">
        <f>ROUND(INDEX(挂机升级突破!$DJ$6:$DJ$57,卡牌消耗!AI306)*INDEX(卡牌消耗!$B$8:$F$8,AG306)/$Q$4/50,0)*50</f>
        <v>59100</v>
      </c>
      <c r="AL306" s="14" t="str">
        <f>IF(AD306&gt;0,INDEX(挂机升级突破!$DT$4:$ED$4,AD306),"")</f>
        <v>红色基础材料</v>
      </c>
      <c r="AM306" s="14">
        <f>ROUND(INDEX(挂机升级突破!$DT$6:$ED$57,卡牌消耗!AI306,AD306)*INDEX(卡牌消耗!$B$5:$F$5,AG306)/$Q$4/5,0)*5</f>
        <v>15</v>
      </c>
      <c r="AN306" s="14" t="str">
        <f>IF(AE306&gt;0,INDEX(挂机升级突破!$DT$4:$ED$4,AE306),"")</f>
        <v>灵玉</v>
      </c>
      <c r="AO306" s="14">
        <f>IF(AE306&gt;0,ROUND(INDEX(挂机升级突破!$DT$6:$ED$57,卡牌消耗!AI306,AE306)*INDEX(卡牌消耗!$B$7:$F$7,AG306)/$Q$4,0),"")</f>
        <v>4</v>
      </c>
      <c r="AP306" s="106"/>
      <c r="AQ306" s="15"/>
      <c r="AR306" s="104">
        <v>302</v>
      </c>
      <c r="AS306" s="14">
        <f t="shared" si="335"/>
        <v>16</v>
      </c>
      <c r="AT306" s="14">
        <f>INDEX(挂机升级突破!$EI$7:$EI$26,AX306)</f>
        <v>5</v>
      </c>
      <c r="AU306" s="14">
        <f>INDEX(挂机升级突破!$EJ$7:$EJ$26,AX306)</f>
        <v>0</v>
      </c>
      <c r="AV306" s="14">
        <f t="shared" si="336"/>
        <v>4</v>
      </c>
      <c r="AW306" s="14" t="str">
        <f t="shared" si="337"/>
        <v>西方龙</v>
      </c>
      <c r="AX306" s="14">
        <f t="shared" si="338"/>
        <v>2</v>
      </c>
      <c r="AY306" s="14" t="str">
        <f t="shared" si="339"/>
        <v>西方龙2突</v>
      </c>
      <c r="AZ306" s="14" t="str">
        <f>IF(AT306&gt;0,INDEX(挂机升级突破!$ER$5:$EV$5,卡牌消耗!AT306),"")</f>
        <v>金币</v>
      </c>
      <c r="BA306" s="14">
        <f>IF(AT306&gt;0,ROUND(INDEX(挂机升级突破!$EV$7:$EV$26,卡牌消耗!AX306)*INDEX(卡牌消耗!$B$8:$F$8,AV306)/$Q$4/500,0)*500,"")</f>
        <v>4500</v>
      </c>
      <c r="BB306" s="14" t="str">
        <f>IF(AU306&gt;0,INDEX(挂机升级突破!$ER$5:$EV$5,卡牌消耗!AU306),"")</f>
        <v/>
      </c>
      <c r="BC306" s="14" t="str">
        <f>IF(AU306&gt;0,ROUND(INDEX(挂机升级突破!$ER$7:$EU$26,卡牌消耗!AX306,卡牌消耗!AU306)*INDEX($B$6:$F$6,AV306)/$Q$4/5,0)*5,"")</f>
        <v/>
      </c>
      <c r="BD306" s="104"/>
      <c r="BE306" s="104"/>
      <c r="BF306" s="106"/>
      <c r="BX306" s="171"/>
      <c r="BY306" s="171"/>
      <c r="BZ306" s="171"/>
    </row>
    <row r="307" spans="8:7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330"/>
        <v>6</v>
      </c>
      <c r="AC307" s="14">
        <f>INDEX(挂机升级突破!$DQ$6:$DQ$57,卡牌消耗!AI307)</f>
        <v>11</v>
      </c>
      <c r="AD307" s="14">
        <f>INDEX(挂机升级突破!DR$6:DR$57,卡牌消耗!$AI307)</f>
        <v>5</v>
      </c>
      <c r="AE307" s="14">
        <f>INDEX(挂机升级突破!DS$6:DS$57,卡牌消耗!$AI307)</f>
        <v>10</v>
      </c>
      <c r="AF307" s="14" t="str">
        <f t="shared" si="331"/>
        <v>项羽</v>
      </c>
      <c r="AG307" s="14">
        <f t="shared" si="332"/>
        <v>5</v>
      </c>
      <c r="AH307" s="14" t="str">
        <f t="shared" si="333"/>
        <v>项羽魂火-43</v>
      </c>
      <c r="AI307" s="14">
        <f t="shared" si="334"/>
        <v>43</v>
      </c>
      <c r="AJ307" s="14" t="str">
        <f>INDEX(挂机升级突破!$DT$4:$ED$4,INDEX(挂机升级突破!$DQ$6:$DQ$57,卡牌消耗!AI307))</f>
        <v>金币</v>
      </c>
      <c r="AK307" s="14">
        <f>ROUND(INDEX(挂机升级突破!$DJ$6:$DJ$57,卡牌消耗!AI307)*INDEX(卡牌消耗!$B$8:$F$8,AG307)/$Q$4/50,0)*50</f>
        <v>59100</v>
      </c>
      <c r="AL307" s="14" t="str">
        <f>IF(AD307&gt;0,INDEX(挂机升级突破!$DT$4:$ED$4,AD307),"")</f>
        <v>红色基础材料</v>
      </c>
      <c r="AM307" s="14">
        <f>ROUND(INDEX(挂机升级突破!$DT$6:$ED$57,卡牌消耗!AI307,AD307)*INDEX(卡牌消耗!$B$5:$F$5,AG307)/$Q$4/5,0)*5</f>
        <v>15</v>
      </c>
      <c r="AN307" s="14" t="str">
        <f>IF(AE307&gt;0,INDEX(挂机升级突破!$DT$4:$ED$4,AE307),"")</f>
        <v>灵玉</v>
      </c>
      <c r="AO307" s="14">
        <f>IF(AE307&gt;0,ROUND(INDEX(挂机升级突破!$DT$6:$ED$57,卡牌消耗!AI307,AE307)*INDEX(卡牌消耗!$B$7:$F$7,AG307)/$Q$4,0),"")</f>
        <v>4</v>
      </c>
      <c r="AP307" s="106"/>
      <c r="AQ307" s="15"/>
      <c r="AR307" s="104">
        <v>303</v>
      </c>
      <c r="AS307" s="14">
        <f t="shared" si="335"/>
        <v>16</v>
      </c>
      <c r="AT307" s="14">
        <f>INDEX(挂机升级突破!$EI$7:$EI$26,AX307)</f>
        <v>5</v>
      </c>
      <c r="AU307" s="14">
        <f>INDEX(挂机升级突破!$EJ$7:$EJ$26,AX307)</f>
        <v>0</v>
      </c>
      <c r="AV307" s="14">
        <f t="shared" si="336"/>
        <v>4</v>
      </c>
      <c r="AW307" s="14" t="str">
        <f t="shared" si="337"/>
        <v>西方龙</v>
      </c>
      <c r="AX307" s="14">
        <f t="shared" si="338"/>
        <v>3</v>
      </c>
      <c r="AY307" s="14" t="str">
        <f t="shared" si="339"/>
        <v>西方龙3突</v>
      </c>
      <c r="AZ307" s="14" t="str">
        <f>IF(AT307&gt;0,INDEX(挂机升级突破!$ER$5:$EV$5,卡牌消耗!AT307),"")</f>
        <v>金币</v>
      </c>
      <c r="BA307" s="14">
        <f>IF(AT307&gt;0,ROUND(INDEX(挂机升级突破!$EV$7:$EV$26,卡牌消耗!AX307)*INDEX(卡牌消耗!$B$8:$F$8,AV307)/$Q$4/500,0)*500,"")</f>
        <v>4500</v>
      </c>
      <c r="BB307" s="14" t="str">
        <f>IF(AU307&gt;0,INDEX(挂机升级突破!$ER$5:$EV$5,卡牌消耗!AU307),"")</f>
        <v/>
      </c>
      <c r="BC307" s="14" t="str">
        <f>IF(AU307&gt;0,ROUND(INDEX(挂机升级突破!$ER$7:$EU$26,卡牌消耗!AX307,卡牌消耗!AU307)*INDEX($B$6:$F$6,AV307)/$Q$4/5,0)*5,"")</f>
        <v/>
      </c>
      <c r="BD307" s="104"/>
      <c r="BE307" s="104"/>
      <c r="BF307" s="106"/>
      <c r="BX307" s="171"/>
      <c r="BY307" s="171"/>
      <c r="BZ307" s="171"/>
    </row>
    <row r="308" spans="8:7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330"/>
        <v>6</v>
      </c>
      <c r="AC308" s="14">
        <f>INDEX(挂机升级突破!$DQ$6:$DQ$57,卡牌消耗!AI308)</f>
        <v>11</v>
      </c>
      <c r="AD308" s="14">
        <f>INDEX(挂机升级突破!DR$6:DR$57,卡牌消耗!$AI308)</f>
        <v>5</v>
      </c>
      <c r="AE308" s="14">
        <f>INDEX(挂机升级突破!DS$6:DS$57,卡牌消耗!$AI308)</f>
        <v>10</v>
      </c>
      <c r="AF308" s="14" t="str">
        <f t="shared" si="331"/>
        <v>项羽</v>
      </c>
      <c r="AG308" s="14">
        <f t="shared" si="332"/>
        <v>5</v>
      </c>
      <c r="AH308" s="14" t="str">
        <f t="shared" si="333"/>
        <v>项羽魂火-44</v>
      </c>
      <c r="AI308" s="14">
        <f t="shared" si="334"/>
        <v>44</v>
      </c>
      <c r="AJ308" s="14" t="str">
        <f>INDEX(挂机升级突破!$DT$4:$ED$4,INDEX(挂机升级突破!$DQ$6:$DQ$57,卡牌消耗!AI308))</f>
        <v>金币</v>
      </c>
      <c r="AK308" s="14">
        <f>ROUND(INDEX(挂机升级突破!$DJ$6:$DJ$57,卡牌消耗!AI308)*INDEX(卡牌消耗!$B$8:$F$8,AG308)/$Q$4/50,0)*50</f>
        <v>75200</v>
      </c>
      <c r="AL308" s="14" t="str">
        <f>IF(AD308&gt;0,INDEX(挂机升级突破!$DT$4:$ED$4,AD308),"")</f>
        <v>红色基础材料</v>
      </c>
      <c r="AM308" s="14">
        <f>ROUND(INDEX(挂机升级突破!$DT$6:$ED$57,卡牌消耗!AI308,AD308)*INDEX(卡牌消耗!$B$5:$F$5,AG308)/$Q$4/5,0)*5</f>
        <v>15</v>
      </c>
      <c r="AN308" s="14" t="str">
        <f>IF(AE308&gt;0,INDEX(挂机升级突破!$DT$4:$ED$4,AE308),"")</f>
        <v>灵玉</v>
      </c>
      <c r="AO308" s="14">
        <f>IF(AE308&gt;0,ROUND(INDEX(挂机升级突破!$DT$6:$ED$57,卡牌消耗!AI308,AE308)*INDEX(卡牌消耗!$B$7:$F$7,AG308)/$Q$4,0),"")</f>
        <v>4</v>
      </c>
      <c r="AP308" s="106"/>
      <c r="AQ308" s="15"/>
      <c r="AR308" s="104">
        <v>304</v>
      </c>
      <c r="AS308" s="14">
        <f t="shared" si="335"/>
        <v>16</v>
      </c>
      <c r="AT308" s="14">
        <f>INDEX(挂机升级突破!$EI$7:$EI$26,AX308)</f>
        <v>5</v>
      </c>
      <c r="AU308" s="14">
        <f>INDEX(挂机升级突破!$EJ$7:$EJ$26,AX308)</f>
        <v>1</v>
      </c>
      <c r="AV308" s="14">
        <f t="shared" si="336"/>
        <v>4</v>
      </c>
      <c r="AW308" s="14" t="str">
        <f t="shared" si="337"/>
        <v>西方龙</v>
      </c>
      <c r="AX308" s="14">
        <f t="shared" si="338"/>
        <v>4</v>
      </c>
      <c r="AY308" s="14" t="str">
        <f t="shared" si="339"/>
        <v>西方龙4突</v>
      </c>
      <c r="AZ308" s="14" t="str">
        <f>IF(AT308&gt;0,INDEX(挂机升级突破!$ER$5:$EV$5,卡牌消耗!AT308),"")</f>
        <v>金币</v>
      </c>
      <c r="BA308" s="14">
        <f>IF(AT308&gt;0,ROUND(INDEX(挂机升级突破!$EV$7:$EV$26,卡牌消耗!AX308)*INDEX(卡牌消耗!$B$8:$F$8,AV308)/$Q$4/500,0)*500,"")</f>
        <v>5500</v>
      </c>
      <c r="BB308" s="14" t="str">
        <f>IF(AU308&gt;0,INDEX(挂机升级突破!$ER$5:$EV$5,卡牌消耗!AU308),"")</f>
        <v>玄铁</v>
      </c>
      <c r="BC308" s="14">
        <f>IF(AU308&gt;0,ROUND(INDEX(挂机升级突破!$ER$7:$EU$26,卡牌消耗!AX308,卡牌消耗!AU308)*INDEX($B$6:$F$6,AV308)/$Q$4/5,0)*5,"")</f>
        <v>20</v>
      </c>
      <c r="BD308" s="104"/>
      <c r="BE308" s="104"/>
      <c r="BF308" s="106"/>
      <c r="BX308" s="171"/>
      <c r="BY308" s="171"/>
      <c r="BZ308" s="171"/>
    </row>
    <row r="309" spans="8:7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330"/>
        <v>6</v>
      </c>
      <c r="AC309" s="14">
        <f>INDEX(挂机升级突破!$DQ$6:$DQ$57,卡牌消耗!AI309)</f>
        <v>11</v>
      </c>
      <c r="AD309" s="14">
        <f>INDEX(挂机升级突破!DR$6:DR$57,卡牌消耗!$AI309)</f>
        <v>5</v>
      </c>
      <c r="AE309" s="14">
        <f>INDEX(挂机升级突破!DS$6:DS$57,卡牌消耗!$AI309)</f>
        <v>10</v>
      </c>
      <c r="AF309" s="14" t="str">
        <f t="shared" si="331"/>
        <v>项羽</v>
      </c>
      <c r="AG309" s="14">
        <f t="shared" si="332"/>
        <v>5</v>
      </c>
      <c r="AH309" s="14" t="str">
        <f t="shared" si="333"/>
        <v>项羽魂火-45</v>
      </c>
      <c r="AI309" s="14">
        <f t="shared" si="334"/>
        <v>45</v>
      </c>
      <c r="AJ309" s="14" t="str">
        <f>INDEX(挂机升级突破!$DT$4:$ED$4,INDEX(挂机升级突破!$DQ$6:$DQ$57,卡牌消耗!AI309))</f>
        <v>金币</v>
      </c>
      <c r="AK309" s="14">
        <f>ROUND(INDEX(挂机升级突破!$DJ$6:$DJ$57,卡牌消耗!AI309)*INDEX(卡牌消耗!$B$8:$F$8,AG309)/$Q$4/50,0)*50</f>
        <v>75200</v>
      </c>
      <c r="AL309" s="14" t="str">
        <f>IF(AD309&gt;0,INDEX(挂机升级突破!$DT$4:$ED$4,AD309),"")</f>
        <v>红色基础材料</v>
      </c>
      <c r="AM309" s="14">
        <f>ROUND(INDEX(挂机升级突破!$DT$6:$ED$57,卡牌消耗!AI309,AD309)*INDEX(卡牌消耗!$B$5:$F$5,AG309)/$Q$4/5,0)*5</f>
        <v>15</v>
      </c>
      <c r="AN309" s="14" t="str">
        <f>IF(AE309&gt;0,INDEX(挂机升级突破!$DT$4:$ED$4,AE309),"")</f>
        <v>灵玉</v>
      </c>
      <c r="AO309" s="14">
        <f>IF(AE309&gt;0,ROUND(INDEX(挂机升级突破!$DT$6:$ED$57,卡牌消耗!AI309,AE309)*INDEX(卡牌消耗!$B$7:$F$7,AG309)/$Q$4,0),"")</f>
        <v>4</v>
      </c>
      <c r="AP309" s="106"/>
      <c r="AQ309" s="15"/>
      <c r="AR309" s="104">
        <v>305</v>
      </c>
      <c r="AS309" s="14">
        <f t="shared" si="335"/>
        <v>16</v>
      </c>
      <c r="AT309" s="14">
        <f>INDEX(挂机升级突破!$EI$7:$EI$26,AX309)</f>
        <v>5</v>
      </c>
      <c r="AU309" s="14">
        <f>INDEX(挂机升级突破!$EJ$7:$EJ$26,AX309)</f>
        <v>1</v>
      </c>
      <c r="AV309" s="14">
        <f t="shared" si="336"/>
        <v>4</v>
      </c>
      <c r="AW309" s="14" t="str">
        <f t="shared" si="337"/>
        <v>西方龙</v>
      </c>
      <c r="AX309" s="14">
        <f t="shared" si="338"/>
        <v>5</v>
      </c>
      <c r="AY309" s="14" t="str">
        <f t="shared" si="339"/>
        <v>西方龙5突</v>
      </c>
      <c r="AZ309" s="14" t="str">
        <f>IF(AT309&gt;0,INDEX(挂机升级突破!$ER$5:$EV$5,卡牌消耗!AT309),"")</f>
        <v>金币</v>
      </c>
      <c r="BA309" s="14">
        <f>IF(AT309&gt;0,ROUND(INDEX(挂机升级突破!$EV$7:$EV$26,卡牌消耗!AX309)*INDEX(卡牌消耗!$B$8:$F$8,AV309)/$Q$4/500,0)*500,"")</f>
        <v>5500</v>
      </c>
      <c r="BB309" s="14" t="str">
        <f>IF(AU309&gt;0,INDEX(挂机升级突破!$ER$5:$EV$5,卡牌消耗!AU309),"")</f>
        <v>玄铁</v>
      </c>
      <c r="BC309" s="14">
        <f>IF(AU309&gt;0,ROUND(INDEX(挂机升级突破!$ER$7:$EU$26,卡牌消耗!AX309,卡牌消耗!AU309)*INDEX($B$6:$F$6,AV309)/$Q$4/5,0)*5,"")</f>
        <v>40</v>
      </c>
      <c r="BD309" s="104"/>
      <c r="BE309" s="104"/>
      <c r="BF309" s="106"/>
      <c r="BX309" s="171"/>
      <c r="BY309" s="171"/>
      <c r="BZ309" s="171"/>
    </row>
    <row r="310" spans="8:7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330"/>
        <v>6</v>
      </c>
      <c r="AC310" s="14">
        <f>INDEX(挂机升级突破!$DQ$6:$DQ$57,卡牌消耗!AI310)</f>
        <v>11</v>
      </c>
      <c r="AD310" s="14">
        <f>INDEX(挂机升级突破!DR$6:DR$57,卡牌消耗!$AI310)</f>
        <v>5</v>
      </c>
      <c r="AE310" s="14">
        <f>INDEX(挂机升级突破!DS$6:DS$57,卡牌消耗!$AI310)</f>
        <v>10</v>
      </c>
      <c r="AF310" s="14" t="str">
        <f t="shared" si="331"/>
        <v>项羽</v>
      </c>
      <c r="AG310" s="14">
        <f t="shared" si="332"/>
        <v>5</v>
      </c>
      <c r="AH310" s="14" t="str">
        <f t="shared" si="333"/>
        <v>项羽魂火-46</v>
      </c>
      <c r="AI310" s="14">
        <f t="shared" si="334"/>
        <v>46</v>
      </c>
      <c r="AJ310" s="14" t="str">
        <f>INDEX(挂机升级突破!$DT$4:$ED$4,INDEX(挂机升级突破!$DQ$6:$DQ$57,卡牌消耗!AI310))</f>
        <v>金币</v>
      </c>
      <c r="AK310" s="14">
        <f>ROUND(INDEX(挂机升级突破!$DJ$6:$DJ$57,卡牌消耗!AI310)*INDEX(卡牌消耗!$B$8:$F$8,AG310)/$Q$4/50,0)*50</f>
        <v>80600</v>
      </c>
      <c r="AL310" s="14" t="str">
        <f>IF(AD310&gt;0,INDEX(挂机升级突破!$DT$4:$ED$4,AD310),"")</f>
        <v>红色基础材料</v>
      </c>
      <c r="AM310" s="14">
        <f>ROUND(INDEX(挂机升级突破!$DT$6:$ED$57,卡牌消耗!AI310,AD310)*INDEX(卡牌消耗!$B$5:$F$5,AG310)/$Q$4/5,0)*5</f>
        <v>15</v>
      </c>
      <c r="AN310" s="14" t="str">
        <f>IF(AE310&gt;0,INDEX(挂机升级突破!$DT$4:$ED$4,AE310),"")</f>
        <v>灵玉</v>
      </c>
      <c r="AO310" s="14">
        <f>IF(AE310&gt;0,ROUND(INDEX(挂机升级突破!$DT$6:$ED$57,卡牌消耗!AI310,AE310)*INDEX(卡牌消耗!$B$7:$F$7,AG310)/$Q$4,0),"")</f>
        <v>4</v>
      </c>
      <c r="AP310" s="106"/>
      <c r="AQ310" s="15"/>
      <c r="AR310" s="104">
        <v>306</v>
      </c>
      <c r="AS310" s="14">
        <f t="shared" si="335"/>
        <v>16</v>
      </c>
      <c r="AT310" s="14">
        <f>INDEX(挂机升级突破!$EI$7:$EI$26,AX310)</f>
        <v>5</v>
      </c>
      <c r="AU310" s="14">
        <f>INDEX(挂机升级突破!$EJ$7:$EJ$26,AX310)</f>
        <v>1</v>
      </c>
      <c r="AV310" s="14">
        <f t="shared" si="336"/>
        <v>4</v>
      </c>
      <c r="AW310" s="14" t="str">
        <f t="shared" si="337"/>
        <v>西方龙</v>
      </c>
      <c r="AX310" s="14">
        <f t="shared" si="338"/>
        <v>6</v>
      </c>
      <c r="AY310" s="14" t="str">
        <f t="shared" si="339"/>
        <v>西方龙6突</v>
      </c>
      <c r="AZ310" s="14" t="str">
        <f>IF(AT310&gt;0,INDEX(挂机升级突破!$ER$5:$EV$5,卡牌消耗!AT310),"")</f>
        <v>金币</v>
      </c>
      <c r="BA310" s="14">
        <f>IF(AT310&gt;0,ROUND(INDEX(挂机升级突破!$EV$7:$EV$26,卡牌消耗!AX310)*INDEX(卡牌消耗!$B$8:$F$8,AV310)/$Q$4/500,0)*500,"")</f>
        <v>7500</v>
      </c>
      <c r="BB310" s="14" t="str">
        <f>IF(AU310&gt;0,INDEX(挂机升级突破!$ER$5:$EV$5,卡牌消耗!AU310),"")</f>
        <v>玄铁</v>
      </c>
      <c r="BC310" s="14">
        <f>IF(AU310&gt;0,ROUND(INDEX(挂机升级突破!$ER$7:$EU$26,卡牌消耗!AX310,卡牌消耗!AU310)*INDEX($B$6:$F$6,AV310)/$Q$4/5,0)*5,"")</f>
        <v>60</v>
      </c>
      <c r="BD310" s="104"/>
      <c r="BE310" s="104"/>
      <c r="BF310" s="106"/>
      <c r="BX310" s="171"/>
      <c r="BY310" s="171"/>
      <c r="BZ310" s="171"/>
    </row>
    <row r="311" spans="8:7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330"/>
        <v>6</v>
      </c>
      <c r="AC311" s="14">
        <f>INDEX(挂机升级突破!$DQ$6:$DQ$57,卡牌消耗!AI311)</f>
        <v>11</v>
      </c>
      <c r="AD311" s="14">
        <f>INDEX(挂机升级突破!DR$6:DR$57,卡牌消耗!$AI311)</f>
        <v>5</v>
      </c>
      <c r="AE311" s="14">
        <f>INDEX(挂机升级突破!DS$6:DS$57,卡牌消耗!$AI311)</f>
        <v>10</v>
      </c>
      <c r="AF311" s="14" t="str">
        <f t="shared" si="331"/>
        <v>项羽</v>
      </c>
      <c r="AG311" s="14">
        <f t="shared" si="332"/>
        <v>5</v>
      </c>
      <c r="AH311" s="14" t="str">
        <f t="shared" si="333"/>
        <v>项羽魂火-47</v>
      </c>
      <c r="AI311" s="14">
        <f t="shared" si="334"/>
        <v>47</v>
      </c>
      <c r="AJ311" s="14" t="str">
        <f>INDEX(挂机升级突破!$DT$4:$ED$4,INDEX(挂机升级突破!$DQ$6:$DQ$57,卡牌消耗!AI311))</f>
        <v>金币</v>
      </c>
      <c r="AK311" s="14">
        <f>ROUND(INDEX(挂机升级突破!$DJ$6:$DJ$57,卡牌消耗!AI311)*INDEX(卡牌消耗!$B$8:$F$8,AG311)/$Q$4/50,0)*50</f>
        <v>390750</v>
      </c>
      <c r="AL311" s="14" t="str">
        <f>IF(AD311&gt;0,INDEX(挂机升级突破!$DT$4:$ED$4,AD311),"")</f>
        <v>红色基础材料</v>
      </c>
      <c r="AM311" s="14">
        <f>ROUND(INDEX(挂机升级突破!$DT$6:$ED$57,卡牌消耗!AI311,AD311)*INDEX(卡牌消耗!$B$5:$F$5,AG311)/$Q$4/5,0)*5</f>
        <v>15</v>
      </c>
      <c r="AN311" s="14" t="str">
        <f>IF(AE311&gt;0,INDEX(挂机升级突破!$DT$4:$ED$4,AE311),"")</f>
        <v>灵玉</v>
      </c>
      <c r="AO311" s="14">
        <f>IF(AE311&gt;0,ROUND(INDEX(挂机升级突破!$DT$6:$ED$57,卡牌消耗!AI311,AE311)*INDEX(卡牌消耗!$B$7:$F$7,AG311)/$Q$4,0),"")</f>
        <v>4</v>
      </c>
      <c r="AP311" s="106"/>
      <c r="AQ311" s="15"/>
      <c r="AR311" s="104">
        <v>307</v>
      </c>
      <c r="AS311" s="14">
        <f t="shared" si="335"/>
        <v>16</v>
      </c>
      <c r="AT311" s="14">
        <f>INDEX(挂机升级突破!$EI$7:$EI$26,AX311)</f>
        <v>5</v>
      </c>
      <c r="AU311" s="14">
        <f>INDEX(挂机升级突破!$EJ$7:$EJ$26,AX311)</f>
        <v>1</v>
      </c>
      <c r="AV311" s="14">
        <f t="shared" si="336"/>
        <v>4</v>
      </c>
      <c r="AW311" s="14" t="str">
        <f t="shared" si="337"/>
        <v>西方龙</v>
      </c>
      <c r="AX311" s="14">
        <f t="shared" si="338"/>
        <v>7</v>
      </c>
      <c r="AY311" s="14" t="str">
        <f t="shared" si="339"/>
        <v>西方龙7突</v>
      </c>
      <c r="AZ311" s="14" t="str">
        <f>IF(AT311&gt;0,INDEX(挂机升级突破!$ER$5:$EV$5,卡牌消耗!AT311),"")</f>
        <v>金币</v>
      </c>
      <c r="BA311" s="14">
        <f>IF(AT311&gt;0,ROUND(INDEX(挂机升级突破!$EV$7:$EV$26,卡牌消耗!AX311)*INDEX(卡牌消耗!$B$8:$F$8,AV311)/$Q$4/500,0)*500,"")</f>
        <v>12500</v>
      </c>
      <c r="BB311" s="14" t="str">
        <f>IF(AU311&gt;0,INDEX(挂机升级突破!$ER$5:$EV$5,卡牌消耗!AU311),"")</f>
        <v>玄铁</v>
      </c>
      <c r="BC311" s="14">
        <f>IF(AU311&gt;0,ROUND(INDEX(挂机升级突破!$ER$7:$EU$26,卡牌消耗!AX311,卡牌消耗!AU311)*INDEX($B$6:$F$6,AV311)/$Q$4/5,0)*5,"")</f>
        <v>100</v>
      </c>
      <c r="BD311" s="104"/>
      <c r="BE311" s="104"/>
      <c r="BF311" s="106"/>
      <c r="BX311" s="171"/>
      <c r="BY311" s="171"/>
      <c r="BZ311" s="171"/>
    </row>
    <row r="312" spans="8:7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330"/>
        <v>6</v>
      </c>
      <c r="AC312" s="14">
        <f>INDEX(挂机升级突破!$DQ$6:$DQ$57,卡牌消耗!AI312)</f>
        <v>11</v>
      </c>
      <c r="AD312" s="14">
        <f>INDEX(挂机升级突破!DR$6:DR$57,卡牌消耗!$AI312)</f>
        <v>5</v>
      </c>
      <c r="AE312" s="14">
        <f>INDEX(挂机升级突破!DS$6:DS$57,卡牌消耗!$AI312)</f>
        <v>10</v>
      </c>
      <c r="AF312" s="14" t="str">
        <f t="shared" si="331"/>
        <v>项羽</v>
      </c>
      <c r="AG312" s="14">
        <f t="shared" si="332"/>
        <v>5</v>
      </c>
      <c r="AH312" s="14" t="str">
        <f t="shared" si="333"/>
        <v>项羽魂火-48</v>
      </c>
      <c r="AI312" s="14">
        <f t="shared" si="334"/>
        <v>48</v>
      </c>
      <c r="AJ312" s="14" t="str">
        <f>INDEX(挂机升级突破!$DT$4:$ED$4,INDEX(挂机升级突破!$DQ$6:$DQ$57,卡牌消耗!AI312))</f>
        <v>金币</v>
      </c>
      <c r="AK312" s="14">
        <f>ROUND(INDEX(挂机升级突破!$DJ$6:$DJ$57,卡牌消耗!AI312)*INDEX(卡牌消耗!$B$8:$F$8,AG312)/$Q$4/50,0)*50</f>
        <v>390750</v>
      </c>
      <c r="AL312" s="14" t="str">
        <f>IF(AD312&gt;0,INDEX(挂机升级突破!$DT$4:$ED$4,AD312),"")</f>
        <v>红色基础材料</v>
      </c>
      <c r="AM312" s="14">
        <f>ROUND(INDEX(挂机升级突破!$DT$6:$ED$57,卡牌消耗!AI312,AD312)*INDEX(卡牌消耗!$B$5:$F$5,AG312)/$Q$4/5,0)*5</f>
        <v>15</v>
      </c>
      <c r="AN312" s="14" t="str">
        <f>IF(AE312&gt;0,INDEX(挂机升级突破!$DT$4:$ED$4,AE312),"")</f>
        <v>灵玉</v>
      </c>
      <c r="AO312" s="14">
        <f>IF(AE312&gt;0,ROUND(INDEX(挂机升级突破!$DT$6:$ED$57,卡牌消耗!AI312,AE312)*INDEX(卡牌消耗!$B$7:$F$7,AG312)/$Q$4,0),"")</f>
        <v>4</v>
      </c>
      <c r="AP312" s="106"/>
      <c r="AQ312" s="15"/>
      <c r="AR312" s="104">
        <v>308</v>
      </c>
      <c r="AS312" s="14">
        <f t="shared" si="335"/>
        <v>16</v>
      </c>
      <c r="AT312" s="14">
        <f>INDEX(挂机升级突破!$EI$7:$EI$26,AX312)</f>
        <v>5</v>
      </c>
      <c r="AU312" s="14">
        <f>INDEX(挂机升级突破!$EJ$7:$EJ$26,AX312)</f>
        <v>1</v>
      </c>
      <c r="AV312" s="14">
        <f t="shared" si="336"/>
        <v>4</v>
      </c>
      <c r="AW312" s="14" t="str">
        <f t="shared" si="337"/>
        <v>西方龙</v>
      </c>
      <c r="AX312" s="14">
        <f t="shared" si="338"/>
        <v>8</v>
      </c>
      <c r="AY312" s="14" t="str">
        <f t="shared" si="339"/>
        <v>西方龙8突</v>
      </c>
      <c r="AZ312" s="14" t="str">
        <f>IF(AT312&gt;0,INDEX(挂机升级突破!$ER$5:$EV$5,卡牌消耗!AT312),"")</f>
        <v>金币</v>
      </c>
      <c r="BA312" s="14">
        <f>IF(AT312&gt;0,ROUND(INDEX(挂机升级突破!$EV$7:$EV$26,卡牌消耗!AX312)*INDEX(卡牌消耗!$B$8:$F$8,AV312)/$Q$4/500,0)*500,"")</f>
        <v>12500</v>
      </c>
      <c r="BB312" s="14" t="str">
        <f>IF(AU312&gt;0,INDEX(挂机升级突破!$ER$5:$EV$5,卡牌消耗!AU312),"")</f>
        <v>玄铁</v>
      </c>
      <c r="BC312" s="14">
        <f>IF(AU312&gt;0,ROUND(INDEX(挂机升级突破!$ER$7:$EU$26,卡牌消耗!AX312,卡牌消耗!AU312)*INDEX($B$6:$F$6,AV312)/$Q$4/5,0)*5,"")</f>
        <v>180</v>
      </c>
      <c r="BD312" s="104"/>
      <c r="BE312" s="104"/>
      <c r="BF312" s="106"/>
      <c r="BX312" s="171"/>
      <c r="BY312" s="171"/>
      <c r="BZ312" s="171"/>
    </row>
    <row r="313" spans="8:7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330"/>
        <v>6</v>
      </c>
      <c r="AC313" s="14">
        <f>INDEX(挂机升级突破!$DQ$6:$DQ$57,卡牌消耗!AI313)</f>
        <v>11</v>
      </c>
      <c r="AD313" s="14">
        <f>INDEX(挂机升级突破!DR$6:DR$57,卡牌消耗!$AI313)</f>
        <v>5</v>
      </c>
      <c r="AE313" s="14">
        <f>INDEX(挂机升级突破!DS$6:DS$57,卡牌消耗!$AI313)</f>
        <v>10</v>
      </c>
      <c r="AF313" s="14" t="str">
        <f t="shared" si="331"/>
        <v>项羽</v>
      </c>
      <c r="AG313" s="14">
        <f t="shared" si="332"/>
        <v>5</v>
      </c>
      <c r="AH313" s="14" t="str">
        <f t="shared" si="333"/>
        <v>项羽魂火-49</v>
      </c>
      <c r="AI313" s="14">
        <f t="shared" si="334"/>
        <v>49</v>
      </c>
      <c r="AJ313" s="14" t="str">
        <f>INDEX(挂机升级突破!$DT$4:$ED$4,INDEX(挂机升级突破!$DQ$6:$DQ$57,卡牌消耗!AI313))</f>
        <v>金币</v>
      </c>
      <c r="AK313" s="14">
        <f>ROUND(INDEX(挂机升级突破!$DJ$6:$DJ$57,卡牌消耗!AI313)*INDEX(卡牌消耗!$B$8:$F$8,AG313)/$Q$4/50,0)*50</f>
        <v>390750</v>
      </c>
      <c r="AL313" s="14" t="str">
        <f>IF(AD313&gt;0,INDEX(挂机升级突破!$DT$4:$ED$4,AD313),"")</f>
        <v>红色基础材料</v>
      </c>
      <c r="AM313" s="14">
        <f>ROUND(INDEX(挂机升级突破!$DT$6:$ED$57,卡牌消耗!AI313,AD313)*INDEX(卡牌消耗!$B$5:$F$5,AG313)/$Q$4/5,0)*5</f>
        <v>20</v>
      </c>
      <c r="AN313" s="14" t="str">
        <f>IF(AE313&gt;0,INDEX(挂机升级突破!$DT$4:$ED$4,AE313),"")</f>
        <v>灵玉</v>
      </c>
      <c r="AO313" s="14">
        <f>IF(AE313&gt;0,ROUND(INDEX(挂机升级突破!$DT$6:$ED$57,卡牌消耗!AI313,AE313)*INDEX(卡牌消耗!$B$7:$F$7,AG313)/$Q$4,0),"")</f>
        <v>4</v>
      </c>
      <c r="AP313" s="106"/>
      <c r="AQ313" s="15"/>
      <c r="AR313" s="104">
        <v>309</v>
      </c>
      <c r="AS313" s="14">
        <f t="shared" si="335"/>
        <v>16</v>
      </c>
      <c r="AT313" s="14">
        <f>INDEX(挂机升级突破!$EI$7:$EI$26,AX313)</f>
        <v>5</v>
      </c>
      <c r="AU313" s="14">
        <f>INDEX(挂机升级突破!$EJ$7:$EJ$26,AX313)</f>
        <v>2</v>
      </c>
      <c r="AV313" s="14">
        <f t="shared" si="336"/>
        <v>4</v>
      </c>
      <c r="AW313" s="14" t="str">
        <f t="shared" si="337"/>
        <v>西方龙</v>
      </c>
      <c r="AX313" s="14">
        <f t="shared" si="338"/>
        <v>9</v>
      </c>
      <c r="AY313" s="14" t="str">
        <f t="shared" si="339"/>
        <v>西方龙9突</v>
      </c>
      <c r="AZ313" s="14" t="str">
        <f>IF(AT313&gt;0,INDEX(挂机升级突破!$ER$5:$EV$5,卡牌消耗!AT313),"")</f>
        <v>金币</v>
      </c>
      <c r="BA313" s="14">
        <f>IF(AT313&gt;0,ROUND(INDEX(挂机升级突破!$EV$7:$EV$26,卡牌消耗!AX313)*INDEX(卡牌消耗!$B$8:$F$8,AV313)/$Q$4/500,0)*500,"")</f>
        <v>16500</v>
      </c>
      <c r="BB313" s="14" t="str">
        <f>IF(AU313&gt;0,INDEX(挂机升级突破!$ER$5:$EV$5,卡牌消耗!AU313),"")</f>
        <v>乌金</v>
      </c>
      <c r="BC313" s="14">
        <f>IF(AU313&gt;0,ROUND(INDEX(挂机升级突破!$ER$7:$EU$26,卡牌消耗!AX313,卡牌消耗!AU313)*INDEX($B$6:$F$6,AV313)/$Q$4/5,0)*5,"")</f>
        <v>60</v>
      </c>
      <c r="BD313" s="104"/>
      <c r="BE313" s="104"/>
      <c r="BF313" s="106"/>
      <c r="BX313" s="171"/>
      <c r="BY313" s="171"/>
      <c r="BZ313" s="171"/>
    </row>
    <row r="314" spans="8:7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330"/>
        <v>6</v>
      </c>
      <c r="AC314" s="14">
        <f>INDEX(挂机升级突破!$DQ$6:$DQ$57,卡牌消耗!AI314)</f>
        <v>11</v>
      </c>
      <c r="AD314" s="14">
        <f>INDEX(挂机升级突破!DR$6:DR$57,卡牌消耗!$AI314)</f>
        <v>5</v>
      </c>
      <c r="AE314" s="14">
        <f>INDEX(挂机升级突破!DS$6:DS$57,卡牌消耗!$AI314)</f>
        <v>10</v>
      </c>
      <c r="AF314" s="14" t="str">
        <f t="shared" si="331"/>
        <v>项羽</v>
      </c>
      <c r="AG314" s="14">
        <f t="shared" si="332"/>
        <v>5</v>
      </c>
      <c r="AH314" s="14" t="str">
        <f t="shared" si="333"/>
        <v>项羽魂火-50</v>
      </c>
      <c r="AI314" s="14">
        <f t="shared" si="334"/>
        <v>50</v>
      </c>
      <c r="AJ314" s="14" t="str">
        <f>INDEX(挂机升级突破!$DT$4:$ED$4,INDEX(挂机升级突破!$DQ$6:$DQ$57,卡牌消耗!AI314))</f>
        <v>金币</v>
      </c>
      <c r="AK314" s="14">
        <f>ROUND(INDEX(挂机升级突破!$DJ$6:$DJ$57,卡牌消耗!AI314)*INDEX(卡牌消耗!$B$8:$F$8,AG314)/$Q$4/50,0)*50</f>
        <v>651250</v>
      </c>
      <c r="AL314" s="14" t="str">
        <f>IF(AD314&gt;0,INDEX(挂机升级突破!$DT$4:$ED$4,AD314),"")</f>
        <v>红色基础材料</v>
      </c>
      <c r="AM314" s="14">
        <f>ROUND(INDEX(挂机升级突破!$DT$6:$ED$57,卡牌消耗!AI314,AD314)*INDEX(卡牌消耗!$B$5:$F$5,AG314)/$Q$4/5,0)*5</f>
        <v>20</v>
      </c>
      <c r="AN314" s="14" t="str">
        <f>IF(AE314&gt;0,INDEX(挂机升级突破!$DT$4:$ED$4,AE314),"")</f>
        <v>灵玉</v>
      </c>
      <c r="AO314" s="14">
        <f>IF(AE314&gt;0,ROUND(INDEX(挂机升级突破!$DT$6:$ED$57,卡牌消耗!AI314,AE314)*INDEX(卡牌消耗!$B$7:$F$7,AG314)/$Q$4,0),"")</f>
        <v>4</v>
      </c>
      <c r="AP314" s="106"/>
      <c r="AQ314" s="15"/>
      <c r="AR314" s="104">
        <v>310</v>
      </c>
      <c r="AS314" s="14">
        <f t="shared" si="335"/>
        <v>16</v>
      </c>
      <c r="AT314" s="14">
        <f>INDEX(挂机升级突破!$EI$7:$EI$26,AX314)</f>
        <v>5</v>
      </c>
      <c r="AU314" s="14">
        <f>INDEX(挂机升级突破!$EJ$7:$EJ$26,AX314)</f>
        <v>2</v>
      </c>
      <c r="AV314" s="14">
        <f t="shared" si="336"/>
        <v>4</v>
      </c>
      <c r="AW314" s="14" t="str">
        <f t="shared" si="337"/>
        <v>西方龙</v>
      </c>
      <c r="AX314" s="14">
        <f t="shared" si="338"/>
        <v>10</v>
      </c>
      <c r="AY314" s="14" t="str">
        <f t="shared" si="339"/>
        <v>西方龙10突</v>
      </c>
      <c r="AZ314" s="14" t="str">
        <f>IF(AT314&gt;0,INDEX(挂机升级突破!$ER$5:$EV$5,卡牌消耗!AT314),"")</f>
        <v>金币</v>
      </c>
      <c r="BA314" s="14">
        <f>IF(AT314&gt;0,ROUND(INDEX(挂机升级突破!$EV$7:$EV$26,卡牌消耗!AX314)*INDEX(卡牌消耗!$B$8:$F$8,AV314)/$Q$4/500,0)*500,"")</f>
        <v>28000</v>
      </c>
      <c r="BB314" s="14" t="str">
        <f>IF(AU314&gt;0,INDEX(挂机升级突破!$ER$5:$EV$5,卡牌消耗!AU314),"")</f>
        <v>乌金</v>
      </c>
      <c r="BC314" s="14">
        <f>IF(AU314&gt;0,ROUND(INDEX(挂机升级突破!$ER$7:$EU$26,卡牌消耗!AX314,卡牌消耗!AU314)*INDEX($B$6:$F$6,AV314)/$Q$4/5,0)*5,"")</f>
        <v>85</v>
      </c>
      <c r="BD314" s="104"/>
      <c r="BE314" s="104"/>
      <c r="BF314" s="106"/>
      <c r="BX314" s="171"/>
      <c r="BY314" s="171"/>
      <c r="BZ314" s="171"/>
    </row>
    <row r="315" spans="8:7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330"/>
        <v>6</v>
      </c>
      <c r="AC315" s="14">
        <f>INDEX(挂机升级突破!$DQ$6:$DQ$57,卡牌消耗!AI315)</f>
        <v>11</v>
      </c>
      <c r="AD315" s="14">
        <f>INDEX(挂机升级突破!DR$6:DR$57,卡牌消耗!$AI315)</f>
        <v>5</v>
      </c>
      <c r="AE315" s="14">
        <f>INDEX(挂机升级突破!DS$6:DS$57,卡牌消耗!$AI315)</f>
        <v>10</v>
      </c>
      <c r="AF315" s="14" t="str">
        <f t="shared" si="331"/>
        <v>项羽</v>
      </c>
      <c r="AG315" s="14">
        <f t="shared" si="332"/>
        <v>5</v>
      </c>
      <c r="AH315" s="14" t="str">
        <f t="shared" si="333"/>
        <v>项羽魂火-51</v>
      </c>
      <c r="AI315" s="14">
        <f t="shared" si="334"/>
        <v>51</v>
      </c>
      <c r="AJ315" s="14" t="str">
        <f>INDEX(挂机升级突破!$DT$4:$ED$4,INDEX(挂机升级突破!$DQ$6:$DQ$57,卡牌消耗!AI315))</f>
        <v>金币</v>
      </c>
      <c r="AK315" s="14">
        <f>ROUND(INDEX(挂机升级突破!$DJ$6:$DJ$57,卡牌消耗!AI315)*INDEX(卡牌消耗!$B$8:$F$8,AG315)/$Q$4/50,0)*50</f>
        <v>716400</v>
      </c>
      <c r="AL315" s="14" t="str">
        <f>IF(AD315&gt;0,INDEX(挂机升级突破!$DT$4:$ED$4,AD315),"")</f>
        <v>红色基础材料</v>
      </c>
      <c r="AM315" s="14">
        <f>ROUND(INDEX(挂机升级突破!$DT$6:$ED$57,卡牌消耗!AI315,AD315)*INDEX(卡牌消耗!$B$5:$F$5,AG315)/$Q$4/5,0)*5</f>
        <v>20</v>
      </c>
      <c r="AN315" s="14" t="str">
        <f>IF(AE315&gt;0,INDEX(挂机升级突破!$DT$4:$ED$4,AE315),"")</f>
        <v>灵玉</v>
      </c>
      <c r="AO315" s="14">
        <f>IF(AE315&gt;0,ROUND(INDEX(挂机升级突破!$DT$6:$ED$57,卡牌消耗!AI315,AE315)*INDEX(卡牌消耗!$B$7:$F$7,AG315)/$Q$4,0),"")</f>
        <v>4</v>
      </c>
      <c r="AP315" s="106"/>
      <c r="AQ315" s="15"/>
      <c r="AR315" s="104">
        <v>311</v>
      </c>
      <c r="AS315" s="14">
        <f t="shared" si="335"/>
        <v>16</v>
      </c>
      <c r="AT315" s="14">
        <f>INDEX(挂机升级突破!$EI$7:$EI$26,AX315)</f>
        <v>5</v>
      </c>
      <c r="AU315" s="14">
        <f>INDEX(挂机升级突破!$EJ$7:$EJ$26,AX315)</f>
        <v>2</v>
      </c>
      <c r="AV315" s="14">
        <f t="shared" si="336"/>
        <v>4</v>
      </c>
      <c r="AW315" s="14" t="str">
        <f t="shared" si="337"/>
        <v>西方龙</v>
      </c>
      <c r="AX315" s="14">
        <f t="shared" si="338"/>
        <v>11</v>
      </c>
      <c r="AY315" s="14" t="str">
        <f t="shared" si="339"/>
        <v>西方龙11突</v>
      </c>
      <c r="AZ315" s="14" t="str">
        <f>IF(AT315&gt;0,INDEX(挂机升级突破!$ER$5:$EV$5,卡牌消耗!AT315),"")</f>
        <v>金币</v>
      </c>
      <c r="BA315" s="14">
        <f>IF(AT315&gt;0,ROUND(INDEX(挂机升级突破!$EV$7:$EV$26,卡牌消耗!AX315)*INDEX(卡牌消耗!$B$8:$F$8,AV315)/$Q$4/500,0)*500,"")</f>
        <v>28000</v>
      </c>
      <c r="BB315" s="14" t="str">
        <f>IF(AU315&gt;0,INDEX(挂机升级突破!$ER$5:$EV$5,卡牌消耗!AU315),"")</f>
        <v>乌金</v>
      </c>
      <c r="BC315" s="14">
        <f>IF(AU315&gt;0,ROUND(INDEX(挂机升级突破!$ER$7:$EU$26,卡牌消耗!AX315,卡牌消耗!AU315)*INDEX($B$6:$F$6,AV315)/$Q$4/5,0)*5,"")</f>
        <v>110</v>
      </c>
      <c r="BD315" s="104"/>
      <c r="BE315" s="104"/>
      <c r="BF315" s="106"/>
      <c r="BX315" s="171"/>
      <c r="BY315" s="171"/>
      <c r="BZ315" s="171"/>
    </row>
    <row r="316" spans="8:7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330"/>
        <v>6</v>
      </c>
      <c r="AC316" s="14">
        <f>INDEX(挂机升级突破!$DQ$6:$DQ$57,卡牌消耗!AI316)</f>
        <v>11</v>
      </c>
      <c r="AD316" s="14">
        <f>INDEX(挂机升级突破!DR$6:DR$57,卡牌消耗!$AI316)</f>
        <v>5</v>
      </c>
      <c r="AE316" s="14">
        <f>INDEX(挂机升级突破!DS$6:DS$57,卡牌消耗!$AI316)</f>
        <v>10</v>
      </c>
      <c r="AF316" s="14" t="str">
        <f t="shared" si="331"/>
        <v>项羽</v>
      </c>
      <c r="AG316" s="14">
        <f t="shared" si="332"/>
        <v>5</v>
      </c>
      <c r="AH316" s="14" t="str">
        <f t="shared" si="333"/>
        <v>项羽魂火-52</v>
      </c>
      <c r="AI316" s="14">
        <f t="shared" si="334"/>
        <v>52</v>
      </c>
      <c r="AJ316" s="14" t="str">
        <f>INDEX(挂机升级突破!$DT$4:$ED$4,INDEX(挂机升级突破!$DQ$6:$DQ$57,卡牌消耗!AI316))</f>
        <v>金币</v>
      </c>
      <c r="AK316" s="14">
        <f>ROUND(INDEX(挂机升级突破!$DJ$6:$DJ$57,卡牌消耗!AI316)*INDEX(卡牌消耗!$B$8:$F$8,AG316)/$Q$4/50,0)*50</f>
        <v>716400</v>
      </c>
      <c r="AL316" s="14" t="str">
        <f>IF(AD316&gt;0,INDEX(挂机升级突破!$DT$4:$ED$4,AD316),"")</f>
        <v>红色基础材料</v>
      </c>
      <c r="AM316" s="14">
        <f>ROUND(INDEX(挂机升级突破!$DT$6:$ED$57,卡牌消耗!AI316,AD316)*INDEX(卡牌消耗!$B$5:$F$5,AG316)/$Q$4/5,0)*5</f>
        <v>20</v>
      </c>
      <c r="AN316" s="14" t="str">
        <f>IF(AE316&gt;0,INDEX(挂机升级突破!$DT$4:$ED$4,AE316),"")</f>
        <v>灵玉</v>
      </c>
      <c r="AO316" s="14">
        <f>IF(AE316&gt;0,ROUND(INDEX(挂机升级突破!$DT$6:$ED$57,卡牌消耗!AI316,AE316)*INDEX(卡牌消耗!$B$7:$F$7,AG316)/$Q$4,0),"")</f>
        <v>4</v>
      </c>
      <c r="AP316" s="106"/>
      <c r="AQ316" s="15"/>
      <c r="AR316" s="104">
        <v>312</v>
      </c>
      <c r="AS316" s="14">
        <f t="shared" si="335"/>
        <v>16</v>
      </c>
      <c r="AT316" s="14">
        <f>INDEX(挂机升级突破!$EI$7:$EI$26,AX316)</f>
        <v>5</v>
      </c>
      <c r="AU316" s="14">
        <f>INDEX(挂机升级突破!$EJ$7:$EJ$26,AX316)</f>
        <v>2</v>
      </c>
      <c r="AV316" s="14">
        <f t="shared" si="336"/>
        <v>4</v>
      </c>
      <c r="AW316" s="14" t="str">
        <f t="shared" si="337"/>
        <v>西方龙</v>
      </c>
      <c r="AX316" s="14">
        <f t="shared" si="338"/>
        <v>12</v>
      </c>
      <c r="AY316" s="14" t="str">
        <f t="shared" si="339"/>
        <v>西方龙12突</v>
      </c>
      <c r="AZ316" s="14" t="str">
        <f>IF(AT316&gt;0,INDEX(挂机升级突破!$ER$5:$EV$5,卡牌消耗!AT316),"")</f>
        <v>金币</v>
      </c>
      <c r="BA316" s="14">
        <f>IF(AT316&gt;0,ROUND(INDEX(挂机升级突破!$EV$7:$EV$26,卡牌消耗!AX316)*INDEX(卡牌消耗!$B$8:$F$8,AV316)/$Q$4/500,0)*500,"")</f>
        <v>37500</v>
      </c>
      <c r="BB316" s="14" t="str">
        <f>IF(AU316&gt;0,INDEX(挂机升级突破!$ER$5:$EV$5,卡牌消耗!AU316),"")</f>
        <v>乌金</v>
      </c>
      <c r="BC316" s="14">
        <f>IF(AU316&gt;0,ROUND(INDEX(挂机升级突破!$ER$7:$EU$26,卡牌消耗!AX316,卡牌消耗!AU316)*INDEX($B$6:$F$6,AV316)/$Q$4/5,0)*5,"")</f>
        <v>140</v>
      </c>
      <c r="BD316" s="104"/>
      <c r="BE316" s="104"/>
      <c r="BF316" s="106"/>
      <c r="BX316" s="171"/>
      <c r="BY316" s="171"/>
      <c r="BZ316" s="171"/>
    </row>
    <row r="317" spans="8:7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330"/>
        <v>7</v>
      </c>
      <c r="AC317" s="14">
        <f>INDEX(挂机升级突破!$DQ$6:$DQ$57,卡牌消耗!AI317)</f>
        <v>11</v>
      </c>
      <c r="AD317" s="14">
        <f>INDEX(挂机升级突破!DR$6:DR$57,卡牌消耗!$AI317)</f>
        <v>1</v>
      </c>
      <c r="AE317" s="14">
        <f>INDEX(挂机升级突破!DS$6:DS$57,卡牌消耗!$AI317)</f>
        <v>0</v>
      </c>
      <c r="AF317" s="14" t="str">
        <f t="shared" si="331"/>
        <v>天使缇娜</v>
      </c>
      <c r="AG317" s="14">
        <f t="shared" si="332"/>
        <v>4</v>
      </c>
      <c r="AH317" s="14" t="str">
        <f t="shared" si="333"/>
        <v>天使缇娜魂火-1</v>
      </c>
      <c r="AI317" s="14">
        <f t="shared" si="334"/>
        <v>1</v>
      </c>
      <c r="AJ317" s="14" t="str">
        <f>INDEX(挂机升级突破!$DT$4:$ED$4,INDEX(挂机升级突破!$DQ$6:$DQ$57,卡牌消耗!AI317))</f>
        <v>金币</v>
      </c>
      <c r="AK317" s="14">
        <f>ROUND(INDEX(挂机升级突破!$DJ$6:$DJ$57,卡牌消耗!AI317)*INDEX(卡牌消耗!$B$8:$F$8,AG317)/$Q$4/50,0)*50</f>
        <v>1300</v>
      </c>
      <c r="AL317" s="14" t="str">
        <f>IF(AD317&gt;0,INDEX(挂机升级突破!$DT$4:$ED$4,AD317),"")</f>
        <v>绿色基础材料</v>
      </c>
      <c r="AM317" s="14">
        <f>ROUND(INDEX(挂机升级突破!$DT$6:$ED$57,卡牌消耗!AI317,AD317)*INDEX(卡牌消耗!$B$5:$F$5,AG317)/$Q$4/5,0)*5</f>
        <v>30</v>
      </c>
      <c r="AN317" s="14" t="str">
        <f>IF(AE317&gt;0,INDEX(挂机升级突破!$DT$4:$ED$4,AE317),"")</f>
        <v/>
      </c>
      <c r="AO317" s="14" t="str">
        <f>IF(AE317&gt;0,ROUND(INDEX(挂机升级突破!$DT$6:$ED$57,卡牌消耗!AI317,AE317)*INDEX(卡牌消耗!$B$7:$F$7,AG317)/$Q$4,0),"")</f>
        <v/>
      </c>
      <c r="AP317" s="106"/>
      <c r="AQ317" s="15"/>
      <c r="AR317" s="104">
        <v>313</v>
      </c>
      <c r="AS317" s="14">
        <f t="shared" si="335"/>
        <v>16</v>
      </c>
      <c r="AT317" s="14">
        <f>INDEX(挂机升级突破!$EI$7:$EI$26,AX317)</f>
        <v>5</v>
      </c>
      <c r="AU317" s="14">
        <f>INDEX(挂机升级突破!$EJ$7:$EJ$26,AX317)</f>
        <v>3</v>
      </c>
      <c r="AV317" s="14">
        <f t="shared" si="336"/>
        <v>4</v>
      </c>
      <c r="AW317" s="14" t="str">
        <f t="shared" si="337"/>
        <v>西方龙</v>
      </c>
      <c r="AX317" s="14">
        <f t="shared" si="338"/>
        <v>13</v>
      </c>
      <c r="AY317" s="14" t="str">
        <f t="shared" si="339"/>
        <v>西方龙13突</v>
      </c>
      <c r="AZ317" s="14" t="str">
        <f>IF(AT317&gt;0,INDEX(挂机升级突破!$ER$5:$EV$5,卡牌消耗!AT317),"")</f>
        <v>金币</v>
      </c>
      <c r="BA317" s="14">
        <f>IF(AT317&gt;0,ROUND(INDEX(挂机升级突破!$EV$7:$EV$26,卡牌消耗!AX317)*INDEX(卡牌消耗!$B$8:$F$8,AV317)/$Q$4/500,0)*500,"")</f>
        <v>50000</v>
      </c>
      <c r="BB317" s="14" t="str">
        <f>IF(AU317&gt;0,INDEX(挂机升级突破!$ER$5:$EV$5,卡牌消耗!AU317),"")</f>
        <v>银母</v>
      </c>
      <c r="BC317" s="14">
        <f>IF(AU317&gt;0,ROUND(INDEX(挂机升级突破!$ER$7:$EU$26,卡牌消耗!AX317,卡牌消耗!AU317)*INDEX($B$6:$F$6,AV317)/$Q$4/5,0)*5,"")</f>
        <v>45</v>
      </c>
      <c r="BD317" s="104"/>
      <c r="BE317" s="104"/>
      <c r="BF317" s="106"/>
      <c r="BX317" s="171"/>
      <c r="BY317" s="171"/>
      <c r="BZ317" s="171"/>
    </row>
    <row r="318" spans="8:7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330"/>
        <v>7</v>
      </c>
      <c r="AC318" s="14">
        <f>INDEX(挂机升级突破!$DQ$6:$DQ$57,卡牌消耗!AI318)</f>
        <v>11</v>
      </c>
      <c r="AD318" s="14">
        <f>INDEX(挂机升级突破!DR$6:DR$57,卡牌消耗!$AI318)</f>
        <v>1</v>
      </c>
      <c r="AE318" s="14">
        <f>INDEX(挂机升级突破!DS$6:DS$57,卡牌消耗!$AI318)</f>
        <v>0</v>
      </c>
      <c r="AF318" s="14" t="str">
        <f t="shared" si="331"/>
        <v>天使缇娜</v>
      </c>
      <c r="AG318" s="14">
        <f t="shared" si="332"/>
        <v>4</v>
      </c>
      <c r="AH318" s="14" t="str">
        <f t="shared" si="333"/>
        <v>天使缇娜魂火-2</v>
      </c>
      <c r="AI318" s="14">
        <f t="shared" si="334"/>
        <v>2</v>
      </c>
      <c r="AJ318" s="14" t="str">
        <f>INDEX(挂机升级突破!$DT$4:$ED$4,INDEX(挂机升级突破!$DQ$6:$DQ$57,卡牌消耗!AI318))</f>
        <v>金币</v>
      </c>
      <c r="AK318" s="14">
        <f>ROUND(INDEX(挂机升级突破!$DJ$6:$DJ$57,卡牌消耗!AI318)*INDEX(卡牌消耗!$B$8:$F$8,AG318)/$Q$4/50,0)*50</f>
        <v>1550</v>
      </c>
      <c r="AL318" s="14" t="str">
        <f>IF(AD318&gt;0,INDEX(挂机升级突破!$DT$4:$ED$4,AD318),"")</f>
        <v>绿色基础材料</v>
      </c>
      <c r="AM318" s="14">
        <f>ROUND(INDEX(挂机升级突破!$DT$6:$ED$57,卡牌消耗!AI318,AD318)*INDEX(卡牌消耗!$B$5:$F$5,AG318)/$Q$4/5,0)*5</f>
        <v>90</v>
      </c>
      <c r="AN318" s="14" t="str">
        <f>IF(AE318&gt;0,INDEX(挂机升级突破!$DT$4:$ED$4,AE318),"")</f>
        <v/>
      </c>
      <c r="AO318" s="14" t="str">
        <f>IF(AE318&gt;0,ROUND(INDEX(挂机升级突破!$DT$6:$ED$57,卡牌消耗!AI318,AE318)*INDEX(卡牌消耗!$B$7:$F$7,AG318)/$Q$4,0),"")</f>
        <v/>
      </c>
      <c r="AP318" s="106"/>
      <c r="AQ318" s="15"/>
      <c r="AR318" s="104">
        <v>314</v>
      </c>
      <c r="AS318" s="14">
        <f t="shared" si="335"/>
        <v>16</v>
      </c>
      <c r="AT318" s="14">
        <f>INDEX(挂机升级突破!$EI$7:$EI$26,AX318)</f>
        <v>5</v>
      </c>
      <c r="AU318" s="14">
        <f>INDEX(挂机升级突破!$EJ$7:$EJ$26,AX318)</f>
        <v>3</v>
      </c>
      <c r="AV318" s="14">
        <f t="shared" si="336"/>
        <v>4</v>
      </c>
      <c r="AW318" s="14" t="str">
        <f t="shared" si="337"/>
        <v>西方龙</v>
      </c>
      <c r="AX318" s="14">
        <f t="shared" si="338"/>
        <v>14</v>
      </c>
      <c r="AY318" s="14" t="str">
        <f t="shared" si="339"/>
        <v>西方龙14突</v>
      </c>
      <c r="AZ318" s="14" t="str">
        <f>IF(AT318&gt;0,INDEX(挂机升级突破!$ER$5:$EV$5,卡牌消耗!AT318),"")</f>
        <v>金币</v>
      </c>
      <c r="BA318" s="14">
        <f>IF(AT318&gt;0,ROUND(INDEX(挂机升级突破!$EV$7:$EV$26,卡牌消耗!AX318)*INDEX(卡牌消耗!$B$8:$F$8,AV318)/$Q$4/500,0)*500,"")</f>
        <v>50000</v>
      </c>
      <c r="BB318" s="14" t="str">
        <f>IF(AU318&gt;0,INDEX(挂机升级突破!$ER$5:$EV$5,卡牌消耗!AU318),"")</f>
        <v>银母</v>
      </c>
      <c r="BC318" s="14">
        <f>IF(AU318&gt;0,ROUND(INDEX(挂机升级突破!$ER$7:$EU$26,卡牌消耗!AX318,卡牌消耗!AU318)*INDEX($B$6:$F$6,AV318)/$Q$4/5,0)*5,"")</f>
        <v>65</v>
      </c>
      <c r="BD318" s="104"/>
      <c r="BE318" s="104"/>
      <c r="BF318" s="106"/>
      <c r="BX318" s="171"/>
      <c r="BY318" s="171"/>
      <c r="BZ318" s="171"/>
    </row>
    <row r="319" spans="8:7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330"/>
        <v>7</v>
      </c>
      <c r="AC319" s="14">
        <f>INDEX(挂机升级突破!$DQ$6:$DQ$57,卡牌消耗!AI319)</f>
        <v>11</v>
      </c>
      <c r="AD319" s="14">
        <f>INDEX(挂机升级突破!DR$6:DR$57,卡牌消耗!$AI319)</f>
        <v>1</v>
      </c>
      <c r="AE319" s="14">
        <f>INDEX(挂机升级突破!DS$6:DS$57,卡牌消耗!$AI319)</f>
        <v>0</v>
      </c>
      <c r="AF319" s="14" t="str">
        <f t="shared" si="331"/>
        <v>天使缇娜</v>
      </c>
      <c r="AG319" s="14">
        <f t="shared" si="332"/>
        <v>4</v>
      </c>
      <c r="AH319" s="14" t="str">
        <f t="shared" si="333"/>
        <v>天使缇娜魂火-3</v>
      </c>
      <c r="AI319" s="14">
        <f t="shared" si="334"/>
        <v>3</v>
      </c>
      <c r="AJ319" s="14" t="str">
        <f>INDEX(挂机升级突破!$DT$4:$ED$4,INDEX(挂机升级突破!$DQ$6:$DQ$57,卡牌消耗!AI319))</f>
        <v>金币</v>
      </c>
      <c r="AK319" s="14">
        <f>ROUND(INDEX(挂机升级突破!$DJ$6:$DJ$57,卡牌消耗!AI319)*INDEX(卡牌消耗!$B$8:$F$8,AG319)/$Q$4/50,0)*50</f>
        <v>1550</v>
      </c>
      <c r="AL319" s="14" t="str">
        <f>IF(AD319&gt;0,INDEX(挂机升级突破!$DT$4:$ED$4,AD319),"")</f>
        <v>绿色基础材料</v>
      </c>
      <c r="AM319" s="14">
        <f>ROUND(INDEX(挂机升级突破!$DT$6:$ED$57,卡牌消耗!AI319,AD319)*INDEX(卡牌消耗!$B$5:$F$5,AG319)/$Q$4/5,0)*5</f>
        <v>125</v>
      </c>
      <c r="AN319" s="14" t="str">
        <f>IF(AE319&gt;0,INDEX(挂机升级突破!$DT$4:$ED$4,AE319),"")</f>
        <v/>
      </c>
      <c r="AO319" s="14" t="str">
        <f>IF(AE319&gt;0,ROUND(INDEX(挂机升级突破!$DT$6:$ED$57,卡牌消耗!AI319,AE319)*INDEX(卡牌消耗!$B$7:$F$7,AG319)/$Q$4,0),"")</f>
        <v/>
      </c>
      <c r="AP319" s="106"/>
      <c r="AQ319" s="15"/>
      <c r="AR319" s="104">
        <v>315</v>
      </c>
      <c r="AS319" s="14">
        <f t="shared" si="335"/>
        <v>16</v>
      </c>
      <c r="AT319" s="14">
        <f>INDEX(挂机升级突破!$EI$7:$EI$26,AX319)</f>
        <v>5</v>
      </c>
      <c r="AU319" s="14">
        <f>INDEX(挂机升级突破!$EJ$7:$EJ$26,AX319)</f>
        <v>3</v>
      </c>
      <c r="AV319" s="14">
        <f t="shared" si="336"/>
        <v>4</v>
      </c>
      <c r="AW319" s="14" t="str">
        <f t="shared" si="337"/>
        <v>西方龙</v>
      </c>
      <c r="AX319" s="14">
        <f t="shared" si="338"/>
        <v>15</v>
      </c>
      <c r="AY319" s="14" t="str">
        <f t="shared" si="339"/>
        <v>西方龙15突</v>
      </c>
      <c r="AZ319" s="14" t="str">
        <f>IF(AT319&gt;0,INDEX(挂机升级突破!$ER$5:$EV$5,卡牌消耗!AT319),"")</f>
        <v>金币</v>
      </c>
      <c r="BA319" s="14">
        <f>IF(AT319&gt;0,ROUND(INDEX(挂机升级突破!$EV$7:$EV$26,卡牌消耗!AX319)*INDEX(卡牌消耗!$B$8:$F$8,AV319)/$Q$4/500,0)*500,"")</f>
        <v>66500</v>
      </c>
      <c r="BB319" s="14" t="str">
        <f>IF(AU319&gt;0,INDEX(挂机升级突破!$ER$5:$EV$5,卡牌消耗!AU319),"")</f>
        <v>银母</v>
      </c>
      <c r="BC319" s="14">
        <f>IF(AU319&gt;0,ROUND(INDEX(挂机升级突破!$ER$7:$EU$26,卡牌消耗!AX319,卡牌消耗!AU319)*INDEX($B$6:$F$6,AV319)/$Q$4/5,0)*5,"")</f>
        <v>85</v>
      </c>
      <c r="BD319" s="104"/>
      <c r="BE319" s="104"/>
      <c r="BF319" s="106"/>
      <c r="BX319" s="171"/>
      <c r="BY319" s="171"/>
      <c r="BZ319" s="171"/>
    </row>
    <row r="320" spans="8:7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330"/>
        <v>7</v>
      </c>
      <c r="AC320" s="14">
        <f>INDEX(挂机升级突破!$DQ$6:$DQ$57,卡牌消耗!AI320)</f>
        <v>11</v>
      </c>
      <c r="AD320" s="14">
        <f>INDEX(挂机升级突破!DR$6:DR$57,卡牌消耗!$AI320)</f>
        <v>1</v>
      </c>
      <c r="AE320" s="14">
        <f>INDEX(挂机升级突破!DS$6:DS$57,卡牌消耗!$AI320)</f>
        <v>0</v>
      </c>
      <c r="AF320" s="14" t="str">
        <f t="shared" si="331"/>
        <v>天使缇娜</v>
      </c>
      <c r="AG320" s="14">
        <f t="shared" si="332"/>
        <v>4</v>
      </c>
      <c r="AH320" s="14" t="str">
        <f t="shared" si="333"/>
        <v>天使缇娜魂火-4</v>
      </c>
      <c r="AI320" s="14">
        <f t="shared" si="334"/>
        <v>4</v>
      </c>
      <c r="AJ320" s="14" t="str">
        <f>INDEX(挂机升级突破!$DT$4:$ED$4,INDEX(挂机升级突破!$DQ$6:$DQ$57,卡牌消耗!AI320))</f>
        <v>金币</v>
      </c>
      <c r="AK320" s="14">
        <f>ROUND(INDEX(挂机升级突破!$DJ$6:$DJ$57,卡牌消耗!AI320)*INDEX(卡牌消耗!$B$8:$F$8,AG320)/$Q$4/50,0)*50</f>
        <v>1550</v>
      </c>
      <c r="AL320" s="14" t="str">
        <f>IF(AD320&gt;0,INDEX(挂机升级突破!$DT$4:$ED$4,AD320),"")</f>
        <v>绿色基础材料</v>
      </c>
      <c r="AM320" s="14">
        <f>ROUND(INDEX(挂机升级突破!$DT$6:$ED$57,卡牌消耗!AI320,AD320)*INDEX(卡牌消耗!$B$5:$F$5,AG320)/$Q$4/5,0)*5</f>
        <v>185</v>
      </c>
      <c r="AN320" s="14" t="str">
        <f>IF(AE320&gt;0,INDEX(挂机升级突破!$DT$4:$ED$4,AE320),"")</f>
        <v/>
      </c>
      <c r="AO320" s="14" t="str">
        <f>IF(AE320&gt;0,ROUND(INDEX(挂机升级突破!$DT$6:$ED$57,卡牌消耗!AI320,AE320)*INDEX(卡牌消耗!$B$7:$F$7,AG320)/$Q$4,0),"")</f>
        <v/>
      </c>
      <c r="AP320" s="106"/>
      <c r="AQ320" s="15"/>
      <c r="AR320" s="104">
        <v>316</v>
      </c>
      <c r="AS320" s="14">
        <f t="shared" si="335"/>
        <v>16</v>
      </c>
      <c r="AT320" s="14">
        <f>INDEX(挂机升级突破!$EI$7:$EI$26,AX320)</f>
        <v>5</v>
      </c>
      <c r="AU320" s="14">
        <f>INDEX(挂机升级突破!$EJ$7:$EJ$26,AX320)</f>
        <v>3</v>
      </c>
      <c r="AV320" s="14">
        <f t="shared" si="336"/>
        <v>4</v>
      </c>
      <c r="AW320" s="14" t="str">
        <f t="shared" si="337"/>
        <v>西方龙</v>
      </c>
      <c r="AX320" s="14">
        <f t="shared" si="338"/>
        <v>16</v>
      </c>
      <c r="AY320" s="14" t="str">
        <f t="shared" si="339"/>
        <v>西方龙16突</v>
      </c>
      <c r="AZ320" s="14" t="str">
        <f>IF(AT320&gt;0,INDEX(挂机升级突破!$ER$5:$EV$5,卡牌消耗!AT320),"")</f>
        <v>金币</v>
      </c>
      <c r="BA320" s="14">
        <f>IF(AT320&gt;0,ROUND(INDEX(挂机升级突破!$EV$7:$EV$26,卡牌消耗!AX320)*INDEX(卡牌消耗!$B$8:$F$8,AV320)/$Q$4/500,0)*500,"")</f>
        <v>121000</v>
      </c>
      <c r="BB320" s="14" t="str">
        <f>IF(AU320&gt;0,INDEX(挂机升级突破!$ER$5:$EV$5,卡牌消耗!AU320),"")</f>
        <v>银母</v>
      </c>
      <c r="BC320" s="14">
        <f>IF(AU320&gt;0,ROUND(INDEX(挂机升级突破!$ER$7:$EU$26,卡牌消耗!AX320,卡牌消耗!AU320)*INDEX($B$6:$F$6,AV320)/$Q$4/5,0)*5,"")</f>
        <v>110</v>
      </c>
      <c r="BD320" s="104"/>
      <c r="BE320" s="104"/>
      <c r="BF320" s="106"/>
      <c r="BX320" s="171"/>
      <c r="BY320" s="171"/>
      <c r="BZ320" s="171"/>
    </row>
    <row r="321" spans="8:7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330"/>
        <v>7</v>
      </c>
      <c r="AC321" s="14">
        <f>INDEX(挂机升级突破!$DQ$6:$DQ$57,卡牌消耗!AI321)</f>
        <v>11</v>
      </c>
      <c r="AD321" s="14">
        <f>INDEX(挂机升级突破!DR$6:DR$57,卡牌消耗!$AI321)</f>
        <v>1</v>
      </c>
      <c r="AE321" s="14">
        <f>INDEX(挂机升级突破!DS$6:DS$57,卡牌消耗!$AI321)</f>
        <v>0</v>
      </c>
      <c r="AF321" s="14" t="str">
        <f t="shared" si="331"/>
        <v>天使缇娜</v>
      </c>
      <c r="AG321" s="14">
        <f t="shared" si="332"/>
        <v>4</v>
      </c>
      <c r="AH321" s="14" t="str">
        <f t="shared" si="333"/>
        <v>天使缇娜魂火-5</v>
      </c>
      <c r="AI321" s="14">
        <f t="shared" si="334"/>
        <v>5</v>
      </c>
      <c r="AJ321" s="14" t="str">
        <f>INDEX(挂机升级突破!$DT$4:$ED$4,INDEX(挂机升级突破!$DQ$6:$DQ$57,卡牌消耗!AI321))</f>
        <v>金币</v>
      </c>
      <c r="AK321" s="14">
        <f>ROUND(INDEX(挂机升级突破!$DJ$6:$DJ$57,卡牌消耗!AI321)*INDEX(卡牌消耗!$B$8:$F$8,AG321)/$Q$4/50,0)*50</f>
        <v>1550</v>
      </c>
      <c r="AL321" s="14" t="str">
        <f>IF(AD321&gt;0,INDEX(挂机升级突破!$DT$4:$ED$4,AD321),"")</f>
        <v>绿色基础材料</v>
      </c>
      <c r="AM321" s="14">
        <f>ROUND(INDEX(挂机升级突破!$DT$6:$ED$57,卡牌消耗!AI321,AD321)*INDEX(卡牌消耗!$B$5:$F$5,AG321)/$Q$4/5,0)*5</f>
        <v>185</v>
      </c>
      <c r="AN321" s="14" t="str">
        <f>IF(AE321&gt;0,INDEX(挂机升级突破!$DT$4:$ED$4,AE321),"")</f>
        <v/>
      </c>
      <c r="AO321" s="14" t="str">
        <f>IF(AE321&gt;0,ROUND(INDEX(挂机升级突破!$DT$6:$ED$57,卡牌消耗!AI321,AE321)*INDEX(卡牌消耗!$B$7:$F$7,AG321)/$Q$4,0),"")</f>
        <v/>
      </c>
      <c r="AP321" s="106"/>
      <c r="AQ321" s="15"/>
      <c r="AR321" s="104">
        <v>317</v>
      </c>
      <c r="AS321" s="14">
        <f t="shared" si="335"/>
        <v>16</v>
      </c>
      <c r="AT321" s="14">
        <f>INDEX(挂机升级突破!$EI$7:$EI$26,AX321)</f>
        <v>5</v>
      </c>
      <c r="AU321" s="14">
        <f>INDEX(挂机升级突破!$EJ$7:$EJ$26,AX321)</f>
        <v>4</v>
      </c>
      <c r="AV321" s="14">
        <f t="shared" si="336"/>
        <v>4</v>
      </c>
      <c r="AW321" s="14" t="str">
        <f t="shared" si="337"/>
        <v>西方龙</v>
      </c>
      <c r="AX321" s="14">
        <f t="shared" si="338"/>
        <v>17</v>
      </c>
      <c r="AY321" s="14" t="str">
        <f t="shared" si="339"/>
        <v>西方龙17突</v>
      </c>
      <c r="AZ321" s="14" t="str">
        <f>IF(AT321&gt;0,INDEX(挂机升级突破!$ER$5:$EV$5,卡牌消耗!AT321),"")</f>
        <v>金币</v>
      </c>
      <c r="BA321" s="14">
        <f>IF(AT321&gt;0,ROUND(INDEX(挂机升级突破!$EV$7:$EV$26,卡牌消耗!AX321)*INDEX(卡牌消耗!$B$8:$F$8,AV321)/$Q$4/500,0)*500,"")</f>
        <v>121000</v>
      </c>
      <c r="BB321" s="14" t="str">
        <f>IF(AU321&gt;0,INDEX(挂机升级突破!$ER$5:$EV$5,卡牌消耗!AU321),"")</f>
        <v>铀金</v>
      </c>
      <c r="BC321" s="14">
        <f>IF(AU321&gt;0,ROUND(INDEX(挂机升级突破!$ER$7:$EU$26,卡牌消耗!AX321,卡牌消耗!AU321)*INDEX($B$6:$F$6,AV321)/$Q$4/5,0)*5,"")</f>
        <v>20</v>
      </c>
      <c r="BD321" s="104"/>
      <c r="BE321" s="104"/>
      <c r="BF321" s="106"/>
      <c r="BX321" s="171"/>
      <c r="BY321" s="171"/>
      <c r="BZ321" s="171"/>
    </row>
    <row r="322" spans="8:7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330"/>
        <v>7</v>
      </c>
      <c r="AC322" s="14">
        <f>INDEX(挂机升级突破!$DQ$6:$DQ$57,卡牌消耗!AI322)</f>
        <v>11</v>
      </c>
      <c r="AD322" s="14">
        <f>INDEX(挂机升级突破!DR$6:DR$57,卡牌消耗!$AI322)</f>
        <v>2</v>
      </c>
      <c r="AE322" s="14">
        <f>INDEX(挂机升级突破!DS$6:DS$57,卡牌消耗!$AI322)</f>
        <v>0</v>
      </c>
      <c r="AF322" s="14" t="str">
        <f t="shared" si="331"/>
        <v>天使缇娜</v>
      </c>
      <c r="AG322" s="14">
        <f t="shared" si="332"/>
        <v>4</v>
      </c>
      <c r="AH322" s="14" t="str">
        <f t="shared" si="333"/>
        <v>天使缇娜魂火-6</v>
      </c>
      <c r="AI322" s="14">
        <f t="shared" si="334"/>
        <v>6</v>
      </c>
      <c r="AJ322" s="14" t="str">
        <f>INDEX(挂机升级突破!$DT$4:$ED$4,INDEX(挂机升级突破!$DQ$6:$DQ$57,卡牌消耗!AI322))</f>
        <v>金币</v>
      </c>
      <c r="AK322" s="14">
        <f>ROUND(INDEX(挂机升级突破!$DJ$6:$DJ$57,卡牌消耗!AI322)*INDEX(卡牌消耗!$B$8:$F$8,AG322)/$Q$4/50,0)*50</f>
        <v>1900</v>
      </c>
      <c r="AL322" s="14" t="str">
        <f>IF(AD322&gt;0,INDEX(挂机升级突破!$DT$4:$ED$4,AD322),"")</f>
        <v>蓝色基础材料</v>
      </c>
      <c r="AM322" s="14">
        <f>ROUND(INDEX(挂机升级突破!$DT$6:$ED$57,卡牌消耗!AI322,AD322)*INDEX(卡牌消耗!$B$5:$F$5,AG322)/$Q$4/5,0)*5</f>
        <v>35</v>
      </c>
      <c r="AN322" s="14" t="str">
        <f>IF(AE322&gt;0,INDEX(挂机升级突破!$DT$4:$ED$4,AE322),"")</f>
        <v/>
      </c>
      <c r="AO322" s="14" t="str">
        <f>IF(AE322&gt;0,ROUND(INDEX(挂机升级突破!$DT$6:$ED$57,卡牌消耗!AI322,AE322)*INDEX(卡牌消耗!$B$7:$F$7,AG322)/$Q$4,0),"")</f>
        <v/>
      </c>
      <c r="AP322" s="106"/>
      <c r="AQ322" s="15"/>
      <c r="AR322" s="104">
        <v>318</v>
      </c>
      <c r="AS322" s="14">
        <f t="shared" si="335"/>
        <v>16</v>
      </c>
      <c r="AT322" s="14">
        <f>INDEX(挂机升级突破!$EI$7:$EI$26,AX322)</f>
        <v>5</v>
      </c>
      <c r="AU322" s="14">
        <f>INDEX(挂机升级突破!$EJ$7:$EJ$26,AX322)</f>
        <v>4</v>
      </c>
      <c r="AV322" s="14">
        <f t="shared" si="336"/>
        <v>4</v>
      </c>
      <c r="AW322" s="14" t="str">
        <f t="shared" si="337"/>
        <v>西方龙</v>
      </c>
      <c r="AX322" s="14">
        <f t="shared" si="338"/>
        <v>18</v>
      </c>
      <c r="AY322" s="14" t="str">
        <f t="shared" si="339"/>
        <v>西方龙18突</v>
      </c>
      <c r="AZ322" s="14" t="str">
        <f>IF(AT322&gt;0,INDEX(挂机升级突破!$ER$5:$EV$5,卡牌消耗!AT322),"")</f>
        <v>金币</v>
      </c>
      <c r="BA322" s="14">
        <f>IF(AT322&gt;0,ROUND(INDEX(挂机升级突破!$EV$7:$EV$26,卡牌消耗!AX322)*INDEX(卡牌消耗!$B$8:$F$8,AV322)/$Q$4/500,0)*500,"")</f>
        <v>161000</v>
      </c>
      <c r="BB322" s="14" t="str">
        <f>IF(AU322&gt;0,INDEX(挂机升级突破!$ER$5:$EV$5,卡牌消耗!AU322),"")</f>
        <v>铀金</v>
      </c>
      <c r="BC322" s="14">
        <f>IF(AU322&gt;0,ROUND(INDEX(挂机升级突破!$ER$7:$EU$26,卡牌消耗!AX322,卡牌消耗!AU322)*INDEX($B$6:$F$6,AV322)/$Q$4/5,0)*5,"")</f>
        <v>30</v>
      </c>
      <c r="BD322" s="104"/>
      <c r="BE322" s="104"/>
      <c r="BF322" s="106"/>
      <c r="BX322" s="171"/>
      <c r="BY322" s="171"/>
      <c r="BZ322" s="171"/>
    </row>
    <row r="323" spans="8:7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330"/>
        <v>7</v>
      </c>
      <c r="AC323" s="14">
        <f>INDEX(挂机升级突破!$DQ$6:$DQ$57,卡牌消耗!AI323)</f>
        <v>11</v>
      </c>
      <c r="AD323" s="14">
        <f>INDEX(挂机升级突破!DR$6:DR$57,卡牌消耗!$AI323)</f>
        <v>2</v>
      </c>
      <c r="AE323" s="14">
        <f>INDEX(挂机升级突破!DS$6:DS$57,卡牌消耗!$AI323)</f>
        <v>0</v>
      </c>
      <c r="AF323" s="14" t="str">
        <f t="shared" si="331"/>
        <v>天使缇娜</v>
      </c>
      <c r="AG323" s="14">
        <f t="shared" si="332"/>
        <v>4</v>
      </c>
      <c r="AH323" s="14" t="str">
        <f t="shared" si="333"/>
        <v>天使缇娜魂火-7</v>
      </c>
      <c r="AI323" s="14">
        <f t="shared" si="334"/>
        <v>7</v>
      </c>
      <c r="AJ323" s="14" t="str">
        <f>INDEX(挂机升级突破!$DT$4:$ED$4,INDEX(挂机升级突破!$DQ$6:$DQ$57,卡牌消耗!AI323))</f>
        <v>金币</v>
      </c>
      <c r="AK323" s="14">
        <f>ROUND(INDEX(挂机升级突破!$DJ$6:$DJ$57,卡牌消耗!AI323)*INDEX(卡牌消耗!$B$8:$F$8,AG323)/$Q$4/50,0)*50</f>
        <v>1900</v>
      </c>
      <c r="AL323" s="14" t="str">
        <f>IF(AD323&gt;0,INDEX(挂机升级突破!$DT$4:$ED$4,AD323),"")</f>
        <v>蓝色基础材料</v>
      </c>
      <c r="AM323" s="14">
        <f>ROUND(INDEX(挂机升级突破!$DT$6:$ED$57,卡牌消耗!AI323,AD323)*INDEX(卡牌消耗!$B$5:$F$5,AG323)/$Q$4/5,0)*5</f>
        <v>35</v>
      </c>
      <c r="AN323" s="14" t="str">
        <f>IF(AE323&gt;0,INDEX(挂机升级突破!$DT$4:$ED$4,AE323),"")</f>
        <v/>
      </c>
      <c r="AO323" s="14" t="str">
        <f>IF(AE323&gt;0,ROUND(INDEX(挂机升级突破!$DT$6:$ED$57,卡牌消耗!AI323,AE323)*INDEX(卡牌消耗!$B$7:$F$7,AG323)/$Q$4,0),"")</f>
        <v/>
      </c>
      <c r="AP323" s="106"/>
      <c r="AQ323" s="15"/>
      <c r="AR323" s="104">
        <v>319</v>
      </c>
      <c r="AS323" s="14">
        <f t="shared" si="335"/>
        <v>16</v>
      </c>
      <c r="AT323" s="14">
        <f>INDEX(挂机升级突破!$EI$7:$EI$26,AX323)</f>
        <v>5</v>
      </c>
      <c r="AU323" s="14">
        <f>INDEX(挂机升级突破!$EJ$7:$EJ$26,AX323)</f>
        <v>4</v>
      </c>
      <c r="AV323" s="14">
        <f t="shared" si="336"/>
        <v>4</v>
      </c>
      <c r="AW323" s="14" t="str">
        <f t="shared" si="337"/>
        <v>西方龙</v>
      </c>
      <c r="AX323" s="14">
        <f t="shared" si="338"/>
        <v>19</v>
      </c>
      <c r="AY323" s="14" t="str">
        <f t="shared" si="339"/>
        <v>西方龙19突</v>
      </c>
      <c r="AZ323" s="14" t="str">
        <f>IF(AT323&gt;0,INDEX(挂机升级突破!$ER$5:$EV$5,卡牌消耗!AT323),"")</f>
        <v>金币</v>
      </c>
      <c r="BA323" s="14">
        <f>IF(AT323&gt;0,ROUND(INDEX(挂机升级突破!$EV$7:$EV$26,卡牌消耗!AX323)*INDEX(卡牌消耗!$B$8:$F$8,AV323)/$Q$4/500,0)*500,"")</f>
        <v>977000</v>
      </c>
      <c r="BB323" s="14" t="str">
        <f>IF(AU323&gt;0,INDEX(挂机升级突破!$ER$5:$EV$5,卡牌消耗!AU323),"")</f>
        <v>铀金</v>
      </c>
      <c r="BC323" s="14">
        <f>IF(AU323&gt;0,ROUND(INDEX(挂机升级突破!$ER$7:$EU$26,卡牌消耗!AX323,卡牌消耗!AU323)*INDEX($B$6:$F$6,AV323)/$Q$4/5,0)*5,"")</f>
        <v>40</v>
      </c>
      <c r="BD323" s="104"/>
      <c r="BE323" s="104"/>
      <c r="BF323" s="106"/>
      <c r="BX323" s="171"/>
      <c r="BY323" s="171"/>
      <c r="BZ323" s="171"/>
    </row>
    <row r="324" spans="8:7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330"/>
        <v>7</v>
      </c>
      <c r="AC324" s="14">
        <f>INDEX(挂机升级突破!$DQ$6:$DQ$57,卡牌消耗!AI324)</f>
        <v>11</v>
      </c>
      <c r="AD324" s="14">
        <f>INDEX(挂机升级突破!DR$6:DR$57,卡牌消耗!$AI324)</f>
        <v>2</v>
      </c>
      <c r="AE324" s="14">
        <f>INDEX(挂机升级突破!DS$6:DS$57,卡牌消耗!$AI324)</f>
        <v>0</v>
      </c>
      <c r="AF324" s="14" t="str">
        <f t="shared" si="331"/>
        <v>天使缇娜</v>
      </c>
      <c r="AG324" s="14">
        <f t="shared" si="332"/>
        <v>4</v>
      </c>
      <c r="AH324" s="14" t="str">
        <f t="shared" si="333"/>
        <v>天使缇娜魂火-8</v>
      </c>
      <c r="AI324" s="14">
        <f t="shared" si="334"/>
        <v>8</v>
      </c>
      <c r="AJ324" s="14" t="str">
        <f>INDEX(挂机升级突破!$DT$4:$ED$4,INDEX(挂机升级突破!$DQ$6:$DQ$57,卡牌消耗!AI324))</f>
        <v>金币</v>
      </c>
      <c r="AK324" s="14">
        <f>ROUND(INDEX(挂机升级突破!$DJ$6:$DJ$57,卡牌消耗!AI324)*INDEX(卡牌消耗!$B$8:$F$8,AG324)/$Q$4/50,0)*50</f>
        <v>2850</v>
      </c>
      <c r="AL324" s="14" t="str">
        <f>IF(AD324&gt;0,INDEX(挂机升级突破!$DT$4:$ED$4,AD324),"")</f>
        <v>蓝色基础材料</v>
      </c>
      <c r="AM324" s="14">
        <f>ROUND(INDEX(挂机升级突破!$DT$6:$ED$57,卡牌消耗!AI324,AD324)*INDEX(卡牌消耗!$B$5:$F$5,AG324)/$Q$4/5,0)*5</f>
        <v>70</v>
      </c>
      <c r="AN324" s="14" t="str">
        <f>IF(AE324&gt;0,INDEX(挂机升级突破!$DT$4:$ED$4,AE324),"")</f>
        <v/>
      </c>
      <c r="AO324" s="14" t="str">
        <f>IF(AE324&gt;0,ROUND(INDEX(挂机升级突破!$DT$6:$ED$57,卡牌消耗!AI324,AE324)*INDEX(卡牌消耗!$B$7:$F$7,AG324)/$Q$4,0),"")</f>
        <v/>
      </c>
      <c r="AP324" s="106"/>
      <c r="AQ324" s="15"/>
      <c r="AR324" s="104">
        <v>320</v>
      </c>
      <c r="AS324" s="14">
        <f t="shared" si="335"/>
        <v>16</v>
      </c>
      <c r="AT324" s="14">
        <f>INDEX(挂机升级突破!$EI$7:$EI$26,AX324)</f>
        <v>5</v>
      </c>
      <c r="AU324" s="14">
        <f>INDEX(挂机升级突破!$EJ$7:$EJ$26,AX324)</f>
        <v>4</v>
      </c>
      <c r="AV324" s="14">
        <f t="shared" si="336"/>
        <v>4</v>
      </c>
      <c r="AW324" s="14" t="str">
        <f t="shared" si="337"/>
        <v>西方龙</v>
      </c>
      <c r="AX324" s="14">
        <f t="shared" si="338"/>
        <v>20</v>
      </c>
      <c r="AY324" s="14" t="str">
        <f t="shared" si="339"/>
        <v>西方龙20突</v>
      </c>
      <c r="AZ324" s="14" t="str">
        <f>IF(AT324&gt;0,INDEX(挂机升级突破!$ER$5:$EV$5,卡牌消耗!AT324),"")</f>
        <v>金币</v>
      </c>
      <c r="BA324" s="14">
        <f>IF(AT324&gt;0,ROUND(INDEX(挂机升级突破!$EV$7:$EV$26,卡牌消耗!AX324)*INDEX(卡牌消耗!$B$8:$F$8,AV324)/$Q$4/500,0)*500,"")</f>
        <v>1465500</v>
      </c>
      <c r="BB324" s="14" t="str">
        <f>IF(AU324&gt;0,INDEX(挂机升级突破!$ER$5:$EV$5,卡牌消耗!AU324),"")</f>
        <v>铀金</v>
      </c>
      <c r="BC324" s="14">
        <f>IF(AU324&gt;0,ROUND(INDEX(挂机升级突破!$ER$7:$EU$26,卡牌消耗!AX324,卡牌消耗!AU324)*INDEX($B$6:$F$6,AV324)/$Q$4/5,0)*5,"")</f>
        <v>50</v>
      </c>
      <c r="BD324" s="104"/>
      <c r="BE324" s="104"/>
      <c r="BF324" s="106"/>
      <c r="BX324" s="171"/>
      <c r="BY324" s="171"/>
      <c r="BZ324" s="171"/>
    </row>
    <row r="325" spans="8:7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330"/>
        <v>7</v>
      </c>
      <c r="AC325" s="14">
        <f>INDEX(挂机升级突破!$DQ$6:$DQ$57,卡牌消耗!AI325)</f>
        <v>11</v>
      </c>
      <c r="AD325" s="14">
        <f>INDEX(挂机升级突破!DR$6:DR$57,卡牌消耗!$AI325)</f>
        <v>2</v>
      </c>
      <c r="AE325" s="14">
        <f>INDEX(挂机升级突破!DS$6:DS$57,卡牌消耗!$AI325)</f>
        <v>0</v>
      </c>
      <c r="AF325" s="14" t="str">
        <f t="shared" si="331"/>
        <v>天使缇娜</v>
      </c>
      <c r="AG325" s="14">
        <f t="shared" si="332"/>
        <v>4</v>
      </c>
      <c r="AH325" s="14" t="str">
        <f t="shared" si="333"/>
        <v>天使缇娜魂火-9</v>
      </c>
      <c r="AI325" s="14">
        <f t="shared" si="334"/>
        <v>9</v>
      </c>
      <c r="AJ325" s="14" t="str">
        <f>INDEX(挂机升级突破!$DT$4:$ED$4,INDEX(挂机升级突破!$DQ$6:$DQ$57,卡牌消耗!AI325))</f>
        <v>金币</v>
      </c>
      <c r="AK325" s="14">
        <f>ROUND(INDEX(挂机升级突破!$DJ$6:$DJ$57,卡牌消耗!AI325)*INDEX(卡牌消耗!$B$8:$F$8,AG325)/$Q$4/50,0)*50</f>
        <v>2850</v>
      </c>
      <c r="AL325" s="14" t="str">
        <f>IF(AD325&gt;0,INDEX(挂机升级突破!$DT$4:$ED$4,AD325),"")</f>
        <v>蓝色基础材料</v>
      </c>
      <c r="AM325" s="14">
        <f>ROUND(INDEX(挂机升级突破!$DT$6:$ED$57,卡牌消耗!AI325,AD325)*INDEX(卡牌消耗!$B$5:$F$5,AG325)/$Q$4/5,0)*5</f>
        <v>70</v>
      </c>
      <c r="AN325" s="14" t="str">
        <f>IF(AE325&gt;0,INDEX(挂机升级突破!$DT$4:$ED$4,AE325),"")</f>
        <v/>
      </c>
      <c r="AO325" s="14" t="str">
        <f>IF(AE325&gt;0,ROUND(INDEX(挂机升级突破!$DT$6:$ED$57,卡牌消耗!AI325,AE325)*INDEX(卡牌消耗!$B$7:$F$7,AG325)/$Q$4,0),"")</f>
        <v/>
      </c>
      <c r="AP325" s="106"/>
      <c r="AQ325" s="15"/>
      <c r="AR325" s="104">
        <v>321</v>
      </c>
      <c r="AS325" s="14">
        <f t="shared" si="335"/>
        <v>17</v>
      </c>
      <c r="AT325" s="14">
        <f>INDEX(挂机升级突破!$EI$7:$EI$26,AX325)</f>
        <v>0</v>
      </c>
      <c r="AU325" s="14">
        <f>INDEX(挂机升级突破!$EJ$7:$EJ$26,AX325)</f>
        <v>0</v>
      </c>
      <c r="AV325" s="14">
        <f t="shared" si="336"/>
        <v>3</v>
      </c>
      <c r="AW325" s="14" t="str">
        <f t="shared" si="337"/>
        <v>飞廉</v>
      </c>
      <c r="AX325" s="14">
        <f t="shared" si="338"/>
        <v>1</v>
      </c>
      <c r="AY325" s="14" t="str">
        <f t="shared" si="339"/>
        <v>飞廉1突</v>
      </c>
      <c r="AZ325" s="14" t="str">
        <f>IF(AT325&gt;0,INDEX(挂机升级突破!$ER$5:$EV$5,卡牌消耗!AT325),"")</f>
        <v/>
      </c>
      <c r="BA325" s="14" t="str">
        <f>IF(AT325&gt;0,ROUND(INDEX(挂机升级突破!$EV$7:$EV$26,卡牌消耗!AX325)*INDEX(卡牌消耗!$B$8:$F$8,AV325)/$Q$4/500,0)*500,"")</f>
        <v/>
      </c>
      <c r="BB325" s="14" t="str">
        <f>IF(AU325&gt;0,INDEX(挂机升级突破!$ER$5:$EV$5,卡牌消耗!AU325),"")</f>
        <v/>
      </c>
      <c r="BC325" s="14" t="str">
        <f>IF(AU325&gt;0,ROUND(INDEX(挂机升级突破!$ER$7:$EU$26,卡牌消耗!AX325,卡牌消耗!AU325)*INDEX($B$6:$F$6,AV325)/$Q$4/5,0)*5,"")</f>
        <v/>
      </c>
      <c r="BD325" s="104"/>
      <c r="BE325" s="104"/>
      <c r="BF325" s="106"/>
      <c r="BX325" s="171"/>
      <c r="BY325" s="171"/>
      <c r="BZ325" s="171"/>
    </row>
    <row r="326" spans="8:7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340">INT((AA326-1)/52)+1</f>
        <v>7</v>
      </c>
      <c r="AC326" s="14">
        <f>INDEX(挂机升级突破!$DQ$6:$DQ$57,卡牌消耗!AI326)</f>
        <v>11</v>
      </c>
      <c r="AD326" s="14">
        <f>INDEX(挂机升级突破!DR$6:DR$57,卡牌消耗!$AI326)</f>
        <v>2</v>
      </c>
      <c r="AE326" s="14">
        <f>INDEX(挂机升级突破!DS$6:DS$57,卡牌消耗!$AI326)</f>
        <v>0</v>
      </c>
      <c r="AF326" s="14" t="str">
        <f t="shared" ref="AF326:AF389" si="341">INDEX($B$13:$B$40,AB326)</f>
        <v>天使缇娜</v>
      </c>
      <c r="AG326" s="14">
        <f t="shared" ref="AG326:AG389" si="342">INDEX($C$13:$C$40,AB326)</f>
        <v>4</v>
      </c>
      <c r="AH326" s="14" t="str">
        <f t="shared" ref="AH326:AH389" si="343">AF326&amp;"魂火-"&amp;AI326</f>
        <v>天使缇娜魂火-10</v>
      </c>
      <c r="AI326" s="14">
        <f t="shared" ref="AI326:AI389" si="344">AA326-(AB326-1)*52</f>
        <v>10</v>
      </c>
      <c r="AJ326" s="14" t="str">
        <f>INDEX(挂机升级突破!$DT$4:$ED$4,INDEX(挂机升级突破!$DQ$6:$DQ$57,卡牌消耗!AI326))</f>
        <v>金币</v>
      </c>
      <c r="AK326" s="14">
        <f>ROUND(INDEX(挂机升级突破!$DJ$6:$DJ$57,卡牌消耗!AI326)*INDEX(卡牌消耗!$B$8:$F$8,AG326)/$Q$4/50,0)*50</f>
        <v>4750</v>
      </c>
      <c r="AL326" s="14" t="str">
        <f>IF(AD326&gt;0,INDEX(挂机升级突破!$DT$4:$ED$4,AD326),"")</f>
        <v>蓝色基础材料</v>
      </c>
      <c r="AM326" s="14">
        <f>ROUND(INDEX(挂机升级突破!$DT$6:$ED$57,卡牌消耗!AI326,AD326)*INDEX(卡牌消耗!$B$5:$F$5,AG326)/$Q$4/5,0)*5</f>
        <v>105</v>
      </c>
      <c r="AN326" s="14" t="str">
        <f>IF(AE326&gt;0,INDEX(挂机升级突破!$DT$4:$ED$4,AE326),"")</f>
        <v/>
      </c>
      <c r="AO326" s="14" t="str">
        <f>IF(AE326&gt;0,ROUND(INDEX(挂机升级突破!$DT$6:$ED$57,卡牌消耗!AI326,AE326)*INDEX(卡牌消耗!$B$7:$F$7,AG326)/$Q$4,0),"")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345">INT((AR326-1)/20)+1</f>
        <v>17</v>
      </c>
      <c r="AT326" s="14">
        <f>INDEX(挂机升级突破!$EI$7:$EI$26,AX326)</f>
        <v>5</v>
      </c>
      <c r="AU326" s="14">
        <f>INDEX(挂机升级突破!$EJ$7:$EJ$26,AX326)</f>
        <v>0</v>
      </c>
      <c r="AV326" s="14">
        <f t="shared" ref="AV326:AV389" si="346">INDEX($C$13:$C$40,AS326)</f>
        <v>3</v>
      </c>
      <c r="AW326" s="14" t="str">
        <f t="shared" ref="AW326:AW389" si="347">INDEX($B$13:$B$40,AS326)</f>
        <v>飞廉</v>
      </c>
      <c r="AX326" s="14">
        <f t="shared" ref="AX326:AX389" si="348">AR326-(AS326-1)*20</f>
        <v>2</v>
      </c>
      <c r="AY326" s="14" t="str">
        <f t="shared" ref="AY326:AY389" si="349">AW326&amp;AX326&amp;"突"</f>
        <v>飞廉2突</v>
      </c>
      <c r="AZ326" s="14" t="str">
        <f>IF(AT326&gt;0,INDEX(挂机升级突破!$ER$5:$EV$5,卡牌消耗!AT326),"")</f>
        <v>金币</v>
      </c>
      <c r="BA326" s="14">
        <f>IF(AT326&gt;0,ROUND(INDEX(挂机升级突破!$EV$7:$EV$26,卡牌消耗!AX326)*INDEX(卡牌消耗!$B$8:$F$8,AV326)/$Q$4/500,0)*500,"")</f>
        <v>3000</v>
      </c>
      <c r="BB326" s="14" t="str">
        <f>IF(AU326&gt;0,INDEX(挂机升级突破!$ER$5:$EV$5,卡牌消耗!AU326),"")</f>
        <v/>
      </c>
      <c r="BC326" s="14" t="str">
        <f>IF(AU326&gt;0,ROUND(INDEX(挂机升级突破!$ER$7:$EU$26,卡牌消耗!AX326,卡牌消耗!AU326)*INDEX($B$6:$F$6,AV326)/$Q$4/5,0)*5,"")</f>
        <v/>
      </c>
      <c r="BD326" s="104"/>
      <c r="BE326" s="104"/>
      <c r="BF326" s="106"/>
      <c r="BX326" s="171"/>
      <c r="BY326" s="171"/>
      <c r="BZ326" s="171"/>
    </row>
    <row r="327" spans="8:7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340"/>
        <v>7</v>
      </c>
      <c r="AC327" s="14">
        <f>INDEX(挂机升级突破!$DQ$6:$DQ$57,卡牌消耗!AI327)</f>
        <v>11</v>
      </c>
      <c r="AD327" s="14">
        <f>INDEX(挂机升级突破!DR$6:DR$57,卡牌消耗!$AI327)</f>
        <v>2</v>
      </c>
      <c r="AE327" s="14">
        <f>INDEX(挂机升级突破!DS$6:DS$57,卡牌消耗!$AI327)</f>
        <v>0</v>
      </c>
      <c r="AF327" s="14" t="str">
        <f t="shared" si="341"/>
        <v>天使缇娜</v>
      </c>
      <c r="AG327" s="14">
        <f t="shared" si="342"/>
        <v>4</v>
      </c>
      <c r="AH327" s="14" t="str">
        <f t="shared" si="343"/>
        <v>天使缇娜魂火-11</v>
      </c>
      <c r="AI327" s="14">
        <f t="shared" si="344"/>
        <v>11</v>
      </c>
      <c r="AJ327" s="14" t="str">
        <f>INDEX(挂机升级突破!$DT$4:$ED$4,INDEX(挂机升级突破!$DQ$6:$DQ$57,卡牌消耗!AI327))</f>
        <v>金币</v>
      </c>
      <c r="AK327" s="14">
        <f>ROUND(INDEX(挂机升级突破!$DJ$6:$DJ$57,卡牌消耗!AI327)*INDEX(卡牌消耗!$B$8:$F$8,AG327)/$Q$4/50,0)*50</f>
        <v>4750</v>
      </c>
      <c r="AL327" s="14" t="str">
        <f>IF(AD327&gt;0,INDEX(挂机升级突破!$DT$4:$ED$4,AD327),"")</f>
        <v>蓝色基础材料</v>
      </c>
      <c r="AM327" s="14">
        <f>ROUND(INDEX(挂机升级突破!$DT$6:$ED$57,卡牌消耗!AI327,AD327)*INDEX(卡牌消耗!$B$5:$F$5,AG327)/$Q$4/5,0)*5</f>
        <v>105</v>
      </c>
      <c r="AN327" s="14" t="str">
        <f>IF(AE327&gt;0,INDEX(挂机升级突破!$DT$4:$ED$4,AE327),"")</f>
        <v/>
      </c>
      <c r="AO327" s="14" t="str">
        <f>IF(AE327&gt;0,ROUND(INDEX(挂机升级突破!$DT$6:$ED$57,卡牌消耗!AI327,AE327)*INDEX(卡牌消耗!$B$7:$F$7,AG327)/$Q$4,0),"")</f>
        <v/>
      </c>
      <c r="AP327" s="106"/>
      <c r="AQ327" s="15"/>
      <c r="AR327" s="104">
        <v>323</v>
      </c>
      <c r="AS327" s="14">
        <f t="shared" si="345"/>
        <v>17</v>
      </c>
      <c r="AT327" s="14">
        <f>INDEX(挂机升级突破!$EI$7:$EI$26,AX327)</f>
        <v>5</v>
      </c>
      <c r="AU327" s="14">
        <f>INDEX(挂机升级突破!$EJ$7:$EJ$26,AX327)</f>
        <v>0</v>
      </c>
      <c r="AV327" s="14">
        <f t="shared" si="346"/>
        <v>3</v>
      </c>
      <c r="AW327" s="14" t="str">
        <f t="shared" si="347"/>
        <v>飞廉</v>
      </c>
      <c r="AX327" s="14">
        <f t="shared" si="348"/>
        <v>3</v>
      </c>
      <c r="AY327" s="14" t="str">
        <f t="shared" si="349"/>
        <v>飞廉3突</v>
      </c>
      <c r="AZ327" s="14" t="str">
        <f>IF(AT327&gt;0,INDEX(挂机升级突破!$ER$5:$EV$5,卡牌消耗!AT327),"")</f>
        <v>金币</v>
      </c>
      <c r="BA327" s="14">
        <f>IF(AT327&gt;0,ROUND(INDEX(挂机升级突破!$EV$7:$EV$26,卡牌消耗!AX327)*INDEX(卡牌消耗!$B$8:$F$8,AV327)/$Q$4/500,0)*500,"")</f>
        <v>3000</v>
      </c>
      <c r="BB327" s="14" t="str">
        <f>IF(AU327&gt;0,INDEX(挂机升级突破!$ER$5:$EV$5,卡牌消耗!AU327),"")</f>
        <v/>
      </c>
      <c r="BC327" s="14" t="str">
        <f>IF(AU327&gt;0,ROUND(INDEX(挂机升级突破!$ER$7:$EU$26,卡牌消耗!AX327,卡牌消耗!AU327)*INDEX($B$6:$F$6,AV327)/$Q$4/5,0)*5,"")</f>
        <v/>
      </c>
      <c r="BD327" s="104"/>
      <c r="BE327" s="104"/>
      <c r="BF327" s="106"/>
      <c r="BX327" s="171"/>
      <c r="BY327" s="171"/>
      <c r="BZ327" s="171"/>
    </row>
    <row r="328" spans="8:7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340"/>
        <v>7</v>
      </c>
      <c r="AC328" s="14">
        <f>INDEX(挂机升级突破!$DQ$6:$DQ$57,卡牌消耗!AI328)</f>
        <v>11</v>
      </c>
      <c r="AD328" s="14">
        <f>INDEX(挂机升级突破!DR$6:DR$57,卡牌消耗!$AI328)</f>
        <v>2</v>
      </c>
      <c r="AE328" s="14">
        <f>INDEX(挂机升级突破!DS$6:DS$57,卡牌消耗!$AI328)</f>
        <v>0</v>
      </c>
      <c r="AF328" s="14" t="str">
        <f t="shared" si="341"/>
        <v>天使缇娜</v>
      </c>
      <c r="AG328" s="14">
        <f t="shared" si="342"/>
        <v>4</v>
      </c>
      <c r="AH328" s="14" t="str">
        <f t="shared" si="343"/>
        <v>天使缇娜魂火-12</v>
      </c>
      <c r="AI328" s="14">
        <f t="shared" si="344"/>
        <v>12</v>
      </c>
      <c r="AJ328" s="14" t="str">
        <f>INDEX(挂机升级突破!$DT$4:$ED$4,INDEX(挂机升级突破!$DQ$6:$DQ$57,卡牌消耗!AI328))</f>
        <v>金币</v>
      </c>
      <c r="AK328" s="14">
        <f>ROUND(INDEX(挂机升级突破!$DJ$6:$DJ$57,卡牌消耗!AI328)*INDEX(卡牌消耗!$B$8:$F$8,AG328)/$Q$4/50,0)*50</f>
        <v>4100</v>
      </c>
      <c r="AL328" s="14" t="str">
        <f>IF(AD328&gt;0,INDEX(挂机升级突破!$DT$4:$ED$4,AD328),"")</f>
        <v>蓝色基础材料</v>
      </c>
      <c r="AM328" s="14">
        <f>ROUND(INDEX(挂机升级突破!$DT$6:$ED$57,卡牌消耗!AI328,AD328)*INDEX(卡牌消耗!$B$5:$F$5,AG328)/$Q$4/5,0)*5</f>
        <v>140</v>
      </c>
      <c r="AN328" s="14" t="str">
        <f>IF(AE328&gt;0,INDEX(挂机升级突破!$DT$4:$ED$4,AE328),"")</f>
        <v/>
      </c>
      <c r="AO328" s="14" t="str">
        <f>IF(AE328&gt;0,ROUND(INDEX(挂机升级突破!$DT$6:$ED$57,卡牌消耗!AI328,AE328)*INDEX(卡牌消耗!$B$7:$F$7,AG328)/$Q$4,0),"")</f>
        <v/>
      </c>
      <c r="AP328" s="106"/>
      <c r="AQ328" s="15"/>
      <c r="AR328" s="104">
        <v>324</v>
      </c>
      <c r="AS328" s="14">
        <f t="shared" si="345"/>
        <v>17</v>
      </c>
      <c r="AT328" s="14">
        <f>INDEX(挂机升级突破!$EI$7:$EI$26,AX328)</f>
        <v>5</v>
      </c>
      <c r="AU328" s="14">
        <f>INDEX(挂机升级突破!$EJ$7:$EJ$26,AX328)</f>
        <v>1</v>
      </c>
      <c r="AV328" s="14">
        <f t="shared" si="346"/>
        <v>3</v>
      </c>
      <c r="AW328" s="14" t="str">
        <f t="shared" si="347"/>
        <v>飞廉</v>
      </c>
      <c r="AX328" s="14">
        <f t="shared" si="348"/>
        <v>4</v>
      </c>
      <c r="AY328" s="14" t="str">
        <f t="shared" si="349"/>
        <v>飞廉4突</v>
      </c>
      <c r="AZ328" s="14" t="str">
        <f>IF(AT328&gt;0,INDEX(挂机升级突破!$ER$5:$EV$5,卡牌消耗!AT328),"")</f>
        <v>金币</v>
      </c>
      <c r="BA328" s="14">
        <f>IF(AT328&gt;0,ROUND(INDEX(挂机升级突破!$EV$7:$EV$26,卡牌消耗!AX328)*INDEX(卡牌消耗!$B$8:$F$8,AV328)/$Q$4/500,0)*500,"")</f>
        <v>4000</v>
      </c>
      <c r="BB328" s="14" t="str">
        <f>IF(AU328&gt;0,INDEX(挂机升级突破!$ER$5:$EV$5,卡牌消耗!AU328),"")</f>
        <v>玄铁</v>
      </c>
      <c r="BC328" s="14">
        <f>IF(AU328&gt;0,ROUND(INDEX(挂机升级突破!$ER$7:$EU$26,卡牌消耗!AX328,卡牌消耗!AU328)*INDEX($B$6:$F$6,AV328)/$Q$4/5,0)*5,"")</f>
        <v>15</v>
      </c>
      <c r="BD328" s="104"/>
      <c r="BE328" s="104"/>
      <c r="BF328" s="106"/>
      <c r="BX328" s="171"/>
      <c r="BY328" s="171"/>
      <c r="BZ328" s="171"/>
    </row>
    <row r="329" spans="8:7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340"/>
        <v>7</v>
      </c>
      <c r="AC329" s="14">
        <f>INDEX(挂机升级突破!$DQ$6:$DQ$57,卡牌消耗!AI329)</f>
        <v>11</v>
      </c>
      <c r="AD329" s="14">
        <f>INDEX(挂机升级突破!DR$6:DR$57,卡牌消耗!$AI329)</f>
        <v>2</v>
      </c>
      <c r="AE329" s="14">
        <f>INDEX(挂机升级突破!DS$6:DS$57,卡牌消耗!$AI329)</f>
        <v>0</v>
      </c>
      <c r="AF329" s="14" t="str">
        <f t="shared" si="341"/>
        <v>天使缇娜</v>
      </c>
      <c r="AG329" s="14">
        <f t="shared" si="342"/>
        <v>4</v>
      </c>
      <c r="AH329" s="14" t="str">
        <f t="shared" si="343"/>
        <v>天使缇娜魂火-13</v>
      </c>
      <c r="AI329" s="14">
        <f t="shared" si="344"/>
        <v>13</v>
      </c>
      <c r="AJ329" s="14" t="str">
        <f>INDEX(挂机升级突破!$DT$4:$ED$4,INDEX(挂机升级突破!$DQ$6:$DQ$57,卡牌消耗!AI329))</f>
        <v>金币</v>
      </c>
      <c r="AK329" s="14">
        <f>ROUND(INDEX(挂机升级突破!$DJ$6:$DJ$57,卡牌消耗!AI329)*INDEX(卡牌消耗!$B$8:$F$8,AG329)/$Q$4/50,0)*50</f>
        <v>4100</v>
      </c>
      <c r="AL329" s="14" t="str">
        <f>IF(AD329&gt;0,INDEX(挂机升级突破!$DT$4:$ED$4,AD329),"")</f>
        <v>蓝色基础材料</v>
      </c>
      <c r="AM329" s="14">
        <f>ROUND(INDEX(挂机升级突破!$DT$6:$ED$57,卡牌消耗!AI329,AD329)*INDEX(卡牌消耗!$B$5:$F$5,AG329)/$Q$4/5,0)*5</f>
        <v>140</v>
      </c>
      <c r="AN329" s="14" t="str">
        <f>IF(AE329&gt;0,INDEX(挂机升级突破!$DT$4:$ED$4,AE329),"")</f>
        <v/>
      </c>
      <c r="AO329" s="14" t="str">
        <f>IF(AE329&gt;0,ROUND(INDEX(挂机升级突破!$DT$6:$ED$57,卡牌消耗!AI329,AE329)*INDEX(卡牌消耗!$B$7:$F$7,AG329)/$Q$4,0),"")</f>
        <v/>
      </c>
      <c r="AP329" s="106"/>
      <c r="AQ329" s="15"/>
      <c r="AR329" s="104">
        <v>325</v>
      </c>
      <c r="AS329" s="14">
        <f t="shared" si="345"/>
        <v>17</v>
      </c>
      <c r="AT329" s="14">
        <f>INDEX(挂机升级突破!$EI$7:$EI$26,AX329)</f>
        <v>5</v>
      </c>
      <c r="AU329" s="14">
        <f>INDEX(挂机升级突破!$EJ$7:$EJ$26,AX329)</f>
        <v>1</v>
      </c>
      <c r="AV329" s="14">
        <f t="shared" si="346"/>
        <v>3</v>
      </c>
      <c r="AW329" s="14" t="str">
        <f t="shared" si="347"/>
        <v>飞廉</v>
      </c>
      <c r="AX329" s="14">
        <f t="shared" si="348"/>
        <v>5</v>
      </c>
      <c r="AY329" s="14" t="str">
        <f t="shared" si="349"/>
        <v>飞廉5突</v>
      </c>
      <c r="AZ329" s="14" t="str">
        <f>IF(AT329&gt;0,INDEX(挂机升级突破!$ER$5:$EV$5,卡牌消耗!AT329),"")</f>
        <v>金币</v>
      </c>
      <c r="BA329" s="14">
        <f>IF(AT329&gt;0,ROUND(INDEX(挂机升级突破!$EV$7:$EV$26,卡牌消耗!AX329)*INDEX(卡牌消耗!$B$8:$F$8,AV329)/$Q$4/500,0)*500,"")</f>
        <v>4000</v>
      </c>
      <c r="BB329" s="14" t="str">
        <f>IF(AU329&gt;0,INDEX(挂机升级突破!$ER$5:$EV$5,卡牌消耗!AU329),"")</f>
        <v>玄铁</v>
      </c>
      <c r="BC329" s="14">
        <f>IF(AU329&gt;0,ROUND(INDEX(挂机升级突破!$ER$7:$EU$26,卡牌消耗!AX329,卡牌消耗!AU329)*INDEX($B$6:$F$6,AV329)/$Q$4/5,0)*5,"")</f>
        <v>35</v>
      </c>
      <c r="BD329" s="104"/>
      <c r="BE329" s="104"/>
      <c r="BF329" s="106"/>
      <c r="BX329" s="171"/>
      <c r="BY329" s="171"/>
      <c r="BZ329" s="171"/>
    </row>
    <row r="330" spans="8:7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340"/>
        <v>7</v>
      </c>
      <c r="AC330" s="14">
        <f>INDEX(挂机升级突破!$DQ$6:$DQ$57,卡牌消耗!AI330)</f>
        <v>11</v>
      </c>
      <c r="AD330" s="14">
        <f>INDEX(挂机升级突破!DR$6:DR$57,卡牌消耗!$AI330)</f>
        <v>3</v>
      </c>
      <c r="AE330" s="14">
        <f>INDEX(挂机升级突破!DS$6:DS$57,卡牌消耗!$AI330)</f>
        <v>0</v>
      </c>
      <c r="AF330" s="14" t="str">
        <f t="shared" si="341"/>
        <v>天使缇娜</v>
      </c>
      <c r="AG330" s="14">
        <f t="shared" si="342"/>
        <v>4</v>
      </c>
      <c r="AH330" s="14" t="str">
        <f t="shared" si="343"/>
        <v>天使缇娜魂火-14</v>
      </c>
      <c r="AI330" s="14">
        <f t="shared" si="344"/>
        <v>14</v>
      </c>
      <c r="AJ330" s="14" t="str">
        <f>INDEX(挂机升级突破!$DT$4:$ED$4,INDEX(挂机升级突破!$DQ$6:$DQ$57,卡牌消耗!AI330))</f>
        <v>金币</v>
      </c>
      <c r="AK330" s="14">
        <f>ROUND(INDEX(挂机升级突破!$DJ$6:$DJ$57,卡牌消耗!AI330)*INDEX(卡牌消耗!$B$8:$F$8,AG330)/$Q$4/50,0)*50</f>
        <v>4500</v>
      </c>
      <c r="AL330" s="14" t="str">
        <f>IF(AD330&gt;0,INDEX(挂机升级突破!$DT$4:$ED$4,AD330),"")</f>
        <v>紫色基础材料</v>
      </c>
      <c r="AM330" s="14">
        <f>ROUND(INDEX(挂机升级突破!$DT$6:$ED$57,卡牌消耗!AI330,AD330)*INDEX(卡牌消耗!$B$5:$F$5,AG330)/$Q$4/5,0)*5</f>
        <v>30</v>
      </c>
      <c r="AN330" s="14" t="str">
        <f>IF(AE330&gt;0,INDEX(挂机升级突破!$DT$4:$ED$4,AE330),"")</f>
        <v/>
      </c>
      <c r="AO330" s="14" t="str">
        <f>IF(AE330&gt;0,ROUND(INDEX(挂机升级突破!$DT$6:$ED$57,卡牌消耗!AI330,AE330)*INDEX(卡牌消耗!$B$7:$F$7,AG330)/$Q$4,0),"")</f>
        <v/>
      </c>
      <c r="AP330" s="106"/>
      <c r="AQ330" s="15"/>
      <c r="AR330" s="104">
        <v>326</v>
      </c>
      <c r="AS330" s="14">
        <f t="shared" si="345"/>
        <v>17</v>
      </c>
      <c r="AT330" s="14">
        <f>INDEX(挂机升级突破!$EI$7:$EI$26,AX330)</f>
        <v>5</v>
      </c>
      <c r="AU330" s="14">
        <f>INDEX(挂机升级突破!$EJ$7:$EJ$26,AX330)</f>
        <v>1</v>
      </c>
      <c r="AV330" s="14">
        <f t="shared" si="346"/>
        <v>3</v>
      </c>
      <c r="AW330" s="14" t="str">
        <f t="shared" si="347"/>
        <v>飞廉</v>
      </c>
      <c r="AX330" s="14">
        <f t="shared" si="348"/>
        <v>6</v>
      </c>
      <c r="AY330" s="14" t="str">
        <f t="shared" si="349"/>
        <v>飞廉6突</v>
      </c>
      <c r="AZ330" s="14" t="str">
        <f>IF(AT330&gt;0,INDEX(挂机升级突破!$ER$5:$EV$5,卡牌消耗!AT330),"")</f>
        <v>金币</v>
      </c>
      <c r="BA330" s="14">
        <f>IF(AT330&gt;0,ROUND(INDEX(挂机升级突破!$EV$7:$EV$26,卡牌消耗!AX330)*INDEX(卡牌消耗!$B$8:$F$8,AV330)/$Q$4/500,0)*500,"")</f>
        <v>5000</v>
      </c>
      <c r="BB330" s="14" t="str">
        <f>IF(AU330&gt;0,INDEX(挂机升级突破!$ER$5:$EV$5,卡牌消耗!AU330),"")</f>
        <v>玄铁</v>
      </c>
      <c r="BC330" s="14">
        <f>IF(AU330&gt;0,ROUND(INDEX(挂机升级突破!$ER$7:$EU$26,卡牌消耗!AX330,卡牌消耗!AU330)*INDEX($B$6:$F$6,AV330)/$Q$4/5,0)*5,"")</f>
        <v>50</v>
      </c>
      <c r="BD330" s="104"/>
      <c r="BE330" s="104"/>
      <c r="BF330" s="106"/>
      <c r="BX330" s="171"/>
      <c r="BY330" s="171"/>
      <c r="BZ330" s="171"/>
    </row>
    <row r="331" spans="8:7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340"/>
        <v>7</v>
      </c>
      <c r="AC331" s="14">
        <f>INDEX(挂机升级突破!$DQ$6:$DQ$57,卡牌消耗!AI331)</f>
        <v>11</v>
      </c>
      <c r="AD331" s="14">
        <f>INDEX(挂机升级突破!DR$6:DR$57,卡牌消耗!$AI331)</f>
        <v>3</v>
      </c>
      <c r="AE331" s="14">
        <f>INDEX(挂机升级突破!DS$6:DS$57,卡牌消耗!$AI331)</f>
        <v>0</v>
      </c>
      <c r="AF331" s="14" t="str">
        <f t="shared" si="341"/>
        <v>天使缇娜</v>
      </c>
      <c r="AG331" s="14">
        <f t="shared" si="342"/>
        <v>4</v>
      </c>
      <c r="AH331" s="14" t="str">
        <f t="shared" si="343"/>
        <v>天使缇娜魂火-15</v>
      </c>
      <c r="AI331" s="14">
        <f t="shared" si="344"/>
        <v>15</v>
      </c>
      <c r="AJ331" s="14" t="str">
        <f>INDEX(挂机升级突破!$DT$4:$ED$4,INDEX(挂机升级突破!$DQ$6:$DQ$57,卡牌消耗!AI331))</f>
        <v>金币</v>
      </c>
      <c r="AK331" s="14">
        <f>ROUND(INDEX(挂机升级突破!$DJ$6:$DJ$57,卡牌消耗!AI331)*INDEX(卡牌消耗!$B$8:$F$8,AG331)/$Q$4/50,0)*50</f>
        <v>4900</v>
      </c>
      <c r="AL331" s="14" t="str">
        <f>IF(AD331&gt;0,INDEX(挂机升级突破!$DT$4:$ED$4,AD331),"")</f>
        <v>紫色基础材料</v>
      </c>
      <c r="AM331" s="14">
        <f>ROUND(INDEX(挂机升级突破!$DT$6:$ED$57,卡牌消耗!AI331,AD331)*INDEX(卡牌消耗!$B$5:$F$5,AG331)/$Q$4/5,0)*5</f>
        <v>30</v>
      </c>
      <c r="AN331" s="14" t="str">
        <f>IF(AE331&gt;0,INDEX(挂机升级突破!$DT$4:$ED$4,AE331),"")</f>
        <v/>
      </c>
      <c r="AO331" s="14" t="str">
        <f>IF(AE331&gt;0,ROUND(INDEX(挂机升级突破!$DT$6:$ED$57,卡牌消耗!AI331,AE331)*INDEX(卡牌消耗!$B$7:$F$7,AG331)/$Q$4,0),"")</f>
        <v/>
      </c>
      <c r="AP331" s="106"/>
      <c r="AQ331" s="15"/>
      <c r="AR331" s="104">
        <v>327</v>
      </c>
      <c r="AS331" s="14">
        <f t="shared" si="345"/>
        <v>17</v>
      </c>
      <c r="AT331" s="14">
        <f>INDEX(挂机升级突破!$EI$7:$EI$26,AX331)</f>
        <v>5</v>
      </c>
      <c r="AU331" s="14">
        <f>INDEX(挂机升级突破!$EJ$7:$EJ$26,AX331)</f>
        <v>1</v>
      </c>
      <c r="AV331" s="14">
        <f t="shared" si="346"/>
        <v>3</v>
      </c>
      <c r="AW331" s="14" t="str">
        <f t="shared" si="347"/>
        <v>飞廉</v>
      </c>
      <c r="AX331" s="14">
        <f t="shared" si="348"/>
        <v>7</v>
      </c>
      <c r="AY331" s="14" t="str">
        <f t="shared" si="349"/>
        <v>飞廉7突</v>
      </c>
      <c r="AZ331" s="14" t="str">
        <f>IF(AT331&gt;0,INDEX(挂机升级突破!$ER$5:$EV$5,卡牌消耗!AT331),"")</f>
        <v>金币</v>
      </c>
      <c r="BA331" s="14">
        <f>IF(AT331&gt;0,ROUND(INDEX(挂机升级突破!$EV$7:$EV$26,卡牌消耗!AX331)*INDEX(卡牌消耗!$B$8:$F$8,AV331)/$Q$4/500,0)*500,"")</f>
        <v>8000</v>
      </c>
      <c r="BB331" s="14" t="str">
        <f>IF(AU331&gt;0,INDEX(挂机升级突破!$ER$5:$EV$5,卡牌消耗!AU331),"")</f>
        <v>玄铁</v>
      </c>
      <c r="BC331" s="14">
        <f>IF(AU331&gt;0,ROUND(INDEX(挂机升级突破!$ER$7:$EU$26,卡牌消耗!AX331,卡牌消耗!AU331)*INDEX($B$6:$F$6,AV331)/$Q$4/5,0)*5,"")</f>
        <v>85</v>
      </c>
      <c r="BD331" s="104"/>
      <c r="BE331" s="104"/>
      <c r="BF331" s="106"/>
      <c r="BX331" s="171"/>
      <c r="BY331" s="171"/>
      <c r="BZ331" s="171"/>
    </row>
    <row r="332" spans="8:7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340"/>
        <v>7</v>
      </c>
      <c r="AC332" s="14">
        <f>INDEX(挂机升级突破!$DQ$6:$DQ$57,卡牌消耗!AI332)</f>
        <v>11</v>
      </c>
      <c r="AD332" s="14">
        <f>INDEX(挂机升级突破!DR$6:DR$57,卡牌消耗!$AI332)</f>
        <v>3</v>
      </c>
      <c r="AE332" s="14">
        <f>INDEX(挂机升级突破!DS$6:DS$57,卡牌消耗!$AI332)</f>
        <v>0</v>
      </c>
      <c r="AF332" s="14" t="str">
        <f t="shared" si="341"/>
        <v>天使缇娜</v>
      </c>
      <c r="AG332" s="14">
        <f t="shared" si="342"/>
        <v>4</v>
      </c>
      <c r="AH332" s="14" t="str">
        <f t="shared" si="343"/>
        <v>天使缇娜魂火-16</v>
      </c>
      <c r="AI332" s="14">
        <f t="shared" si="344"/>
        <v>16</v>
      </c>
      <c r="AJ332" s="14" t="str">
        <f>INDEX(挂机升级突破!$DT$4:$ED$4,INDEX(挂机升级突破!$DQ$6:$DQ$57,卡牌消耗!AI332))</f>
        <v>金币</v>
      </c>
      <c r="AK332" s="14">
        <f>ROUND(INDEX(挂机升级突破!$DJ$6:$DJ$57,卡牌消耗!AI332)*INDEX(卡牌消耗!$B$8:$F$8,AG332)/$Q$4/50,0)*50</f>
        <v>4900</v>
      </c>
      <c r="AL332" s="14" t="str">
        <f>IF(AD332&gt;0,INDEX(挂机升级突破!$DT$4:$ED$4,AD332),"")</f>
        <v>紫色基础材料</v>
      </c>
      <c r="AM332" s="14">
        <f>ROUND(INDEX(挂机升级突破!$DT$6:$ED$57,卡牌消耗!AI332,AD332)*INDEX(卡牌消耗!$B$5:$F$5,AG332)/$Q$4/5,0)*5</f>
        <v>30</v>
      </c>
      <c r="AN332" s="14" t="str">
        <f>IF(AE332&gt;0,INDEX(挂机升级突破!$DT$4:$ED$4,AE332),"")</f>
        <v/>
      </c>
      <c r="AO332" s="14" t="str">
        <f>IF(AE332&gt;0,ROUND(INDEX(挂机升级突破!$DT$6:$ED$57,卡牌消耗!AI332,AE332)*INDEX(卡牌消耗!$B$7:$F$7,AG332)/$Q$4,0),"")</f>
        <v/>
      </c>
      <c r="AP332" s="106"/>
      <c r="AQ332" s="15"/>
      <c r="AR332" s="104">
        <v>328</v>
      </c>
      <c r="AS332" s="14">
        <f t="shared" si="345"/>
        <v>17</v>
      </c>
      <c r="AT332" s="14">
        <f>INDEX(挂机升级突破!$EI$7:$EI$26,AX332)</f>
        <v>5</v>
      </c>
      <c r="AU332" s="14">
        <f>INDEX(挂机升级突破!$EJ$7:$EJ$26,AX332)</f>
        <v>1</v>
      </c>
      <c r="AV332" s="14">
        <f t="shared" si="346"/>
        <v>3</v>
      </c>
      <c r="AW332" s="14" t="str">
        <f t="shared" si="347"/>
        <v>飞廉</v>
      </c>
      <c r="AX332" s="14">
        <f t="shared" si="348"/>
        <v>8</v>
      </c>
      <c r="AY332" s="14" t="str">
        <f t="shared" si="349"/>
        <v>飞廉8突</v>
      </c>
      <c r="AZ332" s="14" t="str">
        <f>IF(AT332&gt;0,INDEX(挂机升级突破!$ER$5:$EV$5,卡牌消耗!AT332),"")</f>
        <v>金币</v>
      </c>
      <c r="BA332" s="14">
        <f>IF(AT332&gt;0,ROUND(INDEX(挂机升级突破!$EV$7:$EV$26,卡牌消耗!AX332)*INDEX(卡牌消耗!$B$8:$F$8,AV332)/$Q$4/500,0)*500,"")</f>
        <v>8000</v>
      </c>
      <c r="BB332" s="14" t="str">
        <f>IF(AU332&gt;0,INDEX(挂机升级突破!$ER$5:$EV$5,卡牌消耗!AU332),"")</f>
        <v>玄铁</v>
      </c>
      <c r="BC332" s="14">
        <f>IF(AU332&gt;0,ROUND(INDEX(挂机升级突破!$ER$7:$EU$26,卡牌消耗!AX332,卡牌消耗!AU332)*INDEX($B$6:$F$6,AV332)/$Q$4/5,0)*5,"")</f>
        <v>150</v>
      </c>
      <c r="BD332" s="104"/>
      <c r="BE332" s="104"/>
      <c r="BF332" s="106"/>
      <c r="BX332" s="171"/>
      <c r="BY332" s="171"/>
      <c r="BZ332" s="171"/>
    </row>
    <row r="333" spans="8:7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340"/>
        <v>7</v>
      </c>
      <c r="AC333" s="14">
        <f>INDEX(挂机升级突破!$DQ$6:$DQ$57,卡牌消耗!AI333)</f>
        <v>11</v>
      </c>
      <c r="AD333" s="14">
        <f>INDEX(挂机升级突破!DR$6:DR$57,卡牌消耗!$AI333)</f>
        <v>3</v>
      </c>
      <c r="AE333" s="14">
        <f>INDEX(挂机升级突破!DS$6:DS$57,卡牌消耗!$AI333)</f>
        <v>0</v>
      </c>
      <c r="AF333" s="14" t="str">
        <f t="shared" si="341"/>
        <v>天使缇娜</v>
      </c>
      <c r="AG333" s="14">
        <f t="shared" si="342"/>
        <v>4</v>
      </c>
      <c r="AH333" s="14" t="str">
        <f t="shared" si="343"/>
        <v>天使缇娜魂火-17</v>
      </c>
      <c r="AI333" s="14">
        <f t="shared" si="344"/>
        <v>17</v>
      </c>
      <c r="AJ333" s="14" t="str">
        <f>INDEX(挂机升级突破!$DT$4:$ED$4,INDEX(挂机升级突破!$DQ$6:$DQ$57,卡牌消耗!AI333))</f>
        <v>金币</v>
      </c>
      <c r="AK333" s="14">
        <f>ROUND(INDEX(挂机升级突破!$DJ$6:$DJ$57,卡牌消耗!AI333)*INDEX(卡牌消耗!$B$8:$F$8,AG333)/$Q$4/50,0)*50</f>
        <v>6150</v>
      </c>
      <c r="AL333" s="14" t="str">
        <f>IF(AD333&gt;0,INDEX(挂机升级突破!$DT$4:$ED$4,AD333),"")</f>
        <v>紫色基础材料</v>
      </c>
      <c r="AM333" s="14">
        <f>ROUND(INDEX(挂机升级突破!$DT$6:$ED$57,卡牌消耗!AI333,AD333)*INDEX(卡牌消耗!$B$5:$F$5,AG333)/$Q$4/5,0)*5</f>
        <v>55</v>
      </c>
      <c r="AN333" s="14" t="str">
        <f>IF(AE333&gt;0,INDEX(挂机升级突破!$DT$4:$ED$4,AE333),"")</f>
        <v/>
      </c>
      <c r="AO333" s="14" t="str">
        <f>IF(AE333&gt;0,ROUND(INDEX(挂机升级突破!$DT$6:$ED$57,卡牌消耗!AI333,AE333)*INDEX(卡牌消耗!$B$7:$F$7,AG333)/$Q$4,0),"")</f>
        <v/>
      </c>
      <c r="AP333" s="106"/>
      <c r="AQ333" s="15"/>
      <c r="AR333" s="104">
        <v>329</v>
      </c>
      <c r="AS333" s="14">
        <f t="shared" si="345"/>
        <v>17</v>
      </c>
      <c r="AT333" s="14">
        <f>INDEX(挂机升级突破!$EI$7:$EI$26,AX333)</f>
        <v>5</v>
      </c>
      <c r="AU333" s="14">
        <f>INDEX(挂机升级突破!$EJ$7:$EJ$26,AX333)</f>
        <v>2</v>
      </c>
      <c r="AV333" s="14">
        <f t="shared" si="346"/>
        <v>3</v>
      </c>
      <c r="AW333" s="14" t="str">
        <f t="shared" si="347"/>
        <v>飞廉</v>
      </c>
      <c r="AX333" s="14">
        <f t="shared" si="348"/>
        <v>9</v>
      </c>
      <c r="AY333" s="14" t="str">
        <f t="shared" si="349"/>
        <v>飞廉9突</v>
      </c>
      <c r="AZ333" s="14" t="str">
        <f>IF(AT333&gt;0,INDEX(挂机升级突破!$ER$5:$EV$5,卡牌消耗!AT333),"")</f>
        <v>金币</v>
      </c>
      <c r="BA333" s="14">
        <f>IF(AT333&gt;0,ROUND(INDEX(挂机升级突破!$EV$7:$EV$26,卡牌消耗!AX333)*INDEX(卡牌消耗!$B$8:$F$8,AV333)/$Q$4/500,0)*500,"")</f>
        <v>11000</v>
      </c>
      <c r="BB333" s="14" t="str">
        <f>IF(AU333&gt;0,INDEX(挂机升级突破!$ER$5:$EV$5,卡牌消耗!AU333),"")</f>
        <v>乌金</v>
      </c>
      <c r="BC333" s="14">
        <f>IF(AU333&gt;0,ROUND(INDEX(挂机升级突破!$ER$7:$EU$26,卡牌消耗!AX333,卡牌消耗!AU333)*INDEX($B$6:$F$6,AV333)/$Q$4/5,0)*5,"")</f>
        <v>50</v>
      </c>
      <c r="BD333" s="104"/>
      <c r="BE333" s="104"/>
      <c r="BF333" s="106"/>
      <c r="BX333" s="171"/>
      <c r="BY333" s="171"/>
      <c r="BZ333" s="171"/>
    </row>
    <row r="334" spans="8:7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340"/>
        <v>7</v>
      </c>
      <c r="AC334" s="14">
        <f>INDEX(挂机升级突破!$DQ$6:$DQ$57,卡牌消耗!AI334)</f>
        <v>11</v>
      </c>
      <c r="AD334" s="14">
        <f>INDEX(挂机升级突破!DR$6:DR$57,卡牌消耗!$AI334)</f>
        <v>3</v>
      </c>
      <c r="AE334" s="14">
        <f>INDEX(挂机升级突破!DS$6:DS$57,卡牌消耗!$AI334)</f>
        <v>0</v>
      </c>
      <c r="AF334" s="14" t="str">
        <f t="shared" si="341"/>
        <v>天使缇娜</v>
      </c>
      <c r="AG334" s="14">
        <f t="shared" si="342"/>
        <v>4</v>
      </c>
      <c r="AH334" s="14" t="str">
        <f t="shared" si="343"/>
        <v>天使缇娜魂火-18</v>
      </c>
      <c r="AI334" s="14">
        <f t="shared" si="344"/>
        <v>18</v>
      </c>
      <c r="AJ334" s="14" t="str">
        <f>INDEX(挂机升级突破!$DT$4:$ED$4,INDEX(挂机升级突破!$DQ$6:$DQ$57,卡牌消耗!AI334))</f>
        <v>金币</v>
      </c>
      <c r="AK334" s="14">
        <f>ROUND(INDEX(挂机升级突破!$DJ$6:$DJ$57,卡牌消耗!AI334)*INDEX(卡牌消耗!$B$8:$F$8,AG334)/$Q$4/50,0)*50</f>
        <v>6150</v>
      </c>
      <c r="AL334" s="14" t="str">
        <f>IF(AD334&gt;0,INDEX(挂机升级突破!$DT$4:$ED$4,AD334),"")</f>
        <v>紫色基础材料</v>
      </c>
      <c r="AM334" s="14">
        <f>ROUND(INDEX(挂机升级突破!$DT$6:$ED$57,卡牌消耗!AI334,AD334)*INDEX(卡牌消耗!$B$5:$F$5,AG334)/$Q$4/5,0)*5</f>
        <v>55</v>
      </c>
      <c r="AN334" s="14" t="str">
        <f>IF(AE334&gt;0,INDEX(挂机升级突破!$DT$4:$ED$4,AE334),"")</f>
        <v/>
      </c>
      <c r="AO334" s="14" t="str">
        <f>IF(AE334&gt;0,ROUND(INDEX(挂机升级突破!$DT$6:$ED$57,卡牌消耗!AI334,AE334)*INDEX(卡牌消耗!$B$7:$F$7,AG334)/$Q$4,0),"")</f>
        <v/>
      </c>
      <c r="AP334" s="106"/>
      <c r="AQ334" s="15"/>
      <c r="AR334" s="104">
        <v>330</v>
      </c>
      <c r="AS334" s="14">
        <f t="shared" si="345"/>
        <v>17</v>
      </c>
      <c r="AT334" s="14">
        <f>INDEX(挂机升级突破!$EI$7:$EI$26,AX334)</f>
        <v>5</v>
      </c>
      <c r="AU334" s="14">
        <f>INDEX(挂机升级突破!$EJ$7:$EJ$26,AX334)</f>
        <v>2</v>
      </c>
      <c r="AV334" s="14">
        <f t="shared" si="346"/>
        <v>3</v>
      </c>
      <c r="AW334" s="14" t="str">
        <f t="shared" si="347"/>
        <v>飞廉</v>
      </c>
      <c r="AX334" s="14">
        <f t="shared" si="348"/>
        <v>10</v>
      </c>
      <c r="AY334" s="14" t="str">
        <f t="shared" si="349"/>
        <v>飞廉10突</v>
      </c>
      <c r="AZ334" s="14" t="str">
        <f>IF(AT334&gt;0,INDEX(挂机升级突破!$ER$5:$EV$5,卡牌消耗!AT334),"")</f>
        <v>金币</v>
      </c>
      <c r="BA334" s="14">
        <f>IF(AT334&gt;0,ROUND(INDEX(挂机升级突破!$EV$7:$EV$26,卡牌消耗!AX334)*INDEX(卡牌消耗!$B$8:$F$8,AV334)/$Q$4/500,0)*500,"")</f>
        <v>19000</v>
      </c>
      <c r="BB334" s="14" t="str">
        <f>IF(AU334&gt;0,INDEX(挂机升级突破!$ER$5:$EV$5,卡牌消耗!AU334),"")</f>
        <v>乌金</v>
      </c>
      <c r="BC334" s="14">
        <f>IF(AU334&gt;0,ROUND(INDEX(挂机升级突破!$ER$7:$EU$26,卡牌消耗!AX334,卡牌消耗!AU334)*INDEX($B$6:$F$6,AV334)/$Q$4/5,0)*5,"")</f>
        <v>70</v>
      </c>
      <c r="BD334" s="104"/>
      <c r="BE334" s="104"/>
      <c r="BF334" s="106"/>
      <c r="BX334" s="171"/>
      <c r="BY334" s="171"/>
      <c r="BZ334" s="171"/>
    </row>
    <row r="335" spans="8:7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340"/>
        <v>7</v>
      </c>
      <c r="AC335" s="14">
        <f>INDEX(挂机升级突破!$DQ$6:$DQ$57,卡牌消耗!AI335)</f>
        <v>11</v>
      </c>
      <c r="AD335" s="14">
        <f>INDEX(挂机升级突破!DR$6:DR$57,卡牌消耗!$AI335)</f>
        <v>3</v>
      </c>
      <c r="AE335" s="14">
        <f>INDEX(挂机升级突破!DS$6:DS$57,卡牌消耗!$AI335)</f>
        <v>0</v>
      </c>
      <c r="AF335" s="14" t="str">
        <f t="shared" si="341"/>
        <v>天使缇娜</v>
      </c>
      <c r="AG335" s="14">
        <f t="shared" si="342"/>
        <v>4</v>
      </c>
      <c r="AH335" s="14" t="str">
        <f t="shared" si="343"/>
        <v>天使缇娜魂火-19</v>
      </c>
      <c r="AI335" s="14">
        <f t="shared" si="344"/>
        <v>19</v>
      </c>
      <c r="AJ335" s="14" t="str">
        <f>INDEX(挂机升级突破!$DT$4:$ED$4,INDEX(挂机升级突破!$DQ$6:$DQ$57,卡牌消耗!AI335))</f>
        <v>金币</v>
      </c>
      <c r="AK335" s="14">
        <f>ROUND(INDEX(挂机升级突破!$DJ$6:$DJ$57,卡牌消耗!AI335)*INDEX(卡牌消耗!$B$8:$F$8,AG335)/$Q$4/50,0)*50</f>
        <v>6150</v>
      </c>
      <c r="AL335" s="14" t="str">
        <f>IF(AD335&gt;0,INDEX(挂机升级突破!$DT$4:$ED$4,AD335),"")</f>
        <v>紫色基础材料</v>
      </c>
      <c r="AM335" s="14">
        <f>ROUND(INDEX(挂机升级突破!$DT$6:$ED$57,卡牌消耗!AI335,AD335)*INDEX(卡牌消耗!$B$5:$F$5,AG335)/$Q$4/5,0)*5</f>
        <v>55</v>
      </c>
      <c r="AN335" s="14" t="str">
        <f>IF(AE335&gt;0,INDEX(挂机升级突破!$DT$4:$ED$4,AE335),"")</f>
        <v/>
      </c>
      <c r="AO335" s="14" t="str">
        <f>IF(AE335&gt;0,ROUND(INDEX(挂机升级突破!$DT$6:$ED$57,卡牌消耗!AI335,AE335)*INDEX(卡牌消耗!$B$7:$F$7,AG335)/$Q$4,0),"")</f>
        <v/>
      </c>
      <c r="AP335" s="106"/>
      <c r="AQ335" s="15"/>
      <c r="AR335" s="104">
        <v>331</v>
      </c>
      <c r="AS335" s="14">
        <f t="shared" si="345"/>
        <v>17</v>
      </c>
      <c r="AT335" s="14">
        <f>INDEX(挂机升级突破!$EI$7:$EI$26,AX335)</f>
        <v>5</v>
      </c>
      <c r="AU335" s="14">
        <f>INDEX(挂机升级突破!$EJ$7:$EJ$26,AX335)</f>
        <v>2</v>
      </c>
      <c r="AV335" s="14">
        <f t="shared" si="346"/>
        <v>3</v>
      </c>
      <c r="AW335" s="14" t="str">
        <f t="shared" si="347"/>
        <v>飞廉</v>
      </c>
      <c r="AX335" s="14">
        <f t="shared" si="348"/>
        <v>11</v>
      </c>
      <c r="AY335" s="14" t="str">
        <f t="shared" si="349"/>
        <v>飞廉11突</v>
      </c>
      <c r="AZ335" s="14" t="str">
        <f>IF(AT335&gt;0,INDEX(挂机升级突破!$ER$5:$EV$5,卡牌消耗!AT335),"")</f>
        <v>金币</v>
      </c>
      <c r="BA335" s="14">
        <f>IF(AT335&gt;0,ROUND(INDEX(挂机升级突破!$EV$7:$EV$26,卡牌消耗!AX335)*INDEX(卡牌消耗!$B$8:$F$8,AV335)/$Q$4/500,0)*500,"")</f>
        <v>19000</v>
      </c>
      <c r="BB335" s="14" t="str">
        <f>IF(AU335&gt;0,INDEX(挂机升级突破!$ER$5:$EV$5,卡牌消耗!AU335),"")</f>
        <v>乌金</v>
      </c>
      <c r="BC335" s="14">
        <f>IF(AU335&gt;0,ROUND(INDEX(挂机升级突破!$ER$7:$EU$26,卡牌消耗!AX335,卡牌消耗!AU335)*INDEX($B$6:$F$6,AV335)/$Q$4/5,0)*5,"")</f>
        <v>90</v>
      </c>
      <c r="BD335" s="104"/>
      <c r="BE335" s="104"/>
      <c r="BF335" s="106"/>
      <c r="BX335" s="171"/>
      <c r="BY335" s="171"/>
      <c r="BZ335" s="171"/>
    </row>
    <row r="336" spans="8:7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340"/>
        <v>7</v>
      </c>
      <c r="AC336" s="14">
        <f>INDEX(挂机升级突破!$DQ$6:$DQ$57,卡牌消耗!AI336)</f>
        <v>11</v>
      </c>
      <c r="AD336" s="14">
        <f>INDEX(挂机升级突破!DR$6:DR$57,卡牌消耗!$AI336)</f>
        <v>3</v>
      </c>
      <c r="AE336" s="14">
        <f>INDEX(挂机升级突破!DS$6:DS$57,卡牌消耗!$AI336)</f>
        <v>0</v>
      </c>
      <c r="AF336" s="14" t="str">
        <f t="shared" si="341"/>
        <v>天使缇娜</v>
      </c>
      <c r="AG336" s="14">
        <f t="shared" si="342"/>
        <v>4</v>
      </c>
      <c r="AH336" s="14" t="str">
        <f t="shared" si="343"/>
        <v>天使缇娜魂火-20</v>
      </c>
      <c r="AI336" s="14">
        <f t="shared" si="344"/>
        <v>20</v>
      </c>
      <c r="AJ336" s="14" t="str">
        <f>INDEX(挂机升级突破!$DT$4:$ED$4,INDEX(挂机升级突破!$DQ$6:$DQ$57,卡牌消耗!AI336))</f>
        <v>金币</v>
      </c>
      <c r="AK336" s="14">
        <f>ROUND(INDEX(挂机升级突破!$DJ$6:$DJ$57,卡牌消耗!AI336)*INDEX(卡牌消耗!$B$8:$F$8,AG336)/$Q$4/50,0)*50</f>
        <v>7550</v>
      </c>
      <c r="AL336" s="14" t="str">
        <f>IF(AD336&gt;0,INDEX(挂机升级突破!$DT$4:$ED$4,AD336),"")</f>
        <v>紫色基础材料</v>
      </c>
      <c r="AM336" s="14">
        <f>ROUND(INDEX(挂机升级突破!$DT$6:$ED$57,卡牌消耗!AI336,AD336)*INDEX(卡牌消耗!$B$5:$F$5,AG336)/$Q$4/5,0)*5</f>
        <v>85</v>
      </c>
      <c r="AN336" s="14" t="str">
        <f>IF(AE336&gt;0,INDEX(挂机升级突破!$DT$4:$ED$4,AE336),"")</f>
        <v/>
      </c>
      <c r="AO336" s="14" t="str">
        <f>IF(AE336&gt;0,ROUND(INDEX(挂机升级突破!$DT$6:$ED$57,卡牌消耗!AI336,AE336)*INDEX(卡牌消耗!$B$7:$F$7,AG336)/$Q$4,0),"")</f>
        <v/>
      </c>
      <c r="AP336" s="106"/>
      <c r="AQ336" s="15"/>
      <c r="AR336" s="104">
        <v>332</v>
      </c>
      <c r="AS336" s="14">
        <f t="shared" si="345"/>
        <v>17</v>
      </c>
      <c r="AT336" s="14">
        <f>INDEX(挂机升级突破!$EI$7:$EI$26,AX336)</f>
        <v>5</v>
      </c>
      <c r="AU336" s="14">
        <f>INDEX(挂机升级突破!$EJ$7:$EJ$26,AX336)</f>
        <v>2</v>
      </c>
      <c r="AV336" s="14">
        <f t="shared" si="346"/>
        <v>3</v>
      </c>
      <c r="AW336" s="14" t="str">
        <f t="shared" si="347"/>
        <v>飞廉</v>
      </c>
      <c r="AX336" s="14">
        <f t="shared" si="348"/>
        <v>12</v>
      </c>
      <c r="AY336" s="14" t="str">
        <f t="shared" si="349"/>
        <v>飞廉12突</v>
      </c>
      <c r="AZ336" s="14" t="str">
        <f>IF(AT336&gt;0,INDEX(挂机升级突破!$ER$5:$EV$5,卡牌消耗!AT336),"")</f>
        <v>金币</v>
      </c>
      <c r="BA336" s="14">
        <f>IF(AT336&gt;0,ROUND(INDEX(挂机升级突破!$EV$7:$EV$26,卡牌消耗!AX336)*INDEX(卡牌消耗!$B$8:$F$8,AV336)/$Q$4/500,0)*500,"")</f>
        <v>25000</v>
      </c>
      <c r="BB336" s="14" t="str">
        <f>IF(AU336&gt;0,INDEX(挂机升级突破!$ER$5:$EV$5,卡牌消耗!AU336),"")</f>
        <v>乌金</v>
      </c>
      <c r="BC336" s="14">
        <f>IF(AU336&gt;0,ROUND(INDEX(挂机升级突破!$ER$7:$EU$26,卡牌消耗!AX336,卡牌消耗!AU336)*INDEX($B$6:$F$6,AV336)/$Q$4/5,0)*5,"")</f>
        <v>120</v>
      </c>
      <c r="BD336" s="104"/>
      <c r="BE336" s="104"/>
      <c r="BF336" s="106"/>
      <c r="BX336" s="171"/>
      <c r="BY336" s="171"/>
      <c r="BZ336" s="171"/>
    </row>
    <row r="337" spans="8:7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340"/>
        <v>7</v>
      </c>
      <c r="AC337" s="14">
        <f>INDEX(挂机升级突破!$DQ$6:$DQ$57,卡牌消耗!AI337)</f>
        <v>11</v>
      </c>
      <c r="AD337" s="14">
        <f>INDEX(挂机升级突破!DR$6:DR$57,卡牌消耗!$AI337)</f>
        <v>3</v>
      </c>
      <c r="AE337" s="14">
        <f>INDEX(挂机升级突破!DS$6:DS$57,卡牌消耗!$AI337)</f>
        <v>0</v>
      </c>
      <c r="AF337" s="14" t="str">
        <f t="shared" si="341"/>
        <v>天使缇娜</v>
      </c>
      <c r="AG337" s="14">
        <f t="shared" si="342"/>
        <v>4</v>
      </c>
      <c r="AH337" s="14" t="str">
        <f t="shared" si="343"/>
        <v>天使缇娜魂火-21</v>
      </c>
      <c r="AI337" s="14">
        <f t="shared" si="344"/>
        <v>21</v>
      </c>
      <c r="AJ337" s="14" t="str">
        <f>INDEX(挂机升级突破!$DT$4:$ED$4,INDEX(挂机升级突破!$DQ$6:$DQ$57,卡牌消耗!AI337))</f>
        <v>金币</v>
      </c>
      <c r="AK337" s="14">
        <f>ROUND(INDEX(挂机升级突破!$DJ$6:$DJ$57,卡牌消耗!AI337)*INDEX(卡牌消耗!$B$8:$F$8,AG337)/$Q$4/50,0)*50</f>
        <v>7550</v>
      </c>
      <c r="AL337" s="14" t="str">
        <f>IF(AD337&gt;0,INDEX(挂机升级突破!$DT$4:$ED$4,AD337),"")</f>
        <v>紫色基础材料</v>
      </c>
      <c r="AM337" s="14">
        <f>ROUND(INDEX(挂机升级突破!$DT$6:$ED$57,卡牌消耗!AI337,AD337)*INDEX(卡牌消耗!$B$5:$F$5,AG337)/$Q$4/5,0)*5</f>
        <v>85</v>
      </c>
      <c r="AN337" s="14" t="str">
        <f>IF(AE337&gt;0,INDEX(挂机升级突破!$DT$4:$ED$4,AE337),"")</f>
        <v/>
      </c>
      <c r="AO337" s="14" t="str">
        <f>IF(AE337&gt;0,ROUND(INDEX(挂机升级突破!$DT$6:$ED$57,卡牌消耗!AI337,AE337)*INDEX(卡牌消耗!$B$7:$F$7,AG337)/$Q$4,0),"")</f>
        <v/>
      </c>
      <c r="AP337" s="106"/>
      <c r="AQ337" s="15"/>
      <c r="AR337" s="104">
        <v>333</v>
      </c>
      <c r="AS337" s="14">
        <f t="shared" si="345"/>
        <v>17</v>
      </c>
      <c r="AT337" s="14">
        <f>INDEX(挂机升级突破!$EI$7:$EI$26,AX337)</f>
        <v>5</v>
      </c>
      <c r="AU337" s="14">
        <f>INDEX(挂机升级突破!$EJ$7:$EJ$26,AX337)</f>
        <v>3</v>
      </c>
      <c r="AV337" s="14">
        <f t="shared" si="346"/>
        <v>3</v>
      </c>
      <c r="AW337" s="14" t="str">
        <f t="shared" si="347"/>
        <v>飞廉</v>
      </c>
      <c r="AX337" s="14">
        <f t="shared" si="348"/>
        <v>13</v>
      </c>
      <c r="AY337" s="14" t="str">
        <f t="shared" si="349"/>
        <v>飞廉13突</v>
      </c>
      <c r="AZ337" s="14" t="str">
        <f>IF(AT337&gt;0,INDEX(挂机升级突破!$ER$5:$EV$5,卡牌消耗!AT337),"")</f>
        <v>金币</v>
      </c>
      <c r="BA337" s="14">
        <f>IF(AT337&gt;0,ROUND(INDEX(挂机升级突破!$EV$7:$EV$26,卡牌消耗!AX337)*INDEX(卡牌消耗!$B$8:$F$8,AV337)/$Q$4/500,0)*500,"")</f>
        <v>33500</v>
      </c>
      <c r="BB337" s="14" t="str">
        <f>IF(AU337&gt;0,INDEX(挂机升级突破!$ER$5:$EV$5,卡牌消耗!AU337),"")</f>
        <v>银母</v>
      </c>
      <c r="BC337" s="14">
        <f>IF(AU337&gt;0,ROUND(INDEX(挂机升级突破!$ER$7:$EU$26,卡牌消耗!AX337,卡牌消耗!AU337)*INDEX($B$6:$F$6,AV337)/$Q$4/5,0)*5,"")</f>
        <v>40</v>
      </c>
      <c r="BD337" s="104"/>
      <c r="BE337" s="104"/>
      <c r="BF337" s="106"/>
      <c r="BX337" s="171"/>
      <c r="BY337" s="171"/>
      <c r="BZ337" s="171"/>
    </row>
    <row r="338" spans="8:7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340"/>
        <v>7</v>
      </c>
      <c r="AC338" s="14">
        <f>INDEX(挂机升级突破!$DQ$6:$DQ$57,卡牌消耗!AI338)</f>
        <v>11</v>
      </c>
      <c r="AD338" s="14">
        <f>INDEX(挂机升级突破!DR$6:DR$57,卡牌消耗!$AI338)</f>
        <v>3</v>
      </c>
      <c r="AE338" s="14">
        <f>INDEX(挂机升级突破!DS$6:DS$57,卡牌消耗!$AI338)</f>
        <v>0</v>
      </c>
      <c r="AF338" s="14" t="str">
        <f t="shared" si="341"/>
        <v>天使缇娜</v>
      </c>
      <c r="AG338" s="14">
        <f t="shared" si="342"/>
        <v>4</v>
      </c>
      <c r="AH338" s="14" t="str">
        <f t="shared" si="343"/>
        <v>天使缇娜魂火-22</v>
      </c>
      <c r="AI338" s="14">
        <f t="shared" si="344"/>
        <v>22</v>
      </c>
      <c r="AJ338" s="14" t="str">
        <f>INDEX(挂机升级突破!$DT$4:$ED$4,INDEX(挂机升级突破!$DQ$6:$DQ$57,卡牌消耗!AI338))</f>
        <v>金币</v>
      </c>
      <c r="AK338" s="14">
        <f>ROUND(INDEX(挂机升级突破!$DJ$6:$DJ$57,卡牌消耗!AI338)*INDEX(卡牌消耗!$B$8:$F$8,AG338)/$Q$4/50,0)*50</f>
        <v>7550</v>
      </c>
      <c r="AL338" s="14" t="str">
        <f>IF(AD338&gt;0,INDEX(挂机升级突破!$DT$4:$ED$4,AD338),"")</f>
        <v>紫色基础材料</v>
      </c>
      <c r="AM338" s="14">
        <f>ROUND(INDEX(挂机升级突破!$DT$6:$ED$57,卡牌消耗!AI338,AD338)*INDEX(卡牌消耗!$B$5:$F$5,AG338)/$Q$4/5,0)*5</f>
        <v>85</v>
      </c>
      <c r="AN338" s="14" t="str">
        <f>IF(AE338&gt;0,INDEX(挂机升级突破!$DT$4:$ED$4,AE338),"")</f>
        <v/>
      </c>
      <c r="AO338" s="14" t="str">
        <f>IF(AE338&gt;0,ROUND(INDEX(挂机升级突破!$DT$6:$ED$57,卡牌消耗!AI338,AE338)*INDEX(卡牌消耗!$B$7:$F$7,AG338)/$Q$4,0),"")</f>
        <v/>
      </c>
      <c r="AP338" s="106"/>
      <c r="AQ338" s="15"/>
      <c r="AR338" s="104">
        <v>334</v>
      </c>
      <c r="AS338" s="14">
        <f t="shared" si="345"/>
        <v>17</v>
      </c>
      <c r="AT338" s="14">
        <f>INDEX(挂机升级突破!$EI$7:$EI$26,AX338)</f>
        <v>5</v>
      </c>
      <c r="AU338" s="14">
        <f>INDEX(挂机升级突破!$EJ$7:$EJ$26,AX338)</f>
        <v>3</v>
      </c>
      <c r="AV338" s="14">
        <f t="shared" si="346"/>
        <v>3</v>
      </c>
      <c r="AW338" s="14" t="str">
        <f t="shared" si="347"/>
        <v>飞廉</v>
      </c>
      <c r="AX338" s="14">
        <f t="shared" si="348"/>
        <v>14</v>
      </c>
      <c r="AY338" s="14" t="str">
        <f t="shared" si="349"/>
        <v>飞廉14突</v>
      </c>
      <c r="AZ338" s="14" t="str">
        <f>IF(AT338&gt;0,INDEX(挂机升级突破!$ER$5:$EV$5,卡牌消耗!AT338),"")</f>
        <v>金币</v>
      </c>
      <c r="BA338" s="14">
        <f>IF(AT338&gt;0,ROUND(INDEX(挂机升级突破!$EV$7:$EV$26,卡牌消耗!AX338)*INDEX(卡牌消耗!$B$8:$F$8,AV338)/$Q$4/500,0)*500,"")</f>
        <v>33500</v>
      </c>
      <c r="BB338" s="14" t="str">
        <f>IF(AU338&gt;0,INDEX(挂机升级突破!$ER$5:$EV$5,卡牌消耗!AU338),"")</f>
        <v>银母</v>
      </c>
      <c r="BC338" s="14">
        <f>IF(AU338&gt;0,ROUND(INDEX(挂机升级突破!$ER$7:$EU$26,卡牌消耗!AX338,卡牌消耗!AU338)*INDEX($B$6:$F$6,AV338)/$Q$4/5,0)*5,"")</f>
        <v>55</v>
      </c>
      <c r="BD338" s="104"/>
      <c r="BE338" s="104"/>
      <c r="BF338" s="106"/>
      <c r="BX338" s="171"/>
      <c r="BY338" s="171"/>
      <c r="BZ338" s="171"/>
    </row>
    <row r="339" spans="8:7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340"/>
        <v>7</v>
      </c>
      <c r="AC339" s="14">
        <f>INDEX(挂机升级突破!$DQ$6:$DQ$57,卡牌消耗!AI339)</f>
        <v>11</v>
      </c>
      <c r="AD339" s="14">
        <f>INDEX(挂机升级突破!DR$6:DR$57,卡牌消耗!$AI339)</f>
        <v>4</v>
      </c>
      <c r="AE339" s="14">
        <f>INDEX(挂机升级突破!DS$6:DS$57,卡牌消耗!$AI339)</f>
        <v>0</v>
      </c>
      <c r="AF339" s="14" t="str">
        <f t="shared" si="341"/>
        <v>天使缇娜</v>
      </c>
      <c r="AG339" s="14">
        <f t="shared" si="342"/>
        <v>4</v>
      </c>
      <c r="AH339" s="14" t="str">
        <f t="shared" si="343"/>
        <v>天使缇娜魂火-23</v>
      </c>
      <c r="AI339" s="14">
        <f t="shared" si="344"/>
        <v>23</v>
      </c>
      <c r="AJ339" s="14" t="str">
        <f>INDEX(挂机升级突破!$DT$4:$ED$4,INDEX(挂机升级突破!$DQ$6:$DQ$57,卡牌消耗!AI339))</f>
        <v>金币</v>
      </c>
      <c r="AK339" s="14">
        <f>ROUND(INDEX(挂机升级突破!$DJ$6:$DJ$57,卡牌消耗!AI339)*INDEX(卡牌消耗!$B$8:$F$8,AG339)/$Q$4/50,0)*50</f>
        <v>10350</v>
      </c>
      <c r="AL339" s="14" t="str">
        <f>IF(AD339&gt;0,INDEX(挂机升级突破!$DT$4:$ED$4,AD339),"")</f>
        <v>橙色基础材料</v>
      </c>
      <c r="AM339" s="14">
        <f>ROUND(INDEX(挂机升级突破!$DT$6:$ED$57,卡牌消耗!AI339,AD339)*INDEX(卡牌消耗!$B$5:$F$5,AG339)/$Q$4/5,0)*5</f>
        <v>25</v>
      </c>
      <c r="AN339" s="14" t="str">
        <f>IF(AE339&gt;0,INDEX(挂机升级突破!$DT$4:$ED$4,AE339),"")</f>
        <v/>
      </c>
      <c r="AO339" s="14" t="str">
        <f>IF(AE339&gt;0,ROUND(INDEX(挂机升级突破!$DT$6:$ED$57,卡牌消耗!AI339,AE339)*INDEX(卡牌消耗!$B$7:$F$7,AG339)/$Q$4,0),"")</f>
        <v/>
      </c>
      <c r="AP339" s="106"/>
      <c r="AQ339" s="15"/>
      <c r="AR339" s="104">
        <v>335</v>
      </c>
      <c r="AS339" s="14">
        <f t="shared" si="345"/>
        <v>17</v>
      </c>
      <c r="AT339" s="14">
        <f>INDEX(挂机升级突破!$EI$7:$EI$26,AX339)</f>
        <v>5</v>
      </c>
      <c r="AU339" s="14">
        <f>INDEX(挂机升级突破!$EJ$7:$EJ$26,AX339)</f>
        <v>3</v>
      </c>
      <c r="AV339" s="14">
        <f t="shared" si="346"/>
        <v>3</v>
      </c>
      <c r="AW339" s="14" t="str">
        <f t="shared" si="347"/>
        <v>飞廉</v>
      </c>
      <c r="AX339" s="14">
        <f t="shared" si="348"/>
        <v>15</v>
      </c>
      <c r="AY339" s="14" t="str">
        <f t="shared" si="349"/>
        <v>飞廉15突</v>
      </c>
      <c r="AZ339" s="14" t="str">
        <f>IF(AT339&gt;0,INDEX(挂机升级突破!$ER$5:$EV$5,卡牌消耗!AT339),"")</f>
        <v>金币</v>
      </c>
      <c r="BA339" s="14">
        <f>IF(AT339&gt;0,ROUND(INDEX(挂机升级突破!$EV$7:$EV$26,卡牌消耗!AX339)*INDEX(卡牌消耗!$B$8:$F$8,AV339)/$Q$4/500,0)*500,"")</f>
        <v>44500</v>
      </c>
      <c r="BB339" s="14" t="str">
        <f>IF(AU339&gt;0,INDEX(挂机升级突破!$ER$5:$EV$5,卡牌消耗!AU339),"")</f>
        <v>银母</v>
      </c>
      <c r="BC339" s="14">
        <f>IF(AU339&gt;0,ROUND(INDEX(挂机升级突破!$ER$7:$EU$26,卡牌消耗!AX339,卡牌消耗!AU339)*INDEX($B$6:$F$6,AV339)/$Q$4/5,0)*5,"")</f>
        <v>70</v>
      </c>
      <c r="BD339" s="104"/>
      <c r="BE339" s="104"/>
      <c r="BF339" s="106"/>
      <c r="BX339" s="171"/>
      <c r="BY339" s="171"/>
      <c r="BZ339" s="171"/>
    </row>
    <row r="340" spans="8:7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340"/>
        <v>7</v>
      </c>
      <c r="AC340" s="14">
        <f>INDEX(挂机升级突破!$DQ$6:$DQ$57,卡牌消耗!AI340)</f>
        <v>11</v>
      </c>
      <c r="AD340" s="14">
        <f>INDEX(挂机升级突破!DR$6:DR$57,卡牌消耗!$AI340)</f>
        <v>4</v>
      </c>
      <c r="AE340" s="14">
        <f>INDEX(挂机升级突破!DS$6:DS$57,卡牌消耗!$AI340)</f>
        <v>0</v>
      </c>
      <c r="AF340" s="14" t="str">
        <f t="shared" si="341"/>
        <v>天使缇娜</v>
      </c>
      <c r="AG340" s="14">
        <f t="shared" si="342"/>
        <v>4</v>
      </c>
      <c r="AH340" s="14" t="str">
        <f t="shared" si="343"/>
        <v>天使缇娜魂火-24</v>
      </c>
      <c r="AI340" s="14">
        <f t="shared" si="344"/>
        <v>24</v>
      </c>
      <c r="AJ340" s="14" t="str">
        <f>INDEX(挂机升级突破!$DT$4:$ED$4,INDEX(挂机升级突破!$DQ$6:$DQ$57,卡牌消耗!AI340))</f>
        <v>金币</v>
      </c>
      <c r="AK340" s="14">
        <f>ROUND(INDEX(挂机升级突破!$DJ$6:$DJ$57,卡牌消耗!AI340)*INDEX(卡牌消耗!$B$8:$F$8,AG340)/$Q$4/50,0)*50</f>
        <v>10350</v>
      </c>
      <c r="AL340" s="14" t="str">
        <f>IF(AD340&gt;0,INDEX(挂机升级突破!$DT$4:$ED$4,AD340),"")</f>
        <v>橙色基础材料</v>
      </c>
      <c r="AM340" s="14">
        <f>ROUND(INDEX(挂机升级突破!$DT$6:$ED$57,卡牌消耗!AI340,AD340)*INDEX(卡牌消耗!$B$5:$F$5,AG340)/$Q$4/5,0)*5</f>
        <v>25</v>
      </c>
      <c r="AN340" s="14" t="str">
        <f>IF(AE340&gt;0,INDEX(挂机升级突破!$DT$4:$ED$4,AE340),"")</f>
        <v/>
      </c>
      <c r="AO340" s="14" t="str">
        <f>IF(AE340&gt;0,ROUND(INDEX(挂机升级突破!$DT$6:$ED$57,卡牌消耗!AI340,AE340)*INDEX(卡牌消耗!$B$7:$F$7,AG340)/$Q$4,0),"")</f>
        <v/>
      </c>
      <c r="AP340" s="106"/>
      <c r="AQ340" s="15"/>
      <c r="AR340" s="104">
        <v>336</v>
      </c>
      <c r="AS340" s="14">
        <f t="shared" si="345"/>
        <v>17</v>
      </c>
      <c r="AT340" s="14">
        <f>INDEX(挂机升级突破!$EI$7:$EI$26,AX340)</f>
        <v>5</v>
      </c>
      <c r="AU340" s="14">
        <f>INDEX(挂机升级突破!$EJ$7:$EJ$26,AX340)</f>
        <v>3</v>
      </c>
      <c r="AV340" s="14">
        <f t="shared" si="346"/>
        <v>3</v>
      </c>
      <c r="AW340" s="14" t="str">
        <f t="shared" si="347"/>
        <v>飞廉</v>
      </c>
      <c r="AX340" s="14">
        <f t="shared" si="348"/>
        <v>16</v>
      </c>
      <c r="AY340" s="14" t="str">
        <f t="shared" si="349"/>
        <v>飞廉16突</v>
      </c>
      <c r="AZ340" s="14" t="str">
        <f>IF(AT340&gt;0,INDEX(挂机升级突破!$ER$5:$EV$5,卡牌消耗!AT340),"")</f>
        <v>金币</v>
      </c>
      <c r="BA340" s="14">
        <f>IF(AT340&gt;0,ROUND(INDEX(挂机升级突破!$EV$7:$EV$26,卡牌消耗!AX340)*INDEX(卡牌消耗!$B$8:$F$8,AV340)/$Q$4/500,0)*500,"")</f>
        <v>80500</v>
      </c>
      <c r="BB340" s="14" t="str">
        <f>IF(AU340&gt;0,INDEX(挂机升级突破!$ER$5:$EV$5,卡牌消耗!AU340),"")</f>
        <v>银母</v>
      </c>
      <c r="BC340" s="14">
        <f>IF(AU340&gt;0,ROUND(INDEX(挂机升级突破!$ER$7:$EU$26,卡牌消耗!AX340,卡牌消耗!AU340)*INDEX($B$6:$F$6,AV340)/$Q$4/5,0)*5,"")</f>
        <v>90</v>
      </c>
      <c r="BD340" s="104"/>
      <c r="BE340" s="104"/>
      <c r="BF340" s="106"/>
      <c r="BX340" s="171"/>
      <c r="BY340" s="171"/>
      <c r="BZ340" s="171"/>
    </row>
    <row r="341" spans="8:7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340"/>
        <v>7</v>
      </c>
      <c r="AC341" s="14">
        <f>INDEX(挂机升级突破!$DQ$6:$DQ$57,卡牌消耗!AI341)</f>
        <v>11</v>
      </c>
      <c r="AD341" s="14">
        <f>INDEX(挂机升级突破!DR$6:DR$57,卡牌消耗!$AI341)</f>
        <v>4</v>
      </c>
      <c r="AE341" s="14">
        <f>INDEX(挂机升级突破!DS$6:DS$57,卡牌消耗!$AI341)</f>
        <v>0</v>
      </c>
      <c r="AF341" s="14" t="str">
        <f t="shared" si="341"/>
        <v>天使缇娜</v>
      </c>
      <c r="AG341" s="14">
        <f t="shared" si="342"/>
        <v>4</v>
      </c>
      <c r="AH341" s="14" t="str">
        <f t="shared" si="343"/>
        <v>天使缇娜魂火-25</v>
      </c>
      <c r="AI341" s="14">
        <f t="shared" si="344"/>
        <v>25</v>
      </c>
      <c r="AJ341" s="14" t="str">
        <f>INDEX(挂机升级突破!$DT$4:$ED$4,INDEX(挂机升级突破!$DQ$6:$DQ$57,卡牌消耗!AI341))</f>
        <v>金币</v>
      </c>
      <c r="AK341" s="14">
        <f>ROUND(INDEX(挂机升级突破!$DJ$6:$DJ$57,卡牌消耗!AI341)*INDEX(卡牌消耗!$B$8:$F$8,AG341)/$Q$4/50,0)*50</f>
        <v>11300</v>
      </c>
      <c r="AL341" s="14" t="str">
        <f>IF(AD341&gt;0,INDEX(挂机升级突破!$DT$4:$ED$4,AD341),"")</f>
        <v>橙色基础材料</v>
      </c>
      <c r="AM341" s="14">
        <f>ROUND(INDEX(挂机升级突破!$DT$6:$ED$57,卡牌消耗!AI341,AD341)*INDEX(卡牌消耗!$B$5:$F$5,AG341)/$Q$4/5,0)*5</f>
        <v>25</v>
      </c>
      <c r="AN341" s="14" t="str">
        <f>IF(AE341&gt;0,INDEX(挂机升级突破!$DT$4:$ED$4,AE341),"")</f>
        <v/>
      </c>
      <c r="AO341" s="14" t="str">
        <f>IF(AE341&gt;0,ROUND(INDEX(挂机升级突破!$DT$6:$ED$57,卡牌消耗!AI341,AE341)*INDEX(卡牌消耗!$B$7:$F$7,AG341)/$Q$4,0),"")</f>
        <v/>
      </c>
      <c r="AP341" s="106"/>
      <c r="AQ341" s="15"/>
      <c r="AR341" s="104">
        <v>337</v>
      </c>
      <c r="AS341" s="14">
        <f t="shared" si="345"/>
        <v>17</v>
      </c>
      <c r="AT341" s="14">
        <f>INDEX(挂机升级突破!$EI$7:$EI$26,AX341)</f>
        <v>5</v>
      </c>
      <c r="AU341" s="14">
        <f>INDEX(挂机升级突破!$EJ$7:$EJ$26,AX341)</f>
        <v>4</v>
      </c>
      <c r="AV341" s="14">
        <f t="shared" si="346"/>
        <v>3</v>
      </c>
      <c r="AW341" s="14" t="str">
        <f t="shared" si="347"/>
        <v>飞廉</v>
      </c>
      <c r="AX341" s="14">
        <f t="shared" si="348"/>
        <v>17</v>
      </c>
      <c r="AY341" s="14" t="str">
        <f t="shared" si="349"/>
        <v>飞廉17突</v>
      </c>
      <c r="AZ341" s="14" t="str">
        <f>IF(AT341&gt;0,INDEX(挂机升级突破!$ER$5:$EV$5,卡牌消耗!AT341),"")</f>
        <v>金币</v>
      </c>
      <c r="BA341" s="14">
        <f>IF(AT341&gt;0,ROUND(INDEX(挂机升级突破!$EV$7:$EV$26,卡牌消耗!AX341)*INDEX(卡牌消耗!$B$8:$F$8,AV341)/$Q$4/500,0)*500,"")</f>
        <v>80500</v>
      </c>
      <c r="BB341" s="14" t="str">
        <f>IF(AU341&gt;0,INDEX(挂机升级突破!$ER$5:$EV$5,卡牌消耗!AU341),"")</f>
        <v>铀金</v>
      </c>
      <c r="BC341" s="14">
        <f>IF(AU341&gt;0,ROUND(INDEX(挂机升级突破!$ER$7:$EU$26,卡牌消耗!AX341,卡牌消耗!AU341)*INDEX($B$6:$F$6,AV341)/$Q$4/5,0)*5,"")</f>
        <v>20</v>
      </c>
      <c r="BD341" s="104"/>
      <c r="BE341" s="104"/>
      <c r="BF341" s="106"/>
      <c r="BX341" s="171"/>
      <c r="BY341" s="171"/>
      <c r="BZ341" s="171"/>
    </row>
    <row r="342" spans="8:7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340"/>
        <v>7</v>
      </c>
      <c r="AC342" s="14">
        <f>INDEX(挂机升级突破!$DQ$6:$DQ$57,卡牌消耗!AI342)</f>
        <v>11</v>
      </c>
      <c r="AD342" s="14">
        <f>INDEX(挂机升级突破!DR$6:DR$57,卡牌消耗!$AI342)</f>
        <v>4</v>
      </c>
      <c r="AE342" s="14">
        <f>INDEX(挂机升级突破!DS$6:DS$57,卡牌消耗!$AI342)</f>
        <v>0</v>
      </c>
      <c r="AF342" s="14" t="str">
        <f t="shared" si="341"/>
        <v>天使缇娜</v>
      </c>
      <c r="AG342" s="14">
        <f t="shared" si="342"/>
        <v>4</v>
      </c>
      <c r="AH342" s="14" t="str">
        <f t="shared" si="343"/>
        <v>天使缇娜魂火-26</v>
      </c>
      <c r="AI342" s="14">
        <f t="shared" si="344"/>
        <v>26</v>
      </c>
      <c r="AJ342" s="14" t="str">
        <f>INDEX(挂机升级突破!$DT$4:$ED$4,INDEX(挂机升级突破!$DQ$6:$DQ$57,卡牌消耗!AI342))</f>
        <v>金币</v>
      </c>
      <c r="AK342" s="14">
        <f>ROUND(INDEX(挂机升级突破!$DJ$6:$DJ$57,卡牌消耗!AI342)*INDEX(卡牌消耗!$B$8:$F$8,AG342)/$Q$4/50,0)*50</f>
        <v>13150</v>
      </c>
      <c r="AL342" s="14" t="str">
        <f>IF(AD342&gt;0,INDEX(挂机升级突破!$DT$4:$ED$4,AD342),"")</f>
        <v>橙色基础材料</v>
      </c>
      <c r="AM342" s="14">
        <f>ROUND(INDEX(挂机升级突破!$DT$6:$ED$57,卡牌消耗!AI342,AD342)*INDEX(卡牌消耗!$B$5:$F$5,AG342)/$Q$4/5,0)*5</f>
        <v>30</v>
      </c>
      <c r="AN342" s="14" t="str">
        <f>IF(AE342&gt;0,INDEX(挂机升级突破!$DT$4:$ED$4,AE342),"")</f>
        <v/>
      </c>
      <c r="AO342" s="14" t="str">
        <f>IF(AE342&gt;0,ROUND(INDEX(挂机升级突破!$DT$6:$ED$57,卡牌消耗!AI342,AE342)*INDEX(卡牌消耗!$B$7:$F$7,AG342)/$Q$4,0),"")</f>
        <v/>
      </c>
      <c r="AP342" s="106"/>
      <c r="AQ342" s="15"/>
      <c r="AR342" s="104">
        <v>338</v>
      </c>
      <c r="AS342" s="14">
        <f t="shared" si="345"/>
        <v>17</v>
      </c>
      <c r="AT342" s="14">
        <f>INDEX(挂机升级突破!$EI$7:$EI$26,AX342)</f>
        <v>5</v>
      </c>
      <c r="AU342" s="14">
        <f>INDEX(挂机升级突破!$EJ$7:$EJ$26,AX342)</f>
        <v>4</v>
      </c>
      <c r="AV342" s="14">
        <f t="shared" si="346"/>
        <v>3</v>
      </c>
      <c r="AW342" s="14" t="str">
        <f t="shared" si="347"/>
        <v>飞廉</v>
      </c>
      <c r="AX342" s="14">
        <f t="shared" si="348"/>
        <v>18</v>
      </c>
      <c r="AY342" s="14" t="str">
        <f t="shared" si="349"/>
        <v>飞廉18突</v>
      </c>
      <c r="AZ342" s="14" t="str">
        <f>IF(AT342&gt;0,INDEX(挂机升级突破!$ER$5:$EV$5,卡牌消耗!AT342),"")</f>
        <v>金币</v>
      </c>
      <c r="BA342" s="14">
        <f>IF(AT342&gt;0,ROUND(INDEX(挂机升级突破!$EV$7:$EV$26,卡牌消耗!AX342)*INDEX(卡牌消耗!$B$8:$F$8,AV342)/$Q$4/500,0)*500,"")</f>
        <v>107500</v>
      </c>
      <c r="BB342" s="14" t="str">
        <f>IF(AU342&gt;0,INDEX(挂机升级突破!$ER$5:$EV$5,卡牌消耗!AU342),"")</f>
        <v>铀金</v>
      </c>
      <c r="BC342" s="14">
        <f>IF(AU342&gt;0,ROUND(INDEX(挂机升级突破!$ER$7:$EU$26,卡牌消耗!AX342,卡牌消耗!AU342)*INDEX($B$6:$F$6,AV342)/$Q$4/5,0)*5,"")</f>
        <v>25</v>
      </c>
      <c r="BD342" s="104"/>
      <c r="BE342" s="104"/>
      <c r="BF342" s="106"/>
      <c r="BX342" s="171"/>
      <c r="BY342" s="171"/>
      <c r="BZ342" s="171"/>
    </row>
    <row r="343" spans="8:7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340"/>
        <v>7</v>
      </c>
      <c r="AC343" s="14">
        <f>INDEX(挂机升级突破!$DQ$6:$DQ$57,卡牌消耗!AI343)</f>
        <v>11</v>
      </c>
      <c r="AD343" s="14">
        <f>INDEX(挂机升级突破!DR$6:DR$57,卡牌消耗!$AI343)</f>
        <v>4</v>
      </c>
      <c r="AE343" s="14">
        <f>INDEX(挂机升级突破!DS$6:DS$57,卡牌消耗!$AI343)</f>
        <v>0</v>
      </c>
      <c r="AF343" s="14" t="str">
        <f t="shared" si="341"/>
        <v>天使缇娜</v>
      </c>
      <c r="AG343" s="14">
        <f t="shared" si="342"/>
        <v>4</v>
      </c>
      <c r="AH343" s="14" t="str">
        <f t="shared" si="343"/>
        <v>天使缇娜魂火-27</v>
      </c>
      <c r="AI343" s="14">
        <f t="shared" si="344"/>
        <v>27</v>
      </c>
      <c r="AJ343" s="14" t="str">
        <f>INDEX(挂机升级突破!$DT$4:$ED$4,INDEX(挂机升级突破!$DQ$6:$DQ$57,卡牌消耗!AI343))</f>
        <v>金币</v>
      </c>
      <c r="AK343" s="14">
        <f>ROUND(INDEX(挂机升级突破!$DJ$6:$DJ$57,卡牌消耗!AI343)*INDEX(卡牌消耗!$B$8:$F$8,AG343)/$Q$4/50,0)*50</f>
        <v>13150</v>
      </c>
      <c r="AL343" s="14" t="str">
        <f>IF(AD343&gt;0,INDEX(挂机升级突破!$DT$4:$ED$4,AD343),"")</f>
        <v>橙色基础材料</v>
      </c>
      <c r="AM343" s="14">
        <f>ROUND(INDEX(挂机升级突破!$DT$6:$ED$57,卡牌消耗!AI343,AD343)*INDEX(卡牌消耗!$B$5:$F$5,AG343)/$Q$4/5,0)*5</f>
        <v>30</v>
      </c>
      <c r="AN343" s="14" t="str">
        <f>IF(AE343&gt;0,INDEX(挂机升级突破!$DT$4:$ED$4,AE343),"")</f>
        <v/>
      </c>
      <c r="AO343" s="14" t="str">
        <f>IF(AE343&gt;0,ROUND(INDEX(挂机升级突破!$DT$6:$ED$57,卡牌消耗!AI343,AE343)*INDEX(卡牌消耗!$B$7:$F$7,AG343)/$Q$4,0),"")</f>
        <v/>
      </c>
      <c r="AP343" s="106"/>
      <c r="AQ343" s="15"/>
      <c r="AR343" s="104">
        <v>339</v>
      </c>
      <c r="AS343" s="14">
        <f t="shared" si="345"/>
        <v>17</v>
      </c>
      <c r="AT343" s="14">
        <f>INDEX(挂机升级突破!$EI$7:$EI$26,AX343)</f>
        <v>5</v>
      </c>
      <c r="AU343" s="14">
        <f>INDEX(挂机升级突破!$EJ$7:$EJ$26,AX343)</f>
        <v>4</v>
      </c>
      <c r="AV343" s="14">
        <f t="shared" si="346"/>
        <v>3</v>
      </c>
      <c r="AW343" s="14" t="str">
        <f t="shared" si="347"/>
        <v>飞廉</v>
      </c>
      <c r="AX343" s="14">
        <f t="shared" si="348"/>
        <v>19</v>
      </c>
      <c r="AY343" s="14" t="str">
        <f t="shared" si="349"/>
        <v>飞廉19突</v>
      </c>
      <c r="AZ343" s="14" t="str">
        <f>IF(AT343&gt;0,INDEX(挂机升级突破!$ER$5:$EV$5,卡牌消耗!AT343),"")</f>
        <v>金币</v>
      </c>
      <c r="BA343" s="14">
        <f>IF(AT343&gt;0,ROUND(INDEX(挂机升级突破!$EV$7:$EV$26,卡牌消耗!AX343)*INDEX(卡牌消耗!$B$8:$F$8,AV343)/$Q$4/500,0)*500,"")</f>
        <v>651500</v>
      </c>
      <c r="BB343" s="14" t="str">
        <f>IF(AU343&gt;0,INDEX(挂机升级突破!$ER$5:$EV$5,卡牌消耗!AU343),"")</f>
        <v>铀金</v>
      </c>
      <c r="BC343" s="14">
        <f>IF(AU343&gt;0,ROUND(INDEX(挂机升级突破!$ER$7:$EU$26,卡牌消耗!AX343,卡牌消耗!AU343)*INDEX($B$6:$F$6,AV343)/$Q$4/5,0)*5,"")</f>
        <v>35</v>
      </c>
      <c r="BD343" s="104"/>
      <c r="BE343" s="104"/>
      <c r="BF343" s="106"/>
      <c r="BX343" s="171"/>
      <c r="BY343" s="171"/>
      <c r="BZ343" s="171"/>
    </row>
    <row r="344" spans="8:7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340"/>
        <v>7</v>
      </c>
      <c r="AC344" s="14">
        <f>INDEX(挂机升级突破!$DQ$6:$DQ$57,卡牌消耗!AI344)</f>
        <v>11</v>
      </c>
      <c r="AD344" s="14">
        <f>INDEX(挂机升级突破!DR$6:DR$57,卡牌消耗!$AI344)</f>
        <v>4</v>
      </c>
      <c r="AE344" s="14">
        <f>INDEX(挂机升级突破!DS$6:DS$57,卡牌消耗!$AI344)</f>
        <v>0</v>
      </c>
      <c r="AF344" s="14" t="str">
        <f t="shared" si="341"/>
        <v>天使缇娜</v>
      </c>
      <c r="AG344" s="14">
        <f t="shared" si="342"/>
        <v>4</v>
      </c>
      <c r="AH344" s="14" t="str">
        <f t="shared" si="343"/>
        <v>天使缇娜魂火-28</v>
      </c>
      <c r="AI344" s="14">
        <f t="shared" si="344"/>
        <v>28</v>
      </c>
      <c r="AJ344" s="14" t="str">
        <f>INDEX(挂机升级突破!$DT$4:$ED$4,INDEX(挂机升级突破!$DQ$6:$DQ$57,卡牌消耗!AI344))</f>
        <v>金币</v>
      </c>
      <c r="AK344" s="14">
        <f>ROUND(INDEX(挂机升级突破!$DJ$6:$DJ$57,卡牌消耗!AI344)*INDEX(卡牌消耗!$B$8:$F$8,AG344)/$Q$4/50,0)*50</f>
        <v>13150</v>
      </c>
      <c r="AL344" s="14" t="str">
        <f>IF(AD344&gt;0,INDEX(挂机升级突破!$DT$4:$ED$4,AD344),"")</f>
        <v>橙色基础材料</v>
      </c>
      <c r="AM344" s="14">
        <f>ROUND(INDEX(挂机升级突破!$DT$6:$ED$57,卡牌消耗!AI344,AD344)*INDEX(卡牌消耗!$B$5:$F$5,AG344)/$Q$4/5,0)*5</f>
        <v>30</v>
      </c>
      <c r="AN344" s="14" t="str">
        <f>IF(AE344&gt;0,INDEX(挂机升级突破!$DT$4:$ED$4,AE344),"")</f>
        <v/>
      </c>
      <c r="AO344" s="14" t="str">
        <f>IF(AE344&gt;0,ROUND(INDEX(挂机升级突破!$DT$6:$ED$57,卡牌消耗!AI344,AE344)*INDEX(卡牌消耗!$B$7:$F$7,AG344)/$Q$4,0),"")</f>
        <v/>
      </c>
      <c r="AP344" s="106"/>
      <c r="AQ344" s="15"/>
      <c r="AR344" s="104">
        <v>340</v>
      </c>
      <c r="AS344" s="14">
        <f t="shared" si="345"/>
        <v>17</v>
      </c>
      <c r="AT344" s="14">
        <f>INDEX(挂机升级突破!$EI$7:$EI$26,AX344)</f>
        <v>5</v>
      </c>
      <c r="AU344" s="14">
        <f>INDEX(挂机升级突破!$EJ$7:$EJ$26,AX344)</f>
        <v>4</v>
      </c>
      <c r="AV344" s="14">
        <f t="shared" si="346"/>
        <v>3</v>
      </c>
      <c r="AW344" s="14" t="str">
        <f t="shared" si="347"/>
        <v>飞廉</v>
      </c>
      <c r="AX344" s="14">
        <f t="shared" si="348"/>
        <v>20</v>
      </c>
      <c r="AY344" s="14" t="str">
        <f t="shared" si="349"/>
        <v>飞廉20突</v>
      </c>
      <c r="AZ344" s="14" t="str">
        <f>IF(AT344&gt;0,INDEX(挂机升级突破!$ER$5:$EV$5,卡牌消耗!AT344),"")</f>
        <v>金币</v>
      </c>
      <c r="BA344" s="14">
        <f>IF(AT344&gt;0,ROUND(INDEX(挂机升级突破!$EV$7:$EV$26,卡牌消耗!AX344)*INDEX(卡牌消耗!$B$8:$F$8,AV344)/$Q$4/500,0)*500,"")</f>
        <v>977000</v>
      </c>
      <c r="BB344" s="14" t="str">
        <f>IF(AU344&gt;0,INDEX(挂机升级突破!$ER$5:$EV$5,卡牌消耗!AU344),"")</f>
        <v>铀金</v>
      </c>
      <c r="BC344" s="14">
        <f>IF(AU344&gt;0,ROUND(INDEX(挂机升级突破!$ER$7:$EU$26,卡牌消耗!AX344,卡牌消耗!AU344)*INDEX($B$6:$F$6,AV344)/$Q$4/5,0)*5,"")</f>
        <v>40</v>
      </c>
      <c r="BD344" s="104"/>
      <c r="BE344" s="104"/>
      <c r="BF344" s="106"/>
      <c r="BX344" s="171"/>
      <c r="BY344" s="171"/>
      <c r="BZ344" s="171"/>
    </row>
    <row r="345" spans="8:7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340"/>
        <v>7</v>
      </c>
      <c r="AC345" s="14">
        <f>INDEX(挂机升级突破!$DQ$6:$DQ$57,卡牌消耗!AI345)</f>
        <v>11</v>
      </c>
      <c r="AD345" s="14">
        <f>INDEX(挂机升级突破!DR$6:DR$57,卡牌消耗!$AI345)</f>
        <v>4</v>
      </c>
      <c r="AE345" s="14">
        <f>INDEX(挂机升级突破!DS$6:DS$57,卡牌消耗!$AI345)</f>
        <v>0</v>
      </c>
      <c r="AF345" s="14" t="str">
        <f t="shared" si="341"/>
        <v>天使缇娜</v>
      </c>
      <c r="AG345" s="14">
        <f t="shared" si="342"/>
        <v>4</v>
      </c>
      <c r="AH345" s="14" t="str">
        <f t="shared" si="343"/>
        <v>天使缇娜魂火-29</v>
      </c>
      <c r="AI345" s="14">
        <f t="shared" si="344"/>
        <v>29</v>
      </c>
      <c r="AJ345" s="14" t="str">
        <f>INDEX(挂机升级突破!$DT$4:$ED$4,INDEX(挂机升级突破!$DQ$6:$DQ$57,卡牌消耗!AI345))</f>
        <v>金币</v>
      </c>
      <c r="AK345" s="14">
        <f>ROUND(INDEX(挂机升级突破!$DJ$6:$DJ$57,卡牌消耗!AI345)*INDEX(卡牌消耗!$B$8:$F$8,AG345)/$Q$4/50,0)*50</f>
        <v>13350</v>
      </c>
      <c r="AL345" s="14" t="str">
        <f>IF(AD345&gt;0,INDEX(挂机升级突破!$DT$4:$ED$4,AD345),"")</f>
        <v>橙色基础材料</v>
      </c>
      <c r="AM345" s="14">
        <f>ROUND(INDEX(挂机升级突破!$DT$6:$ED$57,卡牌消耗!AI345,AD345)*INDEX(卡牌消耗!$B$5:$F$5,AG345)/$Q$4/5,0)*5</f>
        <v>30</v>
      </c>
      <c r="AN345" s="14" t="str">
        <f>IF(AE345&gt;0,INDEX(挂机升级突破!$DT$4:$ED$4,AE345),"")</f>
        <v/>
      </c>
      <c r="AO345" s="14" t="str">
        <f>IF(AE345&gt;0,ROUND(INDEX(挂机升级突破!$DT$6:$ED$57,卡牌消耗!AI345,AE345)*INDEX(卡牌消耗!$B$7:$F$7,AG345)/$Q$4,0),"")</f>
        <v/>
      </c>
      <c r="AP345" s="106"/>
      <c r="AQ345" s="15"/>
      <c r="AR345" s="104">
        <v>341</v>
      </c>
      <c r="AS345" s="14">
        <f t="shared" si="345"/>
        <v>18</v>
      </c>
      <c r="AT345" s="14">
        <f>INDEX(挂机升级突破!$EI$7:$EI$26,AX345)</f>
        <v>0</v>
      </c>
      <c r="AU345" s="14">
        <f>INDEX(挂机升级突破!$EJ$7:$EJ$26,AX345)</f>
        <v>0</v>
      </c>
      <c r="AV345" s="14">
        <f t="shared" si="346"/>
        <v>2</v>
      </c>
      <c r="AW345" s="14" t="str">
        <f t="shared" si="347"/>
        <v>噬日</v>
      </c>
      <c r="AX345" s="14">
        <f t="shared" si="348"/>
        <v>1</v>
      </c>
      <c r="AY345" s="14" t="str">
        <f t="shared" si="349"/>
        <v>噬日1突</v>
      </c>
      <c r="AZ345" s="14" t="str">
        <f>IF(AT345&gt;0,INDEX(挂机升级突破!$ER$5:$EV$5,卡牌消耗!AT345),"")</f>
        <v/>
      </c>
      <c r="BA345" s="14" t="str">
        <f>IF(AT345&gt;0,ROUND(INDEX(挂机升级突破!$EV$7:$EV$26,卡牌消耗!AX345)*INDEX(卡牌消耗!$B$8:$F$8,AV345)/$Q$4/500,0)*500,"")</f>
        <v/>
      </c>
      <c r="BB345" s="14" t="str">
        <f>IF(AU345&gt;0,INDEX(挂机升级突破!$ER$5:$EV$5,卡牌消耗!AU345),"")</f>
        <v/>
      </c>
      <c r="BC345" s="14" t="str">
        <f>IF(AU345&gt;0,ROUND(INDEX(挂机升级突破!$ER$7:$EU$26,卡牌消耗!AX345,卡牌消耗!AU345)*INDEX($B$6:$F$6,AV345)/$Q$4/5,0)*5,"")</f>
        <v/>
      </c>
      <c r="BD345" s="104"/>
      <c r="BE345" s="104"/>
      <c r="BF345" s="106"/>
      <c r="BX345" s="171"/>
      <c r="BY345" s="171"/>
      <c r="BZ345" s="171"/>
    </row>
    <row r="346" spans="8:7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340"/>
        <v>7</v>
      </c>
      <c r="AC346" s="14">
        <f>INDEX(挂机升级突破!$DQ$6:$DQ$57,卡牌消耗!AI346)</f>
        <v>11</v>
      </c>
      <c r="AD346" s="14">
        <f>INDEX(挂机升级突破!DR$6:DR$57,卡牌消耗!$AI346)</f>
        <v>4</v>
      </c>
      <c r="AE346" s="14">
        <f>INDEX(挂机升级突破!DS$6:DS$57,卡牌消耗!$AI346)</f>
        <v>0</v>
      </c>
      <c r="AF346" s="14" t="str">
        <f t="shared" si="341"/>
        <v>天使缇娜</v>
      </c>
      <c r="AG346" s="14">
        <f t="shared" si="342"/>
        <v>4</v>
      </c>
      <c r="AH346" s="14" t="str">
        <f t="shared" si="343"/>
        <v>天使缇娜魂火-30</v>
      </c>
      <c r="AI346" s="14">
        <f t="shared" si="344"/>
        <v>30</v>
      </c>
      <c r="AJ346" s="14" t="str">
        <f>INDEX(挂机升级突破!$DT$4:$ED$4,INDEX(挂机升级突破!$DQ$6:$DQ$57,卡牌消耗!AI346))</f>
        <v>金币</v>
      </c>
      <c r="AK346" s="14">
        <f>ROUND(INDEX(挂机升级突破!$DJ$6:$DJ$57,卡牌消耗!AI346)*INDEX(卡牌消耗!$B$8:$F$8,AG346)/$Q$4/50,0)*50</f>
        <v>13350</v>
      </c>
      <c r="AL346" s="14" t="str">
        <f>IF(AD346&gt;0,INDEX(挂机升级突破!$DT$4:$ED$4,AD346),"")</f>
        <v>橙色基础材料</v>
      </c>
      <c r="AM346" s="14">
        <f>ROUND(INDEX(挂机升级突破!$DT$6:$ED$57,卡牌消耗!AI346,AD346)*INDEX(卡牌消耗!$B$5:$F$5,AG346)/$Q$4/5,0)*5</f>
        <v>30</v>
      </c>
      <c r="AN346" s="14" t="str">
        <f>IF(AE346&gt;0,INDEX(挂机升级突破!$DT$4:$ED$4,AE346),"")</f>
        <v/>
      </c>
      <c r="AO346" s="14" t="str">
        <f>IF(AE346&gt;0,ROUND(INDEX(挂机升级突破!$DT$6:$ED$57,卡牌消耗!AI346,AE346)*INDEX(卡牌消耗!$B$7:$F$7,AG346)/$Q$4,0),"")</f>
        <v/>
      </c>
      <c r="AP346" s="106"/>
      <c r="AQ346" s="15"/>
      <c r="AR346" s="104">
        <v>342</v>
      </c>
      <c r="AS346" s="14">
        <f t="shared" si="345"/>
        <v>18</v>
      </c>
      <c r="AT346" s="14">
        <f>INDEX(挂机升级突破!$EI$7:$EI$26,AX346)</f>
        <v>5</v>
      </c>
      <c r="AU346" s="14">
        <f>INDEX(挂机升级突破!$EJ$7:$EJ$26,AX346)</f>
        <v>0</v>
      </c>
      <c r="AV346" s="14">
        <f t="shared" si="346"/>
        <v>2</v>
      </c>
      <c r="AW346" s="14" t="str">
        <f t="shared" si="347"/>
        <v>噬日</v>
      </c>
      <c r="AX346" s="14">
        <f t="shared" si="348"/>
        <v>2</v>
      </c>
      <c r="AY346" s="14" t="str">
        <f t="shared" si="349"/>
        <v>噬日2突</v>
      </c>
      <c r="AZ346" s="14" t="str">
        <f>IF(AT346&gt;0,INDEX(挂机升级突破!$ER$5:$EV$5,卡牌消耗!AT346),"")</f>
        <v>金币</v>
      </c>
      <c r="BA346" s="14">
        <f>IF(AT346&gt;0,ROUND(INDEX(挂机升级突破!$EV$7:$EV$26,卡牌消耗!AX346)*INDEX(卡牌消耗!$B$8:$F$8,AV346)/$Q$4/500,0)*500,"")</f>
        <v>2000</v>
      </c>
      <c r="BB346" s="14" t="str">
        <f>IF(AU346&gt;0,INDEX(挂机升级突破!$ER$5:$EV$5,卡牌消耗!AU346),"")</f>
        <v/>
      </c>
      <c r="BC346" s="14" t="str">
        <f>IF(AU346&gt;0,ROUND(INDEX(挂机升级突破!$ER$7:$EU$26,卡牌消耗!AX346,卡牌消耗!AU346)*INDEX($B$6:$F$6,AV346)/$Q$4/5,0)*5,"")</f>
        <v/>
      </c>
      <c r="BD346" s="104"/>
      <c r="BE346" s="104"/>
      <c r="BF346" s="106"/>
      <c r="BX346" s="171"/>
      <c r="BY346" s="171"/>
      <c r="BZ346" s="171"/>
    </row>
    <row r="347" spans="8:7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340"/>
        <v>7</v>
      </c>
      <c r="AC347" s="14">
        <f>INDEX(挂机升级突破!$DQ$6:$DQ$57,卡牌消耗!AI347)</f>
        <v>11</v>
      </c>
      <c r="AD347" s="14">
        <f>INDEX(挂机升级突破!DR$6:DR$57,卡牌消耗!$AI347)</f>
        <v>4</v>
      </c>
      <c r="AE347" s="14">
        <f>INDEX(挂机升级突破!DS$6:DS$57,卡牌消耗!$AI347)</f>
        <v>0</v>
      </c>
      <c r="AF347" s="14" t="str">
        <f t="shared" si="341"/>
        <v>天使缇娜</v>
      </c>
      <c r="AG347" s="14">
        <f t="shared" si="342"/>
        <v>4</v>
      </c>
      <c r="AH347" s="14" t="str">
        <f t="shared" si="343"/>
        <v>天使缇娜魂火-31</v>
      </c>
      <c r="AI347" s="14">
        <f t="shared" si="344"/>
        <v>31</v>
      </c>
      <c r="AJ347" s="14" t="str">
        <f>INDEX(挂机升级突破!$DT$4:$ED$4,INDEX(挂机升级突破!$DQ$6:$DQ$57,卡牌消耗!AI347))</f>
        <v>金币</v>
      </c>
      <c r="AK347" s="14">
        <f>ROUND(INDEX(挂机升级突破!$DJ$6:$DJ$57,卡牌消耗!AI347)*INDEX(卡牌消耗!$B$8:$F$8,AG347)/$Q$4/50,0)*50</f>
        <v>13350</v>
      </c>
      <c r="AL347" s="14" t="str">
        <f>IF(AD347&gt;0,INDEX(挂机升级突破!$DT$4:$ED$4,AD347),"")</f>
        <v>橙色基础材料</v>
      </c>
      <c r="AM347" s="14">
        <f>ROUND(INDEX(挂机升级突破!$DT$6:$ED$57,卡牌消耗!AI347,AD347)*INDEX(卡牌消耗!$B$5:$F$5,AG347)/$Q$4/5,0)*5</f>
        <v>30</v>
      </c>
      <c r="AN347" s="14" t="str">
        <f>IF(AE347&gt;0,INDEX(挂机升级突破!$DT$4:$ED$4,AE347),"")</f>
        <v/>
      </c>
      <c r="AO347" s="14" t="str">
        <f>IF(AE347&gt;0,ROUND(INDEX(挂机升级突破!$DT$6:$ED$57,卡牌消耗!AI347,AE347)*INDEX(卡牌消耗!$B$7:$F$7,AG347)/$Q$4,0),"")</f>
        <v/>
      </c>
      <c r="AP347" s="106"/>
      <c r="AQ347" s="15"/>
      <c r="AR347" s="104">
        <v>343</v>
      </c>
      <c r="AS347" s="14">
        <f t="shared" si="345"/>
        <v>18</v>
      </c>
      <c r="AT347" s="14">
        <f>INDEX(挂机升级突破!$EI$7:$EI$26,AX347)</f>
        <v>5</v>
      </c>
      <c r="AU347" s="14">
        <f>INDEX(挂机升级突破!$EJ$7:$EJ$26,AX347)</f>
        <v>0</v>
      </c>
      <c r="AV347" s="14">
        <f t="shared" si="346"/>
        <v>2</v>
      </c>
      <c r="AW347" s="14" t="str">
        <f t="shared" si="347"/>
        <v>噬日</v>
      </c>
      <c r="AX347" s="14">
        <f t="shared" si="348"/>
        <v>3</v>
      </c>
      <c r="AY347" s="14" t="str">
        <f t="shared" si="349"/>
        <v>噬日3突</v>
      </c>
      <c r="AZ347" s="14" t="str">
        <f>IF(AT347&gt;0,INDEX(挂机升级突破!$ER$5:$EV$5,卡牌消耗!AT347),"")</f>
        <v>金币</v>
      </c>
      <c r="BA347" s="14">
        <f>IF(AT347&gt;0,ROUND(INDEX(挂机升级突破!$EV$7:$EV$26,卡牌消耗!AX347)*INDEX(卡牌消耗!$B$8:$F$8,AV347)/$Q$4/500,0)*500,"")</f>
        <v>2000</v>
      </c>
      <c r="BB347" s="14" t="str">
        <f>IF(AU347&gt;0,INDEX(挂机升级突破!$ER$5:$EV$5,卡牌消耗!AU347),"")</f>
        <v/>
      </c>
      <c r="BC347" s="14" t="str">
        <f>IF(AU347&gt;0,ROUND(INDEX(挂机升级突破!$ER$7:$EU$26,卡牌消耗!AX347,卡牌消耗!AU347)*INDEX($B$6:$F$6,AV347)/$Q$4/5,0)*5,"")</f>
        <v/>
      </c>
      <c r="BD347" s="104"/>
      <c r="BE347" s="104"/>
      <c r="BF347" s="106"/>
      <c r="BX347" s="171"/>
      <c r="BY347" s="171"/>
      <c r="BZ347" s="171"/>
    </row>
    <row r="348" spans="8:7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340"/>
        <v>7</v>
      </c>
      <c r="AC348" s="14">
        <f>INDEX(挂机升级突破!$DQ$6:$DQ$57,卡牌消耗!AI348)</f>
        <v>11</v>
      </c>
      <c r="AD348" s="14">
        <f>INDEX(挂机升级突破!DR$6:DR$57,卡牌消耗!$AI348)</f>
        <v>4</v>
      </c>
      <c r="AE348" s="14">
        <f>INDEX(挂机升级突破!DS$6:DS$57,卡牌消耗!$AI348)</f>
        <v>0</v>
      </c>
      <c r="AF348" s="14" t="str">
        <f t="shared" si="341"/>
        <v>天使缇娜</v>
      </c>
      <c r="AG348" s="14">
        <f t="shared" si="342"/>
        <v>4</v>
      </c>
      <c r="AH348" s="14" t="str">
        <f t="shared" si="343"/>
        <v>天使缇娜魂火-32</v>
      </c>
      <c r="AI348" s="14">
        <f t="shared" si="344"/>
        <v>32</v>
      </c>
      <c r="AJ348" s="14" t="str">
        <f>INDEX(挂机升级突破!$DT$4:$ED$4,INDEX(挂机升级突破!$DQ$6:$DQ$57,卡牌消耗!AI348))</f>
        <v>金币</v>
      </c>
      <c r="AK348" s="14">
        <f>ROUND(INDEX(挂机升级突破!$DJ$6:$DJ$57,卡牌消耗!AI348)*INDEX(卡牌消耗!$B$8:$F$8,AG348)/$Q$4/50,0)*50</f>
        <v>18350</v>
      </c>
      <c r="AL348" s="14" t="str">
        <f>IF(AD348&gt;0,INDEX(挂机升级突破!$DT$4:$ED$4,AD348),"")</f>
        <v>橙色基础材料</v>
      </c>
      <c r="AM348" s="14">
        <f>ROUND(INDEX(挂机升级突破!$DT$6:$ED$57,卡牌消耗!AI348,AD348)*INDEX(卡牌消耗!$B$5:$F$5,AG348)/$Q$4/5,0)*5</f>
        <v>30</v>
      </c>
      <c r="AN348" s="14" t="str">
        <f>IF(AE348&gt;0,INDEX(挂机升级突破!$DT$4:$ED$4,AE348),"")</f>
        <v/>
      </c>
      <c r="AO348" s="14" t="str">
        <f>IF(AE348&gt;0,ROUND(INDEX(挂机升级突破!$DT$6:$ED$57,卡牌消耗!AI348,AE348)*INDEX(卡牌消耗!$B$7:$F$7,AG348)/$Q$4,0),"")</f>
        <v/>
      </c>
      <c r="AP348" s="106"/>
      <c r="AQ348" s="15"/>
      <c r="AR348" s="104">
        <v>344</v>
      </c>
      <c r="AS348" s="14">
        <f t="shared" si="345"/>
        <v>18</v>
      </c>
      <c r="AT348" s="14">
        <f>INDEX(挂机升级突破!$EI$7:$EI$26,AX348)</f>
        <v>5</v>
      </c>
      <c r="AU348" s="14">
        <f>INDEX(挂机升级突破!$EJ$7:$EJ$26,AX348)</f>
        <v>1</v>
      </c>
      <c r="AV348" s="14">
        <f t="shared" si="346"/>
        <v>2</v>
      </c>
      <c r="AW348" s="14" t="str">
        <f t="shared" si="347"/>
        <v>噬日</v>
      </c>
      <c r="AX348" s="14">
        <f t="shared" si="348"/>
        <v>4</v>
      </c>
      <c r="AY348" s="14" t="str">
        <f t="shared" si="349"/>
        <v>噬日4突</v>
      </c>
      <c r="AZ348" s="14" t="str">
        <f>IF(AT348&gt;0,INDEX(挂机升级突破!$ER$5:$EV$5,卡牌消耗!AT348),"")</f>
        <v>金币</v>
      </c>
      <c r="BA348" s="14">
        <f>IF(AT348&gt;0,ROUND(INDEX(挂机升级突破!$EV$7:$EV$26,卡牌消耗!AX348)*INDEX(卡牌消耗!$B$8:$F$8,AV348)/$Q$4/500,0)*500,"")</f>
        <v>2500</v>
      </c>
      <c r="BB348" s="14" t="str">
        <f>IF(AU348&gt;0,INDEX(挂机升级突破!$ER$5:$EV$5,卡牌消耗!AU348),"")</f>
        <v>玄铁</v>
      </c>
      <c r="BC348" s="14">
        <f>IF(AU348&gt;0,ROUND(INDEX(挂机升级突破!$ER$7:$EU$26,卡牌消耗!AX348,卡牌消耗!AU348)*INDEX($B$6:$F$6,AV348)/$Q$4/5,0)*5,"")</f>
        <v>15</v>
      </c>
      <c r="BD348" s="104"/>
      <c r="BE348" s="104"/>
      <c r="BF348" s="106"/>
      <c r="BX348" s="171"/>
      <c r="BY348" s="171"/>
      <c r="BZ348" s="171"/>
    </row>
    <row r="349" spans="8:7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340"/>
        <v>7</v>
      </c>
      <c r="AC349" s="14">
        <f>INDEX(挂机升级突破!$DQ$6:$DQ$57,卡牌消耗!AI349)</f>
        <v>11</v>
      </c>
      <c r="AD349" s="14">
        <f>INDEX(挂机升级突破!DR$6:DR$57,卡牌消耗!$AI349)</f>
        <v>4</v>
      </c>
      <c r="AE349" s="14">
        <f>INDEX(挂机升级突破!DS$6:DS$57,卡牌消耗!$AI349)</f>
        <v>0</v>
      </c>
      <c r="AF349" s="14" t="str">
        <f t="shared" si="341"/>
        <v>天使缇娜</v>
      </c>
      <c r="AG349" s="14">
        <f t="shared" si="342"/>
        <v>4</v>
      </c>
      <c r="AH349" s="14" t="str">
        <f t="shared" si="343"/>
        <v>天使缇娜魂火-33</v>
      </c>
      <c r="AI349" s="14">
        <f t="shared" si="344"/>
        <v>33</v>
      </c>
      <c r="AJ349" s="14" t="str">
        <f>INDEX(挂机升级突破!$DT$4:$ED$4,INDEX(挂机升级突破!$DQ$6:$DQ$57,卡牌消耗!AI349))</f>
        <v>金币</v>
      </c>
      <c r="AK349" s="14">
        <f>ROUND(INDEX(挂机升级突破!$DJ$6:$DJ$57,卡牌消耗!AI349)*INDEX(卡牌消耗!$B$8:$F$8,AG349)/$Q$4/50,0)*50</f>
        <v>18350</v>
      </c>
      <c r="AL349" s="14" t="str">
        <f>IF(AD349&gt;0,INDEX(挂机升级突破!$DT$4:$ED$4,AD349),"")</f>
        <v>橙色基础材料</v>
      </c>
      <c r="AM349" s="14">
        <f>ROUND(INDEX(挂机升级突破!$DT$6:$ED$57,卡牌消耗!AI349,AD349)*INDEX(卡牌消耗!$B$5:$F$5,AG349)/$Q$4/5,0)*5</f>
        <v>30</v>
      </c>
      <c r="AN349" s="14" t="str">
        <f>IF(AE349&gt;0,INDEX(挂机升级突破!$DT$4:$ED$4,AE349),"")</f>
        <v/>
      </c>
      <c r="AO349" s="14" t="str">
        <f>IF(AE349&gt;0,ROUND(INDEX(挂机升级突破!$DT$6:$ED$57,卡牌消耗!AI349,AE349)*INDEX(卡牌消耗!$B$7:$F$7,AG349)/$Q$4,0),"")</f>
        <v/>
      </c>
      <c r="AP349" s="106"/>
      <c r="AQ349" s="15"/>
      <c r="AR349" s="104">
        <v>345</v>
      </c>
      <c r="AS349" s="14">
        <f t="shared" si="345"/>
        <v>18</v>
      </c>
      <c r="AT349" s="14">
        <f>INDEX(挂机升级突破!$EI$7:$EI$26,AX349)</f>
        <v>5</v>
      </c>
      <c r="AU349" s="14">
        <f>INDEX(挂机升级突破!$EJ$7:$EJ$26,AX349)</f>
        <v>1</v>
      </c>
      <c r="AV349" s="14">
        <f t="shared" si="346"/>
        <v>2</v>
      </c>
      <c r="AW349" s="14" t="str">
        <f t="shared" si="347"/>
        <v>噬日</v>
      </c>
      <c r="AX349" s="14">
        <f t="shared" si="348"/>
        <v>5</v>
      </c>
      <c r="AY349" s="14" t="str">
        <f t="shared" si="349"/>
        <v>噬日5突</v>
      </c>
      <c r="AZ349" s="14" t="str">
        <f>IF(AT349&gt;0,INDEX(挂机升级突破!$ER$5:$EV$5,卡牌消耗!AT349),"")</f>
        <v>金币</v>
      </c>
      <c r="BA349" s="14">
        <f>IF(AT349&gt;0,ROUND(INDEX(挂机升级突破!$EV$7:$EV$26,卡牌消耗!AX349)*INDEX(卡牌消耗!$B$8:$F$8,AV349)/$Q$4/500,0)*500,"")</f>
        <v>2500</v>
      </c>
      <c r="BB349" s="14" t="str">
        <f>IF(AU349&gt;0,INDEX(挂机升级突破!$ER$5:$EV$5,卡牌消耗!AU349),"")</f>
        <v>玄铁</v>
      </c>
      <c r="BC349" s="14">
        <f>IF(AU349&gt;0,ROUND(INDEX(挂机升级突破!$ER$7:$EU$26,卡牌消耗!AX349,卡牌消耗!AU349)*INDEX($B$6:$F$6,AV349)/$Q$4/5,0)*5,"")</f>
        <v>25</v>
      </c>
      <c r="BD349" s="104"/>
      <c r="BE349" s="104"/>
      <c r="BF349" s="106"/>
      <c r="BX349" s="171"/>
      <c r="BY349" s="171"/>
      <c r="BZ349" s="171"/>
    </row>
    <row r="350" spans="8:7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340"/>
        <v>7</v>
      </c>
      <c r="AC350" s="14">
        <f>INDEX(挂机升级突破!$DQ$6:$DQ$57,卡牌消耗!AI350)</f>
        <v>11</v>
      </c>
      <c r="AD350" s="14">
        <f>INDEX(挂机升级突破!DR$6:DR$57,卡牌消耗!$AI350)</f>
        <v>4</v>
      </c>
      <c r="AE350" s="14">
        <f>INDEX(挂机升级突破!DS$6:DS$57,卡牌消耗!$AI350)</f>
        <v>0</v>
      </c>
      <c r="AF350" s="14" t="str">
        <f t="shared" si="341"/>
        <v>天使缇娜</v>
      </c>
      <c r="AG350" s="14">
        <f t="shared" si="342"/>
        <v>4</v>
      </c>
      <c r="AH350" s="14" t="str">
        <f t="shared" si="343"/>
        <v>天使缇娜魂火-34</v>
      </c>
      <c r="AI350" s="14">
        <f t="shared" si="344"/>
        <v>34</v>
      </c>
      <c r="AJ350" s="14" t="str">
        <f>INDEX(挂机升级突破!$DT$4:$ED$4,INDEX(挂机升级突破!$DQ$6:$DQ$57,卡牌消耗!AI350))</f>
        <v>金币</v>
      </c>
      <c r="AK350" s="14">
        <f>ROUND(INDEX(挂机升级突破!$DJ$6:$DJ$57,卡牌消耗!AI350)*INDEX(卡牌消耗!$B$8:$F$8,AG350)/$Q$4/50,0)*50</f>
        <v>18350</v>
      </c>
      <c r="AL350" s="14" t="str">
        <f>IF(AD350&gt;0,INDEX(挂机升级突破!$DT$4:$ED$4,AD350),"")</f>
        <v>橙色基础材料</v>
      </c>
      <c r="AM350" s="14">
        <f>ROUND(INDEX(挂机升级突破!$DT$6:$ED$57,卡牌消耗!AI350,AD350)*INDEX(卡牌消耗!$B$5:$F$5,AG350)/$Q$4/5,0)*5</f>
        <v>35</v>
      </c>
      <c r="AN350" s="14" t="str">
        <f>IF(AE350&gt;0,INDEX(挂机升级突破!$DT$4:$ED$4,AE350),"")</f>
        <v/>
      </c>
      <c r="AO350" s="14" t="str">
        <f>IF(AE350&gt;0,ROUND(INDEX(挂机升级突破!$DT$6:$ED$57,卡牌消耗!AI350,AE350)*INDEX(卡牌消耗!$B$7:$F$7,AG350)/$Q$4,0),"")</f>
        <v/>
      </c>
      <c r="AP350" s="106"/>
      <c r="AQ350" s="15"/>
      <c r="AR350" s="104">
        <v>346</v>
      </c>
      <c r="AS350" s="14">
        <f t="shared" si="345"/>
        <v>18</v>
      </c>
      <c r="AT350" s="14">
        <f>INDEX(挂机升级突破!$EI$7:$EI$26,AX350)</f>
        <v>5</v>
      </c>
      <c r="AU350" s="14">
        <f>INDEX(挂机升级突破!$EJ$7:$EJ$26,AX350)</f>
        <v>1</v>
      </c>
      <c r="AV350" s="14">
        <f t="shared" si="346"/>
        <v>2</v>
      </c>
      <c r="AW350" s="14" t="str">
        <f t="shared" si="347"/>
        <v>噬日</v>
      </c>
      <c r="AX350" s="14">
        <f t="shared" si="348"/>
        <v>6</v>
      </c>
      <c r="AY350" s="14" t="str">
        <f t="shared" si="349"/>
        <v>噬日6突</v>
      </c>
      <c r="AZ350" s="14" t="str">
        <f>IF(AT350&gt;0,INDEX(挂机升级突破!$ER$5:$EV$5,卡牌消耗!AT350),"")</f>
        <v>金币</v>
      </c>
      <c r="BA350" s="14">
        <f>IF(AT350&gt;0,ROUND(INDEX(挂机升级突破!$EV$7:$EV$26,卡牌消耗!AX350)*INDEX(卡牌消耗!$B$8:$F$8,AV350)/$Q$4/500,0)*500,"")</f>
        <v>3500</v>
      </c>
      <c r="BB350" s="14" t="str">
        <f>IF(AU350&gt;0,INDEX(挂机升级突破!$ER$5:$EV$5,卡牌消耗!AU350),"")</f>
        <v>玄铁</v>
      </c>
      <c r="BC350" s="14">
        <f>IF(AU350&gt;0,ROUND(INDEX(挂机升级突破!$ER$7:$EU$26,卡牌消耗!AX350,卡牌消耗!AU350)*INDEX($B$6:$F$6,AV350)/$Q$4/5,0)*5,"")</f>
        <v>40</v>
      </c>
      <c r="BD350" s="104"/>
      <c r="BE350" s="104"/>
      <c r="BF350" s="106"/>
      <c r="BX350" s="171"/>
      <c r="BY350" s="171"/>
      <c r="BZ350" s="171"/>
    </row>
    <row r="351" spans="8:7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340"/>
        <v>7</v>
      </c>
      <c r="AC351" s="14">
        <f>INDEX(挂机升级突破!$DQ$6:$DQ$57,卡牌消耗!AI351)</f>
        <v>11</v>
      </c>
      <c r="AD351" s="14">
        <f>INDEX(挂机升级突破!DR$6:DR$57,卡牌消耗!$AI351)</f>
        <v>4</v>
      </c>
      <c r="AE351" s="14">
        <f>INDEX(挂机升级突破!DS$6:DS$57,卡牌消耗!$AI351)</f>
        <v>0</v>
      </c>
      <c r="AF351" s="14" t="str">
        <f t="shared" si="341"/>
        <v>天使缇娜</v>
      </c>
      <c r="AG351" s="14">
        <f t="shared" si="342"/>
        <v>4</v>
      </c>
      <c r="AH351" s="14" t="str">
        <f t="shared" si="343"/>
        <v>天使缇娜魂火-35</v>
      </c>
      <c r="AI351" s="14">
        <f t="shared" si="344"/>
        <v>35</v>
      </c>
      <c r="AJ351" s="14" t="str">
        <f>INDEX(挂机升级突破!$DT$4:$ED$4,INDEX(挂机升级突破!$DQ$6:$DQ$57,卡牌消耗!AI351))</f>
        <v>金币</v>
      </c>
      <c r="AK351" s="14">
        <f>ROUND(INDEX(挂机升级突破!$DJ$6:$DJ$57,卡牌消耗!AI351)*INDEX(卡牌消耗!$B$8:$F$8,AG351)/$Q$4/50,0)*50</f>
        <v>23350</v>
      </c>
      <c r="AL351" s="14" t="str">
        <f>IF(AD351&gt;0,INDEX(挂机升级突破!$DT$4:$ED$4,AD351),"")</f>
        <v>橙色基础材料</v>
      </c>
      <c r="AM351" s="14">
        <f>ROUND(INDEX(挂机升级突破!$DT$6:$ED$57,卡牌消耗!AI351,AD351)*INDEX(卡牌消耗!$B$5:$F$5,AG351)/$Q$4/5,0)*5</f>
        <v>35</v>
      </c>
      <c r="AN351" s="14" t="str">
        <f>IF(AE351&gt;0,INDEX(挂机升级突破!$DT$4:$ED$4,AE351),"")</f>
        <v/>
      </c>
      <c r="AO351" s="14" t="str">
        <f>IF(AE351&gt;0,ROUND(INDEX(挂机升级突破!$DT$6:$ED$57,卡牌消耗!AI351,AE351)*INDEX(卡牌消耗!$B$7:$F$7,AG351)/$Q$4,0),"")</f>
        <v/>
      </c>
      <c r="AP351" s="106"/>
      <c r="AQ351" s="15"/>
      <c r="AR351" s="104">
        <v>347</v>
      </c>
      <c r="AS351" s="14">
        <f t="shared" si="345"/>
        <v>18</v>
      </c>
      <c r="AT351" s="14">
        <f>INDEX(挂机升级突破!$EI$7:$EI$26,AX351)</f>
        <v>5</v>
      </c>
      <c r="AU351" s="14">
        <f>INDEX(挂机升级突破!$EJ$7:$EJ$26,AX351)</f>
        <v>1</v>
      </c>
      <c r="AV351" s="14">
        <f t="shared" si="346"/>
        <v>2</v>
      </c>
      <c r="AW351" s="14" t="str">
        <f t="shared" si="347"/>
        <v>噬日</v>
      </c>
      <c r="AX351" s="14">
        <f t="shared" si="348"/>
        <v>7</v>
      </c>
      <c r="AY351" s="14" t="str">
        <f t="shared" si="349"/>
        <v>噬日7突</v>
      </c>
      <c r="AZ351" s="14" t="str">
        <f>IF(AT351&gt;0,INDEX(挂机升级突破!$ER$5:$EV$5,卡牌消耗!AT351),"")</f>
        <v>金币</v>
      </c>
      <c r="BA351" s="14">
        <f>IF(AT351&gt;0,ROUND(INDEX(挂机升级突破!$EV$7:$EV$26,卡牌消耗!AX351)*INDEX(卡牌消耗!$B$8:$F$8,AV351)/$Q$4/500,0)*500,"")</f>
        <v>5500</v>
      </c>
      <c r="BB351" s="14" t="str">
        <f>IF(AU351&gt;0,INDEX(挂机升级突破!$ER$5:$EV$5,卡牌消耗!AU351),"")</f>
        <v>玄铁</v>
      </c>
      <c r="BC351" s="14">
        <f>IF(AU351&gt;0,ROUND(INDEX(挂机升级突破!$ER$7:$EU$26,卡牌消耗!AX351,卡牌消耗!AU351)*INDEX($B$6:$F$6,AV351)/$Q$4/5,0)*5,"")</f>
        <v>65</v>
      </c>
      <c r="BD351" s="104"/>
      <c r="BE351" s="104"/>
      <c r="BF351" s="106"/>
      <c r="BX351" s="171"/>
      <c r="BY351" s="171"/>
      <c r="BZ351" s="171"/>
    </row>
    <row r="352" spans="8:7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340"/>
        <v>7</v>
      </c>
      <c r="AC352" s="14">
        <f>INDEX(挂机升级突破!$DQ$6:$DQ$57,卡牌消耗!AI352)</f>
        <v>11</v>
      </c>
      <c r="AD352" s="14">
        <f>INDEX(挂机升级突破!DR$6:DR$57,卡牌消耗!$AI352)</f>
        <v>4</v>
      </c>
      <c r="AE352" s="14">
        <f>INDEX(挂机升级突破!DS$6:DS$57,卡牌消耗!$AI352)</f>
        <v>0</v>
      </c>
      <c r="AF352" s="14" t="str">
        <f t="shared" si="341"/>
        <v>天使缇娜</v>
      </c>
      <c r="AG352" s="14">
        <f t="shared" si="342"/>
        <v>4</v>
      </c>
      <c r="AH352" s="14" t="str">
        <f t="shared" si="343"/>
        <v>天使缇娜魂火-36</v>
      </c>
      <c r="AI352" s="14">
        <f t="shared" si="344"/>
        <v>36</v>
      </c>
      <c r="AJ352" s="14" t="str">
        <f>INDEX(挂机升级突破!$DT$4:$ED$4,INDEX(挂机升级突破!$DQ$6:$DQ$57,卡牌消耗!AI352))</f>
        <v>金币</v>
      </c>
      <c r="AK352" s="14">
        <f>ROUND(INDEX(挂机升级突破!$DJ$6:$DJ$57,卡牌消耗!AI352)*INDEX(卡牌消耗!$B$8:$F$8,AG352)/$Q$4/50,0)*50</f>
        <v>23350</v>
      </c>
      <c r="AL352" s="14" t="str">
        <f>IF(AD352&gt;0,INDEX(挂机升级突破!$DT$4:$ED$4,AD352),"")</f>
        <v>橙色基础材料</v>
      </c>
      <c r="AM352" s="14">
        <f>ROUND(INDEX(挂机升级突破!$DT$6:$ED$57,卡牌消耗!AI352,AD352)*INDEX(卡牌消耗!$B$5:$F$5,AG352)/$Q$4/5,0)*5</f>
        <v>35</v>
      </c>
      <c r="AN352" s="14" t="str">
        <f>IF(AE352&gt;0,INDEX(挂机升级突破!$DT$4:$ED$4,AE352),"")</f>
        <v/>
      </c>
      <c r="AO352" s="14" t="str">
        <f>IF(AE352&gt;0,ROUND(INDEX(挂机升级突破!$DT$6:$ED$57,卡牌消耗!AI352,AE352)*INDEX(卡牌消耗!$B$7:$F$7,AG352)/$Q$4,0),"")</f>
        <v/>
      </c>
      <c r="AP352" s="106"/>
      <c r="AQ352" s="15"/>
      <c r="AR352" s="104">
        <v>348</v>
      </c>
      <c r="AS352" s="14">
        <f t="shared" si="345"/>
        <v>18</v>
      </c>
      <c r="AT352" s="14">
        <f>INDEX(挂机升级突破!$EI$7:$EI$26,AX352)</f>
        <v>5</v>
      </c>
      <c r="AU352" s="14">
        <f>INDEX(挂机升级突破!$EJ$7:$EJ$26,AX352)</f>
        <v>1</v>
      </c>
      <c r="AV352" s="14">
        <f t="shared" si="346"/>
        <v>2</v>
      </c>
      <c r="AW352" s="14" t="str">
        <f t="shared" si="347"/>
        <v>噬日</v>
      </c>
      <c r="AX352" s="14">
        <f t="shared" si="348"/>
        <v>8</v>
      </c>
      <c r="AY352" s="14" t="str">
        <f t="shared" si="349"/>
        <v>噬日8突</v>
      </c>
      <c r="AZ352" s="14" t="str">
        <f>IF(AT352&gt;0,INDEX(挂机升级突破!$ER$5:$EV$5,卡牌消耗!AT352),"")</f>
        <v>金币</v>
      </c>
      <c r="BA352" s="14">
        <f>IF(AT352&gt;0,ROUND(INDEX(挂机升级突破!$EV$7:$EV$26,卡牌消耗!AX352)*INDEX(卡牌消耗!$B$8:$F$8,AV352)/$Q$4/500,0)*500,"")</f>
        <v>5500</v>
      </c>
      <c r="BB352" s="14" t="str">
        <f>IF(AU352&gt;0,INDEX(挂机升级突破!$ER$5:$EV$5,卡牌消耗!AU352),"")</f>
        <v>玄铁</v>
      </c>
      <c r="BC352" s="14">
        <f>IF(AU352&gt;0,ROUND(INDEX(挂机升级突破!$ER$7:$EU$26,卡牌消耗!AX352,卡牌消耗!AU352)*INDEX($B$6:$F$6,AV352)/$Q$4/5,0)*5,"")</f>
        <v>120</v>
      </c>
      <c r="BD352" s="104"/>
      <c r="BE352" s="104"/>
      <c r="BF352" s="106"/>
      <c r="BX352" s="171"/>
      <c r="BY352" s="171"/>
      <c r="BZ352" s="171"/>
    </row>
    <row r="353" spans="8:78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340"/>
        <v>7</v>
      </c>
      <c r="AC353" s="14">
        <f>INDEX(挂机升级突破!$DQ$6:$DQ$57,卡牌消耗!AI353)</f>
        <v>11</v>
      </c>
      <c r="AD353" s="14">
        <f>INDEX(挂机升级突破!DR$6:DR$57,卡牌消耗!$AI353)</f>
        <v>4</v>
      </c>
      <c r="AE353" s="14">
        <f>INDEX(挂机升级突破!DS$6:DS$57,卡牌消耗!$AI353)</f>
        <v>0</v>
      </c>
      <c r="AF353" s="14" t="str">
        <f t="shared" si="341"/>
        <v>天使缇娜</v>
      </c>
      <c r="AG353" s="14">
        <f t="shared" si="342"/>
        <v>4</v>
      </c>
      <c r="AH353" s="14" t="str">
        <f t="shared" si="343"/>
        <v>天使缇娜魂火-37</v>
      </c>
      <c r="AI353" s="14">
        <f t="shared" si="344"/>
        <v>37</v>
      </c>
      <c r="AJ353" s="14" t="str">
        <f>INDEX(挂机升级突破!$DT$4:$ED$4,INDEX(挂机升级突破!$DQ$6:$DQ$57,卡牌消耗!AI353))</f>
        <v>金币</v>
      </c>
      <c r="AK353" s="14">
        <f>ROUND(INDEX(挂机升级突破!$DJ$6:$DJ$57,卡牌消耗!AI353)*INDEX(卡牌消耗!$B$8:$F$8,AG353)/$Q$4/50,0)*50</f>
        <v>25000</v>
      </c>
      <c r="AL353" s="14" t="str">
        <f>IF(AD353&gt;0,INDEX(挂机升级突破!$DT$4:$ED$4,AD353),"")</f>
        <v>橙色基础材料</v>
      </c>
      <c r="AM353" s="14">
        <f>ROUND(INDEX(挂机升级突破!$DT$6:$ED$57,卡牌消耗!AI353,AD353)*INDEX(卡牌消耗!$B$5:$F$5,AG353)/$Q$4/5,0)*5</f>
        <v>35</v>
      </c>
      <c r="AN353" s="14" t="str">
        <f>IF(AE353&gt;0,INDEX(挂机升级突破!$DT$4:$ED$4,AE353),"")</f>
        <v/>
      </c>
      <c r="AO353" s="14" t="str">
        <f>IF(AE353&gt;0,ROUND(INDEX(挂机升级突破!$DT$6:$ED$57,卡牌消耗!AI353,AE353)*INDEX(卡牌消耗!$B$7:$F$7,AG353)/$Q$4,0),"")</f>
        <v/>
      </c>
      <c r="AP353" s="106"/>
      <c r="AQ353" s="15"/>
      <c r="AR353" s="104">
        <v>349</v>
      </c>
      <c r="AS353" s="14">
        <f t="shared" si="345"/>
        <v>18</v>
      </c>
      <c r="AT353" s="14">
        <f>INDEX(挂机升级突破!$EI$7:$EI$26,AX353)</f>
        <v>5</v>
      </c>
      <c r="AU353" s="14">
        <f>INDEX(挂机升级突破!$EJ$7:$EJ$26,AX353)</f>
        <v>2</v>
      </c>
      <c r="AV353" s="14">
        <f t="shared" si="346"/>
        <v>2</v>
      </c>
      <c r="AW353" s="14" t="str">
        <f t="shared" si="347"/>
        <v>噬日</v>
      </c>
      <c r="AX353" s="14">
        <f t="shared" si="348"/>
        <v>9</v>
      </c>
      <c r="AY353" s="14" t="str">
        <f t="shared" si="349"/>
        <v>噬日9突</v>
      </c>
      <c r="AZ353" s="14" t="str">
        <f>IF(AT353&gt;0,INDEX(挂机升级突破!$ER$5:$EV$5,卡牌消耗!AT353),"")</f>
        <v>金币</v>
      </c>
      <c r="BA353" s="14">
        <f>IF(AT353&gt;0,ROUND(INDEX(挂机升级突破!$EV$7:$EV$26,卡牌消耗!AX353)*INDEX(卡牌消耗!$B$8:$F$8,AV353)/$Q$4/500,0)*500,"")</f>
        <v>7500</v>
      </c>
      <c r="BB353" s="14" t="str">
        <f>IF(AU353&gt;0,INDEX(挂机升级突破!$ER$5:$EV$5,卡牌消耗!AU353),"")</f>
        <v>乌金</v>
      </c>
      <c r="BC353" s="14">
        <f>IF(AU353&gt;0,ROUND(INDEX(挂机升级突破!$ER$7:$EU$26,卡牌消耗!AX353,卡牌消耗!AU353)*INDEX($B$6:$F$6,AV353)/$Q$4/5,0)*5,"")</f>
        <v>40</v>
      </c>
      <c r="BD353" s="104"/>
      <c r="BE353" s="104"/>
      <c r="BF353" s="106"/>
      <c r="BX353" s="171"/>
      <c r="BY353" s="171"/>
      <c r="BZ353" s="171"/>
    </row>
    <row r="354" spans="8:78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340"/>
        <v>7</v>
      </c>
      <c r="AC354" s="14">
        <f>INDEX(挂机升级突破!$DQ$6:$DQ$57,卡牌消耗!AI354)</f>
        <v>11</v>
      </c>
      <c r="AD354" s="14">
        <f>INDEX(挂机升级突破!DR$6:DR$57,卡牌消耗!$AI354)</f>
        <v>5</v>
      </c>
      <c r="AE354" s="14">
        <f>INDEX(挂机升级突破!DS$6:DS$57,卡牌消耗!$AI354)</f>
        <v>0</v>
      </c>
      <c r="AF354" s="14" t="str">
        <f t="shared" si="341"/>
        <v>天使缇娜</v>
      </c>
      <c r="AG354" s="14">
        <f t="shared" si="342"/>
        <v>4</v>
      </c>
      <c r="AH354" s="14" t="str">
        <f t="shared" si="343"/>
        <v>天使缇娜魂火-38</v>
      </c>
      <c r="AI354" s="14">
        <f t="shared" si="344"/>
        <v>38</v>
      </c>
      <c r="AJ354" s="14" t="str">
        <f>INDEX(挂机升级突破!$DT$4:$ED$4,INDEX(挂机升级突破!$DQ$6:$DQ$57,卡牌消耗!AI354))</f>
        <v>金币</v>
      </c>
      <c r="AK354" s="14">
        <f>ROUND(INDEX(挂机升级突破!$DJ$6:$DJ$57,卡牌消耗!AI354)*INDEX(卡牌消耗!$B$8:$F$8,AG354)/$Q$4/50,0)*50</f>
        <v>32250</v>
      </c>
      <c r="AL354" s="14" t="str">
        <f>IF(AD354&gt;0,INDEX(挂机升级突破!$DT$4:$ED$4,AD354),"")</f>
        <v>红色基础材料</v>
      </c>
      <c r="AM354" s="14">
        <f>ROUND(INDEX(挂机升级突破!$DT$6:$ED$57,卡牌消耗!AI354,AD354)*INDEX(卡牌消耗!$B$5:$F$5,AG354)/$Q$4/5,0)*5</f>
        <v>10</v>
      </c>
      <c r="AN354" s="14" t="str">
        <f>IF(AE354&gt;0,INDEX(挂机升级突破!$DT$4:$ED$4,AE354),"")</f>
        <v/>
      </c>
      <c r="AO354" s="14" t="str">
        <f>IF(AE354&gt;0,ROUND(INDEX(挂机升级突破!$DT$6:$ED$57,卡牌消耗!AI354,AE354)*INDEX(卡牌消耗!$B$7:$F$7,AG354)/$Q$4,0),"")</f>
        <v/>
      </c>
      <c r="AP354" s="106"/>
      <c r="AQ354" s="15"/>
      <c r="AR354" s="104">
        <v>350</v>
      </c>
      <c r="AS354" s="14">
        <f t="shared" si="345"/>
        <v>18</v>
      </c>
      <c r="AT354" s="14">
        <f>INDEX(挂机升级突破!$EI$7:$EI$26,AX354)</f>
        <v>5</v>
      </c>
      <c r="AU354" s="14">
        <f>INDEX(挂机升级突破!$EJ$7:$EJ$26,AX354)</f>
        <v>2</v>
      </c>
      <c r="AV354" s="14">
        <f t="shared" si="346"/>
        <v>2</v>
      </c>
      <c r="AW354" s="14" t="str">
        <f t="shared" si="347"/>
        <v>噬日</v>
      </c>
      <c r="AX354" s="14">
        <f t="shared" si="348"/>
        <v>10</v>
      </c>
      <c r="AY354" s="14" t="str">
        <f t="shared" si="349"/>
        <v>噬日10突</v>
      </c>
      <c r="AZ354" s="14" t="str">
        <f>IF(AT354&gt;0,INDEX(挂机升级突破!$ER$5:$EV$5,卡牌消耗!AT354),"")</f>
        <v>金币</v>
      </c>
      <c r="BA354" s="14">
        <f>IF(AT354&gt;0,ROUND(INDEX(挂机升级突破!$EV$7:$EV$26,卡牌消耗!AX354)*INDEX(卡牌消耗!$B$8:$F$8,AV354)/$Q$4/500,0)*500,"")</f>
        <v>13000</v>
      </c>
      <c r="BB354" s="14" t="str">
        <f>IF(AU354&gt;0,INDEX(挂机升级突破!$ER$5:$EV$5,卡牌消耗!AU354),"")</f>
        <v>乌金</v>
      </c>
      <c r="BC354" s="14">
        <f>IF(AU354&gt;0,ROUND(INDEX(挂机升级突破!$ER$7:$EU$26,卡牌消耗!AX354,卡牌消耗!AU354)*INDEX($B$6:$F$6,AV354)/$Q$4/5,0)*5,"")</f>
        <v>55</v>
      </c>
      <c r="BD354" s="104"/>
      <c r="BE354" s="104"/>
      <c r="BF354" s="106"/>
      <c r="BX354" s="171"/>
      <c r="BY354" s="171"/>
      <c r="BZ354" s="171"/>
    </row>
    <row r="355" spans="8:78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340"/>
        <v>7</v>
      </c>
      <c r="AC355" s="14">
        <f>INDEX(挂机升级突破!$DQ$6:$DQ$57,卡牌消耗!AI355)</f>
        <v>11</v>
      </c>
      <c r="AD355" s="14">
        <f>INDEX(挂机升级突破!DR$6:DR$57,卡牌消耗!$AI355)</f>
        <v>5</v>
      </c>
      <c r="AE355" s="14">
        <f>INDEX(挂机升级突破!DS$6:DS$57,卡牌消耗!$AI355)</f>
        <v>0</v>
      </c>
      <c r="AF355" s="14" t="str">
        <f t="shared" si="341"/>
        <v>天使缇娜</v>
      </c>
      <c r="AG355" s="14">
        <f t="shared" si="342"/>
        <v>4</v>
      </c>
      <c r="AH355" s="14" t="str">
        <f t="shared" si="343"/>
        <v>天使缇娜魂火-39</v>
      </c>
      <c r="AI355" s="14">
        <f t="shared" si="344"/>
        <v>39</v>
      </c>
      <c r="AJ355" s="14" t="str">
        <f>INDEX(挂机升级突破!$DT$4:$ED$4,INDEX(挂机升级突破!$DQ$6:$DQ$57,卡牌消耗!AI355))</f>
        <v>金币</v>
      </c>
      <c r="AK355" s="14">
        <f>ROUND(INDEX(挂机升级突破!$DJ$6:$DJ$57,卡牌消耗!AI355)*INDEX(卡牌消耗!$B$8:$F$8,AG355)/$Q$4/50,0)*50</f>
        <v>32250</v>
      </c>
      <c r="AL355" s="14" t="str">
        <f>IF(AD355&gt;0,INDEX(挂机升级突破!$DT$4:$ED$4,AD355),"")</f>
        <v>红色基础材料</v>
      </c>
      <c r="AM355" s="14">
        <f>ROUND(INDEX(挂机升级突破!$DT$6:$ED$57,卡牌消耗!AI355,AD355)*INDEX(卡牌消耗!$B$5:$F$5,AG355)/$Q$4/5,0)*5</f>
        <v>10</v>
      </c>
      <c r="AN355" s="14" t="str">
        <f>IF(AE355&gt;0,INDEX(挂机升级突破!$DT$4:$ED$4,AE355),"")</f>
        <v/>
      </c>
      <c r="AO355" s="14" t="str">
        <f>IF(AE355&gt;0,ROUND(INDEX(挂机升级突破!$DT$6:$ED$57,卡牌消耗!AI355,AE355)*INDEX(卡牌消耗!$B$7:$F$7,AG355)/$Q$4,0),"")</f>
        <v/>
      </c>
      <c r="AP355" s="106"/>
      <c r="AQ355" s="15"/>
      <c r="AR355" s="104">
        <v>351</v>
      </c>
      <c r="AS355" s="14">
        <f t="shared" si="345"/>
        <v>18</v>
      </c>
      <c r="AT355" s="14">
        <f>INDEX(挂机升级突破!$EI$7:$EI$26,AX355)</f>
        <v>5</v>
      </c>
      <c r="AU355" s="14">
        <f>INDEX(挂机升级突破!$EJ$7:$EJ$26,AX355)</f>
        <v>2</v>
      </c>
      <c r="AV355" s="14">
        <f t="shared" si="346"/>
        <v>2</v>
      </c>
      <c r="AW355" s="14" t="str">
        <f t="shared" si="347"/>
        <v>噬日</v>
      </c>
      <c r="AX355" s="14">
        <f t="shared" si="348"/>
        <v>11</v>
      </c>
      <c r="AY355" s="14" t="str">
        <f t="shared" si="349"/>
        <v>噬日11突</v>
      </c>
      <c r="AZ355" s="14" t="str">
        <f>IF(AT355&gt;0,INDEX(挂机升级突破!$ER$5:$EV$5,卡牌消耗!AT355),"")</f>
        <v>金币</v>
      </c>
      <c r="BA355" s="14">
        <f>IF(AT355&gt;0,ROUND(INDEX(挂机升级突破!$EV$7:$EV$26,卡牌消耗!AX355)*INDEX(卡牌消耗!$B$8:$F$8,AV355)/$Q$4/500,0)*500,"")</f>
        <v>13000</v>
      </c>
      <c r="BB355" s="14" t="str">
        <f>IF(AU355&gt;0,INDEX(挂机升级突破!$ER$5:$EV$5,卡牌消耗!AU355),"")</f>
        <v>乌金</v>
      </c>
      <c r="BC355" s="14">
        <f>IF(AU355&gt;0,ROUND(INDEX(挂机升级突破!$ER$7:$EU$26,卡牌消耗!AX355,卡牌消耗!AU355)*INDEX($B$6:$F$6,AV355)/$Q$4/5,0)*5,"")</f>
        <v>75</v>
      </c>
      <c r="BD355" s="104"/>
      <c r="BE355" s="104"/>
      <c r="BF355" s="106"/>
      <c r="BX355" s="171"/>
      <c r="BY355" s="171"/>
      <c r="BZ355" s="171"/>
    </row>
    <row r="356" spans="8:78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340"/>
        <v>7</v>
      </c>
      <c r="AC356" s="14">
        <f>INDEX(挂机升级突破!$DQ$6:$DQ$57,卡牌消耗!AI356)</f>
        <v>11</v>
      </c>
      <c r="AD356" s="14">
        <f>INDEX(挂机升级突破!DR$6:DR$57,卡牌消耗!$AI356)</f>
        <v>5</v>
      </c>
      <c r="AE356" s="14">
        <f>INDEX(挂机升级突破!DS$6:DS$57,卡牌消耗!$AI356)</f>
        <v>0</v>
      </c>
      <c r="AF356" s="14" t="str">
        <f t="shared" si="341"/>
        <v>天使缇娜</v>
      </c>
      <c r="AG356" s="14">
        <f t="shared" si="342"/>
        <v>4</v>
      </c>
      <c r="AH356" s="14" t="str">
        <f t="shared" si="343"/>
        <v>天使缇娜魂火-40</v>
      </c>
      <c r="AI356" s="14">
        <f t="shared" si="344"/>
        <v>40</v>
      </c>
      <c r="AJ356" s="14" t="str">
        <f>INDEX(挂机升级突破!$DT$4:$ED$4,INDEX(挂机升级突破!$DQ$6:$DQ$57,卡牌消耗!AI356))</f>
        <v>金币</v>
      </c>
      <c r="AK356" s="14">
        <f>ROUND(INDEX(挂机升级突破!$DJ$6:$DJ$57,卡牌消耗!AI356)*INDEX(卡牌消耗!$B$8:$F$8,AG356)/$Q$4/50,0)*50</f>
        <v>32250</v>
      </c>
      <c r="AL356" s="14" t="str">
        <f>IF(AD356&gt;0,INDEX(挂机升级突破!$DT$4:$ED$4,AD356),"")</f>
        <v>红色基础材料</v>
      </c>
      <c r="AM356" s="14">
        <f>ROUND(INDEX(挂机升级突破!$DT$6:$ED$57,卡牌消耗!AI356,AD356)*INDEX(卡牌消耗!$B$5:$F$5,AG356)/$Q$4/5,0)*5</f>
        <v>10</v>
      </c>
      <c r="AN356" s="14" t="str">
        <f>IF(AE356&gt;0,INDEX(挂机升级突破!$DT$4:$ED$4,AE356),"")</f>
        <v/>
      </c>
      <c r="AO356" s="14" t="str">
        <f>IF(AE356&gt;0,ROUND(INDEX(挂机升级突破!$DT$6:$ED$57,卡牌消耗!AI356,AE356)*INDEX(卡牌消耗!$B$7:$F$7,AG356)/$Q$4,0),"")</f>
        <v/>
      </c>
      <c r="AP356" s="106"/>
      <c r="AQ356" s="15"/>
      <c r="AR356" s="104">
        <v>352</v>
      </c>
      <c r="AS356" s="14">
        <f t="shared" si="345"/>
        <v>18</v>
      </c>
      <c r="AT356" s="14">
        <f>INDEX(挂机升级突破!$EI$7:$EI$26,AX356)</f>
        <v>5</v>
      </c>
      <c r="AU356" s="14">
        <f>INDEX(挂机升级突破!$EJ$7:$EJ$26,AX356)</f>
        <v>2</v>
      </c>
      <c r="AV356" s="14">
        <f t="shared" si="346"/>
        <v>2</v>
      </c>
      <c r="AW356" s="14" t="str">
        <f t="shared" si="347"/>
        <v>噬日</v>
      </c>
      <c r="AX356" s="14">
        <f t="shared" si="348"/>
        <v>12</v>
      </c>
      <c r="AY356" s="14" t="str">
        <f t="shared" si="349"/>
        <v>噬日12突</v>
      </c>
      <c r="AZ356" s="14" t="str">
        <f>IF(AT356&gt;0,INDEX(挂机升级突破!$ER$5:$EV$5,卡牌消耗!AT356),"")</f>
        <v>金币</v>
      </c>
      <c r="BA356" s="14">
        <f>IF(AT356&gt;0,ROUND(INDEX(挂机升级突破!$EV$7:$EV$26,卡牌消耗!AX356)*INDEX(卡牌消耗!$B$8:$F$8,AV356)/$Q$4/500,0)*500,"")</f>
        <v>17500</v>
      </c>
      <c r="BB356" s="14" t="str">
        <f>IF(AU356&gt;0,INDEX(挂机升级突破!$ER$5:$EV$5,卡牌消耗!AU356),"")</f>
        <v>乌金</v>
      </c>
      <c r="BC356" s="14">
        <f>IF(AU356&gt;0,ROUND(INDEX(挂机升级突破!$ER$7:$EU$26,卡牌消耗!AX356,卡牌消耗!AU356)*INDEX($B$6:$F$6,AV356)/$Q$4/5,0)*5,"")</f>
        <v>95</v>
      </c>
      <c r="BD356" s="104"/>
      <c r="BE356" s="104"/>
      <c r="BF356" s="106"/>
      <c r="BX356" s="171"/>
      <c r="BY356" s="171"/>
      <c r="BZ356" s="171"/>
    </row>
    <row r="357" spans="8:78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340"/>
        <v>7</v>
      </c>
      <c r="AC357" s="14">
        <f>INDEX(挂机升级突破!$DQ$6:$DQ$57,卡牌消耗!AI357)</f>
        <v>11</v>
      </c>
      <c r="AD357" s="14">
        <f>INDEX(挂机升级突破!DR$6:DR$57,卡牌消耗!$AI357)</f>
        <v>5</v>
      </c>
      <c r="AE357" s="14">
        <f>INDEX(挂机升级突破!DS$6:DS$57,卡牌消耗!$AI357)</f>
        <v>10</v>
      </c>
      <c r="AF357" s="14" t="str">
        <f t="shared" si="341"/>
        <v>天使缇娜</v>
      </c>
      <c r="AG357" s="14">
        <f t="shared" si="342"/>
        <v>4</v>
      </c>
      <c r="AH357" s="14" t="str">
        <f t="shared" si="343"/>
        <v>天使缇娜魂火-41</v>
      </c>
      <c r="AI357" s="14">
        <f t="shared" si="344"/>
        <v>41</v>
      </c>
      <c r="AJ357" s="14" t="str">
        <f>INDEX(挂机升级突破!$DT$4:$ED$4,INDEX(挂机升级突破!$DQ$6:$DQ$57,卡牌消耗!AI357))</f>
        <v>金币</v>
      </c>
      <c r="AK357" s="14">
        <f>ROUND(INDEX(挂机升级突破!$DJ$6:$DJ$57,卡牌消耗!AI357)*INDEX(卡牌消耗!$B$8:$F$8,AG357)/$Q$4/50,0)*50</f>
        <v>44300</v>
      </c>
      <c r="AL357" s="14" t="str">
        <f>IF(AD357&gt;0,INDEX(挂机升级突破!$DT$4:$ED$4,AD357),"")</f>
        <v>红色基础材料</v>
      </c>
      <c r="AM357" s="14">
        <f>ROUND(INDEX(挂机升级突破!$DT$6:$ED$57,卡牌消耗!AI357,AD357)*INDEX(卡牌消耗!$B$5:$F$5,AG357)/$Q$4/5,0)*5</f>
        <v>10</v>
      </c>
      <c r="AN357" s="14" t="str">
        <f>IF(AE357&gt;0,INDEX(挂机升级突破!$DT$4:$ED$4,AE357),"")</f>
        <v>灵玉</v>
      </c>
      <c r="AO357" s="14">
        <f>IF(AE357&gt;0,ROUND(INDEX(挂机升级突破!$DT$6:$ED$57,卡牌消耗!AI357,AE357)*INDEX(卡牌消耗!$B$7:$F$7,AG357)/$Q$4,0),"")</f>
        <v>3</v>
      </c>
      <c r="AP357" s="106"/>
      <c r="AQ357" s="15"/>
      <c r="AR357" s="104">
        <v>353</v>
      </c>
      <c r="AS357" s="14">
        <f t="shared" si="345"/>
        <v>18</v>
      </c>
      <c r="AT357" s="14">
        <f>INDEX(挂机升级突破!$EI$7:$EI$26,AX357)</f>
        <v>5</v>
      </c>
      <c r="AU357" s="14">
        <f>INDEX(挂机升级突破!$EJ$7:$EJ$26,AX357)</f>
        <v>3</v>
      </c>
      <c r="AV357" s="14">
        <f t="shared" si="346"/>
        <v>2</v>
      </c>
      <c r="AW357" s="14" t="str">
        <f t="shared" si="347"/>
        <v>噬日</v>
      </c>
      <c r="AX357" s="14">
        <f t="shared" si="348"/>
        <v>13</v>
      </c>
      <c r="AY357" s="14" t="str">
        <f t="shared" si="349"/>
        <v>噬日13突</v>
      </c>
      <c r="AZ357" s="14" t="str">
        <f>IF(AT357&gt;0,INDEX(挂机升级突破!$ER$5:$EV$5,卡牌消耗!AT357),"")</f>
        <v>金币</v>
      </c>
      <c r="BA357" s="14">
        <f>IF(AT357&gt;0,ROUND(INDEX(挂机升级突破!$EV$7:$EV$26,卡牌消耗!AX357)*INDEX(卡牌消耗!$B$8:$F$8,AV357)/$Q$4/500,0)*500,"")</f>
        <v>23500</v>
      </c>
      <c r="BB357" s="14" t="str">
        <f>IF(AU357&gt;0,INDEX(挂机升级突破!$ER$5:$EV$5,卡牌消耗!AU357),"")</f>
        <v>银母</v>
      </c>
      <c r="BC357" s="14">
        <f>IF(AU357&gt;0,ROUND(INDEX(挂机升级突破!$ER$7:$EU$26,卡牌消耗!AX357,卡牌消耗!AU357)*INDEX($B$6:$F$6,AV357)/$Q$4/5,0)*5,"")</f>
        <v>30</v>
      </c>
      <c r="BD357" s="104"/>
      <c r="BE357" s="104"/>
      <c r="BF357" s="106"/>
      <c r="BX357" s="171"/>
      <c r="BY357" s="171"/>
      <c r="BZ357" s="171"/>
    </row>
    <row r="358" spans="8:78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340"/>
        <v>7</v>
      </c>
      <c r="AC358" s="14">
        <f>INDEX(挂机升级突破!$DQ$6:$DQ$57,卡牌消耗!AI358)</f>
        <v>11</v>
      </c>
      <c r="AD358" s="14">
        <f>INDEX(挂机升级突破!DR$6:DR$57,卡牌消耗!$AI358)</f>
        <v>5</v>
      </c>
      <c r="AE358" s="14">
        <f>INDEX(挂机升级突破!DS$6:DS$57,卡牌消耗!$AI358)</f>
        <v>10</v>
      </c>
      <c r="AF358" s="14" t="str">
        <f t="shared" si="341"/>
        <v>天使缇娜</v>
      </c>
      <c r="AG358" s="14">
        <f t="shared" si="342"/>
        <v>4</v>
      </c>
      <c r="AH358" s="14" t="str">
        <f t="shared" si="343"/>
        <v>天使缇娜魂火-42</v>
      </c>
      <c r="AI358" s="14">
        <f t="shared" si="344"/>
        <v>42</v>
      </c>
      <c r="AJ358" s="14" t="str">
        <f>INDEX(挂机升级突破!$DT$4:$ED$4,INDEX(挂机升级突破!$DQ$6:$DQ$57,卡牌消耗!AI358))</f>
        <v>金币</v>
      </c>
      <c r="AK358" s="14">
        <f>ROUND(INDEX(挂机升级突破!$DJ$6:$DJ$57,卡牌消耗!AI358)*INDEX(卡牌消耗!$B$8:$F$8,AG358)/$Q$4/50,0)*50</f>
        <v>44300</v>
      </c>
      <c r="AL358" s="14" t="str">
        <f>IF(AD358&gt;0,INDEX(挂机升级突破!$DT$4:$ED$4,AD358),"")</f>
        <v>红色基础材料</v>
      </c>
      <c r="AM358" s="14">
        <f>ROUND(INDEX(挂机升级突破!$DT$6:$ED$57,卡牌消耗!AI358,AD358)*INDEX(卡牌消耗!$B$5:$F$5,AG358)/$Q$4/5,0)*5</f>
        <v>10</v>
      </c>
      <c r="AN358" s="14" t="str">
        <f>IF(AE358&gt;0,INDEX(挂机升级突破!$DT$4:$ED$4,AE358),"")</f>
        <v>灵玉</v>
      </c>
      <c r="AO358" s="14">
        <f>IF(AE358&gt;0,ROUND(INDEX(挂机升级突破!$DT$6:$ED$57,卡牌消耗!AI358,AE358)*INDEX(卡牌消耗!$B$7:$F$7,AG358)/$Q$4,0),"")</f>
        <v>3</v>
      </c>
      <c r="AP358" s="106"/>
      <c r="AQ358" s="15"/>
      <c r="AR358" s="104">
        <v>354</v>
      </c>
      <c r="AS358" s="14">
        <f t="shared" si="345"/>
        <v>18</v>
      </c>
      <c r="AT358" s="14">
        <f>INDEX(挂机升级突破!$EI$7:$EI$26,AX358)</f>
        <v>5</v>
      </c>
      <c r="AU358" s="14">
        <f>INDEX(挂机升级突破!$EJ$7:$EJ$26,AX358)</f>
        <v>3</v>
      </c>
      <c r="AV358" s="14">
        <f t="shared" si="346"/>
        <v>2</v>
      </c>
      <c r="AW358" s="14" t="str">
        <f t="shared" si="347"/>
        <v>噬日</v>
      </c>
      <c r="AX358" s="14">
        <f t="shared" si="348"/>
        <v>14</v>
      </c>
      <c r="AY358" s="14" t="str">
        <f t="shared" si="349"/>
        <v>噬日14突</v>
      </c>
      <c r="AZ358" s="14" t="str">
        <f>IF(AT358&gt;0,INDEX(挂机升级突破!$ER$5:$EV$5,卡牌消耗!AT358),"")</f>
        <v>金币</v>
      </c>
      <c r="BA358" s="14">
        <f>IF(AT358&gt;0,ROUND(INDEX(挂机升级突破!$EV$7:$EV$26,卡牌消耗!AX358)*INDEX(卡牌消耗!$B$8:$F$8,AV358)/$Q$4/500,0)*500,"")</f>
        <v>23500</v>
      </c>
      <c r="BB358" s="14" t="str">
        <f>IF(AU358&gt;0,INDEX(挂机升级突破!$ER$5:$EV$5,卡牌消耗!AU358),"")</f>
        <v>银母</v>
      </c>
      <c r="BC358" s="14">
        <f>IF(AU358&gt;0,ROUND(INDEX(挂机升级突破!$ER$7:$EU$26,卡牌消耗!AX358,卡牌消耗!AU358)*INDEX($B$6:$F$6,AV358)/$Q$4/5,0)*5,"")</f>
        <v>45</v>
      </c>
      <c r="BD358" s="104"/>
      <c r="BE358" s="104"/>
      <c r="BF358" s="106"/>
      <c r="BX358" s="171"/>
      <c r="BY358" s="171"/>
      <c r="BZ358" s="171"/>
    </row>
    <row r="359" spans="8:78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340"/>
        <v>7</v>
      </c>
      <c r="AC359" s="14">
        <f>INDEX(挂机升级突破!$DQ$6:$DQ$57,卡牌消耗!AI359)</f>
        <v>11</v>
      </c>
      <c r="AD359" s="14">
        <f>INDEX(挂机升级突破!DR$6:DR$57,卡牌消耗!$AI359)</f>
        <v>5</v>
      </c>
      <c r="AE359" s="14">
        <f>INDEX(挂机升级突破!DS$6:DS$57,卡牌消耗!$AI359)</f>
        <v>10</v>
      </c>
      <c r="AF359" s="14" t="str">
        <f t="shared" si="341"/>
        <v>天使缇娜</v>
      </c>
      <c r="AG359" s="14">
        <f t="shared" si="342"/>
        <v>4</v>
      </c>
      <c r="AH359" s="14" t="str">
        <f t="shared" si="343"/>
        <v>天使缇娜魂火-43</v>
      </c>
      <c r="AI359" s="14">
        <f t="shared" si="344"/>
        <v>43</v>
      </c>
      <c r="AJ359" s="14" t="str">
        <f>INDEX(挂机升级突破!$DT$4:$ED$4,INDEX(挂机升级突破!$DQ$6:$DQ$57,卡牌消耗!AI359))</f>
        <v>金币</v>
      </c>
      <c r="AK359" s="14">
        <f>ROUND(INDEX(挂机升级突破!$DJ$6:$DJ$57,卡牌消耗!AI359)*INDEX(卡牌消耗!$B$8:$F$8,AG359)/$Q$4/50,0)*50</f>
        <v>44300</v>
      </c>
      <c r="AL359" s="14" t="str">
        <f>IF(AD359&gt;0,INDEX(挂机升级突破!$DT$4:$ED$4,AD359),"")</f>
        <v>红色基础材料</v>
      </c>
      <c r="AM359" s="14">
        <f>ROUND(INDEX(挂机升级突破!$DT$6:$ED$57,卡牌消耗!AI359,AD359)*INDEX(卡牌消耗!$B$5:$F$5,AG359)/$Q$4/5,0)*5</f>
        <v>10</v>
      </c>
      <c r="AN359" s="14" t="str">
        <f>IF(AE359&gt;0,INDEX(挂机升级突破!$DT$4:$ED$4,AE359),"")</f>
        <v>灵玉</v>
      </c>
      <c r="AO359" s="14">
        <f>IF(AE359&gt;0,ROUND(INDEX(挂机升级突破!$DT$6:$ED$57,卡牌消耗!AI359,AE359)*INDEX(卡牌消耗!$B$7:$F$7,AG359)/$Q$4,0),"")</f>
        <v>3</v>
      </c>
      <c r="AP359" s="106"/>
      <c r="AQ359" s="15"/>
      <c r="AR359" s="104">
        <v>355</v>
      </c>
      <c r="AS359" s="14">
        <f t="shared" si="345"/>
        <v>18</v>
      </c>
      <c r="AT359" s="14">
        <f>INDEX(挂机升级突破!$EI$7:$EI$26,AX359)</f>
        <v>5</v>
      </c>
      <c r="AU359" s="14">
        <f>INDEX(挂机升级突破!$EJ$7:$EJ$26,AX359)</f>
        <v>3</v>
      </c>
      <c r="AV359" s="14">
        <f t="shared" si="346"/>
        <v>2</v>
      </c>
      <c r="AW359" s="14" t="str">
        <f t="shared" si="347"/>
        <v>噬日</v>
      </c>
      <c r="AX359" s="14">
        <f t="shared" si="348"/>
        <v>15</v>
      </c>
      <c r="AY359" s="14" t="str">
        <f t="shared" si="349"/>
        <v>噬日15突</v>
      </c>
      <c r="AZ359" s="14" t="str">
        <f>IF(AT359&gt;0,INDEX(挂机升级突破!$ER$5:$EV$5,卡牌消耗!AT359),"")</f>
        <v>金币</v>
      </c>
      <c r="BA359" s="14">
        <f>IF(AT359&gt;0,ROUND(INDEX(挂机升级突破!$EV$7:$EV$26,卡牌消耗!AX359)*INDEX(卡牌消耗!$B$8:$F$8,AV359)/$Q$4/500,0)*500,"")</f>
        <v>31000</v>
      </c>
      <c r="BB359" s="14" t="str">
        <f>IF(AU359&gt;0,INDEX(挂机升级突破!$ER$5:$EV$5,卡牌消耗!AU359),"")</f>
        <v>银母</v>
      </c>
      <c r="BC359" s="14">
        <f>IF(AU359&gt;0,ROUND(INDEX(挂机升级突破!$ER$7:$EU$26,卡牌消耗!AX359,卡牌消耗!AU359)*INDEX($B$6:$F$6,AV359)/$Q$4/5,0)*5,"")</f>
        <v>55</v>
      </c>
      <c r="BD359" s="104"/>
      <c r="BE359" s="104"/>
      <c r="BF359" s="106"/>
      <c r="BX359" s="171"/>
      <c r="BY359" s="171"/>
      <c r="BZ359" s="171"/>
    </row>
    <row r="360" spans="8:78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340"/>
        <v>7</v>
      </c>
      <c r="AC360" s="14">
        <f>INDEX(挂机升级突破!$DQ$6:$DQ$57,卡牌消耗!AI360)</f>
        <v>11</v>
      </c>
      <c r="AD360" s="14">
        <f>INDEX(挂机升级突破!DR$6:DR$57,卡牌消耗!$AI360)</f>
        <v>5</v>
      </c>
      <c r="AE360" s="14">
        <f>INDEX(挂机升级突破!DS$6:DS$57,卡牌消耗!$AI360)</f>
        <v>10</v>
      </c>
      <c r="AF360" s="14" t="str">
        <f t="shared" si="341"/>
        <v>天使缇娜</v>
      </c>
      <c r="AG360" s="14">
        <f t="shared" si="342"/>
        <v>4</v>
      </c>
      <c r="AH360" s="14" t="str">
        <f t="shared" si="343"/>
        <v>天使缇娜魂火-44</v>
      </c>
      <c r="AI360" s="14">
        <f t="shared" si="344"/>
        <v>44</v>
      </c>
      <c r="AJ360" s="14" t="str">
        <f>INDEX(挂机升级突破!$DT$4:$ED$4,INDEX(挂机升级突破!$DQ$6:$DQ$57,卡牌消耗!AI360))</f>
        <v>金币</v>
      </c>
      <c r="AK360" s="14">
        <f>ROUND(INDEX(挂机升级突破!$DJ$6:$DJ$57,卡牌消耗!AI360)*INDEX(卡牌消耗!$B$8:$F$8,AG360)/$Q$4/50,0)*50</f>
        <v>56400</v>
      </c>
      <c r="AL360" s="14" t="str">
        <f>IF(AD360&gt;0,INDEX(挂机升级突破!$DT$4:$ED$4,AD360),"")</f>
        <v>红色基础材料</v>
      </c>
      <c r="AM360" s="14">
        <f>ROUND(INDEX(挂机升级突破!$DT$6:$ED$57,卡牌消耗!AI360,AD360)*INDEX(卡牌消耗!$B$5:$F$5,AG360)/$Q$4/5,0)*5</f>
        <v>15</v>
      </c>
      <c r="AN360" s="14" t="str">
        <f>IF(AE360&gt;0,INDEX(挂机升级突破!$DT$4:$ED$4,AE360),"")</f>
        <v>灵玉</v>
      </c>
      <c r="AO360" s="14">
        <f>IF(AE360&gt;0,ROUND(INDEX(挂机升级突破!$DT$6:$ED$57,卡牌消耗!AI360,AE360)*INDEX(卡牌消耗!$B$7:$F$7,AG360)/$Q$4,0),"")</f>
        <v>3</v>
      </c>
      <c r="AP360" s="106"/>
      <c r="AQ360" s="15"/>
      <c r="AR360" s="104">
        <v>356</v>
      </c>
      <c r="AS360" s="14">
        <f t="shared" si="345"/>
        <v>18</v>
      </c>
      <c r="AT360" s="14">
        <f>INDEX(挂机升级突破!$EI$7:$EI$26,AX360)</f>
        <v>5</v>
      </c>
      <c r="AU360" s="14">
        <f>INDEX(挂机升级突破!$EJ$7:$EJ$26,AX360)</f>
        <v>3</v>
      </c>
      <c r="AV360" s="14">
        <f t="shared" si="346"/>
        <v>2</v>
      </c>
      <c r="AW360" s="14" t="str">
        <f t="shared" si="347"/>
        <v>噬日</v>
      </c>
      <c r="AX360" s="14">
        <f t="shared" si="348"/>
        <v>16</v>
      </c>
      <c r="AY360" s="14" t="str">
        <f t="shared" si="349"/>
        <v>噬日16突</v>
      </c>
      <c r="AZ360" s="14" t="str">
        <f>IF(AT360&gt;0,INDEX(挂机升级突破!$ER$5:$EV$5,卡牌消耗!AT360),"")</f>
        <v>金币</v>
      </c>
      <c r="BA360" s="14">
        <f>IF(AT360&gt;0,ROUND(INDEX(挂机升级突破!$EV$7:$EV$26,卡牌消耗!AX360)*INDEX(卡牌消耗!$B$8:$F$8,AV360)/$Q$4/500,0)*500,"")</f>
        <v>56500</v>
      </c>
      <c r="BB360" s="14" t="str">
        <f>IF(AU360&gt;0,INDEX(挂机升级突破!$ER$5:$EV$5,卡牌消耗!AU360),"")</f>
        <v>银母</v>
      </c>
      <c r="BC360" s="14">
        <f>IF(AU360&gt;0,ROUND(INDEX(挂机升级突破!$ER$7:$EU$26,卡牌消耗!AX360,卡牌消耗!AU360)*INDEX($B$6:$F$6,AV360)/$Q$4/5,0)*5,"")</f>
        <v>75</v>
      </c>
      <c r="BD360" s="104"/>
      <c r="BE360" s="104"/>
      <c r="BF360" s="106"/>
      <c r="BX360" s="171"/>
      <c r="BY360" s="171"/>
      <c r="BZ360" s="171"/>
    </row>
    <row r="361" spans="8:78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340"/>
        <v>7</v>
      </c>
      <c r="AC361" s="14">
        <f>INDEX(挂机升级突破!$DQ$6:$DQ$57,卡牌消耗!AI361)</f>
        <v>11</v>
      </c>
      <c r="AD361" s="14">
        <f>INDEX(挂机升级突破!DR$6:DR$57,卡牌消耗!$AI361)</f>
        <v>5</v>
      </c>
      <c r="AE361" s="14">
        <f>INDEX(挂机升级突破!DS$6:DS$57,卡牌消耗!$AI361)</f>
        <v>10</v>
      </c>
      <c r="AF361" s="14" t="str">
        <f t="shared" si="341"/>
        <v>天使缇娜</v>
      </c>
      <c r="AG361" s="14">
        <f t="shared" si="342"/>
        <v>4</v>
      </c>
      <c r="AH361" s="14" t="str">
        <f t="shared" si="343"/>
        <v>天使缇娜魂火-45</v>
      </c>
      <c r="AI361" s="14">
        <f t="shared" si="344"/>
        <v>45</v>
      </c>
      <c r="AJ361" s="14" t="str">
        <f>INDEX(挂机升级突破!$DT$4:$ED$4,INDEX(挂机升级突破!$DQ$6:$DQ$57,卡牌消耗!AI361))</f>
        <v>金币</v>
      </c>
      <c r="AK361" s="14">
        <f>ROUND(INDEX(挂机升级突破!$DJ$6:$DJ$57,卡牌消耗!AI361)*INDEX(卡牌消耗!$B$8:$F$8,AG361)/$Q$4/50,0)*50</f>
        <v>56400</v>
      </c>
      <c r="AL361" s="14" t="str">
        <f>IF(AD361&gt;0,INDEX(挂机升级突破!$DT$4:$ED$4,AD361),"")</f>
        <v>红色基础材料</v>
      </c>
      <c r="AM361" s="14">
        <f>ROUND(INDEX(挂机升级突破!$DT$6:$ED$57,卡牌消耗!AI361,AD361)*INDEX(卡牌消耗!$B$5:$F$5,AG361)/$Q$4/5,0)*5</f>
        <v>15</v>
      </c>
      <c r="AN361" s="14" t="str">
        <f>IF(AE361&gt;0,INDEX(挂机升级突破!$DT$4:$ED$4,AE361),"")</f>
        <v>灵玉</v>
      </c>
      <c r="AO361" s="14">
        <f>IF(AE361&gt;0,ROUND(INDEX(挂机升级突破!$DT$6:$ED$57,卡牌消耗!AI361,AE361)*INDEX(卡牌消耗!$B$7:$F$7,AG361)/$Q$4,0),"")</f>
        <v>3</v>
      </c>
      <c r="AP361" s="106"/>
      <c r="AQ361" s="15"/>
      <c r="AR361" s="104">
        <v>357</v>
      </c>
      <c r="AS361" s="14">
        <f t="shared" si="345"/>
        <v>18</v>
      </c>
      <c r="AT361" s="14">
        <f>INDEX(挂机升级突破!$EI$7:$EI$26,AX361)</f>
        <v>5</v>
      </c>
      <c r="AU361" s="14">
        <f>INDEX(挂机升级突破!$EJ$7:$EJ$26,AX361)</f>
        <v>4</v>
      </c>
      <c r="AV361" s="14">
        <f t="shared" si="346"/>
        <v>2</v>
      </c>
      <c r="AW361" s="14" t="str">
        <f t="shared" si="347"/>
        <v>噬日</v>
      </c>
      <c r="AX361" s="14">
        <f t="shared" si="348"/>
        <v>17</v>
      </c>
      <c r="AY361" s="14" t="str">
        <f t="shared" si="349"/>
        <v>噬日17突</v>
      </c>
      <c r="AZ361" s="14" t="str">
        <f>IF(AT361&gt;0,INDEX(挂机升级突破!$ER$5:$EV$5,卡牌消耗!AT361),"")</f>
        <v>金币</v>
      </c>
      <c r="BA361" s="14">
        <f>IF(AT361&gt;0,ROUND(INDEX(挂机升级突破!$EV$7:$EV$26,卡牌消耗!AX361)*INDEX(卡牌消耗!$B$8:$F$8,AV361)/$Q$4/500,0)*500,"")</f>
        <v>56500</v>
      </c>
      <c r="BB361" s="14" t="str">
        <f>IF(AU361&gt;0,INDEX(挂机升级突破!$ER$5:$EV$5,卡牌消耗!AU361),"")</f>
        <v>铀金</v>
      </c>
      <c r="BC361" s="14">
        <f>IF(AU361&gt;0,ROUND(INDEX(挂机升级突破!$ER$7:$EU$26,卡牌消耗!AX361,卡牌消耗!AU361)*INDEX($B$6:$F$6,AV361)/$Q$4/5,0)*5,"")</f>
        <v>15</v>
      </c>
      <c r="BD361" s="104"/>
      <c r="BE361" s="104"/>
      <c r="BF361" s="106"/>
      <c r="BX361" s="171"/>
      <c r="BY361" s="171"/>
      <c r="BZ361" s="171"/>
    </row>
    <row r="362" spans="8:78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340"/>
        <v>7</v>
      </c>
      <c r="AC362" s="14">
        <f>INDEX(挂机升级突破!$DQ$6:$DQ$57,卡牌消耗!AI362)</f>
        <v>11</v>
      </c>
      <c r="AD362" s="14">
        <f>INDEX(挂机升级突破!DR$6:DR$57,卡牌消耗!$AI362)</f>
        <v>5</v>
      </c>
      <c r="AE362" s="14">
        <f>INDEX(挂机升级突破!DS$6:DS$57,卡牌消耗!$AI362)</f>
        <v>10</v>
      </c>
      <c r="AF362" s="14" t="str">
        <f t="shared" si="341"/>
        <v>天使缇娜</v>
      </c>
      <c r="AG362" s="14">
        <f t="shared" si="342"/>
        <v>4</v>
      </c>
      <c r="AH362" s="14" t="str">
        <f t="shared" si="343"/>
        <v>天使缇娜魂火-46</v>
      </c>
      <c r="AI362" s="14">
        <f t="shared" si="344"/>
        <v>46</v>
      </c>
      <c r="AJ362" s="14" t="str">
        <f>INDEX(挂机升级突破!$DT$4:$ED$4,INDEX(挂机升级突破!$DQ$6:$DQ$57,卡牌消耗!AI362))</f>
        <v>金币</v>
      </c>
      <c r="AK362" s="14">
        <f>ROUND(INDEX(挂机升级突破!$DJ$6:$DJ$57,卡牌消耗!AI362)*INDEX(卡牌消耗!$B$8:$F$8,AG362)/$Q$4/50,0)*50</f>
        <v>60450</v>
      </c>
      <c r="AL362" s="14" t="str">
        <f>IF(AD362&gt;0,INDEX(挂机升级突破!$DT$4:$ED$4,AD362),"")</f>
        <v>红色基础材料</v>
      </c>
      <c r="AM362" s="14">
        <f>ROUND(INDEX(挂机升级突破!$DT$6:$ED$57,卡牌消耗!AI362,AD362)*INDEX(卡牌消耗!$B$5:$F$5,AG362)/$Q$4/5,0)*5</f>
        <v>15</v>
      </c>
      <c r="AN362" s="14" t="str">
        <f>IF(AE362&gt;0,INDEX(挂机升级突破!$DT$4:$ED$4,AE362),"")</f>
        <v>灵玉</v>
      </c>
      <c r="AO362" s="14">
        <f>IF(AE362&gt;0,ROUND(INDEX(挂机升级突破!$DT$6:$ED$57,卡牌消耗!AI362,AE362)*INDEX(卡牌消耗!$B$7:$F$7,AG362)/$Q$4,0),"")</f>
        <v>3</v>
      </c>
      <c r="AP362" s="106"/>
      <c r="AQ362" s="15"/>
      <c r="AR362" s="104">
        <v>358</v>
      </c>
      <c r="AS362" s="14">
        <f t="shared" si="345"/>
        <v>18</v>
      </c>
      <c r="AT362" s="14">
        <f>INDEX(挂机升级突破!$EI$7:$EI$26,AX362)</f>
        <v>5</v>
      </c>
      <c r="AU362" s="14">
        <f>INDEX(挂机升级突破!$EJ$7:$EJ$26,AX362)</f>
        <v>4</v>
      </c>
      <c r="AV362" s="14">
        <f t="shared" si="346"/>
        <v>2</v>
      </c>
      <c r="AW362" s="14" t="str">
        <f t="shared" si="347"/>
        <v>噬日</v>
      </c>
      <c r="AX362" s="14">
        <f t="shared" si="348"/>
        <v>18</v>
      </c>
      <c r="AY362" s="14" t="str">
        <f t="shared" si="349"/>
        <v>噬日18突</v>
      </c>
      <c r="AZ362" s="14" t="str">
        <f>IF(AT362&gt;0,INDEX(挂机升级突破!$ER$5:$EV$5,卡牌消耗!AT362),"")</f>
        <v>金币</v>
      </c>
      <c r="BA362" s="14">
        <f>IF(AT362&gt;0,ROUND(INDEX(挂机升级突破!$EV$7:$EV$26,卡牌消耗!AX362)*INDEX(卡牌消耗!$B$8:$F$8,AV362)/$Q$4/500,0)*500,"")</f>
        <v>75000</v>
      </c>
      <c r="BB362" s="14" t="str">
        <f>IF(AU362&gt;0,INDEX(挂机升级突破!$ER$5:$EV$5,卡牌消耗!AU362),"")</f>
        <v>铀金</v>
      </c>
      <c r="BC362" s="14">
        <f>IF(AU362&gt;0,ROUND(INDEX(挂机升级突破!$ER$7:$EU$26,卡牌消耗!AX362,卡牌消耗!AU362)*INDEX($B$6:$F$6,AV362)/$Q$4/5,0)*5,"")</f>
        <v>20</v>
      </c>
      <c r="BD362" s="104"/>
      <c r="BE362" s="104"/>
      <c r="BF362" s="106"/>
      <c r="BX362" s="171"/>
      <c r="BY362" s="171"/>
      <c r="BZ362" s="171"/>
    </row>
    <row r="363" spans="8:78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340"/>
        <v>7</v>
      </c>
      <c r="AC363" s="14">
        <f>INDEX(挂机升级突破!$DQ$6:$DQ$57,卡牌消耗!AI363)</f>
        <v>11</v>
      </c>
      <c r="AD363" s="14">
        <f>INDEX(挂机升级突破!DR$6:DR$57,卡牌消耗!$AI363)</f>
        <v>5</v>
      </c>
      <c r="AE363" s="14">
        <f>INDEX(挂机升级突破!DS$6:DS$57,卡牌消耗!$AI363)</f>
        <v>10</v>
      </c>
      <c r="AF363" s="14" t="str">
        <f t="shared" si="341"/>
        <v>天使缇娜</v>
      </c>
      <c r="AG363" s="14">
        <f t="shared" si="342"/>
        <v>4</v>
      </c>
      <c r="AH363" s="14" t="str">
        <f t="shared" si="343"/>
        <v>天使缇娜魂火-47</v>
      </c>
      <c r="AI363" s="14">
        <f t="shared" si="344"/>
        <v>47</v>
      </c>
      <c r="AJ363" s="14" t="str">
        <f>INDEX(挂机升级突破!$DT$4:$ED$4,INDEX(挂机升级突破!$DQ$6:$DQ$57,卡牌消耗!AI363))</f>
        <v>金币</v>
      </c>
      <c r="AK363" s="14">
        <f>ROUND(INDEX(挂机升级突破!$DJ$6:$DJ$57,卡牌消耗!AI363)*INDEX(卡牌消耗!$B$8:$F$8,AG363)/$Q$4/50,0)*50</f>
        <v>293050</v>
      </c>
      <c r="AL363" s="14" t="str">
        <f>IF(AD363&gt;0,INDEX(挂机升级突破!$DT$4:$ED$4,AD363),"")</f>
        <v>红色基础材料</v>
      </c>
      <c r="AM363" s="14">
        <f>ROUND(INDEX(挂机升级突破!$DT$6:$ED$57,卡牌消耗!AI363,AD363)*INDEX(卡牌消耗!$B$5:$F$5,AG363)/$Q$4/5,0)*5</f>
        <v>15</v>
      </c>
      <c r="AN363" s="14" t="str">
        <f>IF(AE363&gt;0,INDEX(挂机升级突破!$DT$4:$ED$4,AE363),"")</f>
        <v>灵玉</v>
      </c>
      <c r="AO363" s="14">
        <f>IF(AE363&gt;0,ROUND(INDEX(挂机升级突破!$DT$6:$ED$57,卡牌消耗!AI363,AE363)*INDEX(卡牌消耗!$B$7:$F$7,AG363)/$Q$4,0),"")</f>
        <v>3</v>
      </c>
      <c r="AP363" s="106"/>
      <c r="AQ363" s="15"/>
      <c r="AR363" s="104">
        <v>359</v>
      </c>
      <c r="AS363" s="14">
        <f t="shared" si="345"/>
        <v>18</v>
      </c>
      <c r="AT363" s="14">
        <f>INDEX(挂机升级突破!$EI$7:$EI$26,AX363)</f>
        <v>5</v>
      </c>
      <c r="AU363" s="14">
        <f>INDEX(挂机升级突破!$EJ$7:$EJ$26,AX363)</f>
        <v>4</v>
      </c>
      <c r="AV363" s="14">
        <f t="shared" si="346"/>
        <v>2</v>
      </c>
      <c r="AW363" s="14" t="str">
        <f t="shared" si="347"/>
        <v>噬日</v>
      </c>
      <c r="AX363" s="14">
        <f t="shared" si="348"/>
        <v>19</v>
      </c>
      <c r="AY363" s="14" t="str">
        <f t="shared" si="349"/>
        <v>噬日19突</v>
      </c>
      <c r="AZ363" s="14" t="str">
        <f>IF(AT363&gt;0,INDEX(挂机升级突破!$ER$5:$EV$5,卡牌消耗!AT363),"")</f>
        <v>金币</v>
      </c>
      <c r="BA363" s="14">
        <f>IF(AT363&gt;0,ROUND(INDEX(挂机升级突破!$EV$7:$EV$26,卡牌消耗!AX363)*INDEX(卡牌消耗!$B$8:$F$8,AV363)/$Q$4/500,0)*500,"")</f>
        <v>456000</v>
      </c>
      <c r="BB363" s="14" t="str">
        <f>IF(AU363&gt;0,INDEX(挂机升级突破!$ER$5:$EV$5,卡牌消耗!AU363),"")</f>
        <v>铀金</v>
      </c>
      <c r="BC363" s="14">
        <f>IF(AU363&gt;0,ROUND(INDEX(挂机升级突破!$ER$7:$EU$26,卡牌消耗!AX363,卡牌消耗!AU363)*INDEX($B$6:$F$6,AV363)/$Q$4/5,0)*5,"")</f>
        <v>25</v>
      </c>
      <c r="BD363" s="104"/>
      <c r="BE363" s="104"/>
      <c r="BF363" s="106"/>
      <c r="BX363" s="171"/>
      <c r="BY363" s="171"/>
      <c r="BZ363" s="171"/>
    </row>
    <row r="364" spans="8:78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340"/>
        <v>7</v>
      </c>
      <c r="AC364" s="14">
        <f>INDEX(挂机升级突破!$DQ$6:$DQ$57,卡牌消耗!AI364)</f>
        <v>11</v>
      </c>
      <c r="AD364" s="14">
        <f>INDEX(挂机升级突破!DR$6:DR$57,卡牌消耗!$AI364)</f>
        <v>5</v>
      </c>
      <c r="AE364" s="14">
        <f>INDEX(挂机升级突破!DS$6:DS$57,卡牌消耗!$AI364)</f>
        <v>10</v>
      </c>
      <c r="AF364" s="14" t="str">
        <f t="shared" si="341"/>
        <v>天使缇娜</v>
      </c>
      <c r="AG364" s="14">
        <f t="shared" si="342"/>
        <v>4</v>
      </c>
      <c r="AH364" s="14" t="str">
        <f t="shared" si="343"/>
        <v>天使缇娜魂火-48</v>
      </c>
      <c r="AI364" s="14">
        <f t="shared" si="344"/>
        <v>48</v>
      </c>
      <c r="AJ364" s="14" t="str">
        <f>INDEX(挂机升级突破!$DT$4:$ED$4,INDEX(挂机升级突破!$DQ$6:$DQ$57,卡牌消耗!AI364))</f>
        <v>金币</v>
      </c>
      <c r="AK364" s="14">
        <f>ROUND(INDEX(挂机升级突破!$DJ$6:$DJ$57,卡牌消耗!AI364)*INDEX(卡牌消耗!$B$8:$F$8,AG364)/$Q$4/50,0)*50</f>
        <v>293050</v>
      </c>
      <c r="AL364" s="14" t="str">
        <f>IF(AD364&gt;0,INDEX(挂机升级突破!$DT$4:$ED$4,AD364),"")</f>
        <v>红色基础材料</v>
      </c>
      <c r="AM364" s="14">
        <f>ROUND(INDEX(挂机升级突破!$DT$6:$ED$57,卡牌消耗!AI364,AD364)*INDEX(卡牌消耗!$B$5:$F$5,AG364)/$Q$4/5,0)*5</f>
        <v>15</v>
      </c>
      <c r="AN364" s="14" t="str">
        <f>IF(AE364&gt;0,INDEX(挂机升级突破!$DT$4:$ED$4,AE364),"")</f>
        <v>灵玉</v>
      </c>
      <c r="AO364" s="14">
        <f>IF(AE364&gt;0,ROUND(INDEX(挂机升级突破!$DT$6:$ED$57,卡牌消耗!AI364,AE364)*INDEX(卡牌消耗!$B$7:$F$7,AG364)/$Q$4,0),"")</f>
        <v>3</v>
      </c>
      <c r="AP364" s="106"/>
      <c r="AQ364" s="15"/>
      <c r="AR364" s="104">
        <v>360</v>
      </c>
      <c r="AS364" s="14">
        <f t="shared" si="345"/>
        <v>18</v>
      </c>
      <c r="AT364" s="14">
        <f>INDEX(挂机升级突破!$EI$7:$EI$26,AX364)</f>
        <v>5</v>
      </c>
      <c r="AU364" s="14">
        <f>INDEX(挂机升级突破!$EJ$7:$EJ$26,AX364)</f>
        <v>4</v>
      </c>
      <c r="AV364" s="14">
        <f t="shared" si="346"/>
        <v>2</v>
      </c>
      <c r="AW364" s="14" t="str">
        <f t="shared" si="347"/>
        <v>噬日</v>
      </c>
      <c r="AX364" s="14">
        <f t="shared" si="348"/>
        <v>20</v>
      </c>
      <c r="AY364" s="14" t="str">
        <f t="shared" si="349"/>
        <v>噬日20突</v>
      </c>
      <c r="AZ364" s="14" t="str">
        <f>IF(AT364&gt;0,INDEX(挂机升级突破!$ER$5:$EV$5,卡牌消耗!AT364),"")</f>
        <v>金币</v>
      </c>
      <c r="BA364" s="14">
        <f>IF(AT364&gt;0,ROUND(INDEX(挂机升级突破!$EV$7:$EV$26,卡牌消耗!AX364)*INDEX(卡牌消耗!$B$8:$F$8,AV364)/$Q$4/500,0)*500,"")</f>
        <v>684000</v>
      </c>
      <c r="BB364" s="14" t="str">
        <f>IF(AU364&gt;0,INDEX(挂机升级突破!$ER$5:$EV$5,卡牌消耗!AU364),"")</f>
        <v>铀金</v>
      </c>
      <c r="BC364" s="14">
        <f>IF(AU364&gt;0,ROUND(INDEX(挂机升级突破!$ER$7:$EU$26,卡牌消耗!AX364,卡牌消耗!AU364)*INDEX($B$6:$F$6,AV364)/$Q$4/5,0)*5,"")</f>
        <v>35</v>
      </c>
      <c r="BD364" s="104"/>
      <c r="BE364" s="104"/>
      <c r="BF364" s="106"/>
      <c r="BX364" s="171"/>
      <c r="BY364" s="171"/>
      <c r="BZ364" s="171"/>
    </row>
    <row r="365" spans="8:78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340"/>
        <v>7</v>
      </c>
      <c r="AC365" s="14">
        <f>INDEX(挂机升级突破!$DQ$6:$DQ$57,卡牌消耗!AI365)</f>
        <v>11</v>
      </c>
      <c r="AD365" s="14">
        <f>INDEX(挂机升级突破!DR$6:DR$57,卡牌消耗!$AI365)</f>
        <v>5</v>
      </c>
      <c r="AE365" s="14">
        <f>INDEX(挂机升级突破!DS$6:DS$57,卡牌消耗!$AI365)</f>
        <v>10</v>
      </c>
      <c r="AF365" s="14" t="str">
        <f t="shared" si="341"/>
        <v>天使缇娜</v>
      </c>
      <c r="AG365" s="14">
        <f t="shared" si="342"/>
        <v>4</v>
      </c>
      <c r="AH365" s="14" t="str">
        <f t="shared" si="343"/>
        <v>天使缇娜魂火-49</v>
      </c>
      <c r="AI365" s="14">
        <f t="shared" si="344"/>
        <v>49</v>
      </c>
      <c r="AJ365" s="14" t="str">
        <f>INDEX(挂机升级突破!$DT$4:$ED$4,INDEX(挂机升级突破!$DQ$6:$DQ$57,卡牌消耗!AI365))</f>
        <v>金币</v>
      </c>
      <c r="AK365" s="14">
        <f>ROUND(INDEX(挂机升级突破!$DJ$6:$DJ$57,卡牌消耗!AI365)*INDEX(卡牌消耗!$B$8:$F$8,AG365)/$Q$4/50,0)*50</f>
        <v>293050</v>
      </c>
      <c r="AL365" s="14" t="str">
        <f>IF(AD365&gt;0,INDEX(挂机升级突破!$DT$4:$ED$4,AD365),"")</f>
        <v>红色基础材料</v>
      </c>
      <c r="AM365" s="14">
        <f>ROUND(INDEX(挂机升级突破!$DT$6:$ED$57,卡牌消耗!AI365,AD365)*INDEX(卡牌消耗!$B$5:$F$5,AG365)/$Q$4/5,0)*5</f>
        <v>15</v>
      </c>
      <c r="AN365" s="14" t="str">
        <f>IF(AE365&gt;0,INDEX(挂机升级突破!$DT$4:$ED$4,AE365),"")</f>
        <v>灵玉</v>
      </c>
      <c r="AO365" s="14">
        <f>IF(AE365&gt;0,ROUND(INDEX(挂机升级突破!$DT$6:$ED$57,卡牌消耗!AI365,AE365)*INDEX(卡牌消耗!$B$7:$F$7,AG365)/$Q$4,0),"")</f>
        <v>3</v>
      </c>
      <c r="AP365" s="106"/>
      <c r="AQ365" s="15"/>
      <c r="AR365" s="104">
        <v>361</v>
      </c>
      <c r="AS365" s="14">
        <f t="shared" si="345"/>
        <v>19</v>
      </c>
      <c r="AT365" s="14">
        <f>INDEX(挂机升级突破!$EI$7:$EI$26,AX365)</f>
        <v>0</v>
      </c>
      <c r="AU365" s="14">
        <f>INDEX(挂机升级突破!$EJ$7:$EJ$26,AX365)</f>
        <v>0</v>
      </c>
      <c r="AV365" s="14">
        <f t="shared" si="346"/>
        <v>2</v>
      </c>
      <c r="AW365" s="14" t="str">
        <f t="shared" si="347"/>
        <v>食火蜥</v>
      </c>
      <c r="AX365" s="14">
        <f t="shared" si="348"/>
        <v>1</v>
      </c>
      <c r="AY365" s="14" t="str">
        <f t="shared" si="349"/>
        <v>食火蜥1突</v>
      </c>
      <c r="AZ365" s="14" t="str">
        <f>IF(AT365&gt;0,INDEX(挂机升级突破!$ER$5:$EV$5,卡牌消耗!AT365),"")</f>
        <v/>
      </c>
      <c r="BA365" s="14" t="str">
        <f>IF(AT365&gt;0,ROUND(INDEX(挂机升级突破!$EV$7:$EV$26,卡牌消耗!AX365)*INDEX(卡牌消耗!$B$8:$F$8,AV365)/$Q$4/500,0)*500,"")</f>
        <v/>
      </c>
      <c r="BB365" s="14" t="str">
        <f>IF(AU365&gt;0,INDEX(挂机升级突破!$ER$5:$EV$5,卡牌消耗!AU365),"")</f>
        <v/>
      </c>
      <c r="BC365" s="14" t="str">
        <f>IF(AU365&gt;0,ROUND(INDEX(挂机升级突破!$ER$7:$EU$26,卡牌消耗!AX365,卡牌消耗!AU365)*INDEX($B$6:$F$6,AV365)/$Q$4/5,0)*5,"")</f>
        <v/>
      </c>
      <c r="BD365" s="104"/>
      <c r="BE365" s="104"/>
      <c r="BF365" s="106"/>
      <c r="BX365" s="171"/>
      <c r="BY365" s="171"/>
      <c r="BZ365" s="171"/>
    </row>
    <row r="366" spans="8:78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340"/>
        <v>7</v>
      </c>
      <c r="AC366" s="14">
        <f>INDEX(挂机升级突破!$DQ$6:$DQ$57,卡牌消耗!AI366)</f>
        <v>11</v>
      </c>
      <c r="AD366" s="14">
        <f>INDEX(挂机升级突破!DR$6:DR$57,卡牌消耗!$AI366)</f>
        <v>5</v>
      </c>
      <c r="AE366" s="14">
        <f>INDEX(挂机升级突破!DS$6:DS$57,卡牌消耗!$AI366)</f>
        <v>10</v>
      </c>
      <c r="AF366" s="14" t="str">
        <f t="shared" si="341"/>
        <v>天使缇娜</v>
      </c>
      <c r="AG366" s="14">
        <f t="shared" si="342"/>
        <v>4</v>
      </c>
      <c r="AH366" s="14" t="str">
        <f t="shared" si="343"/>
        <v>天使缇娜魂火-50</v>
      </c>
      <c r="AI366" s="14">
        <f t="shared" si="344"/>
        <v>50</v>
      </c>
      <c r="AJ366" s="14" t="str">
        <f>INDEX(挂机升级突破!$DT$4:$ED$4,INDEX(挂机升级突破!$DQ$6:$DQ$57,卡牌消耗!AI366))</f>
        <v>金币</v>
      </c>
      <c r="AK366" s="14">
        <f>ROUND(INDEX(挂机升级突破!$DJ$6:$DJ$57,卡牌消耗!AI366)*INDEX(卡牌消耗!$B$8:$F$8,AG366)/$Q$4/50,0)*50</f>
        <v>488450</v>
      </c>
      <c r="AL366" s="14" t="str">
        <f>IF(AD366&gt;0,INDEX(挂机升级突破!$DT$4:$ED$4,AD366),"")</f>
        <v>红色基础材料</v>
      </c>
      <c r="AM366" s="14">
        <f>ROUND(INDEX(挂机升级突破!$DT$6:$ED$57,卡牌消耗!AI366,AD366)*INDEX(卡牌消耗!$B$5:$F$5,AG366)/$Q$4/5,0)*5</f>
        <v>15</v>
      </c>
      <c r="AN366" s="14" t="str">
        <f>IF(AE366&gt;0,INDEX(挂机升级突破!$DT$4:$ED$4,AE366),"")</f>
        <v>灵玉</v>
      </c>
      <c r="AO366" s="14">
        <f>IF(AE366&gt;0,ROUND(INDEX(挂机升级突破!$DT$6:$ED$57,卡牌消耗!AI366,AE366)*INDEX(卡牌消耗!$B$7:$F$7,AG366)/$Q$4,0),"")</f>
        <v>3</v>
      </c>
      <c r="AP366" s="106"/>
      <c r="AQ366" s="15"/>
      <c r="AR366" s="104">
        <v>362</v>
      </c>
      <c r="AS366" s="14">
        <f t="shared" si="345"/>
        <v>19</v>
      </c>
      <c r="AT366" s="14">
        <f>INDEX(挂机升级突破!$EI$7:$EI$26,AX366)</f>
        <v>5</v>
      </c>
      <c r="AU366" s="14">
        <f>INDEX(挂机升级突破!$EJ$7:$EJ$26,AX366)</f>
        <v>0</v>
      </c>
      <c r="AV366" s="14">
        <f t="shared" si="346"/>
        <v>2</v>
      </c>
      <c r="AW366" s="14" t="str">
        <f t="shared" si="347"/>
        <v>食火蜥</v>
      </c>
      <c r="AX366" s="14">
        <f t="shared" si="348"/>
        <v>2</v>
      </c>
      <c r="AY366" s="14" t="str">
        <f t="shared" si="349"/>
        <v>食火蜥2突</v>
      </c>
      <c r="AZ366" s="14" t="str">
        <f>IF(AT366&gt;0,INDEX(挂机升级突破!$ER$5:$EV$5,卡牌消耗!AT366),"")</f>
        <v>金币</v>
      </c>
      <c r="BA366" s="14">
        <f>IF(AT366&gt;0,ROUND(INDEX(挂机升级突破!$EV$7:$EV$26,卡牌消耗!AX366)*INDEX(卡牌消耗!$B$8:$F$8,AV366)/$Q$4/500,0)*500,"")</f>
        <v>2000</v>
      </c>
      <c r="BB366" s="14" t="str">
        <f>IF(AU366&gt;0,INDEX(挂机升级突破!$ER$5:$EV$5,卡牌消耗!AU366),"")</f>
        <v/>
      </c>
      <c r="BC366" s="14" t="str">
        <f>IF(AU366&gt;0,ROUND(INDEX(挂机升级突破!$ER$7:$EU$26,卡牌消耗!AX366,卡牌消耗!AU366)*INDEX($B$6:$F$6,AV366)/$Q$4/5,0)*5,"")</f>
        <v/>
      </c>
      <c r="BD366" s="104"/>
      <c r="BE366" s="104"/>
      <c r="BF366" s="106"/>
      <c r="BX366" s="171"/>
      <c r="BY366" s="171"/>
      <c r="BZ366" s="171"/>
    </row>
    <row r="367" spans="8:78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340"/>
        <v>7</v>
      </c>
      <c r="AC367" s="14">
        <f>INDEX(挂机升级突破!$DQ$6:$DQ$57,卡牌消耗!AI367)</f>
        <v>11</v>
      </c>
      <c r="AD367" s="14">
        <f>INDEX(挂机升级突破!DR$6:DR$57,卡牌消耗!$AI367)</f>
        <v>5</v>
      </c>
      <c r="AE367" s="14">
        <f>INDEX(挂机升级突破!DS$6:DS$57,卡牌消耗!$AI367)</f>
        <v>10</v>
      </c>
      <c r="AF367" s="14" t="str">
        <f t="shared" si="341"/>
        <v>天使缇娜</v>
      </c>
      <c r="AG367" s="14">
        <f t="shared" si="342"/>
        <v>4</v>
      </c>
      <c r="AH367" s="14" t="str">
        <f t="shared" si="343"/>
        <v>天使缇娜魂火-51</v>
      </c>
      <c r="AI367" s="14">
        <f t="shared" si="344"/>
        <v>51</v>
      </c>
      <c r="AJ367" s="14" t="str">
        <f>INDEX(挂机升级突破!$DT$4:$ED$4,INDEX(挂机升级突破!$DQ$6:$DQ$57,卡牌消耗!AI367))</f>
        <v>金币</v>
      </c>
      <c r="AK367" s="14">
        <f>ROUND(INDEX(挂机升级突破!$DJ$6:$DJ$57,卡牌消耗!AI367)*INDEX(卡牌消耗!$B$8:$F$8,AG367)/$Q$4/50,0)*50</f>
        <v>537300</v>
      </c>
      <c r="AL367" s="14" t="str">
        <f>IF(AD367&gt;0,INDEX(挂机升级突破!$DT$4:$ED$4,AD367),"")</f>
        <v>红色基础材料</v>
      </c>
      <c r="AM367" s="14">
        <f>ROUND(INDEX(挂机升级突破!$DT$6:$ED$57,卡牌消耗!AI367,AD367)*INDEX(卡牌消耗!$B$5:$F$5,AG367)/$Q$4/5,0)*5</f>
        <v>15</v>
      </c>
      <c r="AN367" s="14" t="str">
        <f>IF(AE367&gt;0,INDEX(挂机升级突破!$DT$4:$ED$4,AE367),"")</f>
        <v>灵玉</v>
      </c>
      <c r="AO367" s="14">
        <f>IF(AE367&gt;0,ROUND(INDEX(挂机升级突破!$DT$6:$ED$57,卡牌消耗!AI367,AE367)*INDEX(卡牌消耗!$B$7:$F$7,AG367)/$Q$4,0),"")</f>
        <v>3</v>
      </c>
      <c r="AP367" s="106"/>
      <c r="AQ367" s="15"/>
      <c r="AR367" s="104">
        <v>363</v>
      </c>
      <c r="AS367" s="14">
        <f t="shared" si="345"/>
        <v>19</v>
      </c>
      <c r="AT367" s="14">
        <f>INDEX(挂机升级突破!$EI$7:$EI$26,AX367)</f>
        <v>5</v>
      </c>
      <c r="AU367" s="14">
        <f>INDEX(挂机升级突破!$EJ$7:$EJ$26,AX367)</f>
        <v>0</v>
      </c>
      <c r="AV367" s="14">
        <f t="shared" si="346"/>
        <v>2</v>
      </c>
      <c r="AW367" s="14" t="str">
        <f t="shared" si="347"/>
        <v>食火蜥</v>
      </c>
      <c r="AX367" s="14">
        <f t="shared" si="348"/>
        <v>3</v>
      </c>
      <c r="AY367" s="14" t="str">
        <f t="shared" si="349"/>
        <v>食火蜥3突</v>
      </c>
      <c r="AZ367" s="14" t="str">
        <f>IF(AT367&gt;0,INDEX(挂机升级突破!$ER$5:$EV$5,卡牌消耗!AT367),"")</f>
        <v>金币</v>
      </c>
      <c r="BA367" s="14">
        <f>IF(AT367&gt;0,ROUND(INDEX(挂机升级突破!$EV$7:$EV$26,卡牌消耗!AX367)*INDEX(卡牌消耗!$B$8:$F$8,AV367)/$Q$4/500,0)*500,"")</f>
        <v>2000</v>
      </c>
      <c r="BB367" s="14" t="str">
        <f>IF(AU367&gt;0,INDEX(挂机升级突破!$ER$5:$EV$5,卡牌消耗!AU367),"")</f>
        <v/>
      </c>
      <c r="BC367" s="14" t="str">
        <f>IF(AU367&gt;0,ROUND(INDEX(挂机升级突破!$ER$7:$EU$26,卡牌消耗!AX367,卡牌消耗!AU367)*INDEX($B$6:$F$6,AV367)/$Q$4/5,0)*5,"")</f>
        <v/>
      </c>
      <c r="BD367" s="104"/>
      <c r="BE367" s="104"/>
      <c r="BF367" s="106"/>
      <c r="BX367" s="171"/>
      <c r="BY367" s="171"/>
      <c r="BZ367" s="171"/>
    </row>
    <row r="368" spans="8:78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340"/>
        <v>7</v>
      </c>
      <c r="AC368" s="14">
        <f>INDEX(挂机升级突破!$DQ$6:$DQ$57,卡牌消耗!AI368)</f>
        <v>11</v>
      </c>
      <c r="AD368" s="14">
        <f>INDEX(挂机升级突破!DR$6:DR$57,卡牌消耗!$AI368)</f>
        <v>5</v>
      </c>
      <c r="AE368" s="14">
        <f>INDEX(挂机升级突破!DS$6:DS$57,卡牌消耗!$AI368)</f>
        <v>10</v>
      </c>
      <c r="AF368" s="14" t="str">
        <f t="shared" si="341"/>
        <v>天使缇娜</v>
      </c>
      <c r="AG368" s="14">
        <f t="shared" si="342"/>
        <v>4</v>
      </c>
      <c r="AH368" s="14" t="str">
        <f t="shared" si="343"/>
        <v>天使缇娜魂火-52</v>
      </c>
      <c r="AI368" s="14">
        <f t="shared" si="344"/>
        <v>52</v>
      </c>
      <c r="AJ368" s="14" t="str">
        <f>INDEX(挂机升级突破!$DT$4:$ED$4,INDEX(挂机升级突破!$DQ$6:$DQ$57,卡牌消耗!AI368))</f>
        <v>金币</v>
      </c>
      <c r="AK368" s="14">
        <f>ROUND(INDEX(挂机升级突破!$DJ$6:$DJ$57,卡牌消耗!AI368)*INDEX(卡牌消耗!$B$8:$F$8,AG368)/$Q$4/50,0)*50</f>
        <v>537300</v>
      </c>
      <c r="AL368" s="14" t="str">
        <f>IF(AD368&gt;0,INDEX(挂机升级突破!$DT$4:$ED$4,AD368),"")</f>
        <v>红色基础材料</v>
      </c>
      <c r="AM368" s="14">
        <f>ROUND(INDEX(挂机升级突破!$DT$6:$ED$57,卡牌消耗!AI368,AD368)*INDEX(卡牌消耗!$B$5:$F$5,AG368)/$Q$4/5,0)*5</f>
        <v>15</v>
      </c>
      <c r="AN368" s="14" t="str">
        <f>IF(AE368&gt;0,INDEX(挂机升级突破!$DT$4:$ED$4,AE368),"")</f>
        <v>灵玉</v>
      </c>
      <c r="AO368" s="14">
        <f>IF(AE368&gt;0,ROUND(INDEX(挂机升级突破!$DT$6:$ED$57,卡牌消耗!AI368,AE368)*INDEX(卡牌消耗!$B$7:$F$7,AG368)/$Q$4,0),"")</f>
        <v>3</v>
      </c>
      <c r="AP368" s="106"/>
      <c r="AQ368" s="15"/>
      <c r="AR368" s="104">
        <v>364</v>
      </c>
      <c r="AS368" s="14">
        <f t="shared" si="345"/>
        <v>19</v>
      </c>
      <c r="AT368" s="14">
        <f>INDEX(挂机升级突破!$EI$7:$EI$26,AX368)</f>
        <v>5</v>
      </c>
      <c r="AU368" s="14">
        <f>INDEX(挂机升级突破!$EJ$7:$EJ$26,AX368)</f>
        <v>1</v>
      </c>
      <c r="AV368" s="14">
        <f t="shared" si="346"/>
        <v>2</v>
      </c>
      <c r="AW368" s="14" t="str">
        <f t="shared" si="347"/>
        <v>食火蜥</v>
      </c>
      <c r="AX368" s="14">
        <f t="shared" si="348"/>
        <v>4</v>
      </c>
      <c r="AY368" s="14" t="str">
        <f t="shared" si="349"/>
        <v>食火蜥4突</v>
      </c>
      <c r="AZ368" s="14" t="str">
        <f>IF(AT368&gt;0,INDEX(挂机升级突破!$ER$5:$EV$5,卡牌消耗!AT368),"")</f>
        <v>金币</v>
      </c>
      <c r="BA368" s="14">
        <f>IF(AT368&gt;0,ROUND(INDEX(挂机升级突破!$EV$7:$EV$26,卡牌消耗!AX368)*INDEX(卡牌消耗!$B$8:$F$8,AV368)/$Q$4/500,0)*500,"")</f>
        <v>2500</v>
      </c>
      <c r="BB368" s="14" t="str">
        <f>IF(AU368&gt;0,INDEX(挂机升级突破!$ER$5:$EV$5,卡牌消耗!AU368),"")</f>
        <v>玄铁</v>
      </c>
      <c r="BC368" s="14">
        <f>IF(AU368&gt;0,ROUND(INDEX(挂机升级突破!$ER$7:$EU$26,卡牌消耗!AX368,卡牌消耗!AU368)*INDEX($B$6:$F$6,AV368)/$Q$4/5,0)*5,"")</f>
        <v>15</v>
      </c>
      <c r="BD368" s="104"/>
      <c r="BE368" s="104"/>
      <c r="BF368" s="106"/>
      <c r="BX368" s="171"/>
      <c r="BY368" s="171"/>
      <c r="BZ368" s="171"/>
    </row>
    <row r="369" spans="8:78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340"/>
        <v>8</v>
      </c>
      <c r="AC369" s="14">
        <f>INDEX(挂机升级突破!$DQ$6:$DQ$57,卡牌消耗!AI369)</f>
        <v>11</v>
      </c>
      <c r="AD369" s="14">
        <f>INDEX(挂机升级突破!DR$6:DR$57,卡牌消耗!$AI369)</f>
        <v>1</v>
      </c>
      <c r="AE369" s="14">
        <f>INDEX(挂机升级突破!DS$6:DS$57,卡牌消耗!$AI369)</f>
        <v>0</v>
      </c>
      <c r="AF369" s="14" t="str">
        <f t="shared" si="341"/>
        <v>夏侯渊</v>
      </c>
      <c r="AG369" s="14">
        <f t="shared" si="342"/>
        <v>4</v>
      </c>
      <c r="AH369" s="14" t="str">
        <f t="shared" si="343"/>
        <v>夏侯渊魂火-1</v>
      </c>
      <c r="AI369" s="14">
        <f t="shared" si="344"/>
        <v>1</v>
      </c>
      <c r="AJ369" s="14" t="str">
        <f>INDEX(挂机升级突破!$DT$4:$ED$4,INDEX(挂机升级突破!$DQ$6:$DQ$57,卡牌消耗!AI369))</f>
        <v>金币</v>
      </c>
      <c r="AK369" s="14">
        <f>ROUND(INDEX(挂机升级突破!$DJ$6:$DJ$57,卡牌消耗!AI369)*INDEX(卡牌消耗!$B$8:$F$8,AG369)/$Q$4/50,0)*50</f>
        <v>1300</v>
      </c>
      <c r="AL369" s="14" t="str">
        <f>IF(AD369&gt;0,INDEX(挂机升级突破!$DT$4:$ED$4,AD369),"")</f>
        <v>绿色基础材料</v>
      </c>
      <c r="AM369" s="14">
        <f>ROUND(INDEX(挂机升级突破!$DT$6:$ED$57,卡牌消耗!AI369,AD369)*INDEX(卡牌消耗!$B$5:$F$5,AG369)/$Q$4/5,0)*5</f>
        <v>30</v>
      </c>
      <c r="AN369" s="14" t="str">
        <f>IF(AE369&gt;0,INDEX(挂机升级突破!$DT$4:$ED$4,AE369),"")</f>
        <v/>
      </c>
      <c r="AO369" s="14" t="str">
        <f>IF(AE369&gt;0,ROUND(INDEX(挂机升级突破!$DT$6:$ED$57,卡牌消耗!AI369,AE369)*INDEX(卡牌消耗!$B$7:$F$7,AG369)/$Q$4,0),"")</f>
        <v/>
      </c>
      <c r="AP369" s="106"/>
      <c r="AQ369" s="15"/>
      <c r="AR369" s="104">
        <v>365</v>
      </c>
      <c r="AS369" s="14">
        <f t="shared" si="345"/>
        <v>19</v>
      </c>
      <c r="AT369" s="14">
        <f>INDEX(挂机升级突破!$EI$7:$EI$26,AX369)</f>
        <v>5</v>
      </c>
      <c r="AU369" s="14">
        <f>INDEX(挂机升级突破!$EJ$7:$EJ$26,AX369)</f>
        <v>1</v>
      </c>
      <c r="AV369" s="14">
        <f t="shared" si="346"/>
        <v>2</v>
      </c>
      <c r="AW369" s="14" t="str">
        <f t="shared" si="347"/>
        <v>食火蜥</v>
      </c>
      <c r="AX369" s="14">
        <f t="shared" si="348"/>
        <v>5</v>
      </c>
      <c r="AY369" s="14" t="str">
        <f t="shared" si="349"/>
        <v>食火蜥5突</v>
      </c>
      <c r="AZ369" s="14" t="str">
        <f>IF(AT369&gt;0,INDEX(挂机升级突破!$ER$5:$EV$5,卡牌消耗!AT369),"")</f>
        <v>金币</v>
      </c>
      <c r="BA369" s="14">
        <f>IF(AT369&gt;0,ROUND(INDEX(挂机升级突破!$EV$7:$EV$26,卡牌消耗!AX369)*INDEX(卡牌消耗!$B$8:$F$8,AV369)/$Q$4/500,0)*500,"")</f>
        <v>2500</v>
      </c>
      <c r="BB369" s="14" t="str">
        <f>IF(AU369&gt;0,INDEX(挂机升级突破!$ER$5:$EV$5,卡牌消耗!AU369),"")</f>
        <v>玄铁</v>
      </c>
      <c r="BC369" s="14">
        <f>IF(AU369&gt;0,ROUND(INDEX(挂机升级突破!$ER$7:$EU$26,卡牌消耗!AX369,卡牌消耗!AU369)*INDEX($B$6:$F$6,AV369)/$Q$4/5,0)*5,"")</f>
        <v>25</v>
      </c>
      <c r="BD369" s="104"/>
      <c r="BE369" s="104"/>
      <c r="BF369" s="106"/>
      <c r="BX369" s="171"/>
      <c r="BY369" s="171"/>
      <c r="BZ369" s="171"/>
    </row>
    <row r="370" spans="8:78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340"/>
        <v>8</v>
      </c>
      <c r="AC370" s="14">
        <f>INDEX(挂机升级突破!$DQ$6:$DQ$57,卡牌消耗!AI370)</f>
        <v>11</v>
      </c>
      <c r="AD370" s="14">
        <f>INDEX(挂机升级突破!DR$6:DR$57,卡牌消耗!$AI370)</f>
        <v>1</v>
      </c>
      <c r="AE370" s="14">
        <f>INDEX(挂机升级突破!DS$6:DS$57,卡牌消耗!$AI370)</f>
        <v>0</v>
      </c>
      <c r="AF370" s="14" t="str">
        <f t="shared" si="341"/>
        <v>夏侯渊</v>
      </c>
      <c r="AG370" s="14">
        <f t="shared" si="342"/>
        <v>4</v>
      </c>
      <c r="AH370" s="14" t="str">
        <f t="shared" si="343"/>
        <v>夏侯渊魂火-2</v>
      </c>
      <c r="AI370" s="14">
        <f t="shared" si="344"/>
        <v>2</v>
      </c>
      <c r="AJ370" s="14" t="str">
        <f>INDEX(挂机升级突破!$DT$4:$ED$4,INDEX(挂机升级突破!$DQ$6:$DQ$57,卡牌消耗!AI370))</f>
        <v>金币</v>
      </c>
      <c r="AK370" s="14">
        <f>ROUND(INDEX(挂机升级突破!$DJ$6:$DJ$57,卡牌消耗!AI370)*INDEX(卡牌消耗!$B$8:$F$8,AG370)/$Q$4/50,0)*50</f>
        <v>1550</v>
      </c>
      <c r="AL370" s="14" t="str">
        <f>IF(AD370&gt;0,INDEX(挂机升级突破!$DT$4:$ED$4,AD370),"")</f>
        <v>绿色基础材料</v>
      </c>
      <c r="AM370" s="14">
        <f>ROUND(INDEX(挂机升级突破!$DT$6:$ED$57,卡牌消耗!AI370,AD370)*INDEX(卡牌消耗!$B$5:$F$5,AG370)/$Q$4/5,0)*5</f>
        <v>90</v>
      </c>
      <c r="AN370" s="14" t="str">
        <f>IF(AE370&gt;0,INDEX(挂机升级突破!$DT$4:$ED$4,AE370),"")</f>
        <v/>
      </c>
      <c r="AO370" s="14" t="str">
        <f>IF(AE370&gt;0,ROUND(INDEX(挂机升级突破!$DT$6:$ED$57,卡牌消耗!AI370,AE370)*INDEX(卡牌消耗!$B$7:$F$7,AG370)/$Q$4,0),"")</f>
        <v/>
      </c>
      <c r="AP370" s="106"/>
      <c r="AQ370" s="15"/>
      <c r="AR370" s="104">
        <v>366</v>
      </c>
      <c r="AS370" s="14">
        <f t="shared" si="345"/>
        <v>19</v>
      </c>
      <c r="AT370" s="14">
        <f>INDEX(挂机升级突破!$EI$7:$EI$26,AX370)</f>
        <v>5</v>
      </c>
      <c r="AU370" s="14">
        <f>INDEX(挂机升级突破!$EJ$7:$EJ$26,AX370)</f>
        <v>1</v>
      </c>
      <c r="AV370" s="14">
        <f t="shared" si="346"/>
        <v>2</v>
      </c>
      <c r="AW370" s="14" t="str">
        <f t="shared" si="347"/>
        <v>食火蜥</v>
      </c>
      <c r="AX370" s="14">
        <f t="shared" si="348"/>
        <v>6</v>
      </c>
      <c r="AY370" s="14" t="str">
        <f t="shared" si="349"/>
        <v>食火蜥6突</v>
      </c>
      <c r="AZ370" s="14" t="str">
        <f>IF(AT370&gt;0,INDEX(挂机升级突破!$ER$5:$EV$5,卡牌消耗!AT370),"")</f>
        <v>金币</v>
      </c>
      <c r="BA370" s="14">
        <f>IF(AT370&gt;0,ROUND(INDEX(挂机升级突破!$EV$7:$EV$26,卡牌消耗!AX370)*INDEX(卡牌消耗!$B$8:$F$8,AV370)/$Q$4/500,0)*500,"")</f>
        <v>3500</v>
      </c>
      <c r="BB370" s="14" t="str">
        <f>IF(AU370&gt;0,INDEX(挂机升级突破!$ER$5:$EV$5,卡牌消耗!AU370),"")</f>
        <v>玄铁</v>
      </c>
      <c r="BC370" s="14">
        <f>IF(AU370&gt;0,ROUND(INDEX(挂机升级突破!$ER$7:$EU$26,卡牌消耗!AX370,卡牌消耗!AU370)*INDEX($B$6:$F$6,AV370)/$Q$4/5,0)*5,"")</f>
        <v>40</v>
      </c>
      <c r="BD370" s="104"/>
      <c r="BE370" s="104"/>
      <c r="BF370" s="106"/>
      <c r="BX370" s="171"/>
      <c r="BY370" s="171"/>
      <c r="BZ370" s="171"/>
    </row>
    <row r="371" spans="8:78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340"/>
        <v>8</v>
      </c>
      <c r="AC371" s="14">
        <f>INDEX(挂机升级突破!$DQ$6:$DQ$57,卡牌消耗!AI371)</f>
        <v>11</v>
      </c>
      <c r="AD371" s="14">
        <f>INDEX(挂机升级突破!DR$6:DR$57,卡牌消耗!$AI371)</f>
        <v>1</v>
      </c>
      <c r="AE371" s="14">
        <f>INDEX(挂机升级突破!DS$6:DS$57,卡牌消耗!$AI371)</f>
        <v>0</v>
      </c>
      <c r="AF371" s="14" t="str">
        <f t="shared" si="341"/>
        <v>夏侯渊</v>
      </c>
      <c r="AG371" s="14">
        <f t="shared" si="342"/>
        <v>4</v>
      </c>
      <c r="AH371" s="14" t="str">
        <f t="shared" si="343"/>
        <v>夏侯渊魂火-3</v>
      </c>
      <c r="AI371" s="14">
        <f t="shared" si="344"/>
        <v>3</v>
      </c>
      <c r="AJ371" s="14" t="str">
        <f>INDEX(挂机升级突破!$DT$4:$ED$4,INDEX(挂机升级突破!$DQ$6:$DQ$57,卡牌消耗!AI371))</f>
        <v>金币</v>
      </c>
      <c r="AK371" s="14">
        <f>ROUND(INDEX(挂机升级突破!$DJ$6:$DJ$57,卡牌消耗!AI371)*INDEX(卡牌消耗!$B$8:$F$8,AG371)/$Q$4/50,0)*50</f>
        <v>1550</v>
      </c>
      <c r="AL371" s="14" t="str">
        <f>IF(AD371&gt;0,INDEX(挂机升级突破!$DT$4:$ED$4,AD371),"")</f>
        <v>绿色基础材料</v>
      </c>
      <c r="AM371" s="14">
        <f>ROUND(INDEX(挂机升级突破!$DT$6:$ED$57,卡牌消耗!AI371,AD371)*INDEX(卡牌消耗!$B$5:$F$5,AG371)/$Q$4/5,0)*5</f>
        <v>125</v>
      </c>
      <c r="AN371" s="14" t="str">
        <f>IF(AE371&gt;0,INDEX(挂机升级突破!$DT$4:$ED$4,AE371),"")</f>
        <v/>
      </c>
      <c r="AO371" s="14" t="str">
        <f>IF(AE371&gt;0,ROUND(INDEX(挂机升级突破!$DT$6:$ED$57,卡牌消耗!AI371,AE371)*INDEX(卡牌消耗!$B$7:$F$7,AG371)/$Q$4,0),"")</f>
        <v/>
      </c>
      <c r="AP371" s="106"/>
      <c r="AQ371" s="15"/>
      <c r="AR371" s="104">
        <v>367</v>
      </c>
      <c r="AS371" s="14">
        <f t="shared" si="345"/>
        <v>19</v>
      </c>
      <c r="AT371" s="14">
        <f>INDEX(挂机升级突破!$EI$7:$EI$26,AX371)</f>
        <v>5</v>
      </c>
      <c r="AU371" s="14">
        <f>INDEX(挂机升级突破!$EJ$7:$EJ$26,AX371)</f>
        <v>1</v>
      </c>
      <c r="AV371" s="14">
        <f t="shared" si="346"/>
        <v>2</v>
      </c>
      <c r="AW371" s="14" t="str">
        <f t="shared" si="347"/>
        <v>食火蜥</v>
      </c>
      <c r="AX371" s="14">
        <f t="shared" si="348"/>
        <v>7</v>
      </c>
      <c r="AY371" s="14" t="str">
        <f t="shared" si="349"/>
        <v>食火蜥7突</v>
      </c>
      <c r="AZ371" s="14" t="str">
        <f>IF(AT371&gt;0,INDEX(挂机升级突破!$ER$5:$EV$5,卡牌消耗!AT371),"")</f>
        <v>金币</v>
      </c>
      <c r="BA371" s="14">
        <f>IF(AT371&gt;0,ROUND(INDEX(挂机升级突破!$EV$7:$EV$26,卡牌消耗!AX371)*INDEX(卡牌消耗!$B$8:$F$8,AV371)/$Q$4/500,0)*500,"")</f>
        <v>5500</v>
      </c>
      <c r="BB371" s="14" t="str">
        <f>IF(AU371&gt;0,INDEX(挂机升级突破!$ER$5:$EV$5,卡牌消耗!AU371),"")</f>
        <v>玄铁</v>
      </c>
      <c r="BC371" s="14">
        <f>IF(AU371&gt;0,ROUND(INDEX(挂机升级突破!$ER$7:$EU$26,卡牌消耗!AX371,卡牌消耗!AU371)*INDEX($B$6:$F$6,AV371)/$Q$4/5,0)*5,"")</f>
        <v>65</v>
      </c>
      <c r="BD371" s="104"/>
      <c r="BE371" s="104"/>
      <c r="BF371" s="106"/>
      <c r="BX371" s="171"/>
      <c r="BY371" s="171"/>
      <c r="BZ371" s="171"/>
    </row>
    <row r="372" spans="8:78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340"/>
        <v>8</v>
      </c>
      <c r="AC372" s="14">
        <f>INDEX(挂机升级突破!$DQ$6:$DQ$57,卡牌消耗!AI372)</f>
        <v>11</v>
      </c>
      <c r="AD372" s="14">
        <f>INDEX(挂机升级突破!DR$6:DR$57,卡牌消耗!$AI372)</f>
        <v>1</v>
      </c>
      <c r="AE372" s="14">
        <f>INDEX(挂机升级突破!DS$6:DS$57,卡牌消耗!$AI372)</f>
        <v>0</v>
      </c>
      <c r="AF372" s="14" t="str">
        <f t="shared" si="341"/>
        <v>夏侯渊</v>
      </c>
      <c r="AG372" s="14">
        <f t="shared" si="342"/>
        <v>4</v>
      </c>
      <c r="AH372" s="14" t="str">
        <f t="shared" si="343"/>
        <v>夏侯渊魂火-4</v>
      </c>
      <c r="AI372" s="14">
        <f t="shared" si="344"/>
        <v>4</v>
      </c>
      <c r="AJ372" s="14" t="str">
        <f>INDEX(挂机升级突破!$DT$4:$ED$4,INDEX(挂机升级突破!$DQ$6:$DQ$57,卡牌消耗!AI372))</f>
        <v>金币</v>
      </c>
      <c r="AK372" s="14">
        <f>ROUND(INDEX(挂机升级突破!$DJ$6:$DJ$57,卡牌消耗!AI372)*INDEX(卡牌消耗!$B$8:$F$8,AG372)/$Q$4/50,0)*50</f>
        <v>1550</v>
      </c>
      <c r="AL372" s="14" t="str">
        <f>IF(AD372&gt;0,INDEX(挂机升级突破!$DT$4:$ED$4,AD372),"")</f>
        <v>绿色基础材料</v>
      </c>
      <c r="AM372" s="14">
        <f>ROUND(INDEX(挂机升级突破!$DT$6:$ED$57,卡牌消耗!AI372,AD372)*INDEX(卡牌消耗!$B$5:$F$5,AG372)/$Q$4/5,0)*5</f>
        <v>185</v>
      </c>
      <c r="AN372" s="14" t="str">
        <f>IF(AE372&gt;0,INDEX(挂机升级突破!$DT$4:$ED$4,AE372),"")</f>
        <v/>
      </c>
      <c r="AO372" s="14" t="str">
        <f>IF(AE372&gt;0,ROUND(INDEX(挂机升级突破!$DT$6:$ED$57,卡牌消耗!AI372,AE372)*INDEX(卡牌消耗!$B$7:$F$7,AG372)/$Q$4,0),"")</f>
        <v/>
      </c>
      <c r="AP372" s="106"/>
      <c r="AQ372" s="15"/>
      <c r="AR372" s="104">
        <v>368</v>
      </c>
      <c r="AS372" s="14">
        <f t="shared" si="345"/>
        <v>19</v>
      </c>
      <c r="AT372" s="14">
        <f>INDEX(挂机升级突破!$EI$7:$EI$26,AX372)</f>
        <v>5</v>
      </c>
      <c r="AU372" s="14">
        <f>INDEX(挂机升级突破!$EJ$7:$EJ$26,AX372)</f>
        <v>1</v>
      </c>
      <c r="AV372" s="14">
        <f t="shared" si="346"/>
        <v>2</v>
      </c>
      <c r="AW372" s="14" t="str">
        <f t="shared" si="347"/>
        <v>食火蜥</v>
      </c>
      <c r="AX372" s="14">
        <f t="shared" si="348"/>
        <v>8</v>
      </c>
      <c r="AY372" s="14" t="str">
        <f t="shared" si="349"/>
        <v>食火蜥8突</v>
      </c>
      <c r="AZ372" s="14" t="str">
        <f>IF(AT372&gt;0,INDEX(挂机升级突破!$ER$5:$EV$5,卡牌消耗!AT372),"")</f>
        <v>金币</v>
      </c>
      <c r="BA372" s="14">
        <f>IF(AT372&gt;0,ROUND(INDEX(挂机升级突破!$EV$7:$EV$26,卡牌消耗!AX372)*INDEX(卡牌消耗!$B$8:$F$8,AV372)/$Q$4/500,0)*500,"")</f>
        <v>5500</v>
      </c>
      <c r="BB372" s="14" t="str">
        <f>IF(AU372&gt;0,INDEX(挂机升级突破!$ER$5:$EV$5,卡牌消耗!AU372),"")</f>
        <v>玄铁</v>
      </c>
      <c r="BC372" s="14">
        <f>IF(AU372&gt;0,ROUND(INDEX(挂机升级突破!$ER$7:$EU$26,卡牌消耗!AX372,卡牌消耗!AU372)*INDEX($B$6:$F$6,AV372)/$Q$4/5,0)*5,"")</f>
        <v>120</v>
      </c>
      <c r="BD372" s="104"/>
      <c r="BE372" s="104"/>
      <c r="BF372" s="106"/>
      <c r="BX372" s="171"/>
      <c r="BY372" s="171"/>
      <c r="BZ372" s="171"/>
    </row>
    <row r="373" spans="8:78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340"/>
        <v>8</v>
      </c>
      <c r="AC373" s="14">
        <f>INDEX(挂机升级突破!$DQ$6:$DQ$57,卡牌消耗!AI373)</f>
        <v>11</v>
      </c>
      <c r="AD373" s="14">
        <f>INDEX(挂机升级突破!DR$6:DR$57,卡牌消耗!$AI373)</f>
        <v>1</v>
      </c>
      <c r="AE373" s="14">
        <f>INDEX(挂机升级突破!DS$6:DS$57,卡牌消耗!$AI373)</f>
        <v>0</v>
      </c>
      <c r="AF373" s="14" t="str">
        <f t="shared" si="341"/>
        <v>夏侯渊</v>
      </c>
      <c r="AG373" s="14">
        <f t="shared" si="342"/>
        <v>4</v>
      </c>
      <c r="AH373" s="14" t="str">
        <f t="shared" si="343"/>
        <v>夏侯渊魂火-5</v>
      </c>
      <c r="AI373" s="14">
        <f t="shared" si="344"/>
        <v>5</v>
      </c>
      <c r="AJ373" s="14" t="str">
        <f>INDEX(挂机升级突破!$DT$4:$ED$4,INDEX(挂机升级突破!$DQ$6:$DQ$57,卡牌消耗!AI373))</f>
        <v>金币</v>
      </c>
      <c r="AK373" s="14">
        <f>ROUND(INDEX(挂机升级突破!$DJ$6:$DJ$57,卡牌消耗!AI373)*INDEX(卡牌消耗!$B$8:$F$8,AG373)/$Q$4/50,0)*50</f>
        <v>1550</v>
      </c>
      <c r="AL373" s="14" t="str">
        <f>IF(AD373&gt;0,INDEX(挂机升级突破!$DT$4:$ED$4,AD373),"")</f>
        <v>绿色基础材料</v>
      </c>
      <c r="AM373" s="14">
        <f>ROUND(INDEX(挂机升级突破!$DT$6:$ED$57,卡牌消耗!AI373,AD373)*INDEX(卡牌消耗!$B$5:$F$5,AG373)/$Q$4/5,0)*5</f>
        <v>185</v>
      </c>
      <c r="AN373" s="14" t="str">
        <f>IF(AE373&gt;0,INDEX(挂机升级突破!$DT$4:$ED$4,AE373),"")</f>
        <v/>
      </c>
      <c r="AO373" s="14" t="str">
        <f>IF(AE373&gt;0,ROUND(INDEX(挂机升级突破!$DT$6:$ED$57,卡牌消耗!AI373,AE373)*INDEX(卡牌消耗!$B$7:$F$7,AG373)/$Q$4,0),"")</f>
        <v/>
      </c>
      <c r="AP373" s="106"/>
      <c r="AQ373" s="15"/>
      <c r="AR373" s="104">
        <v>369</v>
      </c>
      <c r="AS373" s="14">
        <f t="shared" si="345"/>
        <v>19</v>
      </c>
      <c r="AT373" s="14">
        <f>INDEX(挂机升级突破!$EI$7:$EI$26,AX373)</f>
        <v>5</v>
      </c>
      <c r="AU373" s="14">
        <f>INDEX(挂机升级突破!$EJ$7:$EJ$26,AX373)</f>
        <v>2</v>
      </c>
      <c r="AV373" s="14">
        <f t="shared" si="346"/>
        <v>2</v>
      </c>
      <c r="AW373" s="14" t="str">
        <f t="shared" si="347"/>
        <v>食火蜥</v>
      </c>
      <c r="AX373" s="14">
        <f t="shared" si="348"/>
        <v>9</v>
      </c>
      <c r="AY373" s="14" t="str">
        <f t="shared" si="349"/>
        <v>食火蜥9突</v>
      </c>
      <c r="AZ373" s="14" t="str">
        <f>IF(AT373&gt;0,INDEX(挂机升级突破!$ER$5:$EV$5,卡牌消耗!AT373),"")</f>
        <v>金币</v>
      </c>
      <c r="BA373" s="14">
        <f>IF(AT373&gt;0,ROUND(INDEX(挂机升级突破!$EV$7:$EV$26,卡牌消耗!AX373)*INDEX(卡牌消耗!$B$8:$F$8,AV373)/$Q$4/500,0)*500,"")</f>
        <v>7500</v>
      </c>
      <c r="BB373" s="14" t="str">
        <f>IF(AU373&gt;0,INDEX(挂机升级突破!$ER$5:$EV$5,卡牌消耗!AU373),"")</f>
        <v>乌金</v>
      </c>
      <c r="BC373" s="14">
        <f>IF(AU373&gt;0,ROUND(INDEX(挂机升级突破!$ER$7:$EU$26,卡牌消耗!AX373,卡牌消耗!AU373)*INDEX($B$6:$F$6,AV373)/$Q$4/5,0)*5,"")</f>
        <v>40</v>
      </c>
      <c r="BD373" s="104"/>
      <c r="BE373" s="104"/>
      <c r="BF373" s="106"/>
      <c r="BX373" s="171"/>
      <c r="BY373" s="171"/>
      <c r="BZ373" s="171"/>
    </row>
    <row r="374" spans="8:78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340"/>
        <v>8</v>
      </c>
      <c r="AC374" s="14">
        <f>INDEX(挂机升级突破!$DQ$6:$DQ$57,卡牌消耗!AI374)</f>
        <v>11</v>
      </c>
      <c r="AD374" s="14">
        <f>INDEX(挂机升级突破!DR$6:DR$57,卡牌消耗!$AI374)</f>
        <v>2</v>
      </c>
      <c r="AE374" s="14">
        <f>INDEX(挂机升级突破!DS$6:DS$57,卡牌消耗!$AI374)</f>
        <v>0</v>
      </c>
      <c r="AF374" s="14" t="str">
        <f t="shared" si="341"/>
        <v>夏侯渊</v>
      </c>
      <c r="AG374" s="14">
        <f t="shared" si="342"/>
        <v>4</v>
      </c>
      <c r="AH374" s="14" t="str">
        <f t="shared" si="343"/>
        <v>夏侯渊魂火-6</v>
      </c>
      <c r="AI374" s="14">
        <f t="shared" si="344"/>
        <v>6</v>
      </c>
      <c r="AJ374" s="14" t="str">
        <f>INDEX(挂机升级突破!$DT$4:$ED$4,INDEX(挂机升级突破!$DQ$6:$DQ$57,卡牌消耗!AI374))</f>
        <v>金币</v>
      </c>
      <c r="AK374" s="14">
        <f>ROUND(INDEX(挂机升级突破!$DJ$6:$DJ$57,卡牌消耗!AI374)*INDEX(卡牌消耗!$B$8:$F$8,AG374)/$Q$4/50,0)*50</f>
        <v>1900</v>
      </c>
      <c r="AL374" s="14" t="str">
        <f>IF(AD374&gt;0,INDEX(挂机升级突破!$DT$4:$ED$4,AD374),"")</f>
        <v>蓝色基础材料</v>
      </c>
      <c r="AM374" s="14">
        <f>ROUND(INDEX(挂机升级突破!$DT$6:$ED$57,卡牌消耗!AI374,AD374)*INDEX(卡牌消耗!$B$5:$F$5,AG374)/$Q$4/5,0)*5</f>
        <v>35</v>
      </c>
      <c r="AN374" s="14" t="str">
        <f>IF(AE374&gt;0,INDEX(挂机升级突破!$DT$4:$ED$4,AE374),"")</f>
        <v/>
      </c>
      <c r="AO374" s="14" t="str">
        <f>IF(AE374&gt;0,ROUND(INDEX(挂机升级突破!$DT$6:$ED$57,卡牌消耗!AI374,AE374)*INDEX(卡牌消耗!$B$7:$F$7,AG374)/$Q$4,0),"")</f>
        <v/>
      </c>
      <c r="AP374" s="106"/>
      <c r="AQ374" s="15"/>
      <c r="AR374" s="104">
        <v>370</v>
      </c>
      <c r="AS374" s="14">
        <f t="shared" si="345"/>
        <v>19</v>
      </c>
      <c r="AT374" s="14">
        <f>INDEX(挂机升级突破!$EI$7:$EI$26,AX374)</f>
        <v>5</v>
      </c>
      <c r="AU374" s="14">
        <f>INDEX(挂机升级突破!$EJ$7:$EJ$26,AX374)</f>
        <v>2</v>
      </c>
      <c r="AV374" s="14">
        <f t="shared" si="346"/>
        <v>2</v>
      </c>
      <c r="AW374" s="14" t="str">
        <f t="shared" si="347"/>
        <v>食火蜥</v>
      </c>
      <c r="AX374" s="14">
        <f t="shared" si="348"/>
        <v>10</v>
      </c>
      <c r="AY374" s="14" t="str">
        <f t="shared" si="349"/>
        <v>食火蜥10突</v>
      </c>
      <c r="AZ374" s="14" t="str">
        <f>IF(AT374&gt;0,INDEX(挂机升级突破!$ER$5:$EV$5,卡牌消耗!AT374),"")</f>
        <v>金币</v>
      </c>
      <c r="BA374" s="14">
        <f>IF(AT374&gt;0,ROUND(INDEX(挂机升级突破!$EV$7:$EV$26,卡牌消耗!AX374)*INDEX(卡牌消耗!$B$8:$F$8,AV374)/$Q$4/500,0)*500,"")</f>
        <v>13000</v>
      </c>
      <c r="BB374" s="14" t="str">
        <f>IF(AU374&gt;0,INDEX(挂机升级突破!$ER$5:$EV$5,卡牌消耗!AU374),"")</f>
        <v>乌金</v>
      </c>
      <c r="BC374" s="14">
        <f>IF(AU374&gt;0,ROUND(INDEX(挂机升级突破!$ER$7:$EU$26,卡牌消耗!AX374,卡牌消耗!AU374)*INDEX($B$6:$F$6,AV374)/$Q$4/5,0)*5,"")</f>
        <v>55</v>
      </c>
      <c r="BD374" s="104"/>
      <c r="BE374" s="104"/>
      <c r="BF374" s="106"/>
      <c r="BX374" s="171"/>
      <c r="BY374" s="171"/>
      <c r="BZ374" s="171"/>
    </row>
    <row r="375" spans="8:78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340"/>
        <v>8</v>
      </c>
      <c r="AC375" s="14">
        <f>INDEX(挂机升级突破!$DQ$6:$DQ$57,卡牌消耗!AI375)</f>
        <v>11</v>
      </c>
      <c r="AD375" s="14">
        <f>INDEX(挂机升级突破!DR$6:DR$57,卡牌消耗!$AI375)</f>
        <v>2</v>
      </c>
      <c r="AE375" s="14">
        <f>INDEX(挂机升级突破!DS$6:DS$57,卡牌消耗!$AI375)</f>
        <v>0</v>
      </c>
      <c r="AF375" s="14" t="str">
        <f t="shared" si="341"/>
        <v>夏侯渊</v>
      </c>
      <c r="AG375" s="14">
        <f t="shared" si="342"/>
        <v>4</v>
      </c>
      <c r="AH375" s="14" t="str">
        <f t="shared" si="343"/>
        <v>夏侯渊魂火-7</v>
      </c>
      <c r="AI375" s="14">
        <f t="shared" si="344"/>
        <v>7</v>
      </c>
      <c r="AJ375" s="14" t="str">
        <f>INDEX(挂机升级突破!$DT$4:$ED$4,INDEX(挂机升级突破!$DQ$6:$DQ$57,卡牌消耗!AI375))</f>
        <v>金币</v>
      </c>
      <c r="AK375" s="14">
        <f>ROUND(INDEX(挂机升级突破!$DJ$6:$DJ$57,卡牌消耗!AI375)*INDEX(卡牌消耗!$B$8:$F$8,AG375)/$Q$4/50,0)*50</f>
        <v>1900</v>
      </c>
      <c r="AL375" s="14" t="str">
        <f>IF(AD375&gt;0,INDEX(挂机升级突破!$DT$4:$ED$4,AD375),"")</f>
        <v>蓝色基础材料</v>
      </c>
      <c r="AM375" s="14">
        <f>ROUND(INDEX(挂机升级突破!$DT$6:$ED$57,卡牌消耗!AI375,AD375)*INDEX(卡牌消耗!$B$5:$F$5,AG375)/$Q$4/5,0)*5</f>
        <v>35</v>
      </c>
      <c r="AN375" s="14" t="str">
        <f>IF(AE375&gt;0,INDEX(挂机升级突破!$DT$4:$ED$4,AE375),"")</f>
        <v/>
      </c>
      <c r="AO375" s="14" t="str">
        <f>IF(AE375&gt;0,ROUND(INDEX(挂机升级突破!$DT$6:$ED$57,卡牌消耗!AI375,AE375)*INDEX(卡牌消耗!$B$7:$F$7,AG375)/$Q$4,0),"")</f>
        <v/>
      </c>
      <c r="AP375" s="106"/>
      <c r="AQ375" s="15"/>
      <c r="AR375" s="104">
        <v>371</v>
      </c>
      <c r="AS375" s="14">
        <f t="shared" si="345"/>
        <v>19</v>
      </c>
      <c r="AT375" s="14">
        <f>INDEX(挂机升级突破!$EI$7:$EI$26,AX375)</f>
        <v>5</v>
      </c>
      <c r="AU375" s="14">
        <f>INDEX(挂机升级突破!$EJ$7:$EJ$26,AX375)</f>
        <v>2</v>
      </c>
      <c r="AV375" s="14">
        <f t="shared" si="346"/>
        <v>2</v>
      </c>
      <c r="AW375" s="14" t="str">
        <f t="shared" si="347"/>
        <v>食火蜥</v>
      </c>
      <c r="AX375" s="14">
        <f t="shared" si="348"/>
        <v>11</v>
      </c>
      <c r="AY375" s="14" t="str">
        <f t="shared" si="349"/>
        <v>食火蜥11突</v>
      </c>
      <c r="AZ375" s="14" t="str">
        <f>IF(AT375&gt;0,INDEX(挂机升级突破!$ER$5:$EV$5,卡牌消耗!AT375),"")</f>
        <v>金币</v>
      </c>
      <c r="BA375" s="14">
        <f>IF(AT375&gt;0,ROUND(INDEX(挂机升级突破!$EV$7:$EV$26,卡牌消耗!AX375)*INDEX(卡牌消耗!$B$8:$F$8,AV375)/$Q$4/500,0)*500,"")</f>
        <v>13000</v>
      </c>
      <c r="BB375" s="14" t="str">
        <f>IF(AU375&gt;0,INDEX(挂机升级突破!$ER$5:$EV$5,卡牌消耗!AU375),"")</f>
        <v>乌金</v>
      </c>
      <c r="BC375" s="14">
        <f>IF(AU375&gt;0,ROUND(INDEX(挂机升级突破!$ER$7:$EU$26,卡牌消耗!AX375,卡牌消耗!AU375)*INDEX($B$6:$F$6,AV375)/$Q$4/5,0)*5,"")</f>
        <v>75</v>
      </c>
      <c r="BD375" s="104"/>
      <c r="BE375" s="104"/>
      <c r="BF375" s="106"/>
      <c r="BX375" s="171"/>
      <c r="BY375" s="171"/>
      <c r="BZ375" s="171"/>
    </row>
    <row r="376" spans="8:78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340"/>
        <v>8</v>
      </c>
      <c r="AC376" s="14">
        <f>INDEX(挂机升级突破!$DQ$6:$DQ$57,卡牌消耗!AI376)</f>
        <v>11</v>
      </c>
      <c r="AD376" s="14">
        <f>INDEX(挂机升级突破!DR$6:DR$57,卡牌消耗!$AI376)</f>
        <v>2</v>
      </c>
      <c r="AE376" s="14">
        <f>INDEX(挂机升级突破!DS$6:DS$57,卡牌消耗!$AI376)</f>
        <v>0</v>
      </c>
      <c r="AF376" s="14" t="str">
        <f t="shared" si="341"/>
        <v>夏侯渊</v>
      </c>
      <c r="AG376" s="14">
        <f t="shared" si="342"/>
        <v>4</v>
      </c>
      <c r="AH376" s="14" t="str">
        <f t="shared" si="343"/>
        <v>夏侯渊魂火-8</v>
      </c>
      <c r="AI376" s="14">
        <f t="shared" si="344"/>
        <v>8</v>
      </c>
      <c r="AJ376" s="14" t="str">
        <f>INDEX(挂机升级突破!$DT$4:$ED$4,INDEX(挂机升级突破!$DQ$6:$DQ$57,卡牌消耗!AI376))</f>
        <v>金币</v>
      </c>
      <c r="AK376" s="14">
        <f>ROUND(INDEX(挂机升级突破!$DJ$6:$DJ$57,卡牌消耗!AI376)*INDEX(卡牌消耗!$B$8:$F$8,AG376)/$Q$4/50,0)*50</f>
        <v>2850</v>
      </c>
      <c r="AL376" s="14" t="str">
        <f>IF(AD376&gt;0,INDEX(挂机升级突破!$DT$4:$ED$4,AD376),"")</f>
        <v>蓝色基础材料</v>
      </c>
      <c r="AM376" s="14">
        <f>ROUND(INDEX(挂机升级突破!$DT$6:$ED$57,卡牌消耗!AI376,AD376)*INDEX(卡牌消耗!$B$5:$F$5,AG376)/$Q$4/5,0)*5</f>
        <v>70</v>
      </c>
      <c r="AN376" s="14" t="str">
        <f>IF(AE376&gt;0,INDEX(挂机升级突破!$DT$4:$ED$4,AE376),"")</f>
        <v/>
      </c>
      <c r="AO376" s="14" t="str">
        <f>IF(AE376&gt;0,ROUND(INDEX(挂机升级突破!$DT$6:$ED$57,卡牌消耗!AI376,AE376)*INDEX(卡牌消耗!$B$7:$F$7,AG376)/$Q$4,0),"")</f>
        <v/>
      </c>
      <c r="AP376" s="106"/>
      <c r="AQ376" s="15"/>
      <c r="AR376" s="104">
        <v>372</v>
      </c>
      <c r="AS376" s="14">
        <f t="shared" si="345"/>
        <v>19</v>
      </c>
      <c r="AT376" s="14">
        <f>INDEX(挂机升级突破!$EI$7:$EI$26,AX376)</f>
        <v>5</v>
      </c>
      <c r="AU376" s="14">
        <f>INDEX(挂机升级突破!$EJ$7:$EJ$26,AX376)</f>
        <v>2</v>
      </c>
      <c r="AV376" s="14">
        <f t="shared" si="346"/>
        <v>2</v>
      </c>
      <c r="AW376" s="14" t="str">
        <f t="shared" si="347"/>
        <v>食火蜥</v>
      </c>
      <c r="AX376" s="14">
        <f t="shared" si="348"/>
        <v>12</v>
      </c>
      <c r="AY376" s="14" t="str">
        <f t="shared" si="349"/>
        <v>食火蜥12突</v>
      </c>
      <c r="AZ376" s="14" t="str">
        <f>IF(AT376&gt;0,INDEX(挂机升级突破!$ER$5:$EV$5,卡牌消耗!AT376),"")</f>
        <v>金币</v>
      </c>
      <c r="BA376" s="14">
        <f>IF(AT376&gt;0,ROUND(INDEX(挂机升级突破!$EV$7:$EV$26,卡牌消耗!AX376)*INDEX(卡牌消耗!$B$8:$F$8,AV376)/$Q$4/500,0)*500,"")</f>
        <v>17500</v>
      </c>
      <c r="BB376" s="14" t="str">
        <f>IF(AU376&gt;0,INDEX(挂机升级突破!$ER$5:$EV$5,卡牌消耗!AU376),"")</f>
        <v>乌金</v>
      </c>
      <c r="BC376" s="14">
        <f>IF(AU376&gt;0,ROUND(INDEX(挂机升级突破!$ER$7:$EU$26,卡牌消耗!AX376,卡牌消耗!AU376)*INDEX($B$6:$F$6,AV376)/$Q$4/5,0)*5,"")</f>
        <v>95</v>
      </c>
      <c r="BD376" s="104"/>
      <c r="BE376" s="104"/>
      <c r="BF376" s="106"/>
      <c r="BX376" s="171"/>
      <c r="BY376" s="171"/>
      <c r="BZ376" s="171"/>
    </row>
    <row r="377" spans="8:78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340"/>
        <v>8</v>
      </c>
      <c r="AC377" s="14">
        <f>INDEX(挂机升级突破!$DQ$6:$DQ$57,卡牌消耗!AI377)</f>
        <v>11</v>
      </c>
      <c r="AD377" s="14">
        <f>INDEX(挂机升级突破!DR$6:DR$57,卡牌消耗!$AI377)</f>
        <v>2</v>
      </c>
      <c r="AE377" s="14">
        <f>INDEX(挂机升级突破!DS$6:DS$57,卡牌消耗!$AI377)</f>
        <v>0</v>
      </c>
      <c r="AF377" s="14" t="str">
        <f t="shared" si="341"/>
        <v>夏侯渊</v>
      </c>
      <c r="AG377" s="14">
        <f t="shared" si="342"/>
        <v>4</v>
      </c>
      <c r="AH377" s="14" t="str">
        <f t="shared" si="343"/>
        <v>夏侯渊魂火-9</v>
      </c>
      <c r="AI377" s="14">
        <f t="shared" si="344"/>
        <v>9</v>
      </c>
      <c r="AJ377" s="14" t="str">
        <f>INDEX(挂机升级突破!$DT$4:$ED$4,INDEX(挂机升级突破!$DQ$6:$DQ$57,卡牌消耗!AI377))</f>
        <v>金币</v>
      </c>
      <c r="AK377" s="14">
        <f>ROUND(INDEX(挂机升级突破!$DJ$6:$DJ$57,卡牌消耗!AI377)*INDEX(卡牌消耗!$B$8:$F$8,AG377)/$Q$4/50,0)*50</f>
        <v>2850</v>
      </c>
      <c r="AL377" s="14" t="str">
        <f>IF(AD377&gt;0,INDEX(挂机升级突破!$DT$4:$ED$4,AD377),"")</f>
        <v>蓝色基础材料</v>
      </c>
      <c r="AM377" s="14">
        <f>ROUND(INDEX(挂机升级突破!$DT$6:$ED$57,卡牌消耗!AI377,AD377)*INDEX(卡牌消耗!$B$5:$F$5,AG377)/$Q$4/5,0)*5</f>
        <v>70</v>
      </c>
      <c r="AN377" s="14" t="str">
        <f>IF(AE377&gt;0,INDEX(挂机升级突破!$DT$4:$ED$4,AE377),"")</f>
        <v/>
      </c>
      <c r="AO377" s="14" t="str">
        <f>IF(AE377&gt;0,ROUND(INDEX(挂机升级突破!$DT$6:$ED$57,卡牌消耗!AI377,AE377)*INDEX(卡牌消耗!$B$7:$F$7,AG377)/$Q$4,0),"")</f>
        <v/>
      </c>
      <c r="AP377" s="106"/>
      <c r="AQ377" s="15"/>
      <c r="AR377" s="104">
        <v>373</v>
      </c>
      <c r="AS377" s="14">
        <f t="shared" si="345"/>
        <v>19</v>
      </c>
      <c r="AT377" s="14">
        <f>INDEX(挂机升级突破!$EI$7:$EI$26,AX377)</f>
        <v>5</v>
      </c>
      <c r="AU377" s="14">
        <f>INDEX(挂机升级突破!$EJ$7:$EJ$26,AX377)</f>
        <v>3</v>
      </c>
      <c r="AV377" s="14">
        <f t="shared" si="346"/>
        <v>2</v>
      </c>
      <c r="AW377" s="14" t="str">
        <f t="shared" si="347"/>
        <v>食火蜥</v>
      </c>
      <c r="AX377" s="14">
        <f t="shared" si="348"/>
        <v>13</v>
      </c>
      <c r="AY377" s="14" t="str">
        <f t="shared" si="349"/>
        <v>食火蜥13突</v>
      </c>
      <c r="AZ377" s="14" t="str">
        <f>IF(AT377&gt;0,INDEX(挂机升级突破!$ER$5:$EV$5,卡牌消耗!AT377),"")</f>
        <v>金币</v>
      </c>
      <c r="BA377" s="14">
        <f>IF(AT377&gt;0,ROUND(INDEX(挂机升级突破!$EV$7:$EV$26,卡牌消耗!AX377)*INDEX(卡牌消耗!$B$8:$F$8,AV377)/$Q$4/500,0)*500,"")</f>
        <v>23500</v>
      </c>
      <c r="BB377" s="14" t="str">
        <f>IF(AU377&gt;0,INDEX(挂机升级突破!$ER$5:$EV$5,卡牌消耗!AU377),"")</f>
        <v>银母</v>
      </c>
      <c r="BC377" s="14">
        <f>IF(AU377&gt;0,ROUND(INDEX(挂机升级突破!$ER$7:$EU$26,卡牌消耗!AX377,卡牌消耗!AU377)*INDEX($B$6:$F$6,AV377)/$Q$4/5,0)*5,"")</f>
        <v>30</v>
      </c>
      <c r="BD377" s="104"/>
      <c r="BE377" s="104"/>
      <c r="BF377" s="106"/>
      <c r="BX377" s="171"/>
      <c r="BY377" s="171"/>
      <c r="BZ377" s="171"/>
    </row>
    <row r="378" spans="8:78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340"/>
        <v>8</v>
      </c>
      <c r="AC378" s="14">
        <f>INDEX(挂机升级突破!$DQ$6:$DQ$57,卡牌消耗!AI378)</f>
        <v>11</v>
      </c>
      <c r="AD378" s="14">
        <f>INDEX(挂机升级突破!DR$6:DR$57,卡牌消耗!$AI378)</f>
        <v>2</v>
      </c>
      <c r="AE378" s="14">
        <f>INDEX(挂机升级突破!DS$6:DS$57,卡牌消耗!$AI378)</f>
        <v>0</v>
      </c>
      <c r="AF378" s="14" t="str">
        <f t="shared" si="341"/>
        <v>夏侯渊</v>
      </c>
      <c r="AG378" s="14">
        <f t="shared" si="342"/>
        <v>4</v>
      </c>
      <c r="AH378" s="14" t="str">
        <f t="shared" si="343"/>
        <v>夏侯渊魂火-10</v>
      </c>
      <c r="AI378" s="14">
        <f t="shared" si="344"/>
        <v>10</v>
      </c>
      <c r="AJ378" s="14" t="str">
        <f>INDEX(挂机升级突破!$DT$4:$ED$4,INDEX(挂机升级突破!$DQ$6:$DQ$57,卡牌消耗!AI378))</f>
        <v>金币</v>
      </c>
      <c r="AK378" s="14">
        <f>ROUND(INDEX(挂机升级突破!$DJ$6:$DJ$57,卡牌消耗!AI378)*INDEX(卡牌消耗!$B$8:$F$8,AG378)/$Q$4/50,0)*50</f>
        <v>4750</v>
      </c>
      <c r="AL378" s="14" t="str">
        <f>IF(AD378&gt;0,INDEX(挂机升级突破!$DT$4:$ED$4,AD378),"")</f>
        <v>蓝色基础材料</v>
      </c>
      <c r="AM378" s="14">
        <f>ROUND(INDEX(挂机升级突破!$DT$6:$ED$57,卡牌消耗!AI378,AD378)*INDEX(卡牌消耗!$B$5:$F$5,AG378)/$Q$4/5,0)*5</f>
        <v>105</v>
      </c>
      <c r="AN378" s="14" t="str">
        <f>IF(AE378&gt;0,INDEX(挂机升级突破!$DT$4:$ED$4,AE378),"")</f>
        <v/>
      </c>
      <c r="AO378" s="14" t="str">
        <f>IF(AE378&gt;0,ROUND(INDEX(挂机升级突破!$DT$6:$ED$57,卡牌消耗!AI378,AE378)*INDEX(卡牌消耗!$B$7:$F$7,AG378)/$Q$4,0),"")</f>
        <v/>
      </c>
      <c r="AP378" s="106"/>
      <c r="AQ378" s="15"/>
      <c r="AR378" s="104">
        <v>374</v>
      </c>
      <c r="AS378" s="14">
        <f t="shared" si="345"/>
        <v>19</v>
      </c>
      <c r="AT378" s="14">
        <f>INDEX(挂机升级突破!$EI$7:$EI$26,AX378)</f>
        <v>5</v>
      </c>
      <c r="AU378" s="14">
        <f>INDEX(挂机升级突破!$EJ$7:$EJ$26,AX378)</f>
        <v>3</v>
      </c>
      <c r="AV378" s="14">
        <f t="shared" si="346"/>
        <v>2</v>
      </c>
      <c r="AW378" s="14" t="str">
        <f t="shared" si="347"/>
        <v>食火蜥</v>
      </c>
      <c r="AX378" s="14">
        <f t="shared" si="348"/>
        <v>14</v>
      </c>
      <c r="AY378" s="14" t="str">
        <f t="shared" si="349"/>
        <v>食火蜥14突</v>
      </c>
      <c r="AZ378" s="14" t="str">
        <f>IF(AT378&gt;0,INDEX(挂机升级突破!$ER$5:$EV$5,卡牌消耗!AT378),"")</f>
        <v>金币</v>
      </c>
      <c r="BA378" s="14">
        <f>IF(AT378&gt;0,ROUND(INDEX(挂机升级突破!$EV$7:$EV$26,卡牌消耗!AX378)*INDEX(卡牌消耗!$B$8:$F$8,AV378)/$Q$4/500,0)*500,"")</f>
        <v>23500</v>
      </c>
      <c r="BB378" s="14" t="str">
        <f>IF(AU378&gt;0,INDEX(挂机升级突破!$ER$5:$EV$5,卡牌消耗!AU378),"")</f>
        <v>银母</v>
      </c>
      <c r="BC378" s="14">
        <f>IF(AU378&gt;0,ROUND(INDEX(挂机升级突破!$ER$7:$EU$26,卡牌消耗!AX378,卡牌消耗!AU378)*INDEX($B$6:$F$6,AV378)/$Q$4/5,0)*5,"")</f>
        <v>45</v>
      </c>
      <c r="BD378" s="104"/>
      <c r="BE378" s="104"/>
      <c r="BF378" s="106"/>
      <c r="BX378" s="171"/>
      <c r="BY378" s="171"/>
      <c r="BZ378" s="171"/>
    </row>
    <row r="379" spans="8:78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340"/>
        <v>8</v>
      </c>
      <c r="AC379" s="14">
        <f>INDEX(挂机升级突破!$DQ$6:$DQ$57,卡牌消耗!AI379)</f>
        <v>11</v>
      </c>
      <c r="AD379" s="14">
        <f>INDEX(挂机升级突破!DR$6:DR$57,卡牌消耗!$AI379)</f>
        <v>2</v>
      </c>
      <c r="AE379" s="14">
        <f>INDEX(挂机升级突破!DS$6:DS$57,卡牌消耗!$AI379)</f>
        <v>0</v>
      </c>
      <c r="AF379" s="14" t="str">
        <f t="shared" si="341"/>
        <v>夏侯渊</v>
      </c>
      <c r="AG379" s="14">
        <f t="shared" si="342"/>
        <v>4</v>
      </c>
      <c r="AH379" s="14" t="str">
        <f t="shared" si="343"/>
        <v>夏侯渊魂火-11</v>
      </c>
      <c r="AI379" s="14">
        <f t="shared" si="344"/>
        <v>11</v>
      </c>
      <c r="AJ379" s="14" t="str">
        <f>INDEX(挂机升级突破!$DT$4:$ED$4,INDEX(挂机升级突破!$DQ$6:$DQ$57,卡牌消耗!AI379))</f>
        <v>金币</v>
      </c>
      <c r="AK379" s="14">
        <f>ROUND(INDEX(挂机升级突破!$DJ$6:$DJ$57,卡牌消耗!AI379)*INDEX(卡牌消耗!$B$8:$F$8,AG379)/$Q$4/50,0)*50</f>
        <v>4750</v>
      </c>
      <c r="AL379" s="14" t="str">
        <f>IF(AD379&gt;0,INDEX(挂机升级突破!$DT$4:$ED$4,AD379),"")</f>
        <v>蓝色基础材料</v>
      </c>
      <c r="AM379" s="14">
        <f>ROUND(INDEX(挂机升级突破!$DT$6:$ED$57,卡牌消耗!AI379,AD379)*INDEX(卡牌消耗!$B$5:$F$5,AG379)/$Q$4/5,0)*5</f>
        <v>105</v>
      </c>
      <c r="AN379" s="14" t="str">
        <f>IF(AE379&gt;0,INDEX(挂机升级突破!$DT$4:$ED$4,AE379),"")</f>
        <v/>
      </c>
      <c r="AO379" s="14" t="str">
        <f>IF(AE379&gt;0,ROUND(INDEX(挂机升级突破!$DT$6:$ED$57,卡牌消耗!AI379,AE379)*INDEX(卡牌消耗!$B$7:$F$7,AG379)/$Q$4,0),"")</f>
        <v/>
      </c>
      <c r="AP379" s="106"/>
      <c r="AQ379" s="15"/>
      <c r="AR379" s="104">
        <v>375</v>
      </c>
      <c r="AS379" s="14">
        <f t="shared" si="345"/>
        <v>19</v>
      </c>
      <c r="AT379" s="14">
        <f>INDEX(挂机升级突破!$EI$7:$EI$26,AX379)</f>
        <v>5</v>
      </c>
      <c r="AU379" s="14">
        <f>INDEX(挂机升级突破!$EJ$7:$EJ$26,AX379)</f>
        <v>3</v>
      </c>
      <c r="AV379" s="14">
        <f t="shared" si="346"/>
        <v>2</v>
      </c>
      <c r="AW379" s="14" t="str">
        <f t="shared" si="347"/>
        <v>食火蜥</v>
      </c>
      <c r="AX379" s="14">
        <f t="shared" si="348"/>
        <v>15</v>
      </c>
      <c r="AY379" s="14" t="str">
        <f t="shared" si="349"/>
        <v>食火蜥15突</v>
      </c>
      <c r="AZ379" s="14" t="str">
        <f>IF(AT379&gt;0,INDEX(挂机升级突破!$ER$5:$EV$5,卡牌消耗!AT379),"")</f>
        <v>金币</v>
      </c>
      <c r="BA379" s="14">
        <f>IF(AT379&gt;0,ROUND(INDEX(挂机升级突破!$EV$7:$EV$26,卡牌消耗!AX379)*INDEX(卡牌消耗!$B$8:$F$8,AV379)/$Q$4/500,0)*500,"")</f>
        <v>31000</v>
      </c>
      <c r="BB379" s="14" t="str">
        <f>IF(AU379&gt;0,INDEX(挂机升级突破!$ER$5:$EV$5,卡牌消耗!AU379),"")</f>
        <v>银母</v>
      </c>
      <c r="BC379" s="14">
        <f>IF(AU379&gt;0,ROUND(INDEX(挂机升级突破!$ER$7:$EU$26,卡牌消耗!AX379,卡牌消耗!AU379)*INDEX($B$6:$F$6,AV379)/$Q$4/5,0)*5,"")</f>
        <v>55</v>
      </c>
      <c r="BD379" s="104"/>
      <c r="BE379" s="104"/>
      <c r="BF379" s="106"/>
      <c r="BX379" s="171"/>
      <c r="BY379" s="171"/>
      <c r="BZ379" s="171"/>
    </row>
    <row r="380" spans="8:78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340"/>
        <v>8</v>
      </c>
      <c r="AC380" s="14">
        <f>INDEX(挂机升级突破!$DQ$6:$DQ$57,卡牌消耗!AI380)</f>
        <v>11</v>
      </c>
      <c r="AD380" s="14">
        <f>INDEX(挂机升级突破!DR$6:DR$57,卡牌消耗!$AI380)</f>
        <v>2</v>
      </c>
      <c r="AE380" s="14">
        <f>INDEX(挂机升级突破!DS$6:DS$57,卡牌消耗!$AI380)</f>
        <v>0</v>
      </c>
      <c r="AF380" s="14" t="str">
        <f t="shared" si="341"/>
        <v>夏侯渊</v>
      </c>
      <c r="AG380" s="14">
        <f t="shared" si="342"/>
        <v>4</v>
      </c>
      <c r="AH380" s="14" t="str">
        <f t="shared" si="343"/>
        <v>夏侯渊魂火-12</v>
      </c>
      <c r="AI380" s="14">
        <f t="shared" si="344"/>
        <v>12</v>
      </c>
      <c r="AJ380" s="14" t="str">
        <f>INDEX(挂机升级突破!$DT$4:$ED$4,INDEX(挂机升级突破!$DQ$6:$DQ$57,卡牌消耗!AI380))</f>
        <v>金币</v>
      </c>
      <c r="AK380" s="14">
        <f>ROUND(INDEX(挂机升级突破!$DJ$6:$DJ$57,卡牌消耗!AI380)*INDEX(卡牌消耗!$B$8:$F$8,AG380)/$Q$4/50,0)*50</f>
        <v>4100</v>
      </c>
      <c r="AL380" s="14" t="str">
        <f>IF(AD380&gt;0,INDEX(挂机升级突破!$DT$4:$ED$4,AD380),"")</f>
        <v>蓝色基础材料</v>
      </c>
      <c r="AM380" s="14">
        <f>ROUND(INDEX(挂机升级突破!$DT$6:$ED$57,卡牌消耗!AI380,AD380)*INDEX(卡牌消耗!$B$5:$F$5,AG380)/$Q$4/5,0)*5</f>
        <v>140</v>
      </c>
      <c r="AN380" s="14" t="str">
        <f>IF(AE380&gt;0,INDEX(挂机升级突破!$DT$4:$ED$4,AE380),"")</f>
        <v/>
      </c>
      <c r="AO380" s="14" t="str">
        <f>IF(AE380&gt;0,ROUND(INDEX(挂机升级突破!$DT$6:$ED$57,卡牌消耗!AI380,AE380)*INDEX(卡牌消耗!$B$7:$F$7,AG380)/$Q$4,0),"")</f>
        <v/>
      </c>
      <c r="AP380" s="106"/>
      <c r="AQ380" s="15"/>
      <c r="AR380" s="104">
        <v>376</v>
      </c>
      <c r="AS380" s="14">
        <f t="shared" si="345"/>
        <v>19</v>
      </c>
      <c r="AT380" s="14">
        <f>INDEX(挂机升级突破!$EI$7:$EI$26,AX380)</f>
        <v>5</v>
      </c>
      <c r="AU380" s="14">
        <f>INDEX(挂机升级突破!$EJ$7:$EJ$26,AX380)</f>
        <v>3</v>
      </c>
      <c r="AV380" s="14">
        <f t="shared" si="346"/>
        <v>2</v>
      </c>
      <c r="AW380" s="14" t="str">
        <f t="shared" si="347"/>
        <v>食火蜥</v>
      </c>
      <c r="AX380" s="14">
        <f t="shared" si="348"/>
        <v>16</v>
      </c>
      <c r="AY380" s="14" t="str">
        <f t="shared" si="349"/>
        <v>食火蜥16突</v>
      </c>
      <c r="AZ380" s="14" t="str">
        <f>IF(AT380&gt;0,INDEX(挂机升级突破!$ER$5:$EV$5,卡牌消耗!AT380),"")</f>
        <v>金币</v>
      </c>
      <c r="BA380" s="14">
        <f>IF(AT380&gt;0,ROUND(INDEX(挂机升级突破!$EV$7:$EV$26,卡牌消耗!AX380)*INDEX(卡牌消耗!$B$8:$F$8,AV380)/$Q$4/500,0)*500,"")</f>
        <v>56500</v>
      </c>
      <c r="BB380" s="14" t="str">
        <f>IF(AU380&gt;0,INDEX(挂机升级突破!$ER$5:$EV$5,卡牌消耗!AU380),"")</f>
        <v>银母</v>
      </c>
      <c r="BC380" s="14">
        <f>IF(AU380&gt;0,ROUND(INDEX(挂机升级突破!$ER$7:$EU$26,卡牌消耗!AX380,卡牌消耗!AU380)*INDEX($B$6:$F$6,AV380)/$Q$4/5,0)*5,"")</f>
        <v>75</v>
      </c>
      <c r="BD380" s="104"/>
      <c r="BE380" s="104"/>
      <c r="BF380" s="106"/>
      <c r="BX380" s="171"/>
      <c r="BY380" s="171"/>
      <c r="BZ380" s="171"/>
    </row>
    <row r="381" spans="8:78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340"/>
        <v>8</v>
      </c>
      <c r="AC381" s="14">
        <f>INDEX(挂机升级突破!$DQ$6:$DQ$57,卡牌消耗!AI381)</f>
        <v>11</v>
      </c>
      <c r="AD381" s="14">
        <f>INDEX(挂机升级突破!DR$6:DR$57,卡牌消耗!$AI381)</f>
        <v>2</v>
      </c>
      <c r="AE381" s="14">
        <f>INDEX(挂机升级突破!DS$6:DS$57,卡牌消耗!$AI381)</f>
        <v>0</v>
      </c>
      <c r="AF381" s="14" t="str">
        <f t="shared" si="341"/>
        <v>夏侯渊</v>
      </c>
      <c r="AG381" s="14">
        <f t="shared" si="342"/>
        <v>4</v>
      </c>
      <c r="AH381" s="14" t="str">
        <f t="shared" si="343"/>
        <v>夏侯渊魂火-13</v>
      </c>
      <c r="AI381" s="14">
        <f t="shared" si="344"/>
        <v>13</v>
      </c>
      <c r="AJ381" s="14" t="str">
        <f>INDEX(挂机升级突破!$DT$4:$ED$4,INDEX(挂机升级突破!$DQ$6:$DQ$57,卡牌消耗!AI381))</f>
        <v>金币</v>
      </c>
      <c r="AK381" s="14">
        <f>ROUND(INDEX(挂机升级突破!$DJ$6:$DJ$57,卡牌消耗!AI381)*INDEX(卡牌消耗!$B$8:$F$8,AG381)/$Q$4/50,0)*50</f>
        <v>4100</v>
      </c>
      <c r="AL381" s="14" t="str">
        <f>IF(AD381&gt;0,INDEX(挂机升级突破!$DT$4:$ED$4,AD381),"")</f>
        <v>蓝色基础材料</v>
      </c>
      <c r="AM381" s="14">
        <f>ROUND(INDEX(挂机升级突破!$DT$6:$ED$57,卡牌消耗!AI381,AD381)*INDEX(卡牌消耗!$B$5:$F$5,AG381)/$Q$4/5,0)*5</f>
        <v>140</v>
      </c>
      <c r="AN381" s="14" t="str">
        <f>IF(AE381&gt;0,INDEX(挂机升级突破!$DT$4:$ED$4,AE381),"")</f>
        <v/>
      </c>
      <c r="AO381" s="14" t="str">
        <f>IF(AE381&gt;0,ROUND(INDEX(挂机升级突破!$DT$6:$ED$57,卡牌消耗!AI381,AE381)*INDEX(卡牌消耗!$B$7:$F$7,AG381)/$Q$4,0),"")</f>
        <v/>
      </c>
      <c r="AP381" s="106"/>
      <c r="AQ381" s="15"/>
      <c r="AR381" s="104">
        <v>377</v>
      </c>
      <c r="AS381" s="14">
        <f t="shared" si="345"/>
        <v>19</v>
      </c>
      <c r="AT381" s="14">
        <f>INDEX(挂机升级突破!$EI$7:$EI$26,AX381)</f>
        <v>5</v>
      </c>
      <c r="AU381" s="14">
        <f>INDEX(挂机升级突破!$EJ$7:$EJ$26,AX381)</f>
        <v>4</v>
      </c>
      <c r="AV381" s="14">
        <f t="shared" si="346"/>
        <v>2</v>
      </c>
      <c r="AW381" s="14" t="str">
        <f t="shared" si="347"/>
        <v>食火蜥</v>
      </c>
      <c r="AX381" s="14">
        <f t="shared" si="348"/>
        <v>17</v>
      </c>
      <c r="AY381" s="14" t="str">
        <f t="shared" si="349"/>
        <v>食火蜥17突</v>
      </c>
      <c r="AZ381" s="14" t="str">
        <f>IF(AT381&gt;0,INDEX(挂机升级突破!$ER$5:$EV$5,卡牌消耗!AT381),"")</f>
        <v>金币</v>
      </c>
      <c r="BA381" s="14">
        <f>IF(AT381&gt;0,ROUND(INDEX(挂机升级突破!$EV$7:$EV$26,卡牌消耗!AX381)*INDEX(卡牌消耗!$B$8:$F$8,AV381)/$Q$4/500,0)*500,"")</f>
        <v>56500</v>
      </c>
      <c r="BB381" s="14" t="str">
        <f>IF(AU381&gt;0,INDEX(挂机升级突破!$ER$5:$EV$5,卡牌消耗!AU381),"")</f>
        <v>铀金</v>
      </c>
      <c r="BC381" s="14">
        <f>IF(AU381&gt;0,ROUND(INDEX(挂机升级突破!$ER$7:$EU$26,卡牌消耗!AX381,卡牌消耗!AU381)*INDEX($B$6:$F$6,AV381)/$Q$4/5,0)*5,"")</f>
        <v>15</v>
      </c>
      <c r="BD381" s="104"/>
      <c r="BE381" s="104"/>
      <c r="BF381" s="106"/>
      <c r="BX381" s="171"/>
      <c r="BY381" s="171"/>
      <c r="BZ381" s="171"/>
    </row>
    <row r="382" spans="8:78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340"/>
        <v>8</v>
      </c>
      <c r="AC382" s="14">
        <f>INDEX(挂机升级突破!$DQ$6:$DQ$57,卡牌消耗!AI382)</f>
        <v>11</v>
      </c>
      <c r="AD382" s="14">
        <f>INDEX(挂机升级突破!DR$6:DR$57,卡牌消耗!$AI382)</f>
        <v>3</v>
      </c>
      <c r="AE382" s="14">
        <f>INDEX(挂机升级突破!DS$6:DS$57,卡牌消耗!$AI382)</f>
        <v>0</v>
      </c>
      <c r="AF382" s="14" t="str">
        <f t="shared" si="341"/>
        <v>夏侯渊</v>
      </c>
      <c r="AG382" s="14">
        <f t="shared" si="342"/>
        <v>4</v>
      </c>
      <c r="AH382" s="14" t="str">
        <f t="shared" si="343"/>
        <v>夏侯渊魂火-14</v>
      </c>
      <c r="AI382" s="14">
        <f t="shared" si="344"/>
        <v>14</v>
      </c>
      <c r="AJ382" s="14" t="str">
        <f>INDEX(挂机升级突破!$DT$4:$ED$4,INDEX(挂机升级突破!$DQ$6:$DQ$57,卡牌消耗!AI382))</f>
        <v>金币</v>
      </c>
      <c r="AK382" s="14">
        <f>ROUND(INDEX(挂机升级突破!$DJ$6:$DJ$57,卡牌消耗!AI382)*INDEX(卡牌消耗!$B$8:$F$8,AG382)/$Q$4/50,0)*50</f>
        <v>4500</v>
      </c>
      <c r="AL382" s="14" t="str">
        <f>IF(AD382&gt;0,INDEX(挂机升级突破!$DT$4:$ED$4,AD382),"")</f>
        <v>紫色基础材料</v>
      </c>
      <c r="AM382" s="14">
        <f>ROUND(INDEX(挂机升级突破!$DT$6:$ED$57,卡牌消耗!AI382,AD382)*INDEX(卡牌消耗!$B$5:$F$5,AG382)/$Q$4/5,0)*5</f>
        <v>30</v>
      </c>
      <c r="AN382" s="14" t="str">
        <f>IF(AE382&gt;0,INDEX(挂机升级突破!$DT$4:$ED$4,AE382),"")</f>
        <v/>
      </c>
      <c r="AO382" s="14" t="str">
        <f>IF(AE382&gt;0,ROUND(INDEX(挂机升级突破!$DT$6:$ED$57,卡牌消耗!AI382,AE382)*INDEX(卡牌消耗!$B$7:$F$7,AG382)/$Q$4,0),"")</f>
        <v/>
      </c>
      <c r="AP382" s="106"/>
      <c r="AQ382" s="15"/>
      <c r="AR382" s="104">
        <v>378</v>
      </c>
      <c r="AS382" s="14">
        <f t="shared" si="345"/>
        <v>19</v>
      </c>
      <c r="AT382" s="14">
        <f>INDEX(挂机升级突破!$EI$7:$EI$26,AX382)</f>
        <v>5</v>
      </c>
      <c r="AU382" s="14">
        <f>INDEX(挂机升级突破!$EJ$7:$EJ$26,AX382)</f>
        <v>4</v>
      </c>
      <c r="AV382" s="14">
        <f t="shared" si="346"/>
        <v>2</v>
      </c>
      <c r="AW382" s="14" t="str">
        <f t="shared" si="347"/>
        <v>食火蜥</v>
      </c>
      <c r="AX382" s="14">
        <f t="shared" si="348"/>
        <v>18</v>
      </c>
      <c r="AY382" s="14" t="str">
        <f t="shared" si="349"/>
        <v>食火蜥18突</v>
      </c>
      <c r="AZ382" s="14" t="str">
        <f>IF(AT382&gt;0,INDEX(挂机升级突破!$ER$5:$EV$5,卡牌消耗!AT382),"")</f>
        <v>金币</v>
      </c>
      <c r="BA382" s="14">
        <f>IF(AT382&gt;0,ROUND(INDEX(挂机升级突破!$EV$7:$EV$26,卡牌消耗!AX382)*INDEX(卡牌消耗!$B$8:$F$8,AV382)/$Q$4/500,0)*500,"")</f>
        <v>75000</v>
      </c>
      <c r="BB382" s="14" t="str">
        <f>IF(AU382&gt;0,INDEX(挂机升级突破!$ER$5:$EV$5,卡牌消耗!AU382),"")</f>
        <v>铀金</v>
      </c>
      <c r="BC382" s="14">
        <f>IF(AU382&gt;0,ROUND(INDEX(挂机升级突破!$ER$7:$EU$26,卡牌消耗!AX382,卡牌消耗!AU382)*INDEX($B$6:$F$6,AV382)/$Q$4/5,0)*5,"")</f>
        <v>20</v>
      </c>
      <c r="BD382" s="104"/>
      <c r="BE382" s="104"/>
      <c r="BF382" s="106"/>
      <c r="BX382" s="171"/>
      <c r="BY382" s="171"/>
      <c r="BZ382" s="171"/>
    </row>
    <row r="383" spans="8:78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340"/>
        <v>8</v>
      </c>
      <c r="AC383" s="14">
        <f>INDEX(挂机升级突破!$DQ$6:$DQ$57,卡牌消耗!AI383)</f>
        <v>11</v>
      </c>
      <c r="AD383" s="14">
        <f>INDEX(挂机升级突破!DR$6:DR$57,卡牌消耗!$AI383)</f>
        <v>3</v>
      </c>
      <c r="AE383" s="14">
        <f>INDEX(挂机升级突破!DS$6:DS$57,卡牌消耗!$AI383)</f>
        <v>0</v>
      </c>
      <c r="AF383" s="14" t="str">
        <f t="shared" si="341"/>
        <v>夏侯渊</v>
      </c>
      <c r="AG383" s="14">
        <f t="shared" si="342"/>
        <v>4</v>
      </c>
      <c r="AH383" s="14" t="str">
        <f t="shared" si="343"/>
        <v>夏侯渊魂火-15</v>
      </c>
      <c r="AI383" s="14">
        <f t="shared" si="344"/>
        <v>15</v>
      </c>
      <c r="AJ383" s="14" t="str">
        <f>INDEX(挂机升级突破!$DT$4:$ED$4,INDEX(挂机升级突破!$DQ$6:$DQ$57,卡牌消耗!AI383))</f>
        <v>金币</v>
      </c>
      <c r="AK383" s="14">
        <f>ROUND(INDEX(挂机升级突破!$DJ$6:$DJ$57,卡牌消耗!AI383)*INDEX(卡牌消耗!$B$8:$F$8,AG383)/$Q$4/50,0)*50</f>
        <v>4900</v>
      </c>
      <c r="AL383" s="14" t="str">
        <f>IF(AD383&gt;0,INDEX(挂机升级突破!$DT$4:$ED$4,AD383),"")</f>
        <v>紫色基础材料</v>
      </c>
      <c r="AM383" s="14">
        <f>ROUND(INDEX(挂机升级突破!$DT$6:$ED$57,卡牌消耗!AI383,AD383)*INDEX(卡牌消耗!$B$5:$F$5,AG383)/$Q$4/5,0)*5</f>
        <v>30</v>
      </c>
      <c r="AN383" s="14" t="str">
        <f>IF(AE383&gt;0,INDEX(挂机升级突破!$DT$4:$ED$4,AE383),"")</f>
        <v/>
      </c>
      <c r="AO383" s="14" t="str">
        <f>IF(AE383&gt;0,ROUND(INDEX(挂机升级突破!$DT$6:$ED$57,卡牌消耗!AI383,AE383)*INDEX(卡牌消耗!$B$7:$F$7,AG383)/$Q$4,0),"")</f>
        <v/>
      </c>
      <c r="AP383" s="106"/>
      <c r="AQ383" s="15"/>
      <c r="AR383" s="104">
        <v>379</v>
      </c>
      <c r="AS383" s="14">
        <f t="shared" si="345"/>
        <v>19</v>
      </c>
      <c r="AT383" s="14">
        <f>INDEX(挂机升级突破!$EI$7:$EI$26,AX383)</f>
        <v>5</v>
      </c>
      <c r="AU383" s="14">
        <f>INDEX(挂机升级突破!$EJ$7:$EJ$26,AX383)</f>
        <v>4</v>
      </c>
      <c r="AV383" s="14">
        <f t="shared" si="346"/>
        <v>2</v>
      </c>
      <c r="AW383" s="14" t="str">
        <f t="shared" si="347"/>
        <v>食火蜥</v>
      </c>
      <c r="AX383" s="14">
        <f t="shared" si="348"/>
        <v>19</v>
      </c>
      <c r="AY383" s="14" t="str">
        <f t="shared" si="349"/>
        <v>食火蜥19突</v>
      </c>
      <c r="AZ383" s="14" t="str">
        <f>IF(AT383&gt;0,INDEX(挂机升级突破!$ER$5:$EV$5,卡牌消耗!AT383),"")</f>
        <v>金币</v>
      </c>
      <c r="BA383" s="14">
        <f>IF(AT383&gt;0,ROUND(INDEX(挂机升级突破!$EV$7:$EV$26,卡牌消耗!AX383)*INDEX(卡牌消耗!$B$8:$F$8,AV383)/$Q$4/500,0)*500,"")</f>
        <v>456000</v>
      </c>
      <c r="BB383" s="14" t="str">
        <f>IF(AU383&gt;0,INDEX(挂机升级突破!$ER$5:$EV$5,卡牌消耗!AU383),"")</f>
        <v>铀金</v>
      </c>
      <c r="BC383" s="14">
        <f>IF(AU383&gt;0,ROUND(INDEX(挂机升级突破!$ER$7:$EU$26,卡牌消耗!AX383,卡牌消耗!AU383)*INDEX($B$6:$F$6,AV383)/$Q$4/5,0)*5,"")</f>
        <v>25</v>
      </c>
      <c r="BD383" s="104"/>
      <c r="BE383" s="104"/>
      <c r="BF383" s="106"/>
      <c r="BX383" s="171"/>
      <c r="BY383" s="171"/>
      <c r="BZ383" s="171"/>
    </row>
    <row r="384" spans="8:78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340"/>
        <v>8</v>
      </c>
      <c r="AC384" s="14">
        <f>INDEX(挂机升级突破!$DQ$6:$DQ$57,卡牌消耗!AI384)</f>
        <v>11</v>
      </c>
      <c r="AD384" s="14">
        <f>INDEX(挂机升级突破!DR$6:DR$57,卡牌消耗!$AI384)</f>
        <v>3</v>
      </c>
      <c r="AE384" s="14">
        <f>INDEX(挂机升级突破!DS$6:DS$57,卡牌消耗!$AI384)</f>
        <v>0</v>
      </c>
      <c r="AF384" s="14" t="str">
        <f t="shared" si="341"/>
        <v>夏侯渊</v>
      </c>
      <c r="AG384" s="14">
        <f t="shared" si="342"/>
        <v>4</v>
      </c>
      <c r="AH384" s="14" t="str">
        <f t="shared" si="343"/>
        <v>夏侯渊魂火-16</v>
      </c>
      <c r="AI384" s="14">
        <f t="shared" si="344"/>
        <v>16</v>
      </c>
      <c r="AJ384" s="14" t="str">
        <f>INDEX(挂机升级突破!$DT$4:$ED$4,INDEX(挂机升级突破!$DQ$6:$DQ$57,卡牌消耗!AI384))</f>
        <v>金币</v>
      </c>
      <c r="AK384" s="14">
        <f>ROUND(INDEX(挂机升级突破!$DJ$6:$DJ$57,卡牌消耗!AI384)*INDEX(卡牌消耗!$B$8:$F$8,AG384)/$Q$4/50,0)*50</f>
        <v>4900</v>
      </c>
      <c r="AL384" s="14" t="str">
        <f>IF(AD384&gt;0,INDEX(挂机升级突破!$DT$4:$ED$4,AD384),"")</f>
        <v>紫色基础材料</v>
      </c>
      <c r="AM384" s="14">
        <f>ROUND(INDEX(挂机升级突破!$DT$6:$ED$57,卡牌消耗!AI384,AD384)*INDEX(卡牌消耗!$B$5:$F$5,AG384)/$Q$4/5,0)*5</f>
        <v>30</v>
      </c>
      <c r="AN384" s="14" t="str">
        <f>IF(AE384&gt;0,INDEX(挂机升级突破!$DT$4:$ED$4,AE384),"")</f>
        <v/>
      </c>
      <c r="AO384" s="14" t="str">
        <f>IF(AE384&gt;0,ROUND(INDEX(挂机升级突破!$DT$6:$ED$57,卡牌消耗!AI384,AE384)*INDEX(卡牌消耗!$B$7:$F$7,AG384)/$Q$4,0),"")</f>
        <v/>
      </c>
      <c r="AP384" s="106"/>
      <c r="AQ384" s="15"/>
      <c r="AR384" s="104">
        <v>380</v>
      </c>
      <c r="AS384" s="14">
        <f t="shared" si="345"/>
        <v>19</v>
      </c>
      <c r="AT384" s="14">
        <f>INDEX(挂机升级突破!$EI$7:$EI$26,AX384)</f>
        <v>5</v>
      </c>
      <c r="AU384" s="14">
        <f>INDEX(挂机升级突破!$EJ$7:$EJ$26,AX384)</f>
        <v>4</v>
      </c>
      <c r="AV384" s="14">
        <f t="shared" si="346"/>
        <v>2</v>
      </c>
      <c r="AW384" s="14" t="str">
        <f t="shared" si="347"/>
        <v>食火蜥</v>
      </c>
      <c r="AX384" s="14">
        <f t="shared" si="348"/>
        <v>20</v>
      </c>
      <c r="AY384" s="14" t="str">
        <f t="shared" si="349"/>
        <v>食火蜥20突</v>
      </c>
      <c r="AZ384" s="14" t="str">
        <f>IF(AT384&gt;0,INDEX(挂机升级突破!$ER$5:$EV$5,卡牌消耗!AT384),"")</f>
        <v>金币</v>
      </c>
      <c r="BA384" s="14">
        <f>IF(AT384&gt;0,ROUND(INDEX(挂机升级突破!$EV$7:$EV$26,卡牌消耗!AX384)*INDEX(卡牌消耗!$B$8:$F$8,AV384)/$Q$4/500,0)*500,"")</f>
        <v>684000</v>
      </c>
      <c r="BB384" s="14" t="str">
        <f>IF(AU384&gt;0,INDEX(挂机升级突破!$ER$5:$EV$5,卡牌消耗!AU384),"")</f>
        <v>铀金</v>
      </c>
      <c r="BC384" s="14">
        <f>IF(AU384&gt;0,ROUND(INDEX(挂机升级突破!$ER$7:$EU$26,卡牌消耗!AX384,卡牌消耗!AU384)*INDEX($B$6:$F$6,AV384)/$Q$4/5,0)*5,"")</f>
        <v>35</v>
      </c>
      <c r="BD384" s="104"/>
      <c r="BE384" s="104"/>
      <c r="BF384" s="106"/>
      <c r="BX384" s="171"/>
      <c r="BY384" s="171"/>
      <c r="BZ384" s="171"/>
    </row>
    <row r="385" spans="8:78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340"/>
        <v>8</v>
      </c>
      <c r="AC385" s="14">
        <f>INDEX(挂机升级突破!$DQ$6:$DQ$57,卡牌消耗!AI385)</f>
        <v>11</v>
      </c>
      <c r="AD385" s="14">
        <f>INDEX(挂机升级突破!DR$6:DR$57,卡牌消耗!$AI385)</f>
        <v>3</v>
      </c>
      <c r="AE385" s="14">
        <f>INDEX(挂机升级突破!DS$6:DS$57,卡牌消耗!$AI385)</f>
        <v>0</v>
      </c>
      <c r="AF385" s="14" t="str">
        <f t="shared" si="341"/>
        <v>夏侯渊</v>
      </c>
      <c r="AG385" s="14">
        <f t="shared" si="342"/>
        <v>4</v>
      </c>
      <c r="AH385" s="14" t="str">
        <f t="shared" si="343"/>
        <v>夏侯渊魂火-17</v>
      </c>
      <c r="AI385" s="14">
        <f t="shared" si="344"/>
        <v>17</v>
      </c>
      <c r="AJ385" s="14" t="str">
        <f>INDEX(挂机升级突破!$DT$4:$ED$4,INDEX(挂机升级突破!$DQ$6:$DQ$57,卡牌消耗!AI385))</f>
        <v>金币</v>
      </c>
      <c r="AK385" s="14">
        <f>ROUND(INDEX(挂机升级突破!$DJ$6:$DJ$57,卡牌消耗!AI385)*INDEX(卡牌消耗!$B$8:$F$8,AG385)/$Q$4/50,0)*50</f>
        <v>6150</v>
      </c>
      <c r="AL385" s="14" t="str">
        <f>IF(AD385&gt;0,INDEX(挂机升级突破!$DT$4:$ED$4,AD385),"")</f>
        <v>紫色基础材料</v>
      </c>
      <c r="AM385" s="14">
        <f>ROUND(INDEX(挂机升级突破!$DT$6:$ED$57,卡牌消耗!AI385,AD385)*INDEX(卡牌消耗!$B$5:$F$5,AG385)/$Q$4/5,0)*5</f>
        <v>55</v>
      </c>
      <c r="AN385" s="14" t="str">
        <f>IF(AE385&gt;0,INDEX(挂机升级突破!$DT$4:$ED$4,AE385),"")</f>
        <v/>
      </c>
      <c r="AO385" s="14" t="str">
        <f>IF(AE385&gt;0,ROUND(INDEX(挂机升级突破!$DT$6:$ED$57,卡牌消耗!AI385,AE385)*INDEX(卡牌消耗!$B$7:$F$7,AG385)/$Q$4,0),"")</f>
        <v/>
      </c>
      <c r="AP385" s="106"/>
      <c r="AQ385" s="15"/>
      <c r="AR385" s="104">
        <v>381</v>
      </c>
      <c r="AS385" s="14">
        <f t="shared" si="345"/>
        <v>20</v>
      </c>
      <c r="AT385" s="14">
        <f>INDEX(挂机升级突破!$EI$7:$EI$26,AX385)</f>
        <v>0</v>
      </c>
      <c r="AU385" s="14">
        <f>INDEX(挂机升级突破!$EJ$7:$EJ$26,AX385)</f>
        <v>0</v>
      </c>
      <c r="AV385" s="14">
        <f t="shared" si="346"/>
        <v>3</v>
      </c>
      <c r="AW385" s="14" t="str">
        <f t="shared" si="347"/>
        <v>高顺</v>
      </c>
      <c r="AX385" s="14">
        <f t="shared" si="348"/>
        <v>1</v>
      </c>
      <c r="AY385" s="14" t="str">
        <f t="shared" si="349"/>
        <v>高顺1突</v>
      </c>
      <c r="AZ385" s="14" t="str">
        <f>IF(AT385&gt;0,INDEX(挂机升级突破!$ER$5:$EV$5,卡牌消耗!AT385),"")</f>
        <v/>
      </c>
      <c r="BA385" s="14" t="str">
        <f>IF(AT385&gt;0,ROUND(INDEX(挂机升级突破!$EV$7:$EV$26,卡牌消耗!AX385)*INDEX(卡牌消耗!$B$8:$F$8,AV385)/$Q$4/500,0)*500,"")</f>
        <v/>
      </c>
      <c r="BB385" s="14" t="str">
        <f>IF(AU385&gt;0,INDEX(挂机升级突破!$ER$5:$EV$5,卡牌消耗!AU385),"")</f>
        <v/>
      </c>
      <c r="BC385" s="14" t="str">
        <f>IF(AU385&gt;0,ROUND(INDEX(挂机升级突破!$ER$7:$EU$26,卡牌消耗!AX385,卡牌消耗!AU385)*INDEX($B$6:$F$6,AV385)/$Q$4/5,0)*5,"")</f>
        <v/>
      </c>
      <c r="BD385" s="104"/>
      <c r="BE385" s="104"/>
      <c r="BF385" s="106"/>
      <c r="BX385" s="171"/>
      <c r="BY385" s="171"/>
      <c r="BZ385" s="171"/>
    </row>
    <row r="386" spans="8:78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340"/>
        <v>8</v>
      </c>
      <c r="AC386" s="14">
        <f>INDEX(挂机升级突破!$DQ$6:$DQ$57,卡牌消耗!AI386)</f>
        <v>11</v>
      </c>
      <c r="AD386" s="14">
        <f>INDEX(挂机升级突破!DR$6:DR$57,卡牌消耗!$AI386)</f>
        <v>3</v>
      </c>
      <c r="AE386" s="14">
        <f>INDEX(挂机升级突破!DS$6:DS$57,卡牌消耗!$AI386)</f>
        <v>0</v>
      </c>
      <c r="AF386" s="14" t="str">
        <f t="shared" si="341"/>
        <v>夏侯渊</v>
      </c>
      <c r="AG386" s="14">
        <f t="shared" si="342"/>
        <v>4</v>
      </c>
      <c r="AH386" s="14" t="str">
        <f t="shared" si="343"/>
        <v>夏侯渊魂火-18</v>
      </c>
      <c r="AI386" s="14">
        <f t="shared" si="344"/>
        <v>18</v>
      </c>
      <c r="AJ386" s="14" t="str">
        <f>INDEX(挂机升级突破!$DT$4:$ED$4,INDEX(挂机升级突破!$DQ$6:$DQ$57,卡牌消耗!AI386))</f>
        <v>金币</v>
      </c>
      <c r="AK386" s="14">
        <f>ROUND(INDEX(挂机升级突破!$DJ$6:$DJ$57,卡牌消耗!AI386)*INDEX(卡牌消耗!$B$8:$F$8,AG386)/$Q$4/50,0)*50</f>
        <v>6150</v>
      </c>
      <c r="AL386" s="14" t="str">
        <f>IF(AD386&gt;0,INDEX(挂机升级突破!$DT$4:$ED$4,AD386),"")</f>
        <v>紫色基础材料</v>
      </c>
      <c r="AM386" s="14">
        <f>ROUND(INDEX(挂机升级突破!$DT$6:$ED$57,卡牌消耗!AI386,AD386)*INDEX(卡牌消耗!$B$5:$F$5,AG386)/$Q$4/5,0)*5</f>
        <v>55</v>
      </c>
      <c r="AN386" s="14" t="str">
        <f>IF(AE386&gt;0,INDEX(挂机升级突破!$DT$4:$ED$4,AE386),"")</f>
        <v/>
      </c>
      <c r="AO386" s="14" t="str">
        <f>IF(AE386&gt;0,ROUND(INDEX(挂机升级突破!$DT$6:$ED$57,卡牌消耗!AI386,AE386)*INDEX(卡牌消耗!$B$7:$F$7,AG386)/$Q$4,0),"")</f>
        <v/>
      </c>
      <c r="AP386" s="106"/>
      <c r="AQ386" s="15"/>
      <c r="AR386" s="104">
        <v>382</v>
      </c>
      <c r="AS386" s="14">
        <f t="shared" si="345"/>
        <v>20</v>
      </c>
      <c r="AT386" s="14">
        <f>INDEX(挂机升级突破!$EI$7:$EI$26,AX386)</f>
        <v>5</v>
      </c>
      <c r="AU386" s="14">
        <f>INDEX(挂机升级突破!$EJ$7:$EJ$26,AX386)</f>
        <v>0</v>
      </c>
      <c r="AV386" s="14">
        <f t="shared" si="346"/>
        <v>3</v>
      </c>
      <c r="AW386" s="14" t="str">
        <f t="shared" si="347"/>
        <v>高顺</v>
      </c>
      <c r="AX386" s="14">
        <f t="shared" si="348"/>
        <v>2</v>
      </c>
      <c r="AY386" s="14" t="str">
        <f t="shared" si="349"/>
        <v>高顺2突</v>
      </c>
      <c r="AZ386" s="14" t="str">
        <f>IF(AT386&gt;0,INDEX(挂机升级突破!$ER$5:$EV$5,卡牌消耗!AT386),"")</f>
        <v>金币</v>
      </c>
      <c r="BA386" s="14">
        <f>IF(AT386&gt;0,ROUND(INDEX(挂机升级突破!$EV$7:$EV$26,卡牌消耗!AX386)*INDEX(卡牌消耗!$B$8:$F$8,AV386)/$Q$4/500,0)*500,"")</f>
        <v>3000</v>
      </c>
      <c r="BB386" s="14" t="str">
        <f>IF(AU386&gt;0,INDEX(挂机升级突破!$ER$5:$EV$5,卡牌消耗!AU386),"")</f>
        <v/>
      </c>
      <c r="BC386" s="14" t="str">
        <f>IF(AU386&gt;0,ROUND(INDEX(挂机升级突破!$ER$7:$EU$26,卡牌消耗!AX386,卡牌消耗!AU386)*INDEX($B$6:$F$6,AV386)/$Q$4/5,0)*5,"")</f>
        <v/>
      </c>
      <c r="BD386" s="104"/>
      <c r="BE386" s="104"/>
      <c r="BF386" s="106"/>
      <c r="BX386" s="171"/>
      <c r="BY386" s="171"/>
      <c r="BZ386" s="171"/>
    </row>
    <row r="387" spans="8:78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340"/>
        <v>8</v>
      </c>
      <c r="AC387" s="14">
        <f>INDEX(挂机升级突破!$DQ$6:$DQ$57,卡牌消耗!AI387)</f>
        <v>11</v>
      </c>
      <c r="AD387" s="14">
        <f>INDEX(挂机升级突破!DR$6:DR$57,卡牌消耗!$AI387)</f>
        <v>3</v>
      </c>
      <c r="AE387" s="14">
        <f>INDEX(挂机升级突破!DS$6:DS$57,卡牌消耗!$AI387)</f>
        <v>0</v>
      </c>
      <c r="AF387" s="14" t="str">
        <f t="shared" si="341"/>
        <v>夏侯渊</v>
      </c>
      <c r="AG387" s="14">
        <f t="shared" si="342"/>
        <v>4</v>
      </c>
      <c r="AH387" s="14" t="str">
        <f t="shared" si="343"/>
        <v>夏侯渊魂火-19</v>
      </c>
      <c r="AI387" s="14">
        <f t="shared" si="344"/>
        <v>19</v>
      </c>
      <c r="AJ387" s="14" t="str">
        <f>INDEX(挂机升级突破!$DT$4:$ED$4,INDEX(挂机升级突破!$DQ$6:$DQ$57,卡牌消耗!AI387))</f>
        <v>金币</v>
      </c>
      <c r="AK387" s="14">
        <f>ROUND(INDEX(挂机升级突破!$DJ$6:$DJ$57,卡牌消耗!AI387)*INDEX(卡牌消耗!$B$8:$F$8,AG387)/$Q$4/50,0)*50</f>
        <v>6150</v>
      </c>
      <c r="AL387" s="14" t="str">
        <f>IF(AD387&gt;0,INDEX(挂机升级突破!$DT$4:$ED$4,AD387),"")</f>
        <v>紫色基础材料</v>
      </c>
      <c r="AM387" s="14">
        <f>ROUND(INDEX(挂机升级突破!$DT$6:$ED$57,卡牌消耗!AI387,AD387)*INDEX(卡牌消耗!$B$5:$F$5,AG387)/$Q$4/5,0)*5</f>
        <v>55</v>
      </c>
      <c r="AN387" s="14" t="str">
        <f>IF(AE387&gt;0,INDEX(挂机升级突破!$DT$4:$ED$4,AE387),"")</f>
        <v/>
      </c>
      <c r="AO387" s="14" t="str">
        <f>IF(AE387&gt;0,ROUND(INDEX(挂机升级突破!$DT$6:$ED$57,卡牌消耗!AI387,AE387)*INDEX(卡牌消耗!$B$7:$F$7,AG387)/$Q$4,0),"")</f>
        <v/>
      </c>
      <c r="AP387" s="106"/>
      <c r="AQ387" s="15"/>
      <c r="AR387" s="104">
        <v>383</v>
      </c>
      <c r="AS387" s="14">
        <f t="shared" si="345"/>
        <v>20</v>
      </c>
      <c r="AT387" s="14">
        <f>INDEX(挂机升级突破!$EI$7:$EI$26,AX387)</f>
        <v>5</v>
      </c>
      <c r="AU387" s="14">
        <f>INDEX(挂机升级突破!$EJ$7:$EJ$26,AX387)</f>
        <v>0</v>
      </c>
      <c r="AV387" s="14">
        <f t="shared" si="346"/>
        <v>3</v>
      </c>
      <c r="AW387" s="14" t="str">
        <f t="shared" si="347"/>
        <v>高顺</v>
      </c>
      <c r="AX387" s="14">
        <f t="shared" si="348"/>
        <v>3</v>
      </c>
      <c r="AY387" s="14" t="str">
        <f t="shared" si="349"/>
        <v>高顺3突</v>
      </c>
      <c r="AZ387" s="14" t="str">
        <f>IF(AT387&gt;0,INDEX(挂机升级突破!$ER$5:$EV$5,卡牌消耗!AT387),"")</f>
        <v>金币</v>
      </c>
      <c r="BA387" s="14">
        <f>IF(AT387&gt;0,ROUND(INDEX(挂机升级突破!$EV$7:$EV$26,卡牌消耗!AX387)*INDEX(卡牌消耗!$B$8:$F$8,AV387)/$Q$4/500,0)*500,"")</f>
        <v>3000</v>
      </c>
      <c r="BB387" s="14" t="str">
        <f>IF(AU387&gt;0,INDEX(挂机升级突破!$ER$5:$EV$5,卡牌消耗!AU387),"")</f>
        <v/>
      </c>
      <c r="BC387" s="14" t="str">
        <f>IF(AU387&gt;0,ROUND(INDEX(挂机升级突破!$ER$7:$EU$26,卡牌消耗!AX387,卡牌消耗!AU387)*INDEX($B$6:$F$6,AV387)/$Q$4/5,0)*5,"")</f>
        <v/>
      </c>
      <c r="BD387" s="104"/>
      <c r="BE387" s="104"/>
      <c r="BF387" s="106"/>
      <c r="BX387" s="171"/>
      <c r="BY387" s="171"/>
      <c r="BZ387" s="171"/>
    </row>
    <row r="388" spans="8:78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340"/>
        <v>8</v>
      </c>
      <c r="AC388" s="14">
        <f>INDEX(挂机升级突破!$DQ$6:$DQ$57,卡牌消耗!AI388)</f>
        <v>11</v>
      </c>
      <c r="AD388" s="14">
        <f>INDEX(挂机升级突破!DR$6:DR$57,卡牌消耗!$AI388)</f>
        <v>3</v>
      </c>
      <c r="AE388" s="14">
        <f>INDEX(挂机升级突破!DS$6:DS$57,卡牌消耗!$AI388)</f>
        <v>0</v>
      </c>
      <c r="AF388" s="14" t="str">
        <f t="shared" si="341"/>
        <v>夏侯渊</v>
      </c>
      <c r="AG388" s="14">
        <f t="shared" si="342"/>
        <v>4</v>
      </c>
      <c r="AH388" s="14" t="str">
        <f t="shared" si="343"/>
        <v>夏侯渊魂火-20</v>
      </c>
      <c r="AI388" s="14">
        <f t="shared" si="344"/>
        <v>20</v>
      </c>
      <c r="AJ388" s="14" t="str">
        <f>INDEX(挂机升级突破!$DT$4:$ED$4,INDEX(挂机升级突破!$DQ$6:$DQ$57,卡牌消耗!AI388))</f>
        <v>金币</v>
      </c>
      <c r="AK388" s="14">
        <f>ROUND(INDEX(挂机升级突破!$DJ$6:$DJ$57,卡牌消耗!AI388)*INDEX(卡牌消耗!$B$8:$F$8,AG388)/$Q$4/50,0)*50</f>
        <v>7550</v>
      </c>
      <c r="AL388" s="14" t="str">
        <f>IF(AD388&gt;0,INDEX(挂机升级突破!$DT$4:$ED$4,AD388),"")</f>
        <v>紫色基础材料</v>
      </c>
      <c r="AM388" s="14">
        <f>ROUND(INDEX(挂机升级突破!$DT$6:$ED$57,卡牌消耗!AI388,AD388)*INDEX(卡牌消耗!$B$5:$F$5,AG388)/$Q$4/5,0)*5</f>
        <v>85</v>
      </c>
      <c r="AN388" s="14" t="str">
        <f>IF(AE388&gt;0,INDEX(挂机升级突破!$DT$4:$ED$4,AE388),"")</f>
        <v/>
      </c>
      <c r="AO388" s="14" t="str">
        <f>IF(AE388&gt;0,ROUND(INDEX(挂机升级突破!$DT$6:$ED$57,卡牌消耗!AI388,AE388)*INDEX(卡牌消耗!$B$7:$F$7,AG388)/$Q$4,0),"")</f>
        <v/>
      </c>
      <c r="AP388" s="106"/>
      <c r="AQ388" s="15"/>
      <c r="AR388" s="104">
        <v>384</v>
      </c>
      <c r="AS388" s="14">
        <f t="shared" si="345"/>
        <v>20</v>
      </c>
      <c r="AT388" s="14">
        <f>INDEX(挂机升级突破!$EI$7:$EI$26,AX388)</f>
        <v>5</v>
      </c>
      <c r="AU388" s="14">
        <f>INDEX(挂机升级突破!$EJ$7:$EJ$26,AX388)</f>
        <v>1</v>
      </c>
      <c r="AV388" s="14">
        <f t="shared" si="346"/>
        <v>3</v>
      </c>
      <c r="AW388" s="14" t="str">
        <f t="shared" si="347"/>
        <v>高顺</v>
      </c>
      <c r="AX388" s="14">
        <f t="shared" si="348"/>
        <v>4</v>
      </c>
      <c r="AY388" s="14" t="str">
        <f t="shared" si="349"/>
        <v>高顺4突</v>
      </c>
      <c r="AZ388" s="14" t="str">
        <f>IF(AT388&gt;0,INDEX(挂机升级突破!$ER$5:$EV$5,卡牌消耗!AT388),"")</f>
        <v>金币</v>
      </c>
      <c r="BA388" s="14">
        <f>IF(AT388&gt;0,ROUND(INDEX(挂机升级突破!$EV$7:$EV$26,卡牌消耗!AX388)*INDEX(卡牌消耗!$B$8:$F$8,AV388)/$Q$4/500,0)*500,"")</f>
        <v>4000</v>
      </c>
      <c r="BB388" s="14" t="str">
        <f>IF(AU388&gt;0,INDEX(挂机升级突破!$ER$5:$EV$5,卡牌消耗!AU388),"")</f>
        <v>玄铁</v>
      </c>
      <c r="BC388" s="14">
        <f>IF(AU388&gt;0,ROUND(INDEX(挂机升级突破!$ER$7:$EU$26,卡牌消耗!AX388,卡牌消耗!AU388)*INDEX($B$6:$F$6,AV388)/$Q$4/5,0)*5,"")</f>
        <v>15</v>
      </c>
      <c r="BD388" s="104"/>
      <c r="BE388" s="104"/>
      <c r="BF388" s="106"/>
      <c r="BX388" s="171"/>
      <c r="BY388" s="171"/>
      <c r="BZ388" s="171"/>
    </row>
    <row r="389" spans="8:78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340"/>
        <v>8</v>
      </c>
      <c r="AC389" s="14">
        <f>INDEX(挂机升级突破!$DQ$6:$DQ$57,卡牌消耗!AI389)</f>
        <v>11</v>
      </c>
      <c r="AD389" s="14">
        <f>INDEX(挂机升级突破!DR$6:DR$57,卡牌消耗!$AI389)</f>
        <v>3</v>
      </c>
      <c r="AE389" s="14">
        <f>INDEX(挂机升级突破!DS$6:DS$57,卡牌消耗!$AI389)</f>
        <v>0</v>
      </c>
      <c r="AF389" s="14" t="str">
        <f t="shared" si="341"/>
        <v>夏侯渊</v>
      </c>
      <c r="AG389" s="14">
        <f t="shared" si="342"/>
        <v>4</v>
      </c>
      <c r="AH389" s="14" t="str">
        <f t="shared" si="343"/>
        <v>夏侯渊魂火-21</v>
      </c>
      <c r="AI389" s="14">
        <f t="shared" si="344"/>
        <v>21</v>
      </c>
      <c r="AJ389" s="14" t="str">
        <f>INDEX(挂机升级突破!$DT$4:$ED$4,INDEX(挂机升级突破!$DQ$6:$DQ$57,卡牌消耗!AI389))</f>
        <v>金币</v>
      </c>
      <c r="AK389" s="14">
        <f>ROUND(INDEX(挂机升级突破!$DJ$6:$DJ$57,卡牌消耗!AI389)*INDEX(卡牌消耗!$B$8:$F$8,AG389)/$Q$4/50,0)*50</f>
        <v>7550</v>
      </c>
      <c r="AL389" s="14" t="str">
        <f>IF(AD389&gt;0,INDEX(挂机升级突破!$DT$4:$ED$4,AD389),"")</f>
        <v>紫色基础材料</v>
      </c>
      <c r="AM389" s="14">
        <f>ROUND(INDEX(挂机升级突破!$DT$6:$ED$57,卡牌消耗!AI389,AD389)*INDEX(卡牌消耗!$B$5:$F$5,AG389)/$Q$4/5,0)*5</f>
        <v>85</v>
      </c>
      <c r="AN389" s="14" t="str">
        <f>IF(AE389&gt;0,INDEX(挂机升级突破!$DT$4:$ED$4,AE389),"")</f>
        <v/>
      </c>
      <c r="AO389" s="14" t="str">
        <f>IF(AE389&gt;0,ROUND(INDEX(挂机升级突破!$DT$6:$ED$57,卡牌消耗!AI389,AE389)*INDEX(卡牌消耗!$B$7:$F$7,AG389)/$Q$4,0),"")</f>
        <v/>
      </c>
      <c r="AP389" s="106"/>
      <c r="AQ389" s="15"/>
      <c r="AR389" s="104">
        <v>385</v>
      </c>
      <c r="AS389" s="14">
        <f t="shared" si="345"/>
        <v>20</v>
      </c>
      <c r="AT389" s="14">
        <f>INDEX(挂机升级突破!$EI$7:$EI$26,AX389)</f>
        <v>5</v>
      </c>
      <c r="AU389" s="14">
        <f>INDEX(挂机升级突破!$EJ$7:$EJ$26,AX389)</f>
        <v>1</v>
      </c>
      <c r="AV389" s="14">
        <f t="shared" si="346"/>
        <v>3</v>
      </c>
      <c r="AW389" s="14" t="str">
        <f t="shared" si="347"/>
        <v>高顺</v>
      </c>
      <c r="AX389" s="14">
        <f t="shared" si="348"/>
        <v>5</v>
      </c>
      <c r="AY389" s="14" t="str">
        <f t="shared" si="349"/>
        <v>高顺5突</v>
      </c>
      <c r="AZ389" s="14" t="str">
        <f>IF(AT389&gt;0,INDEX(挂机升级突破!$ER$5:$EV$5,卡牌消耗!AT389),"")</f>
        <v>金币</v>
      </c>
      <c r="BA389" s="14">
        <f>IF(AT389&gt;0,ROUND(INDEX(挂机升级突破!$EV$7:$EV$26,卡牌消耗!AX389)*INDEX(卡牌消耗!$B$8:$F$8,AV389)/$Q$4/500,0)*500,"")</f>
        <v>4000</v>
      </c>
      <c r="BB389" s="14" t="str">
        <f>IF(AU389&gt;0,INDEX(挂机升级突破!$ER$5:$EV$5,卡牌消耗!AU389),"")</f>
        <v>玄铁</v>
      </c>
      <c r="BC389" s="14">
        <f>IF(AU389&gt;0,ROUND(INDEX(挂机升级突破!$ER$7:$EU$26,卡牌消耗!AX389,卡牌消耗!AU389)*INDEX($B$6:$F$6,AV389)/$Q$4/5,0)*5,"")</f>
        <v>35</v>
      </c>
      <c r="BD389" s="104"/>
      <c r="BE389" s="104"/>
      <c r="BF389" s="106"/>
      <c r="BX389" s="171"/>
      <c r="BY389" s="171"/>
      <c r="BZ389" s="171"/>
    </row>
    <row r="390" spans="8:78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350">INT((AA390-1)/52)+1</f>
        <v>8</v>
      </c>
      <c r="AC390" s="14">
        <f>INDEX(挂机升级突破!$DQ$6:$DQ$57,卡牌消耗!AI390)</f>
        <v>11</v>
      </c>
      <c r="AD390" s="14">
        <f>INDEX(挂机升级突破!DR$6:DR$57,卡牌消耗!$AI390)</f>
        <v>3</v>
      </c>
      <c r="AE390" s="14">
        <f>INDEX(挂机升级突破!DS$6:DS$57,卡牌消耗!$AI390)</f>
        <v>0</v>
      </c>
      <c r="AF390" s="14" t="str">
        <f t="shared" ref="AF390:AF453" si="351">INDEX($B$13:$B$40,AB390)</f>
        <v>夏侯渊</v>
      </c>
      <c r="AG390" s="14">
        <f t="shared" ref="AG390:AG453" si="352">INDEX($C$13:$C$40,AB390)</f>
        <v>4</v>
      </c>
      <c r="AH390" s="14" t="str">
        <f t="shared" ref="AH390:AH453" si="353">AF390&amp;"魂火-"&amp;AI390</f>
        <v>夏侯渊魂火-22</v>
      </c>
      <c r="AI390" s="14">
        <f t="shared" ref="AI390:AI453" si="354">AA390-(AB390-1)*52</f>
        <v>22</v>
      </c>
      <c r="AJ390" s="14" t="str">
        <f>INDEX(挂机升级突破!$DT$4:$ED$4,INDEX(挂机升级突破!$DQ$6:$DQ$57,卡牌消耗!AI390))</f>
        <v>金币</v>
      </c>
      <c r="AK390" s="14">
        <f>ROUND(INDEX(挂机升级突破!$DJ$6:$DJ$57,卡牌消耗!AI390)*INDEX(卡牌消耗!$B$8:$F$8,AG390)/$Q$4/50,0)*50</f>
        <v>7550</v>
      </c>
      <c r="AL390" s="14" t="str">
        <f>IF(AD390&gt;0,INDEX(挂机升级突破!$DT$4:$ED$4,AD390),"")</f>
        <v>紫色基础材料</v>
      </c>
      <c r="AM390" s="14">
        <f>ROUND(INDEX(挂机升级突破!$DT$6:$ED$57,卡牌消耗!AI390,AD390)*INDEX(卡牌消耗!$B$5:$F$5,AG390)/$Q$4/5,0)*5</f>
        <v>85</v>
      </c>
      <c r="AN390" s="14" t="str">
        <f>IF(AE390&gt;0,INDEX(挂机升级突破!$DT$4:$ED$4,AE390),"")</f>
        <v/>
      </c>
      <c r="AO390" s="14" t="str">
        <f>IF(AE390&gt;0,ROUND(INDEX(挂机升级突破!$DT$6:$ED$57,卡牌消耗!AI390,AE390)*INDEX(卡牌消耗!$B$7:$F$7,AG390)/$Q$4,0),"")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355">INT((AR390-1)/20)+1</f>
        <v>20</v>
      </c>
      <c r="AT390" s="14">
        <f>INDEX(挂机升级突破!$EI$7:$EI$26,AX390)</f>
        <v>5</v>
      </c>
      <c r="AU390" s="14">
        <f>INDEX(挂机升级突破!$EJ$7:$EJ$26,AX390)</f>
        <v>1</v>
      </c>
      <c r="AV390" s="14">
        <f t="shared" ref="AV390:AV453" si="356">INDEX($C$13:$C$40,AS390)</f>
        <v>3</v>
      </c>
      <c r="AW390" s="14" t="str">
        <f t="shared" ref="AW390:AW453" si="357">INDEX($B$13:$B$40,AS390)</f>
        <v>高顺</v>
      </c>
      <c r="AX390" s="14">
        <f t="shared" ref="AX390:AX453" si="358">AR390-(AS390-1)*20</f>
        <v>6</v>
      </c>
      <c r="AY390" s="14" t="str">
        <f t="shared" ref="AY390:AY453" si="359">AW390&amp;AX390&amp;"突"</f>
        <v>高顺6突</v>
      </c>
      <c r="AZ390" s="14" t="str">
        <f>IF(AT390&gt;0,INDEX(挂机升级突破!$ER$5:$EV$5,卡牌消耗!AT390),"")</f>
        <v>金币</v>
      </c>
      <c r="BA390" s="14">
        <f>IF(AT390&gt;0,ROUND(INDEX(挂机升级突破!$EV$7:$EV$26,卡牌消耗!AX390)*INDEX(卡牌消耗!$B$8:$F$8,AV390)/$Q$4/500,0)*500,"")</f>
        <v>5000</v>
      </c>
      <c r="BB390" s="14" t="str">
        <f>IF(AU390&gt;0,INDEX(挂机升级突破!$ER$5:$EV$5,卡牌消耗!AU390),"")</f>
        <v>玄铁</v>
      </c>
      <c r="BC390" s="14">
        <f>IF(AU390&gt;0,ROUND(INDEX(挂机升级突破!$ER$7:$EU$26,卡牌消耗!AX390,卡牌消耗!AU390)*INDEX($B$6:$F$6,AV390)/$Q$4/5,0)*5,"")</f>
        <v>50</v>
      </c>
      <c r="BD390" s="104"/>
      <c r="BE390" s="104"/>
      <c r="BF390" s="106"/>
      <c r="BX390" s="171"/>
      <c r="BY390" s="171"/>
      <c r="BZ390" s="171"/>
    </row>
    <row r="391" spans="8:78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350"/>
        <v>8</v>
      </c>
      <c r="AC391" s="14">
        <f>INDEX(挂机升级突破!$DQ$6:$DQ$57,卡牌消耗!AI391)</f>
        <v>11</v>
      </c>
      <c r="AD391" s="14">
        <f>INDEX(挂机升级突破!DR$6:DR$57,卡牌消耗!$AI391)</f>
        <v>4</v>
      </c>
      <c r="AE391" s="14">
        <f>INDEX(挂机升级突破!DS$6:DS$57,卡牌消耗!$AI391)</f>
        <v>0</v>
      </c>
      <c r="AF391" s="14" t="str">
        <f t="shared" si="351"/>
        <v>夏侯渊</v>
      </c>
      <c r="AG391" s="14">
        <f t="shared" si="352"/>
        <v>4</v>
      </c>
      <c r="AH391" s="14" t="str">
        <f t="shared" si="353"/>
        <v>夏侯渊魂火-23</v>
      </c>
      <c r="AI391" s="14">
        <f t="shared" si="354"/>
        <v>23</v>
      </c>
      <c r="AJ391" s="14" t="str">
        <f>INDEX(挂机升级突破!$DT$4:$ED$4,INDEX(挂机升级突破!$DQ$6:$DQ$57,卡牌消耗!AI391))</f>
        <v>金币</v>
      </c>
      <c r="AK391" s="14">
        <f>ROUND(INDEX(挂机升级突破!$DJ$6:$DJ$57,卡牌消耗!AI391)*INDEX(卡牌消耗!$B$8:$F$8,AG391)/$Q$4/50,0)*50</f>
        <v>10350</v>
      </c>
      <c r="AL391" s="14" t="str">
        <f>IF(AD391&gt;0,INDEX(挂机升级突破!$DT$4:$ED$4,AD391),"")</f>
        <v>橙色基础材料</v>
      </c>
      <c r="AM391" s="14">
        <f>ROUND(INDEX(挂机升级突破!$DT$6:$ED$57,卡牌消耗!AI391,AD391)*INDEX(卡牌消耗!$B$5:$F$5,AG391)/$Q$4/5,0)*5</f>
        <v>25</v>
      </c>
      <c r="AN391" s="14" t="str">
        <f>IF(AE391&gt;0,INDEX(挂机升级突破!$DT$4:$ED$4,AE391),"")</f>
        <v/>
      </c>
      <c r="AO391" s="14" t="str">
        <f>IF(AE391&gt;0,ROUND(INDEX(挂机升级突破!$DT$6:$ED$57,卡牌消耗!AI391,AE391)*INDEX(卡牌消耗!$B$7:$F$7,AG391)/$Q$4,0),"")</f>
        <v/>
      </c>
      <c r="AP391" s="106"/>
      <c r="AQ391" s="15"/>
      <c r="AR391" s="104">
        <v>387</v>
      </c>
      <c r="AS391" s="14">
        <f t="shared" si="355"/>
        <v>20</v>
      </c>
      <c r="AT391" s="14">
        <f>INDEX(挂机升级突破!$EI$7:$EI$26,AX391)</f>
        <v>5</v>
      </c>
      <c r="AU391" s="14">
        <f>INDEX(挂机升级突破!$EJ$7:$EJ$26,AX391)</f>
        <v>1</v>
      </c>
      <c r="AV391" s="14">
        <f t="shared" si="356"/>
        <v>3</v>
      </c>
      <c r="AW391" s="14" t="str">
        <f t="shared" si="357"/>
        <v>高顺</v>
      </c>
      <c r="AX391" s="14">
        <f t="shared" si="358"/>
        <v>7</v>
      </c>
      <c r="AY391" s="14" t="str">
        <f t="shared" si="359"/>
        <v>高顺7突</v>
      </c>
      <c r="AZ391" s="14" t="str">
        <f>IF(AT391&gt;0,INDEX(挂机升级突破!$ER$5:$EV$5,卡牌消耗!AT391),"")</f>
        <v>金币</v>
      </c>
      <c r="BA391" s="14">
        <f>IF(AT391&gt;0,ROUND(INDEX(挂机升级突破!$EV$7:$EV$26,卡牌消耗!AX391)*INDEX(卡牌消耗!$B$8:$F$8,AV391)/$Q$4/500,0)*500,"")</f>
        <v>8000</v>
      </c>
      <c r="BB391" s="14" t="str">
        <f>IF(AU391&gt;0,INDEX(挂机升级突破!$ER$5:$EV$5,卡牌消耗!AU391),"")</f>
        <v>玄铁</v>
      </c>
      <c r="BC391" s="14">
        <f>IF(AU391&gt;0,ROUND(INDEX(挂机升级突破!$ER$7:$EU$26,卡牌消耗!AX391,卡牌消耗!AU391)*INDEX($B$6:$F$6,AV391)/$Q$4/5,0)*5,"")</f>
        <v>85</v>
      </c>
      <c r="BD391" s="104"/>
      <c r="BE391" s="104"/>
      <c r="BF391" s="106"/>
      <c r="BX391" s="171"/>
      <c r="BY391" s="171"/>
      <c r="BZ391" s="171"/>
    </row>
    <row r="392" spans="8:78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350"/>
        <v>8</v>
      </c>
      <c r="AC392" s="14">
        <f>INDEX(挂机升级突破!$DQ$6:$DQ$57,卡牌消耗!AI392)</f>
        <v>11</v>
      </c>
      <c r="AD392" s="14">
        <f>INDEX(挂机升级突破!DR$6:DR$57,卡牌消耗!$AI392)</f>
        <v>4</v>
      </c>
      <c r="AE392" s="14">
        <f>INDEX(挂机升级突破!DS$6:DS$57,卡牌消耗!$AI392)</f>
        <v>0</v>
      </c>
      <c r="AF392" s="14" t="str">
        <f t="shared" si="351"/>
        <v>夏侯渊</v>
      </c>
      <c r="AG392" s="14">
        <f t="shared" si="352"/>
        <v>4</v>
      </c>
      <c r="AH392" s="14" t="str">
        <f t="shared" si="353"/>
        <v>夏侯渊魂火-24</v>
      </c>
      <c r="AI392" s="14">
        <f t="shared" si="354"/>
        <v>24</v>
      </c>
      <c r="AJ392" s="14" t="str">
        <f>INDEX(挂机升级突破!$DT$4:$ED$4,INDEX(挂机升级突破!$DQ$6:$DQ$57,卡牌消耗!AI392))</f>
        <v>金币</v>
      </c>
      <c r="AK392" s="14">
        <f>ROUND(INDEX(挂机升级突破!$DJ$6:$DJ$57,卡牌消耗!AI392)*INDEX(卡牌消耗!$B$8:$F$8,AG392)/$Q$4/50,0)*50</f>
        <v>10350</v>
      </c>
      <c r="AL392" s="14" t="str">
        <f>IF(AD392&gt;0,INDEX(挂机升级突破!$DT$4:$ED$4,AD392),"")</f>
        <v>橙色基础材料</v>
      </c>
      <c r="AM392" s="14">
        <f>ROUND(INDEX(挂机升级突破!$DT$6:$ED$57,卡牌消耗!AI392,AD392)*INDEX(卡牌消耗!$B$5:$F$5,AG392)/$Q$4/5,0)*5</f>
        <v>25</v>
      </c>
      <c r="AN392" s="14" t="str">
        <f>IF(AE392&gt;0,INDEX(挂机升级突破!$DT$4:$ED$4,AE392),"")</f>
        <v/>
      </c>
      <c r="AO392" s="14" t="str">
        <f>IF(AE392&gt;0,ROUND(INDEX(挂机升级突破!$DT$6:$ED$57,卡牌消耗!AI392,AE392)*INDEX(卡牌消耗!$B$7:$F$7,AG392)/$Q$4,0),"")</f>
        <v/>
      </c>
      <c r="AP392" s="106"/>
      <c r="AQ392" s="15"/>
      <c r="AR392" s="104">
        <v>388</v>
      </c>
      <c r="AS392" s="14">
        <f t="shared" si="355"/>
        <v>20</v>
      </c>
      <c r="AT392" s="14">
        <f>INDEX(挂机升级突破!$EI$7:$EI$26,AX392)</f>
        <v>5</v>
      </c>
      <c r="AU392" s="14">
        <f>INDEX(挂机升级突破!$EJ$7:$EJ$26,AX392)</f>
        <v>1</v>
      </c>
      <c r="AV392" s="14">
        <f t="shared" si="356"/>
        <v>3</v>
      </c>
      <c r="AW392" s="14" t="str">
        <f t="shared" si="357"/>
        <v>高顺</v>
      </c>
      <c r="AX392" s="14">
        <f t="shared" si="358"/>
        <v>8</v>
      </c>
      <c r="AY392" s="14" t="str">
        <f t="shared" si="359"/>
        <v>高顺8突</v>
      </c>
      <c r="AZ392" s="14" t="str">
        <f>IF(AT392&gt;0,INDEX(挂机升级突破!$ER$5:$EV$5,卡牌消耗!AT392),"")</f>
        <v>金币</v>
      </c>
      <c r="BA392" s="14">
        <f>IF(AT392&gt;0,ROUND(INDEX(挂机升级突破!$EV$7:$EV$26,卡牌消耗!AX392)*INDEX(卡牌消耗!$B$8:$F$8,AV392)/$Q$4/500,0)*500,"")</f>
        <v>8000</v>
      </c>
      <c r="BB392" s="14" t="str">
        <f>IF(AU392&gt;0,INDEX(挂机升级突破!$ER$5:$EV$5,卡牌消耗!AU392),"")</f>
        <v>玄铁</v>
      </c>
      <c r="BC392" s="14">
        <f>IF(AU392&gt;0,ROUND(INDEX(挂机升级突破!$ER$7:$EU$26,卡牌消耗!AX392,卡牌消耗!AU392)*INDEX($B$6:$F$6,AV392)/$Q$4/5,0)*5,"")</f>
        <v>150</v>
      </c>
      <c r="BD392" s="104"/>
      <c r="BE392" s="104"/>
      <c r="BF392" s="106"/>
      <c r="BX392" s="171"/>
      <c r="BY392" s="171"/>
      <c r="BZ392" s="171"/>
    </row>
    <row r="393" spans="8:78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350"/>
        <v>8</v>
      </c>
      <c r="AC393" s="14">
        <f>INDEX(挂机升级突破!$DQ$6:$DQ$57,卡牌消耗!AI393)</f>
        <v>11</v>
      </c>
      <c r="AD393" s="14">
        <f>INDEX(挂机升级突破!DR$6:DR$57,卡牌消耗!$AI393)</f>
        <v>4</v>
      </c>
      <c r="AE393" s="14">
        <f>INDEX(挂机升级突破!DS$6:DS$57,卡牌消耗!$AI393)</f>
        <v>0</v>
      </c>
      <c r="AF393" s="14" t="str">
        <f t="shared" si="351"/>
        <v>夏侯渊</v>
      </c>
      <c r="AG393" s="14">
        <f t="shared" si="352"/>
        <v>4</v>
      </c>
      <c r="AH393" s="14" t="str">
        <f t="shared" si="353"/>
        <v>夏侯渊魂火-25</v>
      </c>
      <c r="AI393" s="14">
        <f t="shared" si="354"/>
        <v>25</v>
      </c>
      <c r="AJ393" s="14" t="str">
        <f>INDEX(挂机升级突破!$DT$4:$ED$4,INDEX(挂机升级突破!$DQ$6:$DQ$57,卡牌消耗!AI393))</f>
        <v>金币</v>
      </c>
      <c r="AK393" s="14">
        <f>ROUND(INDEX(挂机升级突破!$DJ$6:$DJ$57,卡牌消耗!AI393)*INDEX(卡牌消耗!$B$8:$F$8,AG393)/$Q$4/50,0)*50</f>
        <v>11300</v>
      </c>
      <c r="AL393" s="14" t="str">
        <f>IF(AD393&gt;0,INDEX(挂机升级突破!$DT$4:$ED$4,AD393),"")</f>
        <v>橙色基础材料</v>
      </c>
      <c r="AM393" s="14">
        <f>ROUND(INDEX(挂机升级突破!$DT$6:$ED$57,卡牌消耗!AI393,AD393)*INDEX(卡牌消耗!$B$5:$F$5,AG393)/$Q$4/5,0)*5</f>
        <v>25</v>
      </c>
      <c r="AN393" s="14" t="str">
        <f>IF(AE393&gt;0,INDEX(挂机升级突破!$DT$4:$ED$4,AE393),"")</f>
        <v/>
      </c>
      <c r="AO393" s="14" t="str">
        <f>IF(AE393&gt;0,ROUND(INDEX(挂机升级突破!$DT$6:$ED$57,卡牌消耗!AI393,AE393)*INDEX(卡牌消耗!$B$7:$F$7,AG393)/$Q$4,0),"")</f>
        <v/>
      </c>
      <c r="AP393" s="106"/>
      <c r="AQ393" s="15"/>
      <c r="AR393" s="104">
        <v>389</v>
      </c>
      <c r="AS393" s="14">
        <f t="shared" si="355"/>
        <v>20</v>
      </c>
      <c r="AT393" s="14">
        <f>INDEX(挂机升级突破!$EI$7:$EI$26,AX393)</f>
        <v>5</v>
      </c>
      <c r="AU393" s="14">
        <f>INDEX(挂机升级突破!$EJ$7:$EJ$26,AX393)</f>
        <v>2</v>
      </c>
      <c r="AV393" s="14">
        <f t="shared" si="356"/>
        <v>3</v>
      </c>
      <c r="AW393" s="14" t="str">
        <f t="shared" si="357"/>
        <v>高顺</v>
      </c>
      <c r="AX393" s="14">
        <f t="shared" si="358"/>
        <v>9</v>
      </c>
      <c r="AY393" s="14" t="str">
        <f t="shared" si="359"/>
        <v>高顺9突</v>
      </c>
      <c r="AZ393" s="14" t="str">
        <f>IF(AT393&gt;0,INDEX(挂机升级突破!$ER$5:$EV$5,卡牌消耗!AT393),"")</f>
        <v>金币</v>
      </c>
      <c r="BA393" s="14">
        <f>IF(AT393&gt;0,ROUND(INDEX(挂机升级突破!$EV$7:$EV$26,卡牌消耗!AX393)*INDEX(卡牌消耗!$B$8:$F$8,AV393)/$Q$4/500,0)*500,"")</f>
        <v>11000</v>
      </c>
      <c r="BB393" s="14" t="str">
        <f>IF(AU393&gt;0,INDEX(挂机升级突破!$ER$5:$EV$5,卡牌消耗!AU393),"")</f>
        <v>乌金</v>
      </c>
      <c r="BC393" s="14">
        <f>IF(AU393&gt;0,ROUND(INDEX(挂机升级突破!$ER$7:$EU$26,卡牌消耗!AX393,卡牌消耗!AU393)*INDEX($B$6:$F$6,AV393)/$Q$4/5,0)*5,"")</f>
        <v>50</v>
      </c>
      <c r="BD393" s="104"/>
      <c r="BE393" s="104"/>
      <c r="BF393" s="106"/>
      <c r="BX393" s="171"/>
      <c r="BY393" s="171"/>
      <c r="BZ393" s="171"/>
    </row>
    <row r="394" spans="8:78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350"/>
        <v>8</v>
      </c>
      <c r="AC394" s="14">
        <f>INDEX(挂机升级突破!$DQ$6:$DQ$57,卡牌消耗!AI394)</f>
        <v>11</v>
      </c>
      <c r="AD394" s="14">
        <f>INDEX(挂机升级突破!DR$6:DR$57,卡牌消耗!$AI394)</f>
        <v>4</v>
      </c>
      <c r="AE394" s="14">
        <f>INDEX(挂机升级突破!DS$6:DS$57,卡牌消耗!$AI394)</f>
        <v>0</v>
      </c>
      <c r="AF394" s="14" t="str">
        <f t="shared" si="351"/>
        <v>夏侯渊</v>
      </c>
      <c r="AG394" s="14">
        <f t="shared" si="352"/>
        <v>4</v>
      </c>
      <c r="AH394" s="14" t="str">
        <f t="shared" si="353"/>
        <v>夏侯渊魂火-26</v>
      </c>
      <c r="AI394" s="14">
        <f t="shared" si="354"/>
        <v>26</v>
      </c>
      <c r="AJ394" s="14" t="str">
        <f>INDEX(挂机升级突破!$DT$4:$ED$4,INDEX(挂机升级突破!$DQ$6:$DQ$57,卡牌消耗!AI394))</f>
        <v>金币</v>
      </c>
      <c r="AK394" s="14">
        <f>ROUND(INDEX(挂机升级突破!$DJ$6:$DJ$57,卡牌消耗!AI394)*INDEX(卡牌消耗!$B$8:$F$8,AG394)/$Q$4/50,0)*50</f>
        <v>13150</v>
      </c>
      <c r="AL394" s="14" t="str">
        <f>IF(AD394&gt;0,INDEX(挂机升级突破!$DT$4:$ED$4,AD394),"")</f>
        <v>橙色基础材料</v>
      </c>
      <c r="AM394" s="14">
        <f>ROUND(INDEX(挂机升级突破!$DT$6:$ED$57,卡牌消耗!AI394,AD394)*INDEX(卡牌消耗!$B$5:$F$5,AG394)/$Q$4/5,0)*5</f>
        <v>30</v>
      </c>
      <c r="AN394" s="14" t="str">
        <f>IF(AE394&gt;0,INDEX(挂机升级突破!$DT$4:$ED$4,AE394),"")</f>
        <v/>
      </c>
      <c r="AO394" s="14" t="str">
        <f>IF(AE394&gt;0,ROUND(INDEX(挂机升级突破!$DT$6:$ED$57,卡牌消耗!AI394,AE394)*INDEX(卡牌消耗!$B$7:$F$7,AG394)/$Q$4,0),"")</f>
        <v/>
      </c>
      <c r="AP394" s="106"/>
      <c r="AQ394" s="15"/>
      <c r="AR394" s="104">
        <v>390</v>
      </c>
      <c r="AS394" s="14">
        <f t="shared" si="355"/>
        <v>20</v>
      </c>
      <c r="AT394" s="14">
        <f>INDEX(挂机升级突破!$EI$7:$EI$26,AX394)</f>
        <v>5</v>
      </c>
      <c r="AU394" s="14">
        <f>INDEX(挂机升级突破!$EJ$7:$EJ$26,AX394)</f>
        <v>2</v>
      </c>
      <c r="AV394" s="14">
        <f t="shared" si="356"/>
        <v>3</v>
      </c>
      <c r="AW394" s="14" t="str">
        <f t="shared" si="357"/>
        <v>高顺</v>
      </c>
      <c r="AX394" s="14">
        <f t="shared" si="358"/>
        <v>10</v>
      </c>
      <c r="AY394" s="14" t="str">
        <f t="shared" si="359"/>
        <v>高顺10突</v>
      </c>
      <c r="AZ394" s="14" t="str">
        <f>IF(AT394&gt;0,INDEX(挂机升级突破!$ER$5:$EV$5,卡牌消耗!AT394),"")</f>
        <v>金币</v>
      </c>
      <c r="BA394" s="14">
        <f>IF(AT394&gt;0,ROUND(INDEX(挂机升级突破!$EV$7:$EV$26,卡牌消耗!AX394)*INDEX(卡牌消耗!$B$8:$F$8,AV394)/$Q$4/500,0)*500,"")</f>
        <v>19000</v>
      </c>
      <c r="BB394" s="14" t="str">
        <f>IF(AU394&gt;0,INDEX(挂机升级突破!$ER$5:$EV$5,卡牌消耗!AU394),"")</f>
        <v>乌金</v>
      </c>
      <c r="BC394" s="14">
        <f>IF(AU394&gt;0,ROUND(INDEX(挂机升级突破!$ER$7:$EU$26,卡牌消耗!AX394,卡牌消耗!AU394)*INDEX($B$6:$F$6,AV394)/$Q$4/5,0)*5,"")</f>
        <v>70</v>
      </c>
      <c r="BD394" s="104"/>
      <c r="BE394" s="104"/>
      <c r="BF394" s="106"/>
      <c r="BX394" s="171"/>
      <c r="BY394" s="171"/>
      <c r="BZ394" s="171"/>
    </row>
    <row r="395" spans="8:78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350"/>
        <v>8</v>
      </c>
      <c r="AC395" s="14">
        <f>INDEX(挂机升级突破!$DQ$6:$DQ$57,卡牌消耗!AI395)</f>
        <v>11</v>
      </c>
      <c r="AD395" s="14">
        <f>INDEX(挂机升级突破!DR$6:DR$57,卡牌消耗!$AI395)</f>
        <v>4</v>
      </c>
      <c r="AE395" s="14">
        <f>INDEX(挂机升级突破!DS$6:DS$57,卡牌消耗!$AI395)</f>
        <v>0</v>
      </c>
      <c r="AF395" s="14" t="str">
        <f t="shared" si="351"/>
        <v>夏侯渊</v>
      </c>
      <c r="AG395" s="14">
        <f t="shared" si="352"/>
        <v>4</v>
      </c>
      <c r="AH395" s="14" t="str">
        <f t="shared" si="353"/>
        <v>夏侯渊魂火-27</v>
      </c>
      <c r="AI395" s="14">
        <f t="shared" si="354"/>
        <v>27</v>
      </c>
      <c r="AJ395" s="14" t="str">
        <f>INDEX(挂机升级突破!$DT$4:$ED$4,INDEX(挂机升级突破!$DQ$6:$DQ$57,卡牌消耗!AI395))</f>
        <v>金币</v>
      </c>
      <c r="AK395" s="14">
        <f>ROUND(INDEX(挂机升级突破!$DJ$6:$DJ$57,卡牌消耗!AI395)*INDEX(卡牌消耗!$B$8:$F$8,AG395)/$Q$4/50,0)*50</f>
        <v>13150</v>
      </c>
      <c r="AL395" s="14" t="str">
        <f>IF(AD395&gt;0,INDEX(挂机升级突破!$DT$4:$ED$4,AD395),"")</f>
        <v>橙色基础材料</v>
      </c>
      <c r="AM395" s="14">
        <f>ROUND(INDEX(挂机升级突破!$DT$6:$ED$57,卡牌消耗!AI395,AD395)*INDEX(卡牌消耗!$B$5:$F$5,AG395)/$Q$4/5,0)*5</f>
        <v>30</v>
      </c>
      <c r="AN395" s="14" t="str">
        <f>IF(AE395&gt;0,INDEX(挂机升级突破!$DT$4:$ED$4,AE395),"")</f>
        <v/>
      </c>
      <c r="AO395" s="14" t="str">
        <f>IF(AE395&gt;0,ROUND(INDEX(挂机升级突破!$DT$6:$ED$57,卡牌消耗!AI395,AE395)*INDEX(卡牌消耗!$B$7:$F$7,AG395)/$Q$4,0),"")</f>
        <v/>
      </c>
      <c r="AP395" s="106"/>
      <c r="AQ395" s="15"/>
      <c r="AR395" s="104">
        <v>391</v>
      </c>
      <c r="AS395" s="14">
        <f t="shared" si="355"/>
        <v>20</v>
      </c>
      <c r="AT395" s="14">
        <f>INDEX(挂机升级突破!$EI$7:$EI$26,AX395)</f>
        <v>5</v>
      </c>
      <c r="AU395" s="14">
        <f>INDEX(挂机升级突破!$EJ$7:$EJ$26,AX395)</f>
        <v>2</v>
      </c>
      <c r="AV395" s="14">
        <f t="shared" si="356"/>
        <v>3</v>
      </c>
      <c r="AW395" s="14" t="str">
        <f t="shared" si="357"/>
        <v>高顺</v>
      </c>
      <c r="AX395" s="14">
        <f t="shared" si="358"/>
        <v>11</v>
      </c>
      <c r="AY395" s="14" t="str">
        <f t="shared" si="359"/>
        <v>高顺11突</v>
      </c>
      <c r="AZ395" s="14" t="str">
        <f>IF(AT395&gt;0,INDEX(挂机升级突破!$ER$5:$EV$5,卡牌消耗!AT395),"")</f>
        <v>金币</v>
      </c>
      <c r="BA395" s="14">
        <f>IF(AT395&gt;0,ROUND(INDEX(挂机升级突破!$EV$7:$EV$26,卡牌消耗!AX395)*INDEX(卡牌消耗!$B$8:$F$8,AV395)/$Q$4/500,0)*500,"")</f>
        <v>19000</v>
      </c>
      <c r="BB395" s="14" t="str">
        <f>IF(AU395&gt;0,INDEX(挂机升级突破!$ER$5:$EV$5,卡牌消耗!AU395),"")</f>
        <v>乌金</v>
      </c>
      <c r="BC395" s="14">
        <f>IF(AU395&gt;0,ROUND(INDEX(挂机升级突破!$ER$7:$EU$26,卡牌消耗!AX395,卡牌消耗!AU395)*INDEX($B$6:$F$6,AV395)/$Q$4/5,0)*5,"")</f>
        <v>90</v>
      </c>
      <c r="BD395" s="104"/>
      <c r="BE395" s="104"/>
      <c r="BF395" s="106"/>
      <c r="BX395" s="171"/>
      <c r="BY395" s="171"/>
      <c r="BZ395" s="171"/>
    </row>
    <row r="396" spans="8:78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350"/>
        <v>8</v>
      </c>
      <c r="AC396" s="14">
        <f>INDEX(挂机升级突破!$DQ$6:$DQ$57,卡牌消耗!AI396)</f>
        <v>11</v>
      </c>
      <c r="AD396" s="14">
        <f>INDEX(挂机升级突破!DR$6:DR$57,卡牌消耗!$AI396)</f>
        <v>4</v>
      </c>
      <c r="AE396" s="14">
        <f>INDEX(挂机升级突破!DS$6:DS$57,卡牌消耗!$AI396)</f>
        <v>0</v>
      </c>
      <c r="AF396" s="14" t="str">
        <f t="shared" si="351"/>
        <v>夏侯渊</v>
      </c>
      <c r="AG396" s="14">
        <f t="shared" si="352"/>
        <v>4</v>
      </c>
      <c r="AH396" s="14" t="str">
        <f t="shared" si="353"/>
        <v>夏侯渊魂火-28</v>
      </c>
      <c r="AI396" s="14">
        <f t="shared" si="354"/>
        <v>28</v>
      </c>
      <c r="AJ396" s="14" t="str">
        <f>INDEX(挂机升级突破!$DT$4:$ED$4,INDEX(挂机升级突破!$DQ$6:$DQ$57,卡牌消耗!AI396))</f>
        <v>金币</v>
      </c>
      <c r="AK396" s="14">
        <f>ROUND(INDEX(挂机升级突破!$DJ$6:$DJ$57,卡牌消耗!AI396)*INDEX(卡牌消耗!$B$8:$F$8,AG396)/$Q$4/50,0)*50</f>
        <v>13150</v>
      </c>
      <c r="AL396" s="14" t="str">
        <f>IF(AD396&gt;0,INDEX(挂机升级突破!$DT$4:$ED$4,AD396),"")</f>
        <v>橙色基础材料</v>
      </c>
      <c r="AM396" s="14">
        <f>ROUND(INDEX(挂机升级突破!$DT$6:$ED$57,卡牌消耗!AI396,AD396)*INDEX(卡牌消耗!$B$5:$F$5,AG396)/$Q$4/5,0)*5</f>
        <v>30</v>
      </c>
      <c r="AN396" s="14" t="str">
        <f>IF(AE396&gt;0,INDEX(挂机升级突破!$DT$4:$ED$4,AE396),"")</f>
        <v/>
      </c>
      <c r="AO396" s="14" t="str">
        <f>IF(AE396&gt;0,ROUND(INDEX(挂机升级突破!$DT$6:$ED$57,卡牌消耗!AI396,AE396)*INDEX(卡牌消耗!$B$7:$F$7,AG396)/$Q$4,0),"")</f>
        <v/>
      </c>
      <c r="AP396" s="106"/>
      <c r="AQ396" s="15"/>
      <c r="AR396" s="104">
        <v>392</v>
      </c>
      <c r="AS396" s="14">
        <f t="shared" si="355"/>
        <v>20</v>
      </c>
      <c r="AT396" s="14">
        <f>INDEX(挂机升级突破!$EI$7:$EI$26,AX396)</f>
        <v>5</v>
      </c>
      <c r="AU396" s="14">
        <f>INDEX(挂机升级突破!$EJ$7:$EJ$26,AX396)</f>
        <v>2</v>
      </c>
      <c r="AV396" s="14">
        <f t="shared" si="356"/>
        <v>3</v>
      </c>
      <c r="AW396" s="14" t="str">
        <f t="shared" si="357"/>
        <v>高顺</v>
      </c>
      <c r="AX396" s="14">
        <f t="shared" si="358"/>
        <v>12</v>
      </c>
      <c r="AY396" s="14" t="str">
        <f t="shared" si="359"/>
        <v>高顺12突</v>
      </c>
      <c r="AZ396" s="14" t="str">
        <f>IF(AT396&gt;0,INDEX(挂机升级突破!$ER$5:$EV$5,卡牌消耗!AT396),"")</f>
        <v>金币</v>
      </c>
      <c r="BA396" s="14">
        <f>IF(AT396&gt;0,ROUND(INDEX(挂机升级突破!$EV$7:$EV$26,卡牌消耗!AX396)*INDEX(卡牌消耗!$B$8:$F$8,AV396)/$Q$4/500,0)*500,"")</f>
        <v>25000</v>
      </c>
      <c r="BB396" s="14" t="str">
        <f>IF(AU396&gt;0,INDEX(挂机升级突破!$ER$5:$EV$5,卡牌消耗!AU396),"")</f>
        <v>乌金</v>
      </c>
      <c r="BC396" s="14">
        <f>IF(AU396&gt;0,ROUND(INDEX(挂机升级突破!$ER$7:$EU$26,卡牌消耗!AX396,卡牌消耗!AU396)*INDEX($B$6:$F$6,AV396)/$Q$4/5,0)*5,"")</f>
        <v>120</v>
      </c>
      <c r="BD396" s="104"/>
      <c r="BE396" s="104"/>
      <c r="BF396" s="106"/>
      <c r="BX396" s="171"/>
      <c r="BY396" s="171"/>
      <c r="BZ396" s="171"/>
    </row>
    <row r="397" spans="8:78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350"/>
        <v>8</v>
      </c>
      <c r="AC397" s="14">
        <f>INDEX(挂机升级突破!$DQ$6:$DQ$57,卡牌消耗!AI397)</f>
        <v>11</v>
      </c>
      <c r="AD397" s="14">
        <f>INDEX(挂机升级突破!DR$6:DR$57,卡牌消耗!$AI397)</f>
        <v>4</v>
      </c>
      <c r="AE397" s="14">
        <f>INDEX(挂机升级突破!DS$6:DS$57,卡牌消耗!$AI397)</f>
        <v>0</v>
      </c>
      <c r="AF397" s="14" t="str">
        <f t="shared" si="351"/>
        <v>夏侯渊</v>
      </c>
      <c r="AG397" s="14">
        <f t="shared" si="352"/>
        <v>4</v>
      </c>
      <c r="AH397" s="14" t="str">
        <f t="shared" si="353"/>
        <v>夏侯渊魂火-29</v>
      </c>
      <c r="AI397" s="14">
        <f t="shared" si="354"/>
        <v>29</v>
      </c>
      <c r="AJ397" s="14" t="str">
        <f>INDEX(挂机升级突破!$DT$4:$ED$4,INDEX(挂机升级突破!$DQ$6:$DQ$57,卡牌消耗!AI397))</f>
        <v>金币</v>
      </c>
      <c r="AK397" s="14">
        <f>ROUND(INDEX(挂机升级突破!$DJ$6:$DJ$57,卡牌消耗!AI397)*INDEX(卡牌消耗!$B$8:$F$8,AG397)/$Q$4/50,0)*50</f>
        <v>13350</v>
      </c>
      <c r="AL397" s="14" t="str">
        <f>IF(AD397&gt;0,INDEX(挂机升级突破!$DT$4:$ED$4,AD397),"")</f>
        <v>橙色基础材料</v>
      </c>
      <c r="AM397" s="14">
        <f>ROUND(INDEX(挂机升级突破!$DT$6:$ED$57,卡牌消耗!AI397,AD397)*INDEX(卡牌消耗!$B$5:$F$5,AG397)/$Q$4/5,0)*5</f>
        <v>30</v>
      </c>
      <c r="AN397" s="14" t="str">
        <f>IF(AE397&gt;0,INDEX(挂机升级突破!$DT$4:$ED$4,AE397),"")</f>
        <v/>
      </c>
      <c r="AO397" s="14" t="str">
        <f>IF(AE397&gt;0,ROUND(INDEX(挂机升级突破!$DT$6:$ED$57,卡牌消耗!AI397,AE397)*INDEX(卡牌消耗!$B$7:$F$7,AG397)/$Q$4,0),"")</f>
        <v/>
      </c>
      <c r="AP397" s="106"/>
      <c r="AQ397" s="15"/>
      <c r="AR397" s="104">
        <v>393</v>
      </c>
      <c r="AS397" s="14">
        <f t="shared" si="355"/>
        <v>20</v>
      </c>
      <c r="AT397" s="14">
        <f>INDEX(挂机升级突破!$EI$7:$EI$26,AX397)</f>
        <v>5</v>
      </c>
      <c r="AU397" s="14">
        <f>INDEX(挂机升级突破!$EJ$7:$EJ$26,AX397)</f>
        <v>3</v>
      </c>
      <c r="AV397" s="14">
        <f t="shared" si="356"/>
        <v>3</v>
      </c>
      <c r="AW397" s="14" t="str">
        <f t="shared" si="357"/>
        <v>高顺</v>
      </c>
      <c r="AX397" s="14">
        <f t="shared" si="358"/>
        <v>13</v>
      </c>
      <c r="AY397" s="14" t="str">
        <f t="shared" si="359"/>
        <v>高顺13突</v>
      </c>
      <c r="AZ397" s="14" t="str">
        <f>IF(AT397&gt;0,INDEX(挂机升级突破!$ER$5:$EV$5,卡牌消耗!AT397),"")</f>
        <v>金币</v>
      </c>
      <c r="BA397" s="14">
        <f>IF(AT397&gt;0,ROUND(INDEX(挂机升级突破!$EV$7:$EV$26,卡牌消耗!AX397)*INDEX(卡牌消耗!$B$8:$F$8,AV397)/$Q$4/500,0)*500,"")</f>
        <v>33500</v>
      </c>
      <c r="BB397" s="14" t="str">
        <f>IF(AU397&gt;0,INDEX(挂机升级突破!$ER$5:$EV$5,卡牌消耗!AU397),"")</f>
        <v>银母</v>
      </c>
      <c r="BC397" s="14">
        <f>IF(AU397&gt;0,ROUND(INDEX(挂机升级突破!$ER$7:$EU$26,卡牌消耗!AX397,卡牌消耗!AU397)*INDEX($B$6:$F$6,AV397)/$Q$4/5,0)*5,"")</f>
        <v>40</v>
      </c>
      <c r="BD397" s="104"/>
      <c r="BE397" s="104"/>
      <c r="BF397" s="106"/>
      <c r="BX397" s="171"/>
      <c r="BY397" s="171"/>
      <c r="BZ397" s="171"/>
    </row>
    <row r="398" spans="8:78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350"/>
        <v>8</v>
      </c>
      <c r="AC398" s="14">
        <f>INDEX(挂机升级突破!$DQ$6:$DQ$57,卡牌消耗!AI398)</f>
        <v>11</v>
      </c>
      <c r="AD398" s="14">
        <f>INDEX(挂机升级突破!DR$6:DR$57,卡牌消耗!$AI398)</f>
        <v>4</v>
      </c>
      <c r="AE398" s="14">
        <f>INDEX(挂机升级突破!DS$6:DS$57,卡牌消耗!$AI398)</f>
        <v>0</v>
      </c>
      <c r="AF398" s="14" t="str">
        <f t="shared" si="351"/>
        <v>夏侯渊</v>
      </c>
      <c r="AG398" s="14">
        <f t="shared" si="352"/>
        <v>4</v>
      </c>
      <c r="AH398" s="14" t="str">
        <f t="shared" si="353"/>
        <v>夏侯渊魂火-30</v>
      </c>
      <c r="AI398" s="14">
        <f t="shared" si="354"/>
        <v>30</v>
      </c>
      <c r="AJ398" s="14" t="str">
        <f>INDEX(挂机升级突破!$DT$4:$ED$4,INDEX(挂机升级突破!$DQ$6:$DQ$57,卡牌消耗!AI398))</f>
        <v>金币</v>
      </c>
      <c r="AK398" s="14">
        <f>ROUND(INDEX(挂机升级突破!$DJ$6:$DJ$57,卡牌消耗!AI398)*INDEX(卡牌消耗!$B$8:$F$8,AG398)/$Q$4/50,0)*50</f>
        <v>13350</v>
      </c>
      <c r="AL398" s="14" t="str">
        <f>IF(AD398&gt;0,INDEX(挂机升级突破!$DT$4:$ED$4,AD398),"")</f>
        <v>橙色基础材料</v>
      </c>
      <c r="AM398" s="14">
        <f>ROUND(INDEX(挂机升级突破!$DT$6:$ED$57,卡牌消耗!AI398,AD398)*INDEX(卡牌消耗!$B$5:$F$5,AG398)/$Q$4/5,0)*5</f>
        <v>30</v>
      </c>
      <c r="AN398" s="14" t="str">
        <f>IF(AE398&gt;0,INDEX(挂机升级突破!$DT$4:$ED$4,AE398),"")</f>
        <v/>
      </c>
      <c r="AO398" s="14" t="str">
        <f>IF(AE398&gt;0,ROUND(INDEX(挂机升级突破!$DT$6:$ED$57,卡牌消耗!AI398,AE398)*INDEX(卡牌消耗!$B$7:$F$7,AG398)/$Q$4,0),"")</f>
        <v/>
      </c>
      <c r="AP398" s="106"/>
      <c r="AQ398" s="15"/>
      <c r="AR398" s="104">
        <v>394</v>
      </c>
      <c r="AS398" s="14">
        <f t="shared" si="355"/>
        <v>20</v>
      </c>
      <c r="AT398" s="14">
        <f>INDEX(挂机升级突破!$EI$7:$EI$26,AX398)</f>
        <v>5</v>
      </c>
      <c r="AU398" s="14">
        <f>INDEX(挂机升级突破!$EJ$7:$EJ$26,AX398)</f>
        <v>3</v>
      </c>
      <c r="AV398" s="14">
        <f t="shared" si="356"/>
        <v>3</v>
      </c>
      <c r="AW398" s="14" t="str">
        <f t="shared" si="357"/>
        <v>高顺</v>
      </c>
      <c r="AX398" s="14">
        <f t="shared" si="358"/>
        <v>14</v>
      </c>
      <c r="AY398" s="14" t="str">
        <f t="shared" si="359"/>
        <v>高顺14突</v>
      </c>
      <c r="AZ398" s="14" t="str">
        <f>IF(AT398&gt;0,INDEX(挂机升级突破!$ER$5:$EV$5,卡牌消耗!AT398),"")</f>
        <v>金币</v>
      </c>
      <c r="BA398" s="14">
        <f>IF(AT398&gt;0,ROUND(INDEX(挂机升级突破!$EV$7:$EV$26,卡牌消耗!AX398)*INDEX(卡牌消耗!$B$8:$F$8,AV398)/$Q$4/500,0)*500,"")</f>
        <v>33500</v>
      </c>
      <c r="BB398" s="14" t="str">
        <f>IF(AU398&gt;0,INDEX(挂机升级突破!$ER$5:$EV$5,卡牌消耗!AU398),"")</f>
        <v>银母</v>
      </c>
      <c r="BC398" s="14">
        <f>IF(AU398&gt;0,ROUND(INDEX(挂机升级突破!$ER$7:$EU$26,卡牌消耗!AX398,卡牌消耗!AU398)*INDEX($B$6:$F$6,AV398)/$Q$4/5,0)*5,"")</f>
        <v>55</v>
      </c>
      <c r="BD398" s="104"/>
      <c r="BE398" s="104"/>
      <c r="BF398" s="106"/>
      <c r="BX398" s="171"/>
      <c r="BY398" s="171"/>
      <c r="BZ398" s="171"/>
    </row>
    <row r="399" spans="8:78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350"/>
        <v>8</v>
      </c>
      <c r="AC399" s="14">
        <f>INDEX(挂机升级突破!$DQ$6:$DQ$57,卡牌消耗!AI399)</f>
        <v>11</v>
      </c>
      <c r="AD399" s="14">
        <f>INDEX(挂机升级突破!DR$6:DR$57,卡牌消耗!$AI399)</f>
        <v>4</v>
      </c>
      <c r="AE399" s="14">
        <f>INDEX(挂机升级突破!DS$6:DS$57,卡牌消耗!$AI399)</f>
        <v>0</v>
      </c>
      <c r="AF399" s="14" t="str">
        <f t="shared" si="351"/>
        <v>夏侯渊</v>
      </c>
      <c r="AG399" s="14">
        <f t="shared" si="352"/>
        <v>4</v>
      </c>
      <c r="AH399" s="14" t="str">
        <f t="shared" si="353"/>
        <v>夏侯渊魂火-31</v>
      </c>
      <c r="AI399" s="14">
        <f t="shared" si="354"/>
        <v>31</v>
      </c>
      <c r="AJ399" s="14" t="str">
        <f>INDEX(挂机升级突破!$DT$4:$ED$4,INDEX(挂机升级突破!$DQ$6:$DQ$57,卡牌消耗!AI399))</f>
        <v>金币</v>
      </c>
      <c r="AK399" s="14">
        <f>ROUND(INDEX(挂机升级突破!$DJ$6:$DJ$57,卡牌消耗!AI399)*INDEX(卡牌消耗!$B$8:$F$8,AG399)/$Q$4/50,0)*50</f>
        <v>13350</v>
      </c>
      <c r="AL399" s="14" t="str">
        <f>IF(AD399&gt;0,INDEX(挂机升级突破!$DT$4:$ED$4,AD399),"")</f>
        <v>橙色基础材料</v>
      </c>
      <c r="AM399" s="14">
        <f>ROUND(INDEX(挂机升级突破!$DT$6:$ED$57,卡牌消耗!AI399,AD399)*INDEX(卡牌消耗!$B$5:$F$5,AG399)/$Q$4/5,0)*5</f>
        <v>30</v>
      </c>
      <c r="AN399" s="14" t="str">
        <f>IF(AE399&gt;0,INDEX(挂机升级突破!$DT$4:$ED$4,AE399),"")</f>
        <v/>
      </c>
      <c r="AO399" s="14" t="str">
        <f>IF(AE399&gt;0,ROUND(INDEX(挂机升级突破!$DT$6:$ED$57,卡牌消耗!AI399,AE399)*INDEX(卡牌消耗!$B$7:$F$7,AG399)/$Q$4,0),"")</f>
        <v/>
      </c>
      <c r="AP399" s="106"/>
      <c r="AQ399" s="15"/>
      <c r="AR399" s="104">
        <v>395</v>
      </c>
      <c r="AS399" s="14">
        <f t="shared" si="355"/>
        <v>20</v>
      </c>
      <c r="AT399" s="14">
        <f>INDEX(挂机升级突破!$EI$7:$EI$26,AX399)</f>
        <v>5</v>
      </c>
      <c r="AU399" s="14">
        <f>INDEX(挂机升级突破!$EJ$7:$EJ$26,AX399)</f>
        <v>3</v>
      </c>
      <c r="AV399" s="14">
        <f t="shared" si="356"/>
        <v>3</v>
      </c>
      <c r="AW399" s="14" t="str">
        <f t="shared" si="357"/>
        <v>高顺</v>
      </c>
      <c r="AX399" s="14">
        <f t="shared" si="358"/>
        <v>15</v>
      </c>
      <c r="AY399" s="14" t="str">
        <f t="shared" si="359"/>
        <v>高顺15突</v>
      </c>
      <c r="AZ399" s="14" t="str">
        <f>IF(AT399&gt;0,INDEX(挂机升级突破!$ER$5:$EV$5,卡牌消耗!AT399),"")</f>
        <v>金币</v>
      </c>
      <c r="BA399" s="14">
        <f>IF(AT399&gt;0,ROUND(INDEX(挂机升级突破!$EV$7:$EV$26,卡牌消耗!AX399)*INDEX(卡牌消耗!$B$8:$F$8,AV399)/$Q$4/500,0)*500,"")</f>
        <v>44500</v>
      </c>
      <c r="BB399" s="14" t="str">
        <f>IF(AU399&gt;0,INDEX(挂机升级突破!$ER$5:$EV$5,卡牌消耗!AU399),"")</f>
        <v>银母</v>
      </c>
      <c r="BC399" s="14">
        <f>IF(AU399&gt;0,ROUND(INDEX(挂机升级突破!$ER$7:$EU$26,卡牌消耗!AX399,卡牌消耗!AU399)*INDEX($B$6:$F$6,AV399)/$Q$4/5,0)*5,"")</f>
        <v>70</v>
      </c>
      <c r="BD399" s="104"/>
      <c r="BE399" s="104"/>
      <c r="BF399" s="106"/>
      <c r="BX399" s="171"/>
      <c r="BY399" s="171"/>
      <c r="BZ399" s="171"/>
    </row>
    <row r="400" spans="8:78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350"/>
        <v>8</v>
      </c>
      <c r="AC400" s="14">
        <f>INDEX(挂机升级突破!$DQ$6:$DQ$57,卡牌消耗!AI400)</f>
        <v>11</v>
      </c>
      <c r="AD400" s="14">
        <f>INDEX(挂机升级突破!DR$6:DR$57,卡牌消耗!$AI400)</f>
        <v>4</v>
      </c>
      <c r="AE400" s="14">
        <f>INDEX(挂机升级突破!DS$6:DS$57,卡牌消耗!$AI400)</f>
        <v>0</v>
      </c>
      <c r="AF400" s="14" t="str">
        <f t="shared" si="351"/>
        <v>夏侯渊</v>
      </c>
      <c r="AG400" s="14">
        <f t="shared" si="352"/>
        <v>4</v>
      </c>
      <c r="AH400" s="14" t="str">
        <f t="shared" si="353"/>
        <v>夏侯渊魂火-32</v>
      </c>
      <c r="AI400" s="14">
        <f t="shared" si="354"/>
        <v>32</v>
      </c>
      <c r="AJ400" s="14" t="str">
        <f>INDEX(挂机升级突破!$DT$4:$ED$4,INDEX(挂机升级突破!$DQ$6:$DQ$57,卡牌消耗!AI400))</f>
        <v>金币</v>
      </c>
      <c r="AK400" s="14">
        <f>ROUND(INDEX(挂机升级突破!$DJ$6:$DJ$57,卡牌消耗!AI400)*INDEX(卡牌消耗!$B$8:$F$8,AG400)/$Q$4/50,0)*50</f>
        <v>18350</v>
      </c>
      <c r="AL400" s="14" t="str">
        <f>IF(AD400&gt;0,INDEX(挂机升级突破!$DT$4:$ED$4,AD400),"")</f>
        <v>橙色基础材料</v>
      </c>
      <c r="AM400" s="14">
        <f>ROUND(INDEX(挂机升级突破!$DT$6:$ED$57,卡牌消耗!AI400,AD400)*INDEX(卡牌消耗!$B$5:$F$5,AG400)/$Q$4/5,0)*5</f>
        <v>30</v>
      </c>
      <c r="AN400" s="14" t="str">
        <f>IF(AE400&gt;0,INDEX(挂机升级突破!$DT$4:$ED$4,AE400),"")</f>
        <v/>
      </c>
      <c r="AO400" s="14" t="str">
        <f>IF(AE400&gt;0,ROUND(INDEX(挂机升级突破!$DT$6:$ED$57,卡牌消耗!AI400,AE400)*INDEX(卡牌消耗!$B$7:$F$7,AG400)/$Q$4,0),"")</f>
        <v/>
      </c>
      <c r="AP400" s="106"/>
      <c r="AQ400" s="15"/>
      <c r="AR400" s="104">
        <v>396</v>
      </c>
      <c r="AS400" s="14">
        <f t="shared" si="355"/>
        <v>20</v>
      </c>
      <c r="AT400" s="14">
        <f>INDEX(挂机升级突破!$EI$7:$EI$26,AX400)</f>
        <v>5</v>
      </c>
      <c r="AU400" s="14">
        <f>INDEX(挂机升级突破!$EJ$7:$EJ$26,AX400)</f>
        <v>3</v>
      </c>
      <c r="AV400" s="14">
        <f t="shared" si="356"/>
        <v>3</v>
      </c>
      <c r="AW400" s="14" t="str">
        <f t="shared" si="357"/>
        <v>高顺</v>
      </c>
      <c r="AX400" s="14">
        <f t="shared" si="358"/>
        <v>16</v>
      </c>
      <c r="AY400" s="14" t="str">
        <f t="shared" si="359"/>
        <v>高顺16突</v>
      </c>
      <c r="AZ400" s="14" t="str">
        <f>IF(AT400&gt;0,INDEX(挂机升级突破!$ER$5:$EV$5,卡牌消耗!AT400),"")</f>
        <v>金币</v>
      </c>
      <c r="BA400" s="14">
        <f>IF(AT400&gt;0,ROUND(INDEX(挂机升级突破!$EV$7:$EV$26,卡牌消耗!AX400)*INDEX(卡牌消耗!$B$8:$F$8,AV400)/$Q$4/500,0)*500,"")</f>
        <v>80500</v>
      </c>
      <c r="BB400" s="14" t="str">
        <f>IF(AU400&gt;0,INDEX(挂机升级突破!$ER$5:$EV$5,卡牌消耗!AU400),"")</f>
        <v>银母</v>
      </c>
      <c r="BC400" s="14">
        <f>IF(AU400&gt;0,ROUND(INDEX(挂机升级突破!$ER$7:$EU$26,卡牌消耗!AX400,卡牌消耗!AU400)*INDEX($B$6:$F$6,AV400)/$Q$4/5,0)*5,"")</f>
        <v>90</v>
      </c>
      <c r="BD400" s="104"/>
      <c r="BE400" s="104"/>
      <c r="BF400" s="106"/>
      <c r="BX400" s="171"/>
      <c r="BY400" s="171"/>
      <c r="BZ400" s="171"/>
    </row>
    <row r="401" spans="8:78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350"/>
        <v>8</v>
      </c>
      <c r="AC401" s="14">
        <f>INDEX(挂机升级突破!$DQ$6:$DQ$57,卡牌消耗!AI401)</f>
        <v>11</v>
      </c>
      <c r="AD401" s="14">
        <f>INDEX(挂机升级突破!DR$6:DR$57,卡牌消耗!$AI401)</f>
        <v>4</v>
      </c>
      <c r="AE401" s="14">
        <f>INDEX(挂机升级突破!DS$6:DS$57,卡牌消耗!$AI401)</f>
        <v>0</v>
      </c>
      <c r="AF401" s="14" t="str">
        <f t="shared" si="351"/>
        <v>夏侯渊</v>
      </c>
      <c r="AG401" s="14">
        <f t="shared" si="352"/>
        <v>4</v>
      </c>
      <c r="AH401" s="14" t="str">
        <f t="shared" si="353"/>
        <v>夏侯渊魂火-33</v>
      </c>
      <c r="AI401" s="14">
        <f t="shared" si="354"/>
        <v>33</v>
      </c>
      <c r="AJ401" s="14" t="str">
        <f>INDEX(挂机升级突破!$DT$4:$ED$4,INDEX(挂机升级突破!$DQ$6:$DQ$57,卡牌消耗!AI401))</f>
        <v>金币</v>
      </c>
      <c r="AK401" s="14">
        <f>ROUND(INDEX(挂机升级突破!$DJ$6:$DJ$57,卡牌消耗!AI401)*INDEX(卡牌消耗!$B$8:$F$8,AG401)/$Q$4/50,0)*50</f>
        <v>18350</v>
      </c>
      <c r="AL401" s="14" t="str">
        <f>IF(AD401&gt;0,INDEX(挂机升级突破!$DT$4:$ED$4,AD401),"")</f>
        <v>橙色基础材料</v>
      </c>
      <c r="AM401" s="14">
        <f>ROUND(INDEX(挂机升级突破!$DT$6:$ED$57,卡牌消耗!AI401,AD401)*INDEX(卡牌消耗!$B$5:$F$5,AG401)/$Q$4/5,0)*5</f>
        <v>30</v>
      </c>
      <c r="AN401" s="14" t="str">
        <f>IF(AE401&gt;0,INDEX(挂机升级突破!$DT$4:$ED$4,AE401),"")</f>
        <v/>
      </c>
      <c r="AO401" s="14" t="str">
        <f>IF(AE401&gt;0,ROUND(INDEX(挂机升级突破!$DT$6:$ED$57,卡牌消耗!AI401,AE401)*INDEX(卡牌消耗!$B$7:$F$7,AG401)/$Q$4,0),"")</f>
        <v/>
      </c>
      <c r="AP401" s="106"/>
      <c r="AQ401" s="15"/>
      <c r="AR401" s="104">
        <v>397</v>
      </c>
      <c r="AS401" s="14">
        <f t="shared" si="355"/>
        <v>20</v>
      </c>
      <c r="AT401" s="14">
        <f>INDEX(挂机升级突破!$EI$7:$EI$26,AX401)</f>
        <v>5</v>
      </c>
      <c r="AU401" s="14">
        <f>INDEX(挂机升级突破!$EJ$7:$EJ$26,AX401)</f>
        <v>4</v>
      </c>
      <c r="AV401" s="14">
        <f t="shared" si="356"/>
        <v>3</v>
      </c>
      <c r="AW401" s="14" t="str">
        <f t="shared" si="357"/>
        <v>高顺</v>
      </c>
      <c r="AX401" s="14">
        <f t="shared" si="358"/>
        <v>17</v>
      </c>
      <c r="AY401" s="14" t="str">
        <f t="shared" si="359"/>
        <v>高顺17突</v>
      </c>
      <c r="AZ401" s="14" t="str">
        <f>IF(AT401&gt;0,INDEX(挂机升级突破!$ER$5:$EV$5,卡牌消耗!AT401),"")</f>
        <v>金币</v>
      </c>
      <c r="BA401" s="14">
        <f>IF(AT401&gt;0,ROUND(INDEX(挂机升级突破!$EV$7:$EV$26,卡牌消耗!AX401)*INDEX(卡牌消耗!$B$8:$F$8,AV401)/$Q$4/500,0)*500,"")</f>
        <v>80500</v>
      </c>
      <c r="BB401" s="14" t="str">
        <f>IF(AU401&gt;0,INDEX(挂机升级突破!$ER$5:$EV$5,卡牌消耗!AU401),"")</f>
        <v>铀金</v>
      </c>
      <c r="BC401" s="14">
        <f>IF(AU401&gt;0,ROUND(INDEX(挂机升级突破!$ER$7:$EU$26,卡牌消耗!AX401,卡牌消耗!AU401)*INDEX($B$6:$F$6,AV401)/$Q$4/5,0)*5,"")</f>
        <v>20</v>
      </c>
      <c r="BD401" s="104"/>
      <c r="BE401" s="104"/>
      <c r="BF401" s="106"/>
      <c r="BX401" s="171"/>
      <c r="BY401" s="171"/>
      <c r="BZ401" s="171"/>
    </row>
    <row r="402" spans="8:78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350"/>
        <v>8</v>
      </c>
      <c r="AC402" s="14">
        <f>INDEX(挂机升级突破!$DQ$6:$DQ$57,卡牌消耗!AI402)</f>
        <v>11</v>
      </c>
      <c r="AD402" s="14">
        <f>INDEX(挂机升级突破!DR$6:DR$57,卡牌消耗!$AI402)</f>
        <v>4</v>
      </c>
      <c r="AE402" s="14">
        <f>INDEX(挂机升级突破!DS$6:DS$57,卡牌消耗!$AI402)</f>
        <v>0</v>
      </c>
      <c r="AF402" s="14" t="str">
        <f t="shared" si="351"/>
        <v>夏侯渊</v>
      </c>
      <c r="AG402" s="14">
        <f t="shared" si="352"/>
        <v>4</v>
      </c>
      <c r="AH402" s="14" t="str">
        <f t="shared" si="353"/>
        <v>夏侯渊魂火-34</v>
      </c>
      <c r="AI402" s="14">
        <f t="shared" si="354"/>
        <v>34</v>
      </c>
      <c r="AJ402" s="14" t="str">
        <f>INDEX(挂机升级突破!$DT$4:$ED$4,INDEX(挂机升级突破!$DQ$6:$DQ$57,卡牌消耗!AI402))</f>
        <v>金币</v>
      </c>
      <c r="AK402" s="14">
        <f>ROUND(INDEX(挂机升级突破!$DJ$6:$DJ$57,卡牌消耗!AI402)*INDEX(卡牌消耗!$B$8:$F$8,AG402)/$Q$4/50,0)*50</f>
        <v>18350</v>
      </c>
      <c r="AL402" s="14" t="str">
        <f>IF(AD402&gt;0,INDEX(挂机升级突破!$DT$4:$ED$4,AD402),"")</f>
        <v>橙色基础材料</v>
      </c>
      <c r="AM402" s="14">
        <f>ROUND(INDEX(挂机升级突破!$DT$6:$ED$57,卡牌消耗!AI402,AD402)*INDEX(卡牌消耗!$B$5:$F$5,AG402)/$Q$4/5,0)*5</f>
        <v>35</v>
      </c>
      <c r="AN402" s="14" t="str">
        <f>IF(AE402&gt;0,INDEX(挂机升级突破!$DT$4:$ED$4,AE402),"")</f>
        <v/>
      </c>
      <c r="AO402" s="14" t="str">
        <f>IF(AE402&gt;0,ROUND(INDEX(挂机升级突破!$DT$6:$ED$57,卡牌消耗!AI402,AE402)*INDEX(卡牌消耗!$B$7:$F$7,AG402)/$Q$4,0),"")</f>
        <v/>
      </c>
      <c r="AP402" s="106"/>
      <c r="AQ402" s="15"/>
      <c r="AR402" s="104">
        <v>398</v>
      </c>
      <c r="AS402" s="14">
        <f t="shared" si="355"/>
        <v>20</v>
      </c>
      <c r="AT402" s="14">
        <f>INDEX(挂机升级突破!$EI$7:$EI$26,AX402)</f>
        <v>5</v>
      </c>
      <c r="AU402" s="14">
        <f>INDEX(挂机升级突破!$EJ$7:$EJ$26,AX402)</f>
        <v>4</v>
      </c>
      <c r="AV402" s="14">
        <f t="shared" si="356"/>
        <v>3</v>
      </c>
      <c r="AW402" s="14" t="str">
        <f t="shared" si="357"/>
        <v>高顺</v>
      </c>
      <c r="AX402" s="14">
        <f t="shared" si="358"/>
        <v>18</v>
      </c>
      <c r="AY402" s="14" t="str">
        <f t="shared" si="359"/>
        <v>高顺18突</v>
      </c>
      <c r="AZ402" s="14" t="str">
        <f>IF(AT402&gt;0,INDEX(挂机升级突破!$ER$5:$EV$5,卡牌消耗!AT402),"")</f>
        <v>金币</v>
      </c>
      <c r="BA402" s="14">
        <f>IF(AT402&gt;0,ROUND(INDEX(挂机升级突破!$EV$7:$EV$26,卡牌消耗!AX402)*INDEX(卡牌消耗!$B$8:$F$8,AV402)/$Q$4/500,0)*500,"")</f>
        <v>107500</v>
      </c>
      <c r="BB402" s="14" t="str">
        <f>IF(AU402&gt;0,INDEX(挂机升级突破!$ER$5:$EV$5,卡牌消耗!AU402),"")</f>
        <v>铀金</v>
      </c>
      <c r="BC402" s="14">
        <f>IF(AU402&gt;0,ROUND(INDEX(挂机升级突破!$ER$7:$EU$26,卡牌消耗!AX402,卡牌消耗!AU402)*INDEX($B$6:$F$6,AV402)/$Q$4/5,0)*5,"")</f>
        <v>25</v>
      </c>
      <c r="BD402" s="104"/>
      <c r="BE402" s="104"/>
      <c r="BF402" s="106"/>
      <c r="BX402" s="171"/>
      <c r="BY402" s="171"/>
      <c r="BZ402" s="171"/>
    </row>
    <row r="403" spans="8:78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350"/>
        <v>8</v>
      </c>
      <c r="AC403" s="14">
        <f>INDEX(挂机升级突破!$DQ$6:$DQ$57,卡牌消耗!AI403)</f>
        <v>11</v>
      </c>
      <c r="AD403" s="14">
        <f>INDEX(挂机升级突破!DR$6:DR$57,卡牌消耗!$AI403)</f>
        <v>4</v>
      </c>
      <c r="AE403" s="14">
        <f>INDEX(挂机升级突破!DS$6:DS$57,卡牌消耗!$AI403)</f>
        <v>0</v>
      </c>
      <c r="AF403" s="14" t="str">
        <f t="shared" si="351"/>
        <v>夏侯渊</v>
      </c>
      <c r="AG403" s="14">
        <f t="shared" si="352"/>
        <v>4</v>
      </c>
      <c r="AH403" s="14" t="str">
        <f t="shared" si="353"/>
        <v>夏侯渊魂火-35</v>
      </c>
      <c r="AI403" s="14">
        <f t="shared" si="354"/>
        <v>35</v>
      </c>
      <c r="AJ403" s="14" t="str">
        <f>INDEX(挂机升级突破!$DT$4:$ED$4,INDEX(挂机升级突破!$DQ$6:$DQ$57,卡牌消耗!AI403))</f>
        <v>金币</v>
      </c>
      <c r="AK403" s="14">
        <f>ROUND(INDEX(挂机升级突破!$DJ$6:$DJ$57,卡牌消耗!AI403)*INDEX(卡牌消耗!$B$8:$F$8,AG403)/$Q$4/50,0)*50</f>
        <v>23350</v>
      </c>
      <c r="AL403" s="14" t="str">
        <f>IF(AD403&gt;0,INDEX(挂机升级突破!$DT$4:$ED$4,AD403),"")</f>
        <v>橙色基础材料</v>
      </c>
      <c r="AM403" s="14">
        <f>ROUND(INDEX(挂机升级突破!$DT$6:$ED$57,卡牌消耗!AI403,AD403)*INDEX(卡牌消耗!$B$5:$F$5,AG403)/$Q$4/5,0)*5</f>
        <v>35</v>
      </c>
      <c r="AN403" s="14" t="str">
        <f>IF(AE403&gt;0,INDEX(挂机升级突破!$DT$4:$ED$4,AE403),"")</f>
        <v/>
      </c>
      <c r="AO403" s="14" t="str">
        <f>IF(AE403&gt;0,ROUND(INDEX(挂机升级突破!$DT$6:$ED$57,卡牌消耗!AI403,AE403)*INDEX(卡牌消耗!$B$7:$F$7,AG403)/$Q$4,0),"")</f>
        <v/>
      </c>
      <c r="AP403" s="106"/>
      <c r="AQ403" s="15"/>
      <c r="AR403" s="104">
        <v>399</v>
      </c>
      <c r="AS403" s="14">
        <f t="shared" si="355"/>
        <v>20</v>
      </c>
      <c r="AT403" s="14">
        <f>INDEX(挂机升级突破!$EI$7:$EI$26,AX403)</f>
        <v>5</v>
      </c>
      <c r="AU403" s="14">
        <f>INDEX(挂机升级突破!$EJ$7:$EJ$26,AX403)</f>
        <v>4</v>
      </c>
      <c r="AV403" s="14">
        <f t="shared" si="356"/>
        <v>3</v>
      </c>
      <c r="AW403" s="14" t="str">
        <f t="shared" si="357"/>
        <v>高顺</v>
      </c>
      <c r="AX403" s="14">
        <f t="shared" si="358"/>
        <v>19</v>
      </c>
      <c r="AY403" s="14" t="str">
        <f t="shared" si="359"/>
        <v>高顺19突</v>
      </c>
      <c r="AZ403" s="14" t="str">
        <f>IF(AT403&gt;0,INDEX(挂机升级突破!$ER$5:$EV$5,卡牌消耗!AT403),"")</f>
        <v>金币</v>
      </c>
      <c r="BA403" s="14">
        <f>IF(AT403&gt;0,ROUND(INDEX(挂机升级突破!$EV$7:$EV$26,卡牌消耗!AX403)*INDEX(卡牌消耗!$B$8:$F$8,AV403)/$Q$4/500,0)*500,"")</f>
        <v>651500</v>
      </c>
      <c r="BB403" s="14" t="str">
        <f>IF(AU403&gt;0,INDEX(挂机升级突破!$ER$5:$EV$5,卡牌消耗!AU403),"")</f>
        <v>铀金</v>
      </c>
      <c r="BC403" s="14">
        <f>IF(AU403&gt;0,ROUND(INDEX(挂机升级突破!$ER$7:$EU$26,卡牌消耗!AX403,卡牌消耗!AU403)*INDEX($B$6:$F$6,AV403)/$Q$4/5,0)*5,"")</f>
        <v>35</v>
      </c>
      <c r="BD403" s="104"/>
      <c r="BE403" s="104"/>
      <c r="BF403" s="106"/>
      <c r="BX403" s="171"/>
      <c r="BY403" s="171"/>
      <c r="BZ403" s="171"/>
    </row>
    <row r="404" spans="8:78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350"/>
        <v>8</v>
      </c>
      <c r="AC404" s="14">
        <f>INDEX(挂机升级突破!$DQ$6:$DQ$57,卡牌消耗!AI404)</f>
        <v>11</v>
      </c>
      <c r="AD404" s="14">
        <f>INDEX(挂机升级突破!DR$6:DR$57,卡牌消耗!$AI404)</f>
        <v>4</v>
      </c>
      <c r="AE404" s="14">
        <f>INDEX(挂机升级突破!DS$6:DS$57,卡牌消耗!$AI404)</f>
        <v>0</v>
      </c>
      <c r="AF404" s="14" t="str">
        <f t="shared" si="351"/>
        <v>夏侯渊</v>
      </c>
      <c r="AG404" s="14">
        <f t="shared" si="352"/>
        <v>4</v>
      </c>
      <c r="AH404" s="14" t="str">
        <f t="shared" si="353"/>
        <v>夏侯渊魂火-36</v>
      </c>
      <c r="AI404" s="14">
        <f t="shared" si="354"/>
        <v>36</v>
      </c>
      <c r="AJ404" s="14" t="str">
        <f>INDEX(挂机升级突破!$DT$4:$ED$4,INDEX(挂机升级突破!$DQ$6:$DQ$57,卡牌消耗!AI404))</f>
        <v>金币</v>
      </c>
      <c r="AK404" s="14">
        <f>ROUND(INDEX(挂机升级突破!$DJ$6:$DJ$57,卡牌消耗!AI404)*INDEX(卡牌消耗!$B$8:$F$8,AG404)/$Q$4/50,0)*50</f>
        <v>23350</v>
      </c>
      <c r="AL404" s="14" t="str">
        <f>IF(AD404&gt;0,INDEX(挂机升级突破!$DT$4:$ED$4,AD404),"")</f>
        <v>橙色基础材料</v>
      </c>
      <c r="AM404" s="14">
        <f>ROUND(INDEX(挂机升级突破!$DT$6:$ED$57,卡牌消耗!AI404,AD404)*INDEX(卡牌消耗!$B$5:$F$5,AG404)/$Q$4/5,0)*5</f>
        <v>35</v>
      </c>
      <c r="AN404" s="14" t="str">
        <f>IF(AE404&gt;0,INDEX(挂机升级突破!$DT$4:$ED$4,AE404),"")</f>
        <v/>
      </c>
      <c r="AO404" s="14" t="str">
        <f>IF(AE404&gt;0,ROUND(INDEX(挂机升级突破!$DT$6:$ED$57,卡牌消耗!AI404,AE404)*INDEX(卡牌消耗!$B$7:$F$7,AG404)/$Q$4,0),"")</f>
        <v/>
      </c>
      <c r="AP404" s="106"/>
      <c r="AQ404" s="15"/>
      <c r="AR404" s="104">
        <v>400</v>
      </c>
      <c r="AS404" s="14">
        <f t="shared" si="355"/>
        <v>20</v>
      </c>
      <c r="AT404" s="14">
        <f>INDEX(挂机升级突破!$EI$7:$EI$26,AX404)</f>
        <v>5</v>
      </c>
      <c r="AU404" s="14">
        <f>INDEX(挂机升级突破!$EJ$7:$EJ$26,AX404)</f>
        <v>4</v>
      </c>
      <c r="AV404" s="14">
        <f t="shared" si="356"/>
        <v>3</v>
      </c>
      <c r="AW404" s="14" t="str">
        <f t="shared" si="357"/>
        <v>高顺</v>
      </c>
      <c r="AX404" s="14">
        <f t="shared" si="358"/>
        <v>20</v>
      </c>
      <c r="AY404" s="14" t="str">
        <f t="shared" si="359"/>
        <v>高顺20突</v>
      </c>
      <c r="AZ404" s="14" t="str">
        <f>IF(AT404&gt;0,INDEX(挂机升级突破!$ER$5:$EV$5,卡牌消耗!AT404),"")</f>
        <v>金币</v>
      </c>
      <c r="BA404" s="14">
        <f>IF(AT404&gt;0,ROUND(INDEX(挂机升级突破!$EV$7:$EV$26,卡牌消耗!AX404)*INDEX(卡牌消耗!$B$8:$F$8,AV404)/$Q$4/500,0)*500,"")</f>
        <v>977000</v>
      </c>
      <c r="BB404" s="14" t="str">
        <f>IF(AU404&gt;0,INDEX(挂机升级突破!$ER$5:$EV$5,卡牌消耗!AU404),"")</f>
        <v>铀金</v>
      </c>
      <c r="BC404" s="14">
        <f>IF(AU404&gt;0,ROUND(INDEX(挂机升级突破!$ER$7:$EU$26,卡牌消耗!AX404,卡牌消耗!AU404)*INDEX($B$6:$F$6,AV404)/$Q$4/5,0)*5,"")</f>
        <v>40</v>
      </c>
      <c r="BD404" s="104"/>
      <c r="BE404" s="104"/>
      <c r="BF404" s="106"/>
      <c r="BX404" s="171"/>
      <c r="BY404" s="171"/>
      <c r="BZ404" s="171"/>
    </row>
    <row r="405" spans="8:78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350"/>
        <v>8</v>
      </c>
      <c r="AC405" s="14">
        <f>INDEX(挂机升级突破!$DQ$6:$DQ$57,卡牌消耗!AI405)</f>
        <v>11</v>
      </c>
      <c r="AD405" s="14">
        <f>INDEX(挂机升级突破!DR$6:DR$57,卡牌消耗!$AI405)</f>
        <v>4</v>
      </c>
      <c r="AE405" s="14">
        <f>INDEX(挂机升级突破!DS$6:DS$57,卡牌消耗!$AI405)</f>
        <v>0</v>
      </c>
      <c r="AF405" s="14" t="str">
        <f t="shared" si="351"/>
        <v>夏侯渊</v>
      </c>
      <c r="AG405" s="14">
        <f t="shared" si="352"/>
        <v>4</v>
      </c>
      <c r="AH405" s="14" t="str">
        <f t="shared" si="353"/>
        <v>夏侯渊魂火-37</v>
      </c>
      <c r="AI405" s="14">
        <f t="shared" si="354"/>
        <v>37</v>
      </c>
      <c r="AJ405" s="14" t="str">
        <f>INDEX(挂机升级突破!$DT$4:$ED$4,INDEX(挂机升级突破!$DQ$6:$DQ$57,卡牌消耗!AI405))</f>
        <v>金币</v>
      </c>
      <c r="AK405" s="14">
        <f>ROUND(INDEX(挂机升级突破!$DJ$6:$DJ$57,卡牌消耗!AI405)*INDEX(卡牌消耗!$B$8:$F$8,AG405)/$Q$4/50,0)*50</f>
        <v>25000</v>
      </c>
      <c r="AL405" s="14" t="str">
        <f>IF(AD405&gt;0,INDEX(挂机升级突破!$DT$4:$ED$4,AD405),"")</f>
        <v>橙色基础材料</v>
      </c>
      <c r="AM405" s="14">
        <f>ROUND(INDEX(挂机升级突破!$DT$6:$ED$57,卡牌消耗!AI405,AD405)*INDEX(卡牌消耗!$B$5:$F$5,AG405)/$Q$4/5,0)*5</f>
        <v>35</v>
      </c>
      <c r="AN405" s="14" t="str">
        <f>IF(AE405&gt;0,INDEX(挂机升级突破!$DT$4:$ED$4,AE405),"")</f>
        <v/>
      </c>
      <c r="AO405" s="14" t="str">
        <f>IF(AE405&gt;0,ROUND(INDEX(挂机升级突破!$DT$6:$ED$57,卡牌消耗!AI405,AE405)*INDEX(卡牌消耗!$B$7:$F$7,AG405)/$Q$4,0),"")</f>
        <v/>
      </c>
      <c r="AP405" s="106"/>
      <c r="AQ405" s="15"/>
      <c r="AR405" s="104">
        <v>401</v>
      </c>
      <c r="AS405" s="14">
        <f t="shared" si="355"/>
        <v>21</v>
      </c>
      <c r="AT405" s="14">
        <f>INDEX(挂机升级突破!$EI$7:$EI$26,AX405)</f>
        <v>0</v>
      </c>
      <c r="AU405" s="14">
        <f>INDEX(挂机升级突破!$EJ$7:$EJ$26,AX405)</f>
        <v>0</v>
      </c>
      <c r="AV405" s="14">
        <f t="shared" si="356"/>
        <v>3</v>
      </c>
      <c r="AW405" s="14" t="str">
        <f t="shared" si="357"/>
        <v>烈风螳螂</v>
      </c>
      <c r="AX405" s="14">
        <f t="shared" si="358"/>
        <v>1</v>
      </c>
      <c r="AY405" s="14" t="str">
        <f t="shared" si="359"/>
        <v>烈风螳螂1突</v>
      </c>
      <c r="AZ405" s="14" t="str">
        <f>IF(AT405&gt;0,INDEX(挂机升级突破!$ER$5:$EV$5,卡牌消耗!AT405),"")</f>
        <v/>
      </c>
      <c r="BA405" s="14" t="str">
        <f>IF(AT405&gt;0,ROUND(INDEX(挂机升级突破!$EV$7:$EV$26,卡牌消耗!AX405)*INDEX(卡牌消耗!$B$8:$F$8,AV405)/$Q$4/500,0)*500,"")</f>
        <v/>
      </c>
      <c r="BB405" s="14" t="str">
        <f>IF(AU405&gt;0,INDEX(挂机升级突破!$ER$5:$EV$5,卡牌消耗!AU405),"")</f>
        <v/>
      </c>
      <c r="BC405" s="14" t="str">
        <f>IF(AU405&gt;0,ROUND(INDEX(挂机升级突破!$ER$7:$EU$26,卡牌消耗!AX405,卡牌消耗!AU405)*INDEX($B$6:$F$6,AV405)/$Q$4/5,0)*5,"")</f>
        <v/>
      </c>
      <c r="BD405" s="104"/>
      <c r="BE405" s="104"/>
      <c r="BF405" s="106"/>
      <c r="BX405" s="171"/>
      <c r="BY405" s="171"/>
      <c r="BZ405" s="171"/>
    </row>
    <row r="406" spans="8:78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350"/>
        <v>8</v>
      </c>
      <c r="AC406" s="14">
        <f>INDEX(挂机升级突破!$DQ$6:$DQ$57,卡牌消耗!AI406)</f>
        <v>11</v>
      </c>
      <c r="AD406" s="14">
        <f>INDEX(挂机升级突破!DR$6:DR$57,卡牌消耗!$AI406)</f>
        <v>5</v>
      </c>
      <c r="AE406" s="14">
        <f>INDEX(挂机升级突破!DS$6:DS$57,卡牌消耗!$AI406)</f>
        <v>0</v>
      </c>
      <c r="AF406" s="14" t="str">
        <f t="shared" si="351"/>
        <v>夏侯渊</v>
      </c>
      <c r="AG406" s="14">
        <f t="shared" si="352"/>
        <v>4</v>
      </c>
      <c r="AH406" s="14" t="str">
        <f t="shared" si="353"/>
        <v>夏侯渊魂火-38</v>
      </c>
      <c r="AI406" s="14">
        <f t="shared" si="354"/>
        <v>38</v>
      </c>
      <c r="AJ406" s="14" t="str">
        <f>INDEX(挂机升级突破!$DT$4:$ED$4,INDEX(挂机升级突破!$DQ$6:$DQ$57,卡牌消耗!AI406))</f>
        <v>金币</v>
      </c>
      <c r="AK406" s="14">
        <f>ROUND(INDEX(挂机升级突破!$DJ$6:$DJ$57,卡牌消耗!AI406)*INDEX(卡牌消耗!$B$8:$F$8,AG406)/$Q$4/50,0)*50</f>
        <v>32250</v>
      </c>
      <c r="AL406" s="14" t="str">
        <f>IF(AD406&gt;0,INDEX(挂机升级突破!$DT$4:$ED$4,AD406),"")</f>
        <v>红色基础材料</v>
      </c>
      <c r="AM406" s="14">
        <f>ROUND(INDEX(挂机升级突破!$DT$6:$ED$57,卡牌消耗!AI406,AD406)*INDEX(卡牌消耗!$B$5:$F$5,AG406)/$Q$4/5,0)*5</f>
        <v>10</v>
      </c>
      <c r="AN406" s="14" t="str">
        <f>IF(AE406&gt;0,INDEX(挂机升级突破!$DT$4:$ED$4,AE406),"")</f>
        <v/>
      </c>
      <c r="AO406" s="14" t="str">
        <f>IF(AE406&gt;0,ROUND(INDEX(挂机升级突破!$DT$6:$ED$57,卡牌消耗!AI406,AE406)*INDEX(卡牌消耗!$B$7:$F$7,AG406)/$Q$4,0),"")</f>
        <v/>
      </c>
      <c r="AP406" s="106"/>
      <c r="AQ406" s="15"/>
      <c r="AR406" s="104">
        <v>402</v>
      </c>
      <c r="AS406" s="14">
        <f t="shared" si="355"/>
        <v>21</v>
      </c>
      <c r="AT406" s="14">
        <f>INDEX(挂机升级突破!$EI$7:$EI$26,AX406)</f>
        <v>5</v>
      </c>
      <c r="AU406" s="14">
        <f>INDEX(挂机升级突破!$EJ$7:$EJ$26,AX406)</f>
        <v>0</v>
      </c>
      <c r="AV406" s="14">
        <f t="shared" si="356"/>
        <v>3</v>
      </c>
      <c r="AW406" s="14" t="str">
        <f t="shared" si="357"/>
        <v>烈风螳螂</v>
      </c>
      <c r="AX406" s="14">
        <f t="shared" si="358"/>
        <v>2</v>
      </c>
      <c r="AY406" s="14" t="str">
        <f t="shared" si="359"/>
        <v>烈风螳螂2突</v>
      </c>
      <c r="AZ406" s="14" t="str">
        <f>IF(AT406&gt;0,INDEX(挂机升级突破!$ER$5:$EV$5,卡牌消耗!AT406),"")</f>
        <v>金币</v>
      </c>
      <c r="BA406" s="14">
        <f>IF(AT406&gt;0,ROUND(INDEX(挂机升级突破!$EV$7:$EV$26,卡牌消耗!AX406)*INDEX(卡牌消耗!$B$8:$F$8,AV406)/$Q$4/500,0)*500,"")</f>
        <v>3000</v>
      </c>
      <c r="BB406" s="14" t="str">
        <f>IF(AU406&gt;0,INDEX(挂机升级突破!$ER$5:$EV$5,卡牌消耗!AU406),"")</f>
        <v/>
      </c>
      <c r="BC406" s="14" t="str">
        <f>IF(AU406&gt;0,ROUND(INDEX(挂机升级突破!$ER$7:$EU$26,卡牌消耗!AX406,卡牌消耗!AU406)*INDEX($B$6:$F$6,AV406)/$Q$4/5,0)*5,"")</f>
        <v/>
      </c>
      <c r="BD406" s="104"/>
      <c r="BE406" s="104"/>
      <c r="BF406" s="106"/>
      <c r="BX406" s="171"/>
      <c r="BY406" s="171"/>
      <c r="BZ406" s="171"/>
    </row>
    <row r="407" spans="8:78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350"/>
        <v>8</v>
      </c>
      <c r="AC407" s="14">
        <f>INDEX(挂机升级突破!$DQ$6:$DQ$57,卡牌消耗!AI407)</f>
        <v>11</v>
      </c>
      <c r="AD407" s="14">
        <f>INDEX(挂机升级突破!DR$6:DR$57,卡牌消耗!$AI407)</f>
        <v>5</v>
      </c>
      <c r="AE407" s="14">
        <f>INDEX(挂机升级突破!DS$6:DS$57,卡牌消耗!$AI407)</f>
        <v>0</v>
      </c>
      <c r="AF407" s="14" t="str">
        <f t="shared" si="351"/>
        <v>夏侯渊</v>
      </c>
      <c r="AG407" s="14">
        <f t="shared" si="352"/>
        <v>4</v>
      </c>
      <c r="AH407" s="14" t="str">
        <f t="shared" si="353"/>
        <v>夏侯渊魂火-39</v>
      </c>
      <c r="AI407" s="14">
        <f t="shared" si="354"/>
        <v>39</v>
      </c>
      <c r="AJ407" s="14" t="str">
        <f>INDEX(挂机升级突破!$DT$4:$ED$4,INDEX(挂机升级突破!$DQ$6:$DQ$57,卡牌消耗!AI407))</f>
        <v>金币</v>
      </c>
      <c r="AK407" s="14">
        <f>ROUND(INDEX(挂机升级突破!$DJ$6:$DJ$57,卡牌消耗!AI407)*INDEX(卡牌消耗!$B$8:$F$8,AG407)/$Q$4/50,0)*50</f>
        <v>32250</v>
      </c>
      <c r="AL407" s="14" t="str">
        <f>IF(AD407&gt;0,INDEX(挂机升级突破!$DT$4:$ED$4,AD407),"")</f>
        <v>红色基础材料</v>
      </c>
      <c r="AM407" s="14">
        <f>ROUND(INDEX(挂机升级突破!$DT$6:$ED$57,卡牌消耗!AI407,AD407)*INDEX(卡牌消耗!$B$5:$F$5,AG407)/$Q$4/5,0)*5</f>
        <v>10</v>
      </c>
      <c r="AN407" s="14" t="str">
        <f>IF(AE407&gt;0,INDEX(挂机升级突破!$DT$4:$ED$4,AE407),"")</f>
        <v/>
      </c>
      <c r="AO407" s="14" t="str">
        <f>IF(AE407&gt;0,ROUND(INDEX(挂机升级突破!$DT$6:$ED$57,卡牌消耗!AI407,AE407)*INDEX(卡牌消耗!$B$7:$F$7,AG407)/$Q$4,0),"")</f>
        <v/>
      </c>
      <c r="AP407" s="106"/>
      <c r="AQ407" s="15"/>
      <c r="AR407" s="104">
        <v>403</v>
      </c>
      <c r="AS407" s="14">
        <f t="shared" si="355"/>
        <v>21</v>
      </c>
      <c r="AT407" s="14">
        <f>INDEX(挂机升级突破!$EI$7:$EI$26,AX407)</f>
        <v>5</v>
      </c>
      <c r="AU407" s="14">
        <f>INDEX(挂机升级突破!$EJ$7:$EJ$26,AX407)</f>
        <v>0</v>
      </c>
      <c r="AV407" s="14">
        <f t="shared" si="356"/>
        <v>3</v>
      </c>
      <c r="AW407" s="14" t="str">
        <f t="shared" si="357"/>
        <v>烈风螳螂</v>
      </c>
      <c r="AX407" s="14">
        <f t="shared" si="358"/>
        <v>3</v>
      </c>
      <c r="AY407" s="14" t="str">
        <f t="shared" si="359"/>
        <v>烈风螳螂3突</v>
      </c>
      <c r="AZ407" s="14" t="str">
        <f>IF(AT407&gt;0,INDEX(挂机升级突破!$ER$5:$EV$5,卡牌消耗!AT407),"")</f>
        <v>金币</v>
      </c>
      <c r="BA407" s="14">
        <f>IF(AT407&gt;0,ROUND(INDEX(挂机升级突破!$EV$7:$EV$26,卡牌消耗!AX407)*INDEX(卡牌消耗!$B$8:$F$8,AV407)/$Q$4/500,0)*500,"")</f>
        <v>3000</v>
      </c>
      <c r="BB407" s="14" t="str">
        <f>IF(AU407&gt;0,INDEX(挂机升级突破!$ER$5:$EV$5,卡牌消耗!AU407),"")</f>
        <v/>
      </c>
      <c r="BC407" s="14" t="str">
        <f>IF(AU407&gt;0,ROUND(INDEX(挂机升级突破!$ER$7:$EU$26,卡牌消耗!AX407,卡牌消耗!AU407)*INDEX($B$6:$F$6,AV407)/$Q$4/5,0)*5,"")</f>
        <v/>
      </c>
      <c r="BD407" s="104"/>
      <c r="BE407" s="104"/>
      <c r="BF407" s="106"/>
      <c r="BX407" s="171"/>
      <c r="BY407" s="171"/>
      <c r="BZ407" s="171"/>
    </row>
    <row r="408" spans="8:78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350"/>
        <v>8</v>
      </c>
      <c r="AC408" s="14">
        <f>INDEX(挂机升级突破!$DQ$6:$DQ$57,卡牌消耗!AI408)</f>
        <v>11</v>
      </c>
      <c r="AD408" s="14">
        <f>INDEX(挂机升级突破!DR$6:DR$57,卡牌消耗!$AI408)</f>
        <v>5</v>
      </c>
      <c r="AE408" s="14">
        <f>INDEX(挂机升级突破!DS$6:DS$57,卡牌消耗!$AI408)</f>
        <v>0</v>
      </c>
      <c r="AF408" s="14" t="str">
        <f t="shared" si="351"/>
        <v>夏侯渊</v>
      </c>
      <c r="AG408" s="14">
        <f t="shared" si="352"/>
        <v>4</v>
      </c>
      <c r="AH408" s="14" t="str">
        <f t="shared" si="353"/>
        <v>夏侯渊魂火-40</v>
      </c>
      <c r="AI408" s="14">
        <f t="shared" si="354"/>
        <v>40</v>
      </c>
      <c r="AJ408" s="14" t="str">
        <f>INDEX(挂机升级突破!$DT$4:$ED$4,INDEX(挂机升级突破!$DQ$6:$DQ$57,卡牌消耗!AI408))</f>
        <v>金币</v>
      </c>
      <c r="AK408" s="14">
        <f>ROUND(INDEX(挂机升级突破!$DJ$6:$DJ$57,卡牌消耗!AI408)*INDEX(卡牌消耗!$B$8:$F$8,AG408)/$Q$4/50,0)*50</f>
        <v>32250</v>
      </c>
      <c r="AL408" s="14" t="str">
        <f>IF(AD408&gt;0,INDEX(挂机升级突破!$DT$4:$ED$4,AD408),"")</f>
        <v>红色基础材料</v>
      </c>
      <c r="AM408" s="14">
        <f>ROUND(INDEX(挂机升级突破!$DT$6:$ED$57,卡牌消耗!AI408,AD408)*INDEX(卡牌消耗!$B$5:$F$5,AG408)/$Q$4/5,0)*5</f>
        <v>10</v>
      </c>
      <c r="AN408" s="14" t="str">
        <f>IF(AE408&gt;0,INDEX(挂机升级突破!$DT$4:$ED$4,AE408),"")</f>
        <v/>
      </c>
      <c r="AO408" s="14" t="str">
        <f>IF(AE408&gt;0,ROUND(INDEX(挂机升级突破!$DT$6:$ED$57,卡牌消耗!AI408,AE408)*INDEX(卡牌消耗!$B$7:$F$7,AG408)/$Q$4,0),"")</f>
        <v/>
      </c>
      <c r="AP408" s="106"/>
      <c r="AQ408" s="15"/>
      <c r="AR408" s="104">
        <v>404</v>
      </c>
      <c r="AS408" s="14">
        <f t="shared" si="355"/>
        <v>21</v>
      </c>
      <c r="AT408" s="14">
        <f>INDEX(挂机升级突破!$EI$7:$EI$26,AX408)</f>
        <v>5</v>
      </c>
      <c r="AU408" s="14">
        <f>INDEX(挂机升级突破!$EJ$7:$EJ$26,AX408)</f>
        <v>1</v>
      </c>
      <c r="AV408" s="14">
        <f t="shared" si="356"/>
        <v>3</v>
      </c>
      <c r="AW408" s="14" t="str">
        <f t="shared" si="357"/>
        <v>烈风螳螂</v>
      </c>
      <c r="AX408" s="14">
        <f t="shared" si="358"/>
        <v>4</v>
      </c>
      <c r="AY408" s="14" t="str">
        <f t="shared" si="359"/>
        <v>烈风螳螂4突</v>
      </c>
      <c r="AZ408" s="14" t="str">
        <f>IF(AT408&gt;0,INDEX(挂机升级突破!$ER$5:$EV$5,卡牌消耗!AT408),"")</f>
        <v>金币</v>
      </c>
      <c r="BA408" s="14">
        <f>IF(AT408&gt;0,ROUND(INDEX(挂机升级突破!$EV$7:$EV$26,卡牌消耗!AX408)*INDEX(卡牌消耗!$B$8:$F$8,AV408)/$Q$4/500,0)*500,"")</f>
        <v>4000</v>
      </c>
      <c r="BB408" s="14" t="str">
        <f>IF(AU408&gt;0,INDEX(挂机升级突破!$ER$5:$EV$5,卡牌消耗!AU408),"")</f>
        <v>玄铁</v>
      </c>
      <c r="BC408" s="14">
        <f>IF(AU408&gt;0,ROUND(INDEX(挂机升级突破!$ER$7:$EU$26,卡牌消耗!AX408,卡牌消耗!AU408)*INDEX($B$6:$F$6,AV408)/$Q$4/5,0)*5,"")</f>
        <v>15</v>
      </c>
      <c r="BD408" s="104"/>
      <c r="BE408" s="104"/>
      <c r="BF408" s="106"/>
      <c r="BX408" s="171"/>
      <c r="BY408" s="171"/>
      <c r="BZ408" s="171"/>
    </row>
    <row r="409" spans="8:78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350"/>
        <v>8</v>
      </c>
      <c r="AC409" s="14">
        <f>INDEX(挂机升级突破!$DQ$6:$DQ$57,卡牌消耗!AI409)</f>
        <v>11</v>
      </c>
      <c r="AD409" s="14">
        <f>INDEX(挂机升级突破!DR$6:DR$57,卡牌消耗!$AI409)</f>
        <v>5</v>
      </c>
      <c r="AE409" s="14">
        <f>INDEX(挂机升级突破!DS$6:DS$57,卡牌消耗!$AI409)</f>
        <v>10</v>
      </c>
      <c r="AF409" s="14" t="str">
        <f t="shared" si="351"/>
        <v>夏侯渊</v>
      </c>
      <c r="AG409" s="14">
        <f t="shared" si="352"/>
        <v>4</v>
      </c>
      <c r="AH409" s="14" t="str">
        <f t="shared" si="353"/>
        <v>夏侯渊魂火-41</v>
      </c>
      <c r="AI409" s="14">
        <f t="shared" si="354"/>
        <v>41</v>
      </c>
      <c r="AJ409" s="14" t="str">
        <f>INDEX(挂机升级突破!$DT$4:$ED$4,INDEX(挂机升级突破!$DQ$6:$DQ$57,卡牌消耗!AI409))</f>
        <v>金币</v>
      </c>
      <c r="AK409" s="14">
        <f>ROUND(INDEX(挂机升级突破!$DJ$6:$DJ$57,卡牌消耗!AI409)*INDEX(卡牌消耗!$B$8:$F$8,AG409)/$Q$4/50,0)*50</f>
        <v>44300</v>
      </c>
      <c r="AL409" s="14" t="str">
        <f>IF(AD409&gt;0,INDEX(挂机升级突破!$DT$4:$ED$4,AD409),"")</f>
        <v>红色基础材料</v>
      </c>
      <c r="AM409" s="14">
        <f>ROUND(INDEX(挂机升级突破!$DT$6:$ED$57,卡牌消耗!AI409,AD409)*INDEX(卡牌消耗!$B$5:$F$5,AG409)/$Q$4/5,0)*5</f>
        <v>10</v>
      </c>
      <c r="AN409" s="14" t="str">
        <f>IF(AE409&gt;0,INDEX(挂机升级突破!$DT$4:$ED$4,AE409),"")</f>
        <v>灵玉</v>
      </c>
      <c r="AO409" s="14">
        <f>IF(AE409&gt;0,ROUND(INDEX(挂机升级突破!$DT$6:$ED$57,卡牌消耗!AI409,AE409)*INDEX(卡牌消耗!$B$7:$F$7,AG409)/$Q$4,0),"")</f>
        <v>3</v>
      </c>
      <c r="AP409" s="106"/>
      <c r="AQ409" s="15"/>
      <c r="AR409" s="104">
        <v>405</v>
      </c>
      <c r="AS409" s="14">
        <f t="shared" si="355"/>
        <v>21</v>
      </c>
      <c r="AT409" s="14">
        <f>INDEX(挂机升级突破!$EI$7:$EI$26,AX409)</f>
        <v>5</v>
      </c>
      <c r="AU409" s="14">
        <f>INDEX(挂机升级突破!$EJ$7:$EJ$26,AX409)</f>
        <v>1</v>
      </c>
      <c r="AV409" s="14">
        <f t="shared" si="356"/>
        <v>3</v>
      </c>
      <c r="AW409" s="14" t="str">
        <f t="shared" si="357"/>
        <v>烈风螳螂</v>
      </c>
      <c r="AX409" s="14">
        <f t="shared" si="358"/>
        <v>5</v>
      </c>
      <c r="AY409" s="14" t="str">
        <f t="shared" si="359"/>
        <v>烈风螳螂5突</v>
      </c>
      <c r="AZ409" s="14" t="str">
        <f>IF(AT409&gt;0,INDEX(挂机升级突破!$ER$5:$EV$5,卡牌消耗!AT409),"")</f>
        <v>金币</v>
      </c>
      <c r="BA409" s="14">
        <f>IF(AT409&gt;0,ROUND(INDEX(挂机升级突破!$EV$7:$EV$26,卡牌消耗!AX409)*INDEX(卡牌消耗!$B$8:$F$8,AV409)/$Q$4/500,0)*500,"")</f>
        <v>4000</v>
      </c>
      <c r="BB409" s="14" t="str">
        <f>IF(AU409&gt;0,INDEX(挂机升级突破!$ER$5:$EV$5,卡牌消耗!AU409),"")</f>
        <v>玄铁</v>
      </c>
      <c r="BC409" s="14">
        <f>IF(AU409&gt;0,ROUND(INDEX(挂机升级突破!$ER$7:$EU$26,卡牌消耗!AX409,卡牌消耗!AU409)*INDEX($B$6:$F$6,AV409)/$Q$4/5,0)*5,"")</f>
        <v>35</v>
      </c>
      <c r="BD409" s="104"/>
      <c r="BE409" s="104"/>
      <c r="BF409" s="106"/>
      <c r="BX409" s="171"/>
      <c r="BY409" s="171"/>
      <c r="BZ409" s="171"/>
    </row>
    <row r="410" spans="8:78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350"/>
        <v>8</v>
      </c>
      <c r="AC410" s="14">
        <f>INDEX(挂机升级突破!$DQ$6:$DQ$57,卡牌消耗!AI410)</f>
        <v>11</v>
      </c>
      <c r="AD410" s="14">
        <f>INDEX(挂机升级突破!DR$6:DR$57,卡牌消耗!$AI410)</f>
        <v>5</v>
      </c>
      <c r="AE410" s="14">
        <f>INDEX(挂机升级突破!DS$6:DS$57,卡牌消耗!$AI410)</f>
        <v>10</v>
      </c>
      <c r="AF410" s="14" t="str">
        <f t="shared" si="351"/>
        <v>夏侯渊</v>
      </c>
      <c r="AG410" s="14">
        <f t="shared" si="352"/>
        <v>4</v>
      </c>
      <c r="AH410" s="14" t="str">
        <f t="shared" si="353"/>
        <v>夏侯渊魂火-42</v>
      </c>
      <c r="AI410" s="14">
        <f t="shared" si="354"/>
        <v>42</v>
      </c>
      <c r="AJ410" s="14" t="str">
        <f>INDEX(挂机升级突破!$DT$4:$ED$4,INDEX(挂机升级突破!$DQ$6:$DQ$57,卡牌消耗!AI410))</f>
        <v>金币</v>
      </c>
      <c r="AK410" s="14">
        <f>ROUND(INDEX(挂机升级突破!$DJ$6:$DJ$57,卡牌消耗!AI410)*INDEX(卡牌消耗!$B$8:$F$8,AG410)/$Q$4/50,0)*50</f>
        <v>44300</v>
      </c>
      <c r="AL410" s="14" t="str">
        <f>IF(AD410&gt;0,INDEX(挂机升级突破!$DT$4:$ED$4,AD410),"")</f>
        <v>红色基础材料</v>
      </c>
      <c r="AM410" s="14">
        <f>ROUND(INDEX(挂机升级突破!$DT$6:$ED$57,卡牌消耗!AI410,AD410)*INDEX(卡牌消耗!$B$5:$F$5,AG410)/$Q$4/5,0)*5</f>
        <v>10</v>
      </c>
      <c r="AN410" s="14" t="str">
        <f>IF(AE410&gt;0,INDEX(挂机升级突破!$DT$4:$ED$4,AE410),"")</f>
        <v>灵玉</v>
      </c>
      <c r="AO410" s="14">
        <f>IF(AE410&gt;0,ROUND(INDEX(挂机升级突破!$DT$6:$ED$57,卡牌消耗!AI410,AE410)*INDEX(卡牌消耗!$B$7:$F$7,AG410)/$Q$4,0),"")</f>
        <v>3</v>
      </c>
      <c r="AP410" s="106"/>
      <c r="AQ410" s="15"/>
      <c r="AR410" s="104">
        <v>406</v>
      </c>
      <c r="AS410" s="14">
        <f t="shared" si="355"/>
        <v>21</v>
      </c>
      <c r="AT410" s="14">
        <f>INDEX(挂机升级突破!$EI$7:$EI$26,AX410)</f>
        <v>5</v>
      </c>
      <c r="AU410" s="14">
        <f>INDEX(挂机升级突破!$EJ$7:$EJ$26,AX410)</f>
        <v>1</v>
      </c>
      <c r="AV410" s="14">
        <f t="shared" si="356"/>
        <v>3</v>
      </c>
      <c r="AW410" s="14" t="str">
        <f t="shared" si="357"/>
        <v>烈风螳螂</v>
      </c>
      <c r="AX410" s="14">
        <f t="shared" si="358"/>
        <v>6</v>
      </c>
      <c r="AY410" s="14" t="str">
        <f t="shared" si="359"/>
        <v>烈风螳螂6突</v>
      </c>
      <c r="AZ410" s="14" t="str">
        <f>IF(AT410&gt;0,INDEX(挂机升级突破!$ER$5:$EV$5,卡牌消耗!AT410),"")</f>
        <v>金币</v>
      </c>
      <c r="BA410" s="14">
        <f>IF(AT410&gt;0,ROUND(INDEX(挂机升级突破!$EV$7:$EV$26,卡牌消耗!AX410)*INDEX(卡牌消耗!$B$8:$F$8,AV410)/$Q$4/500,0)*500,"")</f>
        <v>5000</v>
      </c>
      <c r="BB410" s="14" t="str">
        <f>IF(AU410&gt;0,INDEX(挂机升级突破!$ER$5:$EV$5,卡牌消耗!AU410),"")</f>
        <v>玄铁</v>
      </c>
      <c r="BC410" s="14">
        <f>IF(AU410&gt;0,ROUND(INDEX(挂机升级突破!$ER$7:$EU$26,卡牌消耗!AX410,卡牌消耗!AU410)*INDEX($B$6:$F$6,AV410)/$Q$4/5,0)*5,"")</f>
        <v>50</v>
      </c>
      <c r="BD410" s="104"/>
      <c r="BE410" s="104"/>
      <c r="BF410" s="106"/>
      <c r="BX410" s="171"/>
      <c r="BY410" s="171"/>
      <c r="BZ410" s="171"/>
    </row>
    <row r="411" spans="8:78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350"/>
        <v>8</v>
      </c>
      <c r="AC411" s="14">
        <f>INDEX(挂机升级突破!$DQ$6:$DQ$57,卡牌消耗!AI411)</f>
        <v>11</v>
      </c>
      <c r="AD411" s="14">
        <f>INDEX(挂机升级突破!DR$6:DR$57,卡牌消耗!$AI411)</f>
        <v>5</v>
      </c>
      <c r="AE411" s="14">
        <f>INDEX(挂机升级突破!DS$6:DS$57,卡牌消耗!$AI411)</f>
        <v>10</v>
      </c>
      <c r="AF411" s="14" t="str">
        <f t="shared" si="351"/>
        <v>夏侯渊</v>
      </c>
      <c r="AG411" s="14">
        <f t="shared" si="352"/>
        <v>4</v>
      </c>
      <c r="AH411" s="14" t="str">
        <f t="shared" si="353"/>
        <v>夏侯渊魂火-43</v>
      </c>
      <c r="AI411" s="14">
        <f t="shared" si="354"/>
        <v>43</v>
      </c>
      <c r="AJ411" s="14" t="str">
        <f>INDEX(挂机升级突破!$DT$4:$ED$4,INDEX(挂机升级突破!$DQ$6:$DQ$57,卡牌消耗!AI411))</f>
        <v>金币</v>
      </c>
      <c r="AK411" s="14">
        <f>ROUND(INDEX(挂机升级突破!$DJ$6:$DJ$57,卡牌消耗!AI411)*INDEX(卡牌消耗!$B$8:$F$8,AG411)/$Q$4/50,0)*50</f>
        <v>44300</v>
      </c>
      <c r="AL411" s="14" t="str">
        <f>IF(AD411&gt;0,INDEX(挂机升级突破!$DT$4:$ED$4,AD411),"")</f>
        <v>红色基础材料</v>
      </c>
      <c r="AM411" s="14">
        <f>ROUND(INDEX(挂机升级突破!$DT$6:$ED$57,卡牌消耗!AI411,AD411)*INDEX(卡牌消耗!$B$5:$F$5,AG411)/$Q$4/5,0)*5</f>
        <v>10</v>
      </c>
      <c r="AN411" s="14" t="str">
        <f>IF(AE411&gt;0,INDEX(挂机升级突破!$DT$4:$ED$4,AE411),"")</f>
        <v>灵玉</v>
      </c>
      <c r="AO411" s="14">
        <f>IF(AE411&gt;0,ROUND(INDEX(挂机升级突破!$DT$6:$ED$57,卡牌消耗!AI411,AE411)*INDEX(卡牌消耗!$B$7:$F$7,AG411)/$Q$4,0),"")</f>
        <v>3</v>
      </c>
      <c r="AP411" s="106"/>
      <c r="AQ411" s="15"/>
      <c r="AR411" s="104">
        <v>407</v>
      </c>
      <c r="AS411" s="14">
        <f t="shared" si="355"/>
        <v>21</v>
      </c>
      <c r="AT411" s="14">
        <f>INDEX(挂机升级突破!$EI$7:$EI$26,AX411)</f>
        <v>5</v>
      </c>
      <c r="AU411" s="14">
        <f>INDEX(挂机升级突破!$EJ$7:$EJ$26,AX411)</f>
        <v>1</v>
      </c>
      <c r="AV411" s="14">
        <f t="shared" si="356"/>
        <v>3</v>
      </c>
      <c r="AW411" s="14" t="str">
        <f t="shared" si="357"/>
        <v>烈风螳螂</v>
      </c>
      <c r="AX411" s="14">
        <f t="shared" si="358"/>
        <v>7</v>
      </c>
      <c r="AY411" s="14" t="str">
        <f t="shared" si="359"/>
        <v>烈风螳螂7突</v>
      </c>
      <c r="AZ411" s="14" t="str">
        <f>IF(AT411&gt;0,INDEX(挂机升级突破!$ER$5:$EV$5,卡牌消耗!AT411),"")</f>
        <v>金币</v>
      </c>
      <c r="BA411" s="14">
        <f>IF(AT411&gt;0,ROUND(INDEX(挂机升级突破!$EV$7:$EV$26,卡牌消耗!AX411)*INDEX(卡牌消耗!$B$8:$F$8,AV411)/$Q$4/500,0)*500,"")</f>
        <v>8000</v>
      </c>
      <c r="BB411" s="14" t="str">
        <f>IF(AU411&gt;0,INDEX(挂机升级突破!$ER$5:$EV$5,卡牌消耗!AU411),"")</f>
        <v>玄铁</v>
      </c>
      <c r="BC411" s="14">
        <f>IF(AU411&gt;0,ROUND(INDEX(挂机升级突破!$ER$7:$EU$26,卡牌消耗!AX411,卡牌消耗!AU411)*INDEX($B$6:$F$6,AV411)/$Q$4/5,0)*5,"")</f>
        <v>85</v>
      </c>
      <c r="BD411" s="104"/>
      <c r="BE411" s="104"/>
      <c r="BF411" s="106"/>
      <c r="BX411" s="171"/>
      <c r="BY411" s="171"/>
      <c r="BZ411" s="171"/>
    </row>
    <row r="412" spans="8:78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350"/>
        <v>8</v>
      </c>
      <c r="AC412" s="14">
        <f>INDEX(挂机升级突破!$DQ$6:$DQ$57,卡牌消耗!AI412)</f>
        <v>11</v>
      </c>
      <c r="AD412" s="14">
        <f>INDEX(挂机升级突破!DR$6:DR$57,卡牌消耗!$AI412)</f>
        <v>5</v>
      </c>
      <c r="AE412" s="14">
        <f>INDEX(挂机升级突破!DS$6:DS$57,卡牌消耗!$AI412)</f>
        <v>10</v>
      </c>
      <c r="AF412" s="14" t="str">
        <f t="shared" si="351"/>
        <v>夏侯渊</v>
      </c>
      <c r="AG412" s="14">
        <f t="shared" si="352"/>
        <v>4</v>
      </c>
      <c r="AH412" s="14" t="str">
        <f t="shared" si="353"/>
        <v>夏侯渊魂火-44</v>
      </c>
      <c r="AI412" s="14">
        <f t="shared" si="354"/>
        <v>44</v>
      </c>
      <c r="AJ412" s="14" t="str">
        <f>INDEX(挂机升级突破!$DT$4:$ED$4,INDEX(挂机升级突破!$DQ$6:$DQ$57,卡牌消耗!AI412))</f>
        <v>金币</v>
      </c>
      <c r="AK412" s="14">
        <f>ROUND(INDEX(挂机升级突破!$DJ$6:$DJ$57,卡牌消耗!AI412)*INDEX(卡牌消耗!$B$8:$F$8,AG412)/$Q$4/50,0)*50</f>
        <v>56400</v>
      </c>
      <c r="AL412" s="14" t="str">
        <f>IF(AD412&gt;0,INDEX(挂机升级突破!$DT$4:$ED$4,AD412),"")</f>
        <v>红色基础材料</v>
      </c>
      <c r="AM412" s="14">
        <f>ROUND(INDEX(挂机升级突破!$DT$6:$ED$57,卡牌消耗!AI412,AD412)*INDEX(卡牌消耗!$B$5:$F$5,AG412)/$Q$4/5,0)*5</f>
        <v>15</v>
      </c>
      <c r="AN412" s="14" t="str">
        <f>IF(AE412&gt;0,INDEX(挂机升级突破!$DT$4:$ED$4,AE412),"")</f>
        <v>灵玉</v>
      </c>
      <c r="AO412" s="14">
        <f>IF(AE412&gt;0,ROUND(INDEX(挂机升级突破!$DT$6:$ED$57,卡牌消耗!AI412,AE412)*INDEX(卡牌消耗!$B$7:$F$7,AG412)/$Q$4,0),"")</f>
        <v>3</v>
      </c>
      <c r="AP412" s="106"/>
      <c r="AQ412" s="15"/>
      <c r="AR412" s="104">
        <v>408</v>
      </c>
      <c r="AS412" s="14">
        <f t="shared" si="355"/>
        <v>21</v>
      </c>
      <c r="AT412" s="14">
        <f>INDEX(挂机升级突破!$EI$7:$EI$26,AX412)</f>
        <v>5</v>
      </c>
      <c r="AU412" s="14">
        <f>INDEX(挂机升级突破!$EJ$7:$EJ$26,AX412)</f>
        <v>1</v>
      </c>
      <c r="AV412" s="14">
        <f t="shared" si="356"/>
        <v>3</v>
      </c>
      <c r="AW412" s="14" t="str">
        <f t="shared" si="357"/>
        <v>烈风螳螂</v>
      </c>
      <c r="AX412" s="14">
        <f t="shared" si="358"/>
        <v>8</v>
      </c>
      <c r="AY412" s="14" t="str">
        <f t="shared" si="359"/>
        <v>烈风螳螂8突</v>
      </c>
      <c r="AZ412" s="14" t="str">
        <f>IF(AT412&gt;0,INDEX(挂机升级突破!$ER$5:$EV$5,卡牌消耗!AT412),"")</f>
        <v>金币</v>
      </c>
      <c r="BA412" s="14">
        <f>IF(AT412&gt;0,ROUND(INDEX(挂机升级突破!$EV$7:$EV$26,卡牌消耗!AX412)*INDEX(卡牌消耗!$B$8:$F$8,AV412)/$Q$4/500,0)*500,"")</f>
        <v>8000</v>
      </c>
      <c r="BB412" s="14" t="str">
        <f>IF(AU412&gt;0,INDEX(挂机升级突破!$ER$5:$EV$5,卡牌消耗!AU412),"")</f>
        <v>玄铁</v>
      </c>
      <c r="BC412" s="14">
        <f>IF(AU412&gt;0,ROUND(INDEX(挂机升级突破!$ER$7:$EU$26,卡牌消耗!AX412,卡牌消耗!AU412)*INDEX($B$6:$F$6,AV412)/$Q$4/5,0)*5,"")</f>
        <v>150</v>
      </c>
      <c r="BD412" s="104"/>
      <c r="BE412" s="104"/>
      <c r="BF412" s="106"/>
      <c r="BX412" s="171"/>
      <c r="BY412" s="171"/>
      <c r="BZ412" s="171"/>
    </row>
    <row r="413" spans="8:78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350"/>
        <v>8</v>
      </c>
      <c r="AC413" s="14">
        <f>INDEX(挂机升级突破!$DQ$6:$DQ$57,卡牌消耗!AI413)</f>
        <v>11</v>
      </c>
      <c r="AD413" s="14">
        <f>INDEX(挂机升级突破!DR$6:DR$57,卡牌消耗!$AI413)</f>
        <v>5</v>
      </c>
      <c r="AE413" s="14">
        <f>INDEX(挂机升级突破!DS$6:DS$57,卡牌消耗!$AI413)</f>
        <v>10</v>
      </c>
      <c r="AF413" s="14" t="str">
        <f t="shared" si="351"/>
        <v>夏侯渊</v>
      </c>
      <c r="AG413" s="14">
        <f t="shared" si="352"/>
        <v>4</v>
      </c>
      <c r="AH413" s="14" t="str">
        <f t="shared" si="353"/>
        <v>夏侯渊魂火-45</v>
      </c>
      <c r="AI413" s="14">
        <f t="shared" si="354"/>
        <v>45</v>
      </c>
      <c r="AJ413" s="14" t="str">
        <f>INDEX(挂机升级突破!$DT$4:$ED$4,INDEX(挂机升级突破!$DQ$6:$DQ$57,卡牌消耗!AI413))</f>
        <v>金币</v>
      </c>
      <c r="AK413" s="14">
        <f>ROUND(INDEX(挂机升级突破!$DJ$6:$DJ$57,卡牌消耗!AI413)*INDEX(卡牌消耗!$B$8:$F$8,AG413)/$Q$4/50,0)*50</f>
        <v>56400</v>
      </c>
      <c r="AL413" s="14" t="str">
        <f>IF(AD413&gt;0,INDEX(挂机升级突破!$DT$4:$ED$4,AD413),"")</f>
        <v>红色基础材料</v>
      </c>
      <c r="AM413" s="14">
        <f>ROUND(INDEX(挂机升级突破!$DT$6:$ED$57,卡牌消耗!AI413,AD413)*INDEX(卡牌消耗!$B$5:$F$5,AG413)/$Q$4/5,0)*5</f>
        <v>15</v>
      </c>
      <c r="AN413" s="14" t="str">
        <f>IF(AE413&gt;0,INDEX(挂机升级突破!$DT$4:$ED$4,AE413),"")</f>
        <v>灵玉</v>
      </c>
      <c r="AO413" s="14">
        <f>IF(AE413&gt;0,ROUND(INDEX(挂机升级突破!$DT$6:$ED$57,卡牌消耗!AI413,AE413)*INDEX(卡牌消耗!$B$7:$F$7,AG413)/$Q$4,0),"")</f>
        <v>3</v>
      </c>
      <c r="AP413" s="106"/>
      <c r="AQ413" s="15"/>
      <c r="AR413" s="104">
        <v>409</v>
      </c>
      <c r="AS413" s="14">
        <f t="shared" si="355"/>
        <v>21</v>
      </c>
      <c r="AT413" s="14">
        <f>INDEX(挂机升级突破!$EI$7:$EI$26,AX413)</f>
        <v>5</v>
      </c>
      <c r="AU413" s="14">
        <f>INDEX(挂机升级突破!$EJ$7:$EJ$26,AX413)</f>
        <v>2</v>
      </c>
      <c r="AV413" s="14">
        <f t="shared" si="356"/>
        <v>3</v>
      </c>
      <c r="AW413" s="14" t="str">
        <f t="shared" si="357"/>
        <v>烈风螳螂</v>
      </c>
      <c r="AX413" s="14">
        <f t="shared" si="358"/>
        <v>9</v>
      </c>
      <c r="AY413" s="14" t="str">
        <f t="shared" si="359"/>
        <v>烈风螳螂9突</v>
      </c>
      <c r="AZ413" s="14" t="str">
        <f>IF(AT413&gt;0,INDEX(挂机升级突破!$ER$5:$EV$5,卡牌消耗!AT413),"")</f>
        <v>金币</v>
      </c>
      <c r="BA413" s="14">
        <f>IF(AT413&gt;0,ROUND(INDEX(挂机升级突破!$EV$7:$EV$26,卡牌消耗!AX413)*INDEX(卡牌消耗!$B$8:$F$8,AV413)/$Q$4/500,0)*500,"")</f>
        <v>11000</v>
      </c>
      <c r="BB413" s="14" t="str">
        <f>IF(AU413&gt;0,INDEX(挂机升级突破!$ER$5:$EV$5,卡牌消耗!AU413),"")</f>
        <v>乌金</v>
      </c>
      <c r="BC413" s="14">
        <f>IF(AU413&gt;0,ROUND(INDEX(挂机升级突破!$ER$7:$EU$26,卡牌消耗!AX413,卡牌消耗!AU413)*INDEX($B$6:$F$6,AV413)/$Q$4/5,0)*5,"")</f>
        <v>50</v>
      </c>
      <c r="BD413" s="104"/>
      <c r="BE413" s="104"/>
      <c r="BF413" s="106"/>
      <c r="BX413" s="171"/>
      <c r="BY413" s="171"/>
      <c r="BZ413" s="171"/>
    </row>
    <row r="414" spans="8:78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350"/>
        <v>8</v>
      </c>
      <c r="AC414" s="14">
        <f>INDEX(挂机升级突破!$DQ$6:$DQ$57,卡牌消耗!AI414)</f>
        <v>11</v>
      </c>
      <c r="AD414" s="14">
        <f>INDEX(挂机升级突破!DR$6:DR$57,卡牌消耗!$AI414)</f>
        <v>5</v>
      </c>
      <c r="AE414" s="14">
        <f>INDEX(挂机升级突破!DS$6:DS$57,卡牌消耗!$AI414)</f>
        <v>10</v>
      </c>
      <c r="AF414" s="14" t="str">
        <f t="shared" si="351"/>
        <v>夏侯渊</v>
      </c>
      <c r="AG414" s="14">
        <f t="shared" si="352"/>
        <v>4</v>
      </c>
      <c r="AH414" s="14" t="str">
        <f t="shared" si="353"/>
        <v>夏侯渊魂火-46</v>
      </c>
      <c r="AI414" s="14">
        <f t="shared" si="354"/>
        <v>46</v>
      </c>
      <c r="AJ414" s="14" t="str">
        <f>INDEX(挂机升级突破!$DT$4:$ED$4,INDEX(挂机升级突破!$DQ$6:$DQ$57,卡牌消耗!AI414))</f>
        <v>金币</v>
      </c>
      <c r="AK414" s="14">
        <f>ROUND(INDEX(挂机升级突破!$DJ$6:$DJ$57,卡牌消耗!AI414)*INDEX(卡牌消耗!$B$8:$F$8,AG414)/$Q$4/50,0)*50</f>
        <v>60450</v>
      </c>
      <c r="AL414" s="14" t="str">
        <f>IF(AD414&gt;0,INDEX(挂机升级突破!$DT$4:$ED$4,AD414),"")</f>
        <v>红色基础材料</v>
      </c>
      <c r="AM414" s="14">
        <f>ROUND(INDEX(挂机升级突破!$DT$6:$ED$57,卡牌消耗!AI414,AD414)*INDEX(卡牌消耗!$B$5:$F$5,AG414)/$Q$4/5,0)*5</f>
        <v>15</v>
      </c>
      <c r="AN414" s="14" t="str">
        <f>IF(AE414&gt;0,INDEX(挂机升级突破!$DT$4:$ED$4,AE414),"")</f>
        <v>灵玉</v>
      </c>
      <c r="AO414" s="14">
        <f>IF(AE414&gt;0,ROUND(INDEX(挂机升级突破!$DT$6:$ED$57,卡牌消耗!AI414,AE414)*INDEX(卡牌消耗!$B$7:$F$7,AG414)/$Q$4,0),"")</f>
        <v>3</v>
      </c>
      <c r="AP414" s="106"/>
      <c r="AQ414" s="15"/>
      <c r="AR414" s="104">
        <v>410</v>
      </c>
      <c r="AS414" s="14">
        <f t="shared" si="355"/>
        <v>21</v>
      </c>
      <c r="AT414" s="14">
        <f>INDEX(挂机升级突破!$EI$7:$EI$26,AX414)</f>
        <v>5</v>
      </c>
      <c r="AU414" s="14">
        <f>INDEX(挂机升级突破!$EJ$7:$EJ$26,AX414)</f>
        <v>2</v>
      </c>
      <c r="AV414" s="14">
        <f t="shared" si="356"/>
        <v>3</v>
      </c>
      <c r="AW414" s="14" t="str">
        <f t="shared" si="357"/>
        <v>烈风螳螂</v>
      </c>
      <c r="AX414" s="14">
        <f t="shared" si="358"/>
        <v>10</v>
      </c>
      <c r="AY414" s="14" t="str">
        <f t="shared" si="359"/>
        <v>烈风螳螂10突</v>
      </c>
      <c r="AZ414" s="14" t="str">
        <f>IF(AT414&gt;0,INDEX(挂机升级突破!$ER$5:$EV$5,卡牌消耗!AT414),"")</f>
        <v>金币</v>
      </c>
      <c r="BA414" s="14">
        <f>IF(AT414&gt;0,ROUND(INDEX(挂机升级突破!$EV$7:$EV$26,卡牌消耗!AX414)*INDEX(卡牌消耗!$B$8:$F$8,AV414)/$Q$4/500,0)*500,"")</f>
        <v>19000</v>
      </c>
      <c r="BB414" s="14" t="str">
        <f>IF(AU414&gt;0,INDEX(挂机升级突破!$ER$5:$EV$5,卡牌消耗!AU414),"")</f>
        <v>乌金</v>
      </c>
      <c r="BC414" s="14">
        <f>IF(AU414&gt;0,ROUND(INDEX(挂机升级突破!$ER$7:$EU$26,卡牌消耗!AX414,卡牌消耗!AU414)*INDEX($B$6:$F$6,AV414)/$Q$4/5,0)*5,"")</f>
        <v>70</v>
      </c>
      <c r="BD414" s="104"/>
      <c r="BE414" s="104"/>
      <c r="BF414" s="106"/>
      <c r="BX414" s="171"/>
      <c r="BY414" s="171"/>
      <c r="BZ414" s="171"/>
    </row>
    <row r="415" spans="8:78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350"/>
        <v>8</v>
      </c>
      <c r="AC415" s="14">
        <f>INDEX(挂机升级突破!$DQ$6:$DQ$57,卡牌消耗!AI415)</f>
        <v>11</v>
      </c>
      <c r="AD415" s="14">
        <f>INDEX(挂机升级突破!DR$6:DR$57,卡牌消耗!$AI415)</f>
        <v>5</v>
      </c>
      <c r="AE415" s="14">
        <f>INDEX(挂机升级突破!DS$6:DS$57,卡牌消耗!$AI415)</f>
        <v>10</v>
      </c>
      <c r="AF415" s="14" t="str">
        <f t="shared" si="351"/>
        <v>夏侯渊</v>
      </c>
      <c r="AG415" s="14">
        <f t="shared" si="352"/>
        <v>4</v>
      </c>
      <c r="AH415" s="14" t="str">
        <f t="shared" si="353"/>
        <v>夏侯渊魂火-47</v>
      </c>
      <c r="AI415" s="14">
        <f t="shared" si="354"/>
        <v>47</v>
      </c>
      <c r="AJ415" s="14" t="str">
        <f>INDEX(挂机升级突破!$DT$4:$ED$4,INDEX(挂机升级突破!$DQ$6:$DQ$57,卡牌消耗!AI415))</f>
        <v>金币</v>
      </c>
      <c r="AK415" s="14">
        <f>ROUND(INDEX(挂机升级突破!$DJ$6:$DJ$57,卡牌消耗!AI415)*INDEX(卡牌消耗!$B$8:$F$8,AG415)/$Q$4/50,0)*50</f>
        <v>293050</v>
      </c>
      <c r="AL415" s="14" t="str">
        <f>IF(AD415&gt;0,INDEX(挂机升级突破!$DT$4:$ED$4,AD415),"")</f>
        <v>红色基础材料</v>
      </c>
      <c r="AM415" s="14">
        <f>ROUND(INDEX(挂机升级突破!$DT$6:$ED$57,卡牌消耗!AI415,AD415)*INDEX(卡牌消耗!$B$5:$F$5,AG415)/$Q$4/5,0)*5</f>
        <v>15</v>
      </c>
      <c r="AN415" s="14" t="str">
        <f>IF(AE415&gt;0,INDEX(挂机升级突破!$DT$4:$ED$4,AE415),"")</f>
        <v>灵玉</v>
      </c>
      <c r="AO415" s="14">
        <f>IF(AE415&gt;0,ROUND(INDEX(挂机升级突破!$DT$6:$ED$57,卡牌消耗!AI415,AE415)*INDEX(卡牌消耗!$B$7:$F$7,AG415)/$Q$4,0),"")</f>
        <v>3</v>
      </c>
      <c r="AP415" s="106"/>
      <c r="AQ415" s="15"/>
      <c r="AR415" s="104">
        <v>411</v>
      </c>
      <c r="AS415" s="14">
        <f t="shared" si="355"/>
        <v>21</v>
      </c>
      <c r="AT415" s="14">
        <f>INDEX(挂机升级突破!$EI$7:$EI$26,AX415)</f>
        <v>5</v>
      </c>
      <c r="AU415" s="14">
        <f>INDEX(挂机升级突破!$EJ$7:$EJ$26,AX415)</f>
        <v>2</v>
      </c>
      <c r="AV415" s="14">
        <f t="shared" si="356"/>
        <v>3</v>
      </c>
      <c r="AW415" s="14" t="str">
        <f t="shared" si="357"/>
        <v>烈风螳螂</v>
      </c>
      <c r="AX415" s="14">
        <f t="shared" si="358"/>
        <v>11</v>
      </c>
      <c r="AY415" s="14" t="str">
        <f t="shared" si="359"/>
        <v>烈风螳螂11突</v>
      </c>
      <c r="AZ415" s="14" t="str">
        <f>IF(AT415&gt;0,INDEX(挂机升级突破!$ER$5:$EV$5,卡牌消耗!AT415),"")</f>
        <v>金币</v>
      </c>
      <c r="BA415" s="14">
        <f>IF(AT415&gt;0,ROUND(INDEX(挂机升级突破!$EV$7:$EV$26,卡牌消耗!AX415)*INDEX(卡牌消耗!$B$8:$F$8,AV415)/$Q$4/500,0)*500,"")</f>
        <v>19000</v>
      </c>
      <c r="BB415" s="14" t="str">
        <f>IF(AU415&gt;0,INDEX(挂机升级突破!$ER$5:$EV$5,卡牌消耗!AU415),"")</f>
        <v>乌金</v>
      </c>
      <c r="BC415" s="14">
        <f>IF(AU415&gt;0,ROUND(INDEX(挂机升级突破!$ER$7:$EU$26,卡牌消耗!AX415,卡牌消耗!AU415)*INDEX($B$6:$F$6,AV415)/$Q$4/5,0)*5,"")</f>
        <v>90</v>
      </c>
      <c r="BD415" s="104"/>
      <c r="BE415" s="104"/>
      <c r="BF415" s="106"/>
      <c r="BX415" s="171"/>
      <c r="BY415" s="171"/>
      <c r="BZ415" s="171"/>
    </row>
    <row r="416" spans="8:78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350"/>
        <v>8</v>
      </c>
      <c r="AC416" s="14">
        <f>INDEX(挂机升级突破!$DQ$6:$DQ$57,卡牌消耗!AI416)</f>
        <v>11</v>
      </c>
      <c r="AD416" s="14">
        <f>INDEX(挂机升级突破!DR$6:DR$57,卡牌消耗!$AI416)</f>
        <v>5</v>
      </c>
      <c r="AE416" s="14">
        <f>INDEX(挂机升级突破!DS$6:DS$57,卡牌消耗!$AI416)</f>
        <v>10</v>
      </c>
      <c r="AF416" s="14" t="str">
        <f t="shared" si="351"/>
        <v>夏侯渊</v>
      </c>
      <c r="AG416" s="14">
        <f t="shared" si="352"/>
        <v>4</v>
      </c>
      <c r="AH416" s="14" t="str">
        <f t="shared" si="353"/>
        <v>夏侯渊魂火-48</v>
      </c>
      <c r="AI416" s="14">
        <f t="shared" si="354"/>
        <v>48</v>
      </c>
      <c r="AJ416" s="14" t="str">
        <f>INDEX(挂机升级突破!$DT$4:$ED$4,INDEX(挂机升级突破!$DQ$6:$DQ$57,卡牌消耗!AI416))</f>
        <v>金币</v>
      </c>
      <c r="AK416" s="14">
        <f>ROUND(INDEX(挂机升级突破!$DJ$6:$DJ$57,卡牌消耗!AI416)*INDEX(卡牌消耗!$B$8:$F$8,AG416)/$Q$4/50,0)*50</f>
        <v>293050</v>
      </c>
      <c r="AL416" s="14" t="str">
        <f>IF(AD416&gt;0,INDEX(挂机升级突破!$DT$4:$ED$4,AD416),"")</f>
        <v>红色基础材料</v>
      </c>
      <c r="AM416" s="14">
        <f>ROUND(INDEX(挂机升级突破!$DT$6:$ED$57,卡牌消耗!AI416,AD416)*INDEX(卡牌消耗!$B$5:$F$5,AG416)/$Q$4/5,0)*5</f>
        <v>15</v>
      </c>
      <c r="AN416" s="14" t="str">
        <f>IF(AE416&gt;0,INDEX(挂机升级突破!$DT$4:$ED$4,AE416),"")</f>
        <v>灵玉</v>
      </c>
      <c r="AO416" s="14">
        <f>IF(AE416&gt;0,ROUND(INDEX(挂机升级突破!$DT$6:$ED$57,卡牌消耗!AI416,AE416)*INDEX(卡牌消耗!$B$7:$F$7,AG416)/$Q$4,0),"")</f>
        <v>3</v>
      </c>
      <c r="AP416" s="106"/>
      <c r="AQ416" s="15"/>
      <c r="AR416" s="104">
        <v>412</v>
      </c>
      <c r="AS416" s="14">
        <f t="shared" si="355"/>
        <v>21</v>
      </c>
      <c r="AT416" s="14">
        <f>INDEX(挂机升级突破!$EI$7:$EI$26,AX416)</f>
        <v>5</v>
      </c>
      <c r="AU416" s="14">
        <f>INDEX(挂机升级突破!$EJ$7:$EJ$26,AX416)</f>
        <v>2</v>
      </c>
      <c r="AV416" s="14">
        <f t="shared" si="356"/>
        <v>3</v>
      </c>
      <c r="AW416" s="14" t="str">
        <f t="shared" si="357"/>
        <v>烈风螳螂</v>
      </c>
      <c r="AX416" s="14">
        <f t="shared" si="358"/>
        <v>12</v>
      </c>
      <c r="AY416" s="14" t="str">
        <f t="shared" si="359"/>
        <v>烈风螳螂12突</v>
      </c>
      <c r="AZ416" s="14" t="str">
        <f>IF(AT416&gt;0,INDEX(挂机升级突破!$ER$5:$EV$5,卡牌消耗!AT416),"")</f>
        <v>金币</v>
      </c>
      <c r="BA416" s="14">
        <f>IF(AT416&gt;0,ROUND(INDEX(挂机升级突破!$EV$7:$EV$26,卡牌消耗!AX416)*INDEX(卡牌消耗!$B$8:$F$8,AV416)/$Q$4/500,0)*500,"")</f>
        <v>25000</v>
      </c>
      <c r="BB416" s="14" t="str">
        <f>IF(AU416&gt;0,INDEX(挂机升级突破!$ER$5:$EV$5,卡牌消耗!AU416),"")</f>
        <v>乌金</v>
      </c>
      <c r="BC416" s="14">
        <f>IF(AU416&gt;0,ROUND(INDEX(挂机升级突破!$ER$7:$EU$26,卡牌消耗!AX416,卡牌消耗!AU416)*INDEX($B$6:$F$6,AV416)/$Q$4/5,0)*5,"")</f>
        <v>120</v>
      </c>
      <c r="BD416" s="104"/>
      <c r="BE416" s="104"/>
      <c r="BF416" s="106"/>
      <c r="BX416" s="171"/>
      <c r="BY416" s="171"/>
      <c r="BZ416" s="171"/>
    </row>
    <row r="417" spans="8:7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350"/>
        <v>8</v>
      </c>
      <c r="AC417" s="14">
        <f>INDEX(挂机升级突破!$DQ$6:$DQ$57,卡牌消耗!AI417)</f>
        <v>11</v>
      </c>
      <c r="AD417" s="14">
        <f>INDEX(挂机升级突破!DR$6:DR$57,卡牌消耗!$AI417)</f>
        <v>5</v>
      </c>
      <c r="AE417" s="14">
        <f>INDEX(挂机升级突破!DS$6:DS$57,卡牌消耗!$AI417)</f>
        <v>10</v>
      </c>
      <c r="AF417" s="14" t="str">
        <f t="shared" si="351"/>
        <v>夏侯渊</v>
      </c>
      <c r="AG417" s="14">
        <f t="shared" si="352"/>
        <v>4</v>
      </c>
      <c r="AH417" s="14" t="str">
        <f t="shared" si="353"/>
        <v>夏侯渊魂火-49</v>
      </c>
      <c r="AI417" s="14">
        <f t="shared" si="354"/>
        <v>49</v>
      </c>
      <c r="AJ417" s="14" t="str">
        <f>INDEX(挂机升级突破!$DT$4:$ED$4,INDEX(挂机升级突破!$DQ$6:$DQ$57,卡牌消耗!AI417))</f>
        <v>金币</v>
      </c>
      <c r="AK417" s="14">
        <f>ROUND(INDEX(挂机升级突破!$DJ$6:$DJ$57,卡牌消耗!AI417)*INDEX(卡牌消耗!$B$8:$F$8,AG417)/$Q$4/50,0)*50</f>
        <v>293050</v>
      </c>
      <c r="AL417" s="14" t="str">
        <f>IF(AD417&gt;0,INDEX(挂机升级突破!$DT$4:$ED$4,AD417),"")</f>
        <v>红色基础材料</v>
      </c>
      <c r="AM417" s="14">
        <f>ROUND(INDEX(挂机升级突破!$DT$6:$ED$57,卡牌消耗!AI417,AD417)*INDEX(卡牌消耗!$B$5:$F$5,AG417)/$Q$4/5,0)*5</f>
        <v>15</v>
      </c>
      <c r="AN417" s="14" t="str">
        <f>IF(AE417&gt;0,INDEX(挂机升级突破!$DT$4:$ED$4,AE417),"")</f>
        <v>灵玉</v>
      </c>
      <c r="AO417" s="14">
        <f>IF(AE417&gt;0,ROUND(INDEX(挂机升级突破!$DT$6:$ED$57,卡牌消耗!AI417,AE417)*INDEX(卡牌消耗!$B$7:$F$7,AG417)/$Q$4,0),"")</f>
        <v>3</v>
      </c>
      <c r="AP417" s="106"/>
      <c r="AQ417" s="15"/>
      <c r="AR417" s="104">
        <v>413</v>
      </c>
      <c r="AS417" s="14">
        <f t="shared" si="355"/>
        <v>21</v>
      </c>
      <c r="AT417" s="14">
        <f>INDEX(挂机升级突破!$EI$7:$EI$26,AX417)</f>
        <v>5</v>
      </c>
      <c r="AU417" s="14">
        <f>INDEX(挂机升级突破!$EJ$7:$EJ$26,AX417)</f>
        <v>3</v>
      </c>
      <c r="AV417" s="14">
        <f t="shared" si="356"/>
        <v>3</v>
      </c>
      <c r="AW417" s="14" t="str">
        <f t="shared" si="357"/>
        <v>烈风螳螂</v>
      </c>
      <c r="AX417" s="14">
        <f t="shared" si="358"/>
        <v>13</v>
      </c>
      <c r="AY417" s="14" t="str">
        <f t="shared" si="359"/>
        <v>烈风螳螂13突</v>
      </c>
      <c r="AZ417" s="14" t="str">
        <f>IF(AT417&gt;0,INDEX(挂机升级突破!$ER$5:$EV$5,卡牌消耗!AT417),"")</f>
        <v>金币</v>
      </c>
      <c r="BA417" s="14">
        <f>IF(AT417&gt;0,ROUND(INDEX(挂机升级突破!$EV$7:$EV$26,卡牌消耗!AX417)*INDEX(卡牌消耗!$B$8:$F$8,AV417)/$Q$4/500,0)*500,"")</f>
        <v>33500</v>
      </c>
      <c r="BB417" s="14" t="str">
        <f>IF(AU417&gt;0,INDEX(挂机升级突破!$ER$5:$EV$5,卡牌消耗!AU417),"")</f>
        <v>银母</v>
      </c>
      <c r="BC417" s="14">
        <f>IF(AU417&gt;0,ROUND(INDEX(挂机升级突破!$ER$7:$EU$26,卡牌消耗!AX417,卡牌消耗!AU417)*INDEX($B$6:$F$6,AV417)/$Q$4/5,0)*5,"")</f>
        <v>40</v>
      </c>
      <c r="BD417" s="104"/>
      <c r="BE417" s="104"/>
      <c r="BF417" s="106"/>
      <c r="BX417" s="171"/>
      <c r="BY417" s="171"/>
      <c r="BZ417" s="171"/>
    </row>
    <row r="418" spans="8:7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350"/>
        <v>8</v>
      </c>
      <c r="AC418" s="14">
        <f>INDEX(挂机升级突破!$DQ$6:$DQ$57,卡牌消耗!AI418)</f>
        <v>11</v>
      </c>
      <c r="AD418" s="14">
        <f>INDEX(挂机升级突破!DR$6:DR$57,卡牌消耗!$AI418)</f>
        <v>5</v>
      </c>
      <c r="AE418" s="14">
        <f>INDEX(挂机升级突破!DS$6:DS$57,卡牌消耗!$AI418)</f>
        <v>10</v>
      </c>
      <c r="AF418" s="14" t="str">
        <f t="shared" si="351"/>
        <v>夏侯渊</v>
      </c>
      <c r="AG418" s="14">
        <f t="shared" si="352"/>
        <v>4</v>
      </c>
      <c r="AH418" s="14" t="str">
        <f t="shared" si="353"/>
        <v>夏侯渊魂火-50</v>
      </c>
      <c r="AI418" s="14">
        <f t="shared" si="354"/>
        <v>50</v>
      </c>
      <c r="AJ418" s="14" t="str">
        <f>INDEX(挂机升级突破!$DT$4:$ED$4,INDEX(挂机升级突破!$DQ$6:$DQ$57,卡牌消耗!AI418))</f>
        <v>金币</v>
      </c>
      <c r="AK418" s="14">
        <f>ROUND(INDEX(挂机升级突破!$DJ$6:$DJ$57,卡牌消耗!AI418)*INDEX(卡牌消耗!$B$8:$F$8,AG418)/$Q$4/50,0)*50</f>
        <v>488450</v>
      </c>
      <c r="AL418" s="14" t="str">
        <f>IF(AD418&gt;0,INDEX(挂机升级突破!$DT$4:$ED$4,AD418),"")</f>
        <v>红色基础材料</v>
      </c>
      <c r="AM418" s="14">
        <f>ROUND(INDEX(挂机升级突破!$DT$6:$ED$57,卡牌消耗!AI418,AD418)*INDEX(卡牌消耗!$B$5:$F$5,AG418)/$Q$4/5,0)*5</f>
        <v>15</v>
      </c>
      <c r="AN418" s="14" t="str">
        <f>IF(AE418&gt;0,INDEX(挂机升级突破!$DT$4:$ED$4,AE418),"")</f>
        <v>灵玉</v>
      </c>
      <c r="AO418" s="14">
        <f>IF(AE418&gt;0,ROUND(INDEX(挂机升级突破!$DT$6:$ED$57,卡牌消耗!AI418,AE418)*INDEX(卡牌消耗!$B$7:$F$7,AG418)/$Q$4,0),"")</f>
        <v>3</v>
      </c>
      <c r="AP418" s="106"/>
      <c r="AQ418" s="15"/>
      <c r="AR418" s="104">
        <v>414</v>
      </c>
      <c r="AS418" s="14">
        <f t="shared" si="355"/>
        <v>21</v>
      </c>
      <c r="AT418" s="14">
        <f>INDEX(挂机升级突破!$EI$7:$EI$26,AX418)</f>
        <v>5</v>
      </c>
      <c r="AU418" s="14">
        <f>INDEX(挂机升级突破!$EJ$7:$EJ$26,AX418)</f>
        <v>3</v>
      </c>
      <c r="AV418" s="14">
        <f t="shared" si="356"/>
        <v>3</v>
      </c>
      <c r="AW418" s="14" t="str">
        <f t="shared" si="357"/>
        <v>烈风螳螂</v>
      </c>
      <c r="AX418" s="14">
        <f t="shared" si="358"/>
        <v>14</v>
      </c>
      <c r="AY418" s="14" t="str">
        <f t="shared" si="359"/>
        <v>烈风螳螂14突</v>
      </c>
      <c r="AZ418" s="14" t="str">
        <f>IF(AT418&gt;0,INDEX(挂机升级突破!$ER$5:$EV$5,卡牌消耗!AT418),"")</f>
        <v>金币</v>
      </c>
      <c r="BA418" s="14">
        <f>IF(AT418&gt;0,ROUND(INDEX(挂机升级突破!$EV$7:$EV$26,卡牌消耗!AX418)*INDEX(卡牌消耗!$B$8:$F$8,AV418)/$Q$4/500,0)*500,"")</f>
        <v>33500</v>
      </c>
      <c r="BB418" s="14" t="str">
        <f>IF(AU418&gt;0,INDEX(挂机升级突破!$ER$5:$EV$5,卡牌消耗!AU418),"")</f>
        <v>银母</v>
      </c>
      <c r="BC418" s="14">
        <f>IF(AU418&gt;0,ROUND(INDEX(挂机升级突破!$ER$7:$EU$26,卡牌消耗!AX418,卡牌消耗!AU418)*INDEX($B$6:$F$6,AV418)/$Q$4/5,0)*5,"")</f>
        <v>55</v>
      </c>
      <c r="BD418" s="104"/>
      <c r="BE418" s="104"/>
      <c r="BF418" s="106"/>
      <c r="BX418" s="171"/>
      <c r="BY418" s="171"/>
      <c r="BZ418" s="171"/>
    </row>
    <row r="419" spans="8:7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350"/>
        <v>8</v>
      </c>
      <c r="AC419" s="14">
        <f>INDEX(挂机升级突破!$DQ$6:$DQ$57,卡牌消耗!AI419)</f>
        <v>11</v>
      </c>
      <c r="AD419" s="14">
        <f>INDEX(挂机升级突破!DR$6:DR$57,卡牌消耗!$AI419)</f>
        <v>5</v>
      </c>
      <c r="AE419" s="14">
        <f>INDEX(挂机升级突破!DS$6:DS$57,卡牌消耗!$AI419)</f>
        <v>10</v>
      </c>
      <c r="AF419" s="14" t="str">
        <f t="shared" si="351"/>
        <v>夏侯渊</v>
      </c>
      <c r="AG419" s="14">
        <f t="shared" si="352"/>
        <v>4</v>
      </c>
      <c r="AH419" s="14" t="str">
        <f t="shared" si="353"/>
        <v>夏侯渊魂火-51</v>
      </c>
      <c r="AI419" s="14">
        <f t="shared" si="354"/>
        <v>51</v>
      </c>
      <c r="AJ419" s="14" t="str">
        <f>INDEX(挂机升级突破!$DT$4:$ED$4,INDEX(挂机升级突破!$DQ$6:$DQ$57,卡牌消耗!AI419))</f>
        <v>金币</v>
      </c>
      <c r="AK419" s="14">
        <f>ROUND(INDEX(挂机升级突破!$DJ$6:$DJ$57,卡牌消耗!AI419)*INDEX(卡牌消耗!$B$8:$F$8,AG419)/$Q$4/50,0)*50</f>
        <v>537300</v>
      </c>
      <c r="AL419" s="14" t="str">
        <f>IF(AD419&gt;0,INDEX(挂机升级突破!$DT$4:$ED$4,AD419),"")</f>
        <v>红色基础材料</v>
      </c>
      <c r="AM419" s="14">
        <f>ROUND(INDEX(挂机升级突破!$DT$6:$ED$57,卡牌消耗!AI419,AD419)*INDEX(卡牌消耗!$B$5:$F$5,AG419)/$Q$4/5,0)*5</f>
        <v>15</v>
      </c>
      <c r="AN419" s="14" t="str">
        <f>IF(AE419&gt;0,INDEX(挂机升级突破!$DT$4:$ED$4,AE419),"")</f>
        <v>灵玉</v>
      </c>
      <c r="AO419" s="14">
        <f>IF(AE419&gt;0,ROUND(INDEX(挂机升级突破!$DT$6:$ED$57,卡牌消耗!AI419,AE419)*INDEX(卡牌消耗!$B$7:$F$7,AG419)/$Q$4,0),"")</f>
        <v>3</v>
      </c>
      <c r="AP419" s="106"/>
      <c r="AQ419" s="15"/>
      <c r="AR419" s="104">
        <v>415</v>
      </c>
      <c r="AS419" s="14">
        <f t="shared" si="355"/>
        <v>21</v>
      </c>
      <c r="AT419" s="14">
        <f>INDEX(挂机升级突破!$EI$7:$EI$26,AX419)</f>
        <v>5</v>
      </c>
      <c r="AU419" s="14">
        <f>INDEX(挂机升级突破!$EJ$7:$EJ$26,AX419)</f>
        <v>3</v>
      </c>
      <c r="AV419" s="14">
        <f t="shared" si="356"/>
        <v>3</v>
      </c>
      <c r="AW419" s="14" t="str">
        <f t="shared" si="357"/>
        <v>烈风螳螂</v>
      </c>
      <c r="AX419" s="14">
        <f t="shared" si="358"/>
        <v>15</v>
      </c>
      <c r="AY419" s="14" t="str">
        <f t="shared" si="359"/>
        <v>烈风螳螂15突</v>
      </c>
      <c r="AZ419" s="14" t="str">
        <f>IF(AT419&gt;0,INDEX(挂机升级突破!$ER$5:$EV$5,卡牌消耗!AT419),"")</f>
        <v>金币</v>
      </c>
      <c r="BA419" s="14">
        <f>IF(AT419&gt;0,ROUND(INDEX(挂机升级突破!$EV$7:$EV$26,卡牌消耗!AX419)*INDEX(卡牌消耗!$B$8:$F$8,AV419)/$Q$4/500,0)*500,"")</f>
        <v>44500</v>
      </c>
      <c r="BB419" s="14" t="str">
        <f>IF(AU419&gt;0,INDEX(挂机升级突破!$ER$5:$EV$5,卡牌消耗!AU419),"")</f>
        <v>银母</v>
      </c>
      <c r="BC419" s="14">
        <f>IF(AU419&gt;0,ROUND(INDEX(挂机升级突破!$ER$7:$EU$26,卡牌消耗!AX419,卡牌消耗!AU419)*INDEX($B$6:$F$6,AV419)/$Q$4/5,0)*5,"")</f>
        <v>70</v>
      </c>
      <c r="BD419" s="104"/>
      <c r="BE419" s="104"/>
      <c r="BF419" s="106"/>
      <c r="BX419" s="171"/>
      <c r="BY419" s="171"/>
      <c r="BZ419" s="171"/>
    </row>
    <row r="420" spans="8:7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350"/>
        <v>8</v>
      </c>
      <c r="AC420" s="14">
        <f>INDEX(挂机升级突破!$DQ$6:$DQ$57,卡牌消耗!AI420)</f>
        <v>11</v>
      </c>
      <c r="AD420" s="14">
        <f>INDEX(挂机升级突破!DR$6:DR$57,卡牌消耗!$AI420)</f>
        <v>5</v>
      </c>
      <c r="AE420" s="14">
        <f>INDEX(挂机升级突破!DS$6:DS$57,卡牌消耗!$AI420)</f>
        <v>10</v>
      </c>
      <c r="AF420" s="14" t="str">
        <f t="shared" si="351"/>
        <v>夏侯渊</v>
      </c>
      <c r="AG420" s="14">
        <f t="shared" si="352"/>
        <v>4</v>
      </c>
      <c r="AH420" s="14" t="str">
        <f t="shared" si="353"/>
        <v>夏侯渊魂火-52</v>
      </c>
      <c r="AI420" s="14">
        <f t="shared" si="354"/>
        <v>52</v>
      </c>
      <c r="AJ420" s="14" t="str">
        <f>INDEX(挂机升级突破!$DT$4:$ED$4,INDEX(挂机升级突破!$DQ$6:$DQ$57,卡牌消耗!AI420))</f>
        <v>金币</v>
      </c>
      <c r="AK420" s="14">
        <f>ROUND(INDEX(挂机升级突破!$DJ$6:$DJ$57,卡牌消耗!AI420)*INDEX(卡牌消耗!$B$8:$F$8,AG420)/$Q$4/50,0)*50</f>
        <v>537300</v>
      </c>
      <c r="AL420" s="14" t="str">
        <f>IF(AD420&gt;0,INDEX(挂机升级突破!$DT$4:$ED$4,AD420),"")</f>
        <v>红色基础材料</v>
      </c>
      <c r="AM420" s="14">
        <f>ROUND(INDEX(挂机升级突破!$DT$6:$ED$57,卡牌消耗!AI420,AD420)*INDEX(卡牌消耗!$B$5:$F$5,AG420)/$Q$4/5,0)*5</f>
        <v>15</v>
      </c>
      <c r="AN420" s="14" t="str">
        <f>IF(AE420&gt;0,INDEX(挂机升级突破!$DT$4:$ED$4,AE420),"")</f>
        <v>灵玉</v>
      </c>
      <c r="AO420" s="14">
        <f>IF(AE420&gt;0,ROUND(INDEX(挂机升级突破!$DT$6:$ED$57,卡牌消耗!AI420,AE420)*INDEX(卡牌消耗!$B$7:$F$7,AG420)/$Q$4,0),"")</f>
        <v>3</v>
      </c>
      <c r="AP420" s="106"/>
      <c r="AQ420" s="15"/>
      <c r="AR420" s="104">
        <v>416</v>
      </c>
      <c r="AS420" s="14">
        <f t="shared" si="355"/>
        <v>21</v>
      </c>
      <c r="AT420" s="14">
        <f>INDEX(挂机升级突破!$EI$7:$EI$26,AX420)</f>
        <v>5</v>
      </c>
      <c r="AU420" s="14">
        <f>INDEX(挂机升级突破!$EJ$7:$EJ$26,AX420)</f>
        <v>3</v>
      </c>
      <c r="AV420" s="14">
        <f t="shared" si="356"/>
        <v>3</v>
      </c>
      <c r="AW420" s="14" t="str">
        <f t="shared" si="357"/>
        <v>烈风螳螂</v>
      </c>
      <c r="AX420" s="14">
        <f t="shared" si="358"/>
        <v>16</v>
      </c>
      <c r="AY420" s="14" t="str">
        <f t="shared" si="359"/>
        <v>烈风螳螂16突</v>
      </c>
      <c r="AZ420" s="14" t="str">
        <f>IF(AT420&gt;0,INDEX(挂机升级突破!$ER$5:$EV$5,卡牌消耗!AT420),"")</f>
        <v>金币</v>
      </c>
      <c r="BA420" s="14">
        <f>IF(AT420&gt;0,ROUND(INDEX(挂机升级突破!$EV$7:$EV$26,卡牌消耗!AX420)*INDEX(卡牌消耗!$B$8:$F$8,AV420)/$Q$4/500,0)*500,"")</f>
        <v>80500</v>
      </c>
      <c r="BB420" s="14" t="str">
        <f>IF(AU420&gt;0,INDEX(挂机升级突破!$ER$5:$EV$5,卡牌消耗!AU420),"")</f>
        <v>银母</v>
      </c>
      <c r="BC420" s="14">
        <f>IF(AU420&gt;0,ROUND(INDEX(挂机升级突破!$ER$7:$EU$26,卡牌消耗!AX420,卡牌消耗!AU420)*INDEX($B$6:$F$6,AV420)/$Q$4/5,0)*5,"")</f>
        <v>90</v>
      </c>
      <c r="BD420" s="104"/>
      <c r="BE420" s="104"/>
      <c r="BF420" s="106"/>
    </row>
    <row r="421" spans="8:7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350"/>
        <v>9</v>
      </c>
      <c r="AC421" s="14">
        <f>INDEX(挂机升级突破!$DQ$6:$DQ$57,卡牌消耗!AI421)</f>
        <v>11</v>
      </c>
      <c r="AD421" s="14">
        <f>INDEX(挂机升级突破!DR$6:DR$57,卡牌消耗!$AI421)</f>
        <v>1</v>
      </c>
      <c r="AE421" s="14">
        <f>INDEX(挂机升级突破!DS$6:DS$57,卡牌消耗!$AI421)</f>
        <v>0</v>
      </c>
      <c r="AF421" s="14" t="str">
        <f t="shared" si="351"/>
        <v>徐晃</v>
      </c>
      <c r="AG421" s="14">
        <f t="shared" si="352"/>
        <v>3</v>
      </c>
      <c r="AH421" s="14" t="str">
        <f t="shared" si="353"/>
        <v>徐晃魂火-1</v>
      </c>
      <c r="AI421" s="14">
        <f t="shared" si="354"/>
        <v>1</v>
      </c>
      <c r="AJ421" s="14" t="str">
        <f>INDEX(挂机升级突破!$DT$4:$ED$4,INDEX(挂机升级突破!$DQ$6:$DQ$57,卡牌消耗!AI421))</f>
        <v>金币</v>
      </c>
      <c r="AK421" s="14">
        <f>ROUND(INDEX(挂机升级突破!$DJ$6:$DJ$57,卡牌消耗!AI421)*INDEX(卡牌消耗!$B$8:$F$8,AG421)/$Q$4/50,0)*50</f>
        <v>850</v>
      </c>
      <c r="AL421" s="14" t="str">
        <f>IF(AD421&gt;0,INDEX(挂机升级突破!$DT$4:$ED$4,AD421),"")</f>
        <v>绿色基础材料</v>
      </c>
      <c r="AM421" s="14">
        <f>ROUND(INDEX(挂机升级突破!$DT$6:$ED$57,卡牌消耗!AI421,AD421)*INDEX(卡牌消耗!$B$5:$F$5,AG421)/$Q$4/5,0)*5</f>
        <v>25</v>
      </c>
      <c r="AN421" s="14" t="str">
        <f>IF(AE421&gt;0,INDEX(挂机升级突破!$DT$4:$ED$4,AE421),"")</f>
        <v/>
      </c>
      <c r="AO421" s="14" t="str">
        <f>IF(AE421&gt;0,ROUND(INDEX(挂机升级突破!$DT$6:$ED$57,卡牌消耗!AI421,AE421)*INDEX(卡牌消耗!$B$7:$F$7,AG421)/$Q$4,0),"")</f>
        <v/>
      </c>
      <c r="AP421" s="106"/>
      <c r="AQ421" s="15"/>
      <c r="AR421" s="104">
        <v>417</v>
      </c>
      <c r="AS421" s="14">
        <f t="shared" si="355"/>
        <v>21</v>
      </c>
      <c r="AT421" s="14">
        <f>INDEX(挂机升级突破!$EI$7:$EI$26,AX421)</f>
        <v>5</v>
      </c>
      <c r="AU421" s="14">
        <f>INDEX(挂机升级突破!$EJ$7:$EJ$26,AX421)</f>
        <v>4</v>
      </c>
      <c r="AV421" s="14">
        <f t="shared" si="356"/>
        <v>3</v>
      </c>
      <c r="AW421" s="14" t="str">
        <f t="shared" si="357"/>
        <v>烈风螳螂</v>
      </c>
      <c r="AX421" s="14">
        <f t="shared" si="358"/>
        <v>17</v>
      </c>
      <c r="AY421" s="14" t="str">
        <f t="shared" si="359"/>
        <v>烈风螳螂17突</v>
      </c>
      <c r="AZ421" s="14" t="str">
        <f>IF(AT421&gt;0,INDEX(挂机升级突破!$ER$5:$EV$5,卡牌消耗!AT421),"")</f>
        <v>金币</v>
      </c>
      <c r="BA421" s="14">
        <f>IF(AT421&gt;0,ROUND(INDEX(挂机升级突破!$EV$7:$EV$26,卡牌消耗!AX421)*INDEX(卡牌消耗!$B$8:$F$8,AV421)/$Q$4/500,0)*500,"")</f>
        <v>80500</v>
      </c>
      <c r="BB421" s="14" t="str">
        <f>IF(AU421&gt;0,INDEX(挂机升级突破!$ER$5:$EV$5,卡牌消耗!AU421),"")</f>
        <v>铀金</v>
      </c>
      <c r="BC421" s="14">
        <f>IF(AU421&gt;0,ROUND(INDEX(挂机升级突破!$ER$7:$EU$26,卡牌消耗!AX421,卡牌消耗!AU421)*INDEX($B$6:$F$6,AV421)/$Q$4/5,0)*5,"")</f>
        <v>20</v>
      </c>
      <c r="BD421" s="104"/>
      <c r="BE421" s="104"/>
      <c r="BF421" s="106"/>
    </row>
    <row r="422" spans="8:7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350"/>
        <v>9</v>
      </c>
      <c r="AC422" s="14">
        <f>INDEX(挂机升级突破!$DQ$6:$DQ$57,卡牌消耗!AI422)</f>
        <v>11</v>
      </c>
      <c r="AD422" s="14">
        <f>INDEX(挂机升级突破!DR$6:DR$57,卡牌消耗!$AI422)</f>
        <v>1</v>
      </c>
      <c r="AE422" s="14">
        <f>INDEX(挂机升级突破!DS$6:DS$57,卡牌消耗!$AI422)</f>
        <v>0</v>
      </c>
      <c r="AF422" s="14" t="str">
        <f t="shared" si="351"/>
        <v>徐晃</v>
      </c>
      <c r="AG422" s="14">
        <f t="shared" si="352"/>
        <v>3</v>
      </c>
      <c r="AH422" s="14" t="str">
        <f t="shared" si="353"/>
        <v>徐晃魂火-2</v>
      </c>
      <c r="AI422" s="14">
        <f t="shared" si="354"/>
        <v>2</v>
      </c>
      <c r="AJ422" s="14" t="str">
        <f>INDEX(挂机升级突破!$DT$4:$ED$4,INDEX(挂机升级突破!$DQ$6:$DQ$57,卡牌消耗!AI422))</f>
        <v>金币</v>
      </c>
      <c r="AK422" s="14">
        <f>ROUND(INDEX(挂机升级突破!$DJ$6:$DJ$57,卡牌消耗!AI422)*INDEX(卡牌消耗!$B$8:$F$8,AG422)/$Q$4/50,0)*50</f>
        <v>1050</v>
      </c>
      <c r="AL422" s="14" t="str">
        <f>IF(AD422&gt;0,INDEX(挂机升级突破!$DT$4:$ED$4,AD422),"")</f>
        <v>绿色基础材料</v>
      </c>
      <c r="AM422" s="14">
        <f>ROUND(INDEX(挂机升级突破!$DT$6:$ED$57,卡牌消耗!AI422,AD422)*INDEX(卡牌消耗!$B$5:$F$5,AG422)/$Q$4/5,0)*5</f>
        <v>75</v>
      </c>
      <c r="AN422" s="14" t="str">
        <f>IF(AE422&gt;0,INDEX(挂机升级突破!$DT$4:$ED$4,AE422),"")</f>
        <v/>
      </c>
      <c r="AO422" s="14" t="str">
        <f>IF(AE422&gt;0,ROUND(INDEX(挂机升级突破!$DT$6:$ED$57,卡牌消耗!AI422,AE422)*INDEX(卡牌消耗!$B$7:$F$7,AG422)/$Q$4,0),"")</f>
        <v/>
      </c>
      <c r="AP422" s="106"/>
      <c r="AQ422" s="15"/>
      <c r="AR422" s="104">
        <v>418</v>
      </c>
      <c r="AS422" s="14">
        <f t="shared" si="355"/>
        <v>21</v>
      </c>
      <c r="AT422" s="14">
        <f>INDEX(挂机升级突破!$EI$7:$EI$26,AX422)</f>
        <v>5</v>
      </c>
      <c r="AU422" s="14">
        <f>INDEX(挂机升级突破!$EJ$7:$EJ$26,AX422)</f>
        <v>4</v>
      </c>
      <c r="AV422" s="14">
        <f t="shared" si="356"/>
        <v>3</v>
      </c>
      <c r="AW422" s="14" t="str">
        <f t="shared" si="357"/>
        <v>烈风螳螂</v>
      </c>
      <c r="AX422" s="14">
        <f t="shared" si="358"/>
        <v>18</v>
      </c>
      <c r="AY422" s="14" t="str">
        <f t="shared" si="359"/>
        <v>烈风螳螂18突</v>
      </c>
      <c r="AZ422" s="14" t="str">
        <f>IF(AT422&gt;0,INDEX(挂机升级突破!$ER$5:$EV$5,卡牌消耗!AT422),"")</f>
        <v>金币</v>
      </c>
      <c r="BA422" s="14">
        <f>IF(AT422&gt;0,ROUND(INDEX(挂机升级突破!$EV$7:$EV$26,卡牌消耗!AX422)*INDEX(卡牌消耗!$B$8:$F$8,AV422)/$Q$4/500,0)*500,"")</f>
        <v>107500</v>
      </c>
      <c r="BB422" s="14" t="str">
        <f>IF(AU422&gt;0,INDEX(挂机升级突破!$ER$5:$EV$5,卡牌消耗!AU422),"")</f>
        <v>铀金</v>
      </c>
      <c r="BC422" s="14">
        <f>IF(AU422&gt;0,ROUND(INDEX(挂机升级突破!$ER$7:$EU$26,卡牌消耗!AX422,卡牌消耗!AU422)*INDEX($B$6:$F$6,AV422)/$Q$4/5,0)*5,"")</f>
        <v>25</v>
      </c>
      <c r="BD422" s="104"/>
      <c r="BE422" s="104"/>
      <c r="BF422" s="106"/>
    </row>
    <row r="423" spans="8:7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350"/>
        <v>9</v>
      </c>
      <c r="AC423" s="14">
        <f>INDEX(挂机升级突破!$DQ$6:$DQ$57,卡牌消耗!AI423)</f>
        <v>11</v>
      </c>
      <c r="AD423" s="14">
        <f>INDEX(挂机升级突破!DR$6:DR$57,卡牌消耗!$AI423)</f>
        <v>1</v>
      </c>
      <c r="AE423" s="14">
        <f>INDEX(挂机升级突破!DS$6:DS$57,卡牌消耗!$AI423)</f>
        <v>0</v>
      </c>
      <c r="AF423" s="14" t="str">
        <f t="shared" si="351"/>
        <v>徐晃</v>
      </c>
      <c r="AG423" s="14">
        <f t="shared" si="352"/>
        <v>3</v>
      </c>
      <c r="AH423" s="14" t="str">
        <f t="shared" si="353"/>
        <v>徐晃魂火-3</v>
      </c>
      <c r="AI423" s="14">
        <f t="shared" si="354"/>
        <v>3</v>
      </c>
      <c r="AJ423" s="14" t="str">
        <f>INDEX(挂机升级突破!$DT$4:$ED$4,INDEX(挂机升级突破!$DQ$6:$DQ$57,卡牌消耗!AI423))</f>
        <v>金币</v>
      </c>
      <c r="AK423" s="14">
        <f>ROUND(INDEX(挂机升级突破!$DJ$6:$DJ$57,卡牌消耗!AI423)*INDEX(卡牌消耗!$B$8:$F$8,AG423)/$Q$4/50,0)*50</f>
        <v>1050</v>
      </c>
      <c r="AL423" s="14" t="str">
        <f>IF(AD423&gt;0,INDEX(挂机升级突破!$DT$4:$ED$4,AD423),"")</f>
        <v>绿色基础材料</v>
      </c>
      <c r="AM423" s="14">
        <f>ROUND(INDEX(挂机升级突破!$DT$6:$ED$57,卡牌消耗!AI423,AD423)*INDEX(卡牌消耗!$B$5:$F$5,AG423)/$Q$4/5,0)*5</f>
        <v>100</v>
      </c>
      <c r="AN423" s="14" t="str">
        <f>IF(AE423&gt;0,INDEX(挂机升级突破!$DT$4:$ED$4,AE423),"")</f>
        <v/>
      </c>
      <c r="AO423" s="14" t="str">
        <f>IF(AE423&gt;0,ROUND(INDEX(挂机升级突破!$DT$6:$ED$57,卡牌消耗!AI423,AE423)*INDEX(卡牌消耗!$B$7:$F$7,AG423)/$Q$4,0),"")</f>
        <v/>
      </c>
      <c r="AP423" s="106"/>
      <c r="AQ423" s="15"/>
      <c r="AR423" s="104">
        <v>419</v>
      </c>
      <c r="AS423" s="14">
        <f t="shared" si="355"/>
        <v>21</v>
      </c>
      <c r="AT423" s="14">
        <f>INDEX(挂机升级突破!$EI$7:$EI$26,AX423)</f>
        <v>5</v>
      </c>
      <c r="AU423" s="14">
        <f>INDEX(挂机升级突破!$EJ$7:$EJ$26,AX423)</f>
        <v>4</v>
      </c>
      <c r="AV423" s="14">
        <f t="shared" si="356"/>
        <v>3</v>
      </c>
      <c r="AW423" s="14" t="str">
        <f t="shared" si="357"/>
        <v>烈风螳螂</v>
      </c>
      <c r="AX423" s="14">
        <f t="shared" si="358"/>
        <v>19</v>
      </c>
      <c r="AY423" s="14" t="str">
        <f t="shared" si="359"/>
        <v>烈风螳螂19突</v>
      </c>
      <c r="AZ423" s="14" t="str">
        <f>IF(AT423&gt;0,INDEX(挂机升级突破!$ER$5:$EV$5,卡牌消耗!AT423),"")</f>
        <v>金币</v>
      </c>
      <c r="BA423" s="14">
        <f>IF(AT423&gt;0,ROUND(INDEX(挂机升级突破!$EV$7:$EV$26,卡牌消耗!AX423)*INDEX(卡牌消耗!$B$8:$F$8,AV423)/$Q$4/500,0)*500,"")</f>
        <v>651500</v>
      </c>
      <c r="BB423" s="14" t="str">
        <f>IF(AU423&gt;0,INDEX(挂机升级突破!$ER$5:$EV$5,卡牌消耗!AU423),"")</f>
        <v>铀金</v>
      </c>
      <c r="BC423" s="14">
        <f>IF(AU423&gt;0,ROUND(INDEX(挂机升级突破!$ER$7:$EU$26,卡牌消耗!AX423,卡牌消耗!AU423)*INDEX($B$6:$F$6,AV423)/$Q$4/5,0)*5,"")</f>
        <v>35</v>
      </c>
      <c r="BD423" s="104"/>
      <c r="BE423" s="104"/>
      <c r="BF423" s="106"/>
    </row>
    <row r="424" spans="8:7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350"/>
        <v>9</v>
      </c>
      <c r="AC424" s="14">
        <f>INDEX(挂机升级突破!$DQ$6:$DQ$57,卡牌消耗!AI424)</f>
        <v>11</v>
      </c>
      <c r="AD424" s="14">
        <f>INDEX(挂机升级突破!DR$6:DR$57,卡牌消耗!$AI424)</f>
        <v>1</v>
      </c>
      <c r="AE424" s="14">
        <f>INDEX(挂机升级突破!DS$6:DS$57,卡牌消耗!$AI424)</f>
        <v>0</v>
      </c>
      <c r="AF424" s="14" t="str">
        <f t="shared" si="351"/>
        <v>徐晃</v>
      </c>
      <c r="AG424" s="14">
        <f t="shared" si="352"/>
        <v>3</v>
      </c>
      <c r="AH424" s="14" t="str">
        <f t="shared" si="353"/>
        <v>徐晃魂火-4</v>
      </c>
      <c r="AI424" s="14">
        <f t="shared" si="354"/>
        <v>4</v>
      </c>
      <c r="AJ424" s="14" t="str">
        <f>INDEX(挂机升级突破!$DT$4:$ED$4,INDEX(挂机升级突破!$DQ$6:$DQ$57,卡牌消耗!AI424))</f>
        <v>金币</v>
      </c>
      <c r="AK424" s="14">
        <f>ROUND(INDEX(挂机升级突破!$DJ$6:$DJ$57,卡牌消耗!AI424)*INDEX(卡牌消耗!$B$8:$F$8,AG424)/$Q$4/50,0)*50</f>
        <v>1050</v>
      </c>
      <c r="AL424" s="14" t="str">
        <f>IF(AD424&gt;0,INDEX(挂机升级突破!$DT$4:$ED$4,AD424),"")</f>
        <v>绿色基础材料</v>
      </c>
      <c r="AM424" s="14">
        <f>ROUND(INDEX(挂机升级突破!$DT$6:$ED$57,卡牌消耗!AI424,AD424)*INDEX(卡牌消耗!$B$5:$F$5,AG424)/$Q$4/5,0)*5</f>
        <v>155</v>
      </c>
      <c r="AN424" s="14" t="str">
        <f>IF(AE424&gt;0,INDEX(挂机升级突破!$DT$4:$ED$4,AE424),"")</f>
        <v/>
      </c>
      <c r="AO424" s="14" t="str">
        <f>IF(AE424&gt;0,ROUND(INDEX(挂机升级突破!$DT$6:$ED$57,卡牌消耗!AI424,AE424)*INDEX(卡牌消耗!$B$7:$F$7,AG424)/$Q$4,0),"")</f>
        <v/>
      </c>
      <c r="AP424" s="106"/>
      <c r="AQ424" s="15"/>
      <c r="AR424" s="104">
        <v>420</v>
      </c>
      <c r="AS424" s="14">
        <f t="shared" si="355"/>
        <v>21</v>
      </c>
      <c r="AT424" s="14">
        <f>INDEX(挂机升级突破!$EI$7:$EI$26,AX424)</f>
        <v>5</v>
      </c>
      <c r="AU424" s="14">
        <f>INDEX(挂机升级突破!$EJ$7:$EJ$26,AX424)</f>
        <v>4</v>
      </c>
      <c r="AV424" s="14">
        <f t="shared" si="356"/>
        <v>3</v>
      </c>
      <c r="AW424" s="14" t="str">
        <f t="shared" si="357"/>
        <v>烈风螳螂</v>
      </c>
      <c r="AX424" s="14">
        <f t="shared" si="358"/>
        <v>20</v>
      </c>
      <c r="AY424" s="14" t="str">
        <f t="shared" si="359"/>
        <v>烈风螳螂20突</v>
      </c>
      <c r="AZ424" s="14" t="str">
        <f>IF(AT424&gt;0,INDEX(挂机升级突破!$ER$5:$EV$5,卡牌消耗!AT424),"")</f>
        <v>金币</v>
      </c>
      <c r="BA424" s="14">
        <f>IF(AT424&gt;0,ROUND(INDEX(挂机升级突破!$EV$7:$EV$26,卡牌消耗!AX424)*INDEX(卡牌消耗!$B$8:$F$8,AV424)/$Q$4/500,0)*500,"")</f>
        <v>977000</v>
      </c>
      <c r="BB424" s="14" t="str">
        <f>IF(AU424&gt;0,INDEX(挂机升级突破!$ER$5:$EV$5,卡牌消耗!AU424),"")</f>
        <v>铀金</v>
      </c>
      <c r="BC424" s="14">
        <f>IF(AU424&gt;0,ROUND(INDEX(挂机升级突破!$ER$7:$EU$26,卡牌消耗!AX424,卡牌消耗!AU424)*INDEX($B$6:$F$6,AV424)/$Q$4/5,0)*5,"")</f>
        <v>40</v>
      </c>
      <c r="BD424" s="104"/>
      <c r="BE424" s="104"/>
      <c r="BF424" s="106"/>
    </row>
    <row r="425" spans="8:7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350"/>
        <v>9</v>
      </c>
      <c r="AC425" s="14">
        <f>INDEX(挂机升级突破!$DQ$6:$DQ$57,卡牌消耗!AI425)</f>
        <v>11</v>
      </c>
      <c r="AD425" s="14">
        <f>INDEX(挂机升级突破!DR$6:DR$57,卡牌消耗!$AI425)</f>
        <v>1</v>
      </c>
      <c r="AE425" s="14">
        <f>INDEX(挂机升级突破!DS$6:DS$57,卡牌消耗!$AI425)</f>
        <v>0</v>
      </c>
      <c r="AF425" s="14" t="str">
        <f t="shared" si="351"/>
        <v>徐晃</v>
      </c>
      <c r="AG425" s="14">
        <f t="shared" si="352"/>
        <v>3</v>
      </c>
      <c r="AH425" s="14" t="str">
        <f t="shared" si="353"/>
        <v>徐晃魂火-5</v>
      </c>
      <c r="AI425" s="14">
        <f t="shared" si="354"/>
        <v>5</v>
      </c>
      <c r="AJ425" s="14" t="str">
        <f>INDEX(挂机升级突破!$DT$4:$ED$4,INDEX(挂机升级突破!$DQ$6:$DQ$57,卡牌消耗!AI425))</f>
        <v>金币</v>
      </c>
      <c r="AK425" s="14">
        <f>ROUND(INDEX(挂机升级突破!$DJ$6:$DJ$57,卡牌消耗!AI425)*INDEX(卡牌消耗!$B$8:$F$8,AG425)/$Q$4/50,0)*50</f>
        <v>1050</v>
      </c>
      <c r="AL425" s="14" t="str">
        <f>IF(AD425&gt;0,INDEX(挂机升级突破!$DT$4:$ED$4,AD425),"")</f>
        <v>绿色基础材料</v>
      </c>
      <c r="AM425" s="14">
        <f>ROUND(INDEX(挂机升级突破!$DT$6:$ED$57,卡牌消耗!AI425,AD425)*INDEX(卡牌消耗!$B$5:$F$5,AG425)/$Q$4/5,0)*5</f>
        <v>155</v>
      </c>
      <c r="AN425" s="14" t="str">
        <f>IF(AE425&gt;0,INDEX(挂机升级突破!$DT$4:$ED$4,AE425),"")</f>
        <v/>
      </c>
      <c r="AO425" s="14" t="str">
        <f>IF(AE425&gt;0,ROUND(INDEX(挂机升级突破!$DT$6:$ED$57,卡牌消耗!AI425,AE425)*INDEX(卡牌消耗!$B$7:$F$7,AG425)/$Q$4,0),"")</f>
        <v/>
      </c>
      <c r="AP425" s="106"/>
      <c r="AQ425" s="15"/>
      <c r="AR425" s="104">
        <v>421</v>
      </c>
      <c r="AS425" s="14">
        <f t="shared" si="355"/>
        <v>22</v>
      </c>
      <c r="AT425" s="14">
        <f>INDEX(挂机升级突破!$EI$7:$EI$26,AX425)</f>
        <v>0</v>
      </c>
      <c r="AU425" s="14">
        <f>INDEX(挂机升级突破!$EJ$7:$EJ$26,AX425)</f>
        <v>0</v>
      </c>
      <c r="AV425" s="14">
        <f t="shared" si="356"/>
        <v>2</v>
      </c>
      <c r="AW425" s="14" t="str">
        <f t="shared" si="357"/>
        <v>柠檬精</v>
      </c>
      <c r="AX425" s="14">
        <f t="shared" si="358"/>
        <v>1</v>
      </c>
      <c r="AY425" s="14" t="str">
        <f t="shared" si="359"/>
        <v>柠檬精1突</v>
      </c>
      <c r="AZ425" s="14" t="str">
        <f>IF(AT425&gt;0,INDEX(挂机升级突破!$ER$5:$EV$5,卡牌消耗!AT425),"")</f>
        <v/>
      </c>
      <c r="BA425" s="14" t="str">
        <f>IF(AT425&gt;0,ROUND(INDEX(挂机升级突破!$EV$7:$EV$26,卡牌消耗!AX425)*INDEX(卡牌消耗!$B$8:$F$8,AV425)/$Q$4/500,0)*500,"")</f>
        <v/>
      </c>
      <c r="BB425" s="14" t="str">
        <f>IF(AU425&gt;0,INDEX(挂机升级突破!$ER$5:$EV$5,卡牌消耗!AU425),"")</f>
        <v/>
      </c>
      <c r="BC425" s="14" t="str">
        <f>IF(AU425&gt;0,ROUND(INDEX(挂机升级突破!$ER$7:$EU$26,卡牌消耗!AX425,卡牌消耗!AU425)*INDEX($B$6:$F$6,AV425)/$Q$4/5,0)*5,"")</f>
        <v/>
      </c>
      <c r="BD425" s="104"/>
      <c r="BE425" s="104"/>
      <c r="BF425" s="106"/>
    </row>
    <row r="426" spans="8:7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350"/>
        <v>9</v>
      </c>
      <c r="AC426" s="14">
        <f>INDEX(挂机升级突破!$DQ$6:$DQ$57,卡牌消耗!AI426)</f>
        <v>11</v>
      </c>
      <c r="AD426" s="14">
        <f>INDEX(挂机升级突破!DR$6:DR$57,卡牌消耗!$AI426)</f>
        <v>2</v>
      </c>
      <c r="AE426" s="14">
        <f>INDEX(挂机升级突破!DS$6:DS$57,卡牌消耗!$AI426)</f>
        <v>0</v>
      </c>
      <c r="AF426" s="14" t="str">
        <f t="shared" si="351"/>
        <v>徐晃</v>
      </c>
      <c r="AG426" s="14">
        <f t="shared" si="352"/>
        <v>3</v>
      </c>
      <c r="AH426" s="14" t="str">
        <f t="shared" si="353"/>
        <v>徐晃魂火-6</v>
      </c>
      <c r="AI426" s="14">
        <f t="shared" si="354"/>
        <v>6</v>
      </c>
      <c r="AJ426" s="14" t="str">
        <f>INDEX(挂机升级突破!$DT$4:$ED$4,INDEX(挂机升级突破!$DQ$6:$DQ$57,卡牌消耗!AI426))</f>
        <v>金币</v>
      </c>
      <c r="AK426" s="14">
        <f>ROUND(INDEX(挂机升级突破!$DJ$6:$DJ$57,卡牌消耗!AI426)*INDEX(卡牌消耗!$B$8:$F$8,AG426)/$Q$4/50,0)*50</f>
        <v>1250</v>
      </c>
      <c r="AL426" s="14" t="str">
        <f>IF(AD426&gt;0,INDEX(挂机升级突破!$DT$4:$ED$4,AD426),"")</f>
        <v>蓝色基础材料</v>
      </c>
      <c r="AM426" s="14">
        <f>ROUND(INDEX(挂机升级突破!$DT$6:$ED$57,卡牌消耗!AI426,AD426)*INDEX(卡牌消耗!$B$5:$F$5,AG426)/$Q$4/5,0)*5</f>
        <v>30</v>
      </c>
      <c r="AN426" s="14" t="str">
        <f>IF(AE426&gt;0,INDEX(挂机升级突破!$DT$4:$ED$4,AE426),"")</f>
        <v/>
      </c>
      <c r="AO426" s="14" t="str">
        <f>IF(AE426&gt;0,ROUND(INDEX(挂机升级突破!$DT$6:$ED$57,卡牌消耗!AI426,AE426)*INDEX(卡牌消耗!$B$7:$F$7,AG426)/$Q$4,0),"")</f>
        <v/>
      </c>
      <c r="AP426" s="106"/>
      <c r="AQ426" s="15"/>
      <c r="AR426" s="104">
        <v>422</v>
      </c>
      <c r="AS426" s="14">
        <f t="shared" si="355"/>
        <v>22</v>
      </c>
      <c r="AT426" s="14">
        <f>INDEX(挂机升级突破!$EI$7:$EI$26,AX426)</f>
        <v>5</v>
      </c>
      <c r="AU426" s="14">
        <f>INDEX(挂机升级突破!$EJ$7:$EJ$26,AX426)</f>
        <v>0</v>
      </c>
      <c r="AV426" s="14">
        <f t="shared" si="356"/>
        <v>2</v>
      </c>
      <c r="AW426" s="14" t="str">
        <f t="shared" si="357"/>
        <v>柠檬精</v>
      </c>
      <c r="AX426" s="14">
        <f t="shared" si="358"/>
        <v>2</v>
      </c>
      <c r="AY426" s="14" t="str">
        <f t="shared" si="359"/>
        <v>柠檬精2突</v>
      </c>
      <c r="AZ426" s="14" t="str">
        <f>IF(AT426&gt;0,INDEX(挂机升级突破!$ER$5:$EV$5,卡牌消耗!AT426),"")</f>
        <v>金币</v>
      </c>
      <c r="BA426" s="14">
        <f>IF(AT426&gt;0,ROUND(INDEX(挂机升级突破!$EV$7:$EV$26,卡牌消耗!AX426)*INDEX(卡牌消耗!$B$8:$F$8,AV426)/$Q$4/500,0)*500,"")</f>
        <v>2000</v>
      </c>
      <c r="BB426" s="14" t="str">
        <f>IF(AU426&gt;0,INDEX(挂机升级突破!$ER$5:$EV$5,卡牌消耗!AU426),"")</f>
        <v/>
      </c>
      <c r="BC426" s="14" t="str">
        <f>IF(AU426&gt;0,ROUND(INDEX(挂机升级突破!$ER$7:$EU$26,卡牌消耗!AX426,卡牌消耗!AU426)*INDEX($B$6:$F$6,AV426)/$Q$4/5,0)*5,"")</f>
        <v/>
      </c>
      <c r="BD426" s="104"/>
      <c r="BE426" s="104"/>
      <c r="BF426" s="106"/>
    </row>
    <row r="427" spans="8:7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350"/>
        <v>9</v>
      </c>
      <c r="AC427" s="14">
        <f>INDEX(挂机升级突破!$DQ$6:$DQ$57,卡牌消耗!AI427)</f>
        <v>11</v>
      </c>
      <c r="AD427" s="14">
        <f>INDEX(挂机升级突破!DR$6:DR$57,卡牌消耗!$AI427)</f>
        <v>2</v>
      </c>
      <c r="AE427" s="14">
        <f>INDEX(挂机升级突破!DS$6:DS$57,卡牌消耗!$AI427)</f>
        <v>0</v>
      </c>
      <c r="AF427" s="14" t="str">
        <f t="shared" si="351"/>
        <v>徐晃</v>
      </c>
      <c r="AG427" s="14">
        <f t="shared" si="352"/>
        <v>3</v>
      </c>
      <c r="AH427" s="14" t="str">
        <f t="shared" si="353"/>
        <v>徐晃魂火-7</v>
      </c>
      <c r="AI427" s="14">
        <f t="shared" si="354"/>
        <v>7</v>
      </c>
      <c r="AJ427" s="14" t="str">
        <f>INDEX(挂机升级突破!$DT$4:$ED$4,INDEX(挂机升级突破!$DQ$6:$DQ$57,卡牌消耗!AI427))</f>
        <v>金币</v>
      </c>
      <c r="AK427" s="14">
        <f>ROUND(INDEX(挂机升级突破!$DJ$6:$DJ$57,卡牌消耗!AI427)*INDEX(卡牌消耗!$B$8:$F$8,AG427)/$Q$4/50,0)*50</f>
        <v>1250</v>
      </c>
      <c r="AL427" s="14" t="str">
        <f>IF(AD427&gt;0,INDEX(挂机升级突破!$DT$4:$ED$4,AD427),"")</f>
        <v>蓝色基础材料</v>
      </c>
      <c r="AM427" s="14">
        <f>ROUND(INDEX(挂机升级突破!$DT$6:$ED$57,卡牌消耗!AI427,AD427)*INDEX(卡牌消耗!$B$5:$F$5,AG427)/$Q$4/5,0)*5</f>
        <v>30</v>
      </c>
      <c r="AN427" s="14" t="str">
        <f>IF(AE427&gt;0,INDEX(挂机升级突破!$DT$4:$ED$4,AE427),"")</f>
        <v/>
      </c>
      <c r="AO427" s="14" t="str">
        <f>IF(AE427&gt;0,ROUND(INDEX(挂机升级突破!$DT$6:$ED$57,卡牌消耗!AI427,AE427)*INDEX(卡牌消耗!$B$7:$F$7,AG427)/$Q$4,0),"")</f>
        <v/>
      </c>
      <c r="AP427" s="106"/>
      <c r="AQ427" s="15"/>
      <c r="AR427" s="104">
        <v>423</v>
      </c>
      <c r="AS427" s="14">
        <f t="shared" si="355"/>
        <v>22</v>
      </c>
      <c r="AT427" s="14">
        <f>INDEX(挂机升级突破!$EI$7:$EI$26,AX427)</f>
        <v>5</v>
      </c>
      <c r="AU427" s="14">
        <f>INDEX(挂机升级突破!$EJ$7:$EJ$26,AX427)</f>
        <v>0</v>
      </c>
      <c r="AV427" s="14">
        <f t="shared" si="356"/>
        <v>2</v>
      </c>
      <c r="AW427" s="14" t="str">
        <f t="shared" si="357"/>
        <v>柠檬精</v>
      </c>
      <c r="AX427" s="14">
        <f t="shared" si="358"/>
        <v>3</v>
      </c>
      <c r="AY427" s="14" t="str">
        <f t="shared" si="359"/>
        <v>柠檬精3突</v>
      </c>
      <c r="AZ427" s="14" t="str">
        <f>IF(AT427&gt;0,INDEX(挂机升级突破!$ER$5:$EV$5,卡牌消耗!AT427),"")</f>
        <v>金币</v>
      </c>
      <c r="BA427" s="14">
        <f>IF(AT427&gt;0,ROUND(INDEX(挂机升级突破!$EV$7:$EV$26,卡牌消耗!AX427)*INDEX(卡牌消耗!$B$8:$F$8,AV427)/$Q$4/500,0)*500,"")</f>
        <v>2000</v>
      </c>
      <c r="BB427" s="14" t="str">
        <f>IF(AU427&gt;0,INDEX(挂机升级突破!$ER$5:$EV$5,卡牌消耗!AU427),"")</f>
        <v/>
      </c>
      <c r="BC427" s="14" t="str">
        <f>IF(AU427&gt;0,ROUND(INDEX(挂机升级突破!$ER$7:$EU$26,卡牌消耗!AX427,卡牌消耗!AU427)*INDEX($B$6:$F$6,AV427)/$Q$4/5,0)*5,"")</f>
        <v/>
      </c>
      <c r="BD427" s="104"/>
      <c r="BE427" s="104"/>
      <c r="BF427" s="106"/>
    </row>
    <row r="428" spans="8:7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350"/>
        <v>9</v>
      </c>
      <c r="AC428" s="14">
        <f>INDEX(挂机升级突破!$DQ$6:$DQ$57,卡牌消耗!AI428)</f>
        <v>11</v>
      </c>
      <c r="AD428" s="14">
        <f>INDEX(挂机升级突破!DR$6:DR$57,卡牌消耗!$AI428)</f>
        <v>2</v>
      </c>
      <c r="AE428" s="14">
        <f>INDEX(挂机升级突破!DS$6:DS$57,卡牌消耗!$AI428)</f>
        <v>0</v>
      </c>
      <c r="AF428" s="14" t="str">
        <f t="shared" si="351"/>
        <v>徐晃</v>
      </c>
      <c r="AG428" s="14">
        <f t="shared" si="352"/>
        <v>3</v>
      </c>
      <c r="AH428" s="14" t="str">
        <f t="shared" si="353"/>
        <v>徐晃魂火-8</v>
      </c>
      <c r="AI428" s="14">
        <f t="shared" si="354"/>
        <v>8</v>
      </c>
      <c r="AJ428" s="14" t="str">
        <f>INDEX(挂机升级突破!$DT$4:$ED$4,INDEX(挂机升级突破!$DQ$6:$DQ$57,卡牌消耗!AI428))</f>
        <v>金币</v>
      </c>
      <c r="AK428" s="14">
        <f>ROUND(INDEX(挂机升级突破!$DJ$6:$DJ$57,卡牌消耗!AI428)*INDEX(卡牌消耗!$B$8:$F$8,AG428)/$Q$4/50,0)*50</f>
        <v>1900</v>
      </c>
      <c r="AL428" s="14" t="str">
        <f>IF(AD428&gt;0,INDEX(挂机升级突破!$DT$4:$ED$4,AD428),"")</f>
        <v>蓝色基础材料</v>
      </c>
      <c r="AM428" s="14">
        <f>ROUND(INDEX(挂机升级突破!$DT$6:$ED$57,卡牌消耗!AI428,AD428)*INDEX(卡牌消耗!$B$5:$F$5,AG428)/$Q$4/5,0)*5</f>
        <v>60</v>
      </c>
      <c r="AN428" s="14" t="str">
        <f>IF(AE428&gt;0,INDEX(挂机升级突破!$DT$4:$ED$4,AE428),"")</f>
        <v/>
      </c>
      <c r="AO428" s="14" t="str">
        <f>IF(AE428&gt;0,ROUND(INDEX(挂机升级突破!$DT$6:$ED$57,卡牌消耗!AI428,AE428)*INDEX(卡牌消耗!$B$7:$F$7,AG428)/$Q$4,0),"")</f>
        <v/>
      </c>
      <c r="AP428" s="106"/>
      <c r="AQ428" s="15"/>
      <c r="AR428" s="104">
        <v>424</v>
      </c>
      <c r="AS428" s="14">
        <f t="shared" si="355"/>
        <v>22</v>
      </c>
      <c r="AT428" s="14">
        <f>INDEX(挂机升级突破!$EI$7:$EI$26,AX428)</f>
        <v>5</v>
      </c>
      <c r="AU428" s="14">
        <f>INDEX(挂机升级突破!$EJ$7:$EJ$26,AX428)</f>
        <v>1</v>
      </c>
      <c r="AV428" s="14">
        <f t="shared" si="356"/>
        <v>2</v>
      </c>
      <c r="AW428" s="14" t="str">
        <f t="shared" si="357"/>
        <v>柠檬精</v>
      </c>
      <c r="AX428" s="14">
        <f t="shared" si="358"/>
        <v>4</v>
      </c>
      <c r="AY428" s="14" t="str">
        <f t="shared" si="359"/>
        <v>柠檬精4突</v>
      </c>
      <c r="AZ428" s="14" t="str">
        <f>IF(AT428&gt;0,INDEX(挂机升级突破!$ER$5:$EV$5,卡牌消耗!AT428),"")</f>
        <v>金币</v>
      </c>
      <c r="BA428" s="14">
        <f>IF(AT428&gt;0,ROUND(INDEX(挂机升级突破!$EV$7:$EV$26,卡牌消耗!AX428)*INDEX(卡牌消耗!$B$8:$F$8,AV428)/$Q$4/500,0)*500,"")</f>
        <v>2500</v>
      </c>
      <c r="BB428" s="14" t="str">
        <f>IF(AU428&gt;0,INDEX(挂机升级突破!$ER$5:$EV$5,卡牌消耗!AU428),"")</f>
        <v>玄铁</v>
      </c>
      <c r="BC428" s="14">
        <f>IF(AU428&gt;0,ROUND(INDEX(挂机升级突破!$ER$7:$EU$26,卡牌消耗!AX428,卡牌消耗!AU428)*INDEX($B$6:$F$6,AV428)/$Q$4/5,0)*5,"")</f>
        <v>15</v>
      </c>
      <c r="BD428" s="104"/>
      <c r="BE428" s="104"/>
      <c r="BF428" s="106"/>
    </row>
    <row r="429" spans="8:7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350"/>
        <v>9</v>
      </c>
      <c r="AC429" s="14">
        <f>INDEX(挂机升级突破!$DQ$6:$DQ$57,卡牌消耗!AI429)</f>
        <v>11</v>
      </c>
      <c r="AD429" s="14">
        <f>INDEX(挂机升级突破!DR$6:DR$57,卡牌消耗!$AI429)</f>
        <v>2</v>
      </c>
      <c r="AE429" s="14">
        <f>INDEX(挂机升级突破!DS$6:DS$57,卡牌消耗!$AI429)</f>
        <v>0</v>
      </c>
      <c r="AF429" s="14" t="str">
        <f t="shared" si="351"/>
        <v>徐晃</v>
      </c>
      <c r="AG429" s="14">
        <f t="shared" si="352"/>
        <v>3</v>
      </c>
      <c r="AH429" s="14" t="str">
        <f t="shared" si="353"/>
        <v>徐晃魂火-9</v>
      </c>
      <c r="AI429" s="14">
        <f t="shared" si="354"/>
        <v>9</v>
      </c>
      <c r="AJ429" s="14" t="str">
        <f>INDEX(挂机升级突破!$DT$4:$ED$4,INDEX(挂机升级突破!$DQ$6:$DQ$57,卡牌消耗!AI429))</f>
        <v>金币</v>
      </c>
      <c r="AK429" s="14">
        <f>ROUND(INDEX(挂机升级突破!$DJ$6:$DJ$57,卡牌消耗!AI429)*INDEX(卡牌消耗!$B$8:$F$8,AG429)/$Q$4/50,0)*50</f>
        <v>1900</v>
      </c>
      <c r="AL429" s="14" t="str">
        <f>IF(AD429&gt;0,INDEX(挂机升级突破!$DT$4:$ED$4,AD429),"")</f>
        <v>蓝色基础材料</v>
      </c>
      <c r="AM429" s="14">
        <f>ROUND(INDEX(挂机升级突破!$DT$6:$ED$57,卡牌消耗!AI429,AD429)*INDEX(卡牌消耗!$B$5:$F$5,AG429)/$Q$4/5,0)*5</f>
        <v>60</v>
      </c>
      <c r="AN429" s="14" t="str">
        <f>IF(AE429&gt;0,INDEX(挂机升级突破!$DT$4:$ED$4,AE429),"")</f>
        <v/>
      </c>
      <c r="AO429" s="14" t="str">
        <f>IF(AE429&gt;0,ROUND(INDEX(挂机升级突破!$DT$6:$ED$57,卡牌消耗!AI429,AE429)*INDEX(卡牌消耗!$B$7:$F$7,AG429)/$Q$4,0),"")</f>
        <v/>
      </c>
      <c r="AP429" s="106"/>
      <c r="AQ429" s="15"/>
      <c r="AR429" s="104">
        <v>425</v>
      </c>
      <c r="AS429" s="14">
        <f t="shared" si="355"/>
        <v>22</v>
      </c>
      <c r="AT429" s="14">
        <f>INDEX(挂机升级突破!$EI$7:$EI$26,AX429)</f>
        <v>5</v>
      </c>
      <c r="AU429" s="14">
        <f>INDEX(挂机升级突破!$EJ$7:$EJ$26,AX429)</f>
        <v>1</v>
      </c>
      <c r="AV429" s="14">
        <f t="shared" si="356"/>
        <v>2</v>
      </c>
      <c r="AW429" s="14" t="str">
        <f t="shared" si="357"/>
        <v>柠檬精</v>
      </c>
      <c r="AX429" s="14">
        <f t="shared" si="358"/>
        <v>5</v>
      </c>
      <c r="AY429" s="14" t="str">
        <f t="shared" si="359"/>
        <v>柠檬精5突</v>
      </c>
      <c r="AZ429" s="14" t="str">
        <f>IF(AT429&gt;0,INDEX(挂机升级突破!$ER$5:$EV$5,卡牌消耗!AT429),"")</f>
        <v>金币</v>
      </c>
      <c r="BA429" s="14">
        <f>IF(AT429&gt;0,ROUND(INDEX(挂机升级突破!$EV$7:$EV$26,卡牌消耗!AX429)*INDEX(卡牌消耗!$B$8:$F$8,AV429)/$Q$4/500,0)*500,"")</f>
        <v>2500</v>
      </c>
      <c r="BB429" s="14" t="str">
        <f>IF(AU429&gt;0,INDEX(挂机升级突破!$ER$5:$EV$5,卡牌消耗!AU429),"")</f>
        <v>玄铁</v>
      </c>
      <c r="BC429" s="14">
        <f>IF(AU429&gt;0,ROUND(INDEX(挂机升级突破!$ER$7:$EU$26,卡牌消耗!AX429,卡牌消耗!AU429)*INDEX($B$6:$F$6,AV429)/$Q$4/5,0)*5,"")</f>
        <v>25</v>
      </c>
      <c r="BD429" s="104"/>
      <c r="BE429" s="104"/>
      <c r="BF429" s="106"/>
    </row>
    <row r="430" spans="8:7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350"/>
        <v>9</v>
      </c>
      <c r="AC430" s="14">
        <f>INDEX(挂机升级突破!$DQ$6:$DQ$57,卡牌消耗!AI430)</f>
        <v>11</v>
      </c>
      <c r="AD430" s="14">
        <f>INDEX(挂机升级突破!DR$6:DR$57,卡牌消耗!$AI430)</f>
        <v>2</v>
      </c>
      <c r="AE430" s="14">
        <f>INDEX(挂机升级突破!DS$6:DS$57,卡牌消耗!$AI430)</f>
        <v>0</v>
      </c>
      <c r="AF430" s="14" t="str">
        <f t="shared" si="351"/>
        <v>徐晃</v>
      </c>
      <c r="AG430" s="14">
        <f t="shared" si="352"/>
        <v>3</v>
      </c>
      <c r="AH430" s="14" t="str">
        <f t="shared" si="353"/>
        <v>徐晃魂火-10</v>
      </c>
      <c r="AI430" s="14">
        <f t="shared" si="354"/>
        <v>10</v>
      </c>
      <c r="AJ430" s="14" t="str">
        <f>INDEX(挂机升级突破!$DT$4:$ED$4,INDEX(挂机升级突破!$DQ$6:$DQ$57,卡牌消耗!AI430))</f>
        <v>金币</v>
      </c>
      <c r="AK430" s="14">
        <f>ROUND(INDEX(挂机升级突破!$DJ$6:$DJ$57,卡牌消耗!AI430)*INDEX(卡牌消耗!$B$8:$F$8,AG430)/$Q$4/50,0)*50</f>
        <v>3200</v>
      </c>
      <c r="AL430" s="14" t="str">
        <f>IF(AD430&gt;0,INDEX(挂机升级突破!$DT$4:$ED$4,AD430),"")</f>
        <v>蓝色基础材料</v>
      </c>
      <c r="AM430" s="14">
        <f>ROUND(INDEX(挂机升级突破!$DT$6:$ED$57,卡牌消耗!AI430,AD430)*INDEX(卡牌消耗!$B$5:$F$5,AG430)/$Q$4/5,0)*5</f>
        <v>85</v>
      </c>
      <c r="AN430" s="14" t="str">
        <f>IF(AE430&gt;0,INDEX(挂机升级突破!$DT$4:$ED$4,AE430),"")</f>
        <v/>
      </c>
      <c r="AO430" s="14" t="str">
        <f>IF(AE430&gt;0,ROUND(INDEX(挂机升级突破!$DT$6:$ED$57,卡牌消耗!AI430,AE430)*INDEX(卡牌消耗!$B$7:$F$7,AG430)/$Q$4,0),"")</f>
        <v/>
      </c>
      <c r="AP430" s="106"/>
      <c r="AQ430" s="15"/>
      <c r="AR430" s="104">
        <v>426</v>
      </c>
      <c r="AS430" s="14">
        <f t="shared" si="355"/>
        <v>22</v>
      </c>
      <c r="AT430" s="14">
        <f>INDEX(挂机升级突破!$EI$7:$EI$26,AX430)</f>
        <v>5</v>
      </c>
      <c r="AU430" s="14">
        <f>INDEX(挂机升级突破!$EJ$7:$EJ$26,AX430)</f>
        <v>1</v>
      </c>
      <c r="AV430" s="14">
        <f t="shared" si="356"/>
        <v>2</v>
      </c>
      <c r="AW430" s="14" t="str">
        <f t="shared" si="357"/>
        <v>柠檬精</v>
      </c>
      <c r="AX430" s="14">
        <f t="shared" si="358"/>
        <v>6</v>
      </c>
      <c r="AY430" s="14" t="str">
        <f t="shared" si="359"/>
        <v>柠檬精6突</v>
      </c>
      <c r="AZ430" s="14" t="str">
        <f>IF(AT430&gt;0,INDEX(挂机升级突破!$ER$5:$EV$5,卡牌消耗!AT430),"")</f>
        <v>金币</v>
      </c>
      <c r="BA430" s="14">
        <f>IF(AT430&gt;0,ROUND(INDEX(挂机升级突破!$EV$7:$EV$26,卡牌消耗!AX430)*INDEX(卡牌消耗!$B$8:$F$8,AV430)/$Q$4/500,0)*500,"")</f>
        <v>3500</v>
      </c>
      <c r="BB430" s="14" t="str">
        <f>IF(AU430&gt;0,INDEX(挂机升级突破!$ER$5:$EV$5,卡牌消耗!AU430),"")</f>
        <v>玄铁</v>
      </c>
      <c r="BC430" s="14">
        <f>IF(AU430&gt;0,ROUND(INDEX(挂机升级突破!$ER$7:$EU$26,卡牌消耗!AX430,卡牌消耗!AU430)*INDEX($B$6:$F$6,AV430)/$Q$4/5,0)*5,"")</f>
        <v>40</v>
      </c>
      <c r="BD430" s="104"/>
      <c r="BE430" s="104"/>
      <c r="BF430" s="106"/>
    </row>
    <row r="431" spans="8:7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350"/>
        <v>9</v>
      </c>
      <c r="AC431" s="14">
        <f>INDEX(挂机升级突破!$DQ$6:$DQ$57,卡牌消耗!AI431)</f>
        <v>11</v>
      </c>
      <c r="AD431" s="14">
        <f>INDEX(挂机升级突破!DR$6:DR$57,卡牌消耗!$AI431)</f>
        <v>2</v>
      </c>
      <c r="AE431" s="14">
        <f>INDEX(挂机升级突破!DS$6:DS$57,卡牌消耗!$AI431)</f>
        <v>0</v>
      </c>
      <c r="AF431" s="14" t="str">
        <f t="shared" si="351"/>
        <v>徐晃</v>
      </c>
      <c r="AG431" s="14">
        <f t="shared" si="352"/>
        <v>3</v>
      </c>
      <c r="AH431" s="14" t="str">
        <f t="shared" si="353"/>
        <v>徐晃魂火-11</v>
      </c>
      <c r="AI431" s="14">
        <f t="shared" si="354"/>
        <v>11</v>
      </c>
      <c r="AJ431" s="14" t="str">
        <f>INDEX(挂机升级突破!$DT$4:$ED$4,INDEX(挂机升级突破!$DQ$6:$DQ$57,卡牌消耗!AI431))</f>
        <v>金币</v>
      </c>
      <c r="AK431" s="14">
        <f>ROUND(INDEX(挂机升级突破!$DJ$6:$DJ$57,卡牌消耗!AI431)*INDEX(卡牌消耗!$B$8:$F$8,AG431)/$Q$4/50,0)*50</f>
        <v>3200</v>
      </c>
      <c r="AL431" s="14" t="str">
        <f>IF(AD431&gt;0,INDEX(挂机升级突破!$DT$4:$ED$4,AD431),"")</f>
        <v>蓝色基础材料</v>
      </c>
      <c r="AM431" s="14">
        <f>ROUND(INDEX(挂机升级突破!$DT$6:$ED$57,卡牌消耗!AI431,AD431)*INDEX(卡牌消耗!$B$5:$F$5,AG431)/$Q$4/5,0)*5</f>
        <v>85</v>
      </c>
      <c r="AN431" s="14" t="str">
        <f>IF(AE431&gt;0,INDEX(挂机升级突破!$DT$4:$ED$4,AE431),"")</f>
        <v/>
      </c>
      <c r="AO431" s="14" t="str">
        <f>IF(AE431&gt;0,ROUND(INDEX(挂机升级突破!$DT$6:$ED$57,卡牌消耗!AI431,AE431)*INDEX(卡牌消耗!$B$7:$F$7,AG431)/$Q$4,0),"")</f>
        <v/>
      </c>
      <c r="AP431" s="106"/>
      <c r="AQ431" s="15"/>
      <c r="AR431" s="104">
        <v>427</v>
      </c>
      <c r="AS431" s="14">
        <f t="shared" si="355"/>
        <v>22</v>
      </c>
      <c r="AT431" s="14">
        <f>INDEX(挂机升级突破!$EI$7:$EI$26,AX431)</f>
        <v>5</v>
      </c>
      <c r="AU431" s="14">
        <f>INDEX(挂机升级突破!$EJ$7:$EJ$26,AX431)</f>
        <v>1</v>
      </c>
      <c r="AV431" s="14">
        <f t="shared" si="356"/>
        <v>2</v>
      </c>
      <c r="AW431" s="14" t="str">
        <f t="shared" si="357"/>
        <v>柠檬精</v>
      </c>
      <c r="AX431" s="14">
        <f t="shared" si="358"/>
        <v>7</v>
      </c>
      <c r="AY431" s="14" t="str">
        <f t="shared" si="359"/>
        <v>柠檬精7突</v>
      </c>
      <c r="AZ431" s="14" t="str">
        <f>IF(AT431&gt;0,INDEX(挂机升级突破!$ER$5:$EV$5,卡牌消耗!AT431),"")</f>
        <v>金币</v>
      </c>
      <c r="BA431" s="14">
        <f>IF(AT431&gt;0,ROUND(INDEX(挂机升级突破!$EV$7:$EV$26,卡牌消耗!AX431)*INDEX(卡牌消耗!$B$8:$F$8,AV431)/$Q$4/500,0)*500,"")</f>
        <v>5500</v>
      </c>
      <c r="BB431" s="14" t="str">
        <f>IF(AU431&gt;0,INDEX(挂机升级突破!$ER$5:$EV$5,卡牌消耗!AU431),"")</f>
        <v>玄铁</v>
      </c>
      <c r="BC431" s="14">
        <f>IF(AU431&gt;0,ROUND(INDEX(挂机升级突破!$ER$7:$EU$26,卡牌消耗!AX431,卡牌消耗!AU431)*INDEX($B$6:$F$6,AV431)/$Q$4/5,0)*5,"")</f>
        <v>65</v>
      </c>
      <c r="BD431" s="104"/>
      <c r="BE431" s="104"/>
      <c r="BF431" s="106"/>
    </row>
    <row r="432" spans="8:7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350"/>
        <v>9</v>
      </c>
      <c r="AC432" s="14">
        <f>INDEX(挂机升级突破!$DQ$6:$DQ$57,卡牌消耗!AI432)</f>
        <v>11</v>
      </c>
      <c r="AD432" s="14">
        <f>INDEX(挂机升级突破!DR$6:DR$57,卡牌消耗!$AI432)</f>
        <v>2</v>
      </c>
      <c r="AE432" s="14">
        <f>INDEX(挂机升级突破!DS$6:DS$57,卡牌消耗!$AI432)</f>
        <v>0</v>
      </c>
      <c r="AF432" s="14" t="str">
        <f t="shared" si="351"/>
        <v>徐晃</v>
      </c>
      <c r="AG432" s="14">
        <f t="shared" si="352"/>
        <v>3</v>
      </c>
      <c r="AH432" s="14" t="str">
        <f t="shared" si="353"/>
        <v>徐晃魂火-12</v>
      </c>
      <c r="AI432" s="14">
        <f t="shared" si="354"/>
        <v>12</v>
      </c>
      <c r="AJ432" s="14" t="str">
        <f>INDEX(挂机升级突破!$DT$4:$ED$4,INDEX(挂机升级突破!$DQ$6:$DQ$57,卡牌消耗!AI432))</f>
        <v>金币</v>
      </c>
      <c r="AK432" s="14">
        <f>ROUND(INDEX(挂机升级突破!$DJ$6:$DJ$57,卡牌消耗!AI432)*INDEX(卡牌消耗!$B$8:$F$8,AG432)/$Q$4/50,0)*50</f>
        <v>2750</v>
      </c>
      <c r="AL432" s="14" t="str">
        <f>IF(AD432&gt;0,INDEX(挂机升级突破!$DT$4:$ED$4,AD432),"")</f>
        <v>蓝色基础材料</v>
      </c>
      <c r="AM432" s="14">
        <f>ROUND(INDEX(挂机升级突破!$DT$6:$ED$57,卡牌消耗!AI432,AD432)*INDEX(卡牌消耗!$B$5:$F$5,AG432)/$Q$4/5,0)*5</f>
        <v>115</v>
      </c>
      <c r="AN432" s="14" t="str">
        <f>IF(AE432&gt;0,INDEX(挂机升级突破!$DT$4:$ED$4,AE432),"")</f>
        <v/>
      </c>
      <c r="AO432" s="14" t="str">
        <f>IF(AE432&gt;0,ROUND(INDEX(挂机升级突破!$DT$6:$ED$57,卡牌消耗!AI432,AE432)*INDEX(卡牌消耗!$B$7:$F$7,AG432)/$Q$4,0),"")</f>
        <v/>
      </c>
      <c r="AP432" s="106"/>
      <c r="AQ432" s="15"/>
      <c r="AR432" s="104">
        <v>428</v>
      </c>
      <c r="AS432" s="14">
        <f t="shared" si="355"/>
        <v>22</v>
      </c>
      <c r="AT432" s="14">
        <f>INDEX(挂机升级突破!$EI$7:$EI$26,AX432)</f>
        <v>5</v>
      </c>
      <c r="AU432" s="14">
        <f>INDEX(挂机升级突破!$EJ$7:$EJ$26,AX432)</f>
        <v>1</v>
      </c>
      <c r="AV432" s="14">
        <f t="shared" si="356"/>
        <v>2</v>
      </c>
      <c r="AW432" s="14" t="str">
        <f t="shared" si="357"/>
        <v>柠檬精</v>
      </c>
      <c r="AX432" s="14">
        <f t="shared" si="358"/>
        <v>8</v>
      </c>
      <c r="AY432" s="14" t="str">
        <f t="shared" si="359"/>
        <v>柠檬精8突</v>
      </c>
      <c r="AZ432" s="14" t="str">
        <f>IF(AT432&gt;0,INDEX(挂机升级突破!$ER$5:$EV$5,卡牌消耗!AT432),"")</f>
        <v>金币</v>
      </c>
      <c r="BA432" s="14">
        <f>IF(AT432&gt;0,ROUND(INDEX(挂机升级突破!$EV$7:$EV$26,卡牌消耗!AX432)*INDEX(卡牌消耗!$B$8:$F$8,AV432)/$Q$4/500,0)*500,"")</f>
        <v>5500</v>
      </c>
      <c r="BB432" s="14" t="str">
        <f>IF(AU432&gt;0,INDEX(挂机升级突破!$ER$5:$EV$5,卡牌消耗!AU432),"")</f>
        <v>玄铁</v>
      </c>
      <c r="BC432" s="14">
        <f>IF(AU432&gt;0,ROUND(INDEX(挂机升级突破!$ER$7:$EU$26,卡牌消耗!AX432,卡牌消耗!AU432)*INDEX($B$6:$F$6,AV432)/$Q$4/5,0)*5,"")</f>
        <v>120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350"/>
        <v>9</v>
      </c>
      <c r="AC433" s="14">
        <f>INDEX(挂机升级突破!$DQ$6:$DQ$57,卡牌消耗!AI433)</f>
        <v>11</v>
      </c>
      <c r="AD433" s="14">
        <f>INDEX(挂机升级突破!DR$6:DR$57,卡牌消耗!$AI433)</f>
        <v>2</v>
      </c>
      <c r="AE433" s="14">
        <f>INDEX(挂机升级突破!DS$6:DS$57,卡牌消耗!$AI433)</f>
        <v>0</v>
      </c>
      <c r="AF433" s="14" t="str">
        <f t="shared" si="351"/>
        <v>徐晃</v>
      </c>
      <c r="AG433" s="14">
        <f t="shared" si="352"/>
        <v>3</v>
      </c>
      <c r="AH433" s="14" t="str">
        <f t="shared" si="353"/>
        <v>徐晃魂火-13</v>
      </c>
      <c r="AI433" s="14">
        <f t="shared" si="354"/>
        <v>13</v>
      </c>
      <c r="AJ433" s="14" t="str">
        <f>INDEX(挂机升级突破!$DT$4:$ED$4,INDEX(挂机升级突破!$DQ$6:$DQ$57,卡牌消耗!AI433))</f>
        <v>金币</v>
      </c>
      <c r="AK433" s="14">
        <f>ROUND(INDEX(挂机升级突破!$DJ$6:$DJ$57,卡牌消耗!AI433)*INDEX(卡牌消耗!$B$8:$F$8,AG433)/$Q$4/50,0)*50</f>
        <v>2750</v>
      </c>
      <c r="AL433" s="14" t="str">
        <f>IF(AD433&gt;0,INDEX(挂机升级突破!$DT$4:$ED$4,AD433),"")</f>
        <v>蓝色基础材料</v>
      </c>
      <c r="AM433" s="14">
        <f>ROUND(INDEX(挂机升级突破!$DT$6:$ED$57,卡牌消耗!AI433,AD433)*INDEX(卡牌消耗!$B$5:$F$5,AG433)/$Q$4/5,0)*5</f>
        <v>115</v>
      </c>
      <c r="AN433" s="14" t="str">
        <f>IF(AE433&gt;0,INDEX(挂机升级突破!$DT$4:$ED$4,AE433),"")</f>
        <v/>
      </c>
      <c r="AO433" s="14" t="str">
        <f>IF(AE433&gt;0,ROUND(INDEX(挂机升级突破!$DT$6:$ED$57,卡牌消耗!AI433,AE433)*INDEX(卡牌消耗!$B$7:$F$7,AG433)/$Q$4,0),"")</f>
        <v/>
      </c>
      <c r="AP433" s="106"/>
      <c r="AQ433" s="15"/>
      <c r="AR433" s="104">
        <v>429</v>
      </c>
      <c r="AS433" s="14">
        <f t="shared" si="355"/>
        <v>22</v>
      </c>
      <c r="AT433" s="14">
        <f>INDEX(挂机升级突破!$EI$7:$EI$26,AX433)</f>
        <v>5</v>
      </c>
      <c r="AU433" s="14">
        <f>INDEX(挂机升级突破!$EJ$7:$EJ$26,AX433)</f>
        <v>2</v>
      </c>
      <c r="AV433" s="14">
        <f t="shared" si="356"/>
        <v>2</v>
      </c>
      <c r="AW433" s="14" t="str">
        <f t="shared" si="357"/>
        <v>柠檬精</v>
      </c>
      <c r="AX433" s="14">
        <f t="shared" si="358"/>
        <v>9</v>
      </c>
      <c r="AY433" s="14" t="str">
        <f t="shared" si="359"/>
        <v>柠檬精9突</v>
      </c>
      <c r="AZ433" s="14" t="str">
        <f>IF(AT433&gt;0,INDEX(挂机升级突破!$ER$5:$EV$5,卡牌消耗!AT433),"")</f>
        <v>金币</v>
      </c>
      <c r="BA433" s="14">
        <f>IF(AT433&gt;0,ROUND(INDEX(挂机升级突破!$EV$7:$EV$26,卡牌消耗!AX433)*INDEX(卡牌消耗!$B$8:$F$8,AV433)/$Q$4/500,0)*500,"")</f>
        <v>7500</v>
      </c>
      <c r="BB433" s="14" t="str">
        <f>IF(AU433&gt;0,INDEX(挂机升级突破!$ER$5:$EV$5,卡牌消耗!AU433),"")</f>
        <v>乌金</v>
      </c>
      <c r="BC433" s="14">
        <f>IF(AU433&gt;0,ROUND(INDEX(挂机升级突破!$ER$7:$EU$26,卡牌消耗!AX433,卡牌消耗!AU433)*INDEX($B$6:$F$6,AV433)/$Q$4/5,0)*5,"")</f>
        <v>40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350"/>
        <v>9</v>
      </c>
      <c r="AC434" s="14">
        <f>INDEX(挂机升级突破!$DQ$6:$DQ$57,卡牌消耗!AI434)</f>
        <v>11</v>
      </c>
      <c r="AD434" s="14">
        <f>INDEX(挂机升级突破!DR$6:DR$57,卡牌消耗!$AI434)</f>
        <v>3</v>
      </c>
      <c r="AE434" s="14">
        <f>INDEX(挂机升级突破!DS$6:DS$57,卡牌消耗!$AI434)</f>
        <v>0</v>
      </c>
      <c r="AF434" s="14" t="str">
        <f t="shared" si="351"/>
        <v>徐晃</v>
      </c>
      <c r="AG434" s="14">
        <f t="shared" si="352"/>
        <v>3</v>
      </c>
      <c r="AH434" s="14" t="str">
        <f t="shared" si="353"/>
        <v>徐晃魂火-14</v>
      </c>
      <c r="AI434" s="14">
        <f t="shared" si="354"/>
        <v>14</v>
      </c>
      <c r="AJ434" s="14" t="str">
        <f>INDEX(挂机升级突破!$DT$4:$ED$4,INDEX(挂机升级突破!$DQ$6:$DQ$57,卡牌消耗!AI434))</f>
        <v>金币</v>
      </c>
      <c r="AK434" s="14">
        <f>ROUND(INDEX(挂机升级突破!$DJ$6:$DJ$57,卡牌消耗!AI434)*INDEX(卡牌消耗!$B$8:$F$8,AG434)/$Q$4/50,0)*50</f>
        <v>3000</v>
      </c>
      <c r="AL434" s="14" t="str">
        <f>IF(AD434&gt;0,INDEX(挂机升级突破!$DT$4:$ED$4,AD434),"")</f>
        <v>紫色基础材料</v>
      </c>
      <c r="AM434" s="14">
        <f>ROUND(INDEX(挂机升级突破!$DT$6:$ED$57,卡牌消耗!AI434,AD434)*INDEX(卡牌消耗!$B$5:$F$5,AG434)/$Q$4/5,0)*5</f>
        <v>25</v>
      </c>
      <c r="AN434" s="14" t="str">
        <f>IF(AE434&gt;0,INDEX(挂机升级突破!$DT$4:$ED$4,AE434),"")</f>
        <v/>
      </c>
      <c r="AO434" s="14" t="str">
        <f>IF(AE434&gt;0,ROUND(INDEX(挂机升级突破!$DT$6:$ED$57,卡牌消耗!AI434,AE434)*INDEX(卡牌消耗!$B$7:$F$7,AG434)/$Q$4,0),"")</f>
        <v/>
      </c>
      <c r="AP434" s="106"/>
      <c r="AQ434" s="15"/>
      <c r="AR434" s="104">
        <v>430</v>
      </c>
      <c r="AS434" s="14">
        <f t="shared" si="355"/>
        <v>22</v>
      </c>
      <c r="AT434" s="14">
        <f>INDEX(挂机升级突破!$EI$7:$EI$26,AX434)</f>
        <v>5</v>
      </c>
      <c r="AU434" s="14">
        <f>INDEX(挂机升级突破!$EJ$7:$EJ$26,AX434)</f>
        <v>2</v>
      </c>
      <c r="AV434" s="14">
        <f t="shared" si="356"/>
        <v>2</v>
      </c>
      <c r="AW434" s="14" t="str">
        <f t="shared" si="357"/>
        <v>柠檬精</v>
      </c>
      <c r="AX434" s="14">
        <f t="shared" si="358"/>
        <v>10</v>
      </c>
      <c r="AY434" s="14" t="str">
        <f t="shared" si="359"/>
        <v>柠檬精10突</v>
      </c>
      <c r="AZ434" s="14" t="str">
        <f>IF(AT434&gt;0,INDEX(挂机升级突破!$ER$5:$EV$5,卡牌消耗!AT434),"")</f>
        <v>金币</v>
      </c>
      <c r="BA434" s="14">
        <f>IF(AT434&gt;0,ROUND(INDEX(挂机升级突破!$EV$7:$EV$26,卡牌消耗!AX434)*INDEX(卡牌消耗!$B$8:$F$8,AV434)/$Q$4/500,0)*500,"")</f>
        <v>13000</v>
      </c>
      <c r="BB434" s="14" t="str">
        <f>IF(AU434&gt;0,INDEX(挂机升级突破!$ER$5:$EV$5,卡牌消耗!AU434),"")</f>
        <v>乌金</v>
      </c>
      <c r="BC434" s="14">
        <f>IF(AU434&gt;0,ROUND(INDEX(挂机升级突破!$ER$7:$EU$26,卡牌消耗!AX434,卡牌消耗!AU434)*INDEX($B$6:$F$6,AV434)/$Q$4/5,0)*5,"")</f>
        <v>55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350"/>
        <v>9</v>
      </c>
      <c r="AC435" s="14">
        <f>INDEX(挂机升级突破!$DQ$6:$DQ$57,卡牌消耗!AI435)</f>
        <v>11</v>
      </c>
      <c r="AD435" s="14">
        <f>INDEX(挂机升级突破!DR$6:DR$57,卡牌消耗!$AI435)</f>
        <v>3</v>
      </c>
      <c r="AE435" s="14">
        <f>INDEX(挂机升级突破!DS$6:DS$57,卡牌消耗!$AI435)</f>
        <v>0</v>
      </c>
      <c r="AF435" s="14" t="str">
        <f t="shared" si="351"/>
        <v>徐晃</v>
      </c>
      <c r="AG435" s="14">
        <f t="shared" si="352"/>
        <v>3</v>
      </c>
      <c r="AH435" s="14" t="str">
        <f t="shared" si="353"/>
        <v>徐晃魂火-15</v>
      </c>
      <c r="AI435" s="14">
        <f t="shared" si="354"/>
        <v>15</v>
      </c>
      <c r="AJ435" s="14" t="str">
        <f>INDEX(挂机升级突破!$DT$4:$ED$4,INDEX(挂机升级突破!$DQ$6:$DQ$57,卡牌消耗!AI435))</f>
        <v>金币</v>
      </c>
      <c r="AK435" s="14">
        <f>ROUND(INDEX(挂机升级突破!$DJ$6:$DJ$57,卡牌消耗!AI435)*INDEX(卡牌消耗!$B$8:$F$8,AG435)/$Q$4/50,0)*50</f>
        <v>3250</v>
      </c>
      <c r="AL435" s="14" t="str">
        <f>IF(AD435&gt;0,INDEX(挂机升级突破!$DT$4:$ED$4,AD435),"")</f>
        <v>紫色基础材料</v>
      </c>
      <c r="AM435" s="14">
        <f>ROUND(INDEX(挂机升级突破!$DT$6:$ED$57,卡牌消耗!AI435,AD435)*INDEX(卡牌消耗!$B$5:$F$5,AG435)/$Q$4/5,0)*5</f>
        <v>25</v>
      </c>
      <c r="AN435" s="14" t="str">
        <f>IF(AE435&gt;0,INDEX(挂机升级突破!$DT$4:$ED$4,AE435),"")</f>
        <v/>
      </c>
      <c r="AO435" s="14" t="str">
        <f>IF(AE435&gt;0,ROUND(INDEX(挂机升级突破!$DT$6:$ED$57,卡牌消耗!AI435,AE435)*INDEX(卡牌消耗!$B$7:$F$7,AG435)/$Q$4,0),"")</f>
        <v/>
      </c>
      <c r="AP435" s="106"/>
      <c r="AQ435" s="15"/>
      <c r="AR435" s="104">
        <v>431</v>
      </c>
      <c r="AS435" s="14">
        <f t="shared" si="355"/>
        <v>22</v>
      </c>
      <c r="AT435" s="14">
        <f>INDEX(挂机升级突破!$EI$7:$EI$26,AX435)</f>
        <v>5</v>
      </c>
      <c r="AU435" s="14">
        <f>INDEX(挂机升级突破!$EJ$7:$EJ$26,AX435)</f>
        <v>2</v>
      </c>
      <c r="AV435" s="14">
        <f t="shared" si="356"/>
        <v>2</v>
      </c>
      <c r="AW435" s="14" t="str">
        <f t="shared" si="357"/>
        <v>柠檬精</v>
      </c>
      <c r="AX435" s="14">
        <f t="shared" si="358"/>
        <v>11</v>
      </c>
      <c r="AY435" s="14" t="str">
        <f t="shared" si="359"/>
        <v>柠檬精11突</v>
      </c>
      <c r="AZ435" s="14" t="str">
        <f>IF(AT435&gt;0,INDEX(挂机升级突破!$ER$5:$EV$5,卡牌消耗!AT435),"")</f>
        <v>金币</v>
      </c>
      <c r="BA435" s="14">
        <f>IF(AT435&gt;0,ROUND(INDEX(挂机升级突破!$EV$7:$EV$26,卡牌消耗!AX435)*INDEX(卡牌消耗!$B$8:$F$8,AV435)/$Q$4/500,0)*500,"")</f>
        <v>13000</v>
      </c>
      <c r="BB435" s="14" t="str">
        <f>IF(AU435&gt;0,INDEX(挂机升级突破!$ER$5:$EV$5,卡牌消耗!AU435),"")</f>
        <v>乌金</v>
      </c>
      <c r="BC435" s="14">
        <f>IF(AU435&gt;0,ROUND(INDEX(挂机升级突破!$ER$7:$EU$26,卡牌消耗!AX435,卡牌消耗!AU435)*INDEX($B$6:$F$6,AV435)/$Q$4/5,0)*5,"")</f>
        <v>75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350"/>
        <v>9</v>
      </c>
      <c r="AC436" s="14">
        <f>INDEX(挂机升级突破!$DQ$6:$DQ$57,卡牌消耗!AI436)</f>
        <v>11</v>
      </c>
      <c r="AD436" s="14">
        <f>INDEX(挂机升级突破!DR$6:DR$57,卡牌消耗!$AI436)</f>
        <v>3</v>
      </c>
      <c r="AE436" s="14">
        <f>INDEX(挂机升级突破!DS$6:DS$57,卡牌消耗!$AI436)</f>
        <v>0</v>
      </c>
      <c r="AF436" s="14" t="str">
        <f t="shared" si="351"/>
        <v>徐晃</v>
      </c>
      <c r="AG436" s="14">
        <f t="shared" si="352"/>
        <v>3</v>
      </c>
      <c r="AH436" s="14" t="str">
        <f t="shared" si="353"/>
        <v>徐晃魂火-16</v>
      </c>
      <c r="AI436" s="14">
        <f t="shared" si="354"/>
        <v>16</v>
      </c>
      <c r="AJ436" s="14" t="str">
        <f>INDEX(挂机升级突破!$DT$4:$ED$4,INDEX(挂机升级突破!$DQ$6:$DQ$57,卡牌消耗!AI436))</f>
        <v>金币</v>
      </c>
      <c r="AK436" s="14">
        <f>ROUND(INDEX(挂机升级突破!$DJ$6:$DJ$57,卡牌消耗!AI436)*INDEX(卡牌消耗!$B$8:$F$8,AG436)/$Q$4/50,0)*50</f>
        <v>3250</v>
      </c>
      <c r="AL436" s="14" t="str">
        <f>IF(AD436&gt;0,INDEX(挂机升级突破!$DT$4:$ED$4,AD436),"")</f>
        <v>紫色基础材料</v>
      </c>
      <c r="AM436" s="14">
        <f>ROUND(INDEX(挂机升级突破!$DT$6:$ED$57,卡牌消耗!AI436,AD436)*INDEX(卡牌消耗!$B$5:$F$5,AG436)/$Q$4/5,0)*5</f>
        <v>25</v>
      </c>
      <c r="AN436" s="14" t="str">
        <f>IF(AE436&gt;0,INDEX(挂机升级突破!$DT$4:$ED$4,AE436),"")</f>
        <v/>
      </c>
      <c r="AO436" s="14" t="str">
        <f>IF(AE436&gt;0,ROUND(INDEX(挂机升级突破!$DT$6:$ED$57,卡牌消耗!AI436,AE436)*INDEX(卡牌消耗!$B$7:$F$7,AG436)/$Q$4,0),"")</f>
        <v/>
      </c>
      <c r="AP436" s="106"/>
      <c r="AQ436" s="15"/>
      <c r="AR436" s="104">
        <v>432</v>
      </c>
      <c r="AS436" s="14">
        <f t="shared" si="355"/>
        <v>22</v>
      </c>
      <c r="AT436" s="14">
        <f>INDEX(挂机升级突破!$EI$7:$EI$26,AX436)</f>
        <v>5</v>
      </c>
      <c r="AU436" s="14">
        <f>INDEX(挂机升级突破!$EJ$7:$EJ$26,AX436)</f>
        <v>2</v>
      </c>
      <c r="AV436" s="14">
        <f t="shared" si="356"/>
        <v>2</v>
      </c>
      <c r="AW436" s="14" t="str">
        <f t="shared" si="357"/>
        <v>柠檬精</v>
      </c>
      <c r="AX436" s="14">
        <f t="shared" si="358"/>
        <v>12</v>
      </c>
      <c r="AY436" s="14" t="str">
        <f t="shared" si="359"/>
        <v>柠檬精12突</v>
      </c>
      <c r="AZ436" s="14" t="str">
        <f>IF(AT436&gt;0,INDEX(挂机升级突破!$ER$5:$EV$5,卡牌消耗!AT436),"")</f>
        <v>金币</v>
      </c>
      <c r="BA436" s="14">
        <f>IF(AT436&gt;0,ROUND(INDEX(挂机升级突破!$EV$7:$EV$26,卡牌消耗!AX436)*INDEX(卡牌消耗!$B$8:$F$8,AV436)/$Q$4/500,0)*500,"")</f>
        <v>17500</v>
      </c>
      <c r="BB436" s="14" t="str">
        <f>IF(AU436&gt;0,INDEX(挂机升级突破!$ER$5:$EV$5,卡牌消耗!AU436),"")</f>
        <v>乌金</v>
      </c>
      <c r="BC436" s="14">
        <f>IF(AU436&gt;0,ROUND(INDEX(挂机升级突破!$ER$7:$EU$26,卡牌消耗!AX436,卡牌消耗!AU436)*INDEX($B$6:$F$6,AV436)/$Q$4/5,0)*5,"")</f>
        <v>95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350"/>
        <v>9</v>
      </c>
      <c r="AC437" s="14">
        <f>INDEX(挂机升级突破!$DQ$6:$DQ$57,卡牌消耗!AI437)</f>
        <v>11</v>
      </c>
      <c r="AD437" s="14">
        <f>INDEX(挂机升级突破!DR$6:DR$57,卡牌消耗!$AI437)</f>
        <v>3</v>
      </c>
      <c r="AE437" s="14">
        <f>INDEX(挂机升级突破!DS$6:DS$57,卡牌消耗!$AI437)</f>
        <v>0</v>
      </c>
      <c r="AF437" s="14" t="str">
        <f t="shared" si="351"/>
        <v>徐晃</v>
      </c>
      <c r="AG437" s="14">
        <f t="shared" si="352"/>
        <v>3</v>
      </c>
      <c r="AH437" s="14" t="str">
        <f t="shared" si="353"/>
        <v>徐晃魂火-17</v>
      </c>
      <c r="AI437" s="14">
        <f t="shared" si="354"/>
        <v>17</v>
      </c>
      <c r="AJ437" s="14" t="str">
        <f>INDEX(挂机升级突破!$DT$4:$ED$4,INDEX(挂机升级突破!$DQ$6:$DQ$57,卡牌消耗!AI437))</f>
        <v>金币</v>
      </c>
      <c r="AK437" s="14">
        <f>ROUND(INDEX(挂机升级突破!$DJ$6:$DJ$57,卡牌消耗!AI437)*INDEX(卡牌消耗!$B$8:$F$8,AG437)/$Q$4/50,0)*50</f>
        <v>4100</v>
      </c>
      <c r="AL437" s="14" t="str">
        <f>IF(AD437&gt;0,INDEX(挂机升级突破!$DT$4:$ED$4,AD437),"")</f>
        <v>紫色基础材料</v>
      </c>
      <c r="AM437" s="14">
        <f>ROUND(INDEX(挂机升级突破!$DT$6:$ED$57,卡牌消耗!AI437,AD437)*INDEX(卡牌消耗!$B$5:$F$5,AG437)/$Q$4/5,0)*5</f>
        <v>45</v>
      </c>
      <c r="AN437" s="14" t="str">
        <f>IF(AE437&gt;0,INDEX(挂机升级突破!$DT$4:$ED$4,AE437),"")</f>
        <v/>
      </c>
      <c r="AO437" s="14" t="str">
        <f>IF(AE437&gt;0,ROUND(INDEX(挂机升级突破!$DT$6:$ED$57,卡牌消耗!AI437,AE437)*INDEX(卡牌消耗!$B$7:$F$7,AG437)/$Q$4,0),"")</f>
        <v/>
      </c>
      <c r="AP437" s="106"/>
      <c r="AQ437" s="15"/>
      <c r="AR437" s="104">
        <v>433</v>
      </c>
      <c r="AS437" s="14">
        <f t="shared" si="355"/>
        <v>22</v>
      </c>
      <c r="AT437" s="14">
        <f>INDEX(挂机升级突破!$EI$7:$EI$26,AX437)</f>
        <v>5</v>
      </c>
      <c r="AU437" s="14">
        <f>INDEX(挂机升级突破!$EJ$7:$EJ$26,AX437)</f>
        <v>3</v>
      </c>
      <c r="AV437" s="14">
        <f t="shared" si="356"/>
        <v>2</v>
      </c>
      <c r="AW437" s="14" t="str">
        <f t="shared" si="357"/>
        <v>柠檬精</v>
      </c>
      <c r="AX437" s="14">
        <f t="shared" si="358"/>
        <v>13</v>
      </c>
      <c r="AY437" s="14" t="str">
        <f t="shared" si="359"/>
        <v>柠檬精13突</v>
      </c>
      <c r="AZ437" s="14" t="str">
        <f>IF(AT437&gt;0,INDEX(挂机升级突破!$ER$5:$EV$5,卡牌消耗!AT437),"")</f>
        <v>金币</v>
      </c>
      <c r="BA437" s="14">
        <f>IF(AT437&gt;0,ROUND(INDEX(挂机升级突破!$EV$7:$EV$26,卡牌消耗!AX437)*INDEX(卡牌消耗!$B$8:$F$8,AV437)/$Q$4/500,0)*500,"")</f>
        <v>23500</v>
      </c>
      <c r="BB437" s="14" t="str">
        <f>IF(AU437&gt;0,INDEX(挂机升级突破!$ER$5:$EV$5,卡牌消耗!AU437),"")</f>
        <v>银母</v>
      </c>
      <c r="BC437" s="14">
        <f>IF(AU437&gt;0,ROUND(INDEX(挂机升级突破!$ER$7:$EU$26,卡牌消耗!AX437,卡牌消耗!AU437)*INDEX($B$6:$F$6,AV437)/$Q$4/5,0)*5,"")</f>
        <v>30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350"/>
        <v>9</v>
      </c>
      <c r="AC438" s="14">
        <f>INDEX(挂机升级突破!$DQ$6:$DQ$57,卡牌消耗!AI438)</f>
        <v>11</v>
      </c>
      <c r="AD438" s="14">
        <f>INDEX(挂机升级突破!DR$6:DR$57,卡牌消耗!$AI438)</f>
        <v>3</v>
      </c>
      <c r="AE438" s="14">
        <f>INDEX(挂机升级突破!DS$6:DS$57,卡牌消耗!$AI438)</f>
        <v>0</v>
      </c>
      <c r="AF438" s="14" t="str">
        <f t="shared" si="351"/>
        <v>徐晃</v>
      </c>
      <c r="AG438" s="14">
        <f t="shared" si="352"/>
        <v>3</v>
      </c>
      <c r="AH438" s="14" t="str">
        <f t="shared" si="353"/>
        <v>徐晃魂火-18</v>
      </c>
      <c r="AI438" s="14">
        <f t="shared" si="354"/>
        <v>18</v>
      </c>
      <c r="AJ438" s="14" t="str">
        <f>INDEX(挂机升级突破!$DT$4:$ED$4,INDEX(挂机升级突破!$DQ$6:$DQ$57,卡牌消耗!AI438))</f>
        <v>金币</v>
      </c>
      <c r="AK438" s="14">
        <f>ROUND(INDEX(挂机升级突破!$DJ$6:$DJ$57,卡牌消耗!AI438)*INDEX(卡牌消耗!$B$8:$F$8,AG438)/$Q$4/50,0)*50</f>
        <v>4100</v>
      </c>
      <c r="AL438" s="14" t="str">
        <f>IF(AD438&gt;0,INDEX(挂机升级突破!$DT$4:$ED$4,AD438),"")</f>
        <v>紫色基础材料</v>
      </c>
      <c r="AM438" s="14">
        <f>ROUND(INDEX(挂机升级突破!$DT$6:$ED$57,卡牌消耗!AI438,AD438)*INDEX(卡牌消耗!$B$5:$F$5,AG438)/$Q$4/5,0)*5</f>
        <v>45</v>
      </c>
      <c r="AN438" s="14" t="str">
        <f>IF(AE438&gt;0,INDEX(挂机升级突破!$DT$4:$ED$4,AE438),"")</f>
        <v/>
      </c>
      <c r="AO438" s="14" t="str">
        <f>IF(AE438&gt;0,ROUND(INDEX(挂机升级突破!$DT$6:$ED$57,卡牌消耗!AI438,AE438)*INDEX(卡牌消耗!$B$7:$F$7,AG438)/$Q$4,0),"")</f>
        <v/>
      </c>
      <c r="AP438" s="106"/>
      <c r="AQ438" s="15"/>
      <c r="AR438" s="104">
        <v>434</v>
      </c>
      <c r="AS438" s="14">
        <f t="shared" si="355"/>
        <v>22</v>
      </c>
      <c r="AT438" s="14">
        <f>INDEX(挂机升级突破!$EI$7:$EI$26,AX438)</f>
        <v>5</v>
      </c>
      <c r="AU438" s="14">
        <f>INDEX(挂机升级突破!$EJ$7:$EJ$26,AX438)</f>
        <v>3</v>
      </c>
      <c r="AV438" s="14">
        <f t="shared" si="356"/>
        <v>2</v>
      </c>
      <c r="AW438" s="14" t="str">
        <f t="shared" si="357"/>
        <v>柠檬精</v>
      </c>
      <c r="AX438" s="14">
        <f t="shared" si="358"/>
        <v>14</v>
      </c>
      <c r="AY438" s="14" t="str">
        <f t="shared" si="359"/>
        <v>柠檬精14突</v>
      </c>
      <c r="AZ438" s="14" t="str">
        <f>IF(AT438&gt;0,INDEX(挂机升级突破!$ER$5:$EV$5,卡牌消耗!AT438),"")</f>
        <v>金币</v>
      </c>
      <c r="BA438" s="14">
        <f>IF(AT438&gt;0,ROUND(INDEX(挂机升级突破!$EV$7:$EV$26,卡牌消耗!AX438)*INDEX(卡牌消耗!$B$8:$F$8,AV438)/$Q$4/500,0)*500,"")</f>
        <v>23500</v>
      </c>
      <c r="BB438" s="14" t="str">
        <f>IF(AU438&gt;0,INDEX(挂机升级突破!$ER$5:$EV$5,卡牌消耗!AU438),"")</f>
        <v>银母</v>
      </c>
      <c r="BC438" s="14">
        <f>IF(AU438&gt;0,ROUND(INDEX(挂机升级突破!$ER$7:$EU$26,卡牌消耗!AX438,卡牌消耗!AU438)*INDEX($B$6:$F$6,AV438)/$Q$4/5,0)*5,"")</f>
        <v>45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350"/>
        <v>9</v>
      </c>
      <c r="AC439" s="14">
        <f>INDEX(挂机升级突破!$DQ$6:$DQ$57,卡牌消耗!AI439)</f>
        <v>11</v>
      </c>
      <c r="AD439" s="14">
        <f>INDEX(挂机升级突破!DR$6:DR$57,卡牌消耗!$AI439)</f>
        <v>3</v>
      </c>
      <c r="AE439" s="14">
        <f>INDEX(挂机升级突破!DS$6:DS$57,卡牌消耗!$AI439)</f>
        <v>0</v>
      </c>
      <c r="AF439" s="14" t="str">
        <f t="shared" si="351"/>
        <v>徐晃</v>
      </c>
      <c r="AG439" s="14">
        <f t="shared" si="352"/>
        <v>3</v>
      </c>
      <c r="AH439" s="14" t="str">
        <f t="shared" si="353"/>
        <v>徐晃魂火-19</v>
      </c>
      <c r="AI439" s="14">
        <f t="shared" si="354"/>
        <v>19</v>
      </c>
      <c r="AJ439" s="14" t="str">
        <f>INDEX(挂机升级突破!$DT$4:$ED$4,INDEX(挂机升级突破!$DQ$6:$DQ$57,卡牌消耗!AI439))</f>
        <v>金币</v>
      </c>
      <c r="AK439" s="14">
        <f>ROUND(INDEX(挂机升级突破!$DJ$6:$DJ$57,卡牌消耗!AI439)*INDEX(卡牌消耗!$B$8:$F$8,AG439)/$Q$4/50,0)*50</f>
        <v>4100</v>
      </c>
      <c r="AL439" s="14" t="str">
        <f>IF(AD439&gt;0,INDEX(挂机升级突破!$DT$4:$ED$4,AD439),"")</f>
        <v>紫色基础材料</v>
      </c>
      <c r="AM439" s="14">
        <f>ROUND(INDEX(挂机升级突破!$DT$6:$ED$57,卡牌消耗!AI439,AD439)*INDEX(卡牌消耗!$B$5:$F$5,AG439)/$Q$4/5,0)*5</f>
        <v>45</v>
      </c>
      <c r="AN439" s="14" t="str">
        <f>IF(AE439&gt;0,INDEX(挂机升级突破!$DT$4:$ED$4,AE439),"")</f>
        <v/>
      </c>
      <c r="AO439" s="14" t="str">
        <f>IF(AE439&gt;0,ROUND(INDEX(挂机升级突破!$DT$6:$ED$57,卡牌消耗!AI439,AE439)*INDEX(卡牌消耗!$B$7:$F$7,AG439)/$Q$4,0),"")</f>
        <v/>
      </c>
      <c r="AP439" s="106"/>
      <c r="AQ439" s="15"/>
      <c r="AR439" s="104">
        <v>435</v>
      </c>
      <c r="AS439" s="14">
        <f t="shared" si="355"/>
        <v>22</v>
      </c>
      <c r="AT439" s="14">
        <f>INDEX(挂机升级突破!$EI$7:$EI$26,AX439)</f>
        <v>5</v>
      </c>
      <c r="AU439" s="14">
        <f>INDEX(挂机升级突破!$EJ$7:$EJ$26,AX439)</f>
        <v>3</v>
      </c>
      <c r="AV439" s="14">
        <f t="shared" si="356"/>
        <v>2</v>
      </c>
      <c r="AW439" s="14" t="str">
        <f t="shared" si="357"/>
        <v>柠檬精</v>
      </c>
      <c r="AX439" s="14">
        <f t="shared" si="358"/>
        <v>15</v>
      </c>
      <c r="AY439" s="14" t="str">
        <f t="shared" si="359"/>
        <v>柠檬精15突</v>
      </c>
      <c r="AZ439" s="14" t="str">
        <f>IF(AT439&gt;0,INDEX(挂机升级突破!$ER$5:$EV$5,卡牌消耗!AT439),"")</f>
        <v>金币</v>
      </c>
      <c r="BA439" s="14">
        <f>IF(AT439&gt;0,ROUND(INDEX(挂机升级突破!$EV$7:$EV$26,卡牌消耗!AX439)*INDEX(卡牌消耗!$B$8:$F$8,AV439)/$Q$4/500,0)*500,"")</f>
        <v>31000</v>
      </c>
      <c r="BB439" s="14" t="str">
        <f>IF(AU439&gt;0,INDEX(挂机升级突破!$ER$5:$EV$5,卡牌消耗!AU439),"")</f>
        <v>银母</v>
      </c>
      <c r="BC439" s="14">
        <f>IF(AU439&gt;0,ROUND(INDEX(挂机升级突破!$ER$7:$EU$26,卡牌消耗!AX439,卡牌消耗!AU439)*INDEX($B$6:$F$6,AV439)/$Q$4/5,0)*5,"")</f>
        <v>55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350"/>
        <v>9</v>
      </c>
      <c r="AC440" s="14">
        <f>INDEX(挂机升级突破!$DQ$6:$DQ$57,卡牌消耗!AI440)</f>
        <v>11</v>
      </c>
      <c r="AD440" s="14">
        <f>INDEX(挂机升级突破!DR$6:DR$57,卡牌消耗!$AI440)</f>
        <v>3</v>
      </c>
      <c r="AE440" s="14">
        <f>INDEX(挂机升级突破!DS$6:DS$57,卡牌消耗!$AI440)</f>
        <v>0</v>
      </c>
      <c r="AF440" s="14" t="str">
        <f t="shared" si="351"/>
        <v>徐晃</v>
      </c>
      <c r="AG440" s="14">
        <f t="shared" si="352"/>
        <v>3</v>
      </c>
      <c r="AH440" s="14" t="str">
        <f t="shared" si="353"/>
        <v>徐晃魂火-20</v>
      </c>
      <c r="AI440" s="14">
        <f t="shared" si="354"/>
        <v>20</v>
      </c>
      <c r="AJ440" s="14" t="str">
        <f>INDEX(挂机升级突破!$DT$4:$ED$4,INDEX(挂机升级突破!$DQ$6:$DQ$57,卡牌消耗!AI440))</f>
        <v>金币</v>
      </c>
      <c r="AK440" s="14">
        <f>ROUND(INDEX(挂机升级突破!$DJ$6:$DJ$57,卡牌消耗!AI440)*INDEX(卡牌消耗!$B$8:$F$8,AG440)/$Q$4/50,0)*50</f>
        <v>5000</v>
      </c>
      <c r="AL440" s="14" t="str">
        <f>IF(AD440&gt;0,INDEX(挂机升级突破!$DT$4:$ED$4,AD440),"")</f>
        <v>紫色基础材料</v>
      </c>
      <c r="AM440" s="14">
        <f>ROUND(INDEX(挂机升级突破!$DT$6:$ED$57,卡牌消耗!AI440,AD440)*INDEX(卡牌消耗!$B$5:$F$5,AG440)/$Q$4/5,0)*5</f>
        <v>70</v>
      </c>
      <c r="AN440" s="14" t="str">
        <f>IF(AE440&gt;0,INDEX(挂机升级突破!$DT$4:$ED$4,AE440),"")</f>
        <v/>
      </c>
      <c r="AO440" s="14" t="str">
        <f>IF(AE440&gt;0,ROUND(INDEX(挂机升级突破!$DT$6:$ED$57,卡牌消耗!AI440,AE440)*INDEX(卡牌消耗!$B$7:$F$7,AG440)/$Q$4,0),"")</f>
        <v/>
      </c>
      <c r="AP440" s="106"/>
      <c r="AQ440" s="15"/>
      <c r="AR440" s="104">
        <v>436</v>
      </c>
      <c r="AS440" s="14">
        <f t="shared" si="355"/>
        <v>22</v>
      </c>
      <c r="AT440" s="14">
        <f>INDEX(挂机升级突破!$EI$7:$EI$26,AX440)</f>
        <v>5</v>
      </c>
      <c r="AU440" s="14">
        <f>INDEX(挂机升级突破!$EJ$7:$EJ$26,AX440)</f>
        <v>3</v>
      </c>
      <c r="AV440" s="14">
        <f t="shared" si="356"/>
        <v>2</v>
      </c>
      <c r="AW440" s="14" t="str">
        <f t="shared" si="357"/>
        <v>柠檬精</v>
      </c>
      <c r="AX440" s="14">
        <f t="shared" si="358"/>
        <v>16</v>
      </c>
      <c r="AY440" s="14" t="str">
        <f t="shared" si="359"/>
        <v>柠檬精16突</v>
      </c>
      <c r="AZ440" s="14" t="str">
        <f>IF(AT440&gt;0,INDEX(挂机升级突破!$ER$5:$EV$5,卡牌消耗!AT440),"")</f>
        <v>金币</v>
      </c>
      <c r="BA440" s="14">
        <f>IF(AT440&gt;0,ROUND(INDEX(挂机升级突破!$EV$7:$EV$26,卡牌消耗!AX440)*INDEX(卡牌消耗!$B$8:$F$8,AV440)/$Q$4/500,0)*500,"")</f>
        <v>56500</v>
      </c>
      <c r="BB440" s="14" t="str">
        <f>IF(AU440&gt;0,INDEX(挂机升级突破!$ER$5:$EV$5,卡牌消耗!AU440),"")</f>
        <v>银母</v>
      </c>
      <c r="BC440" s="14">
        <f>IF(AU440&gt;0,ROUND(INDEX(挂机升级突破!$ER$7:$EU$26,卡牌消耗!AX440,卡牌消耗!AU440)*INDEX($B$6:$F$6,AV440)/$Q$4/5,0)*5,"")</f>
        <v>75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350"/>
        <v>9</v>
      </c>
      <c r="AC441" s="14">
        <f>INDEX(挂机升级突破!$DQ$6:$DQ$57,卡牌消耗!AI441)</f>
        <v>11</v>
      </c>
      <c r="AD441" s="14">
        <f>INDEX(挂机升级突破!DR$6:DR$57,卡牌消耗!$AI441)</f>
        <v>3</v>
      </c>
      <c r="AE441" s="14">
        <f>INDEX(挂机升级突破!DS$6:DS$57,卡牌消耗!$AI441)</f>
        <v>0</v>
      </c>
      <c r="AF441" s="14" t="str">
        <f t="shared" si="351"/>
        <v>徐晃</v>
      </c>
      <c r="AG441" s="14">
        <f t="shared" si="352"/>
        <v>3</v>
      </c>
      <c r="AH441" s="14" t="str">
        <f t="shared" si="353"/>
        <v>徐晃魂火-21</v>
      </c>
      <c r="AI441" s="14">
        <f t="shared" si="354"/>
        <v>21</v>
      </c>
      <c r="AJ441" s="14" t="str">
        <f>INDEX(挂机升级突破!$DT$4:$ED$4,INDEX(挂机升级突破!$DQ$6:$DQ$57,卡牌消耗!AI441))</f>
        <v>金币</v>
      </c>
      <c r="AK441" s="14">
        <f>ROUND(INDEX(挂机升级突破!$DJ$6:$DJ$57,卡牌消耗!AI441)*INDEX(卡牌消耗!$B$8:$F$8,AG441)/$Q$4/50,0)*50</f>
        <v>5000</v>
      </c>
      <c r="AL441" s="14" t="str">
        <f>IF(AD441&gt;0,INDEX(挂机升级突破!$DT$4:$ED$4,AD441),"")</f>
        <v>紫色基础材料</v>
      </c>
      <c r="AM441" s="14">
        <f>ROUND(INDEX(挂机升级突破!$DT$6:$ED$57,卡牌消耗!AI441,AD441)*INDEX(卡牌消耗!$B$5:$F$5,AG441)/$Q$4/5,0)*5</f>
        <v>70</v>
      </c>
      <c r="AN441" s="14" t="str">
        <f>IF(AE441&gt;0,INDEX(挂机升级突破!$DT$4:$ED$4,AE441),"")</f>
        <v/>
      </c>
      <c r="AO441" s="14" t="str">
        <f>IF(AE441&gt;0,ROUND(INDEX(挂机升级突破!$DT$6:$ED$57,卡牌消耗!AI441,AE441)*INDEX(卡牌消耗!$B$7:$F$7,AG441)/$Q$4,0),"")</f>
        <v/>
      </c>
      <c r="AP441" s="106"/>
      <c r="AQ441" s="15"/>
      <c r="AR441" s="104">
        <v>437</v>
      </c>
      <c r="AS441" s="14">
        <f t="shared" si="355"/>
        <v>22</v>
      </c>
      <c r="AT441" s="14">
        <f>INDEX(挂机升级突破!$EI$7:$EI$26,AX441)</f>
        <v>5</v>
      </c>
      <c r="AU441" s="14">
        <f>INDEX(挂机升级突破!$EJ$7:$EJ$26,AX441)</f>
        <v>4</v>
      </c>
      <c r="AV441" s="14">
        <f t="shared" si="356"/>
        <v>2</v>
      </c>
      <c r="AW441" s="14" t="str">
        <f t="shared" si="357"/>
        <v>柠檬精</v>
      </c>
      <c r="AX441" s="14">
        <f t="shared" si="358"/>
        <v>17</v>
      </c>
      <c r="AY441" s="14" t="str">
        <f t="shared" si="359"/>
        <v>柠檬精17突</v>
      </c>
      <c r="AZ441" s="14" t="str">
        <f>IF(AT441&gt;0,INDEX(挂机升级突破!$ER$5:$EV$5,卡牌消耗!AT441),"")</f>
        <v>金币</v>
      </c>
      <c r="BA441" s="14">
        <f>IF(AT441&gt;0,ROUND(INDEX(挂机升级突破!$EV$7:$EV$26,卡牌消耗!AX441)*INDEX(卡牌消耗!$B$8:$F$8,AV441)/$Q$4/500,0)*500,"")</f>
        <v>56500</v>
      </c>
      <c r="BB441" s="14" t="str">
        <f>IF(AU441&gt;0,INDEX(挂机升级突破!$ER$5:$EV$5,卡牌消耗!AU441),"")</f>
        <v>铀金</v>
      </c>
      <c r="BC441" s="14">
        <f>IF(AU441&gt;0,ROUND(INDEX(挂机升级突破!$ER$7:$EU$26,卡牌消耗!AX441,卡牌消耗!AU441)*INDEX($B$6:$F$6,AV441)/$Q$4/5,0)*5,"")</f>
        <v>15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350"/>
        <v>9</v>
      </c>
      <c r="AC442" s="14">
        <f>INDEX(挂机升级突破!$DQ$6:$DQ$57,卡牌消耗!AI442)</f>
        <v>11</v>
      </c>
      <c r="AD442" s="14">
        <f>INDEX(挂机升级突破!DR$6:DR$57,卡牌消耗!$AI442)</f>
        <v>3</v>
      </c>
      <c r="AE442" s="14">
        <f>INDEX(挂机升级突破!DS$6:DS$57,卡牌消耗!$AI442)</f>
        <v>0</v>
      </c>
      <c r="AF442" s="14" t="str">
        <f t="shared" si="351"/>
        <v>徐晃</v>
      </c>
      <c r="AG442" s="14">
        <f t="shared" si="352"/>
        <v>3</v>
      </c>
      <c r="AH442" s="14" t="str">
        <f t="shared" si="353"/>
        <v>徐晃魂火-22</v>
      </c>
      <c r="AI442" s="14">
        <f t="shared" si="354"/>
        <v>22</v>
      </c>
      <c r="AJ442" s="14" t="str">
        <f>INDEX(挂机升级突破!$DT$4:$ED$4,INDEX(挂机升级突破!$DQ$6:$DQ$57,卡牌消耗!AI442))</f>
        <v>金币</v>
      </c>
      <c r="AK442" s="14">
        <f>ROUND(INDEX(挂机升级突破!$DJ$6:$DJ$57,卡牌消耗!AI442)*INDEX(卡牌消耗!$B$8:$F$8,AG442)/$Q$4/50,0)*50</f>
        <v>5000</v>
      </c>
      <c r="AL442" s="14" t="str">
        <f>IF(AD442&gt;0,INDEX(挂机升级突破!$DT$4:$ED$4,AD442),"")</f>
        <v>紫色基础材料</v>
      </c>
      <c r="AM442" s="14">
        <f>ROUND(INDEX(挂机升级突破!$DT$6:$ED$57,卡牌消耗!AI442,AD442)*INDEX(卡牌消耗!$B$5:$F$5,AG442)/$Q$4/5,0)*5</f>
        <v>70</v>
      </c>
      <c r="AN442" s="14" t="str">
        <f>IF(AE442&gt;0,INDEX(挂机升级突破!$DT$4:$ED$4,AE442),"")</f>
        <v/>
      </c>
      <c r="AO442" s="14" t="str">
        <f>IF(AE442&gt;0,ROUND(INDEX(挂机升级突破!$DT$6:$ED$57,卡牌消耗!AI442,AE442)*INDEX(卡牌消耗!$B$7:$F$7,AG442)/$Q$4,0),"")</f>
        <v/>
      </c>
      <c r="AP442" s="106"/>
      <c r="AQ442" s="15"/>
      <c r="AR442" s="104">
        <v>438</v>
      </c>
      <c r="AS442" s="14">
        <f t="shared" si="355"/>
        <v>22</v>
      </c>
      <c r="AT442" s="14">
        <f>INDEX(挂机升级突破!$EI$7:$EI$26,AX442)</f>
        <v>5</v>
      </c>
      <c r="AU442" s="14">
        <f>INDEX(挂机升级突破!$EJ$7:$EJ$26,AX442)</f>
        <v>4</v>
      </c>
      <c r="AV442" s="14">
        <f t="shared" si="356"/>
        <v>2</v>
      </c>
      <c r="AW442" s="14" t="str">
        <f t="shared" si="357"/>
        <v>柠檬精</v>
      </c>
      <c r="AX442" s="14">
        <f t="shared" si="358"/>
        <v>18</v>
      </c>
      <c r="AY442" s="14" t="str">
        <f t="shared" si="359"/>
        <v>柠檬精18突</v>
      </c>
      <c r="AZ442" s="14" t="str">
        <f>IF(AT442&gt;0,INDEX(挂机升级突破!$ER$5:$EV$5,卡牌消耗!AT442),"")</f>
        <v>金币</v>
      </c>
      <c r="BA442" s="14">
        <f>IF(AT442&gt;0,ROUND(INDEX(挂机升级突破!$EV$7:$EV$26,卡牌消耗!AX442)*INDEX(卡牌消耗!$B$8:$F$8,AV442)/$Q$4/500,0)*500,"")</f>
        <v>75000</v>
      </c>
      <c r="BB442" s="14" t="str">
        <f>IF(AU442&gt;0,INDEX(挂机升级突破!$ER$5:$EV$5,卡牌消耗!AU442),"")</f>
        <v>铀金</v>
      </c>
      <c r="BC442" s="14">
        <f>IF(AU442&gt;0,ROUND(INDEX(挂机升级突破!$ER$7:$EU$26,卡牌消耗!AX442,卡牌消耗!AU442)*INDEX($B$6:$F$6,AV442)/$Q$4/5,0)*5,"")</f>
        <v>20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350"/>
        <v>9</v>
      </c>
      <c r="AC443" s="14">
        <f>INDEX(挂机升级突破!$DQ$6:$DQ$57,卡牌消耗!AI443)</f>
        <v>11</v>
      </c>
      <c r="AD443" s="14">
        <f>INDEX(挂机升级突破!DR$6:DR$57,卡牌消耗!$AI443)</f>
        <v>4</v>
      </c>
      <c r="AE443" s="14">
        <f>INDEX(挂机升级突破!DS$6:DS$57,卡牌消耗!$AI443)</f>
        <v>0</v>
      </c>
      <c r="AF443" s="14" t="str">
        <f t="shared" si="351"/>
        <v>徐晃</v>
      </c>
      <c r="AG443" s="14">
        <f t="shared" si="352"/>
        <v>3</v>
      </c>
      <c r="AH443" s="14" t="str">
        <f t="shared" si="353"/>
        <v>徐晃魂火-23</v>
      </c>
      <c r="AI443" s="14">
        <f t="shared" si="354"/>
        <v>23</v>
      </c>
      <c r="AJ443" s="14" t="str">
        <f>INDEX(挂机升级突破!$DT$4:$ED$4,INDEX(挂机升级突破!$DQ$6:$DQ$57,卡牌消耗!AI443))</f>
        <v>金币</v>
      </c>
      <c r="AK443" s="14">
        <f>ROUND(INDEX(挂机升级突破!$DJ$6:$DJ$57,卡牌消耗!AI443)*INDEX(卡牌消耗!$B$8:$F$8,AG443)/$Q$4/50,0)*50</f>
        <v>6900</v>
      </c>
      <c r="AL443" s="14" t="str">
        <f>IF(AD443&gt;0,INDEX(挂机升级突破!$DT$4:$ED$4,AD443),"")</f>
        <v>橙色基础材料</v>
      </c>
      <c r="AM443" s="14">
        <f>ROUND(INDEX(挂机升级突破!$DT$6:$ED$57,卡牌消耗!AI443,AD443)*INDEX(卡牌消耗!$B$5:$F$5,AG443)/$Q$4/5,0)*5</f>
        <v>20</v>
      </c>
      <c r="AN443" s="14" t="str">
        <f>IF(AE443&gt;0,INDEX(挂机升级突破!$DT$4:$ED$4,AE443),"")</f>
        <v/>
      </c>
      <c r="AO443" s="14" t="str">
        <f>IF(AE443&gt;0,ROUND(INDEX(挂机升级突破!$DT$6:$ED$57,卡牌消耗!AI443,AE443)*INDEX(卡牌消耗!$B$7:$F$7,AG443)/$Q$4,0),"")</f>
        <v/>
      </c>
      <c r="AP443" s="106"/>
      <c r="AQ443" s="15"/>
      <c r="AR443" s="104">
        <v>439</v>
      </c>
      <c r="AS443" s="14">
        <f t="shared" si="355"/>
        <v>22</v>
      </c>
      <c r="AT443" s="14">
        <f>INDEX(挂机升级突破!$EI$7:$EI$26,AX443)</f>
        <v>5</v>
      </c>
      <c r="AU443" s="14">
        <f>INDEX(挂机升级突破!$EJ$7:$EJ$26,AX443)</f>
        <v>4</v>
      </c>
      <c r="AV443" s="14">
        <f t="shared" si="356"/>
        <v>2</v>
      </c>
      <c r="AW443" s="14" t="str">
        <f t="shared" si="357"/>
        <v>柠檬精</v>
      </c>
      <c r="AX443" s="14">
        <f t="shared" si="358"/>
        <v>19</v>
      </c>
      <c r="AY443" s="14" t="str">
        <f t="shared" si="359"/>
        <v>柠檬精19突</v>
      </c>
      <c r="AZ443" s="14" t="str">
        <f>IF(AT443&gt;0,INDEX(挂机升级突破!$ER$5:$EV$5,卡牌消耗!AT443),"")</f>
        <v>金币</v>
      </c>
      <c r="BA443" s="14">
        <f>IF(AT443&gt;0,ROUND(INDEX(挂机升级突破!$EV$7:$EV$26,卡牌消耗!AX443)*INDEX(卡牌消耗!$B$8:$F$8,AV443)/$Q$4/500,0)*500,"")</f>
        <v>456000</v>
      </c>
      <c r="BB443" s="14" t="str">
        <f>IF(AU443&gt;0,INDEX(挂机升级突破!$ER$5:$EV$5,卡牌消耗!AU443),"")</f>
        <v>铀金</v>
      </c>
      <c r="BC443" s="14">
        <f>IF(AU443&gt;0,ROUND(INDEX(挂机升级突破!$ER$7:$EU$26,卡牌消耗!AX443,卡牌消耗!AU443)*INDEX($B$6:$F$6,AV443)/$Q$4/5,0)*5,"")</f>
        <v>25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350"/>
        <v>9</v>
      </c>
      <c r="AC444" s="14">
        <f>INDEX(挂机升级突破!$DQ$6:$DQ$57,卡牌消耗!AI444)</f>
        <v>11</v>
      </c>
      <c r="AD444" s="14">
        <f>INDEX(挂机升级突破!DR$6:DR$57,卡牌消耗!$AI444)</f>
        <v>4</v>
      </c>
      <c r="AE444" s="14">
        <f>INDEX(挂机升级突破!DS$6:DS$57,卡牌消耗!$AI444)</f>
        <v>0</v>
      </c>
      <c r="AF444" s="14" t="str">
        <f t="shared" si="351"/>
        <v>徐晃</v>
      </c>
      <c r="AG444" s="14">
        <f t="shared" si="352"/>
        <v>3</v>
      </c>
      <c r="AH444" s="14" t="str">
        <f t="shared" si="353"/>
        <v>徐晃魂火-24</v>
      </c>
      <c r="AI444" s="14">
        <f t="shared" si="354"/>
        <v>24</v>
      </c>
      <c r="AJ444" s="14" t="str">
        <f>INDEX(挂机升级突破!$DT$4:$ED$4,INDEX(挂机升级突破!$DQ$6:$DQ$57,卡牌消耗!AI444))</f>
        <v>金币</v>
      </c>
      <c r="AK444" s="14">
        <f>ROUND(INDEX(挂机升级突破!$DJ$6:$DJ$57,卡牌消耗!AI444)*INDEX(卡牌消耗!$B$8:$F$8,AG444)/$Q$4/50,0)*50</f>
        <v>6900</v>
      </c>
      <c r="AL444" s="14" t="str">
        <f>IF(AD444&gt;0,INDEX(挂机升级突破!$DT$4:$ED$4,AD444),"")</f>
        <v>橙色基础材料</v>
      </c>
      <c r="AM444" s="14">
        <f>ROUND(INDEX(挂机升级突破!$DT$6:$ED$57,卡牌消耗!AI444,AD444)*INDEX(卡牌消耗!$B$5:$F$5,AG444)/$Q$4/5,0)*5</f>
        <v>20</v>
      </c>
      <c r="AN444" s="14" t="str">
        <f>IF(AE444&gt;0,INDEX(挂机升级突破!$DT$4:$ED$4,AE444),"")</f>
        <v/>
      </c>
      <c r="AO444" s="14" t="str">
        <f>IF(AE444&gt;0,ROUND(INDEX(挂机升级突破!$DT$6:$ED$57,卡牌消耗!AI444,AE444)*INDEX(卡牌消耗!$B$7:$F$7,AG444)/$Q$4,0),"")</f>
        <v/>
      </c>
      <c r="AP444" s="106"/>
      <c r="AQ444" s="15"/>
      <c r="AR444" s="104">
        <v>440</v>
      </c>
      <c r="AS444" s="14">
        <f t="shared" si="355"/>
        <v>22</v>
      </c>
      <c r="AT444" s="14">
        <f>INDEX(挂机升级突破!$EI$7:$EI$26,AX444)</f>
        <v>5</v>
      </c>
      <c r="AU444" s="14">
        <f>INDEX(挂机升级突破!$EJ$7:$EJ$26,AX444)</f>
        <v>4</v>
      </c>
      <c r="AV444" s="14">
        <f t="shared" si="356"/>
        <v>2</v>
      </c>
      <c r="AW444" s="14" t="str">
        <f t="shared" si="357"/>
        <v>柠檬精</v>
      </c>
      <c r="AX444" s="14">
        <f t="shared" si="358"/>
        <v>20</v>
      </c>
      <c r="AY444" s="14" t="str">
        <f t="shared" si="359"/>
        <v>柠檬精20突</v>
      </c>
      <c r="AZ444" s="14" t="str">
        <f>IF(AT444&gt;0,INDEX(挂机升级突破!$ER$5:$EV$5,卡牌消耗!AT444),"")</f>
        <v>金币</v>
      </c>
      <c r="BA444" s="14">
        <f>IF(AT444&gt;0,ROUND(INDEX(挂机升级突破!$EV$7:$EV$26,卡牌消耗!AX444)*INDEX(卡牌消耗!$B$8:$F$8,AV444)/$Q$4/500,0)*500,"")</f>
        <v>684000</v>
      </c>
      <c r="BB444" s="14" t="str">
        <f>IF(AU444&gt;0,INDEX(挂机升级突破!$ER$5:$EV$5,卡牌消耗!AU444),"")</f>
        <v>铀金</v>
      </c>
      <c r="BC444" s="14">
        <f>IF(AU444&gt;0,ROUND(INDEX(挂机升级突破!$ER$7:$EU$26,卡牌消耗!AX444,卡牌消耗!AU444)*INDEX($B$6:$F$6,AV444)/$Q$4/5,0)*5,"")</f>
        <v>35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350"/>
        <v>9</v>
      </c>
      <c r="AC445" s="14">
        <f>INDEX(挂机升级突破!$DQ$6:$DQ$57,卡牌消耗!AI445)</f>
        <v>11</v>
      </c>
      <c r="AD445" s="14">
        <f>INDEX(挂机升级突破!DR$6:DR$57,卡牌消耗!$AI445)</f>
        <v>4</v>
      </c>
      <c r="AE445" s="14">
        <f>INDEX(挂机升级突破!DS$6:DS$57,卡牌消耗!$AI445)</f>
        <v>0</v>
      </c>
      <c r="AF445" s="14" t="str">
        <f t="shared" si="351"/>
        <v>徐晃</v>
      </c>
      <c r="AG445" s="14">
        <f t="shared" si="352"/>
        <v>3</v>
      </c>
      <c r="AH445" s="14" t="str">
        <f t="shared" si="353"/>
        <v>徐晃魂火-25</v>
      </c>
      <c r="AI445" s="14">
        <f t="shared" si="354"/>
        <v>25</v>
      </c>
      <c r="AJ445" s="14" t="str">
        <f>INDEX(挂机升级突破!$DT$4:$ED$4,INDEX(挂机升级突破!$DQ$6:$DQ$57,卡牌消耗!AI445))</f>
        <v>金币</v>
      </c>
      <c r="AK445" s="14">
        <f>ROUND(INDEX(挂机升级突破!$DJ$6:$DJ$57,卡牌消耗!AI445)*INDEX(卡牌消耗!$B$8:$F$8,AG445)/$Q$4/50,0)*50</f>
        <v>7550</v>
      </c>
      <c r="AL445" s="14" t="str">
        <f>IF(AD445&gt;0,INDEX(挂机升级突破!$DT$4:$ED$4,AD445),"")</f>
        <v>橙色基础材料</v>
      </c>
      <c r="AM445" s="14">
        <f>ROUND(INDEX(挂机升级突破!$DT$6:$ED$57,卡牌消耗!AI445,AD445)*INDEX(卡牌消耗!$B$5:$F$5,AG445)/$Q$4/5,0)*5</f>
        <v>20</v>
      </c>
      <c r="AN445" s="14" t="str">
        <f>IF(AE445&gt;0,INDEX(挂机升级突破!$DT$4:$ED$4,AE445),"")</f>
        <v/>
      </c>
      <c r="AO445" s="14" t="str">
        <f>IF(AE445&gt;0,ROUND(INDEX(挂机升级突破!$DT$6:$ED$57,卡牌消耗!AI445,AE445)*INDEX(卡牌消耗!$B$7:$F$7,AG445)/$Q$4,0),"")</f>
        <v/>
      </c>
      <c r="AP445" s="106"/>
      <c r="AQ445" s="15"/>
      <c r="AR445" s="104">
        <v>441</v>
      </c>
      <c r="AS445" s="14">
        <f t="shared" si="355"/>
        <v>23</v>
      </c>
      <c r="AT445" s="14">
        <f>INDEX(挂机升级突破!$EI$7:$EI$26,AX445)</f>
        <v>0</v>
      </c>
      <c r="AU445" s="14">
        <f>INDEX(挂机升级突破!$EJ$7:$EJ$26,AX445)</f>
        <v>0</v>
      </c>
      <c r="AV445" s="14">
        <f t="shared" si="356"/>
        <v>2</v>
      </c>
      <c r="AW445" s="14" t="str">
        <f t="shared" si="357"/>
        <v>异邦刀客</v>
      </c>
      <c r="AX445" s="14">
        <f t="shared" si="358"/>
        <v>1</v>
      </c>
      <c r="AY445" s="14" t="str">
        <f t="shared" si="359"/>
        <v>异邦刀客1突</v>
      </c>
      <c r="AZ445" s="14" t="str">
        <f>IF(AT445&gt;0,INDEX(挂机升级突破!$ER$5:$EV$5,卡牌消耗!AT445),"")</f>
        <v/>
      </c>
      <c r="BA445" s="14" t="str">
        <f>IF(AT445&gt;0,ROUND(INDEX(挂机升级突破!$EV$7:$EV$26,卡牌消耗!AX445)*INDEX(卡牌消耗!$B$8:$F$8,AV445)/$Q$4/500,0)*500,"")</f>
        <v/>
      </c>
      <c r="BB445" s="14" t="str">
        <f>IF(AU445&gt;0,INDEX(挂机升级突破!$ER$5:$EV$5,卡牌消耗!AU445),"")</f>
        <v/>
      </c>
      <c r="BC445" s="14" t="str">
        <f>IF(AU445&gt;0,ROUND(INDEX(挂机升级突破!$ER$7:$EU$26,卡牌消耗!AX445,卡牌消耗!AU445)*INDEX($B$6:$F$6,AV445)/$Q$4/5,0)*5,"")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350"/>
        <v>9</v>
      </c>
      <c r="AC446" s="14">
        <f>INDEX(挂机升级突破!$DQ$6:$DQ$57,卡牌消耗!AI446)</f>
        <v>11</v>
      </c>
      <c r="AD446" s="14">
        <f>INDEX(挂机升级突破!DR$6:DR$57,卡牌消耗!$AI446)</f>
        <v>4</v>
      </c>
      <c r="AE446" s="14">
        <f>INDEX(挂机升级突破!DS$6:DS$57,卡牌消耗!$AI446)</f>
        <v>0</v>
      </c>
      <c r="AF446" s="14" t="str">
        <f t="shared" si="351"/>
        <v>徐晃</v>
      </c>
      <c r="AG446" s="14">
        <f t="shared" si="352"/>
        <v>3</v>
      </c>
      <c r="AH446" s="14" t="str">
        <f t="shared" si="353"/>
        <v>徐晃魂火-26</v>
      </c>
      <c r="AI446" s="14">
        <f t="shared" si="354"/>
        <v>26</v>
      </c>
      <c r="AJ446" s="14" t="str">
        <f>INDEX(挂机升级突破!$DT$4:$ED$4,INDEX(挂机升级突破!$DQ$6:$DQ$57,卡牌消耗!AI446))</f>
        <v>金币</v>
      </c>
      <c r="AK446" s="14">
        <f>ROUND(INDEX(挂机升级突破!$DJ$6:$DJ$57,卡牌消耗!AI446)*INDEX(卡牌消耗!$B$8:$F$8,AG446)/$Q$4/50,0)*50</f>
        <v>8800</v>
      </c>
      <c r="AL446" s="14" t="str">
        <f>IF(AD446&gt;0,INDEX(挂机升级突破!$DT$4:$ED$4,AD446),"")</f>
        <v>橙色基础材料</v>
      </c>
      <c r="AM446" s="14">
        <f>ROUND(INDEX(挂机升级突破!$DT$6:$ED$57,卡牌消耗!AI446,AD446)*INDEX(卡牌消耗!$B$5:$F$5,AG446)/$Q$4/5,0)*5</f>
        <v>25</v>
      </c>
      <c r="AN446" s="14" t="str">
        <f>IF(AE446&gt;0,INDEX(挂机升级突破!$DT$4:$ED$4,AE446),"")</f>
        <v/>
      </c>
      <c r="AO446" s="14" t="str">
        <f>IF(AE446&gt;0,ROUND(INDEX(挂机升级突破!$DT$6:$ED$57,卡牌消耗!AI446,AE446)*INDEX(卡牌消耗!$B$7:$F$7,AG446)/$Q$4,0),"")</f>
        <v/>
      </c>
      <c r="AP446" s="106"/>
      <c r="AQ446" s="15"/>
      <c r="AR446" s="104">
        <v>442</v>
      </c>
      <c r="AS446" s="14">
        <f t="shared" si="355"/>
        <v>23</v>
      </c>
      <c r="AT446" s="14">
        <f>INDEX(挂机升级突破!$EI$7:$EI$26,AX446)</f>
        <v>5</v>
      </c>
      <c r="AU446" s="14">
        <f>INDEX(挂机升级突破!$EJ$7:$EJ$26,AX446)</f>
        <v>0</v>
      </c>
      <c r="AV446" s="14">
        <f t="shared" si="356"/>
        <v>2</v>
      </c>
      <c r="AW446" s="14" t="str">
        <f t="shared" si="357"/>
        <v>异邦刀客</v>
      </c>
      <c r="AX446" s="14">
        <f t="shared" si="358"/>
        <v>2</v>
      </c>
      <c r="AY446" s="14" t="str">
        <f t="shared" si="359"/>
        <v>异邦刀客2突</v>
      </c>
      <c r="AZ446" s="14" t="str">
        <f>IF(AT446&gt;0,INDEX(挂机升级突破!$ER$5:$EV$5,卡牌消耗!AT446),"")</f>
        <v>金币</v>
      </c>
      <c r="BA446" s="14">
        <f>IF(AT446&gt;0,ROUND(INDEX(挂机升级突破!$EV$7:$EV$26,卡牌消耗!AX446)*INDEX(卡牌消耗!$B$8:$F$8,AV446)/$Q$4/500,0)*500,"")</f>
        <v>2000</v>
      </c>
      <c r="BB446" s="14" t="str">
        <f>IF(AU446&gt;0,INDEX(挂机升级突破!$ER$5:$EV$5,卡牌消耗!AU446),"")</f>
        <v/>
      </c>
      <c r="BC446" s="14" t="str">
        <f>IF(AU446&gt;0,ROUND(INDEX(挂机升级突破!$ER$7:$EU$26,卡牌消耗!AX446,卡牌消耗!AU446)*INDEX($B$6:$F$6,AV446)/$Q$4/5,0)*5,"")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350"/>
        <v>9</v>
      </c>
      <c r="AC447" s="14">
        <f>INDEX(挂机升级突破!$DQ$6:$DQ$57,卡牌消耗!AI447)</f>
        <v>11</v>
      </c>
      <c r="AD447" s="14">
        <f>INDEX(挂机升级突破!DR$6:DR$57,卡牌消耗!$AI447)</f>
        <v>4</v>
      </c>
      <c r="AE447" s="14">
        <f>INDEX(挂机升级突破!DS$6:DS$57,卡牌消耗!$AI447)</f>
        <v>0</v>
      </c>
      <c r="AF447" s="14" t="str">
        <f t="shared" si="351"/>
        <v>徐晃</v>
      </c>
      <c r="AG447" s="14">
        <f t="shared" si="352"/>
        <v>3</v>
      </c>
      <c r="AH447" s="14" t="str">
        <f t="shared" si="353"/>
        <v>徐晃魂火-27</v>
      </c>
      <c r="AI447" s="14">
        <f t="shared" si="354"/>
        <v>27</v>
      </c>
      <c r="AJ447" s="14" t="str">
        <f>INDEX(挂机升级突破!$DT$4:$ED$4,INDEX(挂机升级突破!$DQ$6:$DQ$57,卡牌消耗!AI447))</f>
        <v>金币</v>
      </c>
      <c r="AK447" s="14">
        <f>ROUND(INDEX(挂机升级突破!$DJ$6:$DJ$57,卡牌消耗!AI447)*INDEX(卡牌消耗!$B$8:$F$8,AG447)/$Q$4/50,0)*50</f>
        <v>8800</v>
      </c>
      <c r="AL447" s="14" t="str">
        <f>IF(AD447&gt;0,INDEX(挂机升级突破!$DT$4:$ED$4,AD447),"")</f>
        <v>橙色基础材料</v>
      </c>
      <c r="AM447" s="14">
        <f>ROUND(INDEX(挂机升级突破!$DT$6:$ED$57,卡牌消耗!AI447,AD447)*INDEX(卡牌消耗!$B$5:$F$5,AG447)/$Q$4/5,0)*5</f>
        <v>25</v>
      </c>
      <c r="AN447" s="14" t="str">
        <f>IF(AE447&gt;0,INDEX(挂机升级突破!$DT$4:$ED$4,AE447),"")</f>
        <v/>
      </c>
      <c r="AO447" s="14" t="str">
        <f>IF(AE447&gt;0,ROUND(INDEX(挂机升级突破!$DT$6:$ED$57,卡牌消耗!AI447,AE447)*INDEX(卡牌消耗!$B$7:$F$7,AG447)/$Q$4,0),"")</f>
        <v/>
      </c>
      <c r="AP447" s="106"/>
      <c r="AQ447" s="15"/>
      <c r="AR447" s="104">
        <v>443</v>
      </c>
      <c r="AS447" s="14">
        <f t="shared" si="355"/>
        <v>23</v>
      </c>
      <c r="AT447" s="14">
        <f>INDEX(挂机升级突破!$EI$7:$EI$26,AX447)</f>
        <v>5</v>
      </c>
      <c r="AU447" s="14">
        <f>INDEX(挂机升级突破!$EJ$7:$EJ$26,AX447)</f>
        <v>0</v>
      </c>
      <c r="AV447" s="14">
        <f t="shared" si="356"/>
        <v>2</v>
      </c>
      <c r="AW447" s="14" t="str">
        <f t="shared" si="357"/>
        <v>异邦刀客</v>
      </c>
      <c r="AX447" s="14">
        <f t="shared" si="358"/>
        <v>3</v>
      </c>
      <c r="AY447" s="14" t="str">
        <f t="shared" si="359"/>
        <v>异邦刀客3突</v>
      </c>
      <c r="AZ447" s="14" t="str">
        <f>IF(AT447&gt;0,INDEX(挂机升级突破!$ER$5:$EV$5,卡牌消耗!AT447),"")</f>
        <v>金币</v>
      </c>
      <c r="BA447" s="14">
        <f>IF(AT447&gt;0,ROUND(INDEX(挂机升级突破!$EV$7:$EV$26,卡牌消耗!AX447)*INDEX(卡牌消耗!$B$8:$F$8,AV447)/$Q$4/500,0)*500,"")</f>
        <v>2000</v>
      </c>
      <c r="BB447" s="14" t="str">
        <f>IF(AU447&gt;0,INDEX(挂机升级突破!$ER$5:$EV$5,卡牌消耗!AU447),"")</f>
        <v/>
      </c>
      <c r="BC447" s="14" t="str">
        <f>IF(AU447&gt;0,ROUND(INDEX(挂机升级突破!$ER$7:$EU$26,卡牌消耗!AX447,卡牌消耗!AU447)*INDEX($B$6:$F$6,AV447)/$Q$4/5,0)*5,"")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350"/>
        <v>9</v>
      </c>
      <c r="AC448" s="14">
        <f>INDEX(挂机升级突破!$DQ$6:$DQ$57,卡牌消耗!AI448)</f>
        <v>11</v>
      </c>
      <c r="AD448" s="14">
        <f>INDEX(挂机升级突破!DR$6:DR$57,卡牌消耗!$AI448)</f>
        <v>4</v>
      </c>
      <c r="AE448" s="14">
        <f>INDEX(挂机升级突破!DS$6:DS$57,卡牌消耗!$AI448)</f>
        <v>0</v>
      </c>
      <c r="AF448" s="14" t="str">
        <f t="shared" si="351"/>
        <v>徐晃</v>
      </c>
      <c r="AG448" s="14">
        <f t="shared" si="352"/>
        <v>3</v>
      </c>
      <c r="AH448" s="14" t="str">
        <f t="shared" si="353"/>
        <v>徐晃魂火-28</v>
      </c>
      <c r="AI448" s="14">
        <f t="shared" si="354"/>
        <v>28</v>
      </c>
      <c r="AJ448" s="14" t="str">
        <f>INDEX(挂机升级突破!$DT$4:$ED$4,INDEX(挂机升级突破!$DQ$6:$DQ$57,卡牌消耗!AI448))</f>
        <v>金币</v>
      </c>
      <c r="AK448" s="14">
        <f>ROUND(INDEX(挂机升级突破!$DJ$6:$DJ$57,卡牌消耗!AI448)*INDEX(卡牌消耗!$B$8:$F$8,AG448)/$Q$4/50,0)*50</f>
        <v>8800</v>
      </c>
      <c r="AL448" s="14" t="str">
        <f>IF(AD448&gt;0,INDEX(挂机升级突破!$DT$4:$ED$4,AD448),"")</f>
        <v>橙色基础材料</v>
      </c>
      <c r="AM448" s="14">
        <f>ROUND(INDEX(挂机升级突破!$DT$6:$ED$57,卡牌消耗!AI448,AD448)*INDEX(卡牌消耗!$B$5:$F$5,AG448)/$Q$4/5,0)*5</f>
        <v>25</v>
      </c>
      <c r="AN448" s="14" t="str">
        <f>IF(AE448&gt;0,INDEX(挂机升级突破!$DT$4:$ED$4,AE448),"")</f>
        <v/>
      </c>
      <c r="AO448" s="14" t="str">
        <f>IF(AE448&gt;0,ROUND(INDEX(挂机升级突破!$DT$6:$ED$57,卡牌消耗!AI448,AE448)*INDEX(卡牌消耗!$B$7:$F$7,AG448)/$Q$4,0),"")</f>
        <v/>
      </c>
      <c r="AP448" s="106"/>
      <c r="AQ448" s="15"/>
      <c r="AR448" s="104">
        <v>444</v>
      </c>
      <c r="AS448" s="14">
        <f t="shared" si="355"/>
        <v>23</v>
      </c>
      <c r="AT448" s="14">
        <f>INDEX(挂机升级突破!$EI$7:$EI$26,AX448)</f>
        <v>5</v>
      </c>
      <c r="AU448" s="14">
        <f>INDEX(挂机升级突破!$EJ$7:$EJ$26,AX448)</f>
        <v>1</v>
      </c>
      <c r="AV448" s="14">
        <f t="shared" si="356"/>
        <v>2</v>
      </c>
      <c r="AW448" s="14" t="str">
        <f t="shared" si="357"/>
        <v>异邦刀客</v>
      </c>
      <c r="AX448" s="14">
        <f t="shared" si="358"/>
        <v>4</v>
      </c>
      <c r="AY448" s="14" t="str">
        <f t="shared" si="359"/>
        <v>异邦刀客4突</v>
      </c>
      <c r="AZ448" s="14" t="str">
        <f>IF(AT448&gt;0,INDEX(挂机升级突破!$ER$5:$EV$5,卡牌消耗!AT448),"")</f>
        <v>金币</v>
      </c>
      <c r="BA448" s="14">
        <f>IF(AT448&gt;0,ROUND(INDEX(挂机升级突破!$EV$7:$EV$26,卡牌消耗!AX448)*INDEX(卡牌消耗!$B$8:$F$8,AV448)/$Q$4/500,0)*500,"")</f>
        <v>2500</v>
      </c>
      <c r="BB448" s="14" t="str">
        <f>IF(AU448&gt;0,INDEX(挂机升级突破!$ER$5:$EV$5,卡牌消耗!AU448),"")</f>
        <v>玄铁</v>
      </c>
      <c r="BC448" s="14">
        <f>IF(AU448&gt;0,ROUND(INDEX(挂机升级突破!$ER$7:$EU$26,卡牌消耗!AX448,卡牌消耗!AU448)*INDEX($B$6:$F$6,AV448)/$Q$4/5,0)*5,"")</f>
        <v>15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350"/>
        <v>9</v>
      </c>
      <c r="AC449" s="14">
        <f>INDEX(挂机升级突破!$DQ$6:$DQ$57,卡牌消耗!AI449)</f>
        <v>11</v>
      </c>
      <c r="AD449" s="14">
        <f>INDEX(挂机升级突破!DR$6:DR$57,卡牌消耗!$AI449)</f>
        <v>4</v>
      </c>
      <c r="AE449" s="14">
        <f>INDEX(挂机升级突破!DS$6:DS$57,卡牌消耗!$AI449)</f>
        <v>0</v>
      </c>
      <c r="AF449" s="14" t="str">
        <f t="shared" si="351"/>
        <v>徐晃</v>
      </c>
      <c r="AG449" s="14">
        <f t="shared" si="352"/>
        <v>3</v>
      </c>
      <c r="AH449" s="14" t="str">
        <f t="shared" si="353"/>
        <v>徐晃魂火-29</v>
      </c>
      <c r="AI449" s="14">
        <f t="shared" si="354"/>
        <v>29</v>
      </c>
      <c r="AJ449" s="14" t="str">
        <f>INDEX(挂机升级突破!$DT$4:$ED$4,INDEX(挂机升级突破!$DQ$6:$DQ$57,卡牌消耗!AI449))</f>
        <v>金币</v>
      </c>
      <c r="AK449" s="14">
        <f>ROUND(INDEX(挂机升级突破!$DJ$6:$DJ$57,卡牌消耗!AI449)*INDEX(卡牌消耗!$B$8:$F$8,AG449)/$Q$4/50,0)*50</f>
        <v>8900</v>
      </c>
      <c r="AL449" s="14" t="str">
        <f>IF(AD449&gt;0,INDEX(挂机升级突破!$DT$4:$ED$4,AD449),"")</f>
        <v>橙色基础材料</v>
      </c>
      <c r="AM449" s="14">
        <f>ROUND(INDEX(挂机升级突破!$DT$6:$ED$57,卡牌消耗!AI449,AD449)*INDEX(卡牌消耗!$B$5:$F$5,AG449)/$Q$4/5,0)*5</f>
        <v>25</v>
      </c>
      <c r="AN449" s="14" t="str">
        <f>IF(AE449&gt;0,INDEX(挂机升级突破!$DT$4:$ED$4,AE449),"")</f>
        <v/>
      </c>
      <c r="AO449" s="14" t="str">
        <f>IF(AE449&gt;0,ROUND(INDEX(挂机升级突破!$DT$6:$ED$57,卡牌消耗!AI449,AE449)*INDEX(卡牌消耗!$B$7:$F$7,AG449)/$Q$4,0),"")</f>
        <v/>
      </c>
      <c r="AP449" s="106"/>
      <c r="AQ449" s="15"/>
      <c r="AR449" s="104">
        <v>445</v>
      </c>
      <c r="AS449" s="14">
        <f t="shared" si="355"/>
        <v>23</v>
      </c>
      <c r="AT449" s="14">
        <f>INDEX(挂机升级突破!$EI$7:$EI$26,AX449)</f>
        <v>5</v>
      </c>
      <c r="AU449" s="14">
        <f>INDEX(挂机升级突破!$EJ$7:$EJ$26,AX449)</f>
        <v>1</v>
      </c>
      <c r="AV449" s="14">
        <f t="shared" si="356"/>
        <v>2</v>
      </c>
      <c r="AW449" s="14" t="str">
        <f t="shared" si="357"/>
        <v>异邦刀客</v>
      </c>
      <c r="AX449" s="14">
        <f t="shared" si="358"/>
        <v>5</v>
      </c>
      <c r="AY449" s="14" t="str">
        <f t="shared" si="359"/>
        <v>异邦刀客5突</v>
      </c>
      <c r="AZ449" s="14" t="str">
        <f>IF(AT449&gt;0,INDEX(挂机升级突破!$ER$5:$EV$5,卡牌消耗!AT449),"")</f>
        <v>金币</v>
      </c>
      <c r="BA449" s="14">
        <f>IF(AT449&gt;0,ROUND(INDEX(挂机升级突破!$EV$7:$EV$26,卡牌消耗!AX449)*INDEX(卡牌消耗!$B$8:$F$8,AV449)/$Q$4/500,0)*500,"")</f>
        <v>2500</v>
      </c>
      <c r="BB449" s="14" t="str">
        <f>IF(AU449&gt;0,INDEX(挂机升级突破!$ER$5:$EV$5,卡牌消耗!AU449),"")</f>
        <v>玄铁</v>
      </c>
      <c r="BC449" s="14">
        <f>IF(AU449&gt;0,ROUND(INDEX(挂机升级突破!$ER$7:$EU$26,卡牌消耗!AX449,卡牌消耗!AU449)*INDEX($B$6:$F$6,AV449)/$Q$4/5,0)*5,"")</f>
        <v>25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350"/>
        <v>9</v>
      </c>
      <c r="AC450" s="14">
        <f>INDEX(挂机升级突破!$DQ$6:$DQ$57,卡牌消耗!AI450)</f>
        <v>11</v>
      </c>
      <c r="AD450" s="14">
        <f>INDEX(挂机升级突破!DR$6:DR$57,卡牌消耗!$AI450)</f>
        <v>4</v>
      </c>
      <c r="AE450" s="14">
        <f>INDEX(挂机升级突破!DS$6:DS$57,卡牌消耗!$AI450)</f>
        <v>0</v>
      </c>
      <c r="AF450" s="14" t="str">
        <f t="shared" si="351"/>
        <v>徐晃</v>
      </c>
      <c r="AG450" s="14">
        <f t="shared" si="352"/>
        <v>3</v>
      </c>
      <c r="AH450" s="14" t="str">
        <f t="shared" si="353"/>
        <v>徐晃魂火-30</v>
      </c>
      <c r="AI450" s="14">
        <f t="shared" si="354"/>
        <v>30</v>
      </c>
      <c r="AJ450" s="14" t="str">
        <f>INDEX(挂机升级突破!$DT$4:$ED$4,INDEX(挂机升级突破!$DQ$6:$DQ$57,卡牌消耗!AI450))</f>
        <v>金币</v>
      </c>
      <c r="AK450" s="14">
        <f>ROUND(INDEX(挂机升级突破!$DJ$6:$DJ$57,卡牌消耗!AI450)*INDEX(卡牌消耗!$B$8:$F$8,AG450)/$Q$4/50,0)*50</f>
        <v>8900</v>
      </c>
      <c r="AL450" s="14" t="str">
        <f>IF(AD450&gt;0,INDEX(挂机升级突破!$DT$4:$ED$4,AD450),"")</f>
        <v>橙色基础材料</v>
      </c>
      <c r="AM450" s="14">
        <f>ROUND(INDEX(挂机升级突破!$DT$6:$ED$57,卡牌消耗!AI450,AD450)*INDEX(卡牌消耗!$B$5:$F$5,AG450)/$Q$4/5,0)*5</f>
        <v>25</v>
      </c>
      <c r="AN450" s="14" t="str">
        <f>IF(AE450&gt;0,INDEX(挂机升级突破!$DT$4:$ED$4,AE450),"")</f>
        <v/>
      </c>
      <c r="AO450" s="14" t="str">
        <f>IF(AE450&gt;0,ROUND(INDEX(挂机升级突破!$DT$6:$ED$57,卡牌消耗!AI450,AE450)*INDEX(卡牌消耗!$B$7:$F$7,AG450)/$Q$4,0),"")</f>
        <v/>
      </c>
      <c r="AP450" s="106"/>
      <c r="AQ450" s="15"/>
      <c r="AR450" s="104">
        <v>446</v>
      </c>
      <c r="AS450" s="14">
        <f t="shared" si="355"/>
        <v>23</v>
      </c>
      <c r="AT450" s="14">
        <f>INDEX(挂机升级突破!$EI$7:$EI$26,AX450)</f>
        <v>5</v>
      </c>
      <c r="AU450" s="14">
        <f>INDEX(挂机升级突破!$EJ$7:$EJ$26,AX450)</f>
        <v>1</v>
      </c>
      <c r="AV450" s="14">
        <f t="shared" si="356"/>
        <v>2</v>
      </c>
      <c r="AW450" s="14" t="str">
        <f t="shared" si="357"/>
        <v>异邦刀客</v>
      </c>
      <c r="AX450" s="14">
        <f t="shared" si="358"/>
        <v>6</v>
      </c>
      <c r="AY450" s="14" t="str">
        <f t="shared" si="359"/>
        <v>异邦刀客6突</v>
      </c>
      <c r="AZ450" s="14" t="str">
        <f>IF(AT450&gt;0,INDEX(挂机升级突破!$ER$5:$EV$5,卡牌消耗!AT450),"")</f>
        <v>金币</v>
      </c>
      <c r="BA450" s="14">
        <f>IF(AT450&gt;0,ROUND(INDEX(挂机升级突破!$EV$7:$EV$26,卡牌消耗!AX450)*INDEX(卡牌消耗!$B$8:$F$8,AV450)/$Q$4/500,0)*500,"")</f>
        <v>3500</v>
      </c>
      <c r="BB450" s="14" t="str">
        <f>IF(AU450&gt;0,INDEX(挂机升级突破!$ER$5:$EV$5,卡牌消耗!AU450),"")</f>
        <v>玄铁</v>
      </c>
      <c r="BC450" s="14">
        <f>IF(AU450&gt;0,ROUND(INDEX(挂机升级突破!$ER$7:$EU$26,卡牌消耗!AX450,卡牌消耗!AU450)*INDEX($B$6:$F$6,AV450)/$Q$4/5,0)*5,"")</f>
        <v>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350"/>
        <v>9</v>
      </c>
      <c r="AC451" s="14">
        <f>INDEX(挂机升级突破!$DQ$6:$DQ$57,卡牌消耗!AI451)</f>
        <v>11</v>
      </c>
      <c r="AD451" s="14">
        <f>INDEX(挂机升级突破!DR$6:DR$57,卡牌消耗!$AI451)</f>
        <v>4</v>
      </c>
      <c r="AE451" s="14">
        <f>INDEX(挂机升级突破!DS$6:DS$57,卡牌消耗!$AI451)</f>
        <v>0</v>
      </c>
      <c r="AF451" s="14" t="str">
        <f t="shared" si="351"/>
        <v>徐晃</v>
      </c>
      <c r="AG451" s="14">
        <f t="shared" si="352"/>
        <v>3</v>
      </c>
      <c r="AH451" s="14" t="str">
        <f t="shared" si="353"/>
        <v>徐晃魂火-31</v>
      </c>
      <c r="AI451" s="14">
        <f t="shared" si="354"/>
        <v>31</v>
      </c>
      <c r="AJ451" s="14" t="str">
        <f>INDEX(挂机升级突破!$DT$4:$ED$4,INDEX(挂机升级突破!$DQ$6:$DQ$57,卡牌消耗!AI451))</f>
        <v>金币</v>
      </c>
      <c r="AK451" s="14">
        <f>ROUND(INDEX(挂机升级突破!$DJ$6:$DJ$57,卡牌消耗!AI451)*INDEX(卡牌消耗!$B$8:$F$8,AG451)/$Q$4/50,0)*50</f>
        <v>8900</v>
      </c>
      <c r="AL451" s="14" t="str">
        <f>IF(AD451&gt;0,INDEX(挂机升级突破!$DT$4:$ED$4,AD451),"")</f>
        <v>橙色基础材料</v>
      </c>
      <c r="AM451" s="14">
        <f>ROUND(INDEX(挂机升级突破!$DT$6:$ED$57,卡牌消耗!AI451,AD451)*INDEX(卡牌消耗!$B$5:$F$5,AG451)/$Q$4/5,0)*5</f>
        <v>25</v>
      </c>
      <c r="AN451" s="14" t="str">
        <f>IF(AE451&gt;0,INDEX(挂机升级突破!$DT$4:$ED$4,AE451),"")</f>
        <v/>
      </c>
      <c r="AO451" s="14" t="str">
        <f>IF(AE451&gt;0,ROUND(INDEX(挂机升级突破!$DT$6:$ED$57,卡牌消耗!AI451,AE451)*INDEX(卡牌消耗!$B$7:$F$7,AG451)/$Q$4,0),"")</f>
        <v/>
      </c>
      <c r="AP451" s="106"/>
      <c r="AQ451" s="15"/>
      <c r="AR451" s="104">
        <v>447</v>
      </c>
      <c r="AS451" s="14">
        <f t="shared" si="355"/>
        <v>23</v>
      </c>
      <c r="AT451" s="14">
        <f>INDEX(挂机升级突破!$EI$7:$EI$26,AX451)</f>
        <v>5</v>
      </c>
      <c r="AU451" s="14">
        <f>INDEX(挂机升级突破!$EJ$7:$EJ$26,AX451)</f>
        <v>1</v>
      </c>
      <c r="AV451" s="14">
        <f t="shared" si="356"/>
        <v>2</v>
      </c>
      <c r="AW451" s="14" t="str">
        <f t="shared" si="357"/>
        <v>异邦刀客</v>
      </c>
      <c r="AX451" s="14">
        <f t="shared" si="358"/>
        <v>7</v>
      </c>
      <c r="AY451" s="14" t="str">
        <f t="shared" si="359"/>
        <v>异邦刀客7突</v>
      </c>
      <c r="AZ451" s="14" t="str">
        <f>IF(AT451&gt;0,INDEX(挂机升级突破!$ER$5:$EV$5,卡牌消耗!AT451),"")</f>
        <v>金币</v>
      </c>
      <c r="BA451" s="14">
        <f>IF(AT451&gt;0,ROUND(INDEX(挂机升级突破!$EV$7:$EV$26,卡牌消耗!AX451)*INDEX(卡牌消耗!$B$8:$F$8,AV451)/$Q$4/500,0)*500,"")</f>
        <v>5500</v>
      </c>
      <c r="BB451" s="14" t="str">
        <f>IF(AU451&gt;0,INDEX(挂机升级突破!$ER$5:$EV$5,卡牌消耗!AU451),"")</f>
        <v>玄铁</v>
      </c>
      <c r="BC451" s="14">
        <f>IF(AU451&gt;0,ROUND(INDEX(挂机升级突破!$ER$7:$EU$26,卡牌消耗!AX451,卡牌消耗!AU451)*INDEX($B$6:$F$6,AV451)/$Q$4/5,0)*5,"")</f>
        <v>65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350"/>
        <v>9</v>
      </c>
      <c r="AC452" s="14">
        <f>INDEX(挂机升级突破!$DQ$6:$DQ$57,卡牌消耗!AI452)</f>
        <v>11</v>
      </c>
      <c r="AD452" s="14">
        <f>INDEX(挂机升级突破!DR$6:DR$57,卡牌消耗!$AI452)</f>
        <v>4</v>
      </c>
      <c r="AE452" s="14">
        <f>INDEX(挂机升级突破!DS$6:DS$57,卡牌消耗!$AI452)</f>
        <v>0</v>
      </c>
      <c r="AF452" s="14" t="str">
        <f t="shared" si="351"/>
        <v>徐晃</v>
      </c>
      <c r="AG452" s="14">
        <f t="shared" si="352"/>
        <v>3</v>
      </c>
      <c r="AH452" s="14" t="str">
        <f t="shared" si="353"/>
        <v>徐晃魂火-32</v>
      </c>
      <c r="AI452" s="14">
        <f t="shared" si="354"/>
        <v>32</v>
      </c>
      <c r="AJ452" s="14" t="str">
        <f>INDEX(挂机升级突破!$DT$4:$ED$4,INDEX(挂机升级突破!$DQ$6:$DQ$57,卡牌消耗!AI452))</f>
        <v>金币</v>
      </c>
      <c r="AK452" s="14">
        <f>ROUND(INDEX(挂机升级突破!$DJ$6:$DJ$57,卡牌消耗!AI452)*INDEX(卡牌消耗!$B$8:$F$8,AG452)/$Q$4/50,0)*50</f>
        <v>12200</v>
      </c>
      <c r="AL452" s="14" t="str">
        <f>IF(AD452&gt;0,INDEX(挂机升级突破!$DT$4:$ED$4,AD452),"")</f>
        <v>橙色基础材料</v>
      </c>
      <c r="AM452" s="14">
        <f>ROUND(INDEX(挂机升级突破!$DT$6:$ED$57,卡牌消耗!AI452,AD452)*INDEX(卡牌消耗!$B$5:$F$5,AG452)/$Q$4/5,0)*5</f>
        <v>25</v>
      </c>
      <c r="AN452" s="14" t="str">
        <f>IF(AE452&gt;0,INDEX(挂机升级突破!$DT$4:$ED$4,AE452),"")</f>
        <v/>
      </c>
      <c r="AO452" s="14" t="str">
        <f>IF(AE452&gt;0,ROUND(INDEX(挂机升级突破!$DT$6:$ED$57,卡牌消耗!AI452,AE452)*INDEX(卡牌消耗!$B$7:$F$7,AG452)/$Q$4,0),"")</f>
        <v/>
      </c>
      <c r="AP452" s="106"/>
      <c r="AQ452" s="15"/>
      <c r="AR452" s="104">
        <v>448</v>
      </c>
      <c r="AS452" s="14">
        <f t="shared" si="355"/>
        <v>23</v>
      </c>
      <c r="AT452" s="14">
        <f>INDEX(挂机升级突破!$EI$7:$EI$26,AX452)</f>
        <v>5</v>
      </c>
      <c r="AU452" s="14">
        <f>INDEX(挂机升级突破!$EJ$7:$EJ$26,AX452)</f>
        <v>1</v>
      </c>
      <c r="AV452" s="14">
        <f t="shared" si="356"/>
        <v>2</v>
      </c>
      <c r="AW452" s="14" t="str">
        <f t="shared" si="357"/>
        <v>异邦刀客</v>
      </c>
      <c r="AX452" s="14">
        <f t="shared" si="358"/>
        <v>8</v>
      </c>
      <c r="AY452" s="14" t="str">
        <f t="shared" si="359"/>
        <v>异邦刀客8突</v>
      </c>
      <c r="AZ452" s="14" t="str">
        <f>IF(AT452&gt;0,INDEX(挂机升级突破!$ER$5:$EV$5,卡牌消耗!AT452),"")</f>
        <v>金币</v>
      </c>
      <c r="BA452" s="14">
        <f>IF(AT452&gt;0,ROUND(INDEX(挂机升级突破!$EV$7:$EV$26,卡牌消耗!AX452)*INDEX(卡牌消耗!$B$8:$F$8,AV452)/$Q$4/500,0)*500,"")</f>
        <v>5500</v>
      </c>
      <c r="BB452" s="14" t="str">
        <f>IF(AU452&gt;0,INDEX(挂机升级突破!$ER$5:$EV$5,卡牌消耗!AU452),"")</f>
        <v>玄铁</v>
      </c>
      <c r="BC452" s="14">
        <f>IF(AU452&gt;0,ROUND(INDEX(挂机升级突破!$ER$7:$EU$26,卡牌消耗!AX452,卡牌消耗!AU452)*INDEX($B$6:$F$6,AV452)/$Q$4/5,0)*5,"")</f>
        <v>120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350"/>
        <v>9</v>
      </c>
      <c r="AC453" s="14">
        <f>INDEX(挂机升级突破!$DQ$6:$DQ$57,卡牌消耗!AI453)</f>
        <v>11</v>
      </c>
      <c r="AD453" s="14">
        <f>INDEX(挂机升级突破!DR$6:DR$57,卡牌消耗!$AI453)</f>
        <v>4</v>
      </c>
      <c r="AE453" s="14">
        <f>INDEX(挂机升级突破!DS$6:DS$57,卡牌消耗!$AI453)</f>
        <v>0</v>
      </c>
      <c r="AF453" s="14" t="str">
        <f t="shared" si="351"/>
        <v>徐晃</v>
      </c>
      <c r="AG453" s="14">
        <f t="shared" si="352"/>
        <v>3</v>
      </c>
      <c r="AH453" s="14" t="str">
        <f t="shared" si="353"/>
        <v>徐晃魂火-33</v>
      </c>
      <c r="AI453" s="14">
        <f t="shared" si="354"/>
        <v>33</v>
      </c>
      <c r="AJ453" s="14" t="str">
        <f>INDEX(挂机升级突破!$DT$4:$ED$4,INDEX(挂机升级突破!$DQ$6:$DQ$57,卡牌消耗!AI453))</f>
        <v>金币</v>
      </c>
      <c r="AK453" s="14">
        <f>ROUND(INDEX(挂机升级突破!$DJ$6:$DJ$57,卡牌消耗!AI453)*INDEX(卡牌消耗!$B$8:$F$8,AG453)/$Q$4/50,0)*50</f>
        <v>12200</v>
      </c>
      <c r="AL453" s="14" t="str">
        <f>IF(AD453&gt;0,INDEX(挂机升级突破!$DT$4:$ED$4,AD453),"")</f>
        <v>橙色基础材料</v>
      </c>
      <c r="AM453" s="14">
        <f>ROUND(INDEX(挂机升级突破!$DT$6:$ED$57,卡牌消耗!AI453,AD453)*INDEX(卡牌消耗!$B$5:$F$5,AG453)/$Q$4/5,0)*5</f>
        <v>25</v>
      </c>
      <c r="AN453" s="14" t="str">
        <f>IF(AE453&gt;0,INDEX(挂机升级突破!$DT$4:$ED$4,AE453),"")</f>
        <v/>
      </c>
      <c r="AO453" s="14" t="str">
        <f>IF(AE453&gt;0,ROUND(INDEX(挂机升级突破!$DT$6:$ED$57,卡牌消耗!AI453,AE453)*INDEX(卡牌消耗!$B$7:$F$7,AG453)/$Q$4,0),"")</f>
        <v/>
      </c>
      <c r="AP453" s="106"/>
      <c r="AQ453" s="15"/>
      <c r="AR453" s="104">
        <v>449</v>
      </c>
      <c r="AS453" s="14">
        <f t="shared" si="355"/>
        <v>23</v>
      </c>
      <c r="AT453" s="14">
        <f>INDEX(挂机升级突破!$EI$7:$EI$26,AX453)</f>
        <v>5</v>
      </c>
      <c r="AU453" s="14">
        <f>INDEX(挂机升级突破!$EJ$7:$EJ$26,AX453)</f>
        <v>2</v>
      </c>
      <c r="AV453" s="14">
        <f t="shared" si="356"/>
        <v>2</v>
      </c>
      <c r="AW453" s="14" t="str">
        <f t="shared" si="357"/>
        <v>异邦刀客</v>
      </c>
      <c r="AX453" s="14">
        <f t="shared" si="358"/>
        <v>9</v>
      </c>
      <c r="AY453" s="14" t="str">
        <f t="shared" si="359"/>
        <v>异邦刀客9突</v>
      </c>
      <c r="AZ453" s="14" t="str">
        <f>IF(AT453&gt;0,INDEX(挂机升级突破!$ER$5:$EV$5,卡牌消耗!AT453),"")</f>
        <v>金币</v>
      </c>
      <c r="BA453" s="14">
        <f>IF(AT453&gt;0,ROUND(INDEX(挂机升级突破!$EV$7:$EV$26,卡牌消耗!AX453)*INDEX(卡牌消耗!$B$8:$F$8,AV453)/$Q$4/500,0)*500,"")</f>
        <v>7500</v>
      </c>
      <c r="BB453" s="14" t="str">
        <f>IF(AU453&gt;0,INDEX(挂机升级突破!$ER$5:$EV$5,卡牌消耗!AU453),"")</f>
        <v>乌金</v>
      </c>
      <c r="BC453" s="14">
        <f>IF(AU453&gt;0,ROUND(INDEX(挂机升级突破!$ER$7:$EU$26,卡牌消耗!AX453,卡牌消耗!AU453)*INDEX($B$6:$F$6,AV453)/$Q$4/5,0)*5,"")</f>
        <v>40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360">INT((AA454-1)/52)+1</f>
        <v>9</v>
      </c>
      <c r="AC454" s="14">
        <f>INDEX(挂机升级突破!$DQ$6:$DQ$57,卡牌消耗!AI454)</f>
        <v>11</v>
      </c>
      <c r="AD454" s="14">
        <f>INDEX(挂机升级突破!DR$6:DR$57,卡牌消耗!$AI454)</f>
        <v>4</v>
      </c>
      <c r="AE454" s="14">
        <f>INDEX(挂机升级突破!DS$6:DS$57,卡牌消耗!$AI454)</f>
        <v>0</v>
      </c>
      <c r="AF454" s="14" t="str">
        <f t="shared" ref="AF454:AF517" si="361">INDEX($B$13:$B$40,AB454)</f>
        <v>徐晃</v>
      </c>
      <c r="AG454" s="14">
        <f t="shared" ref="AG454:AG517" si="362">INDEX($C$13:$C$40,AB454)</f>
        <v>3</v>
      </c>
      <c r="AH454" s="14" t="str">
        <f t="shared" ref="AH454:AH517" si="363">AF454&amp;"魂火-"&amp;AI454</f>
        <v>徐晃魂火-34</v>
      </c>
      <c r="AI454" s="14">
        <f t="shared" ref="AI454:AI517" si="364">AA454-(AB454-1)*52</f>
        <v>34</v>
      </c>
      <c r="AJ454" s="14" t="str">
        <f>INDEX(挂机升级突破!$DT$4:$ED$4,INDEX(挂机升级突破!$DQ$6:$DQ$57,卡牌消耗!AI454))</f>
        <v>金币</v>
      </c>
      <c r="AK454" s="14">
        <f>ROUND(INDEX(挂机升级突破!$DJ$6:$DJ$57,卡牌消耗!AI454)*INDEX(卡牌消耗!$B$8:$F$8,AG454)/$Q$4/50,0)*50</f>
        <v>12200</v>
      </c>
      <c r="AL454" s="14" t="str">
        <f>IF(AD454&gt;0,INDEX(挂机升级突破!$DT$4:$ED$4,AD454),"")</f>
        <v>橙色基础材料</v>
      </c>
      <c r="AM454" s="14">
        <f>ROUND(INDEX(挂机升级突破!$DT$6:$ED$57,卡牌消耗!AI454,AD454)*INDEX(卡牌消耗!$B$5:$F$5,AG454)/$Q$4/5,0)*5</f>
        <v>30</v>
      </c>
      <c r="AN454" s="14" t="str">
        <f>IF(AE454&gt;0,INDEX(挂机升级突破!$DT$4:$ED$4,AE454),"")</f>
        <v/>
      </c>
      <c r="AO454" s="14" t="str">
        <f>IF(AE454&gt;0,ROUND(INDEX(挂机升级突破!$DT$6:$ED$57,卡牌消耗!AI454,AE454)*INDEX(卡牌消耗!$B$7:$F$7,AG454)/$Q$4,0),"")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365">INT((AR454-1)/20)+1</f>
        <v>23</v>
      </c>
      <c r="AT454" s="14">
        <f>INDEX(挂机升级突破!$EI$7:$EI$26,AX454)</f>
        <v>5</v>
      </c>
      <c r="AU454" s="14">
        <f>INDEX(挂机升级突破!$EJ$7:$EJ$26,AX454)</f>
        <v>2</v>
      </c>
      <c r="AV454" s="14">
        <f t="shared" ref="AV454:AV517" si="366">INDEX($C$13:$C$40,AS454)</f>
        <v>2</v>
      </c>
      <c r="AW454" s="14" t="str">
        <f t="shared" ref="AW454:AW517" si="367">INDEX($B$13:$B$40,AS454)</f>
        <v>异邦刀客</v>
      </c>
      <c r="AX454" s="14">
        <f t="shared" ref="AX454:AX517" si="368">AR454-(AS454-1)*20</f>
        <v>10</v>
      </c>
      <c r="AY454" s="14" t="str">
        <f t="shared" ref="AY454:AY517" si="369">AW454&amp;AX454&amp;"突"</f>
        <v>异邦刀客10突</v>
      </c>
      <c r="AZ454" s="14" t="str">
        <f>IF(AT454&gt;0,INDEX(挂机升级突破!$ER$5:$EV$5,卡牌消耗!AT454),"")</f>
        <v>金币</v>
      </c>
      <c r="BA454" s="14">
        <f>IF(AT454&gt;0,ROUND(INDEX(挂机升级突破!$EV$7:$EV$26,卡牌消耗!AX454)*INDEX(卡牌消耗!$B$8:$F$8,AV454)/$Q$4/500,0)*500,"")</f>
        <v>13000</v>
      </c>
      <c r="BB454" s="14" t="str">
        <f>IF(AU454&gt;0,INDEX(挂机升级突破!$ER$5:$EV$5,卡牌消耗!AU454),"")</f>
        <v>乌金</v>
      </c>
      <c r="BC454" s="14">
        <f>IF(AU454&gt;0,ROUND(INDEX(挂机升级突破!$ER$7:$EU$26,卡牌消耗!AX454,卡牌消耗!AU454)*INDEX($B$6:$F$6,AV454)/$Q$4/5,0)*5,"")</f>
        <v>55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360"/>
        <v>9</v>
      </c>
      <c r="AC455" s="14">
        <f>INDEX(挂机升级突破!$DQ$6:$DQ$57,卡牌消耗!AI455)</f>
        <v>11</v>
      </c>
      <c r="AD455" s="14">
        <f>INDEX(挂机升级突破!DR$6:DR$57,卡牌消耗!$AI455)</f>
        <v>4</v>
      </c>
      <c r="AE455" s="14">
        <f>INDEX(挂机升级突破!DS$6:DS$57,卡牌消耗!$AI455)</f>
        <v>0</v>
      </c>
      <c r="AF455" s="14" t="str">
        <f t="shared" si="361"/>
        <v>徐晃</v>
      </c>
      <c r="AG455" s="14">
        <f t="shared" si="362"/>
        <v>3</v>
      </c>
      <c r="AH455" s="14" t="str">
        <f t="shared" si="363"/>
        <v>徐晃魂火-35</v>
      </c>
      <c r="AI455" s="14">
        <f t="shared" si="364"/>
        <v>35</v>
      </c>
      <c r="AJ455" s="14" t="str">
        <f>INDEX(挂机升级突破!$DT$4:$ED$4,INDEX(挂机升级突破!$DQ$6:$DQ$57,卡牌消耗!AI455))</f>
        <v>金币</v>
      </c>
      <c r="AK455" s="14">
        <f>ROUND(INDEX(挂机升级突破!$DJ$6:$DJ$57,卡牌消耗!AI455)*INDEX(卡牌消耗!$B$8:$F$8,AG455)/$Q$4/50,0)*50</f>
        <v>15550</v>
      </c>
      <c r="AL455" s="14" t="str">
        <f>IF(AD455&gt;0,INDEX(挂机升级突破!$DT$4:$ED$4,AD455),"")</f>
        <v>橙色基础材料</v>
      </c>
      <c r="AM455" s="14">
        <f>ROUND(INDEX(挂机升级突破!$DT$6:$ED$57,卡牌消耗!AI455,AD455)*INDEX(卡牌消耗!$B$5:$F$5,AG455)/$Q$4/5,0)*5</f>
        <v>30</v>
      </c>
      <c r="AN455" s="14" t="str">
        <f>IF(AE455&gt;0,INDEX(挂机升级突破!$DT$4:$ED$4,AE455),"")</f>
        <v/>
      </c>
      <c r="AO455" s="14" t="str">
        <f>IF(AE455&gt;0,ROUND(INDEX(挂机升级突破!$DT$6:$ED$57,卡牌消耗!AI455,AE455)*INDEX(卡牌消耗!$B$7:$F$7,AG455)/$Q$4,0),"")</f>
        <v/>
      </c>
      <c r="AP455" s="106"/>
      <c r="AQ455" s="15"/>
      <c r="AR455" s="104">
        <v>451</v>
      </c>
      <c r="AS455" s="14">
        <f t="shared" si="365"/>
        <v>23</v>
      </c>
      <c r="AT455" s="14">
        <f>INDEX(挂机升级突破!$EI$7:$EI$26,AX455)</f>
        <v>5</v>
      </c>
      <c r="AU455" s="14">
        <f>INDEX(挂机升级突破!$EJ$7:$EJ$26,AX455)</f>
        <v>2</v>
      </c>
      <c r="AV455" s="14">
        <f t="shared" si="366"/>
        <v>2</v>
      </c>
      <c r="AW455" s="14" t="str">
        <f t="shared" si="367"/>
        <v>异邦刀客</v>
      </c>
      <c r="AX455" s="14">
        <f t="shared" si="368"/>
        <v>11</v>
      </c>
      <c r="AY455" s="14" t="str">
        <f t="shared" si="369"/>
        <v>异邦刀客11突</v>
      </c>
      <c r="AZ455" s="14" t="str">
        <f>IF(AT455&gt;0,INDEX(挂机升级突破!$ER$5:$EV$5,卡牌消耗!AT455),"")</f>
        <v>金币</v>
      </c>
      <c r="BA455" s="14">
        <f>IF(AT455&gt;0,ROUND(INDEX(挂机升级突破!$EV$7:$EV$26,卡牌消耗!AX455)*INDEX(卡牌消耗!$B$8:$F$8,AV455)/$Q$4/500,0)*500,"")</f>
        <v>13000</v>
      </c>
      <c r="BB455" s="14" t="str">
        <f>IF(AU455&gt;0,INDEX(挂机升级突破!$ER$5:$EV$5,卡牌消耗!AU455),"")</f>
        <v>乌金</v>
      </c>
      <c r="BC455" s="14">
        <f>IF(AU455&gt;0,ROUND(INDEX(挂机升级突破!$ER$7:$EU$26,卡牌消耗!AX455,卡牌消耗!AU455)*INDEX($B$6:$F$6,AV455)/$Q$4/5,0)*5,"")</f>
        <v>75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360"/>
        <v>9</v>
      </c>
      <c r="AC456" s="14">
        <f>INDEX(挂机升级突破!$DQ$6:$DQ$57,卡牌消耗!AI456)</f>
        <v>11</v>
      </c>
      <c r="AD456" s="14">
        <f>INDEX(挂机升级突破!DR$6:DR$57,卡牌消耗!$AI456)</f>
        <v>4</v>
      </c>
      <c r="AE456" s="14">
        <f>INDEX(挂机升级突破!DS$6:DS$57,卡牌消耗!$AI456)</f>
        <v>0</v>
      </c>
      <c r="AF456" s="14" t="str">
        <f t="shared" si="361"/>
        <v>徐晃</v>
      </c>
      <c r="AG456" s="14">
        <f t="shared" si="362"/>
        <v>3</v>
      </c>
      <c r="AH456" s="14" t="str">
        <f t="shared" si="363"/>
        <v>徐晃魂火-36</v>
      </c>
      <c r="AI456" s="14">
        <f t="shared" si="364"/>
        <v>36</v>
      </c>
      <c r="AJ456" s="14" t="str">
        <f>INDEX(挂机升级突破!$DT$4:$ED$4,INDEX(挂机升级突破!$DQ$6:$DQ$57,卡牌消耗!AI456))</f>
        <v>金币</v>
      </c>
      <c r="AK456" s="14">
        <f>ROUND(INDEX(挂机升级突破!$DJ$6:$DJ$57,卡牌消耗!AI456)*INDEX(卡牌消耗!$B$8:$F$8,AG456)/$Q$4/50,0)*50</f>
        <v>15550</v>
      </c>
      <c r="AL456" s="14" t="str">
        <f>IF(AD456&gt;0,INDEX(挂机升级突破!$DT$4:$ED$4,AD456),"")</f>
        <v>橙色基础材料</v>
      </c>
      <c r="AM456" s="14">
        <f>ROUND(INDEX(挂机升级突破!$DT$6:$ED$57,卡牌消耗!AI456,AD456)*INDEX(卡牌消耗!$B$5:$F$5,AG456)/$Q$4/5,0)*5</f>
        <v>30</v>
      </c>
      <c r="AN456" s="14" t="str">
        <f>IF(AE456&gt;0,INDEX(挂机升级突破!$DT$4:$ED$4,AE456),"")</f>
        <v/>
      </c>
      <c r="AO456" s="14" t="str">
        <f>IF(AE456&gt;0,ROUND(INDEX(挂机升级突破!$DT$6:$ED$57,卡牌消耗!AI456,AE456)*INDEX(卡牌消耗!$B$7:$F$7,AG456)/$Q$4,0),"")</f>
        <v/>
      </c>
      <c r="AP456" s="106"/>
      <c r="AQ456" s="15"/>
      <c r="AR456" s="104">
        <v>452</v>
      </c>
      <c r="AS456" s="14">
        <f t="shared" si="365"/>
        <v>23</v>
      </c>
      <c r="AT456" s="14">
        <f>INDEX(挂机升级突破!$EI$7:$EI$26,AX456)</f>
        <v>5</v>
      </c>
      <c r="AU456" s="14">
        <f>INDEX(挂机升级突破!$EJ$7:$EJ$26,AX456)</f>
        <v>2</v>
      </c>
      <c r="AV456" s="14">
        <f t="shared" si="366"/>
        <v>2</v>
      </c>
      <c r="AW456" s="14" t="str">
        <f t="shared" si="367"/>
        <v>异邦刀客</v>
      </c>
      <c r="AX456" s="14">
        <f t="shared" si="368"/>
        <v>12</v>
      </c>
      <c r="AY456" s="14" t="str">
        <f t="shared" si="369"/>
        <v>异邦刀客12突</v>
      </c>
      <c r="AZ456" s="14" t="str">
        <f>IF(AT456&gt;0,INDEX(挂机升级突破!$ER$5:$EV$5,卡牌消耗!AT456),"")</f>
        <v>金币</v>
      </c>
      <c r="BA456" s="14">
        <f>IF(AT456&gt;0,ROUND(INDEX(挂机升级突破!$EV$7:$EV$26,卡牌消耗!AX456)*INDEX(卡牌消耗!$B$8:$F$8,AV456)/$Q$4/500,0)*500,"")</f>
        <v>17500</v>
      </c>
      <c r="BB456" s="14" t="str">
        <f>IF(AU456&gt;0,INDEX(挂机升级突破!$ER$5:$EV$5,卡牌消耗!AU456),"")</f>
        <v>乌金</v>
      </c>
      <c r="BC456" s="14">
        <f>IF(AU456&gt;0,ROUND(INDEX(挂机升级突破!$ER$7:$EU$26,卡牌消耗!AX456,卡牌消耗!AU456)*INDEX($B$6:$F$6,AV456)/$Q$4/5,0)*5,"")</f>
        <v>95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360"/>
        <v>9</v>
      </c>
      <c r="AC457" s="14">
        <f>INDEX(挂机升级突破!$DQ$6:$DQ$57,卡牌消耗!AI457)</f>
        <v>11</v>
      </c>
      <c r="AD457" s="14">
        <f>INDEX(挂机升级突破!DR$6:DR$57,卡牌消耗!$AI457)</f>
        <v>4</v>
      </c>
      <c r="AE457" s="14">
        <f>INDEX(挂机升级突破!DS$6:DS$57,卡牌消耗!$AI457)</f>
        <v>0</v>
      </c>
      <c r="AF457" s="14" t="str">
        <f t="shared" si="361"/>
        <v>徐晃</v>
      </c>
      <c r="AG457" s="14">
        <f t="shared" si="362"/>
        <v>3</v>
      </c>
      <c r="AH457" s="14" t="str">
        <f t="shared" si="363"/>
        <v>徐晃魂火-37</v>
      </c>
      <c r="AI457" s="14">
        <f t="shared" si="364"/>
        <v>37</v>
      </c>
      <c r="AJ457" s="14" t="str">
        <f>INDEX(挂机升级突破!$DT$4:$ED$4,INDEX(挂机升级突破!$DQ$6:$DQ$57,卡牌消耗!AI457))</f>
        <v>金币</v>
      </c>
      <c r="AK457" s="14">
        <f>ROUND(INDEX(挂机升级突破!$DJ$6:$DJ$57,卡牌消耗!AI457)*INDEX(卡牌消耗!$B$8:$F$8,AG457)/$Q$4/50,0)*50</f>
        <v>16650</v>
      </c>
      <c r="AL457" s="14" t="str">
        <f>IF(AD457&gt;0,INDEX(挂机升级突破!$DT$4:$ED$4,AD457),"")</f>
        <v>橙色基础材料</v>
      </c>
      <c r="AM457" s="14">
        <f>ROUND(INDEX(挂机升级突破!$DT$6:$ED$57,卡牌消耗!AI457,AD457)*INDEX(卡牌消耗!$B$5:$F$5,AG457)/$Q$4/5,0)*5</f>
        <v>30</v>
      </c>
      <c r="AN457" s="14" t="str">
        <f>IF(AE457&gt;0,INDEX(挂机升级突破!$DT$4:$ED$4,AE457),"")</f>
        <v/>
      </c>
      <c r="AO457" s="14" t="str">
        <f>IF(AE457&gt;0,ROUND(INDEX(挂机升级突破!$DT$6:$ED$57,卡牌消耗!AI457,AE457)*INDEX(卡牌消耗!$B$7:$F$7,AG457)/$Q$4,0),"")</f>
        <v/>
      </c>
      <c r="AP457" s="106"/>
      <c r="AQ457" s="15"/>
      <c r="AR457" s="104">
        <v>453</v>
      </c>
      <c r="AS457" s="14">
        <f t="shared" si="365"/>
        <v>23</v>
      </c>
      <c r="AT457" s="14">
        <f>INDEX(挂机升级突破!$EI$7:$EI$26,AX457)</f>
        <v>5</v>
      </c>
      <c r="AU457" s="14">
        <f>INDEX(挂机升级突破!$EJ$7:$EJ$26,AX457)</f>
        <v>3</v>
      </c>
      <c r="AV457" s="14">
        <f t="shared" si="366"/>
        <v>2</v>
      </c>
      <c r="AW457" s="14" t="str">
        <f t="shared" si="367"/>
        <v>异邦刀客</v>
      </c>
      <c r="AX457" s="14">
        <f t="shared" si="368"/>
        <v>13</v>
      </c>
      <c r="AY457" s="14" t="str">
        <f t="shared" si="369"/>
        <v>异邦刀客13突</v>
      </c>
      <c r="AZ457" s="14" t="str">
        <f>IF(AT457&gt;0,INDEX(挂机升级突破!$ER$5:$EV$5,卡牌消耗!AT457),"")</f>
        <v>金币</v>
      </c>
      <c r="BA457" s="14">
        <f>IF(AT457&gt;0,ROUND(INDEX(挂机升级突破!$EV$7:$EV$26,卡牌消耗!AX457)*INDEX(卡牌消耗!$B$8:$F$8,AV457)/$Q$4/500,0)*500,"")</f>
        <v>23500</v>
      </c>
      <c r="BB457" s="14" t="str">
        <f>IF(AU457&gt;0,INDEX(挂机升级突破!$ER$5:$EV$5,卡牌消耗!AU457),"")</f>
        <v>银母</v>
      </c>
      <c r="BC457" s="14">
        <f>IF(AU457&gt;0,ROUND(INDEX(挂机升级突破!$ER$7:$EU$26,卡牌消耗!AX457,卡牌消耗!AU457)*INDEX($B$6:$F$6,AV457)/$Q$4/5,0)*5,"")</f>
        <v>30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360"/>
        <v>9</v>
      </c>
      <c r="AC458" s="14">
        <f>INDEX(挂机升级突破!$DQ$6:$DQ$57,卡牌消耗!AI458)</f>
        <v>11</v>
      </c>
      <c r="AD458" s="14">
        <f>INDEX(挂机升级突破!DR$6:DR$57,卡牌消耗!$AI458)</f>
        <v>5</v>
      </c>
      <c r="AE458" s="14">
        <f>INDEX(挂机升级突破!DS$6:DS$57,卡牌消耗!$AI458)</f>
        <v>0</v>
      </c>
      <c r="AF458" s="14" t="str">
        <f t="shared" si="361"/>
        <v>徐晃</v>
      </c>
      <c r="AG458" s="14">
        <f t="shared" si="362"/>
        <v>3</v>
      </c>
      <c r="AH458" s="14" t="str">
        <f t="shared" si="363"/>
        <v>徐晃魂火-38</v>
      </c>
      <c r="AI458" s="14">
        <f t="shared" si="364"/>
        <v>38</v>
      </c>
      <c r="AJ458" s="14" t="str">
        <f>INDEX(挂机升级突破!$DT$4:$ED$4,INDEX(挂机升级突破!$DQ$6:$DQ$57,卡牌消耗!AI458))</f>
        <v>金币</v>
      </c>
      <c r="AK458" s="14">
        <f>ROUND(INDEX(挂机升级突破!$DJ$6:$DJ$57,卡牌消耗!AI458)*INDEX(卡牌消耗!$B$8:$F$8,AG458)/$Q$4/50,0)*50</f>
        <v>21500</v>
      </c>
      <c r="AL458" s="14" t="str">
        <f>IF(AD458&gt;0,INDEX(挂机升级突破!$DT$4:$ED$4,AD458),"")</f>
        <v>红色基础材料</v>
      </c>
      <c r="AM458" s="14">
        <f>ROUND(INDEX(挂机升级突破!$DT$6:$ED$57,卡牌消耗!AI458,AD458)*INDEX(卡牌消耗!$B$5:$F$5,AG458)/$Q$4/5,0)*5</f>
        <v>10</v>
      </c>
      <c r="AN458" s="14" t="str">
        <f>IF(AE458&gt;0,INDEX(挂机升级突破!$DT$4:$ED$4,AE458),"")</f>
        <v/>
      </c>
      <c r="AO458" s="14" t="str">
        <f>IF(AE458&gt;0,ROUND(INDEX(挂机升级突破!$DT$6:$ED$57,卡牌消耗!AI458,AE458)*INDEX(卡牌消耗!$B$7:$F$7,AG458)/$Q$4,0),"")</f>
        <v/>
      </c>
      <c r="AP458" s="106"/>
      <c r="AQ458" s="15"/>
      <c r="AR458" s="104">
        <v>454</v>
      </c>
      <c r="AS458" s="14">
        <f t="shared" si="365"/>
        <v>23</v>
      </c>
      <c r="AT458" s="14">
        <f>INDEX(挂机升级突破!$EI$7:$EI$26,AX458)</f>
        <v>5</v>
      </c>
      <c r="AU458" s="14">
        <f>INDEX(挂机升级突破!$EJ$7:$EJ$26,AX458)</f>
        <v>3</v>
      </c>
      <c r="AV458" s="14">
        <f t="shared" si="366"/>
        <v>2</v>
      </c>
      <c r="AW458" s="14" t="str">
        <f t="shared" si="367"/>
        <v>异邦刀客</v>
      </c>
      <c r="AX458" s="14">
        <f t="shared" si="368"/>
        <v>14</v>
      </c>
      <c r="AY458" s="14" t="str">
        <f t="shared" si="369"/>
        <v>异邦刀客14突</v>
      </c>
      <c r="AZ458" s="14" t="str">
        <f>IF(AT458&gt;0,INDEX(挂机升级突破!$ER$5:$EV$5,卡牌消耗!AT458),"")</f>
        <v>金币</v>
      </c>
      <c r="BA458" s="14">
        <f>IF(AT458&gt;0,ROUND(INDEX(挂机升级突破!$EV$7:$EV$26,卡牌消耗!AX458)*INDEX(卡牌消耗!$B$8:$F$8,AV458)/$Q$4/500,0)*500,"")</f>
        <v>23500</v>
      </c>
      <c r="BB458" s="14" t="str">
        <f>IF(AU458&gt;0,INDEX(挂机升级突破!$ER$5:$EV$5,卡牌消耗!AU458),"")</f>
        <v>银母</v>
      </c>
      <c r="BC458" s="14">
        <f>IF(AU458&gt;0,ROUND(INDEX(挂机升级突破!$ER$7:$EU$26,卡牌消耗!AX458,卡牌消耗!AU458)*INDEX($B$6:$F$6,AV458)/$Q$4/5,0)*5,"")</f>
        <v>45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360"/>
        <v>9</v>
      </c>
      <c r="AC459" s="14">
        <f>INDEX(挂机升级突破!$DQ$6:$DQ$57,卡牌消耗!AI459)</f>
        <v>11</v>
      </c>
      <c r="AD459" s="14">
        <f>INDEX(挂机升级突破!DR$6:DR$57,卡牌消耗!$AI459)</f>
        <v>5</v>
      </c>
      <c r="AE459" s="14">
        <f>INDEX(挂机升级突破!DS$6:DS$57,卡牌消耗!$AI459)</f>
        <v>0</v>
      </c>
      <c r="AF459" s="14" t="str">
        <f t="shared" si="361"/>
        <v>徐晃</v>
      </c>
      <c r="AG459" s="14">
        <f t="shared" si="362"/>
        <v>3</v>
      </c>
      <c r="AH459" s="14" t="str">
        <f t="shared" si="363"/>
        <v>徐晃魂火-39</v>
      </c>
      <c r="AI459" s="14">
        <f t="shared" si="364"/>
        <v>39</v>
      </c>
      <c r="AJ459" s="14" t="str">
        <f>INDEX(挂机升级突破!$DT$4:$ED$4,INDEX(挂机升级突破!$DQ$6:$DQ$57,卡牌消耗!AI459))</f>
        <v>金币</v>
      </c>
      <c r="AK459" s="14">
        <f>ROUND(INDEX(挂机升级突破!$DJ$6:$DJ$57,卡牌消耗!AI459)*INDEX(卡牌消耗!$B$8:$F$8,AG459)/$Q$4/50,0)*50</f>
        <v>21500</v>
      </c>
      <c r="AL459" s="14" t="str">
        <f>IF(AD459&gt;0,INDEX(挂机升级突破!$DT$4:$ED$4,AD459),"")</f>
        <v>红色基础材料</v>
      </c>
      <c r="AM459" s="14">
        <f>ROUND(INDEX(挂机升级突破!$DT$6:$ED$57,卡牌消耗!AI459,AD459)*INDEX(卡牌消耗!$B$5:$F$5,AG459)/$Q$4/5,0)*5</f>
        <v>10</v>
      </c>
      <c r="AN459" s="14" t="str">
        <f>IF(AE459&gt;0,INDEX(挂机升级突破!$DT$4:$ED$4,AE459),"")</f>
        <v/>
      </c>
      <c r="AO459" s="14" t="str">
        <f>IF(AE459&gt;0,ROUND(INDEX(挂机升级突破!$DT$6:$ED$57,卡牌消耗!AI459,AE459)*INDEX(卡牌消耗!$B$7:$F$7,AG459)/$Q$4,0),"")</f>
        <v/>
      </c>
      <c r="AP459" s="106"/>
      <c r="AQ459" s="15"/>
      <c r="AR459" s="104">
        <v>455</v>
      </c>
      <c r="AS459" s="14">
        <f t="shared" si="365"/>
        <v>23</v>
      </c>
      <c r="AT459" s="14">
        <f>INDEX(挂机升级突破!$EI$7:$EI$26,AX459)</f>
        <v>5</v>
      </c>
      <c r="AU459" s="14">
        <f>INDEX(挂机升级突破!$EJ$7:$EJ$26,AX459)</f>
        <v>3</v>
      </c>
      <c r="AV459" s="14">
        <f t="shared" si="366"/>
        <v>2</v>
      </c>
      <c r="AW459" s="14" t="str">
        <f t="shared" si="367"/>
        <v>异邦刀客</v>
      </c>
      <c r="AX459" s="14">
        <f t="shared" si="368"/>
        <v>15</v>
      </c>
      <c r="AY459" s="14" t="str">
        <f t="shared" si="369"/>
        <v>异邦刀客15突</v>
      </c>
      <c r="AZ459" s="14" t="str">
        <f>IF(AT459&gt;0,INDEX(挂机升级突破!$ER$5:$EV$5,卡牌消耗!AT459),"")</f>
        <v>金币</v>
      </c>
      <c r="BA459" s="14">
        <f>IF(AT459&gt;0,ROUND(INDEX(挂机升级突破!$EV$7:$EV$26,卡牌消耗!AX459)*INDEX(卡牌消耗!$B$8:$F$8,AV459)/$Q$4/500,0)*500,"")</f>
        <v>31000</v>
      </c>
      <c r="BB459" s="14" t="str">
        <f>IF(AU459&gt;0,INDEX(挂机升级突破!$ER$5:$EV$5,卡牌消耗!AU459),"")</f>
        <v>银母</v>
      </c>
      <c r="BC459" s="14">
        <f>IF(AU459&gt;0,ROUND(INDEX(挂机升级突破!$ER$7:$EU$26,卡牌消耗!AX459,卡牌消耗!AU459)*INDEX($B$6:$F$6,AV459)/$Q$4/5,0)*5,"")</f>
        <v>55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360"/>
        <v>9</v>
      </c>
      <c r="AC460" s="14">
        <f>INDEX(挂机升级突破!$DQ$6:$DQ$57,卡牌消耗!AI460)</f>
        <v>11</v>
      </c>
      <c r="AD460" s="14">
        <f>INDEX(挂机升级突破!DR$6:DR$57,卡牌消耗!$AI460)</f>
        <v>5</v>
      </c>
      <c r="AE460" s="14">
        <f>INDEX(挂机升级突破!DS$6:DS$57,卡牌消耗!$AI460)</f>
        <v>0</v>
      </c>
      <c r="AF460" s="14" t="str">
        <f t="shared" si="361"/>
        <v>徐晃</v>
      </c>
      <c r="AG460" s="14">
        <f t="shared" si="362"/>
        <v>3</v>
      </c>
      <c r="AH460" s="14" t="str">
        <f t="shared" si="363"/>
        <v>徐晃魂火-40</v>
      </c>
      <c r="AI460" s="14">
        <f t="shared" si="364"/>
        <v>40</v>
      </c>
      <c r="AJ460" s="14" t="str">
        <f>INDEX(挂机升级突破!$DT$4:$ED$4,INDEX(挂机升级突破!$DQ$6:$DQ$57,卡牌消耗!AI460))</f>
        <v>金币</v>
      </c>
      <c r="AK460" s="14">
        <f>ROUND(INDEX(挂机升级突破!$DJ$6:$DJ$57,卡牌消耗!AI460)*INDEX(卡牌消耗!$B$8:$F$8,AG460)/$Q$4/50,0)*50</f>
        <v>21500</v>
      </c>
      <c r="AL460" s="14" t="str">
        <f>IF(AD460&gt;0,INDEX(挂机升级突破!$DT$4:$ED$4,AD460),"")</f>
        <v>红色基础材料</v>
      </c>
      <c r="AM460" s="14">
        <f>ROUND(INDEX(挂机升级突破!$DT$6:$ED$57,卡牌消耗!AI460,AD460)*INDEX(卡牌消耗!$B$5:$F$5,AG460)/$Q$4/5,0)*5</f>
        <v>10</v>
      </c>
      <c r="AN460" s="14" t="str">
        <f>IF(AE460&gt;0,INDEX(挂机升级突破!$DT$4:$ED$4,AE460),"")</f>
        <v/>
      </c>
      <c r="AO460" s="14" t="str">
        <f>IF(AE460&gt;0,ROUND(INDEX(挂机升级突破!$DT$6:$ED$57,卡牌消耗!AI460,AE460)*INDEX(卡牌消耗!$B$7:$F$7,AG460)/$Q$4,0),"")</f>
        <v/>
      </c>
      <c r="AP460" s="106"/>
      <c r="AQ460" s="15"/>
      <c r="AR460" s="104">
        <v>456</v>
      </c>
      <c r="AS460" s="14">
        <f t="shared" si="365"/>
        <v>23</v>
      </c>
      <c r="AT460" s="14">
        <f>INDEX(挂机升级突破!$EI$7:$EI$26,AX460)</f>
        <v>5</v>
      </c>
      <c r="AU460" s="14">
        <f>INDEX(挂机升级突破!$EJ$7:$EJ$26,AX460)</f>
        <v>3</v>
      </c>
      <c r="AV460" s="14">
        <f t="shared" si="366"/>
        <v>2</v>
      </c>
      <c r="AW460" s="14" t="str">
        <f t="shared" si="367"/>
        <v>异邦刀客</v>
      </c>
      <c r="AX460" s="14">
        <f t="shared" si="368"/>
        <v>16</v>
      </c>
      <c r="AY460" s="14" t="str">
        <f t="shared" si="369"/>
        <v>异邦刀客16突</v>
      </c>
      <c r="AZ460" s="14" t="str">
        <f>IF(AT460&gt;0,INDEX(挂机升级突破!$ER$5:$EV$5,卡牌消耗!AT460),"")</f>
        <v>金币</v>
      </c>
      <c r="BA460" s="14">
        <f>IF(AT460&gt;0,ROUND(INDEX(挂机升级突破!$EV$7:$EV$26,卡牌消耗!AX460)*INDEX(卡牌消耗!$B$8:$F$8,AV460)/$Q$4/500,0)*500,"")</f>
        <v>56500</v>
      </c>
      <c r="BB460" s="14" t="str">
        <f>IF(AU460&gt;0,INDEX(挂机升级突破!$ER$5:$EV$5,卡牌消耗!AU460),"")</f>
        <v>银母</v>
      </c>
      <c r="BC460" s="14">
        <f>IF(AU460&gt;0,ROUND(INDEX(挂机升级突破!$ER$7:$EU$26,卡牌消耗!AX460,卡牌消耗!AU460)*INDEX($B$6:$F$6,AV460)/$Q$4/5,0)*5,"")</f>
        <v>75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360"/>
        <v>9</v>
      </c>
      <c r="AC461" s="14">
        <f>INDEX(挂机升级突破!$DQ$6:$DQ$57,卡牌消耗!AI461)</f>
        <v>11</v>
      </c>
      <c r="AD461" s="14">
        <f>INDEX(挂机升级突破!DR$6:DR$57,卡牌消耗!$AI461)</f>
        <v>5</v>
      </c>
      <c r="AE461" s="14">
        <f>INDEX(挂机升级突破!DS$6:DS$57,卡牌消耗!$AI461)</f>
        <v>10</v>
      </c>
      <c r="AF461" s="14" t="str">
        <f t="shared" si="361"/>
        <v>徐晃</v>
      </c>
      <c r="AG461" s="14">
        <f t="shared" si="362"/>
        <v>3</v>
      </c>
      <c r="AH461" s="14" t="str">
        <f t="shared" si="363"/>
        <v>徐晃魂火-41</v>
      </c>
      <c r="AI461" s="14">
        <f t="shared" si="364"/>
        <v>41</v>
      </c>
      <c r="AJ461" s="14" t="str">
        <f>INDEX(挂机升级突破!$DT$4:$ED$4,INDEX(挂机升级突破!$DQ$6:$DQ$57,卡牌消耗!AI461))</f>
        <v>金币</v>
      </c>
      <c r="AK461" s="14">
        <f>ROUND(INDEX(挂机升级突破!$DJ$6:$DJ$57,卡牌消耗!AI461)*INDEX(卡牌消耗!$B$8:$F$8,AG461)/$Q$4/50,0)*50</f>
        <v>29550</v>
      </c>
      <c r="AL461" s="14" t="str">
        <f>IF(AD461&gt;0,INDEX(挂机升级突破!$DT$4:$ED$4,AD461),"")</f>
        <v>红色基础材料</v>
      </c>
      <c r="AM461" s="14">
        <f>ROUND(INDEX(挂机升级突破!$DT$6:$ED$57,卡牌消耗!AI461,AD461)*INDEX(卡牌消耗!$B$5:$F$5,AG461)/$Q$4/5,0)*5</f>
        <v>10</v>
      </c>
      <c r="AN461" s="14" t="str">
        <f>IF(AE461&gt;0,INDEX(挂机升级突破!$DT$4:$ED$4,AE461),"")</f>
        <v>灵玉</v>
      </c>
      <c r="AO461" s="14">
        <f>IF(AE461&gt;0,ROUND(INDEX(挂机升级突破!$DT$6:$ED$57,卡牌消耗!AI461,AE461)*INDEX(卡牌消耗!$B$7:$F$7,AG461)/$Q$4,0),"")</f>
        <v>2</v>
      </c>
      <c r="AP461" s="106"/>
      <c r="AQ461" s="15"/>
      <c r="AR461" s="104">
        <v>457</v>
      </c>
      <c r="AS461" s="14">
        <f t="shared" si="365"/>
        <v>23</v>
      </c>
      <c r="AT461" s="14">
        <f>INDEX(挂机升级突破!$EI$7:$EI$26,AX461)</f>
        <v>5</v>
      </c>
      <c r="AU461" s="14">
        <f>INDEX(挂机升级突破!$EJ$7:$EJ$26,AX461)</f>
        <v>4</v>
      </c>
      <c r="AV461" s="14">
        <f t="shared" si="366"/>
        <v>2</v>
      </c>
      <c r="AW461" s="14" t="str">
        <f t="shared" si="367"/>
        <v>异邦刀客</v>
      </c>
      <c r="AX461" s="14">
        <f t="shared" si="368"/>
        <v>17</v>
      </c>
      <c r="AY461" s="14" t="str">
        <f t="shared" si="369"/>
        <v>异邦刀客17突</v>
      </c>
      <c r="AZ461" s="14" t="str">
        <f>IF(AT461&gt;0,INDEX(挂机升级突破!$ER$5:$EV$5,卡牌消耗!AT461),"")</f>
        <v>金币</v>
      </c>
      <c r="BA461" s="14">
        <f>IF(AT461&gt;0,ROUND(INDEX(挂机升级突破!$EV$7:$EV$26,卡牌消耗!AX461)*INDEX(卡牌消耗!$B$8:$F$8,AV461)/$Q$4/500,0)*500,"")</f>
        <v>56500</v>
      </c>
      <c r="BB461" s="14" t="str">
        <f>IF(AU461&gt;0,INDEX(挂机升级突破!$ER$5:$EV$5,卡牌消耗!AU461),"")</f>
        <v>铀金</v>
      </c>
      <c r="BC461" s="14">
        <f>IF(AU461&gt;0,ROUND(INDEX(挂机升级突破!$ER$7:$EU$26,卡牌消耗!AX461,卡牌消耗!AU461)*INDEX($B$6:$F$6,AV461)/$Q$4/5,0)*5,"")</f>
        <v>15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360"/>
        <v>9</v>
      </c>
      <c r="AC462" s="14">
        <f>INDEX(挂机升级突破!$DQ$6:$DQ$57,卡牌消耗!AI462)</f>
        <v>11</v>
      </c>
      <c r="AD462" s="14">
        <f>INDEX(挂机升级突破!DR$6:DR$57,卡牌消耗!$AI462)</f>
        <v>5</v>
      </c>
      <c r="AE462" s="14">
        <f>INDEX(挂机升级突破!DS$6:DS$57,卡牌消耗!$AI462)</f>
        <v>10</v>
      </c>
      <c r="AF462" s="14" t="str">
        <f t="shared" si="361"/>
        <v>徐晃</v>
      </c>
      <c r="AG462" s="14">
        <f t="shared" si="362"/>
        <v>3</v>
      </c>
      <c r="AH462" s="14" t="str">
        <f t="shared" si="363"/>
        <v>徐晃魂火-42</v>
      </c>
      <c r="AI462" s="14">
        <f t="shared" si="364"/>
        <v>42</v>
      </c>
      <c r="AJ462" s="14" t="str">
        <f>INDEX(挂机升级突破!$DT$4:$ED$4,INDEX(挂机升级突破!$DQ$6:$DQ$57,卡牌消耗!AI462))</f>
        <v>金币</v>
      </c>
      <c r="AK462" s="14">
        <f>ROUND(INDEX(挂机升级突破!$DJ$6:$DJ$57,卡牌消耗!AI462)*INDEX(卡牌消耗!$B$8:$F$8,AG462)/$Q$4/50,0)*50</f>
        <v>29550</v>
      </c>
      <c r="AL462" s="14" t="str">
        <f>IF(AD462&gt;0,INDEX(挂机升级突破!$DT$4:$ED$4,AD462),"")</f>
        <v>红色基础材料</v>
      </c>
      <c r="AM462" s="14">
        <f>ROUND(INDEX(挂机升级突破!$DT$6:$ED$57,卡牌消耗!AI462,AD462)*INDEX(卡牌消耗!$B$5:$F$5,AG462)/$Q$4/5,0)*5</f>
        <v>10</v>
      </c>
      <c r="AN462" s="14" t="str">
        <f>IF(AE462&gt;0,INDEX(挂机升级突破!$DT$4:$ED$4,AE462),"")</f>
        <v>灵玉</v>
      </c>
      <c r="AO462" s="14">
        <f>IF(AE462&gt;0,ROUND(INDEX(挂机升级突破!$DT$6:$ED$57,卡牌消耗!AI462,AE462)*INDEX(卡牌消耗!$B$7:$F$7,AG462)/$Q$4,0),"")</f>
        <v>2</v>
      </c>
      <c r="AP462" s="106"/>
      <c r="AQ462" s="15"/>
      <c r="AR462" s="104">
        <v>458</v>
      </c>
      <c r="AS462" s="14">
        <f t="shared" si="365"/>
        <v>23</v>
      </c>
      <c r="AT462" s="14">
        <f>INDEX(挂机升级突破!$EI$7:$EI$26,AX462)</f>
        <v>5</v>
      </c>
      <c r="AU462" s="14">
        <f>INDEX(挂机升级突破!$EJ$7:$EJ$26,AX462)</f>
        <v>4</v>
      </c>
      <c r="AV462" s="14">
        <f t="shared" si="366"/>
        <v>2</v>
      </c>
      <c r="AW462" s="14" t="str">
        <f t="shared" si="367"/>
        <v>异邦刀客</v>
      </c>
      <c r="AX462" s="14">
        <f t="shared" si="368"/>
        <v>18</v>
      </c>
      <c r="AY462" s="14" t="str">
        <f t="shared" si="369"/>
        <v>异邦刀客18突</v>
      </c>
      <c r="AZ462" s="14" t="str">
        <f>IF(AT462&gt;0,INDEX(挂机升级突破!$ER$5:$EV$5,卡牌消耗!AT462),"")</f>
        <v>金币</v>
      </c>
      <c r="BA462" s="14">
        <f>IF(AT462&gt;0,ROUND(INDEX(挂机升级突破!$EV$7:$EV$26,卡牌消耗!AX462)*INDEX(卡牌消耗!$B$8:$F$8,AV462)/$Q$4/500,0)*500,"")</f>
        <v>75000</v>
      </c>
      <c r="BB462" s="14" t="str">
        <f>IF(AU462&gt;0,INDEX(挂机升级突破!$ER$5:$EV$5,卡牌消耗!AU462),"")</f>
        <v>铀金</v>
      </c>
      <c r="BC462" s="14">
        <f>IF(AU462&gt;0,ROUND(INDEX(挂机升级突破!$ER$7:$EU$26,卡牌消耗!AX462,卡牌消耗!AU462)*INDEX($B$6:$F$6,AV462)/$Q$4/5,0)*5,"")</f>
        <v>20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360"/>
        <v>9</v>
      </c>
      <c r="AC463" s="14">
        <f>INDEX(挂机升级突破!$DQ$6:$DQ$57,卡牌消耗!AI463)</f>
        <v>11</v>
      </c>
      <c r="AD463" s="14">
        <f>INDEX(挂机升级突破!DR$6:DR$57,卡牌消耗!$AI463)</f>
        <v>5</v>
      </c>
      <c r="AE463" s="14">
        <f>INDEX(挂机升级突破!DS$6:DS$57,卡牌消耗!$AI463)</f>
        <v>10</v>
      </c>
      <c r="AF463" s="14" t="str">
        <f t="shared" si="361"/>
        <v>徐晃</v>
      </c>
      <c r="AG463" s="14">
        <f t="shared" si="362"/>
        <v>3</v>
      </c>
      <c r="AH463" s="14" t="str">
        <f t="shared" si="363"/>
        <v>徐晃魂火-43</v>
      </c>
      <c r="AI463" s="14">
        <f t="shared" si="364"/>
        <v>43</v>
      </c>
      <c r="AJ463" s="14" t="str">
        <f>INDEX(挂机升级突破!$DT$4:$ED$4,INDEX(挂机升级突破!$DQ$6:$DQ$57,卡牌消耗!AI463))</f>
        <v>金币</v>
      </c>
      <c r="AK463" s="14">
        <f>ROUND(INDEX(挂机升级突破!$DJ$6:$DJ$57,卡牌消耗!AI463)*INDEX(卡牌消耗!$B$8:$F$8,AG463)/$Q$4/50,0)*50</f>
        <v>29550</v>
      </c>
      <c r="AL463" s="14" t="str">
        <f>IF(AD463&gt;0,INDEX(挂机升级突破!$DT$4:$ED$4,AD463),"")</f>
        <v>红色基础材料</v>
      </c>
      <c r="AM463" s="14">
        <f>ROUND(INDEX(挂机升级突破!$DT$6:$ED$57,卡牌消耗!AI463,AD463)*INDEX(卡牌消耗!$B$5:$F$5,AG463)/$Q$4/5,0)*5</f>
        <v>10</v>
      </c>
      <c r="AN463" s="14" t="str">
        <f>IF(AE463&gt;0,INDEX(挂机升级突破!$DT$4:$ED$4,AE463),"")</f>
        <v>灵玉</v>
      </c>
      <c r="AO463" s="14">
        <f>IF(AE463&gt;0,ROUND(INDEX(挂机升级突破!$DT$6:$ED$57,卡牌消耗!AI463,AE463)*INDEX(卡牌消耗!$B$7:$F$7,AG463)/$Q$4,0),"")</f>
        <v>2</v>
      </c>
      <c r="AP463" s="106"/>
      <c r="AQ463" s="15"/>
      <c r="AR463" s="104">
        <v>459</v>
      </c>
      <c r="AS463" s="14">
        <f t="shared" si="365"/>
        <v>23</v>
      </c>
      <c r="AT463" s="14">
        <f>INDEX(挂机升级突破!$EI$7:$EI$26,AX463)</f>
        <v>5</v>
      </c>
      <c r="AU463" s="14">
        <f>INDEX(挂机升级突破!$EJ$7:$EJ$26,AX463)</f>
        <v>4</v>
      </c>
      <c r="AV463" s="14">
        <f t="shared" si="366"/>
        <v>2</v>
      </c>
      <c r="AW463" s="14" t="str">
        <f t="shared" si="367"/>
        <v>异邦刀客</v>
      </c>
      <c r="AX463" s="14">
        <f t="shared" si="368"/>
        <v>19</v>
      </c>
      <c r="AY463" s="14" t="str">
        <f t="shared" si="369"/>
        <v>异邦刀客19突</v>
      </c>
      <c r="AZ463" s="14" t="str">
        <f>IF(AT463&gt;0,INDEX(挂机升级突破!$ER$5:$EV$5,卡牌消耗!AT463),"")</f>
        <v>金币</v>
      </c>
      <c r="BA463" s="14">
        <f>IF(AT463&gt;0,ROUND(INDEX(挂机升级突破!$EV$7:$EV$26,卡牌消耗!AX463)*INDEX(卡牌消耗!$B$8:$F$8,AV463)/$Q$4/500,0)*500,"")</f>
        <v>456000</v>
      </c>
      <c r="BB463" s="14" t="str">
        <f>IF(AU463&gt;0,INDEX(挂机升级突破!$ER$5:$EV$5,卡牌消耗!AU463),"")</f>
        <v>铀金</v>
      </c>
      <c r="BC463" s="14">
        <f>IF(AU463&gt;0,ROUND(INDEX(挂机升级突破!$ER$7:$EU$26,卡牌消耗!AX463,卡牌消耗!AU463)*INDEX($B$6:$F$6,AV463)/$Q$4/5,0)*5,"")</f>
        <v>25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360"/>
        <v>9</v>
      </c>
      <c r="AC464" s="14">
        <f>INDEX(挂机升级突破!$DQ$6:$DQ$57,卡牌消耗!AI464)</f>
        <v>11</v>
      </c>
      <c r="AD464" s="14">
        <f>INDEX(挂机升级突破!DR$6:DR$57,卡牌消耗!$AI464)</f>
        <v>5</v>
      </c>
      <c r="AE464" s="14">
        <f>INDEX(挂机升级突破!DS$6:DS$57,卡牌消耗!$AI464)</f>
        <v>10</v>
      </c>
      <c r="AF464" s="14" t="str">
        <f t="shared" si="361"/>
        <v>徐晃</v>
      </c>
      <c r="AG464" s="14">
        <f t="shared" si="362"/>
        <v>3</v>
      </c>
      <c r="AH464" s="14" t="str">
        <f t="shared" si="363"/>
        <v>徐晃魂火-44</v>
      </c>
      <c r="AI464" s="14">
        <f t="shared" si="364"/>
        <v>44</v>
      </c>
      <c r="AJ464" s="14" t="str">
        <f>INDEX(挂机升级突破!$DT$4:$ED$4,INDEX(挂机升级突破!$DQ$6:$DQ$57,卡牌消耗!AI464))</f>
        <v>金币</v>
      </c>
      <c r="AK464" s="14">
        <f>ROUND(INDEX(挂机升级突破!$DJ$6:$DJ$57,卡牌消耗!AI464)*INDEX(卡牌消耗!$B$8:$F$8,AG464)/$Q$4/50,0)*50</f>
        <v>37600</v>
      </c>
      <c r="AL464" s="14" t="str">
        <f>IF(AD464&gt;0,INDEX(挂机升级突破!$DT$4:$ED$4,AD464),"")</f>
        <v>红色基础材料</v>
      </c>
      <c r="AM464" s="14">
        <f>ROUND(INDEX(挂机升级突破!$DT$6:$ED$57,卡牌消耗!AI464,AD464)*INDEX(卡牌消耗!$B$5:$F$5,AG464)/$Q$4/5,0)*5</f>
        <v>10</v>
      </c>
      <c r="AN464" s="14" t="str">
        <f>IF(AE464&gt;0,INDEX(挂机升级突破!$DT$4:$ED$4,AE464),"")</f>
        <v>灵玉</v>
      </c>
      <c r="AO464" s="14">
        <f>IF(AE464&gt;0,ROUND(INDEX(挂机升级突破!$DT$6:$ED$57,卡牌消耗!AI464,AE464)*INDEX(卡牌消耗!$B$7:$F$7,AG464)/$Q$4,0),"")</f>
        <v>2</v>
      </c>
      <c r="AP464" s="106"/>
      <c r="AQ464" s="15"/>
      <c r="AR464" s="104">
        <v>460</v>
      </c>
      <c r="AS464" s="14">
        <f t="shared" si="365"/>
        <v>23</v>
      </c>
      <c r="AT464" s="14">
        <f>INDEX(挂机升级突破!$EI$7:$EI$26,AX464)</f>
        <v>5</v>
      </c>
      <c r="AU464" s="14">
        <f>INDEX(挂机升级突破!$EJ$7:$EJ$26,AX464)</f>
        <v>4</v>
      </c>
      <c r="AV464" s="14">
        <f t="shared" si="366"/>
        <v>2</v>
      </c>
      <c r="AW464" s="14" t="str">
        <f t="shared" si="367"/>
        <v>异邦刀客</v>
      </c>
      <c r="AX464" s="14">
        <f t="shared" si="368"/>
        <v>20</v>
      </c>
      <c r="AY464" s="14" t="str">
        <f t="shared" si="369"/>
        <v>异邦刀客20突</v>
      </c>
      <c r="AZ464" s="14" t="str">
        <f>IF(AT464&gt;0,INDEX(挂机升级突破!$ER$5:$EV$5,卡牌消耗!AT464),"")</f>
        <v>金币</v>
      </c>
      <c r="BA464" s="14">
        <f>IF(AT464&gt;0,ROUND(INDEX(挂机升级突破!$EV$7:$EV$26,卡牌消耗!AX464)*INDEX(卡牌消耗!$B$8:$F$8,AV464)/$Q$4/500,0)*500,"")</f>
        <v>684000</v>
      </c>
      <c r="BB464" s="14" t="str">
        <f>IF(AU464&gt;0,INDEX(挂机升级突破!$ER$5:$EV$5,卡牌消耗!AU464),"")</f>
        <v>铀金</v>
      </c>
      <c r="BC464" s="14">
        <f>IF(AU464&gt;0,ROUND(INDEX(挂机升级突破!$ER$7:$EU$26,卡牌消耗!AX464,卡牌消耗!AU464)*INDEX($B$6:$F$6,AV464)/$Q$4/5,0)*5,"")</f>
        <v>35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360"/>
        <v>9</v>
      </c>
      <c r="AC465" s="14">
        <f>INDEX(挂机升级突破!$DQ$6:$DQ$57,卡牌消耗!AI465)</f>
        <v>11</v>
      </c>
      <c r="AD465" s="14">
        <f>INDEX(挂机升级突破!DR$6:DR$57,卡牌消耗!$AI465)</f>
        <v>5</v>
      </c>
      <c r="AE465" s="14">
        <f>INDEX(挂机升级突破!DS$6:DS$57,卡牌消耗!$AI465)</f>
        <v>10</v>
      </c>
      <c r="AF465" s="14" t="str">
        <f t="shared" si="361"/>
        <v>徐晃</v>
      </c>
      <c r="AG465" s="14">
        <f t="shared" si="362"/>
        <v>3</v>
      </c>
      <c r="AH465" s="14" t="str">
        <f t="shared" si="363"/>
        <v>徐晃魂火-45</v>
      </c>
      <c r="AI465" s="14">
        <f t="shared" si="364"/>
        <v>45</v>
      </c>
      <c r="AJ465" s="14" t="str">
        <f>INDEX(挂机升级突破!$DT$4:$ED$4,INDEX(挂机升级突破!$DQ$6:$DQ$57,卡牌消耗!AI465))</f>
        <v>金币</v>
      </c>
      <c r="AK465" s="14">
        <f>ROUND(INDEX(挂机升级突破!$DJ$6:$DJ$57,卡牌消耗!AI465)*INDEX(卡牌消耗!$B$8:$F$8,AG465)/$Q$4/50,0)*50</f>
        <v>37600</v>
      </c>
      <c r="AL465" s="14" t="str">
        <f>IF(AD465&gt;0,INDEX(挂机升级突破!$DT$4:$ED$4,AD465),"")</f>
        <v>红色基础材料</v>
      </c>
      <c r="AM465" s="14">
        <f>ROUND(INDEX(挂机升级突破!$DT$6:$ED$57,卡牌消耗!AI465,AD465)*INDEX(卡牌消耗!$B$5:$F$5,AG465)/$Q$4/5,0)*5</f>
        <v>10</v>
      </c>
      <c r="AN465" s="14" t="str">
        <f>IF(AE465&gt;0,INDEX(挂机升级突破!$DT$4:$ED$4,AE465),"")</f>
        <v>灵玉</v>
      </c>
      <c r="AO465" s="14">
        <f>IF(AE465&gt;0,ROUND(INDEX(挂机升级突破!$DT$6:$ED$57,卡牌消耗!AI465,AE465)*INDEX(卡牌消耗!$B$7:$F$7,AG465)/$Q$4,0),"")</f>
        <v>2</v>
      </c>
      <c r="AP465" s="106"/>
      <c r="AQ465" s="15"/>
      <c r="AR465" s="104">
        <v>461</v>
      </c>
      <c r="AS465" s="14">
        <f t="shared" si="365"/>
        <v>24</v>
      </c>
      <c r="AT465" s="14">
        <f>INDEX(挂机升级突破!$EI$7:$EI$26,AX465)</f>
        <v>0</v>
      </c>
      <c r="AU465" s="14">
        <f>INDEX(挂机升级突破!$EJ$7:$EJ$26,AX465)</f>
        <v>0</v>
      </c>
      <c r="AV465" s="14">
        <f t="shared" si="366"/>
        <v>3</v>
      </c>
      <c r="AW465" s="14" t="str">
        <f t="shared" si="367"/>
        <v>朱仙</v>
      </c>
      <c r="AX465" s="14">
        <f t="shared" si="368"/>
        <v>1</v>
      </c>
      <c r="AY465" s="14" t="str">
        <f t="shared" si="369"/>
        <v>朱仙1突</v>
      </c>
      <c r="AZ465" s="14" t="str">
        <f>IF(AT465&gt;0,INDEX(挂机升级突破!$ER$5:$EV$5,卡牌消耗!AT465),"")</f>
        <v/>
      </c>
      <c r="BA465" s="14" t="str">
        <f>IF(AT465&gt;0,ROUND(INDEX(挂机升级突破!$EV$7:$EV$26,卡牌消耗!AX465)*INDEX(卡牌消耗!$B$8:$F$8,AV465)/$Q$4/500,0)*500,"")</f>
        <v/>
      </c>
      <c r="BB465" s="14" t="str">
        <f>IF(AU465&gt;0,INDEX(挂机升级突破!$ER$5:$EV$5,卡牌消耗!AU465),"")</f>
        <v/>
      </c>
      <c r="BC465" s="14" t="str">
        <f>IF(AU465&gt;0,ROUND(INDEX(挂机升级突破!$ER$7:$EU$26,卡牌消耗!AX465,卡牌消耗!AU465)*INDEX($B$6:$F$6,AV465)/$Q$4/5,0)*5,"")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360"/>
        <v>9</v>
      </c>
      <c r="AC466" s="14">
        <f>INDEX(挂机升级突破!$DQ$6:$DQ$57,卡牌消耗!AI466)</f>
        <v>11</v>
      </c>
      <c r="AD466" s="14">
        <f>INDEX(挂机升级突破!DR$6:DR$57,卡牌消耗!$AI466)</f>
        <v>5</v>
      </c>
      <c r="AE466" s="14">
        <f>INDEX(挂机升级突破!DS$6:DS$57,卡牌消耗!$AI466)</f>
        <v>10</v>
      </c>
      <c r="AF466" s="14" t="str">
        <f t="shared" si="361"/>
        <v>徐晃</v>
      </c>
      <c r="AG466" s="14">
        <f t="shared" si="362"/>
        <v>3</v>
      </c>
      <c r="AH466" s="14" t="str">
        <f t="shared" si="363"/>
        <v>徐晃魂火-46</v>
      </c>
      <c r="AI466" s="14">
        <f t="shared" si="364"/>
        <v>46</v>
      </c>
      <c r="AJ466" s="14" t="str">
        <f>INDEX(挂机升级突破!$DT$4:$ED$4,INDEX(挂机升级突破!$DQ$6:$DQ$57,卡牌消耗!AI466))</f>
        <v>金币</v>
      </c>
      <c r="AK466" s="14">
        <f>ROUND(INDEX(挂机升级突破!$DJ$6:$DJ$57,卡牌消耗!AI466)*INDEX(卡牌消耗!$B$8:$F$8,AG466)/$Q$4/50,0)*50</f>
        <v>40300</v>
      </c>
      <c r="AL466" s="14" t="str">
        <f>IF(AD466&gt;0,INDEX(挂机升级突破!$DT$4:$ED$4,AD466),"")</f>
        <v>红色基础材料</v>
      </c>
      <c r="AM466" s="14">
        <f>ROUND(INDEX(挂机升级突破!$DT$6:$ED$57,卡牌消耗!AI466,AD466)*INDEX(卡牌消耗!$B$5:$F$5,AG466)/$Q$4/5,0)*5</f>
        <v>10</v>
      </c>
      <c r="AN466" s="14" t="str">
        <f>IF(AE466&gt;0,INDEX(挂机升级突破!$DT$4:$ED$4,AE466),"")</f>
        <v>灵玉</v>
      </c>
      <c r="AO466" s="14">
        <f>IF(AE466&gt;0,ROUND(INDEX(挂机升级突破!$DT$6:$ED$57,卡牌消耗!AI466,AE466)*INDEX(卡牌消耗!$B$7:$F$7,AG466)/$Q$4,0),"")</f>
        <v>2</v>
      </c>
      <c r="AP466" s="106"/>
      <c r="AQ466" s="15"/>
      <c r="AR466" s="104">
        <v>462</v>
      </c>
      <c r="AS466" s="14">
        <f t="shared" si="365"/>
        <v>24</v>
      </c>
      <c r="AT466" s="14">
        <f>INDEX(挂机升级突破!$EI$7:$EI$26,AX466)</f>
        <v>5</v>
      </c>
      <c r="AU466" s="14">
        <f>INDEX(挂机升级突破!$EJ$7:$EJ$26,AX466)</f>
        <v>0</v>
      </c>
      <c r="AV466" s="14">
        <f t="shared" si="366"/>
        <v>3</v>
      </c>
      <c r="AW466" s="14" t="str">
        <f t="shared" si="367"/>
        <v>朱仙</v>
      </c>
      <c r="AX466" s="14">
        <f t="shared" si="368"/>
        <v>2</v>
      </c>
      <c r="AY466" s="14" t="str">
        <f t="shared" si="369"/>
        <v>朱仙2突</v>
      </c>
      <c r="AZ466" s="14" t="str">
        <f>IF(AT466&gt;0,INDEX(挂机升级突破!$ER$5:$EV$5,卡牌消耗!AT466),"")</f>
        <v>金币</v>
      </c>
      <c r="BA466" s="14">
        <f>IF(AT466&gt;0,ROUND(INDEX(挂机升级突破!$EV$7:$EV$26,卡牌消耗!AX466)*INDEX(卡牌消耗!$B$8:$F$8,AV466)/$Q$4/500,0)*500,"")</f>
        <v>3000</v>
      </c>
      <c r="BB466" s="14" t="str">
        <f>IF(AU466&gt;0,INDEX(挂机升级突破!$ER$5:$EV$5,卡牌消耗!AU466),"")</f>
        <v/>
      </c>
      <c r="BC466" s="14" t="str">
        <f>IF(AU466&gt;0,ROUND(INDEX(挂机升级突破!$ER$7:$EU$26,卡牌消耗!AX466,卡牌消耗!AU466)*INDEX($B$6:$F$6,AV466)/$Q$4/5,0)*5,"")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360"/>
        <v>9</v>
      </c>
      <c r="AC467" s="14">
        <f>INDEX(挂机升级突破!$DQ$6:$DQ$57,卡牌消耗!AI467)</f>
        <v>11</v>
      </c>
      <c r="AD467" s="14">
        <f>INDEX(挂机升级突破!DR$6:DR$57,卡牌消耗!$AI467)</f>
        <v>5</v>
      </c>
      <c r="AE467" s="14">
        <f>INDEX(挂机升级突破!DS$6:DS$57,卡牌消耗!$AI467)</f>
        <v>10</v>
      </c>
      <c r="AF467" s="14" t="str">
        <f t="shared" si="361"/>
        <v>徐晃</v>
      </c>
      <c r="AG467" s="14">
        <f t="shared" si="362"/>
        <v>3</v>
      </c>
      <c r="AH467" s="14" t="str">
        <f t="shared" si="363"/>
        <v>徐晃魂火-47</v>
      </c>
      <c r="AI467" s="14">
        <f t="shared" si="364"/>
        <v>47</v>
      </c>
      <c r="AJ467" s="14" t="str">
        <f>INDEX(挂机升级突破!$DT$4:$ED$4,INDEX(挂机升级突破!$DQ$6:$DQ$57,卡牌消耗!AI467))</f>
        <v>金币</v>
      </c>
      <c r="AK467" s="14">
        <f>ROUND(INDEX(挂机升级突破!$DJ$6:$DJ$57,卡牌消耗!AI467)*INDEX(卡牌消耗!$B$8:$F$8,AG467)/$Q$4/50,0)*50</f>
        <v>195400</v>
      </c>
      <c r="AL467" s="14" t="str">
        <f>IF(AD467&gt;0,INDEX(挂机升级突破!$DT$4:$ED$4,AD467),"")</f>
        <v>红色基础材料</v>
      </c>
      <c r="AM467" s="14">
        <f>ROUND(INDEX(挂机升级突破!$DT$6:$ED$57,卡牌消耗!AI467,AD467)*INDEX(卡牌消耗!$B$5:$F$5,AG467)/$Q$4/5,0)*5</f>
        <v>10</v>
      </c>
      <c r="AN467" s="14" t="str">
        <f>IF(AE467&gt;0,INDEX(挂机升级突破!$DT$4:$ED$4,AE467),"")</f>
        <v>灵玉</v>
      </c>
      <c r="AO467" s="14">
        <f>IF(AE467&gt;0,ROUND(INDEX(挂机升级突破!$DT$6:$ED$57,卡牌消耗!AI467,AE467)*INDEX(卡牌消耗!$B$7:$F$7,AG467)/$Q$4,0),"")</f>
        <v>2</v>
      </c>
      <c r="AP467" s="106"/>
      <c r="AQ467" s="15"/>
      <c r="AR467" s="104">
        <v>463</v>
      </c>
      <c r="AS467" s="14">
        <f t="shared" si="365"/>
        <v>24</v>
      </c>
      <c r="AT467" s="14">
        <f>INDEX(挂机升级突破!$EI$7:$EI$26,AX467)</f>
        <v>5</v>
      </c>
      <c r="AU467" s="14">
        <f>INDEX(挂机升级突破!$EJ$7:$EJ$26,AX467)</f>
        <v>0</v>
      </c>
      <c r="AV467" s="14">
        <f t="shared" si="366"/>
        <v>3</v>
      </c>
      <c r="AW467" s="14" t="str">
        <f t="shared" si="367"/>
        <v>朱仙</v>
      </c>
      <c r="AX467" s="14">
        <f t="shared" si="368"/>
        <v>3</v>
      </c>
      <c r="AY467" s="14" t="str">
        <f t="shared" si="369"/>
        <v>朱仙3突</v>
      </c>
      <c r="AZ467" s="14" t="str">
        <f>IF(AT467&gt;0,INDEX(挂机升级突破!$ER$5:$EV$5,卡牌消耗!AT467),"")</f>
        <v>金币</v>
      </c>
      <c r="BA467" s="14">
        <f>IF(AT467&gt;0,ROUND(INDEX(挂机升级突破!$EV$7:$EV$26,卡牌消耗!AX467)*INDEX(卡牌消耗!$B$8:$F$8,AV467)/$Q$4/500,0)*500,"")</f>
        <v>3000</v>
      </c>
      <c r="BB467" s="14" t="str">
        <f>IF(AU467&gt;0,INDEX(挂机升级突破!$ER$5:$EV$5,卡牌消耗!AU467),"")</f>
        <v/>
      </c>
      <c r="BC467" s="14" t="str">
        <f>IF(AU467&gt;0,ROUND(INDEX(挂机升级突破!$ER$7:$EU$26,卡牌消耗!AX467,卡牌消耗!AU467)*INDEX($B$6:$F$6,AV467)/$Q$4/5,0)*5,"")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360"/>
        <v>9</v>
      </c>
      <c r="AC468" s="14">
        <f>INDEX(挂机升级突破!$DQ$6:$DQ$57,卡牌消耗!AI468)</f>
        <v>11</v>
      </c>
      <c r="AD468" s="14">
        <f>INDEX(挂机升级突破!DR$6:DR$57,卡牌消耗!$AI468)</f>
        <v>5</v>
      </c>
      <c r="AE468" s="14">
        <f>INDEX(挂机升级突破!DS$6:DS$57,卡牌消耗!$AI468)</f>
        <v>10</v>
      </c>
      <c r="AF468" s="14" t="str">
        <f t="shared" si="361"/>
        <v>徐晃</v>
      </c>
      <c r="AG468" s="14">
        <f t="shared" si="362"/>
        <v>3</v>
      </c>
      <c r="AH468" s="14" t="str">
        <f t="shared" si="363"/>
        <v>徐晃魂火-48</v>
      </c>
      <c r="AI468" s="14">
        <f t="shared" si="364"/>
        <v>48</v>
      </c>
      <c r="AJ468" s="14" t="str">
        <f>INDEX(挂机升级突破!$DT$4:$ED$4,INDEX(挂机升级突破!$DQ$6:$DQ$57,卡牌消耗!AI468))</f>
        <v>金币</v>
      </c>
      <c r="AK468" s="14">
        <f>ROUND(INDEX(挂机升级突破!$DJ$6:$DJ$57,卡牌消耗!AI468)*INDEX(卡牌消耗!$B$8:$F$8,AG468)/$Q$4/50,0)*50</f>
        <v>195400</v>
      </c>
      <c r="AL468" s="14" t="str">
        <f>IF(AD468&gt;0,INDEX(挂机升级突破!$DT$4:$ED$4,AD468),"")</f>
        <v>红色基础材料</v>
      </c>
      <c r="AM468" s="14">
        <f>ROUND(INDEX(挂机升级突破!$DT$6:$ED$57,卡牌消耗!AI468,AD468)*INDEX(卡牌消耗!$B$5:$F$5,AG468)/$Q$4/5,0)*5</f>
        <v>10</v>
      </c>
      <c r="AN468" s="14" t="str">
        <f>IF(AE468&gt;0,INDEX(挂机升级突破!$DT$4:$ED$4,AE468),"")</f>
        <v>灵玉</v>
      </c>
      <c r="AO468" s="14">
        <f>IF(AE468&gt;0,ROUND(INDEX(挂机升级突破!$DT$6:$ED$57,卡牌消耗!AI468,AE468)*INDEX(卡牌消耗!$B$7:$F$7,AG468)/$Q$4,0),"")</f>
        <v>2</v>
      </c>
      <c r="AP468" s="106"/>
      <c r="AQ468" s="15"/>
      <c r="AR468" s="104">
        <v>464</v>
      </c>
      <c r="AS468" s="14">
        <f t="shared" si="365"/>
        <v>24</v>
      </c>
      <c r="AT468" s="14">
        <f>INDEX(挂机升级突破!$EI$7:$EI$26,AX468)</f>
        <v>5</v>
      </c>
      <c r="AU468" s="14">
        <f>INDEX(挂机升级突破!$EJ$7:$EJ$26,AX468)</f>
        <v>1</v>
      </c>
      <c r="AV468" s="14">
        <f t="shared" si="366"/>
        <v>3</v>
      </c>
      <c r="AW468" s="14" t="str">
        <f t="shared" si="367"/>
        <v>朱仙</v>
      </c>
      <c r="AX468" s="14">
        <f t="shared" si="368"/>
        <v>4</v>
      </c>
      <c r="AY468" s="14" t="str">
        <f t="shared" si="369"/>
        <v>朱仙4突</v>
      </c>
      <c r="AZ468" s="14" t="str">
        <f>IF(AT468&gt;0,INDEX(挂机升级突破!$ER$5:$EV$5,卡牌消耗!AT468),"")</f>
        <v>金币</v>
      </c>
      <c r="BA468" s="14">
        <f>IF(AT468&gt;0,ROUND(INDEX(挂机升级突破!$EV$7:$EV$26,卡牌消耗!AX468)*INDEX(卡牌消耗!$B$8:$F$8,AV468)/$Q$4/500,0)*500,"")</f>
        <v>4000</v>
      </c>
      <c r="BB468" s="14" t="str">
        <f>IF(AU468&gt;0,INDEX(挂机升级突破!$ER$5:$EV$5,卡牌消耗!AU468),"")</f>
        <v>玄铁</v>
      </c>
      <c r="BC468" s="14">
        <f>IF(AU468&gt;0,ROUND(INDEX(挂机升级突破!$ER$7:$EU$26,卡牌消耗!AX468,卡牌消耗!AU468)*INDEX($B$6:$F$6,AV468)/$Q$4/5,0)*5,"")</f>
        <v>15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360"/>
        <v>9</v>
      </c>
      <c r="AC469" s="14">
        <f>INDEX(挂机升级突破!$DQ$6:$DQ$57,卡牌消耗!AI469)</f>
        <v>11</v>
      </c>
      <c r="AD469" s="14">
        <f>INDEX(挂机升级突破!DR$6:DR$57,卡牌消耗!$AI469)</f>
        <v>5</v>
      </c>
      <c r="AE469" s="14">
        <f>INDEX(挂机升级突破!DS$6:DS$57,卡牌消耗!$AI469)</f>
        <v>10</v>
      </c>
      <c r="AF469" s="14" t="str">
        <f t="shared" si="361"/>
        <v>徐晃</v>
      </c>
      <c r="AG469" s="14">
        <f t="shared" si="362"/>
        <v>3</v>
      </c>
      <c r="AH469" s="14" t="str">
        <f t="shared" si="363"/>
        <v>徐晃魂火-49</v>
      </c>
      <c r="AI469" s="14">
        <f t="shared" si="364"/>
        <v>49</v>
      </c>
      <c r="AJ469" s="14" t="str">
        <f>INDEX(挂机升级突破!$DT$4:$ED$4,INDEX(挂机升级突破!$DQ$6:$DQ$57,卡牌消耗!AI469))</f>
        <v>金币</v>
      </c>
      <c r="AK469" s="14">
        <f>ROUND(INDEX(挂机升级突破!$DJ$6:$DJ$57,卡牌消耗!AI469)*INDEX(卡牌消耗!$B$8:$F$8,AG469)/$Q$4/50,0)*50</f>
        <v>195400</v>
      </c>
      <c r="AL469" s="14" t="str">
        <f>IF(AD469&gt;0,INDEX(挂机升级突破!$DT$4:$ED$4,AD469),"")</f>
        <v>红色基础材料</v>
      </c>
      <c r="AM469" s="14">
        <f>ROUND(INDEX(挂机升级突破!$DT$6:$ED$57,卡牌消耗!AI469,AD469)*INDEX(卡牌消耗!$B$5:$F$5,AG469)/$Q$4/5,0)*5</f>
        <v>15</v>
      </c>
      <c r="AN469" s="14" t="str">
        <f>IF(AE469&gt;0,INDEX(挂机升级突破!$DT$4:$ED$4,AE469),"")</f>
        <v>灵玉</v>
      </c>
      <c r="AO469" s="14">
        <f>IF(AE469&gt;0,ROUND(INDEX(挂机升级突破!$DT$6:$ED$57,卡牌消耗!AI469,AE469)*INDEX(卡牌消耗!$B$7:$F$7,AG469)/$Q$4,0),"")</f>
        <v>2</v>
      </c>
      <c r="AP469" s="106"/>
      <c r="AQ469" s="15"/>
      <c r="AR469" s="104">
        <v>465</v>
      </c>
      <c r="AS469" s="14">
        <f t="shared" si="365"/>
        <v>24</v>
      </c>
      <c r="AT469" s="14">
        <f>INDEX(挂机升级突破!$EI$7:$EI$26,AX469)</f>
        <v>5</v>
      </c>
      <c r="AU469" s="14">
        <f>INDEX(挂机升级突破!$EJ$7:$EJ$26,AX469)</f>
        <v>1</v>
      </c>
      <c r="AV469" s="14">
        <f t="shared" si="366"/>
        <v>3</v>
      </c>
      <c r="AW469" s="14" t="str">
        <f t="shared" si="367"/>
        <v>朱仙</v>
      </c>
      <c r="AX469" s="14">
        <f t="shared" si="368"/>
        <v>5</v>
      </c>
      <c r="AY469" s="14" t="str">
        <f t="shared" si="369"/>
        <v>朱仙5突</v>
      </c>
      <c r="AZ469" s="14" t="str">
        <f>IF(AT469&gt;0,INDEX(挂机升级突破!$ER$5:$EV$5,卡牌消耗!AT469),"")</f>
        <v>金币</v>
      </c>
      <c r="BA469" s="14">
        <f>IF(AT469&gt;0,ROUND(INDEX(挂机升级突破!$EV$7:$EV$26,卡牌消耗!AX469)*INDEX(卡牌消耗!$B$8:$F$8,AV469)/$Q$4/500,0)*500,"")</f>
        <v>4000</v>
      </c>
      <c r="BB469" s="14" t="str">
        <f>IF(AU469&gt;0,INDEX(挂机升级突破!$ER$5:$EV$5,卡牌消耗!AU469),"")</f>
        <v>玄铁</v>
      </c>
      <c r="BC469" s="14">
        <f>IF(AU469&gt;0,ROUND(INDEX(挂机升级突破!$ER$7:$EU$26,卡牌消耗!AX469,卡牌消耗!AU469)*INDEX($B$6:$F$6,AV469)/$Q$4/5,0)*5,"")</f>
        <v>35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360"/>
        <v>9</v>
      </c>
      <c r="AC470" s="14">
        <f>INDEX(挂机升级突破!$DQ$6:$DQ$57,卡牌消耗!AI470)</f>
        <v>11</v>
      </c>
      <c r="AD470" s="14">
        <f>INDEX(挂机升级突破!DR$6:DR$57,卡牌消耗!$AI470)</f>
        <v>5</v>
      </c>
      <c r="AE470" s="14">
        <f>INDEX(挂机升级突破!DS$6:DS$57,卡牌消耗!$AI470)</f>
        <v>10</v>
      </c>
      <c r="AF470" s="14" t="str">
        <f t="shared" si="361"/>
        <v>徐晃</v>
      </c>
      <c r="AG470" s="14">
        <f t="shared" si="362"/>
        <v>3</v>
      </c>
      <c r="AH470" s="14" t="str">
        <f t="shared" si="363"/>
        <v>徐晃魂火-50</v>
      </c>
      <c r="AI470" s="14">
        <f t="shared" si="364"/>
        <v>50</v>
      </c>
      <c r="AJ470" s="14" t="str">
        <f>INDEX(挂机升级突破!$DT$4:$ED$4,INDEX(挂机升级突破!$DQ$6:$DQ$57,卡牌消耗!AI470))</f>
        <v>金币</v>
      </c>
      <c r="AK470" s="14">
        <f>ROUND(INDEX(挂机升级突破!$DJ$6:$DJ$57,卡牌消耗!AI470)*INDEX(卡牌消耗!$B$8:$F$8,AG470)/$Q$4/50,0)*50</f>
        <v>325650</v>
      </c>
      <c r="AL470" s="14" t="str">
        <f>IF(AD470&gt;0,INDEX(挂机升级突破!$DT$4:$ED$4,AD470),"")</f>
        <v>红色基础材料</v>
      </c>
      <c r="AM470" s="14">
        <f>ROUND(INDEX(挂机升级突破!$DT$6:$ED$57,卡牌消耗!AI470,AD470)*INDEX(卡牌消耗!$B$5:$F$5,AG470)/$Q$4/5,0)*5</f>
        <v>15</v>
      </c>
      <c r="AN470" s="14" t="str">
        <f>IF(AE470&gt;0,INDEX(挂机升级突破!$DT$4:$ED$4,AE470),"")</f>
        <v>灵玉</v>
      </c>
      <c r="AO470" s="14">
        <f>IF(AE470&gt;0,ROUND(INDEX(挂机升级突破!$DT$6:$ED$57,卡牌消耗!AI470,AE470)*INDEX(卡牌消耗!$B$7:$F$7,AG470)/$Q$4,0),"")</f>
        <v>2</v>
      </c>
      <c r="AP470" s="106"/>
      <c r="AQ470" s="15"/>
      <c r="AR470" s="104">
        <v>466</v>
      </c>
      <c r="AS470" s="14">
        <f t="shared" si="365"/>
        <v>24</v>
      </c>
      <c r="AT470" s="14">
        <f>INDEX(挂机升级突破!$EI$7:$EI$26,AX470)</f>
        <v>5</v>
      </c>
      <c r="AU470" s="14">
        <f>INDEX(挂机升级突破!$EJ$7:$EJ$26,AX470)</f>
        <v>1</v>
      </c>
      <c r="AV470" s="14">
        <f t="shared" si="366"/>
        <v>3</v>
      </c>
      <c r="AW470" s="14" t="str">
        <f t="shared" si="367"/>
        <v>朱仙</v>
      </c>
      <c r="AX470" s="14">
        <f t="shared" si="368"/>
        <v>6</v>
      </c>
      <c r="AY470" s="14" t="str">
        <f t="shared" si="369"/>
        <v>朱仙6突</v>
      </c>
      <c r="AZ470" s="14" t="str">
        <f>IF(AT470&gt;0,INDEX(挂机升级突破!$ER$5:$EV$5,卡牌消耗!AT470),"")</f>
        <v>金币</v>
      </c>
      <c r="BA470" s="14">
        <f>IF(AT470&gt;0,ROUND(INDEX(挂机升级突破!$EV$7:$EV$26,卡牌消耗!AX470)*INDEX(卡牌消耗!$B$8:$F$8,AV470)/$Q$4/500,0)*500,"")</f>
        <v>5000</v>
      </c>
      <c r="BB470" s="14" t="str">
        <f>IF(AU470&gt;0,INDEX(挂机升级突破!$ER$5:$EV$5,卡牌消耗!AU470),"")</f>
        <v>玄铁</v>
      </c>
      <c r="BC470" s="14">
        <f>IF(AU470&gt;0,ROUND(INDEX(挂机升级突破!$ER$7:$EU$26,卡牌消耗!AX470,卡牌消耗!AU470)*INDEX($B$6:$F$6,AV470)/$Q$4/5,0)*5,"")</f>
        <v>50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360"/>
        <v>9</v>
      </c>
      <c r="AC471" s="14">
        <f>INDEX(挂机升级突破!$DQ$6:$DQ$57,卡牌消耗!AI471)</f>
        <v>11</v>
      </c>
      <c r="AD471" s="14">
        <f>INDEX(挂机升级突破!DR$6:DR$57,卡牌消耗!$AI471)</f>
        <v>5</v>
      </c>
      <c r="AE471" s="14">
        <f>INDEX(挂机升级突破!DS$6:DS$57,卡牌消耗!$AI471)</f>
        <v>10</v>
      </c>
      <c r="AF471" s="14" t="str">
        <f t="shared" si="361"/>
        <v>徐晃</v>
      </c>
      <c r="AG471" s="14">
        <f t="shared" si="362"/>
        <v>3</v>
      </c>
      <c r="AH471" s="14" t="str">
        <f t="shared" si="363"/>
        <v>徐晃魂火-51</v>
      </c>
      <c r="AI471" s="14">
        <f t="shared" si="364"/>
        <v>51</v>
      </c>
      <c r="AJ471" s="14" t="str">
        <f>INDEX(挂机升级突破!$DT$4:$ED$4,INDEX(挂机升级突破!$DQ$6:$DQ$57,卡牌消耗!AI471))</f>
        <v>金币</v>
      </c>
      <c r="AK471" s="14">
        <f>ROUND(INDEX(挂机升级突破!$DJ$6:$DJ$57,卡牌消耗!AI471)*INDEX(卡牌消耗!$B$8:$F$8,AG471)/$Q$4/50,0)*50</f>
        <v>358200</v>
      </c>
      <c r="AL471" s="14" t="str">
        <f>IF(AD471&gt;0,INDEX(挂机升级突破!$DT$4:$ED$4,AD471),"")</f>
        <v>红色基础材料</v>
      </c>
      <c r="AM471" s="14">
        <f>ROUND(INDEX(挂机升级突破!$DT$6:$ED$57,卡牌消耗!AI471,AD471)*INDEX(卡牌消耗!$B$5:$F$5,AG471)/$Q$4/5,0)*5</f>
        <v>15</v>
      </c>
      <c r="AN471" s="14" t="str">
        <f>IF(AE471&gt;0,INDEX(挂机升级突破!$DT$4:$ED$4,AE471),"")</f>
        <v>灵玉</v>
      </c>
      <c r="AO471" s="14">
        <f>IF(AE471&gt;0,ROUND(INDEX(挂机升级突破!$DT$6:$ED$57,卡牌消耗!AI471,AE471)*INDEX(卡牌消耗!$B$7:$F$7,AG471)/$Q$4,0),"")</f>
        <v>2</v>
      </c>
      <c r="AP471" s="106"/>
      <c r="AQ471" s="15"/>
      <c r="AR471" s="104">
        <v>467</v>
      </c>
      <c r="AS471" s="14">
        <f t="shared" si="365"/>
        <v>24</v>
      </c>
      <c r="AT471" s="14">
        <f>INDEX(挂机升级突破!$EI$7:$EI$26,AX471)</f>
        <v>5</v>
      </c>
      <c r="AU471" s="14">
        <f>INDEX(挂机升级突破!$EJ$7:$EJ$26,AX471)</f>
        <v>1</v>
      </c>
      <c r="AV471" s="14">
        <f t="shared" si="366"/>
        <v>3</v>
      </c>
      <c r="AW471" s="14" t="str">
        <f t="shared" si="367"/>
        <v>朱仙</v>
      </c>
      <c r="AX471" s="14">
        <f t="shared" si="368"/>
        <v>7</v>
      </c>
      <c r="AY471" s="14" t="str">
        <f t="shared" si="369"/>
        <v>朱仙7突</v>
      </c>
      <c r="AZ471" s="14" t="str">
        <f>IF(AT471&gt;0,INDEX(挂机升级突破!$ER$5:$EV$5,卡牌消耗!AT471),"")</f>
        <v>金币</v>
      </c>
      <c r="BA471" s="14">
        <f>IF(AT471&gt;0,ROUND(INDEX(挂机升级突破!$EV$7:$EV$26,卡牌消耗!AX471)*INDEX(卡牌消耗!$B$8:$F$8,AV471)/$Q$4/500,0)*500,"")</f>
        <v>8000</v>
      </c>
      <c r="BB471" s="14" t="str">
        <f>IF(AU471&gt;0,INDEX(挂机升级突破!$ER$5:$EV$5,卡牌消耗!AU471),"")</f>
        <v>玄铁</v>
      </c>
      <c r="BC471" s="14">
        <f>IF(AU471&gt;0,ROUND(INDEX(挂机升级突破!$ER$7:$EU$26,卡牌消耗!AX471,卡牌消耗!AU471)*INDEX($B$6:$F$6,AV471)/$Q$4/5,0)*5,"")</f>
        <v>85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360"/>
        <v>9</v>
      </c>
      <c r="AC472" s="14">
        <f>INDEX(挂机升级突破!$DQ$6:$DQ$57,卡牌消耗!AI472)</f>
        <v>11</v>
      </c>
      <c r="AD472" s="14">
        <f>INDEX(挂机升级突破!DR$6:DR$57,卡牌消耗!$AI472)</f>
        <v>5</v>
      </c>
      <c r="AE472" s="14">
        <f>INDEX(挂机升级突破!DS$6:DS$57,卡牌消耗!$AI472)</f>
        <v>10</v>
      </c>
      <c r="AF472" s="14" t="str">
        <f t="shared" si="361"/>
        <v>徐晃</v>
      </c>
      <c r="AG472" s="14">
        <f t="shared" si="362"/>
        <v>3</v>
      </c>
      <c r="AH472" s="14" t="str">
        <f t="shared" si="363"/>
        <v>徐晃魂火-52</v>
      </c>
      <c r="AI472" s="14">
        <f t="shared" si="364"/>
        <v>52</v>
      </c>
      <c r="AJ472" s="14" t="str">
        <f>INDEX(挂机升级突破!$DT$4:$ED$4,INDEX(挂机升级突破!$DQ$6:$DQ$57,卡牌消耗!AI472))</f>
        <v>金币</v>
      </c>
      <c r="AK472" s="14">
        <f>ROUND(INDEX(挂机升级突破!$DJ$6:$DJ$57,卡牌消耗!AI472)*INDEX(卡牌消耗!$B$8:$F$8,AG472)/$Q$4/50,0)*50</f>
        <v>358200</v>
      </c>
      <c r="AL472" s="14" t="str">
        <f>IF(AD472&gt;0,INDEX(挂机升级突破!$DT$4:$ED$4,AD472),"")</f>
        <v>红色基础材料</v>
      </c>
      <c r="AM472" s="14">
        <f>ROUND(INDEX(挂机升级突破!$DT$6:$ED$57,卡牌消耗!AI472,AD472)*INDEX(卡牌消耗!$B$5:$F$5,AG472)/$Q$4/5,0)*5</f>
        <v>15</v>
      </c>
      <c r="AN472" s="14" t="str">
        <f>IF(AE472&gt;0,INDEX(挂机升级突破!$DT$4:$ED$4,AE472),"")</f>
        <v>灵玉</v>
      </c>
      <c r="AO472" s="14">
        <f>IF(AE472&gt;0,ROUND(INDEX(挂机升级突破!$DT$6:$ED$57,卡牌消耗!AI472,AE472)*INDEX(卡牌消耗!$B$7:$F$7,AG472)/$Q$4,0),"")</f>
        <v>2</v>
      </c>
      <c r="AP472" s="106"/>
      <c r="AQ472" s="15"/>
      <c r="AR472" s="104">
        <v>468</v>
      </c>
      <c r="AS472" s="14">
        <f t="shared" si="365"/>
        <v>24</v>
      </c>
      <c r="AT472" s="14">
        <f>INDEX(挂机升级突破!$EI$7:$EI$26,AX472)</f>
        <v>5</v>
      </c>
      <c r="AU472" s="14">
        <f>INDEX(挂机升级突破!$EJ$7:$EJ$26,AX472)</f>
        <v>1</v>
      </c>
      <c r="AV472" s="14">
        <f t="shared" si="366"/>
        <v>3</v>
      </c>
      <c r="AW472" s="14" t="str">
        <f t="shared" si="367"/>
        <v>朱仙</v>
      </c>
      <c r="AX472" s="14">
        <f t="shared" si="368"/>
        <v>8</v>
      </c>
      <c r="AY472" s="14" t="str">
        <f t="shared" si="369"/>
        <v>朱仙8突</v>
      </c>
      <c r="AZ472" s="14" t="str">
        <f>IF(AT472&gt;0,INDEX(挂机升级突破!$ER$5:$EV$5,卡牌消耗!AT472),"")</f>
        <v>金币</v>
      </c>
      <c r="BA472" s="14">
        <f>IF(AT472&gt;0,ROUND(INDEX(挂机升级突破!$EV$7:$EV$26,卡牌消耗!AX472)*INDEX(卡牌消耗!$B$8:$F$8,AV472)/$Q$4/500,0)*500,"")</f>
        <v>8000</v>
      </c>
      <c r="BB472" s="14" t="str">
        <f>IF(AU472&gt;0,INDEX(挂机升级突破!$ER$5:$EV$5,卡牌消耗!AU472),"")</f>
        <v>玄铁</v>
      </c>
      <c r="BC472" s="14">
        <f>IF(AU472&gt;0,ROUND(INDEX(挂机升级突破!$ER$7:$EU$26,卡牌消耗!AX472,卡牌消耗!AU472)*INDEX($B$6:$F$6,AV472)/$Q$4/5,0)*5,"")</f>
        <v>150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360"/>
        <v>10</v>
      </c>
      <c r="AC473" s="14">
        <f>INDEX(挂机升级突破!$DQ$6:$DQ$57,卡牌消耗!AI473)</f>
        <v>11</v>
      </c>
      <c r="AD473" s="14">
        <f>INDEX(挂机升级突破!DR$6:DR$57,卡牌消耗!$AI473)</f>
        <v>1</v>
      </c>
      <c r="AE473" s="14">
        <f>INDEX(挂机升级突破!DS$6:DS$57,卡牌消耗!$AI473)</f>
        <v>0</v>
      </c>
      <c r="AF473" s="14" t="str">
        <f t="shared" si="361"/>
        <v>张郃</v>
      </c>
      <c r="AG473" s="14">
        <f t="shared" si="362"/>
        <v>4</v>
      </c>
      <c r="AH473" s="14" t="str">
        <f t="shared" si="363"/>
        <v>张郃魂火-1</v>
      </c>
      <c r="AI473" s="14">
        <f t="shared" si="364"/>
        <v>1</v>
      </c>
      <c r="AJ473" s="14" t="str">
        <f>INDEX(挂机升级突破!$DT$4:$ED$4,INDEX(挂机升级突破!$DQ$6:$DQ$57,卡牌消耗!AI473))</f>
        <v>金币</v>
      </c>
      <c r="AK473" s="14">
        <f>ROUND(INDEX(挂机升级突破!$DJ$6:$DJ$57,卡牌消耗!AI473)*INDEX(卡牌消耗!$B$8:$F$8,AG473)/$Q$4/50,0)*50</f>
        <v>1300</v>
      </c>
      <c r="AL473" s="14" t="str">
        <f>IF(AD473&gt;0,INDEX(挂机升级突破!$DT$4:$ED$4,AD473),"")</f>
        <v>绿色基础材料</v>
      </c>
      <c r="AM473" s="14">
        <f>ROUND(INDEX(挂机升级突破!$DT$6:$ED$57,卡牌消耗!AI473,AD473)*INDEX(卡牌消耗!$B$5:$F$5,AG473)/$Q$4/5,0)*5</f>
        <v>30</v>
      </c>
      <c r="AN473" s="14" t="str">
        <f>IF(AE473&gt;0,INDEX(挂机升级突破!$DT$4:$ED$4,AE473),"")</f>
        <v/>
      </c>
      <c r="AO473" s="14" t="str">
        <f>IF(AE473&gt;0,ROUND(INDEX(挂机升级突破!$DT$6:$ED$57,卡牌消耗!AI473,AE473)*INDEX(卡牌消耗!$B$7:$F$7,AG473)/$Q$4,0),"")</f>
        <v/>
      </c>
      <c r="AP473" s="106"/>
      <c r="AQ473" s="15"/>
      <c r="AR473" s="104">
        <v>469</v>
      </c>
      <c r="AS473" s="14">
        <f t="shared" si="365"/>
        <v>24</v>
      </c>
      <c r="AT473" s="14">
        <f>INDEX(挂机升级突破!$EI$7:$EI$26,AX473)</f>
        <v>5</v>
      </c>
      <c r="AU473" s="14">
        <f>INDEX(挂机升级突破!$EJ$7:$EJ$26,AX473)</f>
        <v>2</v>
      </c>
      <c r="AV473" s="14">
        <f t="shared" si="366"/>
        <v>3</v>
      </c>
      <c r="AW473" s="14" t="str">
        <f t="shared" si="367"/>
        <v>朱仙</v>
      </c>
      <c r="AX473" s="14">
        <f t="shared" si="368"/>
        <v>9</v>
      </c>
      <c r="AY473" s="14" t="str">
        <f t="shared" si="369"/>
        <v>朱仙9突</v>
      </c>
      <c r="AZ473" s="14" t="str">
        <f>IF(AT473&gt;0,INDEX(挂机升级突破!$ER$5:$EV$5,卡牌消耗!AT473),"")</f>
        <v>金币</v>
      </c>
      <c r="BA473" s="14">
        <f>IF(AT473&gt;0,ROUND(INDEX(挂机升级突破!$EV$7:$EV$26,卡牌消耗!AX473)*INDEX(卡牌消耗!$B$8:$F$8,AV473)/$Q$4/500,0)*500,"")</f>
        <v>11000</v>
      </c>
      <c r="BB473" s="14" t="str">
        <f>IF(AU473&gt;0,INDEX(挂机升级突破!$ER$5:$EV$5,卡牌消耗!AU473),"")</f>
        <v>乌金</v>
      </c>
      <c r="BC473" s="14">
        <f>IF(AU473&gt;0,ROUND(INDEX(挂机升级突破!$ER$7:$EU$26,卡牌消耗!AX473,卡牌消耗!AU473)*INDEX($B$6:$F$6,AV473)/$Q$4/5,0)*5,"")</f>
        <v>50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360"/>
        <v>10</v>
      </c>
      <c r="AC474" s="14">
        <f>INDEX(挂机升级突破!$DQ$6:$DQ$57,卡牌消耗!AI474)</f>
        <v>11</v>
      </c>
      <c r="AD474" s="14">
        <f>INDEX(挂机升级突破!DR$6:DR$57,卡牌消耗!$AI474)</f>
        <v>1</v>
      </c>
      <c r="AE474" s="14">
        <f>INDEX(挂机升级突破!DS$6:DS$57,卡牌消耗!$AI474)</f>
        <v>0</v>
      </c>
      <c r="AF474" s="14" t="str">
        <f t="shared" si="361"/>
        <v>张郃</v>
      </c>
      <c r="AG474" s="14">
        <f t="shared" si="362"/>
        <v>4</v>
      </c>
      <c r="AH474" s="14" t="str">
        <f t="shared" si="363"/>
        <v>张郃魂火-2</v>
      </c>
      <c r="AI474" s="14">
        <f t="shared" si="364"/>
        <v>2</v>
      </c>
      <c r="AJ474" s="14" t="str">
        <f>INDEX(挂机升级突破!$DT$4:$ED$4,INDEX(挂机升级突破!$DQ$6:$DQ$57,卡牌消耗!AI474))</f>
        <v>金币</v>
      </c>
      <c r="AK474" s="14">
        <f>ROUND(INDEX(挂机升级突破!$DJ$6:$DJ$57,卡牌消耗!AI474)*INDEX(卡牌消耗!$B$8:$F$8,AG474)/$Q$4/50,0)*50</f>
        <v>1550</v>
      </c>
      <c r="AL474" s="14" t="str">
        <f>IF(AD474&gt;0,INDEX(挂机升级突破!$DT$4:$ED$4,AD474),"")</f>
        <v>绿色基础材料</v>
      </c>
      <c r="AM474" s="14">
        <f>ROUND(INDEX(挂机升级突破!$DT$6:$ED$57,卡牌消耗!AI474,AD474)*INDEX(卡牌消耗!$B$5:$F$5,AG474)/$Q$4/5,0)*5</f>
        <v>90</v>
      </c>
      <c r="AN474" s="14" t="str">
        <f>IF(AE474&gt;0,INDEX(挂机升级突破!$DT$4:$ED$4,AE474),"")</f>
        <v/>
      </c>
      <c r="AO474" s="14" t="str">
        <f>IF(AE474&gt;0,ROUND(INDEX(挂机升级突破!$DT$6:$ED$57,卡牌消耗!AI474,AE474)*INDEX(卡牌消耗!$B$7:$F$7,AG474)/$Q$4,0),"")</f>
        <v/>
      </c>
      <c r="AP474" s="106"/>
      <c r="AQ474" s="15"/>
      <c r="AR474" s="104">
        <v>470</v>
      </c>
      <c r="AS474" s="14">
        <f t="shared" si="365"/>
        <v>24</v>
      </c>
      <c r="AT474" s="14">
        <f>INDEX(挂机升级突破!$EI$7:$EI$26,AX474)</f>
        <v>5</v>
      </c>
      <c r="AU474" s="14">
        <f>INDEX(挂机升级突破!$EJ$7:$EJ$26,AX474)</f>
        <v>2</v>
      </c>
      <c r="AV474" s="14">
        <f t="shared" si="366"/>
        <v>3</v>
      </c>
      <c r="AW474" s="14" t="str">
        <f t="shared" si="367"/>
        <v>朱仙</v>
      </c>
      <c r="AX474" s="14">
        <f t="shared" si="368"/>
        <v>10</v>
      </c>
      <c r="AY474" s="14" t="str">
        <f t="shared" si="369"/>
        <v>朱仙10突</v>
      </c>
      <c r="AZ474" s="14" t="str">
        <f>IF(AT474&gt;0,INDEX(挂机升级突破!$ER$5:$EV$5,卡牌消耗!AT474),"")</f>
        <v>金币</v>
      </c>
      <c r="BA474" s="14">
        <f>IF(AT474&gt;0,ROUND(INDEX(挂机升级突破!$EV$7:$EV$26,卡牌消耗!AX474)*INDEX(卡牌消耗!$B$8:$F$8,AV474)/$Q$4/500,0)*500,"")</f>
        <v>19000</v>
      </c>
      <c r="BB474" s="14" t="str">
        <f>IF(AU474&gt;0,INDEX(挂机升级突破!$ER$5:$EV$5,卡牌消耗!AU474),"")</f>
        <v>乌金</v>
      </c>
      <c r="BC474" s="14">
        <f>IF(AU474&gt;0,ROUND(INDEX(挂机升级突破!$ER$7:$EU$26,卡牌消耗!AX474,卡牌消耗!AU474)*INDEX($B$6:$F$6,AV474)/$Q$4/5,0)*5,"")</f>
        <v>70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360"/>
        <v>10</v>
      </c>
      <c r="AC475" s="14">
        <f>INDEX(挂机升级突破!$DQ$6:$DQ$57,卡牌消耗!AI475)</f>
        <v>11</v>
      </c>
      <c r="AD475" s="14">
        <f>INDEX(挂机升级突破!DR$6:DR$57,卡牌消耗!$AI475)</f>
        <v>1</v>
      </c>
      <c r="AE475" s="14">
        <f>INDEX(挂机升级突破!DS$6:DS$57,卡牌消耗!$AI475)</f>
        <v>0</v>
      </c>
      <c r="AF475" s="14" t="str">
        <f t="shared" si="361"/>
        <v>张郃</v>
      </c>
      <c r="AG475" s="14">
        <f t="shared" si="362"/>
        <v>4</v>
      </c>
      <c r="AH475" s="14" t="str">
        <f t="shared" si="363"/>
        <v>张郃魂火-3</v>
      </c>
      <c r="AI475" s="14">
        <f t="shared" si="364"/>
        <v>3</v>
      </c>
      <c r="AJ475" s="14" t="str">
        <f>INDEX(挂机升级突破!$DT$4:$ED$4,INDEX(挂机升级突破!$DQ$6:$DQ$57,卡牌消耗!AI475))</f>
        <v>金币</v>
      </c>
      <c r="AK475" s="14">
        <f>ROUND(INDEX(挂机升级突破!$DJ$6:$DJ$57,卡牌消耗!AI475)*INDEX(卡牌消耗!$B$8:$F$8,AG475)/$Q$4/50,0)*50</f>
        <v>1550</v>
      </c>
      <c r="AL475" s="14" t="str">
        <f>IF(AD475&gt;0,INDEX(挂机升级突破!$DT$4:$ED$4,AD475),"")</f>
        <v>绿色基础材料</v>
      </c>
      <c r="AM475" s="14">
        <f>ROUND(INDEX(挂机升级突破!$DT$6:$ED$57,卡牌消耗!AI475,AD475)*INDEX(卡牌消耗!$B$5:$F$5,AG475)/$Q$4/5,0)*5</f>
        <v>125</v>
      </c>
      <c r="AN475" s="14" t="str">
        <f>IF(AE475&gt;0,INDEX(挂机升级突破!$DT$4:$ED$4,AE475),"")</f>
        <v/>
      </c>
      <c r="AO475" s="14" t="str">
        <f>IF(AE475&gt;0,ROUND(INDEX(挂机升级突破!$DT$6:$ED$57,卡牌消耗!AI475,AE475)*INDEX(卡牌消耗!$B$7:$F$7,AG475)/$Q$4,0),"")</f>
        <v/>
      </c>
      <c r="AP475" s="106"/>
      <c r="AQ475" s="15"/>
      <c r="AR475" s="104">
        <v>471</v>
      </c>
      <c r="AS475" s="14">
        <f t="shared" si="365"/>
        <v>24</v>
      </c>
      <c r="AT475" s="14">
        <f>INDEX(挂机升级突破!$EI$7:$EI$26,AX475)</f>
        <v>5</v>
      </c>
      <c r="AU475" s="14">
        <f>INDEX(挂机升级突破!$EJ$7:$EJ$26,AX475)</f>
        <v>2</v>
      </c>
      <c r="AV475" s="14">
        <f t="shared" si="366"/>
        <v>3</v>
      </c>
      <c r="AW475" s="14" t="str">
        <f t="shared" si="367"/>
        <v>朱仙</v>
      </c>
      <c r="AX475" s="14">
        <f t="shared" si="368"/>
        <v>11</v>
      </c>
      <c r="AY475" s="14" t="str">
        <f t="shared" si="369"/>
        <v>朱仙11突</v>
      </c>
      <c r="AZ475" s="14" t="str">
        <f>IF(AT475&gt;0,INDEX(挂机升级突破!$ER$5:$EV$5,卡牌消耗!AT475),"")</f>
        <v>金币</v>
      </c>
      <c r="BA475" s="14">
        <f>IF(AT475&gt;0,ROUND(INDEX(挂机升级突破!$EV$7:$EV$26,卡牌消耗!AX475)*INDEX(卡牌消耗!$B$8:$F$8,AV475)/$Q$4/500,0)*500,"")</f>
        <v>19000</v>
      </c>
      <c r="BB475" s="14" t="str">
        <f>IF(AU475&gt;0,INDEX(挂机升级突破!$ER$5:$EV$5,卡牌消耗!AU475),"")</f>
        <v>乌金</v>
      </c>
      <c r="BC475" s="14">
        <f>IF(AU475&gt;0,ROUND(INDEX(挂机升级突破!$ER$7:$EU$26,卡牌消耗!AX475,卡牌消耗!AU475)*INDEX($B$6:$F$6,AV475)/$Q$4/5,0)*5,"")</f>
        <v>90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360"/>
        <v>10</v>
      </c>
      <c r="AC476" s="14">
        <f>INDEX(挂机升级突破!$DQ$6:$DQ$57,卡牌消耗!AI476)</f>
        <v>11</v>
      </c>
      <c r="AD476" s="14">
        <f>INDEX(挂机升级突破!DR$6:DR$57,卡牌消耗!$AI476)</f>
        <v>1</v>
      </c>
      <c r="AE476" s="14">
        <f>INDEX(挂机升级突破!DS$6:DS$57,卡牌消耗!$AI476)</f>
        <v>0</v>
      </c>
      <c r="AF476" s="14" t="str">
        <f t="shared" si="361"/>
        <v>张郃</v>
      </c>
      <c r="AG476" s="14">
        <f t="shared" si="362"/>
        <v>4</v>
      </c>
      <c r="AH476" s="14" t="str">
        <f t="shared" si="363"/>
        <v>张郃魂火-4</v>
      </c>
      <c r="AI476" s="14">
        <f t="shared" si="364"/>
        <v>4</v>
      </c>
      <c r="AJ476" s="14" t="str">
        <f>INDEX(挂机升级突破!$DT$4:$ED$4,INDEX(挂机升级突破!$DQ$6:$DQ$57,卡牌消耗!AI476))</f>
        <v>金币</v>
      </c>
      <c r="AK476" s="14">
        <f>ROUND(INDEX(挂机升级突破!$DJ$6:$DJ$57,卡牌消耗!AI476)*INDEX(卡牌消耗!$B$8:$F$8,AG476)/$Q$4/50,0)*50</f>
        <v>1550</v>
      </c>
      <c r="AL476" s="14" t="str">
        <f>IF(AD476&gt;0,INDEX(挂机升级突破!$DT$4:$ED$4,AD476),"")</f>
        <v>绿色基础材料</v>
      </c>
      <c r="AM476" s="14">
        <f>ROUND(INDEX(挂机升级突破!$DT$6:$ED$57,卡牌消耗!AI476,AD476)*INDEX(卡牌消耗!$B$5:$F$5,AG476)/$Q$4/5,0)*5</f>
        <v>185</v>
      </c>
      <c r="AN476" s="14" t="str">
        <f>IF(AE476&gt;0,INDEX(挂机升级突破!$DT$4:$ED$4,AE476),"")</f>
        <v/>
      </c>
      <c r="AO476" s="14" t="str">
        <f>IF(AE476&gt;0,ROUND(INDEX(挂机升级突破!$DT$6:$ED$57,卡牌消耗!AI476,AE476)*INDEX(卡牌消耗!$B$7:$F$7,AG476)/$Q$4,0),"")</f>
        <v/>
      </c>
      <c r="AP476" s="106"/>
      <c r="AQ476" s="15"/>
      <c r="AR476" s="104">
        <v>472</v>
      </c>
      <c r="AS476" s="14">
        <f t="shared" si="365"/>
        <v>24</v>
      </c>
      <c r="AT476" s="14">
        <f>INDEX(挂机升级突破!$EI$7:$EI$26,AX476)</f>
        <v>5</v>
      </c>
      <c r="AU476" s="14">
        <f>INDEX(挂机升级突破!$EJ$7:$EJ$26,AX476)</f>
        <v>2</v>
      </c>
      <c r="AV476" s="14">
        <f t="shared" si="366"/>
        <v>3</v>
      </c>
      <c r="AW476" s="14" t="str">
        <f t="shared" si="367"/>
        <v>朱仙</v>
      </c>
      <c r="AX476" s="14">
        <f t="shared" si="368"/>
        <v>12</v>
      </c>
      <c r="AY476" s="14" t="str">
        <f t="shared" si="369"/>
        <v>朱仙12突</v>
      </c>
      <c r="AZ476" s="14" t="str">
        <f>IF(AT476&gt;0,INDEX(挂机升级突破!$ER$5:$EV$5,卡牌消耗!AT476),"")</f>
        <v>金币</v>
      </c>
      <c r="BA476" s="14">
        <f>IF(AT476&gt;0,ROUND(INDEX(挂机升级突破!$EV$7:$EV$26,卡牌消耗!AX476)*INDEX(卡牌消耗!$B$8:$F$8,AV476)/$Q$4/500,0)*500,"")</f>
        <v>25000</v>
      </c>
      <c r="BB476" s="14" t="str">
        <f>IF(AU476&gt;0,INDEX(挂机升级突破!$ER$5:$EV$5,卡牌消耗!AU476),"")</f>
        <v>乌金</v>
      </c>
      <c r="BC476" s="14">
        <f>IF(AU476&gt;0,ROUND(INDEX(挂机升级突破!$ER$7:$EU$26,卡牌消耗!AX476,卡牌消耗!AU476)*INDEX($B$6:$F$6,AV476)/$Q$4/5,0)*5,"")</f>
        <v>120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360"/>
        <v>10</v>
      </c>
      <c r="AC477" s="14">
        <f>INDEX(挂机升级突破!$DQ$6:$DQ$57,卡牌消耗!AI477)</f>
        <v>11</v>
      </c>
      <c r="AD477" s="14">
        <f>INDEX(挂机升级突破!DR$6:DR$57,卡牌消耗!$AI477)</f>
        <v>1</v>
      </c>
      <c r="AE477" s="14">
        <f>INDEX(挂机升级突破!DS$6:DS$57,卡牌消耗!$AI477)</f>
        <v>0</v>
      </c>
      <c r="AF477" s="14" t="str">
        <f t="shared" si="361"/>
        <v>张郃</v>
      </c>
      <c r="AG477" s="14">
        <f t="shared" si="362"/>
        <v>4</v>
      </c>
      <c r="AH477" s="14" t="str">
        <f t="shared" si="363"/>
        <v>张郃魂火-5</v>
      </c>
      <c r="AI477" s="14">
        <f t="shared" si="364"/>
        <v>5</v>
      </c>
      <c r="AJ477" s="14" t="str">
        <f>INDEX(挂机升级突破!$DT$4:$ED$4,INDEX(挂机升级突破!$DQ$6:$DQ$57,卡牌消耗!AI477))</f>
        <v>金币</v>
      </c>
      <c r="AK477" s="14">
        <f>ROUND(INDEX(挂机升级突破!$DJ$6:$DJ$57,卡牌消耗!AI477)*INDEX(卡牌消耗!$B$8:$F$8,AG477)/$Q$4/50,0)*50</f>
        <v>1550</v>
      </c>
      <c r="AL477" s="14" t="str">
        <f>IF(AD477&gt;0,INDEX(挂机升级突破!$DT$4:$ED$4,AD477),"")</f>
        <v>绿色基础材料</v>
      </c>
      <c r="AM477" s="14">
        <f>ROUND(INDEX(挂机升级突破!$DT$6:$ED$57,卡牌消耗!AI477,AD477)*INDEX(卡牌消耗!$B$5:$F$5,AG477)/$Q$4/5,0)*5</f>
        <v>185</v>
      </c>
      <c r="AN477" s="14" t="str">
        <f>IF(AE477&gt;0,INDEX(挂机升级突破!$DT$4:$ED$4,AE477),"")</f>
        <v/>
      </c>
      <c r="AO477" s="14" t="str">
        <f>IF(AE477&gt;0,ROUND(INDEX(挂机升级突破!$DT$6:$ED$57,卡牌消耗!AI477,AE477)*INDEX(卡牌消耗!$B$7:$F$7,AG477)/$Q$4,0),"")</f>
        <v/>
      </c>
      <c r="AP477" s="106"/>
      <c r="AQ477" s="15"/>
      <c r="AR477" s="104">
        <v>473</v>
      </c>
      <c r="AS477" s="14">
        <f t="shared" si="365"/>
        <v>24</v>
      </c>
      <c r="AT477" s="14">
        <f>INDEX(挂机升级突破!$EI$7:$EI$26,AX477)</f>
        <v>5</v>
      </c>
      <c r="AU477" s="14">
        <f>INDEX(挂机升级突破!$EJ$7:$EJ$26,AX477)</f>
        <v>3</v>
      </c>
      <c r="AV477" s="14">
        <f t="shared" si="366"/>
        <v>3</v>
      </c>
      <c r="AW477" s="14" t="str">
        <f t="shared" si="367"/>
        <v>朱仙</v>
      </c>
      <c r="AX477" s="14">
        <f t="shared" si="368"/>
        <v>13</v>
      </c>
      <c r="AY477" s="14" t="str">
        <f t="shared" si="369"/>
        <v>朱仙13突</v>
      </c>
      <c r="AZ477" s="14" t="str">
        <f>IF(AT477&gt;0,INDEX(挂机升级突破!$ER$5:$EV$5,卡牌消耗!AT477),"")</f>
        <v>金币</v>
      </c>
      <c r="BA477" s="14">
        <f>IF(AT477&gt;0,ROUND(INDEX(挂机升级突破!$EV$7:$EV$26,卡牌消耗!AX477)*INDEX(卡牌消耗!$B$8:$F$8,AV477)/$Q$4/500,0)*500,"")</f>
        <v>33500</v>
      </c>
      <c r="BB477" s="14" t="str">
        <f>IF(AU477&gt;0,INDEX(挂机升级突破!$ER$5:$EV$5,卡牌消耗!AU477),"")</f>
        <v>银母</v>
      </c>
      <c r="BC477" s="14">
        <f>IF(AU477&gt;0,ROUND(INDEX(挂机升级突破!$ER$7:$EU$26,卡牌消耗!AX477,卡牌消耗!AU477)*INDEX($B$6:$F$6,AV477)/$Q$4/5,0)*5,"")</f>
        <v>40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360"/>
        <v>10</v>
      </c>
      <c r="AC478" s="14">
        <f>INDEX(挂机升级突破!$DQ$6:$DQ$57,卡牌消耗!AI478)</f>
        <v>11</v>
      </c>
      <c r="AD478" s="14">
        <f>INDEX(挂机升级突破!DR$6:DR$57,卡牌消耗!$AI478)</f>
        <v>2</v>
      </c>
      <c r="AE478" s="14">
        <f>INDEX(挂机升级突破!DS$6:DS$57,卡牌消耗!$AI478)</f>
        <v>0</v>
      </c>
      <c r="AF478" s="14" t="str">
        <f t="shared" si="361"/>
        <v>张郃</v>
      </c>
      <c r="AG478" s="14">
        <f t="shared" si="362"/>
        <v>4</v>
      </c>
      <c r="AH478" s="14" t="str">
        <f t="shared" si="363"/>
        <v>张郃魂火-6</v>
      </c>
      <c r="AI478" s="14">
        <f t="shared" si="364"/>
        <v>6</v>
      </c>
      <c r="AJ478" s="14" t="str">
        <f>INDEX(挂机升级突破!$DT$4:$ED$4,INDEX(挂机升级突破!$DQ$6:$DQ$57,卡牌消耗!AI478))</f>
        <v>金币</v>
      </c>
      <c r="AK478" s="14">
        <f>ROUND(INDEX(挂机升级突破!$DJ$6:$DJ$57,卡牌消耗!AI478)*INDEX(卡牌消耗!$B$8:$F$8,AG478)/$Q$4/50,0)*50</f>
        <v>1900</v>
      </c>
      <c r="AL478" s="14" t="str">
        <f>IF(AD478&gt;0,INDEX(挂机升级突破!$DT$4:$ED$4,AD478),"")</f>
        <v>蓝色基础材料</v>
      </c>
      <c r="AM478" s="14">
        <f>ROUND(INDEX(挂机升级突破!$DT$6:$ED$57,卡牌消耗!AI478,AD478)*INDEX(卡牌消耗!$B$5:$F$5,AG478)/$Q$4/5,0)*5</f>
        <v>35</v>
      </c>
      <c r="AN478" s="14" t="str">
        <f>IF(AE478&gt;0,INDEX(挂机升级突破!$DT$4:$ED$4,AE478),"")</f>
        <v/>
      </c>
      <c r="AO478" s="14" t="str">
        <f>IF(AE478&gt;0,ROUND(INDEX(挂机升级突破!$DT$6:$ED$57,卡牌消耗!AI478,AE478)*INDEX(卡牌消耗!$B$7:$F$7,AG478)/$Q$4,0),"")</f>
        <v/>
      </c>
      <c r="AP478" s="106"/>
      <c r="AQ478" s="15"/>
      <c r="AR478" s="104">
        <v>474</v>
      </c>
      <c r="AS478" s="14">
        <f t="shared" si="365"/>
        <v>24</v>
      </c>
      <c r="AT478" s="14">
        <f>INDEX(挂机升级突破!$EI$7:$EI$26,AX478)</f>
        <v>5</v>
      </c>
      <c r="AU478" s="14">
        <f>INDEX(挂机升级突破!$EJ$7:$EJ$26,AX478)</f>
        <v>3</v>
      </c>
      <c r="AV478" s="14">
        <f t="shared" si="366"/>
        <v>3</v>
      </c>
      <c r="AW478" s="14" t="str">
        <f t="shared" si="367"/>
        <v>朱仙</v>
      </c>
      <c r="AX478" s="14">
        <f t="shared" si="368"/>
        <v>14</v>
      </c>
      <c r="AY478" s="14" t="str">
        <f t="shared" si="369"/>
        <v>朱仙14突</v>
      </c>
      <c r="AZ478" s="14" t="str">
        <f>IF(AT478&gt;0,INDEX(挂机升级突破!$ER$5:$EV$5,卡牌消耗!AT478),"")</f>
        <v>金币</v>
      </c>
      <c r="BA478" s="14">
        <f>IF(AT478&gt;0,ROUND(INDEX(挂机升级突破!$EV$7:$EV$26,卡牌消耗!AX478)*INDEX(卡牌消耗!$B$8:$F$8,AV478)/$Q$4/500,0)*500,"")</f>
        <v>33500</v>
      </c>
      <c r="BB478" s="14" t="str">
        <f>IF(AU478&gt;0,INDEX(挂机升级突破!$ER$5:$EV$5,卡牌消耗!AU478),"")</f>
        <v>银母</v>
      </c>
      <c r="BC478" s="14">
        <f>IF(AU478&gt;0,ROUND(INDEX(挂机升级突破!$ER$7:$EU$26,卡牌消耗!AX478,卡牌消耗!AU478)*INDEX($B$6:$F$6,AV478)/$Q$4/5,0)*5,"")</f>
        <v>55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360"/>
        <v>10</v>
      </c>
      <c r="AC479" s="14">
        <f>INDEX(挂机升级突破!$DQ$6:$DQ$57,卡牌消耗!AI479)</f>
        <v>11</v>
      </c>
      <c r="AD479" s="14">
        <f>INDEX(挂机升级突破!DR$6:DR$57,卡牌消耗!$AI479)</f>
        <v>2</v>
      </c>
      <c r="AE479" s="14">
        <f>INDEX(挂机升级突破!DS$6:DS$57,卡牌消耗!$AI479)</f>
        <v>0</v>
      </c>
      <c r="AF479" s="14" t="str">
        <f t="shared" si="361"/>
        <v>张郃</v>
      </c>
      <c r="AG479" s="14">
        <f t="shared" si="362"/>
        <v>4</v>
      </c>
      <c r="AH479" s="14" t="str">
        <f t="shared" si="363"/>
        <v>张郃魂火-7</v>
      </c>
      <c r="AI479" s="14">
        <f t="shared" si="364"/>
        <v>7</v>
      </c>
      <c r="AJ479" s="14" t="str">
        <f>INDEX(挂机升级突破!$DT$4:$ED$4,INDEX(挂机升级突破!$DQ$6:$DQ$57,卡牌消耗!AI479))</f>
        <v>金币</v>
      </c>
      <c r="AK479" s="14">
        <f>ROUND(INDEX(挂机升级突破!$DJ$6:$DJ$57,卡牌消耗!AI479)*INDEX(卡牌消耗!$B$8:$F$8,AG479)/$Q$4/50,0)*50</f>
        <v>1900</v>
      </c>
      <c r="AL479" s="14" t="str">
        <f>IF(AD479&gt;0,INDEX(挂机升级突破!$DT$4:$ED$4,AD479),"")</f>
        <v>蓝色基础材料</v>
      </c>
      <c r="AM479" s="14">
        <f>ROUND(INDEX(挂机升级突破!$DT$6:$ED$57,卡牌消耗!AI479,AD479)*INDEX(卡牌消耗!$B$5:$F$5,AG479)/$Q$4/5,0)*5</f>
        <v>35</v>
      </c>
      <c r="AN479" s="14" t="str">
        <f>IF(AE479&gt;0,INDEX(挂机升级突破!$DT$4:$ED$4,AE479),"")</f>
        <v/>
      </c>
      <c r="AO479" s="14" t="str">
        <f>IF(AE479&gt;0,ROUND(INDEX(挂机升级突破!$DT$6:$ED$57,卡牌消耗!AI479,AE479)*INDEX(卡牌消耗!$B$7:$F$7,AG479)/$Q$4,0),"")</f>
        <v/>
      </c>
      <c r="AP479" s="106"/>
      <c r="AQ479" s="15"/>
      <c r="AR479" s="104">
        <v>475</v>
      </c>
      <c r="AS479" s="14">
        <f t="shared" si="365"/>
        <v>24</v>
      </c>
      <c r="AT479" s="14">
        <f>INDEX(挂机升级突破!$EI$7:$EI$26,AX479)</f>
        <v>5</v>
      </c>
      <c r="AU479" s="14">
        <f>INDEX(挂机升级突破!$EJ$7:$EJ$26,AX479)</f>
        <v>3</v>
      </c>
      <c r="AV479" s="14">
        <f t="shared" si="366"/>
        <v>3</v>
      </c>
      <c r="AW479" s="14" t="str">
        <f t="shared" si="367"/>
        <v>朱仙</v>
      </c>
      <c r="AX479" s="14">
        <f t="shared" si="368"/>
        <v>15</v>
      </c>
      <c r="AY479" s="14" t="str">
        <f t="shared" si="369"/>
        <v>朱仙15突</v>
      </c>
      <c r="AZ479" s="14" t="str">
        <f>IF(AT479&gt;0,INDEX(挂机升级突破!$ER$5:$EV$5,卡牌消耗!AT479),"")</f>
        <v>金币</v>
      </c>
      <c r="BA479" s="14">
        <f>IF(AT479&gt;0,ROUND(INDEX(挂机升级突破!$EV$7:$EV$26,卡牌消耗!AX479)*INDEX(卡牌消耗!$B$8:$F$8,AV479)/$Q$4/500,0)*500,"")</f>
        <v>44500</v>
      </c>
      <c r="BB479" s="14" t="str">
        <f>IF(AU479&gt;0,INDEX(挂机升级突破!$ER$5:$EV$5,卡牌消耗!AU479),"")</f>
        <v>银母</v>
      </c>
      <c r="BC479" s="14">
        <f>IF(AU479&gt;0,ROUND(INDEX(挂机升级突破!$ER$7:$EU$26,卡牌消耗!AX479,卡牌消耗!AU479)*INDEX($B$6:$F$6,AV479)/$Q$4/5,0)*5,"")</f>
        <v>70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360"/>
        <v>10</v>
      </c>
      <c r="AC480" s="14">
        <f>INDEX(挂机升级突破!$DQ$6:$DQ$57,卡牌消耗!AI480)</f>
        <v>11</v>
      </c>
      <c r="AD480" s="14">
        <f>INDEX(挂机升级突破!DR$6:DR$57,卡牌消耗!$AI480)</f>
        <v>2</v>
      </c>
      <c r="AE480" s="14">
        <f>INDEX(挂机升级突破!DS$6:DS$57,卡牌消耗!$AI480)</f>
        <v>0</v>
      </c>
      <c r="AF480" s="14" t="str">
        <f t="shared" si="361"/>
        <v>张郃</v>
      </c>
      <c r="AG480" s="14">
        <f t="shared" si="362"/>
        <v>4</v>
      </c>
      <c r="AH480" s="14" t="str">
        <f t="shared" si="363"/>
        <v>张郃魂火-8</v>
      </c>
      <c r="AI480" s="14">
        <f t="shared" si="364"/>
        <v>8</v>
      </c>
      <c r="AJ480" s="14" t="str">
        <f>INDEX(挂机升级突破!$DT$4:$ED$4,INDEX(挂机升级突破!$DQ$6:$DQ$57,卡牌消耗!AI480))</f>
        <v>金币</v>
      </c>
      <c r="AK480" s="14">
        <f>ROUND(INDEX(挂机升级突破!$DJ$6:$DJ$57,卡牌消耗!AI480)*INDEX(卡牌消耗!$B$8:$F$8,AG480)/$Q$4/50,0)*50</f>
        <v>2850</v>
      </c>
      <c r="AL480" s="14" t="str">
        <f>IF(AD480&gt;0,INDEX(挂机升级突破!$DT$4:$ED$4,AD480),"")</f>
        <v>蓝色基础材料</v>
      </c>
      <c r="AM480" s="14">
        <f>ROUND(INDEX(挂机升级突破!$DT$6:$ED$57,卡牌消耗!AI480,AD480)*INDEX(卡牌消耗!$B$5:$F$5,AG480)/$Q$4/5,0)*5</f>
        <v>70</v>
      </c>
      <c r="AN480" s="14" t="str">
        <f>IF(AE480&gt;0,INDEX(挂机升级突破!$DT$4:$ED$4,AE480),"")</f>
        <v/>
      </c>
      <c r="AO480" s="14" t="str">
        <f>IF(AE480&gt;0,ROUND(INDEX(挂机升级突破!$DT$6:$ED$57,卡牌消耗!AI480,AE480)*INDEX(卡牌消耗!$B$7:$F$7,AG480)/$Q$4,0),"")</f>
        <v/>
      </c>
      <c r="AP480" s="106"/>
      <c r="AQ480" s="15"/>
      <c r="AR480" s="104">
        <v>476</v>
      </c>
      <c r="AS480" s="14">
        <f t="shared" si="365"/>
        <v>24</v>
      </c>
      <c r="AT480" s="14">
        <f>INDEX(挂机升级突破!$EI$7:$EI$26,AX480)</f>
        <v>5</v>
      </c>
      <c r="AU480" s="14">
        <f>INDEX(挂机升级突破!$EJ$7:$EJ$26,AX480)</f>
        <v>3</v>
      </c>
      <c r="AV480" s="14">
        <f t="shared" si="366"/>
        <v>3</v>
      </c>
      <c r="AW480" s="14" t="str">
        <f t="shared" si="367"/>
        <v>朱仙</v>
      </c>
      <c r="AX480" s="14">
        <f t="shared" si="368"/>
        <v>16</v>
      </c>
      <c r="AY480" s="14" t="str">
        <f t="shared" si="369"/>
        <v>朱仙16突</v>
      </c>
      <c r="AZ480" s="14" t="str">
        <f>IF(AT480&gt;0,INDEX(挂机升级突破!$ER$5:$EV$5,卡牌消耗!AT480),"")</f>
        <v>金币</v>
      </c>
      <c r="BA480" s="14">
        <f>IF(AT480&gt;0,ROUND(INDEX(挂机升级突破!$EV$7:$EV$26,卡牌消耗!AX480)*INDEX(卡牌消耗!$B$8:$F$8,AV480)/$Q$4/500,0)*500,"")</f>
        <v>80500</v>
      </c>
      <c r="BB480" s="14" t="str">
        <f>IF(AU480&gt;0,INDEX(挂机升级突破!$ER$5:$EV$5,卡牌消耗!AU480),"")</f>
        <v>银母</v>
      </c>
      <c r="BC480" s="14">
        <f>IF(AU480&gt;0,ROUND(INDEX(挂机升级突破!$ER$7:$EU$26,卡牌消耗!AX480,卡牌消耗!AU480)*INDEX($B$6:$F$6,AV480)/$Q$4/5,0)*5,"")</f>
        <v>90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360"/>
        <v>10</v>
      </c>
      <c r="AC481" s="14">
        <f>INDEX(挂机升级突破!$DQ$6:$DQ$57,卡牌消耗!AI481)</f>
        <v>11</v>
      </c>
      <c r="AD481" s="14">
        <f>INDEX(挂机升级突破!DR$6:DR$57,卡牌消耗!$AI481)</f>
        <v>2</v>
      </c>
      <c r="AE481" s="14">
        <f>INDEX(挂机升级突破!DS$6:DS$57,卡牌消耗!$AI481)</f>
        <v>0</v>
      </c>
      <c r="AF481" s="14" t="str">
        <f t="shared" si="361"/>
        <v>张郃</v>
      </c>
      <c r="AG481" s="14">
        <f t="shared" si="362"/>
        <v>4</v>
      </c>
      <c r="AH481" s="14" t="str">
        <f t="shared" si="363"/>
        <v>张郃魂火-9</v>
      </c>
      <c r="AI481" s="14">
        <f t="shared" si="364"/>
        <v>9</v>
      </c>
      <c r="AJ481" s="14" t="str">
        <f>INDEX(挂机升级突破!$DT$4:$ED$4,INDEX(挂机升级突破!$DQ$6:$DQ$57,卡牌消耗!AI481))</f>
        <v>金币</v>
      </c>
      <c r="AK481" s="14">
        <f>ROUND(INDEX(挂机升级突破!$DJ$6:$DJ$57,卡牌消耗!AI481)*INDEX(卡牌消耗!$B$8:$F$8,AG481)/$Q$4/50,0)*50</f>
        <v>2850</v>
      </c>
      <c r="AL481" s="14" t="str">
        <f>IF(AD481&gt;0,INDEX(挂机升级突破!$DT$4:$ED$4,AD481),"")</f>
        <v>蓝色基础材料</v>
      </c>
      <c r="AM481" s="14">
        <f>ROUND(INDEX(挂机升级突破!$DT$6:$ED$57,卡牌消耗!AI481,AD481)*INDEX(卡牌消耗!$B$5:$F$5,AG481)/$Q$4/5,0)*5</f>
        <v>70</v>
      </c>
      <c r="AN481" s="14" t="str">
        <f>IF(AE481&gt;0,INDEX(挂机升级突破!$DT$4:$ED$4,AE481),"")</f>
        <v/>
      </c>
      <c r="AO481" s="14" t="str">
        <f>IF(AE481&gt;0,ROUND(INDEX(挂机升级突破!$DT$6:$ED$57,卡牌消耗!AI481,AE481)*INDEX(卡牌消耗!$B$7:$F$7,AG481)/$Q$4,0),"")</f>
        <v/>
      </c>
      <c r="AP481" s="106"/>
      <c r="AQ481" s="15"/>
      <c r="AR481" s="104">
        <v>477</v>
      </c>
      <c r="AS481" s="14">
        <f t="shared" si="365"/>
        <v>24</v>
      </c>
      <c r="AT481" s="14">
        <f>INDEX(挂机升级突破!$EI$7:$EI$26,AX481)</f>
        <v>5</v>
      </c>
      <c r="AU481" s="14">
        <f>INDEX(挂机升级突破!$EJ$7:$EJ$26,AX481)</f>
        <v>4</v>
      </c>
      <c r="AV481" s="14">
        <f t="shared" si="366"/>
        <v>3</v>
      </c>
      <c r="AW481" s="14" t="str">
        <f t="shared" si="367"/>
        <v>朱仙</v>
      </c>
      <c r="AX481" s="14">
        <f t="shared" si="368"/>
        <v>17</v>
      </c>
      <c r="AY481" s="14" t="str">
        <f t="shared" si="369"/>
        <v>朱仙17突</v>
      </c>
      <c r="AZ481" s="14" t="str">
        <f>IF(AT481&gt;0,INDEX(挂机升级突破!$ER$5:$EV$5,卡牌消耗!AT481),"")</f>
        <v>金币</v>
      </c>
      <c r="BA481" s="14">
        <f>IF(AT481&gt;0,ROUND(INDEX(挂机升级突破!$EV$7:$EV$26,卡牌消耗!AX481)*INDEX(卡牌消耗!$B$8:$F$8,AV481)/$Q$4/500,0)*500,"")</f>
        <v>80500</v>
      </c>
      <c r="BB481" s="14" t="str">
        <f>IF(AU481&gt;0,INDEX(挂机升级突破!$ER$5:$EV$5,卡牌消耗!AU481),"")</f>
        <v>铀金</v>
      </c>
      <c r="BC481" s="14">
        <f>IF(AU481&gt;0,ROUND(INDEX(挂机升级突破!$ER$7:$EU$26,卡牌消耗!AX481,卡牌消耗!AU481)*INDEX($B$6:$F$6,AV481)/$Q$4/5,0)*5,"")</f>
        <v>20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360"/>
        <v>10</v>
      </c>
      <c r="AC482" s="14">
        <f>INDEX(挂机升级突破!$DQ$6:$DQ$57,卡牌消耗!AI482)</f>
        <v>11</v>
      </c>
      <c r="AD482" s="14">
        <f>INDEX(挂机升级突破!DR$6:DR$57,卡牌消耗!$AI482)</f>
        <v>2</v>
      </c>
      <c r="AE482" s="14">
        <f>INDEX(挂机升级突破!DS$6:DS$57,卡牌消耗!$AI482)</f>
        <v>0</v>
      </c>
      <c r="AF482" s="14" t="str">
        <f t="shared" si="361"/>
        <v>张郃</v>
      </c>
      <c r="AG482" s="14">
        <f t="shared" si="362"/>
        <v>4</v>
      </c>
      <c r="AH482" s="14" t="str">
        <f t="shared" si="363"/>
        <v>张郃魂火-10</v>
      </c>
      <c r="AI482" s="14">
        <f t="shared" si="364"/>
        <v>10</v>
      </c>
      <c r="AJ482" s="14" t="str">
        <f>INDEX(挂机升级突破!$DT$4:$ED$4,INDEX(挂机升级突破!$DQ$6:$DQ$57,卡牌消耗!AI482))</f>
        <v>金币</v>
      </c>
      <c r="AK482" s="14">
        <f>ROUND(INDEX(挂机升级突破!$DJ$6:$DJ$57,卡牌消耗!AI482)*INDEX(卡牌消耗!$B$8:$F$8,AG482)/$Q$4/50,0)*50</f>
        <v>4750</v>
      </c>
      <c r="AL482" s="14" t="str">
        <f>IF(AD482&gt;0,INDEX(挂机升级突破!$DT$4:$ED$4,AD482),"")</f>
        <v>蓝色基础材料</v>
      </c>
      <c r="AM482" s="14">
        <f>ROUND(INDEX(挂机升级突破!$DT$6:$ED$57,卡牌消耗!AI482,AD482)*INDEX(卡牌消耗!$B$5:$F$5,AG482)/$Q$4/5,0)*5</f>
        <v>105</v>
      </c>
      <c r="AN482" s="14" t="str">
        <f>IF(AE482&gt;0,INDEX(挂机升级突破!$DT$4:$ED$4,AE482),"")</f>
        <v/>
      </c>
      <c r="AO482" s="14" t="str">
        <f>IF(AE482&gt;0,ROUND(INDEX(挂机升级突破!$DT$6:$ED$57,卡牌消耗!AI482,AE482)*INDEX(卡牌消耗!$B$7:$F$7,AG482)/$Q$4,0),"")</f>
        <v/>
      </c>
      <c r="AP482" s="106"/>
      <c r="AQ482" s="15"/>
      <c r="AR482" s="104">
        <v>478</v>
      </c>
      <c r="AS482" s="14">
        <f t="shared" si="365"/>
        <v>24</v>
      </c>
      <c r="AT482" s="14">
        <f>INDEX(挂机升级突破!$EI$7:$EI$26,AX482)</f>
        <v>5</v>
      </c>
      <c r="AU482" s="14">
        <f>INDEX(挂机升级突破!$EJ$7:$EJ$26,AX482)</f>
        <v>4</v>
      </c>
      <c r="AV482" s="14">
        <f t="shared" si="366"/>
        <v>3</v>
      </c>
      <c r="AW482" s="14" t="str">
        <f t="shared" si="367"/>
        <v>朱仙</v>
      </c>
      <c r="AX482" s="14">
        <f t="shared" si="368"/>
        <v>18</v>
      </c>
      <c r="AY482" s="14" t="str">
        <f t="shared" si="369"/>
        <v>朱仙18突</v>
      </c>
      <c r="AZ482" s="14" t="str">
        <f>IF(AT482&gt;0,INDEX(挂机升级突破!$ER$5:$EV$5,卡牌消耗!AT482),"")</f>
        <v>金币</v>
      </c>
      <c r="BA482" s="14">
        <f>IF(AT482&gt;0,ROUND(INDEX(挂机升级突破!$EV$7:$EV$26,卡牌消耗!AX482)*INDEX(卡牌消耗!$B$8:$F$8,AV482)/$Q$4/500,0)*500,"")</f>
        <v>107500</v>
      </c>
      <c r="BB482" s="14" t="str">
        <f>IF(AU482&gt;0,INDEX(挂机升级突破!$ER$5:$EV$5,卡牌消耗!AU482),"")</f>
        <v>铀金</v>
      </c>
      <c r="BC482" s="14">
        <f>IF(AU482&gt;0,ROUND(INDEX(挂机升级突破!$ER$7:$EU$26,卡牌消耗!AX482,卡牌消耗!AU482)*INDEX($B$6:$F$6,AV482)/$Q$4/5,0)*5,"")</f>
        <v>25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360"/>
        <v>10</v>
      </c>
      <c r="AC483" s="14">
        <f>INDEX(挂机升级突破!$DQ$6:$DQ$57,卡牌消耗!AI483)</f>
        <v>11</v>
      </c>
      <c r="AD483" s="14">
        <f>INDEX(挂机升级突破!DR$6:DR$57,卡牌消耗!$AI483)</f>
        <v>2</v>
      </c>
      <c r="AE483" s="14">
        <f>INDEX(挂机升级突破!DS$6:DS$57,卡牌消耗!$AI483)</f>
        <v>0</v>
      </c>
      <c r="AF483" s="14" t="str">
        <f t="shared" si="361"/>
        <v>张郃</v>
      </c>
      <c r="AG483" s="14">
        <f t="shared" si="362"/>
        <v>4</v>
      </c>
      <c r="AH483" s="14" t="str">
        <f t="shared" si="363"/>
        <v>张郃魂火-11</v>
      </c>
      <c r="AI483" s="14">
        <f t="shared" si="364"/>
        <v>11</v>
      </c>
      <c r="AJ483" s="14" t="str">
        <f>INDEX(挂机升级突破!$DT$4:$ED$4,INDEX(挂机升级突破!$DQ$6:$DQ$57,卡牌消耗!AI483))</f>
        <v>金币</v>
      </c>
      <c r="AK483" s="14">
        <f>ROUND(INDEX(挂机升级突破!$DJ$6:$DJ$57,卡牌消耗!AI483)*INDEX(卡牌消耗!$B$8:$F$8,AG483)/$Q$4/50,0)*50</f>
        <v>4750</v>
      </c>
      <c r="AL483" s="14" t="str">
        <f>IF(AD483&gt;0,INDEX(挂机升级突破!$DT$4:$ED$4,AD483),"")</f>
        <v>蓝色基础材料</v>
      </c>
      <c r="AM483" s="14">
        <f>ROUND(INDEX(挂机升级突破!$DT$6:$ED$57,卡牌消耗!AI483,AD483)*INDEX(卡牌消耗!$B$5:$F$5,AG483)/$Q$4/5,0)*5</f>
        <v>105</v>
      </c>
      <c r="AN483" s="14" t="str">
        <f>IF(AE483&gt;0,INDEX(挂机升级突破!$DT$4:$ED$4,AE483),"")</f>
        <v/>
      </c>
      <c r="AO483" s="14" t="str">
        <f>IF(AE483&gt;0,ROUND(INDEX(挂机升级突破!$DT$6:$ED$57,卡牌消耗!AI483,AE483)*INDEX(卡牌消耗!$B$7:$F$7,AG483)/$Q$4,0),"")</f>
        <v/>
      </c>
      <c r="AP483" s="106"/>
      <c r="AQ483" s="15"/>
      <c r="AR483" s="104">
        <v>479</v>
      </c>
      <c r="AS483" s="14">
        <f t="shared" si="365"/>
        <v>24</v>
      </c>
      <c r="AT483" s="14">
        <f>INDEX(挂机升级突破!$EI$7:$EI$26,AX483)</f>
        <v>5</v>
      </c>
      <c r="AU483" s="14">
        <f>INDEX(挂机升级突破!$EJ$7:$EJ$26,AX483)</f>
        <v>4</v>
      </c>
      <c r="AV483" s="14">
        <f t="shared" si="366"/>
        <v>3</v>
      </c>
      <c r="AW483" s="14" t="str">
        <f t="shared" si="367"/>
        <v>朱仙</v>
      </c>
      <c r="AX483" s="14">
        <f t="shared" si="368"/>
        <v>19</v>
      </c>
      <c r="AY483" s="14" t="str">
        <f t="shared" si="369"/>
        <v>朱仙19突</v>
      </c>
      <c r="AZ483" s="14" t="str">
        <f>IF(AT483&gt;0,INDEX(挂机升级突破!$ER$5:$EV$5,卡牌消耗!AT483),"")</f>
        <v>金币</v>
      </c>
      <c r="BA483" s="14">
        <f>IF(AT483&gt;0,ROUND(INDEX(挂机升级突破!$EV$7:$EV$26,卡牌消耗!AX483)*INDEX(卡牌消耗!$B$8:$F$8,AV483)/$Q$4/500,0)*500,"")</f>
        <v>651500</v>
      </c>
      <c r="BB483" s="14" t="str">
        <f>IF(AU483&gt;0,INDEX(挂机升级突破!$ER$5:$EV$5,卡牌消耗!AU483),"")</f>
        <v>铀金</v>
      </c>
      <c r="BC483" s="14">
        <f>IF(AU483&gt;0,ROUND(INDEX(挂机升级突破!$ER$7:$EU$26,卡牌消耗!AX483,卡牌消耗!AU483)*INDEX($B$6:$F$6,AV483)/$Q$4/5,0)*5,"")</f>
        <v>35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360"/>
        <v>10</v>
      </c>
      <c r="AC484" s="14">
        <f>INDEX(挂机升级突破!$DQ$6:$DQ$57,卡牌消耗!AI484)</f>
        <v>11</v>
      </c>
      <c r="AD484" s="14">
        <f>INDEX(挂机升级突破!DR$6:DR$57,卡牌消耗!$AI484)</f>
        <v>2</v>
      </c>
      <c r="AE484" s="14">
        <f>INDEX(挂机升级突破!DS$6:DS$57,卡牌消耗!$AI484)</f>
        <v>0</v>
      </c>
      <c r="AF484" s="14" t="str">
        <f t="shared" si="361"/>
        <v>张郃</v>
      </c>
      <c r="AG484" s="14">
        <f t="shared" si="362"/>
        <v>4</v>
      </c>
      <c r="AH484" s="14" t="str">
        <f t="shared" si="363"/>
        <v>张郃魂火-12</v>
      </c>
      <c r="AI484" s="14">
        <f t="shared" si="364"/>
        <v>12</v>
      </c>
      <c r="AJ484" s="14" t="str">
        <f>INDEX(挂机升级突破!$DT$4:$ED$4,INDEX(挂机升级突破!$DQ$6:$DQ$57,卡牌消耗!AI484))</f>
        <v>金币</v>
      </c>
      <c r="AK484" s="14">
        <f>ROUND(INDEX(挂机升级突破!$DJ$6:$DJ$57,卡牌消耗!AI484)*INDEX(卡牌消耗!$B$8:$F$8,AG484)/$Q$4/50,0)*50</f>
        <v>4100</v>
      </c>
      <c r="AL484" s="14" t="str">
        <f>IF(AD484&gt;0,INDEX(挂机升级突破!$DT$4:$ED$4,AD484),"")</f>
        <v>蓝色基础材料</v>
      </c>
      <c r="AM484" s="14">
        <f>ROUND(INDEX(挂机升级突破!$DT$6:$ED$57,卡牌消耗!AI484,AD484)*INDEX(卡牌消耗!$B$5:$F$5,AG484)/$Q$4/5,0)*5</f>
        <v>140</v>
      </c>
      <c r="AN484" s="14" t="str">
        <f>IF(AE484&gt;0,INDEX(挂机升级突破!$DT$4:$ED$4,AE484),"")</f>
        <v/>
      </c>
      <c r="AO484" s="14" t="str">
        <f>IF(AE484&gt;0,ROUND(INDEX(挂机升级突破!$DT$6:$ED$57,卡牌消耗!AI484,AE484)*INDEX(卡牌消耗!$B$7:$F$7,AG484)/$Q$4,0),"")</f>
        <v/>
      </c>
      <c r="AP484" s="106"/>
      <c r="AQ484" s="15"/>
      <c r="AR484" s="104">
        <v>480</v>
      </c>
      <c r="AS484" s="14">
        <f t="shared" si="365"/>
        <v>24</v>
      </c>
      <c r="AT484" s="14">
        <f>INDEX(挂机升级突破!$EI$7:$EI$26,AX484)</f>
        <v>5</v>
      </c>
      <c r="AU484" s="14">
        <f>INDEX(挂机升级突破!$EJ$7:$EJ$26,AX484)</f>
        <v>4</v>
      </c>
      <c r="AV484" s="14">
        <f t="shared" si="366"/>
        <v>3</v>
      </c>
      <c r="AW484" s="14" t="str">
        <f t="shared" si="367"/>
        <v>朱仙</v>
      </c>
      <c r="AX484" s="14">
        <f t="shared" si="368"/>
        <v>20</v>
      </c>
      <c r="AY484" s="14" t="str">
        <f t="shared" si="369"/>
        <v>朱仙20突</v>
      </c>
      <c r="AZ484" s="14" t="str">
        <f>IF(AT484&gt;0,INDEX(挂机升级突破!$ER$5:$EV$5,卡牌消耗!AT484),"")</f>
        <v>金币</v>
      </c>
      <c r="BA484" s="14">
        <f>IF(AT484&gt;0,ROUND(INDEX(挂机升级突破!$EV$7:$EV$26,卡牌消耗!AX484)*INDEX(卡牌消耗!$B$8:$F$8,AV484)/$Q$4/500,0)*500,"")</f>
        <v>977000</v>
      </c>
      <c r="BB484" s="14" t="str">
        <f>IF(AU484&gt;0,INDEX(挂机升级突破!$ER$5:$EV$5,卡牌消耗!AU484),"")</f>
        <v>铀金</v>
      </c>
      <c r="BC484" s="14">
        <f>IF(AU484&gt;0,ROUND(INDEX(挂机升级突破!$ER$7:$EU$26,卡牌消耗!AX484,卡牌消耗!AU484)*INDEX($B$6:$F$6,AV484)/$Q$4/5,0)*5,"")</f>
        <v>40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360"/>
        <v>10</v>
      </c>
      <c r="AC485" s="14">
        <f>INDEX(挂机升级突破!$DQ$6:$DQ$57,卡牌消耗!AI485)</f>
        <v>11</v>
      </c>
      <c r="AD485" s="14">
        <f>INDEX(挂机升级突破!DR$6:DR$57,卡牌消耗!$AI485)</f>
        <v>2</v>
      </c>
      <c r="AE485" s="14">
        <f>INDEX(挂机升级突破!DS$6:DS$57,卡牌消耗!$AI485)</f>
        <v>0</v>
      </c>
      <c r="AF485" s="14" t="str">
        <f t="shared" si="361"/>
        <v>张郃</v>
      </c>
      <c r="AG485" s="14">
        <f t="shared" si="362"/>
        <v>4</v>
      </c>
      <c r="AH485" s="14" t="str">
        <f t="shared" si="363"/>
        <v>张郃魂火-13</v>
      </c>
      <c r="AI485" s="14">
        <f t="shared" si="364"/>
        <v>13</v>
      </c>
      <c r="AJ485" s="14" t="str">
        <f>INDEX(挂机升级突破!$DT$4:$ED$4,INDEX(挂机升级突破!$DQ$6:$DQ$57,卡牌消耗!AI485))</f>
        <v>金币</v>
      </c>
      <c r="AK485" s="14">
        <f>ROUND(INDEX(挂机升级突破!$DJ$6:$DJ$57,卡牌消耗!AI485)*INDEX(卡牌消耗!$B$8:$F$8,AG485)/$Q$4/50,0)*50</f>
        <v>4100</v>
      </c>
      <c r="AL485" s="14" t="str">
        <f>IF(AD485&gt;0,INDEX(挂机升级突破!$DT$4:$ED$4,AD485),"")</f>
        <v>蓝色基础材料</v>
      </c>
      <c r="AM485" s="14">
        <f>ROUND(INDEX(挂机升级突破!$DT$6:$ED$57,卡牌消耗!AI485,AD485)*INDEX(卡牌消耗!$B$5:$F$5,AG485)/$Q$4/5,0)*5</f>
        <v>140</v>
      </c>
      <c r="AN485" s="14" t="str">
        <f>IF(AE485&gt;0,INDEX(挂机升级突破!$DT$4:$ED$4,AE485),"")</f>
        <v/>
      </c>
      <c r="AO485" s="14" t="str">
        <f>IF(AE485&gt;0,ROUND(INDEX(挂机升级突破!$DT$6:$ED$57,卡牌消耗!AI485,AE485)*INDEX(卡牌消耗!$B$7:$F$7,AG485)/$Q$4,0),"")</f>
        <v/>
      </c>
      <c r="AP485" s="106"/>
      <c r="AQ485" s="15"/>
      <c r="AR485" s="104">
        <v>481</v>
      </c>
      <c r="AS485" s="14">
        <f t="shared" si="365"/>
        <v>25</v>
      </c>
      <c r="AT485" s="14">
        <f>INDEX(挂机升级突破!$EI$7:$EI$26,AX485)</f>
        <v>0</v>
      </c>
      <c r="AU485" s="14">
        <f>INDEX(挂机升级突破!$EJ$7:$EJ$26,AX485)</f>
        <v>0</v>
      </c>
      <c r="AV485" s="14">
        <f t="shared" si="366"/>
        <v>3</v>
      </c>
      <c r="AW485" s="14" t="str">
        <f t="shared" si="367"/>
        <v>雷震子</v>
      </c>
      <c r="AX485" s="14">
        <f t="shared" si="368"/>
        <v>1</v>
      </c>
      <c r="AY485" s="14" t="str">
        <f t="shared" si="369"/>
        <v>雷震子1突</v>
      </c>
      <c r="AZ485" s="14" t="str">
        <f>IF(AT485&gt;0,INDEX(挂机升级突破!$ER$5:$EV$5,卡牌消耗!AT485),"")</f>
        <v/>
      </c>
      <c r="BA485" s="14" t="str">
        <f>IF(AT485&gt;0,ROUND(INDEX(挂机升级突破!$EV$7:$EV$26,卡牌消耗!AX485)*INDEX(卡牌消耗!$B$8:$F$8,AV485)/$Q$4/500,0)*500,"")</f>
        <v/>
      </c>
      <c r="BB485" s="14" t="str">
        <f>IF(AU485&gt;0,INDEX(挂机升级突破!$ER$5:$EV$5,卡牌消耗!AU485),"")</f>
        <v/>
      </c>
      <c r="BC485" s="14" t="str">
        <f>IF(AU485&gt;0,ROUND(INDEX(挂机升级突破!$ER$7:$EU$26,卡牌消耗!AX485,卡牌消耗!AU485)*INDEX($B$6:$F$6,AV485)/$Q$4/5,0)*5,"")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360"/>
        <v>10</v>
      </c>
      <c r="AC486" s="14">
        <f>INDEX(挂机升级突破!$DQ$6:$DQ$57,卡牌消耗!AI486)</f>
        <v>11</v>
      </c>
      <c r="AD486" s="14">
        <f>INDEX(挂机升级突破!DR$6:DR$57,卡牌消耗!$AI486)</f>
        <v>3</v>
      </c>
      <c r="AE486" s="14">
        <f>INDEX(挂机升级突破!DS$6:DS$57,卡牌消耗!$AI486)</f>
        <v>0</v>
      </c>
      <c r="AF486" s="14" t="str">
        <f t="shared" si="361"/>
        <v>张郃</v>
      </c>
      <c r="AG486" s="14">
        <f t="shared" si="362"/>
        <v>4</v>
      </c>
      <c r="AH486" s="14" t="str">
        <f t="shared" si="363"/>
        <v>张郃魂火-14</v>
      </c>
      <c r="AI486" s="14">
        <f t="shared" si="364"/>
        <v>14</v>
      </c>
      <c r="AJ486" s="14" t="str">
        <f>INDEX(挂机升级突破!$DT$4:$ED$4,INDEX(挂机升级突破!$DQ$6:$DQ$57,卡牌消耗!AI486))</f>
        <v>金币</v>
      </c>
      <c r="AK486" s="14">
        <f>ROUND(INDEX(挂机升级突破!$DJ$6:$DJ$57,卡牌消耗!AI486)*INDEX(卡牌消耗!$B$8:$F$8,AG486)/$Q$4/50,0)*50</f>
        <v>4500</v>
      </c>
      <c r="AL486" s="14" t="str">
        <f>IF(AD486&gt;0,INDEX(挂机升级突破!$DT$4:$ED$4,AD486),"")</f>
        <v>紫色基础材料</v>
      </c>
      <c r="AM486" s="14">
        <f>ROUND(INDEX(挂机升级突破!$DT$6:$ED$57,卡牌消耗!AI486,AD486)*INDEX(卡牌消耗!$B$5:$F$5,AG486)/$Q$4/5,0)*5</f>
        <v>30</v>
      </c>
      <c r="AN486" s="14" t="str">
        <f>IF(AE486&gt;0,INDEX(挂机升级突破!$DT$4:$ED$4,AE486),"")</f>
        <v/>
      </c>
      <c r="AO486" s="14" t="str">
        <f>IF(AE486&gt;0,ROUND(INDEX(挂机升级突破!$DT$6:$ED$57,卡牌消耗!AI486,AE486)*INDEX(卡牌消耗!$B$7:$F$7,AG486)/$Q$4,0),"")</f>
        <v/>
      </c>
      <c r="AP486" s="106"/>
      <c r="AQ486" s="15"/>
      <c r="AR486" s="104">
        <v>482</v>
      </c>
      <c r="AS486" s="14">
        <f t="shared" si="365"/>
        <v>25</v>
      </c>
      <c r="AT486" s="14">
        <f>INDEX(挂机升级突破!$EI$7:$EI$26,AX486)</f>
        <v>5</v>
      </c>
      <c r="AU486" s="14">
        <f>INDEX(挂机升级突破!$EJ$7:$EJ$26,AX486)</f>
        <v>0</v>
      </c>
      <c r="AV486" s="14">
        <f t="shared" si="366"/>
        <v>3</v>
      </c>
      <c r="AW486" s="14" t="str">
        <f t="shared" si="367"/>
        <v>雷震子</v>
      </c>
      <c r="AX486" s="14">
        <f t="shared" si="368"/>
        <v>2</v>
      </c>
      <c r="AY486" s="14" t="str">
        <f t="shared" si="369"/>
        <v>雷震子2突</v>
      </c>
      <c r="AZ486" s="14" t="str">
        <f>IF(AT486&gt;0,INDEX(挂机升级突破!$ER$5:$EV$5,卡牌消耗!AT486),"")</f>
        <v>金币</v>
      </c>
      <c r="BA486" s="14">
        <f>IF(AT486&gt;0,ROUND(INDEX(挂机升级突破!$EV$7:$EV$26,卡牌消耗!AX486)*INDEX(卡牌消耗!$B$8:$F$8,AV486)/$Q$4/500,0)*500,"")</f>
        <v>3000</v>
      </c>
      <c r="BB486" s="14" t="str">
        <f>IF(AU486&gt;0,INDEX(挂机升级突破!$ER$5:$EV$5,卡牌消耗!AU486),"")</f>
        <v/>
      </c>
      <c r="BC486" s="14" t="str">
        <f>IF(AU486&gt;0,ROUND(INDEX(挂机升级突破!$ER$7:$EU$26,卡牌消耗!AX486,卡牌消耗!AU486)*INDEX($B$6:$F$6,AV486)/$Q$4/5,0)*5,"")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360"/>
        <v>10</v>
      </c>
      <c r="AC487" s="14">
        <f>INDEX(挂机升级突破!$DQ$6:$DQ$57,卡牌消耗!AI487)</f>
        <v>11</v>
      </c>
      <c r="AD487" s="14">
        <f>INDEX(挂机升级突破!DR$6:DR$57,卡牌消耗!$AI487)</f>
        <v>3</v>
      </c>
      <c r="AE487" s="14">
        <f>INDEX(挂机升级突破!DS$6:DS$57,卡牌消耗!$AI487)</f>
        <v>0</v>
      </c>
      <c r="AF487" s="14" t="str">
        <f t="shared" si="361"/>
        <v>张郃</v>
      </c>
      <c r="AG487" s="14">
        <f t="shared" si="362"/>
        <v>4</v>
      </c>
      <c r="AH487" s="14" t="str">
        <f t="shared" si="363"/>
        <v>张郃魂火-15</v>
      </c>
      <c r="AI487" s="14">
        <f t="shared" si="364"/>
        <v>15</v>
      </c>
      <c r="AJ487" s="14" t="str">
        <f>INDEX(挂机升级突破!$DT$4:$ED$4,INDEX(挂机升级突破!$DQ$6:$DQ$57,卡牌消耗!AI487))</f>
        <v>金币</v>
      </c>
      <c r="AK487" s="14">
        <f>ROUND(INDEX(挂机升级突破!$DJ$6:$DJ$57,卡牌消耗!AI487)*INDEX(卡牌消耗!$B$8:$F$8,AG487)/$Q$4/50,0)*50</f>
        <v>4900</v>
      </c>
      <c r="AL487" s="14" t="str">
        <f>IF(AD487&gt;0,INDEX(挂机升级突破!$DT$4:$ED$4,AD487),"")</f>
        <v>紫色基础材料</v>
      </c>
      <c r="AM487" s="14">
        <f>ROUND(INDEX(挂机升级突破!$DT$6:$ED$57,卡牌消耗!AI487,AD487)*INDEX(卡牌消耗!$B$5:$F$5,AG487)/$Q$4/5,0)*5</f>
        <v>30</v>
      </c>
      <c r="AN487" s="14" t="str">
        <f>IF(AE487&gt;0,INDEX(挂机升级突破!$DT$4:$ED$4,AE487),"")</f>
        <v/>
      </c>
      <c r="AO487" s="14" t="str">
        <f>IF(AE487&gt;0,ROUND(INDEX(挂机升级突破!$DT$6:$ED$57,卡牌消耗!AI487,AE487)*INDEX(卡牌消耗!$B$7:$F$7,AG487)/$Q$4,0),"")</f>
        <v/>
      </c>
      <c r="AP487" s="106"/>
      <c r="AQ487" s="15"/>
      <c r="AR487" s="104">
        <v>483</v>
      </c>
      <c r="AS487" s="14">
        <f t="shared" si="365"/>
        <v>25</v>
      </c>
      <c r="AT487" s="14">
        <f>INDEX(挂机升级突破!$EI$7:$EI$26,AX487)</f>
        <v>5</v>
      </c>
      <c r="AU487" s="14">
        <f>INDEX(挂机升级突破!$EJ$7:$EJ$26,AX487)</f>
        <v>0</v>
      </c>
      <c r="AV487" s="14">
        <f t="shared" si="366"/>
        <v>3</v>
      </c>
      <c r="AW487" s="14" t="str">
        <f t="shared" si="367"/>
        <v>雷震子</v>
      </c>
      <c r="AX487" s="14">
        <f t="shared" si="368"/>
        <v>3</v>
      </c>
      <c r="AY487" s="14" t="str">
        <f t="shared" si="369"/>
        <v>雷震子3突</v>
      </c>
      <c r="AZ487" s="14" t="str">
        <f>IF(AT487&gt;0,INDEX(挂机升级突破!$ER$5:$EV$5,卡牌消耗!AT487),"")</f>
        <v>金币</v>
      </c>
      <c r="BA487" s="14">
        <f>IF(AT487&gt;0,ROUND(INDEX(挂机升级突破!$EV$7:$EV$26,卡牌消耗!AX487)*INDEX(卡牌消耗!$B$8:$F$8,AV487)/$Q$4/500,0)*500,"")</f>
        <v>3000</v>
      </c>
      <c r="BB487" s="14" t="str">
        <f>IF(AU487&gt;0,INDEX(挂机升级突破!$ER$5:$EV$5,卡牌消耗!AU487),"")</f>
        <v/>
      </c>
      <c r="BC487" s="14" t="str">
        <f>IF(AU487&gt;0,ROUND(INDEX(挂机升级突破!$ER$7:$EU$26,卡牌消耗!AX487,卡牌消耗!AU487)*INDEX($B$6:$F$6,AV487)/$Q$4/5,0)*5,"")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360"/>
        <v>10</v>
      </c>
      <c r="AC488" s="14">
        <f>INDEX(挂机升级突破!$DQ$6:$DQ$57,卡牌消耗!AI488)</f>
        <v>11</v>
      </c>
      <c r="AD488" s="14">
        <f>INDEX(挂机升级突破!DR$6:DR$57,卡牌消耗!$AI488)</f>
        <v>3</v>
      </c>
      <c r="AE488" s="14">
        <f>INDEX(挂机升级突破!DS$6:DS$57,卡牌消耗!$AI488)</f>
        <v>0</v>
      </c>
      <c r="AF488" s="14" t="str">
        <f t="shared" si="361"/>
        <v>张郃</v>
      </c>
      <c r="AG488" s="14">
        <f t="shared" si="362"/>
        <v>4</v>
      </c>
      <c r="AH488" s="14" t="str">
        <f t="shared" si="363"/>
        <v>张郃魂火-16</v>
      </c>
      <c r="AI488" s="14">
        <f t="shared" si="364"/>
        <v>16</v>
      </c>
      <c r="AJ488" s="14" t="str">
        <f>INDEX(挂机升级突破!$DT$4:$ED$4,INDEX(挂机升级突破!$DQ$6:$DQ$57,卡牌消耗!AI488))</f>
        <v>金币</v>
      </c>
      <c r="AK488" s="14">
        <f>ROUND(INDEX(挂机升级突破!$DJ$6:$DJ$57,卡牌消耗!AI488)*INDEX(卡牌消耗!$B$8:$F$8,AG488)/$Q$4/50,0)*50</f>
        <v>4900</v>
      </c>
      <c r="AL488" s="14" t="str">
        <f>IF(AD488&gt;0,INDEX(挂机升级突破!$DT$4:$ED$4,AD488),"")</f>
        <v>紫色基础材料</v>
      </c>
      <c r="AM488" s="14">
        <f>ROUND(INDEX(挂机升级突破!$DT$6:$ED$57,卡牌消耗!AI488,AD488)*INDEX(卡牌消耗!$B$5:$F$5,AG488)/$Q$4/5,0)*5</f>
        <v>30</v>
      </c>
      <c r="AN488" s="14" t="str">
        <f>IF(AE488&gt;0,INDEX(挂机升级突破!$DT$4:$ED$4,AE488),"")</f>
        <v/>
      </c>
      <c r="AO488" s="14" t="str">
        <f>IF(AE488&gt;0,ROUND(INDEX(挂机升级突破!$DT$6:$ED$57,卡牌消耗!AI488,AE488)*INDEX(卡牌消耗!$B$7:$F$7,AG488)/$Q$4,0),"")</f>
        <v/>
      </c>
      <c r="AP488" s="106"/>
      <c r="AQ488" s="15"/>
      <c r="AR488" s="104">
        <v>484</v>
      </c>
      <c r="AS488" s="14">
        <f t="shared" si="365"/>
        <v>25</v>
      </c>
      <c r="AT488" s="14">
        <f>INDEX(挂机升级突破!$EI$7:$EI$26,AX488)</f>
        <v>5</v>
      </c>
      <c r="AU488" s="14">
        <f>INDEX(挂机升级突破!$EJ$7:$EJ$26,AX488)</f>
        <v>1</v>
      </c>
      <c r="AV488" s="14">
        <f t="shared" si="366"/>
        <v>3</v>
      </c>
      <c r="AW488" s="14" t="str">
        <f t="shared" si="367"/>
        <v>雷震子</v>
      </c>
      <c r="AX488" s="14">
        <f t="shared" si="368"/>
        <v>4</v>
      </c>
      <c r="AY488" s="14" t="str">
        <f t="shared" si="369"/>
        <v>雷震子4突</v>
      </c>
      <c r="AZ488" s="14" t="str">
        <f>IF(AT488&gt;0,INDEX(挂机升级突破!$ER$5:$EV$5,卡牌消耗!AT488),"")</f>
        <v>金币</v>
      </c>
      <c r="BA488" s="14">
        <f>IF(AT488&gt;0,ROUND(INDEX(挂机升级突破!$EV$7:$EV$26,卡牌消耗!AX488)*INDEX(卡牌消耗!$B$8:$F$8,AV488)/$Q$4/500,0)*500,"")</f>
        <v>4000</v>
      </c>
      <c r="BB488" s="14" t="str">
        <f>IF(AU488&gt;0,INDEX(挂机升级突破!$ER$5:$EV$5,卡牌消耗!AU488),"")</f>
        <v>玄铁</v>
      </c>
      <c r="BC488" s="14">
        <f>IF(AU488&gt;0,ROUND(INDEX(挂机升级突破!$ER$7:$EU$26,卡牌消耗!AX488,卡牌消耗!AU488)*INDEX($B$6:$F$6,AV488)/$Q$4/5,0)*5,"")</f>
        <v>15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360"/>
        <v>10</v>
      </c>
      <c r="AC489" s="14">
        <f>INDEX(挂机升级突破!$DQ$6:$DQ$57,卡牌消耗!AI489)</f>
        <v>11</v>
      </c>
      <c r="AD489" s="14">
        <f>INDEX(挂机升级突破!DR$6:DR$57,卡牌消耗!$AI489)</f>
        <v>3</v>
      </c>
      <c r="AE489" s="14">
        <f>INDEX(挂机升级突破!DS$6:DS$57,卡牌消耗!$AI489)</f>
        <v>0</v>
      </c>
      <c r="AF489" s="14" t="str">
        <f t="shared" si="361"/>
        <v>张郃</v>
      </c>
      <c r="AG489" s="14">
        <f t="shared" si="362"/>
        <v>4</v>
      </c>
      <c r="AH489" s="14" t="str">
        <f t="shared" si="363"/>
        <v>张郃魂火-17</v>
      </c>
      <c r="AI489" s="14">
        <f t="shared" si="364"/>
        <v>17</v>
      </c>
      <c r="AJ489" s="14" t="str">
        <f>INDEX(挂机升级突破!$DT$4:$ED$4,INDEX(挂机升级突破!$DQ$6:$DQ$57,卡牌消耗!AI489))</f>
        <v>金币</v>
      </c>
      <c r="AK489" s="14">
        <f>ROUND(INDEX(挂机升级突破!$DJ$6:$DJ$57,卡牌消耗!AI489)*INDEX(卡牌消耗!$B$8:$F$8,AG489)/$Q$4/50,0)*50</f>
        <v>6150</v>
      </c>
      <c r="AL489" s="14" t="str">
        <f>IF(AD489&gt;0,INDEX(挂机升级突破!$DT$4:$ED$4,AD489),"")</f>
        <v>紫色基础材料</v>
      </c>
      <c r="AM489" s="14">
        <f>ROUND(INDEX(挂机升级突破!$DT$6:$ED$57,卡牌消耗!AI489,AD489)*INDEX(卡牌消耗!$B$5:$F$5,AG489)/$Q$4/5,0)*5</f>
        <v>55</v>
      </c>
      <c r="AN489" s="14" t="str">
        <f>IF(AE489&gt;0,INDEX(挂机升级突破!$DT$4:$ED$4,AE489),"")</f>
        <v/>
      </c>
      <c r="AO489" s="14" t="str">
        <f>IF(AE489&gt;0,ROUND(INDEX(挂机升级突破!$DT$6:$ED$57,卡牌消耗!AI489,AE489)*INDEX(卡牌消耗!$B$7:$F$7,AG489)/$Q$4,0),"")</f>
        <v/>
      </c>
      <c r="AP489" s="106"/>
      <c r="AQ489" s="15"/>
      <c r="AR489" s="104">
        <v>485</v>
      </c>
      <c r="AS489" s="14">
        <f t="shared" si="365"/>
        <v>25</v>
      </c>
      <c r="AT489" s="14">
        <f>INDEX(挂机升级突破!$EI$7:$EI$26,AX489)</f>
        <v>5</v>
      </c>
      <c r="AU489" s="14">
        <f>INDEX(挂机升级突破!$EJ$7:$EJ$26,AX489)</f>
        <v>1</v>
      </c>
      <c r="AV489" s="14">
        <f t="shared" si="366"/>
        <v>3</v>
      </c>
      <c r="AW489" s="14" t="str">
        <f t="shared" si="367"/>
        <v>雷震子</v>
      </c>
      <c r="AX489" s="14">
        <f t="shared" si="368"/>
        <v>5</v>
      </c>
      <c r="AY489" s="14" t="str">
        <f t="shared" si="369"/>
        <v>雷震子5突</v>
      </c>
      <c r="AZ489" s="14" t="str">
        <f>IF(AT489&gt;0,INDEX(挂机升级突破!$ER$5:$EV$5,卡牌消耗!AT489),"")</f>
        <v>金币</v>
      </c>
      <c r="BA489" s="14">
        <f>IF(AT489&gt;0,ROUND(INDEX(挂机升级突破!$EV$7:$EV$26,卡牌消耗!AX489)*INDEX(卡牌消耗!$B$8:$F$8,AV489)/$Q$4/500,0)*500,"")</f>
        <v>4000</v>
      </c>
      <c r="BB489" s="14" t="str">
        <f>IF(AU489&gt;0,INDEX(挂机升级突破!$ER$5:$EV$5,卡牌消耗!AU489),"")</f>
        <v>玄铁</v>
      </c>
      <c r="BC489" s="14">
        <f>IF(AU489&gt;0,ROUND(INDEX(挂机升级突破!$ER$7:$EU$26,卡牌消耗!AX489,卡牌消耗!AU489)*INDEX($B$6:$F$6,AV489)/$Q$4/5,0)*5,"")</f>
        <v>35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360"/>
        <v>10</v>
      </c>
      <c r="AC490" s="14">
        <f>INDEX(挂机升级突破!$DQ$6:$DQ$57,卡牌消耗!AI490)</f>
        <v>11</v>
      </c>
      <c r="AD490" s="14">
        <f>INDEX(挂机升级突破!DR$6:DR$57,卡牌消耗!$AI490)</f>
        <v>3</v>
      </c>
      <c r="AE490" s="14">
        <f>INDEX(挂机升级突破!DS$6:DS$57,卡牌消耗!$AI490)</f>
        <v>0</v>
      </c>
      <c r="AF490" s="14" t="str">
        <f t="shared" si="361"/>
        <v>张郃</v>
      </c>
      <c r="AG490" s="14">
        <f t="shared" si="362"/>
        <v>4</v>
      </c>
      <c r="AH490" s="14" t="str">
        <f t="shared" si="363"/>
        <v>张郃魂火-18</v>
      </c>
      <c r="AI490" s="14">
        <f t="shared" si="364"/>
        <v>18</v>
      </c>
      <c r="AJ490" s="14" t="str">
        <f>INDEX(挂机升级突破!$DT$4:$ED$4,INDEX(挂机升级突破!$DQ$6:$DQ$57,卡牌消耗!AI490))</f>
        <v>金币</v>
      </c>
      <c r="AK490" s="14">
        <f>ROUND(INDEX(挂机升级突破!$DJ$6:$DJ$57,卡牌消耗!AI490)*INDEX(卡牌消耗!$B$8:$F$8,AG490)/$Q$4/50,0)*50</f>
        <v>6150</v>
      </c>
      <c r="AL490" s="14" t="str">
        <f>IF(AD490&gt;0,INDEX(挂机升级突破!$DT$4:$ED$4,AD490),"")</f>
        <v>紫色基础材料</v>
      </c>
      <c r="AM490" s="14">
        <f>ROUND(INDEX(挂机升级突破!$DT$6:$ED$57,卡牌消耗!AI490,AD490)*INDEX(卡牌消耗!$B$5:$F$5,AG490)/$Q$4/5,0)*5</f>
        <v>55</v>
      </c>
      <c r="AN490" s="14" t="str">
        <f>IF(AE490&gt;0,INDEX(挂机升级突破!$DT$4:$ED$4,AE490),"")</f>
        <v/>
      </c>
      <c r="AO490" s="14" t="str">
        <f>IF(AE490&gt;0,ROUND(INDEX(挂机升级突破!$DT$6:$ED$57,卡牌消耗!AI490,AE490)*INDEX(卡牌消耗!$B$7:$F$7,AG490)/$Q$4,0),"")</f>
        <v/>
      </c>
      <c r="AP490" s="106"/>
      <c r="AQ490" s="15"/>
      <c r="AR490" s="104">
        <v>486</v>
      </c>
      <c r="AS490" s="14">
        <f t="shared" si="365"/>
        <v>25</v>
      </c>
      <c r="AT490" s="14">
        <f>INDEX(挂机升级突破!$EI$7:$EI$26,AX490)</f>
        <v>5</v>
      </c>
      <c r="AU490" s="14">
        <f>INDEX(挂机升级突破!$EJ$7:$EJ$26,AX490)</f>
        <v>1</v>
      </c>
      <c r="AV490" s="14">
        <f t="shared" si="366"/>
        <v>3</v>
      </c>
      <c r="AW490" s="14" t="str">
        <f t="shared" si="367"/>
        <v>雷震子</v>
      </c>
      <c r="AX490" s="14">
        <f t="shared" si="368"/>
        <v>6</v>
      </c>
      <c r="AY490" s="14" t="str">
        <f t="shared" si="369"/>
        <v>雷震子6突</v>
      </c>
      <c r="AZ490" s="14" t="str">
        <f>IF(AT490&gt;0,INDEX(挂机升级突破!$ER$5:$EV$5,卡牌消耗!AT490),"")</f>
        <v>金币</v>
      </c>
      <c r="BA490" s="14">
        <f>IF(AT490&gt;0,ROUND(INDEX(挂机升级突破!$EV$7:$EV$26,卡牌消耗!AX490)*INDEX(卡牌消耗!$B$8:$F$8,AV490)/$Q$4/500,0)*500,"")</f>
        <v>5000</v>
      </c>
      <c r="BB490" s="14" t="str">
        <f>IF(AU490&gt;0,INDEX(挂机升级突破!$ER$5:$EV$5,卡牌消耗!AU490),"")</f>
        <v>玄铁</v>
      </c>
      <c r="BC490" s="14">
        <f>IF(AU490&gt;0,ROUND(INDEX(挂机升级突破!$ER$7:$EU$26,卡牌消耗!AX490,卡牌消耗!AU490)*INDEX($B$6:$F$6,AV490)/$Q$4/5,0)*5,"")</f>
        <v>50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360"/>
        <v>10</v>
      </c>
      <c r="AC491" s="14">
        <f>INDEX(挂机升级突破!$DQ$6:$DQ$57,卡牌消耗!AI491)</f>
        <v>11</v>
      </c>
      <c r="AD491" s="14">
        <f>INDEX(挂机升级突破!DR$6:DR$57,卡牌消耗!$AI491)</f>
        <v>3</v>
      </c>
      <c r="AE491" s="14">
        <f>INDEX(挂机升级突破!DS$6:DS$57,卡牌消耗!$AI491)</f>
        <v>0</v>
      </c>
      <c r="AF491" s="14" t="str">
        <f t="shared" si="361"/>
        <v>张郃</v>
      </c>
      <c r="AG491" s="14">
        <f t="shared" si="362"/>
        <v>4</v>
      </c>
      <c r="AH491" s="14" t="str">
        <f t="shared" si="363"/>
        <v>张郃魂火-19</v>
      </c>
      <c r="AI491" s="14">
        <f t="shared" si="364"/>
        <v>19</v>
      </c>
      <c r="AJ491" s="14" t="str">
        <f>INDEX(挂机升级突破!$DT$4:$ED$4,INDEX(挂机升级突破!$DQ$6:$DQ$57,卡牌消耗!AI491))</f>
        <v>金币</v>
      </c>
      <c r="AK491" s="14">
        <f>ROUND(INDEX(挂机升级突破!$DJ$6:$DJ$57,卡牌消耗!AI491)*INDEX(卡牌消耗!$B$8:$F$8,AG491)/$Q$4/50,0)*50</f>
        <v>6150</v>
      </c>
      <c r="AL491" s="14" t="str">
        <f>IF(AD491&gt;0,INDEX(挂机升级突破!$DT$4:$ED$4,AD491),"")</f>
        <v>紫色基础材料</v>
      </c>
      <c r="AM491" s="14">
        <f>ROUND(INDEX(挂机升级突破!$DT$6:$ED$57,卡牌消耗!AI491,AD491)*INDEX(卡牌消耗!$B$5:$F$5,AG491)/$Q$4/5,0)*5</f>
        <v>55</v>
      </c>
      <c r="AN491" s="14" t="str">
        <f>IF(AE491&gt;0,INDEX(挂机升级突破!$DT$4:$ED$4,AE491),"")</f>
        <v/>
      </c>
      <c r="AO491" s="14" t="str">
        <f>IF(AE491&gt;0,ROUND(INDEX(挂机升级突破!$DT$6:$ED$57,卡牌消耗!AI491,AE491)*INDEX(卡牌消耗!$B$7:$F$7,AG491)/$Q$4,0),"")</f>
        <v/>
      </c>
      <c r="AP491" s="106"/>
      <c r="AQ491" s="15"/>
      <c r="AR491" s="104">
        <v>487</v>
      </c>
      <c r="AS491" s="14">
        <f t="shared" si="365"/>
        <v>25</v>
      </c>
      <c r="AT491" s="14">
        <f>INDEX(挂机升级突破!$EI$7:$EI$26,AX491)</f>
        <v>5</v>
      </c>
      <c r="AU491" s="14">
        <f>INDEX(挂机升级突破!$EJ$7:$EJ$26,AX491)</f>
        <v>1</v>
      </c>
      <c r="AV491" s="14">
        <f t="shared" si="366"/>
        <v>3</v>
      </c>
      <c r="AW491" s="14" t="str">
        <f t="shared" si="367"/>
        <v>雷震子</v>
      </c>
      <c r="AX491" s="14">
        <f t="shared" si="368"/>
        <v>7</v>
      </c>
      <c r="AY491" s="14" t="str">
        <f t="shared" si="369"/>
        <v>雷震子7突</v>
      </c>
      <c r="AZ491" s="14" t="str">
        <f>IF(AT491&gt;0,INDEX(挂机升级突破!$ER$5:$EV$5,卡牌消耗!AT491),"")</f>
        <v>金币</v>
      </c>
      <c r="BA491" s="14">
        <f>IF(AT491&gt;0,ROUND(INDEX(挂机升级突破!$EV$7:$EV$26,卡牌消耗!AX491)*INDEX(卡牌消耗!$B$8:$F$8,AV491)/$Q$4/500,0)*500,"")</f>
        <v>8000</v>
      </c>
      <c r="BB491" s="14" t="str">
        <f>IF(AU491&gt;0,INDEX(挂机升级突破!$ER$5:$EV$5,卡牌消耗!AU491),"")</f>
        <v>玄铁</v>
      </c>
      <c r="BC491" s="14">
        <f>IF(AU491&gt;0,ROUND(INDEX(挂机升级突破!$ER$7:$EU$26,卡牌消耗!AX491,卡牌消耗!AU491)*INDEX($B$6:$F$6,AV491)/$Q$4/5,0)*5,"")</f>
        <v>85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360"/>
        <v>10</v>
      </c>
      <c r="AC492" s="14">
        <f>INDEX(挂机升级突破!$DQ$6:$DQ$57,卡牌消耗!AI492)</f>
        <v>11</v>
      </c>
      <c r="AD492" s="14">
        <f>INDEX(挂机升级突破!DR$6:DR$57,卡牌消耗!$AI492)</f>
        <v>3</v>
      </c>
      <c r="AE492" s="14">
        <f>INDEX(挂机升级突破!DS$6:DS$57,卡牌消耗!$AI492)</f>
        <v>0</v>
      </c>
      <c r="AF492" s="14" t="str">
        <f t="shared" si="361"/>
        <v>张郃</v>
      </c>
      <c r="AG492" s="14">
        <f t="shared" si="362"/>
        <v>4</v>
      </c>
      <c r="AH492" s="14" t="str">
        <f t="shared" si="363"/>
        <v>张郃魂火-20</v>
      </c>
      <c r="AI492" s="14">
        <f t="shared" si="364"/>
        <v>20</v>
      </c>
      <c r="AJ492" s="14" t="str">
        <f>INDEX(挂机升级突破!$DT$4:$ED$4,INDEX(挂机升级突破!$DQ$6:$DQ$57,卡牌消耗!AI492))</f>
        <v>金币</v>
      </c>
      <c r="AK492" s="14">
        <f>ROUND(INDEX(挂机升级突破!$DJ$6:$DJ$57,卡牌消耗!AI492)*INDEX(卡牌消耗!$B$8:$F$8,AG492)/$Q$4/50,0)*50</f>
        <v>7550</v>
      </c>
      <c r="AL492" s="14" t="str">
        <f>IF(AD492&gt;0,INDEX(挂机升级突破!$DT$4:$ED$4,AD492),"")</f>
        <v>紫色基础材料</v>
      </c>
      <c r="AM492" s="14">
        <f>ROUND(INDEX(挂机升级突破!$DT$6:$ED$57,卡牌消耗!AI492,AD492)*INDEX(卡牌消耗!$B$5:$F$5,AG492)/$Q$4/5,0)*5</f>
        <v>85</v>
      </c>
      <c r="AN492" s="14" t="str">
        <f>IF(AE492&gt;0,INDEX(挂机升级突破!$DT$4:$ED$4,AE492),"")</f>
        <v/>
      </c>
      <c r="AO492" s="14" t="str">
        <f>IF(AE492&gt;0,ROUND(INDEX(挂机升级突破!$DT$6:$ED$57,卡牌消耗!AI492,AE492)*INDEX(卡牌消耗!$B$7:$F$7,AG492)/$Q$4,0),"")</f>
        <v/>
      </c>
      <c r="AP492" s="106"/>
      <c r="AQ492" s="15"/>
      <c r="AR492" s="104">
        <v>488</v>
      </c>
      <c r="AS492" s="14">
        <f t="shared" si="365"/>
        <v>25</v>
      </c>
      <c r="AT492" s="14">
        <f>INDEX(挂机升级突破!$EI$7:$EI$26,AX492)</f>
        <v>5</v>
      </c>
      <c r="AU492" s="14">
        <f>INDEX(挂机升级突破!$EJ$7:$EJ$26,AX492)</f>
        <v>1</v>
      </c>
      <c r="AV492" s="14">
        <f t="shared" si="366"/>
        <v>3</v>
      </c>
      <c r="AW492" s="14" t="str">
        <f t="shared" si="367"/>
        <v>雷震子</v>
      </c>
      <c r="AX492" s="14">
        <f t="shared" si="368"/>
        <v>8</v>
      </c>
      <c r="AY492" s="14" t="str">
        <f t="shared" si="369"/>
        <v>雷震子8突</v>
      </c>
      <c r="AZ492" s="14" t="str">
        <f>IF(AT492&gt;0,INDEX(挂机升级突破!$ER$5:$EV$5,卡牌消耗!AT492),"")</f>
        <v>金币</v>
      </c>
      <c r="BA492" s="14">
        <f>IF(AT492&gt;0,ROUND(INDEX(挂机升级突破!$EV$7:$EV$26,卡牌消耗!AX492)*INDEX(卡牌消耗!$B$8:$F$8,AV492)/$Q$4/500,0)*500,"")</f>
        <v>8000</v>
      </c>
      <c r="BB492" s="14" t="str">
        <f>IF(AU492&gt;0,INDEX(挂机升级突破!$ER$5:$EV$5,卡牌消耗!AU492),"")</f>
        <v>玄铁</v>
      </c>
      <c r="BC492" s="14">
        <f>IF(AU492&gt;0,ROUND(INDEX(挂机升级突破!$ER$7:$EU$26,卡牌消耗!AX492,卡牌消耗!AU492)*INDEX($B$6:$F$6,AV492)/$Q$4/5,0)*5,"")</f>
        <v>150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360"/>
        <v>10</v>
      </c>
      <c r="AC493" s="14">
        <f>INDEX(挂机升级突破!$DQ$6:$DQ$57,卡牌消耗!AI493)</f>
        <v>11</v>
      </c>
      <c r="AD493" s="14">
        <f>INDEX(挂机升级突破!DR$6:DR$57,卡牌消耗!$AI493)</f>
        <v>3</v>
      </c>
      <c r="AE493" s="14">
        <f>INDEX(挂机升级突破!DS$6:DS$57,卡牌消耗!$AI493)</f>
        <v>0</v>
      </c>
      <c r="AF493" s="14" t="str">
        <f t="shared" si="361"/>
        <v>张郃</v>
      </c>
      <c r="AG493" s="14">
        <f t="shared" si="362"/>
        <v>4</v>
      </c>
      <c r="AH493" s="14" t="str">
        <f t="shared" si="363"/>
        <v>张郃魂火-21</v>
      </c>
      <c r="AI493" s="14">
        <f t="shared" si="364"/>
        <v>21</v>
      </c>
      <c r="AJ493" s="14" t="str">
        <f>INDEX(挂机升级突破!$DT$4:$ED$4,INDEX(挂机升级突破!$DQ$6:$DQ$57,卡牌消耗!AI493))</f>
        <v>金币</v>
      </c>
      <c r="AK493" s="14">
        <f>ROUND(INDEX(挂机升级突破!$DJ$6:$DJ$57,卡牌消耗!AI493)*INDEX(卡牌消耗!$B$8:$F$8,AG493)/$Q$4/50,0)*50</f>
        <v>7550</v>
      </c>
      <c r="AL493" s="14" t="str">
        <f>IF(AD493&gt;0,INDEX(挂机升级突破!$DT$4:$ED$4,AD493),"")</f>
        <v>紫色基础材料</v>
      </c>
      <c r="AM493" s="14">
        <f>ROUND(INDEX(挂机升级突破!$DT$6:$ED$57,卡牌消耗!AI493,AD493)*INDEX(卡牌消耗!$B$5:$F$5,AG493)/$Q$4/5,0)*5</f>
        <v>85</v>
      </c>
      <c r="AN493" s="14" t="str">
        <f>IF(AE493&gt;0,INDEX(挂机升级突破!$DT$4:$ED$4,AE493),"")</f>
        <v/>
      </c>
      <c r="AO493" s="14" t="str">
        <f>IF(AE493&gt;0,ROUND(INDEX(挂机升级突破!$DT$6:$ED$57,卡牌消耗!AI493,AE493)*INDEX(卡牌消耗!$B$7:$F$7,AG493)/$Q$4,0),"")</f>
        <v/>
      </c>
      <c r="AP493" s="106"/>
      <c r="AQ493" s="15"/>
      <c r="AR493" s="104">
        <v>489</v>
      </c>
      <c r="AS493" s="14">
        <f t="shared" si="365"/>
        <v>25</v>
      </c>
      <c r="AT493" s="14">
        <f>INDEX(挂机升级突破!$EI$7:$EI$26,AX493)</f>
        <v>5</v>
      </c>
      <c r="AU493" s="14">
        <f>INDEX(挂机升级突破!$EJ$7:$EJ$26,AX493)</f>
        <v>2</v>
      </c>
      <c r="AV493" s="14">
        <f t="shared" si="366"/>
        <v>3</v>
      </c>
      <c r="AW493" s="14" t="str">
        <f t="shared" si="367"/>
        <v>雷震子</v>
      </c>
      <c r="AX493" s="14">
        <f t="shared" si="368"/>
        <v>9</v>
      </c>
      <c r="AY493" s="14" t="str">
        <f t="shared" si="369"/>
        <v>雷震子9突</v>
      </c>
      <c r="AZ493" s="14" t="str">
        <f>IF(AT493&gt;0,INDEX(挂机升级突破!$ER$5:$EV$5,卡牌消耗!AT493),"")</f>
        <v>金币</v>
      </c>
      <c r="BA493" s="14">
        <f>IF(AT493&gt;0,ROUND(INDEX(挂机升级突破!$EV$7:$EV$26,卡牌消耗!AX493)*INDEX(卡牌消耗!$B$8:$F$8,AV493)/$Q$4/500,0)*500,"")</f>
        <v>11000</v>
      </c>
      <c r="BB493" s="14" t="str">
        <f>IF(AU493&gt;0,INDEX(挂机升级突破!$ER$5:$EV$5,卡牌消耗!AU493),"")</f>
        <v>乌金</v>
      </c>
      <c r="BC493" s="14">
        <f>IF(AU493&gt;0,ROUND(INDEX(挂机升级突破!$ER$7:$EU$26,卡牌消耗!AX493,卡牌消耗!AU493)*INDEX($B$6:$F$6,AV493)/$Q$4/5,0)*5,"")</f>
        <v>50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360"/>
        <v>10</v>
      </c>
      <c r="AC494" s="14">
        <f>INDEX(挂机升级突破!$DQ$6:$DQ$57,卡牌消耗!AI494)</f>
        <v>11</v>
      </c>
      <c r="AD494" s="14">
        <f>INDEX(挂机升级突破!DR$6:DR$57,卡牌消耗!$AI494)</f>
        <v>3</v>
      </c>
      <c r="AE494" s="14">
        <f>INDEX(挂机升级突破!DS$6:DS$57,卡牌消耗!$AI494)</f>
        <v>0</v>
      </c>
      <c r="AF494" s="14" t="str">
        <f t="shared" si="361"/>
        <v>张郃</v>
      </c>
      <c r="AG494" s="14">
        <f t="shared" si="362"/>
        <v>4</v>
      </c>
      <c r="AH494" s="14" t="str">
        <f t="shared" si="363"/>
        <v>张郃魂火-22</v>
      </c>
      <c r="AI494" s="14">
        <f t="shared" si="364"/>
        <v>22</v>
      </c>
      <c r="AJ494" s="14" t="str">
        <f>INDEX(挂机升级突破!$DT$4:$ED$4,INDEX(挂机升级突破!$DQ$6:$DQ$57,卡牌消耗!AI494))</f>
        <v>金币</v>
      </c>
      <c r="AK494" s="14">
        <f>ROUND(INDEX(挂机升级突破!$DJ$6:$DJ$57,卡牌消耗!AI494)*INDEX(卡牌消耗!$B$8:$F$8,AG494)/$Q$4/50,0)*50</f>
        <v>7550</v>
      </c>
      <c r="AL494" s="14" t="str">
        <f>IF(AD494&gt;0,INDEX(挂机升级突破!$DT$4:$ED$4,AD494),"")</f>
        <v>紫色基础材料</v>
      </c>
      <c r="AM494" s="14">
        <f>ROUND(INDEX(挂机升级突破!$DT$6:$ED$57,卡牌消耗!AI494,AD494)*INDEX(卡牌消耗!$B$5:$F$5,AG494)/$Q$4/5,0)*5</f>
        <v>85</v>
      </c>
      <c r="AN494" s="14" t="str">
        <f>IF(AE494&gt;0,INDEX(挂机升级突破!$DT$4:$ED$4,AE494),"")</f>
        <v/>
      </c>
      <c r="AO494" s="14" t="str">
        <f>IF(AE494&gt;0,ROUND(INDEX(挂机升级突破!$DT$6:$ED$57,卡牌消耗!AI494,AE494)*INDEX(卡牌消耗!$B$7:$F$7,AG494)/$Q$4,0),"")</f>
        <v/>
      </c>
      <c r="AP494" s="106"/>
      <c r="AQ494" s="15"/>
      <c r="AR494" s="104">
        <v>490</v>
      </c>
      <c r="AS494" s="14">
        <f t="shared" si="365"/>
        <v>25</v>
      </c>
      <c r="AT494" s="14">
        <f>INDEX(挂机升级突破!$EI$7:$EI$26,AX494)</f>
        <v>5</v>
      </c>
      <c r="AU494" s="14">
        <f>INDEX(挂机升级突破!$EJ$7:$EJ$26,AX494)</f>
        <v>2</v>
      </c>
      <c r="AV494" s="14">
        <f t="shared" si="366"/>
        <v>3</v>
      </c>
      <c r="AW494" s="14" t="str">
        <f t="shared" si="367"/>
        <v>雷震子</v>
      </c>
      <c r="AX494" s="14">
        <f t="shared" si="368"/>
        <v>10</v>
      </c>
      <c r="AY494" s="14" t="str">
        <f t="shared" si="369"/>
        <v>雷震子10突</v>
      </c>
      <c r="AZ494" s="14" t="str">
        <f>IF(AT494&gt;0,INDEX(挂机升级突破!$ER$5:$EV$5,卡牌消耗!AT494),"")</f>
        <v>金币</v>
      </c>
      <c r="BA494" s="14">
        <f>IF(AT494&gt;0,ROUND(INDEX(挂机升级突破!$EV$7:$EV$26,卡牌消耗!AX494)*INDEX(卡牌消耗!$B$8:$F$8,AV494)/$Q$4/500,0)*500,"")</f>
        <v>19000</v>
      </c>
      <c r="BB494" s="14" t="str">
        <f>IF(AU494&gt;0,INDEX(挂机升级突破!$ER$5:$EV$5,卡牌消耗!AU494),"")</f>
        <v>乌金</v>
      </c>
      <c r="BC494" s="14">
        <f>IF(AU494&gt;0,ROUND(INDEX(挂机升级突破!$ER$7:$EU$26,卡牌消耗!AX494,卡牌消耗!AU494)*INDEX($B$6:$F$6,AV494)/$Q$4/5,0)*5,"")</f>
        <v>70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360"/>
        <v>10</v>
      </c>
      <c r="AC495" s="14">
        <f>INDEX(挂机升级突破!$DQ$6:$DQ$57,卡牌消耗!AI495)</f>
        <v>11</v>
      </c>
      <c r="AD495" s="14">
        <f>INDEX(挂机升级突破!DR$6:DR$57,卡牌消耗!$AI495)</f>
        <v>4</v>
      </c>
      <c r="AE495" s="14">
        <f>INDEX(挂机升级突破!DS$6:DS$57,卡牌消耗!$AI495)</f>
        <v>0</v>
      </c>
      <c r="AF495" s="14" t="str">
        <f t="shared" si="361"/>
        <v>张郃</v>
      </c>
      <c r="AG495" s="14">
        <f t="shared" si="362"/>
        <v>4</v>
      </c>
      <c r="AH495" s="14" t="str">
        <f t="shared" si="363"/>
        <v>张郃魂火-23</v>
      </c>
      <c r="AI495" s="14">
        <f t="shared" si="364"/>
        <v>23</v>
      </c>
      <c r="AJ495" s="14" t="str">
        <f>INDEX(挂机升级突破!$DT$4:$ED$4,INDEX(挂机升级突破!$DQ$6:$DQ$57,卡牌消耗!AI495))</f>
        <v>金币</v>
      </c>
      <c r="AK495" s="14">
        <f>ROUND(INDEX(挂机升级突破!$DJ$6:$DJ$57,卡牌消耗!AI495)*INDEX(卡牌消耗!$B$8:$F$8,AG495)/$Q$4/50,0)*50</f>
        <v>10350</v>
      </c>
      <c r="AL495" s="14" t="str">
        <f>IF(AD495&gt;0,INDEX(挂机升级突破!$DT$4:$ED$4,AD495),"")</f>
        <v>橙色基础材料</v>
      </c>
      <c r="AM495" s="14">
        <f>ROUND(INDEX(挂机升级突破!$DT$6:$ED$57,卡牌消耗!AI495,AD495)*INDEX(卡牌消耗!$B$5:$F$5,AG495)/$Q$4/5,0)*5</f>
        <v>25</v>
      </c>
      <c r="AN495" s="14" t="str">
        <f>IF(AE495&gt;0,INDEX(挂机升级突破!$DT$4:$ED$4,AE495),"")</f>
        <v/>
      </c>
      <c r="AO495" s="14" t="str">
        <f>IF(AE495&gt;0,ROUND(INDEX(挂机升级突破!$DT$6:$ED$57,卡牌消耗!AI495,AE495)*INDEX(卡牌消耗!$B$7:$F$7,AG495)/$Q$4,0),"")</f>
        <v/>
      </c>
      <c r="AP495" s="106"/>
      <c r="AQ495" s="15"/>
      <c r="AR495" s="104">
        <v>491</v>
      </c>
      <c r="AS495" s="14">
        <f t="shared" si="365"/>
        <v>25</v>
      </c>
      <c r="AT495" s="14">
        <f>INDEX(挂机升级突破!$EI$7:$EI$26,AX495)</f>
        <v>5</v>
      </c>
      <c r="AU495" s="14">
        <f>INDEX(挂机升级突破!$EJ$7:$EJ$26,AX495)</f>
        <v>2</v>
      </c>
      <c r="AV495" s="14">
        <f t="shared" si="366"/>
        <v>3</v>
      </c>
      <c r="AW495" s="14" t="str">
        <f t="shared" si="367"/>
        <v>雷震子</v>
      </c>
      <c r="AX495" s="14">
        <f t="shared" si="368"/>
        <v>11</v>
      </c>
      <c r="AY495" s="14" t="str">
        <f t="shared" si="369"/>
        <v>雷震子11突</v>
      </c>
      <c r="AZ495" s="14" t="str">
        <f>IF(AT495&gt;0,INDEX(挂机升级突破!$ER$5:$EV$5,卡牌消耗!AT495),"")</f>
        <v>金币</v>
      </c>
      <c r="BA495" s="14">
        <f>IF(AT495&gt;0,ROUND(INDEX(挂机升级突破!$EV$7:$EV$26,卡牌消耗!AX495)*INDEX(卡牌消耗!$B$8:$F$8,AV495)/$Q$4/500,0)*500,"")</f>
        <v>19000</v>
      </c>
      <c r="BB495" s="14" t="str">
        <f>IF(AU495&gt;0,INDEX(挂机升级突破!$ER$5:$EV$5,卡牌消耗!AU495),"")</f>
        <v>乌金</v>
      </c>
      <c r="BC495" s="14">
        <f>IF(AU495&gt;0,ROUND(INDEX(挂机升级突破!$ER$7:$EU$26,卡牌消耗!AX495,卡牌消耗!AU495)*INDEX($B$6:$F$6,AV495)/$Q$4/5,0)*5,"")</f>
        <v>90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360"/>
        <v>10</v>
      </c>
      <c r="AC496" s="14">
        <f>INDEX(挂机升级突破!$DQ$6:$DQ$57,卡牌消耗!AI496)</f>
        <v>11</v>
      </c>
      <c r="AD496" s="14">
        <f>INDEX(挂机升级突破!DR$6:DR$57,卡牌消耗!$AI496)</f>
        <v>4</v>
      </c>
      <c r="AE496" s="14">
        <f>INDEX(挂机升级突破!DS$6:DS$57,卡牌消耗!$AI496)</f>
        <v>0</v>
      </c>
      <c r="AF496" s="14" t="str">
        <f t="shared" si="361"/>
        <v>张郃</v>
      </c>
      <c r="AG496" s="14">
        <f t="shared" si="362"/>
        <v>4</v>
      </c>
      <c r="AH496" s="14" t="str">
        <f t="shared" si="363"/>
        <v>张郃魂火-24</v>
      </c>
      <c r="AI496" s="14">
        <f t="shared" si="364"/>
        <v>24</v>
      </c>
      <c r="AJ496" s="14" t="str">
        <f>INDEX(挂机升级突破!$DT$4:$ED$4,INDEX(挂机升级突破!$DQ$6:$DQ$57,卡牌消耗!AI496))</f>
        <v>金币</v>
      </c>
      <c r="AK496" s="14">
        <f>ROUND(INDEX(挂机升级突破!$DJ$6:$DJ$57,卡牌消耗!AI496)*INDEX(卡牌消耗!$B$8:$F$8,AG496)/$Q$4/50,0)*50</f>
        <v>10350</v>
      </c>
      <c r="AL496" s="14" t="str">
        <f>IF(AD496&gt;0,INDEX(挂机升级突破!$DT$4:$ED$4,AD496),"")</f>
        <v>橙色基础材料</v>
      </c>
      <c r="AM496" s="14">
        <f>ROUND(INDEX(挂机升级突破!$DT$6:$ED$57,卡牌消耗!AI496,AD496)*INDEX(卡牌消耗!$B$5:$F$5,AG496)/$Q$4/5,0)*5</f>
        <v>25</v>
      </c>
      <c r="AN496" s="14" t="str">
        <f>IF(AE496&gt;0,INDEX(挂机升级突破!$DT$4:$ED$4,AE496),"")</f>
        <v/>
      </c>
      <c r="AO496" s="14" t="str">
        <f>IF(AE496&gt;0,ROUND(INDEX(挂机升级突破!$DT$6:$ED$57,卡牌消耗!AI496,AE496)*INDEX(卡牌消耗!$B$7:$F$7,AG496)/$Q$4,0),"")</f>
        <v/>
      </c>
      <c r="AP496" s="106"/>
      <c r="AQ496" s="15"/>
      <c r="AR496" s="104">
        <v>492</v>
      </c>
      <c r="AS496" s="14">
        <f t="shared" si="365"/>
        <v>25</v>
      </c>
      <c r="AT496" s="14">
        <f>INDEX(挂机升级突破!$EI$7:$EI$26,AX496)</f>
        <v>5</v>
      </c>
      <c r="AU496" s="14">
        <f>INDEX(挂机升级突破!$EJ$7:$EJ$26,AX496)</f>
        <v>2</v>
      </c>
      <c r="AV496" s="14">
        <f t="shared" si="366"/>
        <v>3</v>
      </c>
      <c r="AW496" s="14" t="str">
        <f t="shared" si="367"/>
        <v>雷震子</v>
      </c>
      <c r="AX496" s="14">
        <f t="shared" si="368"/>
        <v>12</v>
      </c>
      <c r="AY496" s="14" t="str">
        <f t="shared" si="369"/>
        <v>雷震子12突</v>
      </c>
      <c r="AZ496" s="14" t="str">
        <f>IF(AT496&gt;0,INDEX(挂机升级突破!$ER$5:$EV$5,卡牌消耗!AT496),"")</f>
        <v>金币</v>
      </c>
      <c r="BA496" s="14">
        <f>IF(AT496&gt;0,ROUND(INDEX(挂机升级突破!$EV$7:$EV$26,卡牌消耗!AX496)*INDEX(卡牌消耗!$B$8:$F$8,AV496)/$Q$4/500,0)*500,"")</f>
        <v>25000</v>
      </c>
      <c r="BB496" s="14" t="str">
        <f>IF(AU496&gt;0,INDEX(挂机升级突破!$ER$5:$EV$5,卡牌消耗!AU496),"")</f>
        <v>乌金</v>
      </c>
      <c r="BC496" s="14">
        <f>IF(AU496&gt;0,ROUND(INDEX(挂机升级突破!$ER$7:$EU$26,卡牌消耗!AX496,卡牌消耗!AU496)*INDEX($B$6:$F$6,AV496)/$Q$4/5,0)*5,"")</f>
        <v>120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360"/>
        <v>10</v>
      </c>
      <c r="AC497" s="14">
        <f>INDEX(挂机升级突破!$DQ$6:$DQ$57,卡牌消耗!AI497)</f>
        <v>11</v>
      </c>
      <c r="AD497" s="14">
        <f>INDEX(挂机升级突破!DR$6:DR$57,卡牌消耗!$AI497)</f>
        <v>4</v>
      </c>
      <c r="AE497" s="14">
        <f>INDEX(挂机升级突破!DS$6:DS$57,卡牌消耗!$AI497)</f>
        <v>0</v>
      </c>
      <c r="AF497" s="14" t="str">
        <f t="shared" si="361"/>
        <v>张郃</v>
      </c>
      <c r="AG497" s="14">
        <f t="shared" si="362"/>
        <v>4</v>
      </c>
      <c r="AH497" s="14" t="str">
        <f t="shared" si="363"/>
        <v>张郃魂火-25</v>
      </c>
      <c r="AI497" s="14">
        <f t="shared" si="364"/>
        <v>25</v>
      </c>
      <c r="AJ497" s="14" t="str">
        <f>INDEX(挂机升级突破!$DT$4:$ED$4,INDEX(挂机升级突破!$DQ$6:$DQ$57,卡牌消耗!AI497))</f>
        <v>金币</v>
      </c>
      <c r="AK497" s="14">
        <f>ROUND(INDEX(挂机升级突破!$DJ$6:$DJ$57,卡牌消耗!AI497)*INDEX(卡牌消耗!$B$8:$F$8,AG497)/$Q$4/50,0)*50</f>
        <v>11300</v>
      </c>
      <c r="AL497" s="14" t="str">
        <f>IF(AD497&gt;0,INDEX(挂机升级突破!$DT$4:$ED$4,AD497),"")</f>
        <v>橙色基础材料</v>
      </c>
      <c r="AM497" s="14">
        <f>ROUND(INDEX(挂机升级突破!$DT$6:$ED$57,卡牌消耗!AI497,AD497)*INDEX(卡牌消耗!$B$5:$F$5,AG497)/$Q$4/5,0)*5</f>
        <v>25</v>
      </c>
      <c r="AN497" s="14" t="str">
        <f>IF(AE497&gt;0,INDEX(挂机升级突破!$DT$4:$ED$4,AE497),"")</f>
        <v/>
      </c>
      <c r="AO497" s="14" t="str">
        <f>IF(AE497&gt;0,ROUND(INDEX(挂机升级突破!$DT$6:$ED$57,卡牌消耗!AI497,AE497)*INDEX(卡牌消耗!$B$7:$F$7,AG497)/$Q$4,0),"")</f>
        <v/>
      </c>
      <c r="AP497" s="106"/>
      <c r="AQ497" s="15"/>
      <c r="AR497" s="104">
        <v>493</v>
      </c>
      <c r="AS497" s="14">
        <f t="shared" si="365"/>
        <v>25</v>
      </c>
      <c r="AT497" s="14">
        <f>INDEX(挂机升级突破!$EI$7:$EI$26,AX497)</f>
        <v>5</v>
      </c>
      <c r="AU497" s="14">
        <f>INDEX(挂机升级突破!$EJ$7:$EJ$26,AX497)</f>
        <v>3</v>
      </c>
      <c r="AV497" s="14">
        <f t="shared" si="366"/>
        <v>3</v>
      </c>
      <c r="AW497" s="14" t="str">
        <f t="shared" si="367"/>
        <v>雷震子</v>
      </c>
      <c r="AX497" s="14">
        <f t="shared" si="368"/>
        <v>13</v>
      </c>
      <c r="AY497" s="14" t="str">
        <f t="shared" si="369"/>
        <v>雷震子13突</v>
      </c>
      <c r="AZ497" s="14" t="str">
        <f>IF(AT497&gt;0,INDEX(挂机升级突破!$ER$5:$EV$5,卡牌消耗!AT497),"")</f>
        <v>金币</v>
      </c>
      <c r="BA497" s="14">
        <f>IF(AT497&gt;0,ROUND(INDEX(挂机升级突破!$EV$7:$EV$26,卡牌消耗!AX497)*INDEX(卡牌消耗!$B$8:$F$8,AV497)/$Q$4/500,0)*500,"")</f>
        <v>33500</v>
      </c>
      <c r="BB497" s="14" t="str">
        <f>IF(AU497&gt;0,INDEX(挂机升级突破!$ER$5:$EV$5,卡牌消耗!AU497),"")</f>
        <v>银母</v>
      </c>
      <c r="BC497" s="14">
        <f>IF(AU497&gt;0,ROUND(INDEX(挂机升级突破!$ER$7:$EU$26,卡牌消耗!AX497,卡牌消耗!AU497)*INDEX($B$6:$F$6,AV497)/$Q$4/5,0)*5,"")</f>
        <v>40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360"/>
        <v>10</v>
      </c>
      <c r="AC498" s="14">
        <f>INDEX(挂机升级突破!$DQ$6:$DQ$57,卡牌消耗!AI498)</f>
        <v>11</v>
      </c>
      <c r="AD498" s="14">
        <f>INDEX(挂机升级突破!DR$6:DR$57,卡牌消耗!$AI498)</f>
        <v>4</v>
      </c>
      <c r="AE498" s="14">
        <f>INDEX(挂机升级突破!DS$6:DS$57,卡牌消耗!$AI498)</f>
        <v>0</v>
      </c>
      <c r="AF498" s="14" t="str">
        <f t="shared" si="361"/>
        <v>张郃</v>
      </c>
      <c r="AG498" s="14">
        <f t="shared" si="362"/>
        <v>4</v>
      </c>
      <c r="AH498" s="14" t="str">
        <f t="shared" si="363"/>
        <v>张郃魂火-26</v>
      </c>
      <c r="AI498" s="14">
        <f t="shared" si="364"/>
        <v>26</v>
      </c>
      <c r="AJ498" s="14" t="str">
        <f>INDEX(挂机升级突破!$DT$4:$ED$4,INDEX(挂机升级突破!$DQ$6:$DQ$57,卡牌消耗!AI498))</f>
        <v>金币</v>
      </c>
      <c r="AK498" s="14">
        <f>ROUND(INDEX(挂机升级突破!$DJ$6:$DJ$57,卡牌消耗!AI498)*INDEX(卡牌消耗!$B$8:$F$8,AG498)/$Q$4/50,0)*50</f>
        <v>13150</v>
      </c>
      <c r="AL498" s="14" t="str">
        <f>IF(AD498&gt;0,INDEX(挂机升级突破!$DT$4:$ED$4,AD498),"")</f>
        <v>橙色基础材料</v>
      </c>
      <c r="AM498" s="14">
        <f>ROUND(INDEX(挂机升级突破!$DT$6:$ED$57,卡牌消耗!AI498,AD498)*INDEX(卡牌消耗!$B$5:$F$5,AG498)/$Q$4/5,0)*5</f>
        <v>30</v>
      </c>
      <c r="AN498" s="14" t="str">
        <f>IF(AE498&gt;0,INDEX(挂机升级突破!$DT$4:$ED$4,AE498),"")</f>
        <v/>
      </c>
      <c r="AO498" s="14" t="str">
        <f>IF(AE498&gt;0,ROUND(INDEX(挂机升级突破!$DT$6:$ED$57,卡牌消耗!AI498,AE498)*INDEX(卡牌消耗!$B$7:$F$7,AG498)/$Q$4,0),"")</f>
        <v/>
      </c>
      <c r="AP498" s="106"/>
      <c r="AQ498" s="15"/>
      <c r="AR498" s="104">
        <v>494</v>
      </c>
      <c r="AS498" s="14">
        <f t="shared" si="365"/>
        <v>25</v>
      </c>
      <c r="AT498" s="14">
        <f>INDEX(挂机升级突破!$EI$7:$EI$26,AX498)</f>
        <v>5</v>
      </c>
      <c r="AU498" s="14">
        <f>INDEX(挂机升级突破!$EJ$7:$EJ$26,AX498)</f>
        <v>3</v>
      </c>
      <c r="AV498" s="14">
        <f t="shared" si="366"/>
        <v>3</v>
      </c>
      <c r="AW498" s="14" t="str">
        <f t="shared" si="367"/>
        <v>雷震子</v>
      </c>
      <c r="AX498" s="14">
        <f t="shared" si="368"/>
        <v>14</v>
      </c>
      <c r="AY498" s="14" t="str">
        <f t="shared" si="369"/>
        <v>雷震子14突</v>
      </c>
      <c r="AZ498" s="14" t="str">
        <f>IF(AT498&gt;0,INDEX(挂机升级突破!$ER$5:$EV$5,卡牌消耗!AT498),"")</f>
        <v>金币</v>
      </c>
      <c r="BA498" s="14">
        <f>IF(AT498&gt;0,ROUND(INDEX(挂机升级突破!$EV$7:$EV$26,卡牌消耗!AX498)*INDEX(卡牌消耗!$B$8:$F$8,AV498)/$Q$4/500,0)*500,"")</f>
        <v>33500</v>
      </c>
      <c r="BB498" s="14" t="str">
        <f>IF(AU498&gt;0,INDEX(挂机升级突破!$ER$5:$EV$5,卡牌消耗!AU498),"")</f>
        <v>银母</v>
      </c>
      <c r="BC498" s="14">
        <f>IF(AU498&gt;0,ROUND(INDEX(挂机升级突破!$ER$7:$EU$26,卡牌消耗!AX498,卡牌消耗!AU498)*INDEX($B$6:$F$6,AV498)/$Q$4/5,0)*5,"")</f>
        <v>55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360"/>
        <v>10</v>
      </c>
      <c r="AC499" s="14">
        <f>INDEX(挂机升级突破!$DQ$6:$DQ$57,卡牌消耗!AI499)</f>
        <v>11</v>
      </c>
      <c r="AD499" s="14">
        <f>INDEX(挂机升级突破!DR$6:DR$57,卡牌消耗!$AI499)</f>
        <v>4</v>
      </c>
      <c r="AE499" s="14">
        <f>INDEX(挂机升级突破!DS$6:DS$57,卡牌消耗!$AI499)</f>
        <v>0</v>
      </c>
      <c r="AF499" s="14" t="str">
        <f t="shared" si="361"/>
        <v>张郃</v>
      </c>
      <c r="AG499" s="14">
        <f t="shared" si="362"/>
        <v>4</v>
      </c>
      <c r="AH499" s="14" t="str">
        <f t="shared" si="363"/>
        <v>张郃魂火-27</v>
      </c>
      <c r="AI499" s="14">
        <f t="shared" si="364"/>
        <v>27</v>
      </c>
      <c r="AJ499" s="14" t="str">
        <f>INDEX(挂机升级突破!$DT$4:$ED$4,INDEX(挂机升级突破!$DQ$6:$DQ$57,卡牌消耗!AI499))</f>
        <v>金币</v>
      </c>
      <c r="AK499" s="14">
        <f>ROUND(INDEX(挂机升级突破!$DJ$6:$DJ$57,卡牌消耗!AI499)*INDEX(卡牌消耗!$B$8:$F$8,AG499)/$Q$4/50,0)*50</f>
        <v>13150</v>
      </c>
      <c r="AL499" s="14" t="str">
        <f>IF(AD499&gt;0,INDEX(挂机升级突破!$DT$4:$ED$4,AD499),"")</f>
        <v>橙色基础材料</v>
      </c>
      <c r="AM499" s="14">
        <f>ROUND(INDEX(挂机升级突破!$DT$6:$ED$57,卡牌消耗!AI499,AD499)*INDEX(卡牌消耗!$B$5:$F$5,AG499)/$Q$4/5,0)*5</f>
        <v>30</v>
      </c>
      <c r="AN499" s="14" t="str">
        <f>IF(AE499&gt;0,INDEX(挂机升级突破!$DT$4:$ED$4,AE499),"")</f>
        <v/>
      </c>
      <c r="AO499" s="14" t="str">
        <f>IF(AE499&gt;0,ROUND(INDEX(挂机升级突破!$DT$6:$ED$57,卡牌消耗!AI499,AE499)*INDEX(卡牌消耗!$B$7:$F$7,AG499)/$Q$4,0),"")</f>
        <v/>
      </c>
      <c r="AP499" s="106"/>
      <c r="AQ499" s="15"/>
      <c r="AR499" s="104">
        <v>495</v>
      </c>
      <c r="AS499" s="14">
        <f t="shared" si="365"/>
        <v>25</v>
      </c>
      <c r="AT499" s="14">
        <f>INDEX(挂机升级突破!$EI$7:$EI$26,AX499)</f>
        <v>5</v>
      </c>
      <c r="AU499" s="14">
        <f>INDEX(挂机升级突破!$EJ$7:$EJ$26,AX499)</f>
        <v>3</v>
      </c>
      <c r="AV499" s="14">
        <f t="shared" si="366"/>
        <v>3</v>
      </c>
      <c r="AW499" s="14" t="str">
        <f t="shared" si="367"/>
        <v>雷震子</v>
      </c>
      <c r="AX499" s="14">
        <f t="shared" si="368"/>
        <v>15</v>
      </c>
      <c r="AY499" s="14" t="str">
        <f t="shared" si="369"/>
        <v>雷震子15突</v>
      </c>
      <c r="AZ499" s="14" t="str">
        <f>IF(AT499&gt;0,INDEX(挂机升级突破!$ER$5:$EV$5,卡牌消耗!AT499),"")</f>
        <v>金币</v>
      </c>
      <c r="BA499" s="14">
        <f>IF(AT499&gt;0,ROUND(INDEX(挂机升级突破!$EV$7:$EV$26,卡牌消耗!AX499)*INDEX(卡牌消耗!$B$8:$F$8,AV499)/$Q$4/500,0)*500,"")</f>
        <v>44500</v>
      </c>
      <c r="BB499" s="14" t="str">
        <f>IF(AU499&gt;0,INDEX(挂机升级突破!$ER$5:$EV$5,卡牌消耗!AU499),"")</f>
        <v>银母</v>
      </c>
      <c r="BC499" s="14">
        <f>IF(AU499&gt;0,ROUND(INDEX(挂机升级突破!$ER$7:$EU$26,卡牌消耗!AX499,卡牌消耗!AU499)*INDEX($B$6:$F$6,AV499)/$Q$4/5,0)*5,"")</f>
        <v>70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360"/>
        <v>10</v>
      </c>
      <c r="AC500" s="14">
        <f>INDEX(挂机升级突破!$DQ$6:$DQ$57,卡牌消耗!AI500)</f>
        <v>11</v>
      </c>
      <c r="AD500" s="14">
        <f>INDEX(挂机升级突破!DR$6:DR$57,卡牌消耗!$AI500)</f>
        <v>4</v>
      </c>
      <c r="AE500" s="14">
        <f>INDEX(挂机升级突破!DS$6:DS$57,卡牌消耗!$AI500)</f>
        <v>0</v>
      </c>
      <c r="AF500" s="14" t="str">
        <f t="shared" si="361"/>
        <v>张郃</v>
      </c>
      <c r="AG500" s="14">
        <f t="shared" si="362"/>
        <v>4</v>
      </c>
      <c r="AH500" s="14" t="str">
        <f t="shared" si="363"/>
        <v>张郃魂火-28</v>
      </c>
      <c r="AI500" s="14">
        <f t="shared" si="364"/>
        <v>28</v>
      </c>
      <c r="AJ500" s="14" t="str">
        <f>INDEX(挂机升级突破!$DT$4:$ED$4,INDEX(挂机升级突破!$DQ$6:$DQ$57,卡牌消耗!AI500))</f>
        <v>金币</v>
      </c>
      <c r="AK500" s="14">
        <f>ROUND(INDEX(挂机升级突破!$DJ$6:$DJ$57,卡牌消耗!AI500)*INDEX(卡牌消耗!$B$8:$F$8,AG500)/$Q$4/50,0)*50</f>
        <v>13150</v>
      </c>
      <c r="AL500" s="14" t="str">
        <f>IF(AD500&gt;0,INDEX(挂机升级突破!$DT$4:$ED$4,AD500),"")</f>
        <v>橙色基础材料</v>
      </c>
      <c r="AM500" s="14">
        <f>ROUND(INDEX(挂机升级突破!$DT$6:$ED$57,卡牌消耗!AI500,AD500)*INDEX(卡牌消耗!$B$5:$F$5,AG500)/$Q$4/5,0)*5</f>
        <v>30</v>
      </c>
      <c r="AN500" s="14" t="str">
        <f>IF(AE500&gt;0,INDEX(挂机升级突破!$DT$4:$ED$4,AE500),"")</f>
        <v/>
      </c>
      <c r="AO500" s="14" t="str">
        <f>IF(AE500&gt;0,ROUND(INDEX(挂机升级突破!$DT$6:$ED$57,卡牌消耗!AI500,AE500)*INDEX(卡牌消耗!$B$7:$F$7,AG500)/$Q$4,0),"")</f>
        <v/>
      </c>
      <c r="AP500" s="106"/>
      <c r="AQ500" s="15"/>
      <c r="AR500" s="104">
        <v>496</v>
      </c>
      <c r="AS500" s="14">
        <f t="shared" si="365"/>
        <v>25</v>
      </c>
      <c r="AT500" s="14">
        <f>INDEX(挂机升级突破!$EI$7:$EI$26,AX500)</f>
        <v>5</v>
      </c>
      <c r="AU500" s="14">
        <f>INDEX(挂机升级突破!$EJ$7:$EJ$26,AX500)</f>
        <v>3</v>
      </c>
      <c r="AV500" s="14">
        <f t="shared" si="366"/>
        <v>3</v>
      </c>
      <c r="AW500" s="14" t="str">
        <f t="shared" si="367"/>
        <v>雷震子</v>
      </c>
      <c r="AX500" s="14">
        <f t="shared" si="368"/>
        <v>16</v>
      </c>
      <c r="AY500" s="14" t="str">
        <f t="shared" si="369"/>
        <v>雷震子16突</v>
      </c>
      <c r="AZ500" s="14" t="str">
        <f>IF(AT500&gt;0,INDEX(挂机升级突破!$ER$5:$EV$5,卡牌消耗!AT500),"")</f>
        <v>金币</v>
      </c>
      <c r="BA500" s="14">
        <f>IF(AT500&gt;0,ROUND(INDEX(挂机升级突破!$EV$7:$EV$26,卡牌消耗!AX500)*INDEX(卡牌消耗!$B$8:$F$8,AV500)/$Q$4/500,0)*500,"")</f>
        <v>80500</v>
      </c>
      <c r="BB500" s="14" t="str">
        <f>IF(AU500&gt;0,INDEX(挂机升级突破!$ER$5:$EV$5,卡牌消耗!AU500),"")</f>
        <v>银母</v>
      </c>
      <c r="BC500" s="14">
        <f>IF(AU500&gt;0,ROUND(INDEX(挂机升级突破!$ER$7:$EU$26,卡牌消耗!AX500,卡牌消耗!AU500)*INDEX($B$6:$F$6,AV500)/$Q$4/5,0)*5,"")</f>
        <v>90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360"/>
        <v>10</v>
      </c>
      <c r="AC501" s="14">
        <f>INDEX(挂机升级突破!$DQ$6:$DQ$57,卡牌消耗!AI501)</f>
        <v>11</v>
      </c>
      <c r="AD501" s="14">
        <f>INDEX(挂机升级突破!DR$6:DR$57,卡牌消耗!$AI501)</f>
        <v>4</v>
      </c>
      <c r="AE501" s="14">
        <f>INDEX(挂机升级突破!DS$6:DS$57,卡牌消耗!$AI501)</f>
        <v>0</v>
      </c>
      <c r="AF501" s="14" t="str">
        <f t="shared" si="361"/>
        <v>张郃</v>
      </c>
      <c r="AG501" s="14">
        <f t="shared" si="362"/>
        <v>4</v>
      </c>
      <c r="AH501" s="14" t="str">
        <f t="shared" si="363"/>
        <v>张郃魂火-29</v>
      </c>
      <c r="AI501" s="14">
        <f t="shared" si="364"/>
        <v>29</v>
      </c>
      <c r="AJ501" s="14" t="str">
        <f>INDEX(挂机升级突破!$DT$4:$ED$4,INDEX(挂机升级突破!$DQ$6:$DQ$57,卡牌消耗!AI501))</f>
        <v>金币</v>
      </c>
      <c r="AK501" s="14">
        <f>ROUND(INDEX(挂机升级突破!$DJ$6:$DJ$57,卡牌消耗!AI501)*INDEX(卡牌消耗!$B$8:$F$8,AG501)/$Q$4/50,0)*50</f>
        <v>13350</v>
      </c>
      <c r="AL501" s="14" t="str">
        <f>IF(AD501&gt;0,INDEX(挂机升级突破!$DT$4:$ED$4,AD501),"")</f>
        <v>橙色基础材料</v>
      </c>
      <c r="AM501" s="14">
        <f>ROUND(INDEX(挂机升级突破!$DT$6:$ED$57,卡牌消耗!AI501,AD501)*INDEX(卡牌消耗!$B$5:$F$5,AG501)/$Q$4/5,0)*5</f>
        <v>30</v>
      </c>
      <c r="AN501" s="14" t="str">
        <f>IF(AE501&gt;0,INDEX(挂机升级突破!$DT$4:$ED$4,AE501),"")</f>
        <v/>
      </c>
      <c r="AO501" s="14" t="str">
        <f>IF(AE501&gt;0,ROUND(INDEX(挂机升级突破!$DT$6:$ED$57,卡牌消耗!AI501,AE501)*INDEX(卡牌消耗!$B$7:$F$7,AG501)/$Q$4,0),"")</f>
        <v/>
      </c>
      <c r="AP501" s="106"/>
      <c r="AQ501" s="15"/>
      <c r="AR501" s="104">
        <v>497</v>
      </c>
      <c r="AS501" s="14">
        <f t="shared" si="365"/>
        <v>25</v>
      </c>
      <c r="AT501" s="14">
        <f>INDEX(挂机升级突破!$EI$7:$EI$26,AX501)</f>
        <v>5</v>
      </c>
      <c r="AU501" s="14">
        <f>INDEX(挂机升级突破!$EJ$7:$EJ$26,AX501)</f>
        <v>4</v>
      </c>
      <c r="AV501" s="14">
        <f t="shared" si="366"/>
        <v>3</v>
      </c>
      <c r="AW501" s="14" t="str">
        <f t="shared" si="367"/>
        <v>雷震子</v>
      </c>
      <c r="AX501" s="14">
        <f t="shared" si="368"/>
        <v>17</v>
      </c>
      <c r="AY501" s="14" t="str">
        <f t="shared" si="369"/>
        <v>雷震子17突</v>
      </c>
      <c r="AZ501" s="14" t="str">
        <f>IF(AT501&gt;0,INDEX(挂机升级突破!$ER$5:$EV$5,卡牌消耗!AT501),"")</f>
        <v>金币</v>
      </c>
      <c r="BA501" s="14">
        <f>IF(AT501&gt;0,ROUND(INDEX(挂机升级突破!$EV$7:$EV$26,卡牌消耗!AX501)*INDEX(卡牌消耗!$B$8:$F$8,AV501)/$Q$4/500,0)*500,"")</f>
        <v>80500</v>
      </c>
      <c r="BB501" s="14" t="str">
        <f>IF(AU501&gt;0,INDEX(挂机升级突破!$ER$5:$EV$5,卡牌消耗!AU501),"")</f>
        <v>铀金</v>
      </c>
      <c r="BC501" s="14">
        <f>IF(AU501&gt;0,ROUND(INDEX(挂机升级突破!$ER$7:$EU$26,卡牌消耗!AX501,卡牌消耗!AU501)*INDEX($B$6:$F$6,AV501)/$Q$4/5,0)*5,"")</f>
        <v>20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360"/>
        <v>10</v>
      </c>
      <c r="AC502" s="14">
        <f>INDEX(挂机升级突破!$DQ$6:$DQ$57,卡牌消耗!AI502)</f>
        <v>11</v>
      </c>
      <c r="AD502" s="14">
        <f>INDEX(挂机升级突破!DR$6:DR$57,卡牌消耗!$AI502)</f>
        <v>4</v>
      </c>
      <c r="AE502" s="14">
        <f>INDEX(挂机升级突破!DS$6:DS$57,卡牌消耗!$AI502)</f>
        <v>0</v>
      </c>
      <c r="AF502" s="14" t="str">
        <f t="shared" si="361"/>
        <v>张郃</v>
      </c>
      <c r="AG502" s="14">
        <f t="shared" si="362"/>
        <v>4</v>
      </c>
      <c r="AH502" s="14" t="str">
        <f t="shared" si="363"/>
        <v>张郃魂火-30</v>
      </c>
      <c r="AI502" s="14">
        <f t="shared" si="364"/>
        <v>30</v>
      </c>
      <c r="AJ502" s="14" t="str">
        <f>INDEX(挂机升级突破!$DT$4:$ED$4,INDEX(挂机升级突破!$DQ$6:$DQ$57,卡牌消耗!AI502))</f>
        <v>金币</v>
      </c>
      <c r="AK502" s="14">
        <f>ROUND(INDEX(挂机升级突破!$DJ$6:$DJ$57,卡牌消耗!AI502)*INDEX(卡牌消耗!$B$8:$F$8,AG502)/$Q$4/50,0)*50</f>
        <v>13350</v>
      </c>
      <c r="AL502" s="14" t="str">
        <f>IF(AD502&gt;0,INDEX(挂机升级突破!$DT$4:$ED$4,AD502),"")</f>
        <v>橙色基础材料</v>
      </c>
      <c r="AM502" s="14">
        <f>ROUND(INDEX(挂机升级突破!$DT$6:$ED$57,卡牌消耗!AI502,AD502)*INDEX(卡牌消耗!$B$5:$F$5,AG502)/$Q$4/5,0)*5</f>
        <v>30</v>
      </c>
      <c r="AN502" s="14" t="str">
        <f>IF(AE502&gt;0,INDEX(挂机升级突破!$DT$4:$ED$4,AE502),"")</f>
        <v/>
      </c>
      <c r="AO502" s="14" t="str">
        <f>IF(AE502&gt;0,ROUND(INDEX(挂机升级突破!$DT$6:$ED$57,卡牌消耗!AI502,AE502)*INDEX(卡牌消耗!$B$7:$F$7,AG502)/$Q$4,0),"")</f>
        <v/>
      </c>
      <c r="AP502" s="106"/>
      <c r="AQ502" s="15"/>
      <c r="AR502" s="104">
        <v>498</v>
      </c>
      <c r="AS502" s="14">
        <f t="shared" si="365"/>
        <v>25</v>
      </c>
      <c r="AT502" s="14">
        <f>INDEX(挂机升级突破!$EI$7:$EI$26,AX502)</f>
        <v>5</v>
      </c>
      <c r="AU502" s="14">
        <f>INDEX(挂机升级突破!$EJ$7:$EJ$26,AX502)</f>
        <v>4</v>
      </c>
      <c r="AV502" s="14">
        <f t="shared" si="366"/>
        <v>3</v>
      </c>
      <c r="AW502" s="14" t="str">
        <f t="shared" si="367"/>
        <v>雷震子</v>
      </c>
      <c r="AX502" s="14">
        <f t="shared" si="368"/>
        <v>18</v>
      </c>
      <c r="AY502" s="14" t="str">
        <f t="shared" si="369"/>
        <v>雷震子18突</v>
      </c>
      <c r="AZ502" s="14" t="str">
        <f>IF(AT502&gt;0,INDEX(挂机升级突破!$ER$5:$EV$5,卡牌消耗!AT502),"")</f>
        <v>金币</v>
      </c>
      <c r="BA502" s="14">
        <f>IF(AT502&gt;0,ROUND(INDEX(挂机升级突破!$EV$7:$EV$26,卡牌消耗!AX502)*INDEX(卡牌消耗!$B$8:$F$8,AV502)/$Q$4/500,0)*500,"")</f>
        <v>107500</v>
      </c>
      <c r="BB502" s="14" t="str">
        <f>IF(AU502&gt;0,INDEX(挂机升级突破!$ER$5:$EV$5,卡牌消耗!AU502),"")</f>
        <v>铀金</v>
      </c>
      <c r="BC502" s="14">
        <f>IF(AU502&gt;0,ROUND(INDEX(挂机升级突破!$ER$7:$EU$26,卡牌消耗!AX502,卡牌消耗!AU502)*INDEX($B$6:$F$6,AV502)/$Q$4/5,0)*5,"")</f>
        <v>25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360"/>
        <v>10</v>
      </c>
      <c r="AC503" s="14">
        <f>INDEX(挂机升级突破!$DQ$6:$DQ$57,卡牌消耗!AI503)</f>
        <v>11</v>
      </c>
      <c r="AD503" s="14">
        <f>INDEX(挂机升级突破!DR$6:DR$57,卡牌消耗!$AI503)</f>
        <v>4</v>
      </c>
      <c r="AE503" s="14">
        <f>INDEX(挂机升级突破!DS$6:DS$57,卡牌消耗!$AI503)</f>
        <v>0</v>
      </c>
      <c r="AF503" s="14" t="str">
        <f t="shared" si="361"/>
        <v>张郃</v>
      </c>
      <c r="AG503" s="14">
        <f t="shared" si="362"/>
        <v>4</v>
      </c>
      <c r="AH503" s="14" t="str">
        <f t="shared" si="363"/>
        <v>张郃魂火-31</v>
      </c>
      <c r="AI503" s="14">
        <f t="shared" si="364"/>
        <v>31</v>
      </c>
      <c r="AJ503" s="14" t="str">
        <f>INDEX(挂机升级突破!$DT$4:$ED$4,INDEX(挂机升级突破!$DQ$6:$DQ$57,卡牌消耗!AI503))</f>
        <v>金币</v>
      </c>
      <c r="AK503" s="14">
        <f>ROUND(INDEX(挂机升级突破!$DJ$6:$DJ$57,卡牌消耗!AI503)*INDEX(卡牌消耗!$B$8:$F$8,AG503)/$Q$4/50,0)*50</f>
        <v>13350</v>
      </c>
      <c r="AL503" s="14" t="str">
        <f>IF(AD503&gt;0,INDEX(挂机升级突破!$DT$4:$ED$4,AD503),"")</f>
        <v>橙色基础材料</v>
      </c>
      <c r="AM503" s="14">
        <f>ROUND(INDEX(挂机升级突破!$DT$6:$ED$57,卡牌消耗!AI503,AD503)*INDEX(卡牌消耗!$B$5:$F$5,AG503)/$Q$4/5,0)*5</f>
        <v>30</v>
      </c>
      <c r="AN503" s="14" t="str">
        <f>IF(AE503&gt;0,INDEX(挂机升级突破!$DT$4:$ED$4,AE503),"")</f>
        <v/>
      </c>
      <c r="AO503" s="14" t="str">
        <f>IF(AE503&gt;0,ROUND(INDEX(挂机升级突破!$DT$6:$ED$57,卡牌消耗!AI503,AE503)*INDEX(卡牌消耗!$B$7:$F$7,AG503)/$Q$4,0),"")</f>
        <v/>
      </c>
      <c r="AP503" s="106"/>
      <c r="AQ503" s="15"/>
      <c r="AR503" s="104">
        <v>499</v>
      </c>
      <c r="AS503" s="14">
        <f t="shared" si="365"/>
        <v>25</v>
      </c>
      <c r="AT503" s="14">
        <f>INDEX(挂机升级突破!$EI$7:$EI$26,AX503)</f>
        <v>5</v>
      </c>
      <c r="AU503" s="14">
        <f>INDEX(挂机升级突破!$EJ$7:$EJ$26,AX503)</f>
        <v>4</v>
      </c>
      <c r="AV503" s="14">
        <f t="shared" si="366"/>
        <v>3</v>
      </c>
      <c r="AW503" s="14" t="str">
        <f t="shared" si="367"/>
        <v>雷震子</v>
      </c>
      <c r="AX503" s="14">
        <f t="shared" si="368"/>
        <v>19</v>
      </c>
      <c r="AY503" s="14" t="str">
        <f t="shared" si="369"/>
        <v>雷震子19突</v>
      </c>
      <c r="AZ503" s="14" t="str">
        <f>IF(AT503&gt;0,INDEX(挂机升级突破!$ER$5:$EV$5,卡牌消耗!AT503),"")</f>
        <v>金币</v>
      </c>
      <c r="BA503" s="14">
        <f>IF(AT503&gt;0,ROUND(INDEX(挂机升级突破!$EV$7:$EV$26,卡牌消耗!AX503)*INDEX(卡牌消耗!$B$8:$F$8,AV503)/$Q$4/500,0)*500,"")</f>
        <v>651500</v>
      </c>
      <c r="BB503" s="14" t="str">
        <f>IF(AU503&gt;0,INDEX(挂机升级突破!$ER$5:$EV$5,卡牌消耗!AU503),"")</f>
        <v>铀金</v>
      </c>
      <c r="BC503" s="14">
        <f>IF(AU503&gt;0,ROUND(INDEX(挂机升级突破!$ER$7:$EU$26,卡牌消耗!AX503,卡牌消耗!AU503)*INDEX($B$6:$F$6,AV503)/$Q$4/5,0)*5,"")</f>
        <v>35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360"/>
        <v>10</v>
      </c>
      <c r="AC504" s="14">
        <f>INDEX(挂机升级突破!$DQ$6:$DQ$57,卡牌消耗!AI504)</f>
        <v>11</v>
      </c>
      <c r="AD504" s="14">
        <f>INDEX(挂机升级突破!DR$6:DR$57,卡牌消耗!$AI504)</f>
        <v>4</v>
      </c>
      <c r="AE504" s="14">
        <f>INDEX(挂机升级突破!DS$6:DS$57,卡牌消耗!$AI504)</f>
        <v>0</v>
      </c>
      <c r="AF504" s="14" t="str">
        <f t="shared" si="361"/>
        <v>张郃</v>
      </c>
      <c r="AG504" s="14">
        <f t="shared" si="362"/>
        <v>4</v>
      </c>
      <c r="AH504" s="14" t="str">
        <f t="shared" si="363"/>
        <v>张郃魂火-32</v>
      </c>
      <c r="AI504" s="14">
        <f t="shared" si="364"/>
        <v>32</v>
      </c>
      <c r="AJ504" s="14" t="str">
        <f>INDEX(挂机升级突破!$DT$4:$ED$4,INDEX(挂机升级突破!$DQ$6:$DQ$57,卡牌消耗!AI504))</f>
        <v>金币</v>
      </c>
      <c r="AK504" s="14">
        <f>ROUND(INDEX(挂机升级突破!$DJ$6:$DJ$57,卡牌消耗!AI504)*INDEX(卡牌消耗!$B$8:$F$8,AG504)/$Q$4/50,0)*50</f>
        <v>18350</v>
      </c>
      <c r="AL504" s="14" t="str">
        <f>IF(AD504&gt;0,INDEX(挂机升级突破!$DT$4:$ED$4,AD504),"")</f>
        <v>橙色基础材料</v>
      </c>
      <c r="AM504" s="14">
        <f>ROUND(INDEX(挂机升级突破!$DT$6:$ED$57,卡牌消耗!AI504,AD504)*INDEX(卡牌消耗!$B$5:$F$5,AG504)/$Q$4/5,0)*5</f>
        <v>30</v>
      </c>
      <c r="AN504" s="14" t="str">
        <f>IF(AE504&gt;0,INDEX(挂机升级突破!$DT$4:$ED$4,AE504),"")</f>
        <v/>
      </c>
      <c r="AO504" s="14" t="str">
        <f>IF(AE504&gt;0,ROUND(INDEX(挂机升级突破!$DT$6:$ED$57,卡牌消耗!AI504,AE504)*INDEX(卡牌消耗!$B$7:$F$7,AG504)/$Q$4,0),"")</f>
        <v/>
      </c>
      <c r="AP504" s="106"/>
      <c r="AQ504" s="15"/>
      <c r="AR504" s="104">
        <v>500</v>
      </c>
      <c r="AS504" s="14">
        <f t="shared" si="365"/>
        <v>25</v>
      </c>
      <c r="AT504" s="14">
        <f>INDEX(挂机升级突破!$EI$7:$EI$26,AX504)</f>
        <v>5</v>
      </c>
      <c r="AU504" s="14">
        <f>INDEX(挂机升级突破!$EJ$7:$EJ$26,AX504)</f>
        <v>4</v>
      </c>
      <c r="AV504" s="14">
        <f t="shared" si="366"/>
        <v>3</v>
      </c>
      <c r="AW504" s="14" t="str">
        <f t="shared" si="367"/>
        <v>雷震子</v>
      </c>
      <c r="AX504" s="14">
        <f t="shared" si="368"/>
        <v>20</v>
      </c>
      <c r="AY504" s="14" t="str">
        <f t="shared" si="369"/>
        <v>雷震子20突</v>
      </c>
      <c r="AZ504" s="14" t="str">
        <f>IF(AT504&gt;0,INDEX(挂机升级突破!$ER$5:$EV$5,卡牌消耗!AT504),"")</f>
        <v>金币</v>
      </c>
      <c r="BA504" s="14">
        <f>IF(AT504&gt;0,ROUND(INDEX(挂机升级突破!$EV$7:$EV$26,卡牌消耗!AX504)*INDEX(卡牌消耗!$B$8:$F$8,AV504)/$Q$4/500,0)*500,"")</f>
        <v>977000</v>
      </c>
      <c r="BB504" s="14" t="str">
        <f>IF(AU504&gt;0,INDEX(挂机升级突破!$ER$5:$EV$5,卡牌消耗!AU504),"")</f>
        <v>铀金</v>
      </c>
      <c r="BC504" s="14">
        <f>IF(AU504&gt;0,ROUND(INDEX(挂机升级突破!$ER$7:$EU$26,卡牌消耗!AX504,卡牌消耗!AU504)*INDEX($B$6:$F$6,AV504)/$Q$4/5,0)*5,"")</f>
        <v>40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360"/>
        <v>10</v>
      </c>
      <c r="AC505" s="14">
        <f>INDEX(挂机升级突破!$DQ$6:$DQ$57,卡牌消耗!AI505)</f>
        <v>11</v>
      </c>
      <c r="AD505" s="14">
        <f>INDEX(挂机升级突破!DR$6:DR$57,卡牌消耗!$AI505)</f>
        <v>4</v>
      </c>
      <c r="AE505" s="14">
        <f>INDEX(挂机升级突破!DS$6:DS$57,卡牌消耗!$AI505)</f>
        <v>0</v>
      </c>
      <c r="AF505" s="14" t="str">
        <f t="shared" si="361"/>
        <v>张郃</v>
      </c>
      <c r="AG505" s="14">
        <f t="shared" si="362"/>
        <v>4</v>
      </c>
      <c r="AH505" s="14" t="str">
        <f t="shared" si="363"/>
        <v>张郃魂火-33</v>
      </c>
      <c r="AI505" s="14">
        <f t="shared" si="364"/>
        <v>33</v>
      </c>
      <c r="AJ505" s="14" t="str">
        <f>INDEX(挂机升级突破!$DT$4:$ED$4,INDEX(挂机升级突破!$DQ$6:$DQ$57,卡牌消耗!AI505))</f>
        <v>金币</v>
      </c>
      <c r="AK505" s="14">
        <f>ROUND(INDEX(挂机升级突破!$DJ$6:$DJ$57,卡牌消耗!AI505)*INDEX(卡牌消耗!$B$8:$F$8,AG505)/$Q$4/50,0)*50</f>
        <v>18350</v>
      </c>
      <c r="AL505" s="14" t="str">
        <f>IF(AD505&gt;0,INDEX(挂机升级突破!$DT$4:$ED$4,AD505),"")</f>
        <v>橙色基础材料</v>
      </c>
      <c r="AM505" s="14">
        <f>ROUND(INDEX(挂机升级突破!$DT$6:$ED$57,卡牌消耗!AI505,AD505)*INDEX(卡牌消耗!$B$5:$F$5,AG505)/$Q$4/5,0)*5</f>
        <v>30</v>
      </c>
      <c r="AN505" s="14" t="str">
        <f>IF(AE505&gt;0,INDEX(挂机升级突破!$DT$4:$ED$4,AE505),"")</f>
        <v/>
      </c>
      <c r="AO505" s="14" t="str">
        <f>IF(AE505&gt;0,ROUND(INDEX(挂机升级突破!$DT$6:$ED$57,卡牌消耗!AI505,AE505)*INDEX(卡牌消耗!$B$7:$F$7,AG505)/$Q$4,0),"")</f>
        <v/>
      </c>
      <c r="AP505" s="106"/>
      <c r="AQ505" s="15"/>
      <c r="AR505" s="104">
        <v>501</v>
      </c>
      <c r="AS505" s="14">
        <f t="shared" si="365"/>
        <v>26</v>
      </c>
      <c r="AT505" s="14">
        <f>INDEX(挂机升级突破!$EI$7:$EI$26,AX505)</f>
        <v>0</v>
      </c>
      <c r="AU505" s="14">
        <f>INDEX(挂机升级突破!$EJ$7:$EJ$26,AX505)</f>
        <v>0</v>
      </c>
      <c r="AV505" s="14">
        <f t="shared" si="366"/>
        <v>5</v>
      </c>
      <c r="AW505" s="14" t="str">
        <f t="shared" si="367"/>
        <v>吕布</v>
      </c>
      <c r="AX505" s="14">
        <f t="shared" si="368"/>
        <v>1</v>
      </c>
      <c r="AY505" s="14" t="str">
        <f t="shared" si="369"/>
        <v>吕布1突</v>
      </c>
      <c r="AZ505" s="14" t="str">
        <f>IF(AT505&gt;0,INDEX(挂机升级突破!$ER$5:$EV$5,卡牌消耗!AT505),"")</f>
        <v/>
      </c>
      <c r="BA505" s="14" t="str">
        <f>IF(AT505&gt;0,ROUND(INDEX(挂机升级突破!$EV$7:$EV$26,卡牌消耗!AX505)*INDEX(卡牌消耗!$B$8:$F$8,AV505)/$Q$4/500,0)*500,"")</f>
        <v/>
      </c>
      <c r="BB505" s="14" t="str">
        <f>IF(AU505&gt;0,INDEX(挂机升级突破!$ER$5:$EV$5,卡牌消耗!AU505),"")</f>
        <v/>
      </c>
      <c r="BC505" s="14" t="str">
        <f>IF(AU505&gt;0,ROUND(INDEX(挂机升级突破!$ER$7:$EU$26,卡牌消耗!AX505,卡牌消耗!AU505)*INDEX($B$6:$F$6,AV505)/$Q$4/5,0)*5,"")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360"/>
        <v>10</v>
      </c>
      <c r="AC506" s="14">
        <f>INDEX(挂机升级突破!$DQ$6:$DQ$57,卡牌消耗!AI506)</f>
        <v>11</v>
      </c>
      <c r="AD506" s="14">
        <f>INDEX(挂机升级突破!DR$6:DR$57,卡牌消耗!$AI506)</f>
        <v>4</v>
      </c>
      <c r="AE506" s="14">
        <f>INDEX(挂机升级突破!DS$6:DS$57,卡牌消耗!$AI506)</f>
        <v>0</v>
      </c>
      <c r="AF506" s="14" t="str">
        <f t="shared" si="361"/>
        <v>张郃</v>
      </c>
      <c r="AG506" s="14">
        <f t="shared" si="362"/>
        <v>4</v>
      </c>
      <c r="AH506" s="14" t="str">
        <f t="shared" si="363"/>
        <v>张郃魂火-34</v>
      </c>
      <c r="AI506" s="14">
        <f t="shared" si="364"/>
        <v>34</v>
      </c>
      <c r="AJ506" s="14" t="str">
        <f>INDEX(挂机升级突破!$DT$4:$ED$4,INDEX(挂机升级突破!$DQ$6:$DQ$57,卡牌消耗!AI506))</f>
        <v>金币</v>
      </c>
      <c r="AK506" s="14">
        <f>ROUND(INDEX(挂机升级突破!$DJ$6:$DJ$57,卡牌消耗!AI506)*INDEX(卡牌消耗!$B$8:$F$8,AG506)/$Q$4/50,0)*50</f>
        <v>18350</v>
      </c>
      <c r="AL506" s="14" t="str">
        <f>IF(AD506&gt;0,INDEX(挂机升级突破!$DT$4:$ED$4,AD506),"")</f>
        <v>橙色基础材料</v>
      </c>
      <c r="AM506" s="14">
        <f>ROUND(INDEX(挂机升级突破!$DT$6:$ED$57,卡牌消耗!AI506,AD506)*INDEX(卡牌消耗!$B$5:$F$5,AG506)/$Q$4/5,0)*5</f>
        <v>35</v>
      </c>
      <c r="AN506" s="14" t="str">
        <f>IF(AE506&gt;0,INDEX(挂机升级突破!$DT$4:$ED$4,AE506),"")</f>
        <v/>
      </c>
      <c r="AO506" s="14" t="str">
        <f>IF(AE506&gt;0,ROUND(INDEX(挂机升级突破!$DT$6:$ED$57,卡牌消耗!AI506,AE506)*INDEX(卡牌消耗!$B$7:$F$7,AG506)/$Q$4,0),"")</f>
        <v/>
      </c>
      <c r="AP506" s="106"/>
      <c r="AQ506" s="15"/>
      <c r="AR506" s="104">
        <v>502</v>
      </c>
      <c r="AS506" s="14">
        <f t="shared" si="365"/>
        <v>26</v>
      </c>
      <c r="AT506" s="14">
        <f>INDEX(挂机升级突破!$EI$7:$EI$26,AX506)</f>
        <v>5</v>
      </c>
      <c r="AU506" s="14">
        <f>INDEX(挂机升级突破!$EJ$7:$EJ$26,AX506)</f>
        <v>0</v>
      </c>
      <c r="AV506" s="14">
        <f t="shared" si="366"/>
        <v>5</v>
      </c>
      <c r="AW506" s="14" t="str">
        <f t="shared" si="367"/>
        <v>吕布</v>
      </c>
      <c r="AX506" s="14">
        <f t="shared" si="368"/>
        <v>2</v>
      </c>
      <c r="AY506" s="14" t="str">
        <f t="shared" si="369"/>
        <v>吕布2突</v>
      </c>
      <c r="AZ506" s="14" t="str">
        <f>IF(AT506&gt;0,INDEX(挂机升级突破!$ER$5:$EV$5,卡牌消耗!AT506),"")</f>
        <v>金币</v>
      </c>
      <c r="BA506" s="14">
        <f>IF(AT506&gt;0,ROUND(INDEX(挂机升级突破!$EV$7:$EV$26,卡牌消耗!AX506)*INDEX(卡牌消耗!$B$8:$F$8,AV506)/$Q$4/500,0)*500,"")</f>
        <v>6500</v>
      </c>
      <c r="BB506" s="14" t="str">
        <f>IF(AU506&gt;0,INDEX(挂机升级突破!$ER$5:$EV$5,卡牌消耗!AU506),"")</f>
        <v/>
      </c>
      <c r="BC506" s="14" t="str">
        <f>IF(AU506&gt;0,ROUND(INDEX(挂机升级突破!$ER$7:$EU$26,卡牌消耗!AX506,卡牌消耗!AU506)*INDEX($B$6:$F$6,AV506)/$Q$4/5,0)*5,"")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360"/>
        <v>10</v>
      </c>
      <c r="AC507" s="14">
        <f>INDEX(挂机升级突破!$DQ$6:$DQ$57,卡牌消耗!AI507)</f>
        <v>11</v>
      </c>
      <c r="AD507" s="14">
        <f>INDEX(挂机升级突破!DR$6:DR$57,卡牌消耗!$AI507)</f>
        <v>4</v>
      </c>
      <c r="AE507" s="14">
        <f>INDEX(挂机升级突破!DS$6:DS$57,卡牌消耗!$AI507)</f>
        <v>0</v>
      </c>
      <c r="AF507" s="14" t="str">
        <f t="shared" si="361"/>
        <v>张郃</v>
      </c>
      <c r="AG507" s="14">
        <f t="shared" si="362"/>
        <v>4</v>
      </c>
      <c r="AH507" s="14" t="str">
        <f t="shared" si="363"/>
        <v>张郃魂火-35</v>
      </c>
      <c r="AI507" s="14">
        <f t="shared" si="364"/>
        <v>35</v>
      </c>
      <c r="AJ507" s="14" t="str">
        <f>INDEX(挂机升级突破!$DT$4:$ED$4,INDEX(挂机升级突破!$DQ$6:$DQ$57,卡牌消耗!AI507))</f>
        <v>金币</v>
      </c>
      <c r="AK507" s="14">
        <f>ROUND(INDEX(挂机升级突破!$DJ$6:$DJ$57,卡牌消耗!AI507)*INDEX(卡牌消耗!$B$8:$F$8,AG507)/$Q$4/50,0)*50</f>
        <v>23350</v>
      </c>
      <c r="AL507" s="14" t="str">
        <f>IF(AD507&gt;0,INDEX(挂机升级突破!$DT$4:$ED$4,AD507),"")</f>
        <v>橙色基础材料</v>
      </c>
      <c r="AM507" s="14">
        <f>ROUND(INDEX(挂机升级突破!$DT$6:$ED$57,卡牌消耗!AI507,AD507)*INDEX(卡牌消耗!$B$5:$F$5,AG507)/$Q$4/5,0)*5</f>
        <v>35</v>
      </c>
      <c r="AN507" s="14" t="str">
        <f>IF(AE507&gt;0,INDEX(挂机升级突破!$DT$4:$ED$4,AE507),"")</f>
        <v/>
      </c>
      <c r="AO507" s="14" t="str">
        <f>IF(AE507&gt;0,ROUND(INDEX(挂机升级突破!$DT$6:$ED$57,卡牌消耗!AI507,AE507)*INDEX(卡牌消耗!$B$7:$F$7,AG507)/$Q$4,0),"")</f>
        <v/>
      </c>
      <c r="AP507" s="106"/>
      <c r="AQ507" s="15"/>
      <c r="AR507" s="104">
        <v>503</v>
      </c>
      <c r="AS507" s="14">
        <f t="shared" si="365"/>
        <v>26</v>
      </c>
      <c r="AT507" s="14">
        <f>INDEX(挂机升级突破!$EI$7:$EI$26,AX507)</f>
        <v>5</v>
      </c>
      <c r="AU507" s="14">
        <f>INDEX(挂机升级突破!$EJ$7:$EJ$26,AX507)</f>
        <v>0</v>
      </c>
      <c r="AV507" s="14">
        <f t="shared" si="366"/>
        <v>5</v>
      </c>
      <c r="AW507" s="14" t="str">
        <f t="shared" si="367"/>
        <v>吕布</v>
      </c>
      <c r="AX507" s="14">
        <f t="shared" si="368"/>
        <v>3</v>
      </c>
      <c r="AY507" s="14" t="str">
        <f t="shared" si="369"/>
        <v>吕布3突</v>
      </c>
      <c r="AZ507" s="14" t="str">
        <f>IF(AT507&gt;0,INDEX(挂机升级突破!$ER$5:$EV$5,卡牌消耗!AT507),"")</f>
        <v>金币</v>
      </c>
      <c r="BA507" s="14">
        <f>IF(AT507&gt;0,ROUND(INDEX(挂机升级突破!$EV$7:$EV$26,卡牌消耗!AX507)*INDEX(卡牌消耗!$B$8:$F$8,AV507)/$Q$4/500,0)*500,"")</f>
        <v>6500</v>
      </c>
      <c r="BB507" s="14" t="str">
        <f>IF(AU507&gt;0,INDEX(挂机升级突破!$ER$5:$EV$5,卡牌消耗!AU507),"")</f>
        <v/>
      </c>
      <c r="BC507" s="14" t="str">
        <f>IF(AU507&gt;0,ROUND(INDEX(挂机升级突破!$ER$7:$EU$26,卡牌消耗!AX507,卡牌消耗!AU507)*INDEX($B$6:$F$6,AV507)/$Q$4/5,0)*5,"")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360"/>
        <v>10</v>
      </c>
      <c r="AC508" s="14">
        <f>INDEX(挂机升级突破!$DQ$6:$DQ$57,卡牌消耗!AI508)</f>
        <v>11</v>
      </c>
      <c r="AD508" s="14">
        <f>INDEX(挂机升级突破!DR$6:DR$57,卡牌消耗!$AI508)</f>
        <v>4</v>
      </c>
      <c r="AE508" s="14">
        <f>INDEX(挂机升级突破!DS$6:DS$57,卡牌消耗!$AI508)</f>
        <v>0</v>
      </c>
      <c r="AF508" s="14" t="str">
        <f t="shared" si="361"/>
        <v>张郃</v>
      </c>
      <c r="AG508" s="14">
        <f t="shared" si="362"/>
        <v>4</v>
      </c>
      <c r="AH508" s="14" t="str">
        <f t="shared" si="363"/>
        <v>张郃魂火-36</v>
      </c>
      <c r="AI508" s="14">
        <f t="shared" si="364"/>
        <v>36</v>
      </c>
      <c r="AJ508" s="14" t="str">
        <f>INDEX(挂机升级突破!$DT$4:$ED$4,INDEX(挂机升级突破!$DQ$6:$DQ$57,卡牌消耗!AI508))</f>
        <v>金币</v>
      </c>
      <c r="AK508" s="14">
        <f>ROUND(INDEX(挂机升级突破!$DJ$6:$DJ$57,卡牌消耗!AI508)*INDEX(卡牌消耗!$B$8:$F$8,AG508)/$Q$4/50,0)*50</f>
        <v>23350</v>
      </c>
      <c r="AL508" s="14" t="str">
        <f>IF(AD508&gt;0,INDEX(挂机升级突破!$DT$4:$ED$4,AD508),"")</f>
        <v>橙色基础材料</v>
      </c>
      <c r="AM508" s="14">
        <f>ROUND(INDEX(挂机升级突破!$DT$6:$ED$57,卡牌消耗!AI508,AD508)*INDEX(卡牌消耗!$B$5:$F$5,AG508)/$Q$4/5,0)*5</f>
        <v>35</v>
      </c>
      <c r="AN508" s="14" t="str">
        <f>IF(AE508&gt;0,INDEX(挂机升级突破!$DT$4:$ED$4,AE508),"")</f>
        <v/>
      </c>
      <c r="AO508" s="14" t="str">
        <f>IF(AE508&gt;0,ROUND(INDEX(挂机升级突破!$DT$6:$ED$57,卡牌消耗!AI508,AE508)*INDEX(卡牌消耗!$B$7:$F$7,AG508)/$Q$4,0),"")</f>
        <v/>
      </c>
      <c r="AR508" s="104">
        <v>504</v>
      </c>
      <c r="AS508" s="14">
        <f t="shared" si="365"/>
        <v>26</v>
      </c>
      <c r="AT508" s="14">
        <f>INDEX(挂机升级突破!$EI$7:$EI$26,AX508)</f>
        <v>5</v>
      </c>
      <c r="AU508" s="14">
        <f>INDEX(挂机升级突破!$EJ$7:$EJ$26,AX508)</f>
        <v>1</v>
      </c>
      <c r="AV508" s="14">
        <f t="shared" si="366"/>
        <v>5</v>
      </c>
      <c r="AW508" s="14" t="str">
        <f t="shared" si="367"/>
        <v>吕布</v>
      </c>
      <c r="AX508" s="14">
        <f t="shared" si="368"/>
        <v>4</v>
      </c>
      <c r="AY508" s="14" t="str">
        <f t="shared" si="369"/>
        <v>吕布4突</v>
      </c>
      <c r="AZ508" s="14" t="str">
        <f>IF(AT508&gt;0,INDEX(挂机升级突破!$ER$5:$EV$5,卡牌消耗!AT508),"")</f>
        <v>金币</v>
      </c>
      <c r="BA508" s="14">
        <f>IF(AT508&gt;0,ROUND(INDEX(挂机升级突破!$EV$7:$EV$26,卡牌消耗!AX508)*INDEX(卡牌消耗!$B$8:$F$8,AV508)/$Q$4/500,0)*500,"")</f>
        <v>7500</v>
      </c>
      <c r="BB508" s="14" t="str">
        <f>IF(AU508&gt;0,INDEX(挂机升级突破!$ER$5:$EV$5,卡牌消耗!AU508),"")</f>
        <v>玄铁</v>
      </c>
      <c r="BC508" s="14">
        <f>IF(AU508&gt;0,ROUND(INDEX(挂机升级突破!$ER$7:$EU$26,卡牌消耗!AX508,卡牌消耗!AU508)*INDEX($B$6:$F$6,AV508)/$Q$4/5,0)*5,"")</f>
        <v>25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360"/>
        <v>10</v>
      </c>
      <c r="AC509" s="14">
        <f>INDEX(挂机升级突破!$DQ$6:$DQ$57,卡牌消耗!AI509)</f>
        <v>11</v>
      </c>
      <c r="AD509" s="14">
        <f>INDEX(挂机升级突破!DR$6:DR$57,卡牌消耗!$AI509)</f>
        <v>4</v>
      </c>
      <c r="AE509" s="14">
        <f>INDEX(挂机升级突破!DS$6:DS$57,卡牌消耗!$AI509)</f>
        <v>0</v>
      </c>
      <c r="AF509" s="14" t="str">
        <f t="shared" si="361"/>
        <v>张郃</v>
      </c>
      <c r="AG509" s="14">
        <f t="shared" si="362"/>
        <v>4</v>
      </c>
      <c r="AH509" s="14" t="str">
        <f t="shared" si="363"/>
        <v>张郃魂火-37</v>
      </c>
      <c r="AI509" s="14">
        <f t="shared" si="364"/>
        <v>37</v>
      </c>
      <c r="AJ509" s="14" t="str">
        <f>INDEX(挂机升级突破!$DT$4:$ED$4,INDEX(挂机升级突破!$DQ$6:$DQ$57,卡牌消耗!AI509))</f>
        <v>金币</v>
      </c>
      <c r="AK509" s="14">
        <f>ROUND(INDEX(挂机升级突破!$DJ$6:$DJ$57,卡牌消耗!AI509)*INDEX(卡牌消耗!$B$8:$F$8,AG509)/$Q$4/50,0)*50</f>
        <v>25000</v>
      </c>
      <c r="AL509" s="14" t="str">
        <f>IF(AD509&gt;0,INDEX(挂机升级突破!$DT$4:$ED$4,AD509),"")</f>
        <v>橙色基础材料</v>
      </c>
      <c r="AM509" s="14">
        <f>ROUND(INDEX(挂机升级突破!$DT$6:$ED$57,卡牌消耗!AI509,AD509)*INDEX(卡牌消耗!$B$5:$F$5,AG509)/$Q$4/5,0)*5</f>
        <v>35</v>
      </c>
      <c r="AN509" s="14" t="str">
        <f>IF(AE509&gt;0,INDEX(挂机升级突破!$DT$4:$ED$4,AE509),"")</f>
        <v/>
      </c>
      <c r="AO509" s="14" t="str">
        <f>IF(AE509&gt;0,ROUND(INDEX(挂机升级突破!$DT$6:$ED$57,卡牌消耗!AI509,AE509)*INDEX(卡牌消耗!$B$7:$F$7,AG509)/$Q$4,0),"")</f>
        <v/>
      </c>
      <c r="AR509" s="104">
        <v>505</v>
      </c>
      <c r="AS509" s="14">
        <f t="shared" si="365"/>
        <v>26</v>
      </c>
      <c r="AT509" s="14">
        <f>INDEX(挂机升级突破!$EI$7:$EI$26,AX509)</f>
        <v>5</v>
      </c>
      <c r="AU509" s="14">
        <f>INDEX(挂机升级突破!$EJ$7:$EJ$26,AX509)</f>
        <v>1</v>
      </c>
      <c r="AV509" s="14">
        <f t="shared" si="366"/>
        <v>5</v>
      </c>
      <c r="AW509" s="14" t="str">
        <f t="shared" si="367"/>
        <v>吕布</v>
      </c>
      <c r="AX509" s="14">
        <f t="shared" si="368"/>
        <v>5</v>
      </c>
      <c r="AY509" s="14" t="str">
        <f t="shared" si="369"/>
        <v>吕布5突</v>
      </c>
      <c r="AZ509" s="14" t="str">
        <f>IF(AT509&gt;0,INDEX(挂机升级突破!$ER$5:$EV$5,卡牌消耗!AT509),"")</f>
        <v>金币</v>
      </c>
      <c r="BA509" s="14">
        <f>IF(AT509&gt;0,ROUND(INDEX(挂机升级突破!$EV$7:$EV$26,卡牌消耗!AX509)*INDEX(卡牌消耗!$B$8:$F$8,AV509)/$Q$4/500,0)*500,"")</f>
        <v>7500</v>
      </c>
      <c r="BB509" s="14" t="str">
        <f>IF(AU509&gt;0,INDEX(挂机升级突破!$ER$5:$EV$5,卡牌消耗!AU509),"")</f>
        <v>玄铁</v>
      </c>
      <c r="BC509" s="14">
        <f>IF(AU509&gt;0,ROUND(INDEX(挂机升级突破!$ER$7:$EU$26,卡牌消耗!AX509,卡牌消耗!AU509)*INDEX($B$6:$F$6,AV509)/$Q$4/5,0)*5,"")</f>
        <v>50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360"/>
        <v>10</v>
      </c>
      <c r="AC510" s="14">
        <f>INDEX(挂机升级突破!$DQ$6:$DQ$57,卡牌消耗!AI510)</f>
        <v>11</v>
      </c>
      <c r="AD510" s="14">
        <f>INDEX(挂机升级突破!DR$6:DR$57,卡牌消耗!$AI510)</f>
        <v>5</v>
      </c>
      <c r="AE510" s="14">
        <f>INDEX(挂机升级突破!DS$6:DS$57,卡牌消耗!$AI510)</f>
        <v>0</v>
      </c>
      <c r="AF510" s="14" t="str">
        <f t="shared" si="361"/>
        <v>张郃</v>
      </c>
      <c r="AG510" s="14">
        <f t="shared" si="362"/>
        <v>4</v>
      </c>
      <c r="AH510" s="14" t="str">
        <f t="shared" si="363"/>
        <v>张郃魂火-38</v>
      </c>
      <c r="AI510" s="14">
        <f t="shared" si="364"/>
        <v>38</v>
      </c>
      <c r="AJ510" s="14" t="str">
        <f>INDEX(挂机升级突破!$DT$4:$ED$4,INDEX(挂机升级突破!$DQ$6:$DQ$57,卡牌消耗!AI510))</f>
        <v>金币</v>
      </c>
      <c r="AK510" s="14">
        <f>ROUND(INDEX(挂机升级突破!$DJ$6:$DJ$57,卡牌消耗!AI510)*INDEX(卡牌消耗!$B$8:$F$8,AG510)/$Q$4/50,0)*50</f>
        <v>32250</v>
      </c>
      <c r="AL510" s="14" t="str">
        <f>IF(AD510&gt;0,INDEX(挂机升级突破!$DT$4:$ED$4,AD510),"")</f>
        <v>红色基础材料</v>
      </c>
      <c r="AM510" s="14">
        <f>ROUND(INDEX(挂机升级突破!$DT$6:$ED$57,卡牌消耗!AI510,AD510)*INDEX(卡牌消耗!$B$5:$F$5,AG510)/$Q$4/5,0)*5</f>
        <v>10</v>
      </c>
      <c r="AN510" s="14" t="str">
        <f>IF(AE510&gt;0,INDEX(挂机升级突破!$DT$4:$ED$4,AE510),"")</f>
        <v/>
      </c>
      <c r="AO510" s="14" t="str">
        <f>IF(AE510&gt;0,ROUND(INDEX(挂机升级突破!$DT$6:$ED$57,卡牌消耗!AI510,AE510)*INDEX(卡牌消耗!$B$7:$F$7,AG510)/$Q$4,0),"")</f>
        <v/>
      </c>
      <c r="AR510" s="104">
        <v>506</v>
      </c>
      <c r="AS510" s="14">
        <f t="shared" si="365"/>
        <v>26</v>
      </c>
      <c r="AT510" s="14">
        <f>INDEX(挂机升级突破!$EI$7:$EI$26,AX510)</f>
        <v>5</v>
      </c>
      <c r="AU510" s="14">
        <f>INDEX(挂机升级突破!$EJ$7:$EJ$26,AX510)</f>
        <v>1</v>
      </c>
      <c r="AV510" s="14">
        <f t="shared" si="366"/>
        <v>5</v>
      </c>
      <c r="AW510" s="14" t="str">
        <f t="shared" si="367"/>
        <v>吕布</v>
      </c>
      <c r="AX510" s="14">
        <f t="shared" si="368"/>
        <v>6</v>
      </c>
      <c r="AY510" s="14" t="str">
        <f t="shared" si="369"/>
        <v>吕布6突</v>
      </c>
      <c r="AZ510" s="14" t="str">
        <f>IF(AT510&gt;0,INDEX(挂机升级突破!$ER$5:$EV$5,卡牌消耗!AT510),"")</f>
        <v>金币</v>
      </c>
      <c r="BA510" s="14">
        <f>IF(AT510&gt;0,ROUND(INDEX(挂机升级突破!$EV$7:$EV$26,卡牌消耗!AX510)*INDEX(卡牌消耗!$B$8:$F$8,AV510)/$Q$4/500,0)*500,"")</f>
        <v>10000</v>
      </c>
      <c r="BB510" s="14" t="str">
        <f>IF(AU510&gt;0,INDEX(挂机升级突破!$ER$5:$EV$5,卡牌消耗!AU510),"")</f>
        <v>玄铁</v>
      </c>
      <c r="BC510" s="14">
        <f>IF(AU510&gt;0,ROUND(INDEX(挂机升级突破!$ER$7:$EU$26,卡牌消耗!AX510,卡牌消耗!AU510)*INDEX($B$6:$F$6,AV510)/$Q$4/5,0)*5,"")</f>
        <v>75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360"/>
        <v>10</v>
      </c>
      <c r="AC511" s="14">
        <f>INDEX(挂机升级突破!$DQ$6:$DQ$57,卡牌消耗!AI511)</f>
        <v>11</v>
      </c>
      <c r="AD511" s="14">
        <f>INDEX(挂机升级突破!DR$6:DR$57,卡牌消耗!$AI511)</f>
        <v>5</v>
      </c>
      <c r="AE511" s="14">
        <f>INDEX(挂机升级突破!DS$6:DS$57,卡牌消耗!$AI511)</f>
        <v>0</v>
      </c>
      <c r="AF511" s="14" t="str">
        <f t="shared" si="361"/>
        <v>张郃</v>
      </c>
      <c r="AG511" s="14">
        <f t="shared" si="362"/>
        <v>4</v>
      </c>
      <c r="AH511" s="14" t="str">
        <f t="shared" si="363"/>
        <v>张郃魂火-39</v>
      </c>
      <c r="AI511" s="14">
        <f t="shared" si="364"/>
        <v>39</v>
      </c>
      <c r="AJ511" s="14" t="str">
        <f>INDEX(挂机升级突破!$DT$4:$ED$4,INDEX(挂机升级突破!$DQ$6:$DQ$57,卡牌消耗!AI511))</f>
        <v>金币</v>
      </c>
      <c r="AK511" s="14">
        <f>ROUND(INDEX(挂机升级突破!$DJ$6:$DJ$57,卡牌消耗!AI511)*INDEX(卡牌消耗!$B$8:$F$8,AG511)/$Q$4/50,0)*50</f>
        <v>32250</v>
      </c>
      <c r="AL511" s="14" t="str">
        <f>IF(AD511&gt;0,INDEX(挂机升级突破!$DT$4:$ED$4,AD511),"")</f>
        <v>红色基础材料</v>
      </c>
      <c r="AM511" s="14">
        <f>ROUND(INDEX(挂机升级突破!$DT$6:$ED$57,卡牌消耗!AI511,AD511)*INDEX(卡牌消耗!$B$5:$F$5,AG511)/$Q$4/5,0)*5</f>
        <v>10</v>
      </c>
      <c r="AN511" s="14" t="str">
        <f>IF(AE511&gt;0,INDEX(挂机升级突破!$DT$4:$ED$4,AE511),"")</f>
        <v/>
      </c>
      <c r="AO511" s="14" t="str">
        <f>IF(AE511&gt;0,ROUND(INDEX(挂机升级突破!$DT$6:$ED$57,卡牌消耗!AI511,AE511)*INDEX(卡牌消耗!$B$7:$F$7,AG511)/$Q$4,0),"")</f>
        <v/>
      </c>
      <c r="AR511" s="104">
        <v>507</v>
      </c>
      <c r="AS511" s="14">
        <f t="shared" si="365"/>
        <v>26</v>
      </c>
      <c r="AT511" s="14">
        <f>INDEX(挂机升级突破!$EI$7:$EI$26,AX511)</f>
        <v>5</v>
      </c>
      <c r="AU511" s="14">
        <f>INDEX(挂机升级突破!$EJ$7:$EJ$26,AX511)</f>
        <v>1</v>
      </c>
      <c r="AV511" s="14">
        <f t="shared" si="366"/>
        <v>5</v>
      </c>
      <c r="AW511" s="14" t="str">
        <f t="shared" si="367"/>
        <v>吕布</v>
      </c>
      <c r="AX511" s="14">
        <f t="shared" si="368"/>
        <v>7</v>
      </c>
      <c r="AY511" s="14" t="str">
        <f t="shared" si="369"/>
        <v>吕布7突</v>
      </c>
      <c r="AZ511" s="14" t="str">
        <f>IF(AT511&gt;0,INDEX(挂机升级突破!$ER$5:$EV$5,卡牌消耗!AT511),"")</f>
        <v>金币</v>
      </c>
      <c r="BA511" s="14">
        <f>IF(AT511&gt;0,ROUND(INDEX(挂机升级突破!$EV$7:$EV$26,卡牌消耗!AX511)*INDEX(卡牌消耗!$B$8:$F$8,AV511)/$Q$4/500,0)*500,"")</f>
        <v>16500</v>
      </c>
      <c r="BB511" s="14" t="str">
        <f>IF(AU511&gt;0,INDEX(挂机升级突破!$ER$5:$EV$5,卡牌消耗!AU511),"")</f>
        <v>玄铁</v>
      </c>
      <c r="BC511" s="14">
        <f>IF(AU511&gt;0,ROUND(INDEX(挂机升级突破!$ER$7:$EU$26,卡牌消耗!AX511,卡牌消耗!AU511)*INDEX($B$6:$F$6,AV511)/$Q$4/5,0)*5,"")</f>
        <v>125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360"/>
        <v>10</v>
      </c>
      <c r="AC512" s="14">
        <f>INDEX(挂机升级突破!$DQ$6:$DQ$57,卡牌消耗!AI512)</f>
        <v>11</v>
      </c>
      <c r="AD512" s="14">
        <f>INDEX(挂机升级突破!DR$6:DR$57,卡牌消耗!$AI512)</f>
        <v>5</v>
      </c>
      <c r="AE512" s="14">
        <f>INDEX(挂机升级突破!DS$6:DS$57,卡牌消耗!$AI512)</f>
        <v>0</v>
      </c>
      <c r="AF512" s="14" t="str">
        <f t="shared" si="361"/>
        <v>张郃</v>
      </c>
      <c r="AG512" s="14">
        <f t="shared" si="362"/>
        <v>4</v>
      </c>
      <c r="AH512" s="14" t="str">
        <f t="shared" si="363"/>
        <v>张郃魂火-40</v>
      </c>
      <c r="AI512" s="14">
        <f t="shared" si="364"/>
        <v>40</v>
      </c>
      <c r="AJ512" s="14" t="str">
        <f>INDEX(挂机升级突破!$DT$4:$ED$4,INDEX(挂机升级突破!$DQ$6:$DQ$57,卡牌消耗!AI512))</f>
        <v>金币</v>
      </c>
      <c r="AK512" s="14">
        <f>ROUND(INDEX(挂机升级突破!$DJ$6:$DJ$57,卡牌消耗!AI512)*INDEX(卡牌消耗!$B$8:$F$8,AG512)/$Q$4/50,0)*50</f>
        <v>32250</v>
      </c>
      <c r="AL512" s="14" t="str">
        <f>IF(AD512&gt;0,INDEX(挂机升级突破!$DT$4:$ED$4,AD512),"")</f>
        <v>红色基础材料</v>
      </c>
      <c r="AM512" s="14">
        <f>ROUND(INDEX(挂机升级突破!$DT$6:$ED$57,卡牌消耗!AI512,AD512)*INDEX(卡牌消耗!$B$5:$F$5,AG512)/$Q$4/5,0)*5</f>
        <v>10</v>
      </c>
      <c r="AN512" s="14" t="str">
        <f>IF(AE512&gt;0,INDEX(挂机升级突破!$DT$4:$ED$4,AE512),"")</f>
        <v/>
      </c>
      <c r="AO512" s="14" t="str">
        <f>IF(AE512&gt;0,ROUND(INDEX(挂机升级突破!$DT$6:$ED$57,卡牌消耗!AI512,AE512)*INDEX(卡牌消耗!$B$7:$F$7,AG512)/$Q$4,0),"")</f>
        <v/>
      </c>
      <c r="AR512" s="104">
        <v>508</v>
      </c>
      <c r="AS512" s="14">
        <f t="shared" si="365"/>
        <v>26</v>
      </c>
      <c r="AT512" s="14">
        <f>INDEX(挂机升级突破!$EI$7:$EI$26,AX512)</f>
        <v>5</v>
      </c>
      <c r="AU512" s="14">
        <f>INDEX(挂机升级突破!$EJ$7:$EJ$26,AX512)</f>
        <v>1</v>
      </c>
      <c r="AV512" s="14">
        <f t="shared" si="366"/>
        <v>5</v>
      </c>
      <c r="AW512" s="14" t="str">
        <f t="shared" si="367"/>
        <v>吕布</v>
      </c>
      <c r="AX512" s="14">
        <f t="shared" si="368"/>
        <v>8</v>
      </c>
      <c r="AY512" s="14" t="str">
        <f t="shared" si="369"/>
        <v>吕布8突</v>
      </c>
      <c r="AZ512" s="14" t="str">
        <f>IF(AT512&gt;0,INDEX(挂机升级突破!$ER$5:$EV$5,卡牌消耗!AT512),"")</f>
        <v>金币</v>
      </c>
      <c r="BA512" s="14">
        <f>IF(AT512&gt;0,ROUND(INDEX(挂机升级突破!$EV$7:$EV$26,卡牌消耗!AX512)*INDEX(卡牌消耗!$B$8:$F$8,AV512)/$Q$4/500,0)*500,"")</f>
        <v>16500</v>
      </c>
      <c r="BB512" s="14" t="str">
        <f>IF(AU512&gt;0,INDEX(挂机升级突破!$ER$5:$EV$5,卡牌消耗!AU512),"")</f>
        <v>玄铁</v>
      </c>
      <c r="BC512" s="14">
        <f>IF(AU512&gt;0,ROUND(INDEX(挂机升级突破!$ER$7:$EU$26,卡牌消耗!AX512,卡牌消耗!AU512)*INDEX($B$6:$F$6,AV512)/$Q$4/5,0)*5,"")</f>
        <v>225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360"/>
        <v>10</v>
      </c>
      <c r="AC513" s="14">
        <f>INDEX(挂机升级突破!$DQ$6:$DQ$57,卡牌消耗!AI513)</f>
        <v>11</v>
      </c>
      <c r="AD513" s="14">
        <f>INDEX(挂机升级突破!DR$6:DR$57,卡牌消耗!$AI513)</f>
        <v>5</v>
      </c>
      <c r="AE513" s="14">
        <f>INDEX(挂机升级突破!DS$6:DS$57,卡牌消耗!$AI513)</f>
        <v>10</v>
      </c>
      <c r="AF513" s="14" t="str">
        <f t="shared" si="361"/>
        <v>张郃</v>
      </c>
      <c r="AG513" s="14">
        <f t="shared" si="362"/>
        <v>4</v>
      </c>
      <c r="AH513" s="14" t="str">
        <f t="shared" si="363"/>
        <v>张郃魂火-41</v>
      </c>
      <c r="AI513" s="14">
        <f t="shared" si="364"/>
        <v>41</v>
      </c>
      <c r="AJ513" s="14" t="str">
        <f>INDEX(挂机升级突破!$DT$4:$ED$4,INDEX(挂机升级突破!$DQ$6:$DQ$57,卡牌消耗!AI513))</f>
        <v>金币</v>
      </c>
      <c r="AK513" s="14">
        <f>ROUND(INDEX(挂机升级突破!$DJ$6:$DJ$57,卡牌消耗!AI513)*INDEX(卡牌消耗!$B$8:$F$8,AG513)/$Q$4/50,0)*50</f>
        <v>44300</v>
      </c>
      <c r="AL513" s="14" t="str">
        <f>IF(AD513&gt;0,INDEX(挂机升级突破!$DT$4:$ED$4,AD513),"")</f>
        <v>红色基础材料</v>
      </c>
      <c r="AM513" s="14">
        <f>ROUND(INDEX(挂机升级突破!$DT$6:$ED$57,卡牌消耗!AI513,AD513)*INDEX(卡牌消耗!$B$5:$F$5,AG513)/$Q$4/5,0)*5</f>
        <v>10</v>
      </c>
      <c r="AN513" s="14" t="str">
        <f>IF(AE513&gt;0,INDEX(挂机升级突破!$DT$4:$ED$4,AE513),"")</f>
        <v>灵玉</v>
      </c>
      <c r="AO513" s="14">
        <f>IF(AE513&gt;0,ROUND(INDEX(挂机升级突破!$DT$6:$ED$57,卡牌消耗!AI513,AE513)*INDEX(卡牌消耗!$B$7:$F$7,AG513)/$Q$4,0),"")</f>
        <v>3</v>
      </c>
      <c r="AR513" s="104">
        <v>509</v>
      </c>
      <c r="AS513" s="14">
        <f t="shared" si="365"/>
        <v>26</v>
      </c>
      <c r="AT513" s="14">
        <f>INDEX(挂机升级突破!$EI$7:$EI$26,AX513)</f>
        <v>5</v>
      </c>
      <c r="AU513" s="14">
        <f>INDEX(挂机升级突破!$EJ$7:$EJ$26,AX513)</f>
        <v>2</v>
      </c>
      <c r="AV513" s="14">
        <f t="shared" si="366"/>
        <v>5</v>
      </c>
      <c r="AW513" s="14" t="str">
        <f t="shared" si="367"/>
        <v>吕布</v>
      </c>
      <c r="AX513" s="14">
        <f t="shared" si="368"/>
        <v>9</v>
      </c>
      <c r="AY513" s="14" t="str">
        <f t="shared" si="369"/>
        <v>吕布9突</v>
      </c>
      <c r="AZ513" s="14" t="str">
        <f>IF(AT513&gt;0,INDEX(挂机升级突破!$ER$5:$EV$5,卡牌消耗!AT513),"")</f>
        <v>金币</v>
      </c>
      <c r="BA513" s="14">
        <f>IF(AT513&gt;0,ROUND(INDEX(挂机升级突破!$EV$7:$EV$26,卡牌消耗!AX513)*INDEX(卡牌消耗!$B$8:$F$8,AV513)/$Q$4/500,0)*500,"")</f>
        <v>22000</v>
      </c>
      <c r="BB513" s="14" t="str">
        <f>IF(AU513&gt;0,INDEX(挂机升级突破!$ER$5:$EV$5,卡牌消耗!AU513),"")</f>
        <v>乌金</v>
      </c>
      <c r="BC513" s="14">
        <f>IF(AU513&gt;0,ROUND(INDEX(挂机升级突破!$ER$7:$EU$26,卡牌消耗!AX513,卡牌消耗!AU513)*INDEX($B$6:$F$6,AV513)/$Q$4/5,0)*5,"")</f>
        <v>75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360"/>
        <v>10</v>
      </c>
      <c r="AC514" s="14">
        <f>INDEX(挂机升级突破!$DQ$6:$DQ$57,卡牌消耗!AI514)</f>
        <v>11</v>
      </c>
      <c r="AD514" s="14">
        <f>INDEX(挂机升级突破!DR$6:DR$57,卡牌消耗!$AI514)</f>
        <v>5</v>
      </c>
      <c r="AE514" s="14">
        <f>INDEX(挂机升级突破!DS$6:DS$57,卡牌消耗!$AI514)</f>
        <v>10</v>
      </c>
      <c r="AF514" s="14" t="str">
        <f t="shared" si="361"/>
        <v>张郃</v>
      </c>
      <c r="AG514" s="14">
        <f t="shared" si="362"/>
        <v>4</v>
      </c>
      <c r="AH514" s="14" t="str">
        <f t="shared" si="363"/>
        <v>张郃魂火-42</v>
      </c>
      <c r="AI514" s="14">
        <f t="shared" si="364"/>
        <v>42</v>
      </c>
      <c r="AJ514" s="14" t="str">
        <f>INDEX(挂机升级突破!$DT$4:$ED$4,INDEX(挂机升级突破!$DQ$6:$DQ$57,卡牌消耗!AI514))</f>
        <v>金币</v>
      </c>
      <c r="AK514" s="14">
        <f>ROUND(INDEX(挂机升级突破!$DJ$6:$DJ$57,卡牌消耗!AI514)*INDEX(卡牌消耗!$B$8:$F$8,AG514)/$Q$4/50,0)*50</f>
        <v>44300</v>
      </c>
      <c r="AL514" s="14" t="str">
        <f>IF(AD514&gt;0,INDEX(挂机升级突破!$DT$4:$ED$4,AD514),"")</f>
        <v>红色基础材料</v>
      </c>
      <c r="AM514" s="14">
        <f>ROUND(INDEX(挂机升级突破!$DT$6:$ED$57,卡牌消耗!AI514,AD514)*INDEX(卡牌消耗!$B$5:$F$5,AG514)/$Q$4/5,0)*5</f>
        <v>10</v>
      </c>
      <c r="AN514" s="14" t="str">
        <f>IF(AE514&gt;0,INDEX(挂机升级突破!$DT$4:$ED$4,AE514),"")</f>
        <v>灵玉</v>
      </c>
      <c r="AO514" s="14">
        <f>IF(AE514&gt;0,ROUND(INDEX(挂机升级突破!$DT$6:$ED$57,卡牌消耗!AI514,AE514)*INDEX(卡牌消耗!$B$7:$F$7,AG514)/$Q$4,0),"")</f>
        <v>3</v>
      </c>
      <c r="AR514" s="104">
        <v>510</v>
      </c>
      <c r="AS514" s="14">
        <f t="shared" si="365"/>
        <v>26</v>
      </c>
      <c r="AT514" s="14">
        <f>INDEX(挂机升级突破!$EI$7:$EI$26,AX514)</f>
        <v>5</v>
      </c>
      <c r="AU514" s="14">
        <f>INDEX(挂机升级突破!$EJ$7:$EJ$26,AX514)</f>
        <v>2</v>
      </c>
      <c r="AV514" s="14">
        <f t="shared" si="366"/>
        <v>5</v>
      </c>
      <c r="AW514" s="14" t="str">
        <f t="shared" si="367"/>
        <v>吕布</v>
      </c>
      <c r="AX514" s="14">
        <f t="shared" si="368"/>
        <v>10</v>
      </c>
      <c r="AY514" s="14" t="str">
        <f t="shared" si="369"/>
        <v>吕布10突</v>
      </c>
      <c r="AZ514" s="14" t="str">
        <f>IF(AT514&gt;0,INDEX(挂机升级突破!$ER$5:$EV$5,卡牌消耗!AT514),"")</f>
        <v>金币</v>
      </c>
      <c r="BA514" s="14">
        <f>IF(AT514&gt;0,ROUND(INDEX(挂机升级突破!$EV$7:$EV$26,卡牌消耗!AX514)*INDEX(卡牌消耗!$B$8:$F$8,AV514)/$Q$4/500,0)*500,"")</f>
        <v>37500</v>
      </c>
      <c r="BB514" s="14" t="str">
        <f>IF(AU514&gt;0,INDEX(挂机升级突破!$ER$5:$EV$5,卡牌消耗!AU514),"")</f>
        <v>乌金</v>
      </c>
      <c r="BC514" s="14">
        <f>IF(AU514&gt;0,ROUND(INDEX(挂机升级突破!$ER$7:$EU$26,卡牌消耗!AX514,卡牌消耗!AU514)*INDEX($B$6:$F$6,AV514)/$Q$4/5,0)*5,"")</f>
        <v>105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360"/>
        <v>10</v>
      </c>
      <c r="AC515" s="14">
        <f>INDEX(挂机升级突破!$DQ$6:$DQ$57,卡牌消耗!AI515)</f>
        <v>11</v>
      </c>
      <c r="AD515" s="14">
        <f>INDEX(挂机升级突破!DR$6:DR$57,卡牌消耗!$AI515)</f>
        <v>5</v>
      </c>
      <c r="AE515" s="14">
        <f>INDEX(挂机升级突破!DS$6:DS$57,卡牌消耗!$AI515)</f>
        <v>10</v>
      </c>
      <c r="AF515" s="14" t="str">
        <f t="shared" si="361"/>
        <v>张郃</v>
      </c>
      <c r="AG515" s="14">
        <f t="shared" si="362"/>
        <v>4</v>
      </c>
      <c r="AH515" s="14" t="str">
        <f t="shared" si="363"/>
        <v>张郃魂火-43</v>
      </c>
      <c r="AI515" s="14">
        <f t="shared" si="364"/>
        <v>43</v>
      </c>
      <c r="AJ515" s="14" t="str">
        <f>INDEX(挂机升级突破!$DT$4:$ED$4,INDEX(挂机升级突破!$DQ$6:$DQ$57,卡牌消耗!AI515))</f>
        <v>金币</v>
      </c>
      <c r="AK515" s="14">
        <f>ROUND(INDEX(挂机升级突破!$DJ$6:$DJ$57,卡牌消耗!AI515)*INDEX(卡牌消耗!$B$8:$F$8,AG515)/$Q$4/50,0)*50</f>
        <v>44300</v>
      </c>
      <c r="AL515" s="14" t="str">
        <f>IF(AD515&gt;0,INDEX(挂机升级突破!$DT$4:$ED$4,AD515),"")</f>
        <v>红色基础材料</v>
      </c>
      <c r="AM515" s="14">
        <f>ROUND(INDEX(挂机升级突破!$DT$6:$ED$57,卡牌消耗!AI515,AD515)*INDEX(卡牌消耗!$B$5:$F$5,AG515)/$Q$4/5,0)*5</f>
        <v>10</v>
      </c>
      <c r="AN515" s="14" t="str">
        <f>IF(AE515&gt;0,INDEX(挂机升级突破!$DT$4:$ED$4,AE515),"")</f>
        <v>灵玉</v>
      </c>
      <c r="AO515" s="14">
        <f>IF(AE515&gt;0,ROUND(INDEX(挂机升级突破!$DT$6:$ED$57,卡牌消耗!AI515,AE515)*INDEX(卡牌消耗!$B$7:$F$7,AG515)/$Q$4,0),"")</f>
        <v>3</v>
      </c>
      <c r="AR515" s="104">
        <v>511</v>
      </c>
      <c r="AS515" s="14">
        <f t="shared" si="365"/>
        <v>26</v>
      </c>
      <c r="AT515" s="14">
        <f>INDEX(挂机升级突破!$EI$7:$EI$26,AX515)</f>
        <v>5</v>
      </c>
      <c r="AU515" s="14">
        <f>INDEX(挂机升级突破!$EJ$7:$EJ$26,AX515)</f>
        <v>2</v>
      </c>
      <c r="AV515" s="14">
        <f t="shared" si="366"/>
        <v>5</v>
      </c>
      <c r="AW515" s="14" t="str">
        <f t="shared" si="367"/>
        <v>吕布</v>
      </c>
      <c r="AX515" s="14">
        <f t="shared" si="368"/>
        <v>11</v>
      </c>
      <c r="AY515" s="14" t="str">
        <f t="shared" si="369"/>
        <v>吕布11突</v>
      </c>
      <c r="AZ515" s="14" t="str">
        <f>IF(AT515&gt;0,INDEX(挂机升级突破!$ER$5:$EV$5,卡牌消耗!AT515),"")</f>
        <v>金币</v>
      </c>
      <c r="BA515" s="14">
        <f>IF(AT515&gt;0,ROUND(INDEX(挂机升级突破!$EV$7:$EV$26,卡牌消耗!AX515)*INDEX(卡牌消耗!$B$8:$F$8,AV515)/$Q$4/500,0)*500,"")</f>
        <v>37500</v>
      </c>
      <c r="BB515" s="14" t="str">
        <f>IF(AU515&gt;0,INDEX(挂机升级突破!$ER$5:$EV$5,卡牌消耗!AU515),"")</f>
        <v>乌金</v>
      </c>
      <c r="BC515" s="14">
        <f>IF(AU515&gt;0,ROUND(INDEX(挂机升级突破!$ER$7:$EU$26,卡牌消耗!AX515,卡牌消耗!AU515)*INDEX($B$6:$F$6,AV515)/$Q$4/5,0)*5,"")</f>
        <v>140</v>
      </c>
      <c r="BD515" s="104"/>
      <c r="BE515" s="104"/>
    </row>
    <row r="516" spans="8:57" ht="16.5" x14ac:dyDescent="0.2">
      <c r="AA516" s="104">
        <v>512</v>
      </c>
      <c r="AB516" s="14">
        <f t="shared" si="360"/>
        <v>10</v>
      </c>
      <c r="AC516" s="14">
        <f>INDEX(挂机升级突破!$DQ$6:$DQ$57,卡牌消耗!AI516)</f>
        <v>11</v>
      </c>
      <c r="AD516" s="14">
        <f>INDEX(挂机升级突破!DR$6:DR$57,卡牌消耗!$AI516)</f>
        <v>5</v>
      </c>
      <c r="AE516" s="14">
        <f>INDEX(挂机升级突破!DS$6:DS$57,卡牌消耗!$AI516)</f>
        <v>10</v>
      </c>
      <c r="AF516" s="14" t="str">
        <f t="shared" si="361"/>
        <v>张郃</v>
      </c>
      <c r="AG516" s="14">
        <f t="shared" si="362"/>
        <v>4</v>
      </c>
      <c r="AH516" s="14" t="str">
        <f t="shared" si="363"/>
        <v>张郃魂火-44</v>
      </c>
      <c r="AI516" s="14">
        <f t="shared" si="364"/>
        <v>44</v>
      </c>
      <c r="AJ516" s="14" t="str">
        <f>INDEX(挂机升级突破!$DT$4:$ED$4,INDEX(挂机升级突破!$DQ$6:$DQ$57,卡牌消耗!AI516))</f>
        <v>金币</v>
      </c>
      <c r="AK516" s="14">
        <f>ROUND(INDEX(挂机升级突破!$DJ$6:$DJ$57,卡牌消耗!AI516)*INDEX(卡牌消耗!$B$8:$F$8,AG516)/$Q$4/50,0)*50</f>
        <v>56400</v>
      </c>
      <c r="AL516" s="14" t="str">
        <f>IF(AD516&gt;0,INDEX(挂机升级突破!$DT$4:$ED$4,AD516),"")</f>
        <v>红色基础材料</v>
      </c>
      <c r="AM516" s="14">
        <f>ROUND(INDEX(挂机升级突破!$DT$6:$ED$57,卡牌消耗!AI516,AD516)*INDEX(卡牌消耗!$B$5:$F$5,AG516)/$Q$4/5,0)*5</f>
        <v>15</v>
      </c>
      <c r="AN516" s="14" t="str">
        <f>IF(AE516&gt;0,INDEX(挂机升级突破!$DT$4:$ED$4,AE516),"")</f>
        <v>灵玉</v>
      </c>
      <c r="AO516" s="14">
        <f>IF(AE516&gt;0,ROUND(INDEX(挂机升级突破!$DT$6:$ED$57,卡牌消耗!AI516,AE516)*INDEX(卡牌消耗!$B$7:$F$7,AG516)/$Q$4,0),"")</f>
        <v>3</v>
      </c>
      <c r="AR516" s="104">
        <v>512</v>
      </c>
      <c r="AS516" s="14">
        <f t="shared" si="365"/>
        <v>26</v>
      </c>
      <c r="AT516" s="14">
        <f>INDEX(挂机升级突破!$EI$7:$EI$26,AX516)</f>
        <v>5</v>
      </c>
      <c r="AU516" s="14">
        <f>INDEX(挂机升级突破!$EJ$7:$EJ$26,AX516)</f>
        <v>2</v>
      </c>
      <c r="AV516" s="14">
        <f t="shared" si="366"/>
        <v>5</v>
      </c>
      <c r="AW516" s="14" t="str">
        <f t="shared" si="367"/>
        <v>吕布</v>
      </c>
      <c r="AX516" s="14">
        <f t="shared" si="368"/>
        <v>12</v>
      </c>
      <c r="AY516" s="14" t="str">
        <f t="shared" si="369"/>
        <v>吕布12突</v>
      </c>
      <c r="AZ516" s="14" t="str">
        <f>IF(AT516&gt;0,INDEX(挂机升级突破!$ER$5:$EV$5,卡牌消耗!AT516),"")</f>
        <v>金币</v>
      </c>
      <c r="BA516" s="14">
        <f>IF(AT516&gt;0,ROUND(INDEX(挂机升级突破!$EV$7:$EV$26,卡牌消耗!AX516)*INDEX(卡牌消耗!$B$8:$F$8,AV516)/$Q$4/500,0)*500,"")</f>
        <v>50000</v>
      </c>
      <c r="BB516" s="14" t="str">
        <f>IF(AU516&gt;0,INDEX(挂机升级突破!$ER$5:$EV$5,卡牌消耗!AU516),"")</f>
        <v>乌金</v>
      </c>
      <c r="BC516" s="14">
        <f>IF(AU516&gt;0,ROUND(INDEX(挂机升级突破!$ER$7:$EU$26,卡牌消耗!AX516,卡牌消耗!AU516)*INDEX($B$6:$F$6,AV516)/$Q$4/5,0)*5,"")</f>
        <v>180</v>
      </c>
      <c r="BD516" s="104"/>
      <c r="BE516" s="104"/>
    </row>
    <row r="517" spans="8:57" ht="16.5" x14ac:dyDescent="0.2">
      <c r="AA517" s="104">
        <v>513</v>
      </c>
      <c r="AB517" s="14">
        <f t="shared" si="360"/>
        <v>10</v>
      </c>
      <c r="AC517" s="14">
        <f>INDEX(挂机升级突破!$DQ$6:$DQ$57,卡牌消耗!AI517)</f>
        <v>11</v>
      </c>
      <c r="AD517" s="14">
        <f>INDEX(挂机升级突破!DR$6:DR$57,卡牌消耗!$AI517)</f>
        <v>5</v>
      </c>
      <c r="AE517" s="14">
        <f>INDEX(挂机升级突破!DS$6:DS$57,卡牌消耗!$AI517)</f>
        <v>10</v>
      </c>
      <c r="AF517" s="14" t="str">
        <f t="shared" si="361"/>
        <v>张郃</v>
      </c>
      <c r="AG517" s="14">
        <f t="shared" si="362"/>
        <v>4</v>
      </c>
      <c r="AH517" s="14" t="str">
        <f t="shared" si="363"/>
        <v>张郃魂火-45</v>
      </c>
      <c r="AI517" s="14">
        <f t="shared" si="364"/>
        <v>45</v>
      </c>
      <c r="AJ517" s="14" t="str">
        <f>INDEX(挂机升级突破!$DT$4:$ED$4,INDEX(挂机升级突破!$DQ$6:$DQ$57,卡牌消耗!AI517))</f>
        <v>金币</v>
      </c>
      <c r="AK517" s="14">
        <f>ROUND(INDEX(挂机升级突破!$DJ$6:$DJ$57,卡牌消耗!AI517)*INDEX(卡牌消耗!$B$8:$F$8,AG517)/$Q$4/50,0)*50</f>
        <v>56400</v>
      </c>
      <c r="AL517" s="14" t="str">
        <f>IF(AD517&gt;0,INDEX(挂机升级突破!$DT$4:$ED$4,AD517),"")</f>
        <v>红色基础材料</v>
      </c>
      <c r="AM517" s="14">
        <f>ROUND(INDEX(挂机升级突破!$DT$6:$ED$57,卡牌消耗!AI517,AD517)*INDEX(卡牌消耗!$B$5:$F$5,AG517)/$Q$4/5,0)*5</f>
        <v>15</v>
      </c>
      <c r="AN517" s="14" t="str">
        <f>IF(AE517&gt;0,INDEX(挂机升级突破!$DT$4:$ED$4,AE517),"")</f>
        <v>灵玉</v>
      </c>
      <c r="AO517" s="14">
        <f>IF(AE517&gt;0,ROUND(INDEX(挂机升级突破!$DT$6:$ED$57,卡牌消耗!AI517,AE517)*INDEX(卡牌消耗!$B$7:$F$7,AG517)/$Q$4,0),"")</f>
        <v>3</v>
      </c>
      <c r="AR517" s="104">
        <v>513</v>
      </c>
      <c r="AS517" s="14">
        <f t="shared" si="365"/>
        <v>26</v>
      </c>
      <c r="AT517" s="14">
        <f>INDEX(挂机升级突破!$EI$7:$EI$26,AX517)</f>
        <v>5</v>
      </c>
      <c r="AU517" s="14">
        <f>INDEX(挂机升级突破!$EJ$7:$EJ$26,AX517)</f>
        <v>3</v>
      </c>
      <c r="AV517" s="14">
        <f t="shared" si="366"/>
        <v>5</v>
      </c>
      <c r="AW517" s="14" t="str">
        <f t="shared" si="367"/>
        <v>吕布</v>
      </c>
      <c r="AX517" s="14">
        <f t="shared" si="368"/>
        <v>13</v>
      </c>
      <c r="AY517" s="14" t="str">
        <f t="shared" si="369"/>
        <v>吕布13突</v>
      </c>
      <c r="AZ517" s="14" t="str">
        <f>IF(AT517&gt;0,INDEX(挂机升级突破!$ER$5:$EV$5,卡牌消耗!AT517),"")</f>
        <v>金币</v>
      </c>
      <c r="BA517" s="14">
        <f>IF(AT517&gt;0,ROUND(INDEX(挂机升级突破!$EV$7:$EV$26,卡牌消耗!AX517)*INDEX(卡牌消耗!$B$8:$F$8,AV517)/$Q$4/500,0)*500,"")</f>
        <v>66500</v>
      </c>
      <c r="BB517" s="14" t="str">
        <f>IF(AU517&gt;0,INDEX(挂机升级突破!$ER$5:$EV$5,卡牌消耗!AU517),"")</f>
        <v>银母</v>
      </c>
      <c r="BC517" s="14">
        <f>IF(AU517&gt;0,ROUND(INDEX(挂机升级突破!$ER$7:$EU$26,卡牌消耗!AX517,卡牌消耗!AU517)*INDEX($B$6:$F$6,AV517)/$Q$4/5,0)*5,"")</f>
        <v>55</v>
      </c>
      <c r="BD517" s="104"/>
      <c r="BE517" s="104"/>
    </row>
    <row r="518" spans="8:57" ht="16.5" x14ac:dyDescent="0.2">
      <c r="AA518" s="104">
        <v>514</v>
      </c>
      <c r="AB518" s="14">
        <f t="shared" ref="AB518:AB581" si="370">INT((AA518-1)/52)+1</f>
        <v>10</v>
      </c>
      <c r="AC518" s="14">
        <f>INDEX(挂机升级突破!$DQ$6:$DQ$57,卡牌消耗!AI518)</f>
        <v>11</v>
      </c>
      <c r="AD518" s="14">
        <f>INDEX(挂机升级突破!DR$6:DR$57,卡牌消耗!$AI518)</f>
        <v>5</v>
      </c>
      <c r="AE518" s="14">
        <f>INDEX(挂机升级突破!DS$6:DS$57,卡牌消耗!$AI518)</f>
        <v>10</v>
      </c>
      <c r="AF518" s="14" t="str">
        <f t="shared" ref="AF518:AF581" si="371">INDEX($B$13:$B$40,AB518)</f>
        <v>张郃</v>
      </c>
      <c r="AG518" s="14">
        <f t="shared" ref="AG518:AG581" si="372">INDEX($C$13:$C$40,AB518)</f>
        <v>4</v>
      </c>
      <c r="AH518" s="14" t="str">
        <f t="shared" ref="AH518:AH581" si="373">AF518&amp;"魂火-"&amp;AI518</f>
        <v>张郃魂火-46</v>
      </c>
      <c r="AI518" s="14">
        <f t="shared" ref="AI518:AI581" si="374">AA518-(AB518-1)*52</f>
        <v>46</v>
      </c>
      <c r="AJ518" s="14" t="str">
        <f>INDEX(挂机升级突破!$DT$4:$ED$4,INDEX(挂机升级突破!$DQ$6:$DQ$57,卡牌消耗!AI518))</f>
        <v>金币</v>
      </c>
      <c r="AK518" s="14">
        <f>ROUND(INDEX(挂机升级突破!$DJ$6:$DJ$57,卡牌消耗!AI518)*INDEX(卡牌消耗!$B$8:$F$8,AG518)/$Q$4/50,0)*50</f>
        <v>60450</v>
      </c>
      <c r="AL518" s="14" t="str">
        <f>IF(AD518&gt;0,INDEX(挂机升级突破!$DT$4:$ED$4,AD518),"")</f>
        <v>红色基础材料</v>
      </c>
      <c r="AM518" s="14">
        <f>ROUND(INDEX(挂机升级突破!$DT$6:$ED$57,卡牌消耗!AI518,AD518)*INDEX(卡牌消耗!$B$5:$F$5,AG518)/$Q$4/5,0)*5</f>
        <v>15</v>
      </c>
      <c r="AN518" s="14" t="str">
        <f>IF(AE518&gt;0,INDEX(挂机升级突破!$DT$4:$ED$4,AE518),"")</f>
        <v>灵玉</v>
      </c>
      <c r="AO518" s="14">
        <f>IF(AE518&gt;0,ROUND(INDEX(挂机升级突破!$DT$6:$ED$57,卡牌消耗!AI518,AE518)*INDEX(卡牌消耗!$B$7:$F$7,AG518)/$Q$4,0),"")</f>
        <v>3</v>
      </c>
      <c r="AR518" s="104">
        <v>514</v>
      </c>
      <c r="AS518" s="14">
        <f t="shared" ref="AS518:AS564" si="375">INT((AR518-1)/20)+1</f>
        <v>26</v>
      </c>
      <c r="AT518" s="14">
        <f>INDEX(挂机升级突破!$EI$7:$EI$26,AX518)</f>
        <v>5</v>
      </c>
      <c r="AU518" s="14">
        <f>INDEX(挂机升级突破!$EJ$7:$EJ$26,AX518)</f>
        <v>3</v>
      </c>
      <c r="AV518" s="14">
        <f t="shared" ref="AV518:AV564" si="376">INDEX($C$13:$C$40,AS518)</f>
        <v>5</v>
      </c>
      <c r="AW518" s="14" t="str">
        <f t="shared" ref="AW518:AW564" si="377">INDEX($B$13:$B$40,AS518)</f>
        <v>吕布</v>
      </c>
      <c r="AX518" s="14">
        <f t="shared" ref="AX518:AX564" si="378">AR518-(AS518-1)*20</f>
        <v>14</v>
      </c>
      <c r="AY518" s="14" t="str">
        <f t="shared" ref="AY518:AY564" si="379">AW518&amp;AX518&amp;"突"</f>
        <v>吕布14突</v>
      </c>
      <c r="AZ518" s="14" t="str">
        <f>IF(AT518&gt;0,INDEX(挂机升级突破!$ER$5:$EV$5,卡牌消耗!AT518),"")</f>
        <v>金币</v>
      </c>
      <c r="BA518" s="14">
        <f>IF(AT518&gt;0,ROUND(INDEX(挂机升级突破!$EV$7:$EV$26,卡牌消耗!AX518)*INDEX(卡牌消耗!$B$8:$F$8,AV518)/$Q$4/500,0)*500,"")</f>
        <v>66500</v>
      </c>
      <c r="BB518" s="14" t="str">
        <f>IF(AU518&gt;0,INDEX(挂机升级突破!$ER$5:$EV$5,卡牌消耗!AU518),"")</f>
        <v>银母</v>
      </c>
      <c r="BC518" s="14">
        <f>IF(AU518&gt;0,ROUND(INDEX(挂机升级突破!$ER$7:$EU$26,卡牌消耗!AX518,卡牌消耗!AU518)*INDEX($B$6:$F$6,AV518)/$Q$4/5,0)*5,"")</f>
        <v>80</v>
      </c>
      <c r="BD518" s="104"/>
      <c r="BE518" s="104"/>
    </row>
    <row r="519" spans="8:57" ht="16.5" x14ac:dyDescent="0.2">
      <c r="AA519" s="104">
        <v>515</v>
      </c>
      <c r="AB519" s="14">
        <f t="shared" si="370"/>
        <v>10</v>
      </c>
      <c r="AC519" s="14">
        <f>INDEX(挂机升级突破!$DQ$6:$DQ$57,卡牌消耗!AI519)</f>
        <v>11</v>
      </c>
      <c r="AD519" s="14">
        <f>INDEX(挂机升级突破!DR$6:DR$57,卡牌消耗!$AI519)</f>
        <v>5</v>
      </c>
      <c r="AE519" s="14">
        <f>INDEX(挂机升级突破!DS$6:DS$57,卡牌消耗!$AI519)</f>
        <v>10</v>
      </c>
      <c r="AF519" s="14" t="str">
        <f t="shared" si="371"/>
        <v>张郃</v>
      </c>
      <c r="AG519" s="14">
        <f t="shared" si="372"/>
        <v>4</v>
      </c>
      <c r="AH519" s="14" t="str">
        <f t="shared" si="373"/>
        <v>张郃魂火-47</v>
      </c>
      <c r="AI519" s="14">
        <f t="shared" si="374"/>
        <v>47</v>
      </c>
      <c r="AJ519" s="14" t="str">
        <f>INDEX(挂机升级突破!$DT$4:$ED$4,INDEX(挂机升级突破!$DQ$6:$DQ$57,卡牌消耗!AI519))</f>
        <v>金币</v>
      </c>
      <c r="AK519" s="14">
        <f>ROUND(INDEX(挂机升级突破!$DJ$6:$DJ$57,卡牌消耗!AI519)*INDEX(卡牌消耗!$B$8:$F$8,AG519)/$Q$4/50,0)*50</f>
        <v>293050</v>
      </c>
      <c r="AL519" s="14" t="str">
        <f>IF(AD519&gt;0,INDEX(挂机升级突破!$DT$4:$ED$4,AD519),"")</f>
        <v>红色基础材料</v>
      </c>
      <c r="AM519" s="14">
        <f>ROUND(INDEX(挂机升级突破!$DT$6:$ED$57,卡牌消耗!AI519,AD519)*INDEX(卡牌消耗!$B$5:$F$5,AG519)/$Q$4/5,0)*5</f>
        <v>15</v>
      </c>
      <c r="AN519" s="14" t="str">
        <f>IF(AE519&gt;0,INDEX(挂机升级突破!$DT$4:$ED$4,AE519),"")</f>
        <v>灵玉</v>
      </c>
      <c r="AO519" s="14">
        <f>IF(AE519&gt;0,ROUND(INDEX(挂机升级突破!$DT$6:$ED$57,卡牌消耗!AI519,AE519)*INDEX(卡牌消耗!$B$7:$F$7,AG519)/$Q$4,0),"")</f>
        <v>3</v>
      </c>
      <c r="AR519" s="104">
        <v>515</v>
      </c>
      <c r="AS519" s="14">
        <f t="shared" si="375"/>
        <v>26</v>
      </c>
      <c r="AT519" s="14">
        <f>INDEX(挂机升级突破!$EI$7:$EI$26,AX519)</f>
        <v>5</v>
      </c>
      <c r="AU519" s="14">
        <f>INDEX(挂机升级突破!$EJ$7:$EJ$26,AX519)</f>
        <v>3</v>
      </c>
      <c r="AV519" s="14">
        <f t="shared" si="376"/>
        <v>5</v>
      </c>
      <c r="AW519" s="14" t="str">
        <f t="shared" si="377"/>
        <v>吕布</v>
      </c>
      <c r="AX519" s="14">
        <f t="shared" si="378"/>
        <v>15</v>
      </c>
      <c r="AY519" s="14" t="str">
        <f t="shared" si="379"/>
        <v>吕布15突</v>
      </c>
      <c r="AZ519" s="14" t="str">
        <f>IF(AT519&gt;0,INDEX(挂机升级突破!$ER$5:$EV$5,卡牌消耗!AT519),"")</f>
        <v>金币</v>
      </c>
      <c r="BA519" s="14">
        <f>IF(AT519&gt;0,ROUND(INDEX(挂机升级突破!$EV$7:$EV$26,卡牌消耗!AX519)*INDEX(卡牌消耗!$B$8:$F$8,AV519)/$Q$4/500,0)*500,"")</f>
        <v>89000</v>
      </c>
      <c r="BB519" s="14" t="str">
        <f>IF(AU519&gt;0,INDEX(挂机升级突破!$ER$5:$EV$5,卡牌消耗!AU519),"")</f>
        <v>银母</v>
      </c>
      <c r="BC519" s="14">
        <f>IF(AU519&gt;0,ROUND(INDEX(挂机升级突破!$ER$7:$EU$26,卡牌消耗!AX519,卡牌消耗!AU519)*INDEX($B$6:$F$6,AV519)/$Q$4/5,0)*5,"")</f>
        <v>105</v>
      </c>
      <c r="BD519" s="104"/>
      <c r="BE519" s="104"/>
    </row>
    <row r="520" spans="8:57" ht="16.5" x14ac:dyDescent="0.2">
      <c r="AA520" s="104">
        <v>516</v>
      </c>
      <c r="AB520" s="14">
        <f t="shared" si="370"/>
        <v>10</v>
      </c>
      <c r="AC520" s="14">
        <f>INDEX(挂机升级突破!$DQ$6:$DQ$57,卡牌消耗!AI520)</f>
        <v>11</v>
      </c>
      <c r="AD520" s="14">
        <f>INDEX(挂机升级突破!DR$6:DR$57,卡牌消耗!$AI520)</f>
        <v>5</v>
      </c>
      <c r="AE520" s="14">
        <f>INDEX(挂机升级突破!DS$6:DS$57,卡牌消耗!$AI520)</f>
        <v>10</v>
      </c>
      <c r="AF520" s="14" t="str">
        <f t="shared" si="371"/>
        <v>张郃</v>
      </c>
      <c r="AG520" s="14">
        <f t="shared" si="372"/>
        <v>4</v>
      </c>
      <c r="AH520" s="14" t="str">
        <f t="shared" si="373"/>
        <v>张郃魂火-48</v>
      </c>
      <c r="AI520" s="14">
        <f t="shared" si="374"/>
        <v>48</v>
      </c>
      <c r="AJ520" s="14" t="str">
        <f>INDEX(挂机升级突破!$DT$4:$ED$4,INDEX(挂机升级突破!$DQ$6:$DQ$57,卡牌消耗!AI520))</f>
        <v>金币</v>
      </c>
      <c r="AK520" s="14">
        <f>ROUND(INDEX(挂机升级突破!$DJ$6:$DJ$57,卡牌消耗!AI520)*INDEX(卡牌消耗!$B$8:$F$8,AG520)/$Q$4/50,0)*50</f>
        <v>293050</v>
      </c>
      <c r="AL520" s="14" t="str">
        <f>IF(AD520&gt;0,INDEX(挂机升级突破!$DT$4:$ED$4,AD520),"")</f>
        <v>红色基础材料</v>
      </c>
      <c r="AM520" s="14">
        <f>ROUND(INDEX(挂机升级突破!$DT$6:$ED$57,卡牌消耗!AI520,AD520)*INDEX(卡牌消耗!$B$5:$F$5,AG520)/$Q$4/5,0)*5</f>
        <v>15</v>
      </c>
      <c r="AN520" s="14" t="str">
        <f>IF(AE520&gt;0,INDEX(挂机升级突破!$DT$4:$ED$4,AE520),"")</f>
        <v>灵玉</v>
      </c>
      <c r="AO520" s="14">
        <f>IF(AE520&gt;0,ROUND(INDEX(挂机升级突破!$DT$6:$ED$57,卡牌消耗!AI520,AE520)*INDEX(卡牌消耗!$B$7:$F$7,AG520)/$Q$4,0),"")</f>
        <v>3</v>
      </c>
      <c r="AR520" s="104">
        <v>516</v>
      </c>
      <c r="AS520" s="14">
        <f t="shared" si="375"/>
        <v>26</v>
      </c>
      <c r="AT520" s="14">
        <f>INDEX(挂机升级突破!$EI$7:$EI$26,AX520)</f>
        <v>5</v>
      </c>
      <c r="AU520" s="14">
        <f>INDEX(挂机升级突破!$EJ$7:$EJ$26,AX520)</f>
        <v>3</v>
      </c>
      <c r="AV520" s="14">
        <f t="shared" si="376"/>
        <v>5</v>
      </c>
      <c r="AW520" s="14" t="str">
        <f t="shared" si="377"/>
        <v>吕布</v>
      </c>
      <c r="AX520" s="14">
        <f t="shared" si="378"/>
        <v>16</v>
      </c>
      <c r="AY520" s="14" t="str">
        <f t="shared" si="379"/>
        <v>吕布16突</v>
      </c>
      <c r="AZ520" s="14" t="str">
        <f>IF(AT520&gt;0,INDEX(挂机升级突破!$ER$5:$EV$5,卡牌消耗!AT520),"")</f>
        <v>金币</v>
      </c>
      <c r="BA520" s="14">
        <f>IF(AT520&gt;0,ROUND(INDEX(挂机升级突破!$EV$7:$EV$26,卡牌消耗!AX520)*INDEX(卡牌消耗!$B$8:$F$8,AV520)/$Q$4/500,0)*500,"")</f>
        <v>161000</v>
      </c>
      <c r="BB520" s="14" t="str">
        <f>IF(AU520&gt;0,INDEX(挂机升级突破!$ER$5:$EV$5,卡牌消耗!AU520),"")</f>
        <v>银母</v>
      </c>
      <c r="BC520" s="14">
        <f>IF(AU520&gt;0,ROUND(INDEX(挂机升级突破!$ER$7:$EU$26,卡牌消耗!AX520,卡牌消耗!AU520)*INDEX($B$6:$F$6,AV520)/$Q$4/5,0)*5,"")</f>
        <v>135</v>
      </c>
      <c r="BD520" s="104"/>
      <c r="BE520" s="104"/>
    </row>
    <row r="521" spans="8:57" ht="16.5" x14ac:dyDescent="0.2">
      <c r="AA521" s="104">
        <v>517</v>
      </c>
      <c r="AB521" s="14">
        <f t="shared" si="370"/>
        <v>10</v>
      </c>
      <c r="AC521" s="14">
        <f>INDEX(挂机升级突破!$DQ$6:$DQ$57,卡牌消耗!AI521)</f>
        <v>11</v>
      </c>
      <c r="AD521" s="14">
        <f>INDEX(挂机升级突破!DR$6:DR$57,卡牌消耗!$AI521)</f>
        <v>5</v>
      </c>
      <c r="AE521" s="14">
        <f>INDEX(挂机升级突破!DS$6:DS$57,卡牌消耗!$AI521)</f>
        <v>10</v>
      </c>
      <c r="AF521" s="14" t="str">
        <f t="shared" si="371"/>
        <v>张郃</v>
      </c>
      <c r="AG521" s="14">
        <f t="shared" si="372"/>
        <v>4</v>
      </c>
      <c r="AH521" s="14" t="str">
        <f t="shared" si="373"/>
        <v>张郃魂火-49</v>
      </c>
      <c r="AI521" s="14">
        <f t="shared" si="374"/>
        <v>49</v>
      </c>
      <c r="AJ521" s="14" t="str">
        <f>INDEX(挂机升级突破!$DT$4:$ED$4,INDEX(挂机升级突破!$DQ$6:$DQ$57,卡牌消耗!AI521))</f>
        <v>金币</v>
      </c>
      <c r="AK521" s="14">
        <f>ROUND(INDEX(挂机升级突破!$DJ$6:$DJ$57,卡牌消耗!AI521)*INDEX(卡牌消耗!$B$8:$F$8,AG521)/$Q$4/50,0)*50</f>
        <v>293050</v>
      </c>
      <c r="AL521" s="14" t="str">
        <f>IF(AD521&gt;0,INDEX(挂机升级突破!$DT$4:$ED$4,AD521),"")</f>
        <v>红色基础材料</v>
      </c>
      <c r="AM521" s="14">
        <f>ROUND(INDEX(挂机升级突破!$DT$6:$ED$57,卡牌消耗!AI521,AD521)*INDEX(卡牌消耗!$B$5:$F$5,AG521)/$Q$4/5,0)*5</f>
        <v>15</v>
      </c>
      <c r="AN521" s="14" t="str">
        <f>IF(AE521&gt;0,INDEX(挂机升级突破!$DT$4:$ED$4,AE521),"")</f>
        <v>灵玉</v>
      </c>
      <c r="AO521" s="14">
        <f>IF(AE521&gt;0,ROUND(INDEX(挂机升级突破!$DT$6:$ED$57,卡牌消耗!AI521,AE521)*INDEX(卡牌消耗!$B$7:$F$7,AG521)/$Q$4,0),"")</f>
        <v>3</v>
      </c>
      <c r="AR521" s="104">
        <v>517</v>
      </c>
      <c r="AS521" s="14">
        <f t="shared" si="375"/>
        <v>26</v>
      </c>
      <c r="AT521" s="14">
        <f>INDEX(挂机升级突破!$EI$7:$EI$26,AX521)</f>
        <v>5</v>
      </c>
      <c r="AU521" s="14">
        <f>INDEX(挂机升级突破!$EJ$7:$EJ$26,AX521)</f>
        <v>4</v>
      </c>
      <c r="AV521" s="14">
        <f t="shared" si="376"/>
        <v>5</v>
      </c>
      <c r="AW521" s="14" t="str">
        <f t="shared" si="377"/>
        <v>吕布</v>
      </c>
      <c r="AX521" s="14">
        <f t="shared" si="378"/>
        <v>17</v>
      </c>
      <c r="AY521" s="14" t="str">
        <f t="shared" si="379"/>
        <v>吕布17突</v>
      </c>
      <c r="AZ521" s="14" t="str">
        <f>IF(AT521&gt;0,INDEX(挂机升级突破!$ER$5:$EV$5,卡牌消耗!AT521),"")</f>
        <v>金币</v>
      </c>
      <c r="BA521" s="14">
        <f>IF(AT521&gt;0,ROUND(INDEX(挂机升级突破!$EV$7:$EV$26,卡牌消耗!AX521)*INDEX(卡牌消耗!$B$8:$F$8,AV521)/$Q$4/500,0)*500,"")</f>
        <v>161000</v>
      </c>
      <c r="BB521" s="14" t="str">
        <f>IF(AU521&gt;0,INDEX(挂机升级突破!$ER$5:$EV$5,卡牌消耗!AU521),"")</f>
        <v>铀金</v>
      </c>
      <c r="BC521" s="14">
        <f>IF(AU521&gt;0,ROUND(INDEX(挂机升级突破!$ER$7:$EU$26,卡牌消耗!AX521,卡牌消耗!AU521)*INDEX($B$6:$F$6,AV521)/$Q$4/5,0)*5,"")</f>
        <v>25</v>
      </c>
      <c r="BD521" s="104"/>
      <c r="BE521" s="104"/>
    </row>
    <row r="522" spans="8:57" ht="16.5" x14ac:dyDescent="0.2">
      <c r="AA522" s="104">
        <v>518</v>
      </c>
      <c r="AB522" s="14">
        <f t="shared" si="370"/>
        <v>10</v>
      </c>
      <c r="AC522" s="14">
        <f>INDEX(挂机升级突破!$DQ$6:$DQ$57,卡牌消耗!AI522)</f>
        <v>11</v>
      </c>
      <c r="AD522" s="14">
        <f>INDEX(挂机升级突破!DR$6:DR$57,卡牌消耗!$AI522)</f>
        <v>5</v>
      </c>
      <c r="AE522" s="14">
        <f>INDEX(挂机升级突破!DS$6:DS$57,卡牌消耗!$AI522)</f>
        <v>10</v>
      </c>
      <c r="AF522" s="14" t="str">
        <f t="shared" si="371"/>
        <v>张郃</v>
      </c>
      <c r="AG522" s="14">
        <f t="shared" si="372"/>
        <v>4</v>
      </c>
      <c r="AH522" s="14" t="str">
        <f t="shared" si="373"/>
        <v>张郃魂火-50</v>
      </c>
      <c r="AI522" s="14">
        <f t="shared" si="374"/>
        <v>50</v>
      </c>
      <c r="AJ522" s="14" t="str">
        <f>INDEX(挂机升级突破!$DT$4:$ED$4,INDEX(挂机升级突破!$DQ$6:$DQ$57,卡牌消耗!AI522))</f>
        <v>金币</v>
      </c>
      <c r="AK522" s="14">
        <f>ROUND(INDEX(挂机升级突破!$DJ$6:$DJ$57,卡牌消耗!AI522)*INDEX(卡牌消耗!$B$8:$F$8,AG522)/$Q$4/50,0)*50</f>
        <v>488450</v>
      </c>
      <c r="AL522" s="14" t="str">
        <f>IF(AD522&gt;0,INDEX(挂机升级突破!$DT$4:$ED$4,AD522),"")</f>
        <v>红色基础材料</v>
      </c>
      <c r="AM522" s="14">
        <f>ROUND(INDEX(挂机升级突破!$DT$6:$ED$57,卡牌消耗!AI522,AD522)*INDEX(卡牌消耗!$B$5:$F$5,AG522)/$Q$4/5,0)*5</f>
        <v>15</v>
      </c>
      <c r="AN522" s="14" t="str">
        <f>IF(AE522&gt;0,INDEX(挂机升级突破!$DT$4:$ED$4,AE522),"")</f>
        <v>灵玉</v>
      </c>
      <c r="AO522" s="14">
        <f>IF(AE522&gt;0,ROUND(INDEX(挂机升级突破!$DT$6:$ED$57,卡牌消耗!AI522,AE522)*INDEX(卡牌消耗!$B$7:$F$7,AG522)/$Q$4,0),"")</f>
        <v>3</v>
      </c>
      <c r="AR522" s="104">
        <v>518</v>
      </c>
      <c r="AS522" s="14">
        <f t="shared" si="375"/>
        <v>26</v>
      </c>
      <c r="AT522" s="14">
        <f>INDEX(挂机升级突破!$EI$7:$EI$26,AX522)</f>
        <v>5</v>
      </c>
      <c r="AU522" s="14">
        <f>INDEX(挂机升级突破!$EJ$7:$EJ$26,AX522)</f>
        <v>4</v>
      </c>
      <c r="AV522" s="14">
        <f t="shared" si="376"/>
        <v>5</v>
      </c>
      <c r="AW522" s="14" t="str">
        <f t="shared" si="377"/>
        <v>吕布</v>
      </c>
      <c r="AX522" s="14">
        <f t="shared" si="378"/>
        <v>18</v>
      </c>
      <c r="AY522" s="14" t="str">
        <f t="shared" si="379"/>
        <v>吕布18突</v>
      </c>
      <c r="AZ522" s="14" t="str">
        <f>IF(AT522&gt;0,INDEX(挂机升级突破!$ER$5:$EV$5,卡牌消耗!AT522),"")</f>
        <v>金币</v>
      </c>
      <c r="BA522" s="14">
        <f>IF(AT522&gt;0,ROUND(INDEX(挂机升级突破!$EV$7:$EV$26,卡牌消耗!AX522)*INDEX(卡牌消耗!$B$8:$F$8,AV522)/$Q$4/500,0)*500,"")</f>
        <v>215000</v>
      </c>
      <c r="BB522" s="14" t="str">
        <f>IF(AU522&gt;0,INDEX(挂机升级突破!$ER$5:$EV$5,卡牌消耗!AU522),"")</f>
        <v>铀金</v>
      </c>
      <c r="BC522" s="14">
        <f>IF(AU522&gt;0,ROUND(INDEX(挂机升级突破!$ER$7:$EU$26,卡牌消耗!AX522,卡牌消耗!AU522)*INDEX($B$6:$F$6,AV522)/$Q$4/5,0)*5,"")</f>
        <v>35</v>
      </c>
      <c r="BD522" s="104"/>
      <c r="BE522" s="104"/>
    </row>
    <row r="523" spans="8:57" ht="16.5" x14ac:dyDescent="0.2">
      <c r="AA523" s="104">
        <v>519</v>
      </c>
      <c r="AB523" s="14">
        <f t="shared" si="370"/>
        <v>10</v>
      </c>
      <c r="AC523" s="14">
        <f>INDEX(挂机升级突破!$DQ$6:$DQ$57,卡牌消耗!AI523)</f>
        <v>11</v>
      </c>
      <c r="AD523" s="14">
        <f>INDEX(挂机升级突破!DR$6:DR$57,卡牌消耗!$AI523)</f>
        <v>5</v>
      </c>
      <c r="AE523" s="14">
        <f>INDEX(挂机升级突破!DS$6:DS$57,卡牌消耗!$AI523)</f>
        <v>10</v>
      </c>
      <c r="AF523" s="14" t="str">
        <f t="shared" si="371"/>
        <v>张郃</v>
      </c>
      <c r="AG523" s="14">
        <f t="shared" si="372"/>
        <v>4</v>
      </c>
      <c r="AH523" s="14" t="str">
        <f t="shared" si="373"/>
        <v>张郃魂火-51</v>
      </c>
      <c r="AI523" s="14">
        <f t="shared" si="374"/>
        <v>51</v>
      </c>
      <c r="AJ523" s="14" t="str">
        <f>INDEX(挂机升级突破!$DT$4:$ED$4,INDEX(挂机升级突破!$DQ$6:$DQ$57,卡牌消耗!AI523))</f>
        <v>金币</v>
      </c>
      <c r="AK523" s="14">
        <f>ROUND(INDEX(挂机升级突破!$DJ$6:$DJ$57,卡牌消耗!AI523)*INDEX(卡牌消耗!$B$8:$F$8,AG523)/$Q$4/50,0)*50</f>
        <v>537300</v>
      </c>
      <c r="AL523" s="14" t="str">
        <f>IF(AD523&gt;0,INDEX(挂机升级突破!$DT$4:$ED$4,AD523),"")</f>
        <v>红色基础材料</v>
      </c>
      <c r="AM523" s="14">
        <f>ROUND(INDEX(挂机升级突破!$DT$6:$ED$57,卡牌消耗!AI523,AD523)*INDEX(卡牌消耗!$B$5:$F$5,AG523)/$Q$4/5,0)*5</f>
        <v>15</v>
      </c>
      <c r="AN523" s="14" t="str">
        <f>IF(AE523&gt;0,INDEX(挂机升级突破!$DT$4:$ED$4,AE523),"")</f>
        <v>灵玉</v>
      </c>
      <c r="AO523" s="14">
        <f>IF(AE523&gt;0,ROUND(INDEX(挂机升级突破!$DT$6:$ED$57,卡牌消耗!AI523,AE523)*INDEX(卡牌消耗!$B$7:$F$7,AG523)/$Q$4,0),"")</f>
        <v>3</v>
      </c>
      <c r="AR523" s="104">
        <v>519</v>
      </c>
      <c r="AS523" s="14">
        <f t="shared" si="375"/>
        <v>26</v>
      </c>
      <c r="AT523" s="14">
        <f>INDEX(挂机升级突破!$EI$7:$EI$26,AX523)</f>
        <v>5</v>
      </c>
      <c r="AU523" s="14">
        <f>INDEX(挂机升级突破!$EJ$7:$EJ$26,AX523)</f>
        <v>4</v>
      </c>
      <c r="AV523" s="14">
        <f t="shared" si="376"/>
        <v>5</v>
      </c>
      <c r="AW523" s="14" t="str">
        <f t="shared" si="377"/>
        <v>吕布</v>
      </c>
      <c r="AX523" s="14">
        <f t="shared" si="378"/>
        <v>19</v>
      </c>
      <c r="AY523" s="14" t="str">
        <f t="shared" si="379"/>
        <v>吕布19突</v>
      </c>
      <c r="AZ523" s="14" t="str">
        <f>IF(AT523&gt;0,INDEX(挂机升级突破!$ER$5:$EV$5,卡牌消耗!AT523),"")</f>
        <v>金币</v>
      </c>
      <c r="BA523" s="14">
        <f>IF(AT523&gt;0,ROUND(INDEX(挂机升级突破!$EV$7:$EV$26,卡牌消耗!AX523)*INDEX(卡牌消耗!$B$8:$F$8,AV523)/$Q$4/500,0)*500,"")</f>
        <v>1302500</v>
      </c>
      <c r="BB523" s="14" t="str">
        <f>IF(AU523&gt;0,INDEX(挂机升级突破!$ER$5:$EV$5,卡牌消耗!AU523),"")</f>
        <v>铀金</v>
      </c>
      <c r="BC523" s="14">
        <f>IF(AU523&gt;0,ROUND(INDEX(挂机升级突破!$ER$7:$EU$26,卡牌消耗!AX523,卡牌消耗!AU523)*INDEX($B$6:$F$6,AV523)/$Q$4/5,0)*5,"")</f>
        <v>50</v>
      </c>
      <c r="BD523" s="104"/>
      <c r="BE523" s="104"/>
    </row>
    <row r="524" spans="8:57" ht="16.5" x14ac:dyDescent="0.2">
      <c r="AA524" s="104">
        <v>520</v>
      </c>
      <c r="AB524" s="14">
        <f t="shared" si="370"/>
        <v>10</v>
      </c>
      <c r="AC524" s="14">
        <f>INDEX(挂机升级突破!$DQ$6:$DQ$57,卡牌消耗!AI524)</f>
        <v>11</v>
      </c>
      <c r="AD524" s="14">
        <f>INDEX(挂机升级突破!DR$6:DR$57,卡牌消耗!$AI524)</f>
        <v>5</v>
      </c>
      <c r="AE524" s="14">
        <f>INDEX(挂机升级突破!DS$6:DS$57,卡牌消耗!$AI524)</f>
        <v>10</v>
      </c>
      <c r="AF524" s="14" t="str">
        <f t="shared" si="371"/>
        <v>张郃</v>
      </c>
      <c r="AG524" s="14">
        <f t="shared" si="372"/>
        <v>4</v>
      </c>
      <c r="AH524" s="14" t="str">
        <f t="shared" si="373"/>
        <v>张郃魂火-52</v>
      </c>
      <c r="AI524" s="14">
        <f t="shared" si="374"/>
        <v>52</v>
      </c>
      <c r="AJ524" s="14" t="str">
        <f>INDEX(挂机升级突破!$DT$4:$ED$4,INDEX(挂机升级突破!$DQ$6:$DQ$57,卡牌消耗!AI524))</f>
        <v>金币</v>
      </c>
      <c r="AK524" s="14">
        <f>ROUND(INDEX(挂机升级突破!$DJ$6:$DJ$57,卡牌消耗!AI524)*INDEX(卡牌消耗!$B$8:$F$8,AG524)/$Q$4/50,0)*50</f>
        <v>537300</v>
      </c>
      <c r="AL524" s="14" t="str">
        <f>IF(AD524&gt;0,INDEX(挂机升级突破!$DT$4:$ED$4,AD524),"")</f>
        <v>红色基础材料</v>
      </c>
      <c r="AM524" s="14">
        <f>ROUND(INDEX(挂机升级突破!$DT$6:$ED$57,卡牌消耗!AI524,AD524)*INDEX(卡牌消耗!$B$5:$F$5,AG524)/$Q$4/5,0)*5</f>
        <v>15</v>
      </c>
      <c r="AN524" s="14" t="str">
        <f>IF(AE524&gt;0,INDEX(挂机升级突破!$DT$4:$ED$4,AE524),"")</f>
        <v>灵玉</v>
      </c>
      <c r="AO524" s="14">
        <f>IF(AE524&gt;0,ROUND(INDEX(挂机升级突破!$DT$6:$ED$57,卡牌消耗!AI524,AE524)*INDEX(卡牌消耗!$B$7:$F$7,AG524)/$Q$4,0),"")</f>
        <v>3</v>
      </c>
      <c r="AR524" s="104">
        <v>520</v>
      </c>
      <c r="AS524" s="14">
        <f t="shared" si="375"/>
        <v>26</v>
      </c>
      <c r="AT524" s="14">
        <f>INDEX(挂机升级突破!$EI$7:$EI$26,AX524)</f>
        <v>5</v>
      </c>
      <c r="AU524" s="14">
        <f>INDEX(挂机升级突破!$EJ$7:$EJ$26,AX524)</f>
        <v>4</v>
      </c>
      <c r="AV524" s="14">
        <f t="shared" si="376"/>
        <v>5</v>
      </c>
      <c r="AW524" s="14" t="str">
        <f t="shared" si="377"/>
        <v>吕布</v>
      </c>
      <c r="AX524" s="14">
        <f t="shared" si="378"/>
        <v>20</v>
      </c>
      <c r="AY524" s="14" t="str">
        <f t="shared" si="379"/>
        <v>吕布20突</v>
      </c>
      <c r="AZ524" s="14" t="str">
        <f>IF(AT524&gt;0,INDEX(挂机升级突破!$ER$5:$EV$5,卡牌消耗!AT524),"")</f>
        <v>金币</v>
      </c>
      <c r="BA524" s="14">
        <f>IF(AT524&gt;0,ROUND(INDEX(挂机升级突破!$EV$7:$EV$26,卡牌消耗!AX524)*INDEX(卡牌消耗!$B$8:$F$8,AV524)/$Q$4/500,0)*500,"")</f>
        <v>1954000</v>
      </c>
      <c r="BB524" s="14" t="str">
        <f>IF(AU524&gt;0,INDEX(挂机升级突破!$ER$5:$EV$5,卡牌消耗!AU524),"")</f>
        <v>铀金</v>
      </c>
      <c r="BC524" s="14">
        <f>IF(AU524&gt;0,ROUND(INDEX(挂机升级突破!$ER$7:$EU$26,卡牌消耗!AX524,卡牌消耗!AU524)*INDEX($B$6:$F$6,AV524)/$Q$4/5,0)*5,"")</f>
        <v>65</v>
      </c>
      <c r="BD524" s="104"/>
      <c r="BE524" s="104"/>
    </row>
    <row r="525" spans="8:57" ht="16.5" x14ac:dyDescent="0.2">
      <c r="AA525" s="104">
        <v>521</v>
      </c>
      <c r="AB525" s="14">
        <f t="shared" si="370"/>
        <v>11</v>
      </c>
      <c r="AC525" s="14">
        <f>INDEX(挂机升级突破!$DQ$6:$DQ$57,卡牌消耗!AI525)</f>
        <v>11</v>
      </c>
      <c r="AD525" s="14">
        <f>INDEX(挂机升级突破!DR$6:DR$57,卡牌消耗!$AI525)</f>
        <v>1</v>
      </c>
      <c r="AE525" s="14">
        <f>INDEX(挂机升级突破!DS$6:DS$57,卡牌消耗!$AI525)</f>
        <v>0</v>
      </c>
      <c r="AF525" s="14" t="str">
        <f t="shared" si="371"/>
        <v>张飞</v>
      </c>
      <c r="AG525" s="14">
        <f t="shared" si="372"/>
        <v>4</v>
      </c>
      <c r="AH525" s="14" t="str">
        <f t="shared" si="373"/>
        <v>张飞魂火-1</v>
      </c>
      <c r="AI525" s="14">
        <f t="shared" si="374"/>
        <v>1</v>
      </c>
      <c r="AJ525" s="14" t="str">
        <f>INDEX(挂机升级突破!$DT$4:$ED$4,INDEX(挂机升级突破!$DQ$6:$DQ$57,卡牌消耗!AI525))</f>
        <v>金币</v>
      </c>
      <c r="AK525" s="14">
        <f>ROUND(INDEX(挂机升级突破!$DJ$6:$DJ$57,卡牌消耗!AI525)*INDEX(卡牌消耗!$B$8:$F$8,AG525)/$Q$4/50,0)*50</f>
        <v>1300</v>
      </c>
      <c r="AL525" s="14" t="str">
        <f>IF(AD525&gt;0,INDEX(挂机升级突破!$DT$4:$ED$4,AD525),"")</f>
        <v>绿色基础材料</v>
      </c>
      <c r="AM525" s="14">
        <f>ROUND(INDEX(挂机升级突破!$DT$6:$ED$57,卡牌消耗!AI525,AD525)*INDEX(卡牌消耗!$B$5:$F$5,AG525)/$Q$4/5,0)*5</f>
        <v>30</v>
      </c>
      <c r="AN525" s="14" t="str">
        <f>IF(AE525&gt;0,INDEX(挂机升级突破!$DT$4:$ED$4,AE525),"")</f>
        <v/>
      </c>
      <c r="AO525" s="14" t="str">
        <f>IF(AE525&gt;0,ROUND(INDEX(挂机升级突破!$DT$6:$ED$57,卡牌消耗!AI525,AE525)*INDEX(卡牌消耗!$B$7:$F$7,AG525)/$Q$4,0),"")</f>
        <v/>
      </c>
      <c r="AR525" s="104">
        <v>521</v>
      </c>
      <c r="AS525" s="14">
        <f t="shared" si="375"/>
        <v>27</v>
      </c>
      <c r="AT525" s="14">
        <f>INDEX(挂机升级突破!$EI$7:$EI$26,AX525)</f>
        <v>0</v>
      </c>
      <c r="AU525" s="14">
        <f>INDEX(挂机升级突破!$EJ$7:$EJ$26,AX525)</f>
        <v>0</v>
      </c>
      <c r="AV525" s="14">
        <f t="shared" si="376"/>
        <v>3</v>
      </c>
      <c r="AW525" s="14" t="str">
        <f t="shared" si="377"/>
        <v>燕青</v>
      </c>
      <c r="AX525" s="14">
        <f t="shared" si="378"/>
        <v>1</v>
      </c>
      <c r="AY525" s="14" t="str">
        <f t="shared" si="379"/>
        <v>燕青1突</v>
      </c>
      <c r="AZ525" s="14" t="str">
        <f>IF(AT525&gt;0,INDEX(挂机升级突破!$ER$5:$EV$5,卡牌消耗!AT525),"")</f>
        <v/>
      </c>
      <c r="BA525" s="14" t="str">
        <f>IF(AT525&gt;0,ROUND(INDEX(挂机升级突破!$EV$7:$EV$26,卡牌消耗!AX525)*INDEX(卡牌消耗!$B$8:$F$8,AV525)/$Q$4/500,0)*500,"")</f>
        <v/>
      </c>
      <c r="BB525" s="14" t="str">
        <f>IF(AU525&gt;0,INDEX(挂机升级突破!$ER$5:$EV$5,卡牌消耗!AU525),"")</f>
        <v/>
      </c>
      <c r="BC525" s="14" t="str">
        <f>IF(AU525&gt;0,ROUND(INDEX(挂机升级突破!$ER$7:$EU$26,卡牌消耗!AX525,卡牌消耗!AU525)*INDEX($B$6:$F$6,AV525)/$Q$4/5,0)*5,"")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370"/>
        <v>11</v>
      </c>
      <c r="AC526" s="14">
        <f>INDEX(挂机升级突破!$DQ$6:$DQ$57,卡牌消耗!AI526)</f>
        <v>11</v>
      </c>
      <c r="AD526" s="14">
        <f>INDEX(挂机升级突破!DR$6:DR$57,卡牌消耗!$AI526)</f>
        <v>1</v>
      </c>
      <c r="AE526" s="14">
        <f>INDEX(挂机升级突破!DS$6:DS$57,卡牌消耗!$AI526)</f>
        <v>0</v>
      </c>
      <c r="AF526" s="14" t="str">
        <f t="shared" si="371"/>
        <v>张飞</v>
      </c>
      <c r="AG526" s="14">
        <f t="shared" si="372"/>
        <v>4</v>
      </c>
      <c r="AH526" s="14" t="str">
        <f t="shared" si="373"/>
        <v>张飞魂火-2</v>
      </c>
      <c r="AI526" s="14">
        <f t="shared" si="374"/>
        <v>2</v>
      </c>
      <c r="AJ526" s="14" t="str">
        <f>INDEX(挂机升级突破!$DT$4:$ED$4,INDEX(挂机升级突破!$DQ$6:$DQ$57,卡牌消耗!AI526))</f>
        <v>金币</v>
      </c>
      <c r="AK526" s="14">
        <f>ROUND(INDEX(挂机升级突破!$DJ$6:$DJ$57,卡牌消耗!AI526)*INDEX(卡牌消耗!$B$8:$F$8,AG526)/$Q$4/50,0)*50</f>
        <v>1550</v>
      </c>
      <c r="AL526" s="14" t="str">
        <f>IF(AD526&gt;0,INDEX(挂机升级突破!$DT$4:$ED$4,AD526),"")</f>
        <v>绿色基础材料</v>
      </c>
      <c r="AM526" s="14">
        <f>ROUND(INDEX(挂机升级突破!$DT$6:$ED$57,卡牌消耗!AI526,AD526)*INDEX(卡牌消耗!$B$5:$F$5,AG526)/$Q$4/5,0)*5</f>
        <v>90</v>
      </c>
      <c r="AN526" s="14" t="str">
        <f>IF(AE526&gt;0,INDEX(挂机升级突破!$DT$4:$ED$4,AE526),"")</f>
        <v/>
      </c>
      <c r="AO526" s="14" t="str">
        <f>IF(AE526&gt;0,ROUND(INDEX(挂机升级突破!$DT$6:$ED$57,卡牌消耗!AI526,AE526)*INDEX(卡牌消耗!$B$7:$F$7,AG526)/$Q$4,0),"")</f>
        <v/>
      </c>
      <c r="AR526" s="104">
        <v>522</v>
      </c>
      <c r="AS526" s="14">
        <f t="shared" si="375"/>
        <v>27</v>
      </c>
      <c r="AT526" s="14">
        <f>INDEX(挂机升级突破!$EI$7:$EI$26,AX526)</f>
        <v>5</v>
      </c>
      <c r="AU526" s="14">
        <f>INDEX(挂机升级突破!$EJ$7:$EJ$26,AX526)</f>
        <v>0</v>
      </c>
      <c r="AV526" s="14">
        <f t="shared" si="376"/>
        <v>3</v>
      </c>
      <c r="AW526" s="14" t="str">
        <f t="shared" si="377"/>
        <v>燕青</v>
      </c>
      <c r="AX526" s="14">
        <f t="shared" si="378"/>
        <v>2</v>
      </c>
      <c r="AY526" s="14" t="str">
        <f t="shared" si="379"/>
        <v>燕青2突</v>
      </c>
      <c r="AZ526" s="14" t="str">
        <f>IF(AT526&gt;0,INDEX(挂机升级突破!$ER$5:$EV$5,卡牌消耗!AT526),"")</f>
        <v>金币</v>
      </c>
      <c r="BA526" s="14">
        <f>IF(AT526&gt;0,ROUND(INDEX(挂机升级突破!$EV$7:$EV$26,卡牌消耗!AX526)*INDEX(卡牌消耗!$B$8:$F$8,AV526)/$Q$4/500,0)*500,"")</f>
        <v>3000</v>
      </c>
      <c r="BB526" s="14" t="str">
        <f>IF(AU526&gt;0,INDEX(挂机升级突破!$ER$5:$EV$5,卡牌消耗!AU526),"")</f>
        <v/>
      </c>
      <c r="BC526" s="14" t="str">
        <f>IF(AU526&gt;0,ROUND(INDEX(挂机升级突破!$ER$7:$EU$26,卡牌消耗!AX526,卡牌消耗!AU526)*INDEX($B$6:$F$6,AV526)/$Q$4/5,0)*5,"")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370"/>
        <v>11</v>
      </c>
      <c r="AC527" s="14">
        <f>INDEX(挂机升级突破!$DQ$6:$DQ$57,卡牌消耗!AI527)</f>
        <v>11</v>
      </c>
      <c r="AD527" s="14">
        <f>INDEX(挂机升级突破!DR$6:DR$57,卡牌消耗!$AI527)</f>
        <v>1</v>
      </c>
      <c r="AE527" s="14">
        <f>INDEX(挂机升级突破!DS$6:DS$57,卡牌消耗!$AI527)</f>
        <v>0</v>
      </c>
      <c r="AF527" s="14" t="str">
        <f t="shared" si="371"/>
        <v>张飞</v>
      </c>
      <c r="AG527" s="14">
        <f t="shared" si="372"/>
        <v>4</v>
      </c>
      <c r="AH527" s="14" t="str">
        <f t="shared" si="373"/>
        <v>张飞魂火-3</v>
      </c>
      <c r="AI527" s="14">
        <f t="shared" si="374"/>
        <v>3</v>
      </c>
      <c r="AJ527" s="14" t="str">
        <f>INDEX(挂机升级突破!$DT$4:$ED$4,INDEX(挂机升级突破!$DQ$6:$DQ$57,卡牌消耗!AI527))</f>
        <v>金币</v>
      </c>
      <c r="AK527" s="14">
        <f>ROUND(INDEX(挂机升级突破!$DJ$6:$DJ$57,卡牌消耗!AI527)*INDEX(卡牌消耗!$B$8:$F$8,AG527)/$Q$4/50,0)*50</f>
        <v>1550</v>
      </c>
      <c r="AL527" s="14" t="str">
        <f>IF(AD527&gt;0,INDEX(挂机升级突破!$DT$4:$ED$4,AD527),"")</f>
        <v>绿色基础材料</v>
      </c>
      <c r="AM527" s="14">
        <f>ROUND(INDEX(挂机升级突破!$DT$6:$ED$57,卡牌消耗!AI527,AD527)*INDEX(卡牌消耗!$B$5:$F$5,AG527)/$Q$4/5,0)*5</f>
        <v>125</v>
      </c>
      <c r="AN527" s="14" t="str">
        <f>IF(AE527&gt;0,INDEX(挂机升级突破!$DT$4:$ED$4,AE527),"")</f>
        <v/>
      </c>
      <c r="AO527" s="14" t="str">
        <f>IF(AE527&gt;0,ROUND(INDEX(挂机升级突破!$DT$6:$ED$57,卡牌消耗!AI527,AE527)*INDEX(卡牌消耗!$B$7:$F$7,AG527)/$Q$4,0),"")</f>
        <v/>
      </c>
      <c r="AR527" s="104">
        <v>523</v>
      </c>
      <c r="AS527" s="14">
        <f t="shared" si="375"/>
        <v>27</v>
      </c>
      <c r="AT527" s="14">
        <f>INDEX(挂机升级突破!$EI$7:$EI$26,AX527)</f>
        <v>5</v>
      </c>
      <c r="AU527" s="14">
        <f>INDEX(挂机升级突破!$EJ$7:$EJ$26,AX527)</f>
        <v>0</v>
      </c>
      <c r="AV527" s="14">
        <f t="shared" si="376"/>
        <v>3</v>
      </c>
      <c r="AW527" s="14" t="str">
        <f t="shared" si="377"/>
        <v>燕青</v>
      </c>
      <c r="AX527" s="14">
        <f t="shared" si="378"/>
        <v>3</v>
      </c>
      <c r="AY527" s="14" t="str">
        <f t="shared" si="379"/>
        <v>燕青3突</v>
      </c>
      <c r="AZ527" s="14" t="str">
        <f>IF(AT527&gt;0,INDEX(挂机升级突破!$ER$5:$EV$5,卡牌消耗!AT527),"")</f>
        <v>金币</v>
      </c>
      <c r="BA527" s="14">
        <f>IF(AT527&gt;0,ROUND(INDEX(挂机升级突破!$EV$7:$EV$26,卡牌消耗!AX527)*INDEX(卡牌消耗!$B$8:$F$8,AV527)/$Q$4/500,0)*500,"")</f>
        <v>3000</v>
      </c>
      <c r="BB527" s="14" t="str">
        <f>IF(AU527&gt;0,INDEX(挂机升级突破!$ER$5:$EV$5,卡牌消耗!AU527),"")</f>
        <v/>
      </c>
      <c r="BC527" s="14" t="str">
        <f>IF(AU527&gt;0,ROUND(INDEX(挂机升级突破!$ER$7:$EU$26,卡牌消耗!AX527,卡牌消耗!AU527)*INDEX($B$6:$F$6,AV527)/$Q$4/5,0)*5,"")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370"/>
        <v>11</v>
      </c>
      <c r="AC528" s="14">
        <f>INDEX(挂机升级突破!$DQ$6:$DQ$57,卡牌消耗!AI528)</f>
        <v>11</v>
      </c>
      <c r="AD528" s="14">
        <f>INDEX(挂机升级突破!DR$6:DR$57,卡牌消耗!$AI528)</f>
        <v>1</v>
      </c>
      <c r="AE528" s="14">
        <f>INDEX(挂机升级突破!DS$6:DS$57,卡牌消耗!$AI528)</f>
        <v>0</v>
      </c>
      <c r="AF528" s="14" t="str">
        <f t="shared" si="371"/>
        <v>张飞</v>
      </c>
      <c r="AG528" s="14">
        <f t="shared" si="372"/>
        <v>4</v>
      </c>
      <c r="AH528" s="14" t="str">
        <f t="shared" si="373"/>
        <v>张飞魂火-4</v>
      </c>
      <c r="AI528" s="14">
        <f t="shared" si="374"/>
        <v>4</v>
      </c>
      <c r="AJ528" s="14" t="str">
        <f>INDEX(挂机升级突破!$DT$4:$ED$4,INDEX(挂机升级突破!$DQ$6:$DQ$57,卡牌消耗!AI528))</f>
        <v>金币</v>
      </c>
      <c r="AK528" s="14">
        <f>ROUND(INDEX(挂机升级突破!$DJ$6:$DJ$57,卡牌消耗!AI528)*INDEX(卡牌消耗!$B$8:$F$8,AG528)/$Q$4/50,0)*50</f>
        <v>1550</v>
      </c>
      <c r="AL528" s="14" t="str">
        <f>IF(AD528&gt;0,INDEX(挂机升级突破!$DT$4:$ED$4,AD528),"")</f>
        <v>绿色基础材料</v>
      </c>
      <c r="AM528" s="14">
        <f>ROUND(INDEX(挂机升级突破!$DT$6:$ED$57,卡牌消耗!AI528,AD528)*INDEX(卡牌消耗!$B$5:$F$5,AG528)/$Q$4/5,0)*5</f>
        <v>185</v>
      </c>
      <c r="AN528" s="14" t="str">
        <f>IF(AE528&gt;0,INDEX(挂机升级突破!$DT$4:$ED$4,AE528),"")</f>
        <v/>
      </c>
      <c r="AO528" s="14" t="str">
        <f>IF(AE528&gt;0,ROUND(INDEX(挂机升级突破!$DT$6:$ED$57,卡牌消耗!AI528,AE528)*INDEX(卡牌消耗!$B$7:$F$7,AG528)/$Q$4,0),"")</f>
        <v/>
      </c>
      <c r="AR528" s="104">
        <v>524</v>
      </c>
      <c r="AS528" s="14">
        <f t="shared" si="375"/>
        <v>27</v>
      </c>
      <c r="AT528" s="14">
        <f>INDEX(挂机升级突破!$EI$7:$EI$26,AX528)</f>
        <v>5</v>
      </c>
      <c r="AU528" s="14">
        <f>INDEX(挂机升级突破!$EJ$7:$EJ$26,AX528)</f>
        <v>1</v>
      </c>
      <c r="AV528" s="14">
        <f t="shared" si="376"/>
        <v>3</v>
      </c>
      <c r="AW528" s="14" t="str">
        <f t="shared" si="377"/>
        <v>燕青</v>
      </c>
      <c r="AX528" s="14">
        <f t="shared" si="378"/>
        <v>4</v>
      </c>
      <c r="AY528" s="14" t="str">
        <f t="shared" si="379"/>
        <v>燕青4突</v>
      </c>
      <c r="AZ528" s="14" t="str">
        <f>IF(AT528&gt;0,INDEX(挂机升级突破!$ER$5:$EV$5,卡牌消耗!AT528),"")</f>
        <v>金币</v>
      </c>
      <c r="BA528" s="14">
        <f>IF(AT528&gt;0,ROUND(INDEX(挂机升级突破!$EV$7:$EV$26,卡牌消耗!AX528)*INDEX(卡牌消耗!$B$8:$F$8,AV528)/$Q$4/500,0)*500,"")</f>
        <v>4000</v>
      </c>
      <c r="BB528" s="14" t="str">
        <f>IF(AU528&gt;0,INDEX(挂机升级突破!$ER$5:$EV$5,卡牌消耗!AU528),"")</f>
        <v>玄铁</v>
      </c>
      <c r="BC528" s="14">
        <f>IF(AU528&gt;0,ROUND(INDEX(挂机升级突破!$ER$7:$EU$26,卡牌消耗!AX528,卡牌消耗!AU528)*INDEX($B$6:$F$6,AV528)/$Q$4/5,0)*5,"")</f>
        <v>15</v>
      </c>
      <c r="BD528" s="104"/>
      <c r="BE528" s="104"/>
    </row>
    <row r="529" spans="27:57" ht="16.5" x14ac:dyDescent="0.2">
      <c r="AA529" s="104">
        <v>525</v>
      </c>
      <c r="AB529" s="14">
        <f t="shared" si="370"/>
        <v>11</v>
      </c>
      <c r="AC529" s="14">
        <f>INDEX(挂机升级突破!$DQ$6:$DQ$57,卡牌消耗!AI529)</f>
        <v>11</v>
      </c>
      <c r="AD529" s="14">
        <f>INDEX(挂机升级突破!DR$6:DR$57,卡牌消耗!$AI529)</f>
        <v>1</v>
      </c>
      <c r="AE529" s="14">
        <f>INDEX(挂机升级突破!DS$6:DS$57,卡牌消耗!$AI529)</f>
        <v>0</v>
      </c>
      <c r="AF529" s="14" t="str">
        <f t="shared" si="371"/>
        <v>张飞</v>
      </c>
      <c r="AG529" s="14">
        <f t="shared" si="372"/>
        <v>4</v>
      </c>
      <c r="AH529" s="14" t="str">
        <f t="shared" si="373"/>
        <v>张飞魂火-5</v>
      </c>
      <c r="AI529" s="14">
        <f t="shared" si="374"/>
        <v>5</v>
      </c>
      <c r="AJ529" s="14" t="str">
        <f>INDEX(挂机升级突破!$DT$4:$ED$4,INDEX(挂机升级突破!$DQ$6:$DQ$57,卡牌消耗!AI529))</f>
        <v>金币</v>
      </c>
      <c r="AK529" s="14">
        <f>ROUND(INDEX(挂机升级突破!$DJ$6:$DJ$57,卡牌消耗!AI529)*INDEX(卡牌消耗!$B$8:$F$8,AG529)/$Q$4/50,0)*50</f>
        <v>1550</v>
      </c>
      <c r="AL529" s="14" t="str">
        <f>IF(AD529&gt;0,INDEX(挂机升级突破!$DT$4:$ED$4,AD529),"")</f>
        <v>绿色基础材料</v>
      </c>
      <c r="AM529" s="14">
        <f>ROUND(INDEX(挂机升级突破!$DT$6:$ED$57,卡牌消耗!AI529,AD529)*INDEX(卡牌消耗!$B$5:$F$5,AG529)/$Q$4/5,0)*5</f>
        <v>185</v>
      </c>
      <c r="AN529" s="14" t="str">
        <f>IF(AE529&gt;0,INDEX(挂机升级突破!$DT$4:$ED$4,AE529),"")</f>
        <v/>
      </c>
      <c r="AO529" s="14" t="str">
        <f>IF(AE529&gt;0,ROUND(INDEX(挂机升级突破!$DT$6:$ED$57,卡牌消耗!AI529,AE529)*INDEX(卡牌消耗!$B$7:$F$7,AG529)/$Q$4,0),"")</f>
        <v/>
      </c>
      <c r="AR529" s="104">
        <v>525</v>
      </c>
      <c r="AS529" s="14">
        <f t="shared" si="375"/>
        <v>27</v>
      </c>
      <c r="AT529" s="14">
        <f>INDEX(挂机升级突破!$EI$7:$EI$26,AX529)</f>
        <v>5</v>
      </c>
      <c r="AU529" s="14">
        <f>INDEX(挂机升级突破!$EJ$7:$EJ$26,AX529)</f>
        <v>1</v>
      </c>
      <c r="AV529" s="14">
        <f t="shared" si="376"/>
        <v>3</v>
      </c>
      <c r="AW529" s="14" t="str">
        <f t="shared" si="377"/>
        <v>燕青</v>
      </c>
      <c r="AX529" s="14">
        <f t="shared" si="378"/>
        <v>5</v>
      </c>
      <c r="AY529" s="14" t="str">
        <f t="shared" si="379"/>
        <v>燕青5突</v>
      </c>
      <c r="AZ529" s="14" t="str">
        <f>IF(AT529&gt;0,INDEX(挂机升级突破!$ER$5:$EV$5,卡牌消耗!AT529),"")</f>
        <v>金币</v>
      </c>
      <c r="BA529" s="14">
        <f>IF(AT529&gt;0,ROUND(INDEX(挂机升级突破!$EV$7:$EV$26,卡牌消耗!AX529)*INDEX(卡牌消耗!$B$8:$F$8,AV529)/$Q$4/500,0)*500,"")</f>
        <v>4000</v>
      </c>
      <c r="BB529" s="14" t="str">
        <f>IF(AU529&gt;0,INDEX(挂机升级突破!$ER$5:$EV$5,卡牌消耗!AU529),"")</f>
        <v>玄铁</v>
      </c>
      <c r="BC529" s="14">
        <f>IF(AU529&gt;0,ROUND(INDEX(挂机升级突破!$ER$7:$EU$26,卡牌消耗!AX529,卡牌消耗!AU529)*INDEX($B$6:$F$6,AV529)/$Q$4/5,0)*5,"")</f>
        <v>35</v>
      </c>
      <c r="BD529" s="104"/>
      <c r="BE529" s="104"/>
    </row>
    <row r="530" spans="27:57" ht="16.5" x14ac:dyDescent="0.2">
      <c r="AA530" s="104">
        <v>526</v>
      </c>
      <c r="AB530" s="14">
        <f t="shared" si="370"/>
        <v>11</v>
      </c>
      <c r="AC530" s="14">
        <f>INDEX(挂机升级突破!$DQ$6:$DQ$57,卡牌消耗!AI530)</f>
        <v>11</v>
      </c>
      <c r="AD530" s="14">
        <f>INDEX(挂机升级突破!DR$6:DR$57,卡牌消耗!$AI530)</f>
        <v>2</v>
      </c>
      <c r="AE530" s="14">
        <f>INDEX(挂机升级突破!DS$6:DS$57,卡牌消耗!$AI530)</f>
        <v>0</v>
      </c>
      <c r="AF530" s="14" t="str">
        <f t="shared" si="371"/>
        <v>张飞</v>
      </c>
      <c r="AG530" s="14">
        <f t="shared" si="372"/>
        <v>4</v>
      </c>
      <c r="AH530" s="14" t="str">
        <f t="shared" si="373"/>
        <v>张飞魂火-6</v>
      </c>
      <c r="AI530" s="14">
        <f t="shared" si="374"/>
        <v>6</v>
      </c>
      <c r="AJ530" s="14" t="str">
        <f>INDEX(挂机升级突破!$DT$4:$ED$4,INDEX(挂机升级突破!$DQ$6:$DQ$57,卡牌消耗!AI530))</f>
        <v>金币</v>
      </c>
      <c r="AK530" s="14">
        <f>ROUND(INDEX(挂机升级突破!$DJ$6:$DJ$57,卡牌消耗!AI530)*INDEX(卡牌消耗!$B$8:$F$8,AG530)/$Q$4/50,0)*50</f>
        <v>1900</v>
      </c>
      <c r="AL530" s="14" t="str">
        <f>IF(AD530&gt;0,INDEX(挂机升级突破!$DT$4:$ED$4,AD530),"")</f>
        <v>蓝色基础材料</v>
      </c>
      <c r="AM530" s="14">
        <f>ROUND(INDEX(挂机升级突破!$DT$6:$ED$57,卡牌消耗!AI530,AD530)*INDEX(卡牌消耗!$B$5:$F$5,AG530)/$Q$4/5,0)*5</f>
        <v>35</v>
      </c>
      <c r="AN530" s="14" t="str">
        <f>IF(AE530&gt;0,INDEX(挂机升级突破!$DT$4:$ED$4,AE530),"")</f>
        <v/>
      </c>
      <c r="AO530" s="14" t="str">
        <f>IF(AE530&gt;0,ROUND(INDEX(挂机升级突破!$DT$6:$ED$57,卡牌消耗!AI530,AE530)*INDEX(卡牌消耗!$B$7:$F$7,AG530)/$Q$4,0),"")</f>
        <v/>
      </c>
      <c r="AR530" s="104">
        <v>526</v>
      </c>
      <c r="AS530" s="14">
        <f t="shared" si="375"/>
        <v>27</v>
      </c>
      <c r="AT530" s="14">
        <f>INDEX(挂机升级突破!$EI$7:$EI$26,AX530)</f>
        <v>5</v>
      </c>
      <c r="AU530" s="14">
        <f>INDEX(挂机升级突破!$EJ$7:$EJ$26,AX530)</f>
        <v>1</v>
      </c>
      <c r="AV530" s="14">
        <f t="shared" si="376"/>
        <v>3</v>
      </c>
      <c r="AW530" s="14" t="str">
        <f t="shared" si="377"/>
        <v>燕青</v>
      </c>
      <c r="AX530" s="14">
        <f t="shared" si="378"/>
        <v>6</v>
      </c>
      <c r="AY530" s="14" t="str">
        <f t="shared" si="379"/>
        <v>燕青6突</v>
      </c>
      <c r="AZ530" s="14" t="str">
        <f>IF(AT530&gt;0,INDEX(挂机升级突破!$ER$5:$EV$5,卡牌消耗!AT530),"")</f>
        <v>金币</v>
      </c>
      <c r="BA530" s="14">
        <f>IF(AT530&gt;0,ROUND(INDEX(挂机升级突破!$EV$7:$EV$26,卡牌消耗!AX530)*INDEX(卡牌消耗!$B$8:$F$8,AV530)/$Q$4/500,0)*500,"")</f>
        <v>5000</v>
      </c>
      <c r="BB530" s="14" t="str">
        <f>IF(AU530&gt;0,INDEX(挂机升级突破!$ER$5:$EV$5,卡牌消耗!AU530),"")</f>
        <v>玄铁</v>
      </c>
      <c r="BC530" s="14">
        <f>IF(AU530&gt;0,ROUND(INDEX(挂机升级突破!$ER$7:$EU$26,卡牌消耗!AX530,卡牌消耗!AU530)*INDEX($B$6:$F$6,AV530)/$Q$4/5,0)*5,"")</f>
        <v>50</v>
      </c>
      <c r="BD530" s="104"/>
      <c r="BE530" s="104"/>
    </row>
    <row r="531" spans="27:57" ht="16.5" x14ac:dyDescent="0.2">
      <c r="AA531" s="104">
        <v>527</v>
      </c>
      <c r="AB531" s="14">
        <f t="shared" si="370"/>
        <v>11</v>
      </c>
      <c r="AC531" s="14">
        <f>INDEX(挂机升级突破!$DQ$6:$DQ$57,卡牌消耗!AI531)</f>
        <v>11</v>
      </c>
      <c r="AD531" s="14">
        <f>INDEX(挂机升级突破!DR$6:DR$57,卡牌消耗!$AI531)</f>
        <v>2</v>
      </c>
      <c r="AE531" s="14">
        <f>INDEX(挂机升级突破!DS$6:DS$57,卡牌消耗!$AI531)</f>
        <v>0</v>
      </c>
      <c r="AF531" s="14" t="str">
        <f t="shared" si="371"/>
        <v>张飞</v>
      </c>
      <c r="AG531" s="14">
        <f t="shared" si="372"/>
        <v>4</v>
      </c>
      <c r="AH531" s="14" t="str">
        <f t="shared" si="373"/>
        <v>张飞魂火-7</v>
      </c>
      <c r="AI531" s="14">
        <f t="shared" si="374"/>
        <v>7</v>
      </c>
      <c r="AJ531" s="14" t="str">
        <f>INDEX(挂机升级突破!$DT$4:$ED$4,INDEX(挂机升级突破!$DQ$6:$DQ$57,卡牌消耗!AI531))</f>
        <v>金币</v>
      </c>
      <c r="AK531" s="14">
        <f>ROUND(INDEX(挂机升级突破!$DJ$6:$DJ$57,卡牌消耗!AI531)*INDEX(卡牌消耗!$B$8:$F$8,AG531)/$Q$4/50,0)*50</f>
        <v>1900</v>
      </c>
      <c r="AL531" s="14" t="str">
        <f>IF(AD531&gt;0,INDEX(挂机升级突破!$DT$4:$ED$4,AD531),"")</f>
        <v>蓝色基础材料</v>
      </c>
      <c r="AM531" s="14">
        <f>ROUND(INDEX(挂机升级突破!$DT$6:$ED$57,卡牌消耗!AI531,AD531)*INDEX(卡牌消耗!$B$5:$F$5,AG531)/$Q$4/5,0)*5</f>
        <v>35</v>
      </c>
      <c r="AN531" s="14" t="str">
        <f>IF(AE531&gt;0,INDEX(挂机升级突破!$DT$4:$ED$4,AE531),"")</f>
        <v/>
      </c>
      <c r="AO531" s="14" t="str">
        <f>IF(AE531&gt;0,ROUND(INDEX(挂机升级突破!$DT$6:$ED$57,卡牌消耗!AI531,AE531)*INDEX(卡牌消耗!$B$7:$F$7,AG531)/$Q$4,0),"")</f>
        <v/>
      </c>
      <c r="AR531" s="104">
        <v>527</v>
      </c>
      <c r="AS531" s="14">
        <f t="shared" si="375"/>
        <v>27</v>
      </c>
      <c r="AT531" s="14">
        <f>INDEX(挂机升级突破!$EI$7:$EI$26,AX531)</f>
        <v>5</v>
      </c>
      <c r="AU531" s="14">
        <f>INDEX(挂机升级突破!$EJ$7:$EJ$26,AX531)</f>
        <v>1</v>
      </c>
      <c r="AV531" s="14">
        <f t="shared" si="376"/>
        <v>3</v>
      </c>
      <c r="AW531" s="14" t="str">
        <f t="shared" si="377"/>
        <v>燕青</v>
      </c>
      <c r="AX531" s="14">
        <f t="shared" si="378"/>
        <v>7</v>
      </c>
      <c r="AY531" s="14" t="str">
        <f t="shared" si="379"/>
        <v>燕青7突</v>
      </c>
      <c r="AZ531" s="14" t="str">
        <f>IF(AT531&gt;0,INDEX(挂机升级突破!$ER$5:$EV$5,卡牌消耗!AT531),"")</f>
        <v>金币</v>
      </c>
      <c r="BA531" s="14">
        <f>IF(AT531&gt;0,ROUND(INDEX(挂机升级突破!$EV$7:$EV$26,卡牌消耗!AX531)*INDEX(卡牌消耗!$B$8:$F$8,AV531)/$Q$4/500,0)*500,"")</f>
        <v>8000</v>
      </c>
      <c r="BB531" s="14" t="str">
        <f>IF(AU531&gt;0,INDEX(挂机升级突破!$ER$5:$EV$5,卡牌消耗!AU531),"")</f>
        <v>玄铁</v>
      </c>
      <c r="BC531" s="14">
        <f>IF(AU531&gt;0,ROUND(INDEX(挂机升级突破!$ER$7:$EU$26,卡牌消耗!AX531,卡牌消耗!AU531)*INDEX($B$6:$F$6,AV531)/$Q$4/5,0)*5,"")</f>
        <v>85</v>
      </c>
      <c r="BD531" s="104"/>
      <c r="BE531" s="104"/>
    </row>
    <row r="532" spans="27:57" ht="16.5" x14ac:dyDescent="0.2">
      <c r="AA532" s="104">
        <v>528</v>
      </c>
      <c r="AB532" s="14">
        <f t="shared" si="370"/>
        <v>11</v>
      </c>
      <c r="AC532" s="14">
        <f>INDEX(挂机升级突破!$DQ$6:$DQ$57,卡牌消耗!AI532)</f>
        <v>11</v>
      </c>
      <c r="AD532" s="14">
        <f>INDEX(挂机升级突破!DR$6:DR$57,卡牌消耗!$AI532)</f>
        <v>2</v>
      </c>
      <c r="AE532" s="14">
        <f>INDEX(挂机升级突破!DS$6:DS$57,卡牌消耗!$AI532)</f>
        <v>0</v>
      </c>
      <c r="AF532" s="14" t="str">
        <f t="shared" si="371"/>
        <v>张飞</v>
      </c>
      <c r="AG532" s="14">
        <f t="shared" si="372"/>
        <v>4</v>
      </c>
      <c r="AH532" s="14" t="str">
        <f t="shared" si="373"/>
        <v>张飞魂火-8</v>
      </c>
      <c r="AI532" s="14">
        <f t="shared" si="374"/>
        <v>8</v>
      </c>
      <c r="AJ532" s="14" t="str">
        <f>INDEX(挂机升级突破!$DT$4:$ED$4,INDEX(挂机升级突破!$DQ$6:$DQ$57,卡牌消耗!AI532))</f>
        <v>金币</v>
      </c>
      <c r="AK532" s="14">
        <f>ROUND(INDEX(挂机升级突破!$DJ$6:$DJ$57,卡牌消耗!AI532)*INDEX(卡牌消耗!$B$8:$F$8,AG532)/$Q$4/50,0)*50</f>
        <v>2850</v>
      </c>
      <c r="AL532" s="14" t="str">
        <f>IF(AD532&gt;0,INDEX(挂机升级突破!$DT$4:$ED$4,AD532),"")</f>
        <v>蓝色基础材料</v>
      </c>
      <c r="AM532" s="14">
        <f>ROUND(INDEX(挂机升级突破!$DT$6:$ED$57,卡牌消耗!AI532,AD532)*INDEX(卡牌消耗!$B$5:$F$5,AG532)/$Q$4/5,0)*5</f>
        <v>70</v>
      </c>
      <c r="AN532" s="14" t="str">
        <f>IF(AE532&gt;0,INDEX(挂机升级突破!$DT$4:$ED$4,AE532),"")</f>
        <v/>
      </c>
      <c r="AO532" s="14" t="str">
        <f>IF(AE532&gt;0,ROUND(INDEX(挂机升级突破!$DT$6:$ED$57,卡牌消耗!AI532,AE532)*INDEX(卡牌消耗!$B$7:$F$7,AG532)/$Q$4,0),"")</f>
        <v/>
      </c>
      <c r="AR532" s="104">
        <v>528</v>
      </c>
      <c r="AS532" s="14">
        <f t="shared" si="375"/>
        <v>27</v>
      </c>
      <c r="AT532" s="14">
        <f>INDEX(挂机升级突破!$EI$7:$EI$26,AX532)</f>
        <v>5</v>
      </c>
      <c r="AU532" s="14">
        <f>INDEX(挂机升级突破!$EJ$7:$EJ$26,AX532)</f>
        <v>1</v>
      </c>
      <c r="AV532" s="14">
        <f t="shared" si="376"/>
        <v>3</v>
      </c>
      <c r="AW532" s="14" t="str">
        <f t="shared" si="377"/>
        <v>燕青</v>
      </c>
      <c r="AX532" s="14">
        <f t="shared" si="378"/>
        <v>8</v>
      </c>
      <c r="AY532" s="14" t="str">
        <f t="shared" si="379"/>
        <v>燕青8突</v>
      </c>
      <c r="AZ532" s="14" t="str">
        <f>IF(AT532&gt;0,INDEX(挂机升级突破!$ER$5:$EV$5,卡牌消耗!AT532),"")</f>
        <v>金币</v>
      </c>
      <c r="BA532" s="14">
        <f>IF(AT532&gt;0,ROUND(INDEX(挂机升级突破!$EV$7:$EV$26,卡牌消耗!AX532)*INDEX(卡牌消耗!$B$8:$F$8,AV532)/$Q$4/500,0)*500,"")</f>
        <v>8000</v>
      </c>
      <c r="BB532" s="14" t="str">
        <f>IF(AU532&gt;0,INDEX(挂机升级突破!$ER$5:$EV$5,卡牌消耗!AU532),"")</f>
        <v>玄铁</v>
      </c>
      <c r="BC532" s="14">
        <f>IF(AU532&gt;0,ROUND(INDEX(挂机升级突破!$ER$7:$EU$26,卡牌消耗!AX532,卡牌消耗!AU532)*INDEX($B$6:$F$6,AV532)/$Q$4/5,0)*5,"")</f>
        <v>150</v>
      </c>
      <c r="BD532" s="104"/>
      <c r="BE532" s="104"/>
    </row>
    <row r="533" spans="27:57" ht="16.5" x14ac:dyDescent="0.2">
      <c r="AA533" s="104">
        <v>529</v>
      </c>
      <c r="AB533" s="14">
        <f t="shared" si="370"/>
        <v>11</v>
      </c>
      <c r="AC533" s="14">
        <f>INDEX(挂机升级突破!$DQ$6:$DQ$57,卡牌消耗!AI533)</f>
        <v>11</v>
      </c>
      <c r="AD533" s="14">
        <f>INDEX(挂机升级突破!DR$6:DR$57,卡牌消耗!$AI533)</f>
        <v>2</v>
      </c>
      <c r="AE533" s="14">
        <f>INDEX(挂机升级突破!DS$6:DS$57,卡牌消耗!$AI533)</f>
        <v>0</v>
      </c>
      <c r="AF533" s="14" t="str">
        <f t="shared" si="371"/>
        <v>张飞</v>
      </c>
      <c r="AG533" s="14">
        <f t="shared" si="372"/>
        <v>4</v>
      </c>
      <c r="AH533" s="14" t="str">
        <f t="shared" si="373"/>
        <v>张飞魂火-9</v>
      </c>
      <c r="AI533" s="14">
        <f t="shared" si="374"/>
        <v>9</v>
      </c>
      <c r="AJ533" s="14" t="str">
        <f>INDEX(挂机升级突破!$DT$4:$ED$4,INDEX(挂机升级突破!$DQ$6:$DQ$57,卡牌消耗!AI533))</f>
        <v>金币</v>
      </c>
      <c r="AK533" s="14">
        <f>ROUND(INDEX(挂机升级突破!$DJ$6:$DJ$57,卡牌消耗!AI533)*INDEX(卡牌消耗!$B$8:$F$8,AG533)/$Q$4/50,0)*50</f>
        <v>2850</v>
      </c>
      <c r="AL533" s="14" t="str">
        <f>IF(AD533&gt;0,INDEX(挂机升级突破!$DT$4:$ED$4,AD533),"")</f>
        <v>蓝色基础材料</v>
      </c>
      <c r="AM533" s="14">
        <f>ROUND(INDEX(挂机升级突破!$DT$6:$ED$57,卡牌消耗!AI533,AD533)*INDEX(卡牌消耗!$B$5:$F$5,AG533)/$Q$4/5,0)*5</f>
        <v>70</v>
      </c>
      <c r="AN533" s="14" t="str">
        <f>IF(AE533&gt;0,INDEX(挂机升级突破!$DT$4:$ED$4,AE533),"")</f>
        <v/>
      </c>
      <c r="AO533" s="14" t="str">
        <f>IF(AE533&gt;0,ROUND(INDEX(挂机升级突破!$DT$6:$ED$57,卡牌消耗!AI533,AE533)*INDEX(卡牌消耗!$B$7:$F$7,AG533)/$Q$4,0),"")</f>
        <v/>
      </c>
      <c r="AR533" s="104">
        <v>529</v>
      </c>
      <c r="AS533" s="14">
        <f t="shared" si="375"/>
        <v>27</v>
      </c>
      <c r="AT533" s="14">
        <f>INDEX(挂机升级突破!$EI$7:$EI$26,AX533)</f>
        <v>5</v>
      </c>
      <c r="AU533" s="14">
        <f>INDEX(挂机升级突破!$EJ$7:$EJ$26,AX533)</f>
        <v>2</v>
      </c>
      <c r="AV533" s="14">
        <f t="shared" si="376"/>
        <v>3</v>
      </c>
      <c r="AW533" s="14" t="str">
        <f t="shared" si="377"/>
        <v>燕青</v>
      </c>
      <c r="AX533" s="14">
        <f t="shared" si="378"/>
        <v>9</v>
      </c>
      <c r="AY533" s="14" t="str">
        <f t="shared" si="379"/>
        <v>燕青9突</v>
      </c>
      <c r="AZ533" s="14" t="str">
        <f>IF(AT533&gt;0,INDEX(挂机升级突破!$ER$5:$EV$5,卡牌消耗!AT533),"")</f>
        <v>金币</v>
      </c>
      <c r="BA533" s="14">
        <f>IF(AT533&gt;0,ROUND(INDEX(挂机升级突破!$EV$7:$EV$26,卡牌消耗!AX533)*INDEX(卡牌消耗!$B$8:$F$8,AV533)/$Q$4/500,0)*500,"")</f>
        <v>11000</v>
      </c>
      <c r="BB533" s="14" t="str">
        <f>IF(AU533&gt;0,INDEX(挂机升级突破!$ER$5:$EV$5,卡牌消耗!AU533),"")</f>
        <v>乌金</v>
      </c>
      <c r="BC533" s="14">
        <f>IF(AU533&gt;0,ROUND(INDEX(挂机升级突破!$ER$7:$EU$26,卡牌消耗!AX533,卡牌消耗!AU533)*INDEX($B$6:$F$6,AV533)/$Q$4/5,0)*5,"")</f>
        <v>50</v>
      </c>
      <c r="BD533" s="104"/>
      <c r="BE533" s="104"/>
    </row>
    <row r="534" spans="27:57" ht="16.5" x14ac:dyDescent="0.2">
      <c r="AA534" s="104">
        <v>530</v>
      </c>
      <c r="AB534" s="14">
        <f t="shared" si="370"/>
        <v>11</v>
      </c>
      <c r="AC534" s="14">
        <f>INDEX(挂机升级突破!$DQ$6:$DQ$57,卡牌消耗!AI534)</f>
        <v>11</v>
      </c>
      <c r="AD534" s="14">
        <f>INDEX(挂机升级突破!DR$6:DR$57,卡牌消耗!$AI534)</f>
        <v>2</v>
      </c>
      <c r="AE534" s="14">
        <f>INDEX(挂机升级突破!DS$6:DS$57,卡牌消耗!$AI534)</f>
        <v>0</v>
      </c>
      <c r="AF534" s="14" t="str">
        <f t="shared" si="371"/>
        <v>张飞</v>
      </c>
      <c r="AG534" s="14">
        <f t="shared" si="372"/>
        <v>4</v>
      </c>
      <c r="AH534" s="14" t="str">
        <f t="shared" si="373"/>
        <v>张飞魂火-10</v>
      </c>
      <c r="AI534" s="14">
        <f t="shared" si="374"/>
        <v>10</v>
      </c>
      <c r="AJ534" s="14" t="str">
        <f>INDEX(挂机升级突破!$DT$4:$ED$4,INDEX(挂机升级突破!$DQ$6:$DQ$57,卡牌消耗!AI534))</f>
        <v>金币</v>
      </c>
      <c r="AK534" s="14">
        <f>ROUND(INDEX(挂机升级突破!$DJ$6:$DJ$57,卡牌消耗!AI534)*INDEX(卡牌消耗!$B$8:$F$8,AG534)/$Q$4/50,0)*50</f>
        <v>4750</v>
      </c>
      <c r="AL534" s="14" t="str">
        <f>IF(AD534&gt;0,INDEX(挂机升级突破!$DT$4:$ED$4,AD534),"")</f>
        <v>蓝色基础材料</v>
      </c>
      <c r="AM534" s="14">
        <f>ROUND(INDEX(挂机升级突破!$DT$6:$ED$57,卡牌消耗!AI534,AD534)*INDEX(卡牌消耗!$B$5:$F$5,AG534)/$Q$4/5,0)*5</f>
        <v>105</v>
      </c>
      <c r="AN534" s="14" t="str">
        <f>IF(AE534&gt;0,INDEX(挂机升级突破!$DT$4:$ED$4,AE534),"")</f>
        <v/>
      </c>
      <c r="AO534" s="14" t="str">
        <f>IF(AE534&gt;0,ROUND(INDEX(挂机升级突破!$DT$6:$ED$57,卡牌消耗!AI534,AE534)*INDEX(卡牌消耗!$B$7:$F$7,AG534)/$Q$4,0),"")</f>
        <v/>
      </c>
      <c r="AR534" s="104">
        <v>530</v>
      </c>
      <c r="AS534" s="14">
        <f t="shared" si="375"/>
        <v>27</v>
      </c>
      <c r="AT534" s="14">
        <f>INDEX(挂机升级突破!$EI$7:$EI$26,AX534)</f>
        <v>5</v>
      </c>
      <c r="AU534" s="14">
        <f>INDEX(挂机升级突破!$EJ$7:$EJ$26,AX534)</f>
        <v>2</v>
      </c>
      <c r="AV534" s="14">
        <f t="shared" si="376"/>
        <v>3</v>
      </c>
      <c r="AW534" s="14" t="str">
        <f t="shared" si="377"/>
        <v>燕青</v>
      </c>
      <c r="AX534" s="14">
        <f t="shared" si="378"/>
        <v>10</v>
      </c>
      <c r="AY534" s="14" t="str">
        <f t="shared" si="379"/>
        <v>燕青10突</v>
      </c>
      <c r="AZ534" s="14" t="str">
        <f>IF(AT534&gt;0,INDEX(挂机升级突破!$ER$5:$EV$5,卡牌消耗!AT534),"")</f>
        <v>金币</v>
      </c>
      <c r="BA534" s="14">
        <f>IF(AT534&gt;0,ROUND(INDEX(挂机升级突破!$EV$7:$EV$26,卡牌消耗!AX534)*INDEX(卡牌消耗!$B$8:$F$8,AV534)/$Q$4/500,0)*500,"")</f>
        <v>19000</v>
      </c>
      <c r="BB534" s="14" t="str">
        <f>IF(AU534&gt;0,INDEX(挂机升级突破!$ER$5:$EV$5,卡牌消耗!AU534),"")</f>
        <v>乌金</v>
      </c>
      <c r="BC534" s="14">
        <f>IF(AU534&gt;0,ROUND(INDEX(挂机升级突破!$ER$7:$EU$26,卡牌消耗!AX534,卡牌消耗!AU534)*INDEX($B$6:$F$6,AV534)/$Q$4/5,0)*5,"")</f>
        <v>70</v>
      </c>
      <c r="BD534" s="104"/>
      <c r="BE534" s="104"/>
    </row>
    <row r="535" spans="27:57" ht="16.5" x14ac:dyDescent="0.2">
      <c r="AA535" s="104">
        <v>531</v>
      </c>
      <c r="AB535" s="14">
        <f t="shared" si="370"/>
        <v>11</v>
      </c>
      <c r="AC535" s="14">
        <f>INDEX(挂机升级突破!$DQ$6:$DQ$57,卡牌消耗!AI535)</f>
        <v>11</v>
      </c>
      <c r="AD535" s="14">
        <f>INDEX(挂机升级突破!DR$6:DR$57,卡牌消耗!$AI535)</f>
        <v>2</v>
      </c>
      <c r="AE535" s="14">
        <f>INDEX(挂机升级突破!DS$6:DS$57,卡牌消耗!$AI535)</f>
        <v>0</v>
      </c>
      <c r="AF535" s="14" t="str">
        <f t="shared" si="371"/>
        <v>张飞</v>
      </c>
      <c r="AG535" s="14">
        <f t="shared" si="372"/>
        <v>4</v>
      </c>
      <c r="AH535" s="14" t="str">
        <f t="shared" si="373"/>
        <v>张飞魂火-11</v>
      </c>
      <c r="AI535" s="14">
        <f t="shared" si="374"/>
        <v>11</v>
      </c>
      <c r="AJ535" s="14" t="str">
        <f>INDEX(挂机升级突破!$DT$4:$ED$4,INDEX(挂机升级突破!$DQ$6:$DQ$57,卡牌消耗!AI535))</f>
        <v>金币</v>
      </c>
      <c r="AK535" s="14">
        <f>ROUND(INDEX(挂机升级突破!$DJ$6:$DJ$57,卡牌消耗!AI535)*INDEX(卡牌消耗!$B$8:$F$8,AG535)/$Q$4/50,0)*50</f>
        <v>4750</v>
      </c>
      <c r="AL535" s="14" t="str">
        <f>IF(AD535&gt;0,INDEX(挂机升级突破!$DT$4:$ED$4,AD535),"")</f>
        <v>蓝色基础材料</v>
      </c>
      <c r="AM535" s="14">
        <f>ROUND(INDEX(挂机升级突破!$DT$6:$ED$57,卡牌消耗!AI535,AD535)*INDEX(卡牌消耗!$B$5:$F$5,AG535)/$Q$4/5,0)*5</f>
        <v>105</v>
      </c>
      <c r="AN535" s="14" t="str">
        <f>IF(AE535&gt;0,INDEX(挂机升级突破!$DT$4:$ED$4,AE535),"")</f>
        <v/>
      </c>
      <c r="AO535" s="14" t="str">
        <f>IF(AE535&gt;0,ROUND(INDEX(挂机升级突破!$DT$6:$ED$57,卡牌消耗!AI535,AE535)*INDEX(卡牌消耗!$B$7:$F$7,AG535)/$Q$4,0),"")</f>
        <v/>
      </c>
      <c r="AR535" s="104">
        <v>531</v>
      </c>
      <c r="AS535" s="14">
        <f t="shared" si="375"/>
        <v>27</v>
      </c>
      <c r="AT535" s="14">
        <f>INDEX(挂机升级突破!$EI$7:$EI$26,AX535)</f>
        <v>5</v>
      </c>
      <c r="AU535" s="14">
        <f>INDEX(挂机升级突破!$EJ$7:$EJ$26,AX535)</f>
        <v>2</v>
      </c>
      <c r="AV535" s="14">
        <f t="shared" si="376"/>
        <v>3</v>
      </c>
      <c r="AW535" s="14" t="str">
        <f t="shared" si="377"/>
        <v>燕青</v>
      </c>
      <c r="AX535" s="14">
        <f t="shared" si="378"/>
        <v>11</v>
      </c>
      <c r="AY535" s="14" t="str">
        <f t="shared" si="379"/>
        <v>燕青11突</v>
      </c>
      <c r="AZ535" s="14" t="str">
        <f>IF(AT535&gt;0,INDEX(挂机升级突破!$ER$5:$EV$5,卡牌消耗!AT535),"")</f>
        <v>金币</v>
      </c>
      <c r="BA535" s="14">
        <f>IF(AT535&gt;0,ROUND(INDEX(挂机升级突破!$EV$7:$EV$26,卡牌消耗!AX535)*INDEX(卡牌消耗!$B$8:$F$8,AV535)/$Q$4/500,0)*500,"")</f>
        <v>19000</v>
      </c>
      <c r="BB535" s="14" t="str">
        <f>IF(AU535&gt;0,INDEX(挂机升级突破!$ER$5:$EV$5,卡牌消耗!AU535),"")</f>
        <v>乌金</v>
      </c>
      <c r="BC535" s="14">
        <f>IF(AU535&gt;0,ROUND(INDEX(挂机升级突破!$ER$7:$EU$26,卡牌消耗!AX535,卡牌消耗!AU535)*INDEX($B$6:$F$6,AV535)/$Q$4/5,0)*5,"")</f>
        <v>90</v>
      </c>
      <c r="BD535" s="104"/>
      <c r="BE535" s="104"/>
    </row>
    <row r="536" spans="27:57" ht="16.5" x14ac:dyDescent="0.2">
      <c r="AA536" s="104">
        <v>532</v>
      </c>
      <c r="AB536" s="14">
        <f t="shared" si="370"/>
        <v>11</v>
      </c>
      <c r="AC536" s="14">
        <f>INDEX(挂机升级突破!$DQ$6:$DQ$57,卡牌消耗!AI536)</f>
        <v>11</v>
      </c>
      <c r="AD536" s="14">
        <f>INDEX(挂机升级突破!DR$6:DR$57,卡牌消耗!$AI536)</f>
        <v>2</v>
      </c>
      <c r="AE536" s="14">
        <f>INDEX(挂机升级突破!DS$6:DS$57,卡牌消耗!$AI536)</f>
        <v>0</v>
      </c>
      <c r="AF536" s="14" t="str">
        <f t="shared" si="371"/>
        <v>张飞</v>
      </c>
      <c r="AG536" s="14">
        <f t="shared" si="372"/>
        <v>4</v>
      </c>
      <c r="AH536" s="14" t="str">
        <f t="shared" si="373"/>
        <v>张飞魂火-12</v>
      </c>
      <c r="AI536" s="14">
        <f t="shared" si="374"/>
        <v>12</v>
      </c>
      <c r="AJ536" s="14" t="str">
        <f>INDEX(挂机升级突破!$DT$4:$ED$4,INDEX(挂机升级突破!$DQ$6:$DQ$57,卡牌消耗!AI536))</f>
        <v>金币</v>
      </c>
      <c r="AK536" s="14">
        <f>ROUND(INDEX(挂机升级突破!$DJ$6:$DJ$57,卡牌消耗!AI536)*INDEX(卡牌消耗!$B$8:$F$8,AG536)/$Q$4/50,0)*50</f>
        <v>4100</v>
      </c>
      <c r="AL536" s="14" t="str">
        <f>IF(AD536&gt;0,INDEX(挂机升级突破!$DT$4:$ED$4,AD536),"")</f>
        <v>蓝色基础材料</v>
      </c>
      <c r="AM536" s="14">
        <f>ROUND(INDEX(挂机升级突破!$DT$6:$ED$57,卡牌消耗!AI536,AD536)*INDEX(卡牌消耗!$B$5:$F$5,AG536)/$Q$4/5,0)*5</f>
        <v>140</v>
      </c>
      <c r="AN536" s="14" t="str">
        <f>IF(AE536&gt;0,INDEX(挂机升级突破!$DT$4:$ED$4,AE536),"")</f>
        <v/>
      </c>
      <c r="AO536" s="14" t="str">
        <f>IF(AE536&gt;0,ROUND(INDEX(挂机升级突破!$DT$6:$ED$57,卡牌消耗!AI536,AE536)*INDEX(卡牌消耗!$B$7:$F$7,AG536)/$Q$4,0),"")</f>
        <v/>
      </c>
      <c r="AR536" s="104">
        <v>532</v>
      </c>
      <c r="AS536" s="14">
        <f t="shared" si="375"/>
        <v>27</v>
      </c>
      <c r="AT536" s="14">
        <f>INDEX(挂机升级突破!$EI$7:$EI$26,AX536)</f>
        <v>5</v>
      </c>
      <c r="AU536" s="14">
        <f>INDEX(挂机升级突破!$EJ$7:$EJ$26,AX536)</f>
        <v>2</v>
      </c>
      <c r="AV536" s="14">
        <f t="shared" si="376"/>
        <v>3</v>
      </c>
      <c r="AW536" s="14" t="str">
        <f t="shared" si="377"/>
        <v>燕青</v>
      </c>
      <c r="AX536" s="14">
        <f t="shared" si="378"/>
        <v>12</v>
      </c>
      <c r="AY536" s="14" t="str">
        <f t="shared" si="379"/>
        <v>燕青12突</v>
      </c>
      <c r="AZ536" s="14" t="str">
        <f>IF(AT536&gt;0,INDEX(挂机升级突破!$ER$5:$EV$5,卡牌消耗!AT536),"")</f>
        <v>金币</v>
      </c>
      <c r="BA536" s="14">
        <f>IF(AT536&gt;0,ROUND(INDEX(挂机升级突破!$EV$7:$EV$26,卡牌消耗!AX536)*INDEX(卡牌消耗!$B$8:$F$8,AV536)/$Q$4/500,0)*500,"")</f>
        <v>25000</v>
      </c>
      <c r="BB536" s="14" t="str">
        <f>IF(AU536&gt;0,INDEX(挂机升级突破!$ER$5:$EV$5,卡牌消耗!AU536),"")</f>
        <v>乌金</v>
      </c>
      <c r="BC536" s="14">
        <f>IF(AU536&gt;0,ROUND(INDEX(挂机升级突破!$ER$7:$EU$26,卡牌消耗!AX536,卡牌消耗!AU536)*INDEX($B$6:$F$6,AV536)/$Q$4/5,0)*5,"")</f>
        <v>120</v>
      </c>
      <c r="BD536" s="104"/>
      <c r="BE536" s="104"/>
    </row>
    <row r="537" spans="27:57" ht="16.5" x14ac:dyDescent="0.2">
      <c r="AA537" s="104">
        <v>533</v>
      </c>
      <c r="AB537" s="14">
        <f t="shared" si="370"/>
        <v>11</v>
      </c>
      <c r="AC537" s="14">
        <f>INDEX(挂机升级突破!$DQ$6:$DQ$57,卡牌消耗!AI537)</f>
        <v>11</v>
      </c>
      <c r="AD537" s="14">
        <f>INDEX(挂机升级突破!DR$6:DR$57,卡牌消耗!$AI537)</f>
        <v>2</v>
      </c>
      <c r="AE537" s="14">
        <f>INDEX(挂机升级突破!DS$6:DS$57,卡牌消耗!$AI537)</f>
        <v>0</v>
      </c>
      <c r="AF537" s="14" t="str">
        <f t="shared" si="371"/>
        <v>张飞</v>
      </c>
      <c r="AG537" s="14">
        <f t="shared" si="372"/>
        <v>4</v>
      </c>
      <c r="AH537" s="14" t="str">
        <f t="shared" si="373"/>
        <v>张飞魂火-13</v>
      </c>
      <c r="AI537" s="14">
        <f t="shared" si="374"/>
        <v>13</v>
      </c>
      <c r="AJ537" s="14" t="str">
        <f>INDEX(挂机升级突破!$DT$4:$ED$4,INDEX(挂机升级突破!$DQ$6:$DQ$57,卡牌消耗!AI537))</f>
        <v>金币</v>
      </c>
      <c r="AK537" s="14">
        <f>ROUND(INDEX(挂机升级突破!$DJ$6:$DJ$57,卡牌消耗!AI537)*INDEX(卡牌消耗!$B$8:$F$8,AG537)/$Q$4/50,0)*50</f>
        <v>4100</v>
      </c>
      <c r="AL537" s="14" t="str">
        <f>IF(AD537&gt;0,INDEX(挂机升级突破!$DT$4:$ED$4,AD537),"")</f>
        <v>蓝色基础材料</v>
      </c>
      <c r="AM537" s="14">
        <f>ROUND(INDEX(挂机升级突破!$DT$6:$ED$57,卡牌消耗!AI537,AD537)*INDEX(卡牌消耗!$B$5:$F$5,AG537)/$Q$4/5,0)*5</f>
        <v>140</v>
      </c>
      <c r="AN537" s="14" t="str">
        <f>IF(AE537&gt;0,INDEX(挂机升级突破!$DT$4:$ED$4,AE537),"")</f>
        <v/>
      </c>
      <c r="AO537" s="14" t="str">
        <f>IF(AE537&gt;0,ROUND(INDEX(挂机升级突破!$DT$6:$ED$57,卡牌消耗!AI537,AE537)*INDEX(卡牌消耗!$B$7:$F$7,AG537)/$Q$4,0),"")</f>
        <v/>
      </c>
      <c r="AR537" s="104">
        <v>533</v>
      </c>
      <c r="AS537" s="14">
        <f t="shared" si="375"/>
        <v>27</v>
      </c>
      <c r="AT537" s="14">
        <f>INDEX(挂机升级突破!$EI$7:$EI$26,AX537)</f>
        <v>5</v>
      </c>
      <c r="AU537" s="14">
        <f>INDEX(挂机升级突破!$EJ$7:$EJ$26,AX537)</f>
        <v>3</v>
      </c>
      <c r="AV537" s="14">
        <f t="shared" si="376"/>
        <v>3</v>
      </c>
      <c r="AW537" s="14" t="str">
        <f t="shared" si="377"/>
        <v>燕青</v>
      </c>
      <c r="AX537" s="14">
        <f t="shared" si="378"/>
        <v>13</v>
      </c>
      <c r="AY537" s="14" t="str">
        <f t="shared" si="379"/>
        <v>燕青13突</v>
      </c>
      <c r="AZ537" s="14" t="str">
        <f>IF(AT537&gt;0,INDEX(挂机升级突破!$ER$5:$EV$5,卡牌消耗!AT537),"")</f>
        <v>金币</v>
      </c>
      <c r="BA537" s="14">
        <f>IF(AT537&gt;0,ROUND(INDEX(挂机升级突破!$EV$7:$EV$26,卡牌消耗!AX537)*INDEX(卡牌消耗!$B$8:$F$8,AV537)/$Q$4/500,0)*500,"")</f>
        <v>33500</v>
      </c>
      <c r="BB537" s="14" t="str">
        <f>IF(AU537&gt;0,INDEX(挂机升级突破!$ER$5:$EV$5,卡牌消耗!AU537),"")</f>
        <v>银母</v>
      </c>
      <c r="BC537" s="14">
        <f>IF(AU537&gt;0,ROUND(INDEX(挂机升级突破!$ER$7:$EU$26,卡牌消耗!AX537,卡牌消耗!AU537)*INDEX($B$6:$F$6,AV537)/$Q$4/5,0)*5,"")</f>
        <v>40</v>
      </c>
      <c r="BD537" s="104"/>
      <c r="BE537" s="104"/>
    </row>
    <row r="538" spans="27:57" ht="16.5" x14ac:dyDescent="0.2">
      <c r="AA538" s="104">
        <v>534</v>
      </c>
      <c r="AB538" s="14">
        <f t="shared" si="370"/>
        <v>11</v>
      </c>
      <c r="AC538" s="14">
        <f>INDEX(挂机升级突破!$DQ$6:$DQ$57,卡牌消耗!AI538)</f>
        <v>11</v>
      </c>
      <c r="AD538" s="14">
        <f>INDEX(挂机升级突破!DR$6:DR$57,卡牌消耗!$AI538)</f>
        <v>3</v>
      </c>
      <c r="AE538" s="14">
        <f>INDEX(挂机升级突破!DS$6:DS$57,卡牌消耗!$AI538)</f>
        <v>0</v>
      </c>
      <c r="AF538" s="14" t="str">
        <f t="shared" si="371"/>
        <v>张飞</v>
      </c>
      <c r="AG538" s="14">
        <f t="shared" si="372"/>
        <v>4</v>
      </c>
      <c r="AH538" s="14" t="str">
        <f t="shared" si="373"/>
        <v>张飞魂火-14</v>
      </c>
      <c r="AI538" s="14">
        <f t="shared" si="374"/>
        <v>14</v>
      </c>
      <c r="AJ538" s="14" t="str">
        <f>INDEX(挂机升级突破!$DT$4:$ED$4,INDEX(挂机升级突破!$DQ$6:$DQ$57,卡牌消耗!AI538))</f>
        <v>金币</v>
      </c>
      <c r="AK538" s="14">
        <f>ROUND(INDEX(挂机升级突破!$DJ$6:$DJ$57,卡牌消耗!AI538)*INDEX(卡牌消耗!$B$8:$F$8,AG538)/$Q$4/50,0)*50</f>
        <v>4500</v>
      </c>
      <c r="AL538" s="14" t="str">
        <f>IF(AD538&gt;0,INDEX(挂机升级突破!$DT$4:$ED$4,AD538),"")</f>
        <v>紫色基础材料</v>
      </c>
      <c r="AM538" s="14">
        <f>ROUND(INDEX(挂机升级突破!$DT$6:$ED$57,卡牌消耗!AI538,AD538)*INDEX(卡牌消耗!$B$5:$F$5,AG538)/$Q$4/5,0)*5</f>
        <v>30</v>
      </c>
      <c r="AN538" s="14" t="str">
        <f>IF(AE538&gt;0,INDEX(挂机升级突破!$DT$4:$ED$4,AE538),"")</f>
        <v/>
      </c>
      <c r="AO538" s="14" t="str">
        <f>IF(AE538&gt;0,ROUND(INDEX(挂机升级突破!$DT$6:$ED$57,卡牌消耗!AI538,AE538)*INDEX(卡牌消耗!$B$7:$F$7,AG538)/$Q$4,0),"")</f>
        <v/>
      </c>
      <c r="AR538" s="104">
        <v>534</v>
      </c>
      <c r="AS538" s="14">
        <f t="shared" si="375"/>
        <v>27</v>
      </c>
      <c r="AT538" s="14">
        <f>INDEX(挂机升级突破!$EI$7:$EI$26,AX538)</f>
        <v>5</v>
      </c>
      <c r="AU538" s="14">
        <f>INDEX(挂机升级突破!$EJ$7:$EJ$26,AX538)</f>
        <v>3</v>
      </c>
      <c r="AV538" s="14">
        <f t="shared" si="376"/>
        <v>3</v>
      </c>
      <c r="AW538" s="14" t="str">
        <f t="shared" si="377"/>
        <v>燕青</v>
      </c>
      <c r="AX538" s="14">
        <f t="shared" si="378"/>
        <v>14</v>
      </c>
      <c r="AY538" s="14" t="str">
        <f t="shared" si="379"/>
        <v>燕青14突</v>
      </c>
      <c r="AZ538" s="14" t="str">
        <f>IF(AT538&gt;0,INDEX(挂机升级突破!$ER$5:$EV$5,卡牌消耗!AT538),"")</f>
        <v>金币</v>
      </c>
      <c r="BA538" s="14">
        <f>IF(AT538&gt;0,ROUND(INDEX(挂机升级突破!$EV$7:$EV$26,卡牌消耗!AX538)*INDEX(卡牌消耗!$B$8:$F$8,AV538)/$Q$4/500,0)*500,"")</f>
        <v>33500</v>
      </c>
      <c r="BB538" s="14" t="str">
        <f>IF(AU538&gt;0,INDEX(挂机升级突破!$ER$5:$EV$5,卡牌消耗!AU538),"")</f>
        <v>银母</v>
      </c>
      <c r="BC538" s="14">
        <f>IF(AU538&gt;0,ROUND(INDEX(挂机升级突破!$ER$7:$EU$26,卡牌消耗!AX538,卡牌消耗!AU538)*INDEX($B$6:$F$6,AV538)/$Q$4/5,0)*5,"")</f>
        <v>55</v>
      </c>
      <c r="BD538" s="104"/>
      <c r="BE538" s="104"/>
    </row>
    <row r="539" spans="27:57" ht="16.5" x14ac:dyDescent="0.2">
      <c r="AA539" s="104">
        <v>535</v>
      </c>
      <c r="AB539" s="14">
        <f t="shared" si="370"/>
        <v>11</v>
      </c>
      <c r="AC539" s="14">
        <f>INDEX(挂机升级突破!$DQ$6:$DQ$57,卡牌消耗!AI539)</f>
        <v>11</v>
      </c>
      <c r="AD539" s="14">
        <f>INDEX(挂机升级突破!DR$6:DR$57,卡牌消耗!$AI539)</f>
        <v>3</v>
      </c>
      <c r="AE539" s="14">
        <f>INDEX(挂机升级突破!DS$6:DS$57,卡牌消耗!$AI539)</f>
        <v>0</v>
      </c>
      <c r="AF539" s="14" t="str">
        <f t="shared" si="371"/>
        <v>张飞</v>
      </c>
      <c r="AG539" s="14">
        <f t="shared" si="372"/>
        <v>4</v>
      </c>
      <c r="AH539" s="14" t="str">
        <f t="shared" si="373"/>
        <v>张飞魂火-15</v>
      </c>
      <c r="AI539" s="14">
        <f t="shared" si="374"/>
        <v>15</v>
      </c>
      <c r="AJ539" s="14" t="str">
        <f>INDEX(挂机升级突破!$DT$4:$ED$4,INDEX(挂机升级突破!$DQ$6:$DQ$57,卡牌消耗!AI539))</f>
        <v>金币</v>
      </c>
      <c r="AK539" s="14">
        <f>ROUND(INDEX(挂机升级突破!$DJ$6:$DJ$57,卡牌消耗!AI539)*INDEX(卡牌消耗!$B$8:$F$8,AG539)/$Q$4/50,0)*50</f>
        <v>4900</v>
      </c>
      <c r="AL539" s="14" t="str">
        <f>IF(AD539&gt;0,INDEX(挂机升级突破!$DT$4:$ED$4,AD539),"")</f>
        <v>紫色基础材料</v>
      </c>
      <c r="AM539" s="14">
        <f>ROUND(INDEX(挂机升级突破!$DT$6:$ED$57,卡牌消耗!AI539,AD539)*INDEX(卡牌消耗!$B$5:$F$5,AG539)/$Q$4/5,0)*5</f>
        <v>30</v>
      </c>
      <c r="AN539" s="14" t="str">
        <f>IF(AE539&gt;0,INDEX(挂机升级突破!$DT$4:$ED$4,AE539),"")</f>
        <v/>
      </c>
      <c r="AO539" s="14" t="str">
        <f>IF(AE539&gt;0,ROUND(INDEX(挂机升级突破!$DT$6:$ED$57,卡牌消耗!AI539,AE539)*INDEX(卡牌消耗!$B$7:$F$7,AG539)/$Q$4,0),"")</f>
        <v/>
      </c>
      <c r="AR539" s="104">
        <v>535</v>
      </c>
      <c r="AS539" s="14">
        <f t="shared" si="375"/>
        <v>27</v>
      </c>
      <c r="AT539" s="14">
        <f>INDEX(挂机升级突破!$EI$7:$EI$26,AX539)</f>
        <v>5</v>
      </c>
      <c r="AU539" s="14">
        <f>INDEX(挂机升级突破!$EJ$7:$EJ$26,AX539)</f>
        <v>3</v>
      </c>
      <c r="AV539" s="14">
        <f t="shared" si="376"/>
        <v>3</v>
      </c>
      <c r="AW539" s="14" t="str">
        <f t="shared" si="377"/>
        <v>燕青</v>
      </c>
      <c r="AX539" s="14">
        <f t="shared" si="378"/>
        <v>15</v>
      </c>
      <c r="AY539" s="14" t="str">
        <f t="shared" si="379"/>
        <v>燕青15突</v>
      </c>
      <c r="AZ539" s="14" t="str">
        <f>IF(AT539&gt;0,INDEX(挂机升级突破!$ER$5:$EV$5,卡牌消耗!AT539),"")</f>
        <v>金币</v>
      </c>
      <c r="BA539" s="14">
        <f>IF(AT539&gt;0,ROUND(INDEX(挂机升级突破!$EV$7:$EV$26,卡牌消耗!AX539)*INDEX(卡牌消耗!$B$8:$F$8,AV539)/$Q$4/500,0)*500,"")</f>
        <v>44500</v>
      </c>
      <c r="BB539" s="14" t="str">
        <f>IF(AU539&gt;0,INDEX(挂机升级突破!$ER$5:$EV$5,卡牌消耗!AU539),"")</f>
        <v>银母</v>
      </c>
      <c r="BC539" s="14">
        <f>IF(AU539&gt;0,ROUND(INDEX(挂机升级突破!$ER$7:$EU$26,卡牌消耗!AX539,卡牌消耗!AU539)*INDEX($B$6:$F$6,AV539)/$Q$4/5,0)*5,"")</f>
        <v>70</v>
      </c>
      <c r="BD539" s="104"/>
      <c r="BE539" s="104"/>
    </row>
    <row r="540" spans="27:57" ht="16.5" x14ac:dyDescent="0.2">
      <c r="AA540" s="104">
        <v>536</v>
      </c>
      <c r="AB540" s="14">
        <f t="shared" si="370"/>
        <v>11</v>
      </c>
      <c r="AC540" s="14">
        <f>INDEX(挂机升级突破!$DQ$6:$DQ$57,卡牌消耗!AI540)</f>
        <v>11</v>
      </c>
      <c r="AD540" s="14">
        <f>INDEX(挂机升级突破!DR$6:DR$57,卡牌消耗!$AI540)</f>
        <v>3</v>
      </c>
      <c r="AE540" s="14">
        <f>INDEX(挂机升级突破!DS$6:DS$57,卡牌消耗!$AI540)</f>
        <v>0</v>
      </c>
      <c r="AF540" s="14" t="str">
        <f t="shared" si="371"/>
        <v>张飞</v>
      </c>
      <c r="AG540" s="14">
        <f t="shared" si="372"/>
        <v>4</v>
      </c>
      <c r="AH540" s="14" t="str">
        <f t="shared" si="373"/>
        <v>张飞魂火-16</v>
      </c>
      <c r="AI540" s="14">
        <f t="shared" si="374"/>
        <v>16</v>
      </c>
      <c r="AJ540" s="14" t="str">
        <f>INDEX(挂机升级突破!$DT$4:$ED$4,INDEX(挂机升级突破!$DQ$6:$DQ$57,卡牌消耗!AI540))</f>
        <v>金币</v>
      </c>
      <c r="AK540" s="14">
        <f>ROUND(INDEX(挂机升级突破!$DJ$6:$DJ$57,卡牌消耗!AI540)*INDEX(卡牌消耗!$B$8:$F$8,AG540)/$Q$4/50,0)*50</f>
        <v>4900</v>
      </c>
      <c r="AL540" s="14" t="str">
        <f>IF(AD540&gt;0,INDEX(挂机升级突破!$DT$4:$ED$4,AD540),"")</f>
        <v>紫色基础材料</v>
      </c>
      <c r="AM540" s="14">
        <f>ROUND(INDEX(挂机升级突破!$DT$6:$ED$57,卡牌消耗!AI540,AD540)*INDEX(卡牌消耗!$B$5:$F$5,AG540)/$Q$4/5,0)*5</f>
        <v>30</v>
      </c>
      <c r="AN540" s="14" t="str">
        <f>IF(AE540&gt;0,INDEX(挂机升级突破!$DT$4:$ED$4,AE540),"")</f>
        <v/>
      </c>
      <c r="AO540" s="14" t="str">
        <f>IF(AE540&gt;0,ROUND(INDEX(挂机升级突破!$DT$6:$ED$57,卡牌消耗!AI540,AE540)*INDEX(卡牌消耗!$B$7:$F$7,AG540)/$Q$4,0),"")</f>
        <v/>
      </c>
      <c r="AR540" s="104">
        <v>536</v>
      </c>
      <c r="AS540" s="14">
        <f t="shared" si="375"/>
        <v>27</v>
      </c>
      <c r="AT540" s="14">
        <f>INDEX(挂机升级突破!$EI$7:$EI$26,AX540)</f>
        <v>5</v>
      </c>
      <c r="AU540" s="14">
        <f>INDEX(挂机升级突破!$EJ$7:$EJ$26,AX540)</f>
        <v>3</v>
      </c>
      <c r="AV540" s="14">
        <f t="shared" si="376"/>
        <v>3</v>
      </c>
      <c r="AW540" s="14" t="str">
        <f t="shared" si="377"/>
        <v>燕青</v>
      </c>
      <c r="AX540" s="14">
        <f t="shared" si="378"/>
        <v>16</v>
      </c>
      <c r="AY540" s="14" t="str">
        <f t="shared" si="379"/>
        <v>燕青16突</v>
      </c>
      <c r="AZ540" s="14" t="str">
        <f>IF(AT540&gt;0,INDEX(挂机升级突破!$ER$5:$EV$5,卡牌消耗!AT540),"")</f>
        <v>金币</v>
      </c>
      <c r="BA540" s="14">
        <f>IF(AT540&gt;0,ROUND(INDEX(挂机升级突破!$EV$7:$EV$26,卡牌消耗!AX540)*INDEX(卡牌消耗!$B$8:$F$8,AV540)/$Q$4/500,0)*500,"")</f>
        <v>80500</v>
      </c>
      <c r="BB540" s="14" t="str">
        <f>IF(AU540&gt;0,INDEX(挂机升级突破!$ER$5:$EV$5,卡牌消耗!AU540),"")</f>
        <v>银母</v>
      </c>
      <c r="BC540" s="14">
        <f>IF(AU540&gt;0,ROUND(INDEX(挂机升级突破!$ER$7:$EU$26,卡牌消耗!AX540,卡牌消耗!AU540)*INDEX($B$6:$F$6,AV540)/$Q$4/5,0)*5,"")</f>
        <v>90</v>
      </c>
      <c r="BD540" s="104"/>
      <c r="BE540" s="104"/>
    </row>
    <row r="541" spans="27:57" ht="16.5" x14ac:dyDescent="0.2">
      <c r="AA541" s="104">
        <v>537</v>
      </c>
      <c r="AB541" s="14">
        <f t="shared" si="370"/>
        <v>11</v>
      </c>
      <c r="AC541" s="14">
        <f>INDEX(挂机升级突破!$DQ$6:$DQ$57,卡牌消耗!AI541)</f>
        <v>11</v>
      </c>
      <c r="AD541" s="14">
        <f>INDEX(挂机升级突破!DR$6:DR$57,卡牌消耗!$AI541)</f>
        <v>3</v>
      </c>
      <c r="AE541" s="14">
        <f>INDEX(挂机升级突破!DS$6:DS$57,卡牌消耗!$AI541)</f>
        <v>0</v>
      </c>
      <c r="AF541" s="14" t="str">
        <f t="shared" si="371"/>
        <v>张飞</v>
      </c>
      <c r="AG541" s="14">
        <f t="shared" si="372"/>
        <v>4</v>
      </c>
      <c r="AH541" s="14" t="str">
        <f t="shared" si="373"/>
        <v>张飞魂火-17</v>
      </c>
      <c r="AI541" s="14">
        <f t="shared" si="374"/>
        <v>17</v>
      </c>
      <c r="AJ541" s="14" t="str">
        <f>INDEX(挂机升级突破!$DT$4:$ED$4,INDEX(挂机升级突破!$DQ$6:$DQ$57,卡牌消耗!AI541))</f>
        <v>金币</v>
      </c>
      <c r="AK541" s="14">
        <f>ROUND(INDEX(挂机升级突破!$DJ$6:$DJ$57,卡牌消耗!AI541)*INDEX(卡牌消耗!$B$8:$F$8,AG541)/$Q$4/50,0)*50</f>
        <v>6150</v>
      </c>
      <c r="AL541" s="14" t="str">
        <f>IF(AD541&gt;0,INDEX(挂机升级突破!$DT$4:$ED$4,AD541),"")</f>
        <v>紫色基础材料</v>
      </c>
      <c r="AM541" s="14">
        <f>ROUND(INDEX(挂机升级突破!$DT$6:$ED$57,卡牌消耗!AI541,AD541)*INDEX(卡牌消耗!$B$5:$F$5,AG541)/$Q$4/5,0)*5</f>
        <v>55</v>
      </c>
      <c r="AN541" s="14" t="str">
        <f>IF(AE541&gt;0,INDEX(挂机升级突破!$DT$4:$ED$4,AE541),"")</f>
        <v/>
      </c>
      <c r="AO541" s="14" t="str">
        <f>IF(AE541&gt;0,ROUND(INDEX(挂机升级突破!$DT$6:$ED$57,卡牌消耗!AI541,AE541)*INDEX(卡牌消耗!$B$7:$F$7,AG541)/$Q$4,0),"")</f>
        <v/>
      </c>
      <c r="AR541" s="104">
        <v>537</v>
      </c>
      <c r="AS541" s="14">
        <f t="shared" si="375"/>
        <v>27</v>
      </c>
      <c r="AT541" s="14">
        <f>INDEX(挂机升级突破!$EI$7:$EI$26,AX541)</f>
        <v>5</v>
      </c>
      <c r="AU541" s="14">
        <f>INDEX(挂机升级突破!$EJ$7:$EJ$26,AX541)</f>
        <v>4</v>
      </c>
      <c r="AV541" s="14">
        <f t="shared" si="376"/>
        <v>3</v>
      </c>
      <c r="AW541" s="14" t="str">
        <f t="shared" si="377"/>
        <v>燕青</v>
      </c>
      <c r="AX541" s="14">
        <f t="shared" si="378"/>
        <v>17</v>
      </c>
      <c r="AY541" s="14" t="str">
        <f t="shared" si="379"/>
        <v>燕青17突</v>
      </c>
      <c r="AZ541" s="14" t="str">
        <f>IF(AT541&gt;0,INDEX(挂机升级突破!$ER$5:$EV$5,卡牌消耗!AT541),"")</f>
        <v>金币</v>
      </c>
      <c r="BA541" s="14">
        <f>IF(AT541&gt;0,ROUND(INDEX(挂机升级突破!$EV$7:$EV$26,卡牌消耗!AX541)*INDEX(卡牌消耗!$B$8:$F$8,AV541)/$Q$4/500,0)*500,"")</f>
        <v>80500</v>
      </c>
      <c r="BB541" s="14" t="str">
        <f>IF(AU541&gt;0,INDEX(挂机升级突破!$ER$5:$EV$5,卡牌消耗!AU541),"")</f>
        <v>铀金</v>
      </c>
      <c r="BC541" s="14">
        <f>IF(AU541&gt;0,ROUND(INDEX(挂机升级突破!$ER$7:$EU$26,卡牌消耗!AX541,卡牌消耗!AU541)*INDEX($B$6:$F$6,AV541)/$Q$4/5,0)*5,"")</f>
        <v>20</v>
      </c>
      <c r="BD541" s="104"/>
      <c r="BE541" s="104"/>
    </row>
    <row r="542" spans="27:57" ht="16.5" x14ac:dyDescent="0.2">
      <c r="AA542" s="104">
        <v>538</v>
      </c>
      <c r="AB542" s="14">
        <f t="shared" si="370"/>
        <v>11</v>
      </c>
      <c r="AC542" s="14">
        <f>INDEX(挂机升级突破!$DQ$6:$DQ$57,卡牌消耗!AI542)</f>
        <v>11</v>
      </c>
      <c r="AD542" s="14">
        <f>INDEX(挂机升级突破!DR$6:DR$57,卡牌消耗!$AI542)</f>
        <v>3</v>
      </c>
      <c r="AE542" s="14">
        <f>INDEX(挂机升级突破!DS$6:DS$57,卡牌消耗!$AI542)</f>
        <v>0</v>
      </c>
      <c r="AF542" s="14" t="str">
        <f t="shared" si="371"/>
        <v>张飞</v>
      </c>
      <c r="AG542" s="14">
        <f t="shared" si="372"/>
        <v>4</v>
      </c>
      <c r="AH542" s="14" t="str">
        <f t="shared" si="373"/>
        <v>张飞魂火-18</v>
      </c>
      <c r="AI542" s="14">
        <f t="shared" si="374"/>
        <v>18</v>
      </c>
      <c r="AJ542" s="14" t="str">
        <f>INDEX(挂机升级突破!$DT$4:$ED$4,INDEX(挂机升级突破!$DQ$6:$DQ$57,卡牌消耗!AI542))</f>
        <v>金币</v>
      </c>
      <c r="AK542" s="14">
        <f>ROUND(INDEX(挂机升级突破!$DJ$6:$DJ$57,卡牌消耗!AI542)*INDEX(卡牌消耗!$B$8:$F$8,AG542)/$Q$4/50,0)*50</f>
        <v>6150</v>
      </c>
      <c r="AL542" s="14" t="str">
        <f>IF(AD542&gt;0,INDEX(挂机升级突破!$DT$4:$ED$4,AD542),"")</f>
        <v>紫色基础材料</v>
      </c>
      <c r="AM542" s="14">
        <f>ROUND(INDEX(挂机升级突破!$DT$6:$ED$57,卡牌消耗!AI542,AD542)*INDEX(卡牌消耗!$B$5:$F$5,AG542)/$Q$4/5,0)*5</f>
        <v>55</v>
      </c>
      <c r="AN542" s="14" t="str">
        <f>IF(AE542&gt;0,INDEX(挂机升级突破!$DT$4:$ED$4,AE542),"")</f>
        <v/>
      </c>
      <c r="AO542" s="14" t="str">
        <f>IF(AE542&gt;0,ROUND(INDEX(挂机升级突破!$DT$6:$ED$57,卡牌消耗!AI542,AE542)*INDEX(卡牌消耗!$B$7:$F$7,AG542)/$Q$4,0),"")</f>
        <v/>
      </c>
      <c r="AR542" s="104">
        <v>538</v>
      </c>
      <c r="AS542" s="14">
        <f t="shared" si="375"/>
        <v>27</v>
      </c>
      <c r="AT542" s="14">
        <f>INDEX(挂机升级突破!$EI$7:$EI$26,AX542)</f>
        <v>5</v>
      </c>
      <c r="AU542" s="14">
        <f>INDEX(挂机升级突破!$EJ$7:$EJ$26,AX542)</f>
        <v>4</v>
      </c>
      <c r="AV542" s="14">
        <f t="shared" si="376"/>
        <v>3</v>
      </c>
      <c r="AW542" s="14" t="str">
        <f t="shared" si="377"/>
        <v>燕青</v>
      </c>
      <c r="AX542" s="14">
        <f t="shared" si="378"/>
        <v>18</v>
      </c>
      <c r="AY542" s="14" t="str">
        <f t="shared" si="379"/>
        <v>燕青18突</v>
      </c>
      <c r="AZ542" s="14" t="str">
        <f>IF(AT542&gt;0,INDEX(挂机升级突破!$ER$5:$EV$5,卡牌消耗!AT542),"")</f>
        <v>金币</v>
      </c>
      <c r="BA542" s="14">
        <f>IF(AT542&gt;0,ROUND(INDEX(挂机升级突破!$EV$7:$EV$26,卡牌消耗!AX542)*INDEX(卡牌消耗!$B$8:$F$8,AV542)/$Q$4/500,0)*500,"")</f>
        <v>107500</v>
      </c>
      <c r="BB542" s="14" t="str">
        <f>IF(AU542&gt;0,INDEX(挂机升级突破!$ER$5:$EV$5,卡牌消耗!AU542),"")</f>
        <v>铀金</v>
      </c>
      <c r="BC542" s="14">
        <f>IF(AU542&gt;0,ROUND(INDEX(挂机升级突破!$ER$7:$EU$26,卡牌消耗!AX542,卡牌消耗!AU542)*INDEX($B$6:$F$6,AV542)/$Q$4/5,0)*5,"")</f>
        <v>25</v>
      </c>
      <c r="BD542" s="104"/>
      <c r="BE542" s="104"/>
    </row>
    <row r="543" spans="27:57" ht="16.5" x14ac:dyDescent="0.2">
      <c r="AA543" s="104">
        <v>539</v>
      </c>
      <c r="AB543" s="14">
        <f t="shared" si="370"/>
        <v>11</v>
      </c>
      <c r="AC543" s="14">
        <f>INDEX(挂机升级突破!$DQ$6:$DQ$57,卡牌消耗!AI543)</f>
        <v>11</v>
      </c>
      <c r="AD543" s="14">
        <f>INDEX(挂机升级突破!DR$6:DR$57,卡牌消耗!$AI543)</f>
        <v>3</v>
      </c>
      <c r="AE543" s="14">
        <f>INDEX(挂机升级突破!DS$6:DS$57,卡牌消耗!$AI543)</f>
        <v>0</v>
      </c>
      <c r="AF543" s="14" t="str">
        <f t="shared" si="371"/>
        <v>张飞</v>
      </c>
      <c r="AG543" s="14">
        <f t="shared" si="372"/>
        <v>4</v>
      </c>
      <c r="AH543" s="14" t="str">
        <f t="shared" si="373"/>
        <v>张飞魂火-19</v>
      </c>
      <c r="AI543" s="14">
        <f t="shared" si="374"/>
        <v>19</v>
      </c>
      <c r="AJ543" s="14" t="str">
        <f>INDEX(挂机升级突破!$DT$4:$ED$4,INDEX(挂机升级突破!$DQ$6:$DQ$57,卡牌消耗!AI543))</f>
        <v>金币</v>
      </c>
      <c r="AK543" s="14">
        <f>ROUND(INDEX(挂机升级突破!$DJ$6:$DJ$57,卡牌消耗!AI543)*INDEX(卡牌消耗!$B$8:$F$8,AG543)/$Q$4/50,0)*50</f>
        <v>6150</v>
      </c>
      <c r="AL543" s="14" t="str">
        <f>IF(AD543&gt;0,INDEX(挂机升级突破!$DT$4:$ED$4,AD543),"")</f>
        <v>紫色基础材料</v>
      </c>
      <c r="AM543" s="14">
        <f>ROUND(INDEX(挂机升级突破!$DT$6:$ED$57,卡牌消耗!AI543,AD543)*INDEX(卡牌消耗!$B$5:$F$5,AG543)/$Q$4/5,0)*5</f>
        <v>55</v>
      </c>
      <c r="AN543" s="14" t="str">
        <f>IF(AE543&gt;0,INDEX(挂机升级突破!$DT$4:$ED$4,AE543),"")</f>
        <v/>
      </c>
      <c r="AO543" s="14" t="str">
        <f>IF(AE543&gt;0,ROUND(INDEX(挂机升级突破!$DT$6:$ED$57,卡牌消耗!AI543,AE543)*INDEX(卡牌消耗!$B$7:$F$7,AG543)/$Q$4,0),"")</f>
        <v/>
      </c>
      <c r="AR543" s="104">
        <v>539</v>
      </c>
      <c r="AS543" s="14">
        <f t="shared" si="375"/>
        <v>27</v>
      </c>
      <c r="AT543" s="14">
        <f>INDEX(挂机升级突破!$EI$7:$EI$26,AX543)</f>
        <v>5</v>
      </c>
      <c r="AU543" s="14">
        <f>INDEX(挂机升级突破!$EJ$7:$EJ$26,AX543)</f>
        <v>4</v>
      </c>
      <c r="AV543" s="14">
        <f t="shared" si="376"/>
        <v>3</v>
      </c>
      <c r="AW543" s="14" t="str">
        <f t="shared" si="377"/>
        <v>燕青</v>
      </c>
      <c r="AX543" s="14">
        <f t="shared" si="378"/>
        <v>19</v>
      </c>
      <c r="AY543" s="14" t="str">
        <f t="shared" si="379"/>
        <v>燕青19突</v>
      </c>
      <c r="AZ543" s="14" t="str">
        <f>IF(AT543&gt;0,INDEX(挂机升级突破!$ER$5:$EV$5,卡牌消耗!AT543),"")</f>
        <v>金币</v>
      </c>
      <c r="BA543" s="14">
        <f>IF(AT543&gt;0,ROUND(INDEX(挂机升级突破!$EV$7:$EV$26,卡牌消耗!AX543)*INDEX(卡牌消耗!$B$8:$F$8,AV543)/$Q$4/500,0)*500,"")</f>
        <v>651500</v>
      </c>
      <c r="BB543" s="14" t="str">
        <f>IF(AU543&gt;0,INDEX(挂机升级突破!$ER$5:$EV$5,卡牌消耗!AU543),"")</f>
        <v>铀金</v>
      </c>
      <c r="BC543" s="14">
        <f>IF(AU543&gt;0,ROUND(INDEX(挂机升级突破!$ER$7:$EU$26,卡牌消耗!AX543,卡牌消耗!AU543)*INDEX($B$6:$F$6,AV543)/$Q$4/5,0)*5,"")</f>
        <v>35</v>
      </c>
      <c r="BD543" s="104"/>
      <c r="BE543" s="104"/>
    </row>
    <row r="544" spans="27:57" ht="16.5" x14ac:dyDescent="0.2">
      <c r="AA544" s="104">
        <v>540</v>
      </c>
      <c r="AB544" s="14">
        <f t="shared" si="370"/>
        <v>11</v>
      </c>
      <c r="AC544" s="14">
        <f>INDEX(挂机升级突破!$DQ$6:$DQ$57,卡牌消耗!AI544)</f>
        <v>11</v>
      </c>
      <c r="AD544" s="14">
        <f>INDEX(挂机升级突破!DR$6:DR$57,卡牌消耗!$AI544)</f>
        <v>3</v>
      </c>
      <c r="AE544" s="14">
        <f>INDEX(挂机升级突破!DS$6:DS$57,卡牌消耗!$AI544)</f>
        <v>0</v>
      </c>
      <c r="AF544" s="14" t="str">
        <f t="shared" si="371"/>
        <v>张飞</v>
      </c>
      <c r="AG544" s="14">
        <f t="shared" si="372"/>
        <v>4</v>
      </c>
      <c r="AH544" s="14" t="str">
        <f t="shared" si="373"/>
        <v>张飞魂火-20</v>
      </c>
      <c r="AI544" s="14">
        <f t="shared" si="374"/>
        <v>20</v>
      </c>
      <c r="AJ544" s="14" t="str">
        <f>INDEX(挂机升级突破!$DT$4:$ED$4,INDEX(挂机升级突破!$DQ$6:$DQ$57,卡牌消耗!AI544))</f>
        <v>金币</v>
      </c>
      <c r="AK544" s="14">
        <f>ROUND(INDEX(挂机升级突破!$DJ$6:$DJ$57,卡牌消耗!AI544)*INDEX(卡牌消耗!$B$8:$F$8,AG544)/$Q$4/50,0)*50</f>
        <v>7550</v>
      </c>
      <c r="AL544" s="14" t="str">
        <f>IF(AD544&gt;0,INDEX(挂机升级突破!$DT$4:$ED$4,AD544),"")</f>
        <v>紫色基础材料</v>
      </c>
      <c r="AM544" s="14">
        <f>ROUND(INDEX(挂机升级突破!$DT$6:$ED$57,卡牌消耗!AI544,AD544)*INDEX(卡牌消耗!$B$5:$F$5,AG544)/$Q$4/5,0)*5</f>
        <v>85</v>
      </c>
      <c r="AN544" s="14" t="str">
        <f>IF(AE544&gt;0,INDEX(挂机升级突破!$DT$4:$ED$4,AE544),"")</f>
        <v/>
      </c>
      <c r="AO544" s="14" t="str">
        <f>IF(AE544&gt;0,ROUND(INDEX(挂机升级突破!$DT$6:$ED$57,卡牌消耗!AI544,AE544)*INDEX(卡牌消耗!$B$7:$F$7,AG544)/$Q$4,0),"")</f>
        <v/>
      </c>
      <c r="AR544" s="104">
        <v>540</v>
      </c>
      <c r="AS544" s="14">
        <f t="shared" si="375"/>
        <v>27</v>
      </c>
      <c r="AT544" s="14">
        <f>INDEX(挂机升级突破!$EI$7:$EI$26,AX544)</f>
        <v>5</v>
      </c>
      <c r="AU544" s="14">
        <f>INDEX(挂机升级突破!$EJ$7:$EJ$26,AX544)</f>
        <v>4</v>
      </c>
      <c r="AV544" s="14">
        <f t="shared" si="376"/>
        <v>3</v>
      </c>
      <c r="AW544" s="14" t="str">
        <f t="shared" si="377"/>
        <v>燕青</v>
      </c>
      <c r="AX544" s="14">
        <f t="shared" si="378"/>
        <v>20</v>
      </c>
      <c r="AY544" s="14" t="str">
        <f t="shared" si="379"/>
        <v>燕青20突</v>
      </c>
      <c r="AZ544" s="14" t="str">
        <f>IF(AT544&gt;0,INDEX(挂机升级突破!$ER$5:$EV$5,卡牌消耗!AT544),"")</f>
        <v>金币</v>
      </c>
      <c r="BA544" s="14">
        <f>IF(AT544&gt;0,ROUND(INDEX(挂机升级突破!$EV$7:$EV$26,卡牌消耗!AX544)*INDEX(卡牌消耗!$B$8:$F$8,AV544)/$Q$4/500,0)*500,"")</f>
        <v>977000</v>
      </c>
      <c r="BB544" s="14" t="str">
        <f>IF(AU544&gt;0,INDEX(挂机升级突破!$ER$5:$EV$5,卡牌消耗!AU544),"")</f>
        <v>铀金</v>
      </c>
      <c r="BC544" s="14">
        <f>IF(AU544&gt;0,ROUND(INDEX(挂机升级突破!$ER$7:$EU$26,卡牌消耗!AX544,卡牌消耗!AU544)*INDEX($B$6:$F$6,AV544)/$Q$4/5,0)*5,"")</f>
        <v>40</v>
      </c>
      <c r="BD544" s="104"/>
      <c r="BE544" s="104"/>
    </row>
    <row r="545" spans="27:57" ht="16.5" x14ac:dyDescent="0.2">
      <c r="AA545" s="104">
        <v>541</v>
      </c>
      <c r="AB545" s="14">
        <f t="shared" si="370"/>
        <v>11</v>
      </c>
      <c r="AC545" s="14">
        <f>INDEX(挂机升级突破!$DQ$6:$DQ$57,卡牌消耗!AI545)</f>
        <v>11</v>
      </c>
      <c r="AD545" s="14">
        <f>INDEX(挂机升级突破!DR$6:DR$57,卡牌消耗!$AI545)</f>
        <v>3</v>
      </c>
      <c r="AE545" s="14">
        <f>INDEX(挂机升级突破!DS$6:DS$57,卡牌消耗!$AI545)</f>
        <v>0</v>
      </c>
      <c r="AF545" s="14" t="str">
        <f t="shared" si="371"/>
        <v>张飞</v>
      </c>
      <c r="AG545" s="14">
        <f t="shared" si="372"/>
        <v>4</v>
      </c>
      <c r="AH545" s="14" t="str">
        <f t="shared" si="373"/>
        <v>张飞魂火-21</v>
      </c>
      <c r="AI545" s="14">
        <f t="shared" si="374"/>
        <v>21</v>
      </c>
      <c r="AJ545" s="14" t="str">
        <f>INDEX(挂机升级突破!$DT$4:$ED$4,INDEX(挂机升级突破!$DQ$6:$DQ$57,卡牌消耗!AI545))</f>
        <v>金币</v>
      </c>
      <c r="AK545" s="14">
        <f>ROUND(INDEX(挂机升级突破!$DJ$6:$DJ$57,卡牌消耗!AI545)*INDEX(卡牌消耗!$B$8:$F$8,AG545)/$Q$4/50,0)*50</f>
        <v>7550</v>
      </c>
      <c r="AL545" s="14" t="str">
        <f>IF(AD545&gt;0,INDEX(挂机升级突破!$DT$4:$ED$4,AD545),"")</f>
        <v>紫色基础材料</v>
      </c>
      <c r="AM545" s="14">
        <f>ROUND(INDEX(挂机升级突破!$DT$6:$ED$57,卡牌消耗!AI545,AD545)*INDEX(卡牌消耗!$B$5:$F$5,AG545)/$Q$4/5,0)*5</f>
        <v>85</v>
      </c>
      <c r="AN545" s="14" t="str">
        <f>IF(AE545&gt;0,INDEX(挂机升级突破!$DT$4:$ED$4,AE545),"")</f>
        <v/>
      </c>
      <c r="AO545" s="14" t="str">
        <f>IF(AE545&gt;0,ROUND(INDEX(挂机升级突破!$DT$6:$ED$57,卡牌消耗!AI545,AE545)*INDEX(卡牌消耗!$B$7:$F$7,AG545)/$Q$4,0),"")</f>
        <v/>
      </c>
      <c r="AR545" s="104">
        <v>541</v>
      </c>
      <c r="AS545" s="14">
        <f t="shared" si="375"/>
        <v>28</v>
      </c>
      <c r="AT545" s="14">
        <f>INDEX(挂机升级突破!$EI$7:$EI$26,AX545)</f>
        <v>0</v>
      </c>
      <c r="AU545" s="14">
        <f>INDEX(挂机升级突破!$EJ$7:$EJ$26,AX545)</f>
        <v>0</v>
      </c>
      <c r="AV545" s="14">
        <f t="shared" si="376"/>
        <v>4</v>
      </c>
      <c r="AW545" s="14" t="str">
        <f t="shared" si="377"/>
        <v>秦琼</v>
      </c>
      <c r="AX545" s="14">
        <f t="shared" si="378"/>
        <v>1</v>
      </c>
      <c r="AY545" s="14" t="str">
        <f t="shared" si="379"/>
        <v>秦琼1突</v>
      </c>
      <c r="AZ545" s="14" t="str">
        <f>IF(AT545&gt;0,INDEX(挂机升级突破!$ER$5:$EV$5,卡牌消耗!AT545),"")</f>
        <v/>
      </c>
      <c r="BA545" s="14" t="str">
        <f>IF(AT545&gt;0,ROUND(INDEX(挂机升级突破!$EV$7:$EV$26,卡牌消耗!AX545)*INDEX(卡牌消耗!$B$8:$F$8,AV545)/$Q$4/500,0)*500,"")</f>
        <v/>
      </c>
      <c r="BB545" s="14" t="str">
        <f>IF(AU545&gt;0,INDEX(挂机升级突破!$ER$5:$EV$5,卡牌消耗!AU545),"")</f>
        <v/>
      </c>
      <c r="BC545" s="14" t="str">
        <f>IF(AU545&gt;0,ROUND(INDEX(挂机升级突破!$ER$7:$EU$26,卡牌消耗!AX545,卡牌消耗!AU545)*INDEX($B$6:$F$6,AV545)/$Q$4/5,0)*5,"")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370"/>
        <v>11</v>
      </c>
      <c r="AC546" s="14">
        <f>INDEX(挂机升级突破!$DQ$6:$DQ$57,卡牌消耗!AI546)</f>
        <v>11</v>
      </c>
      <c r="AD546" s="14">
        <f>INDEX(挂机升级突破!DR$6:DR$57,卡牌消耗!$AI546)</f>
        <v>3</v>
      </c>
      <c r="AE546" s="14">
        <f>INDEX(挂机升级突破!DS$6:DS$57,卡牌消耗!$AI546)</f>
        <v>0</v>
      </c>
      <c r="AF546" s="14" t="str">
        <f t="shared" si="371"/>
        <v>张飞</v>
      </c>
      <c r="AG546" s="14">
        <f t="shared" si="372"/>
        <v>4</v>
      </c>
      <c r="AH546" s="14" t="str">
        <f t="shared" si="373"/>
        <v>张飞魂火-22</v>
      </c>
      <c r="AI546" s="14">
        <f t="shared" si="374"/>
        <v>22</v>
      </c>
      <c r="AJ546" s="14" t="str">
        <f>INDEX(挂机升级突破!$DT$4:$ED$4,INDEX(挂机升级突破!$DQ$6:$DQ$57,卡牌消耗!AI546))</f>
        <v>金币</v>
      </c>
      <c r="AK546" s="14">
        <f>ROUND(INDEX(挂机升级突破!$DJ$6:$DJ$57,卡牌消耗!AI546)*INDEX(卡牌消耗!$B$8:$F$8,AG546)/$Q$4/50,0)*50</f>
        <v>7550</v>
      </c>
      <c r="AL546" s="14" t="str">
        <f>IF(AD546&gt;0,INDEX(挂机升级突破!$DT$4:$ED$4,AD546),"")</f>
        <v>紫色基础材料</v>
      </c>
      <c r="AM546" s="14">
        <f>ROUND(INDEX(挂机升级突破!$DT$6:$ED$57,卡牌消耗!AI546,AD546)*INDEX(卡牌消耗!$B$5:$F$5,AG546)/$Q$4/5,0)*5</f>
        <v>85</v>
      </c>
      <c r="AN546" s="14" t="str">
        <f>IF(AE546&gt;0,INDEX(挂机升级突破!$DT$4:$ED$4,AE546),"")</f>
        <v/>
      </c>
      <c r="AO546" s="14" t="str">
        <f>IF(AE546&gt;0,ROUND(INDEX(挂机升级突破!$DT$6:$ED$57,卡牌消耗!AI546,AE546)*INDEX(卡牌消耗!$B$7:$F$7,AG546)/$Q$4,0),"")</f>
        <v/>
      </c>
      <c r="AR546" s="104">
        <v>542</v>
      </c>
      <c r="AS546" s="14">
        <f t="shared" si="375"/>
        <v>28</v>
      </c>
      <c r="AT546" s="14">
        <f>INDEX(挂机升级突破!$EI$7:$EI$26,AX546)</f>
        <v>5</v>
      </c>
      <c r="AU546" s="14">
        <f>INDEX(挂机升级突破!$EJ$7:$EJ$26,AX546)</f>
        <v>0</v>
      </c>
      <c r="AV546" s="14">
        <f t="shared" si="376"/>
        <v>4</v>
      </c>
      <c r="AW546" s="14" t="str">
        <f t="shared" si="377"/>
        <v>秦琼</v>
      </c>
      <c r="AX546" s="14">
        <f t="shared" si="378"/>
        <v>2</v>
      </c>
      <c r="AY546" s="14" t="str">
        <f t="shared" si="379"/>
        <v>秦琼2突</v>
      </c>
      <c r="AZ546" s="14" t="str">
        <f>IF(AT546&gt;0,INDEX(挂机升级突破!$ER$5:$EV$5,卡牌消耗!AT546),"")</f>
        <v>金币</v>
      </c>
      <c r="BA546" s="14">
        <f>IF(AT546&gt;0,ROUND(INDEX(挂机升级突破!$EV$7:$EV$26,卡牌消耗!AX546)*INDEX(卡牌消耗!$B$8:$F$8,AV546)/$Q$4/500,0)*500,"")</f>
        <v>4500</v>
      </c>
      <c r="BB546" s="14" t="str">
        <f>IF(AU546&gt;0,INDEX(挂机升级突破!$ER$5:$EV$5,卡牌消耗!AU546),"")</f>
        <v/>
      </c>
      <c r="BC546" s="14" t="str">
        <f>IF(AU546&gt;0,ROUND(INDEX(挂机升级突破!$ER$7:$EU$26,卡牌消耗!AX546,卡牌消耗!AU546)*INDEX($B$6:$F$6,AV546)/$Q$4/5,0)*5,"")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370"/>
        <v>11</v>
      </c>
      <c r="AC547" s="14">
        <f>INDEX(挂机升级突破!$DQ$6:$DQ$57,卡牌消耗!AI547)</f>
        <v>11</v>
      </c>
      <c r="AD547" s="14">
        <f>INDEX(挂机升级突破!DR$6:DR$57,卡牌消耗!$AI547)</f>
        <v>4</v>
      </c>
      <c r="AE547" s="14">
        <f>INDEX(挂机升级突破!DS$6:DS$57,卡牌消耗!$AI547)</f>
        <v>0</v>
      </c>
      <c r="AF547" s="14" t="str">
        <f t="shared" si="371"/>
        <v>张飞</v>
      </c>
      <c r="AG547" s="14">
        <f t="shared" si="372"/>
        <v>4</v>
      </c>
      <c r="AH547" s="14" t="str">
        <f t="shared" si="373"/>
        <v>张飞魂火-23</v>
      </c>
      <c r="AI547" s="14">
        <f t="shared" si="374"/>
        <v>23</v>
      </c>
      <c r="AJ547" s="14" t="str">
        <f>INDEX(挂机升级突破!$DT$4:$ED$4,INDEX(挂机升级突破!$DQ$6:$DQ$57,卡牌消耗!AI547))</f>
        <v>金币</v>
      </c>
      <c r="AK547" s="14">
        <f>ROUND(INDEX(挂机升级突破!$DJ$6:$DJ$57,卡牌消耗!AI547)*INDEX(卡牌消耗!$B$8:$F$8,AG547)/$Q$4/50,0)*50</f>
        <v>10350</v>
      </c>
      <c r="AL547" s="14" t="str">
        <f>IF(AD547&gt;0,INDEX(挂机升级突破!$DT$4:$ED$4,AD547),"")</f>
        <v>橙色基础材料</v>
      </c>
      <c r="AM547" s="14">
        <f>ROUND(INDEX(挂机升级突破!$DT$6:$ED$57,卡牌消耗!AI547,AD547)*INDEX(卡牌消耗!$B$5:$F$5,AG547)/$Q$4/5,0)*5</f>
        <v>25</v>
      </c>
      <c r="AN547" s="14" t="str">
        <f>IF(AE547&gt;0,INDEX(挂机升级突破!$DT$4:$ED$4,AE547),"")</f>
        <v/>
      </c>
      <c r="AO547" s="14" t="str">
        <f>IF(AE547&gt;0,ROUND(INDEX(挂机升级突破!$DT$6:$ED$57,卡牌消耗!AI547,AE547)*INDEX(卡牌消耗!$B$7:$F$7,AG547)/$Q$4,0),"")</f>
        <v/>
      </c>
      <c r="AR547" s="104">
        <v>543</v>
      </c>
      <c r="AS547" s="14">
        <f t="shared" si="375"/>
        <v>28</v>
      </c>
      <c r="AT547" s="14">
        <f>INDEX(挂机升级突破!$EI$7:$EI$26,AX547)</f>
        <v>5</v>
      </c>
      <c r="AU547" s="14">
        <f>INDEX(挂机升级突破!$EJ$7:$EJ$26,AX547)</f>
        <v>0</v>
      </c>
      <c r="AV547" s="14">
        <f t="shared" si="376"/>
        <v>4</v>
      </c>
      <c r="AW547" s="14" t="str">
        <f t="shared" si="377"/>
        <v>秦琼</v>
      </c>
      <c r="AX547" s="14">
        <f t="shared" si="378"/>
        <v>3</v>
      </c>
      <c r="AY547" s="14" t="str">
        <f t="shared" si="379"/>
        <v>秦琼3突</v>
      </c>
      <c r="AZ547" s="14" t="str">
        <f>IF(AT547&gt;0,INDEX(挂机升级突破!$ER$5:$EV$5,卡牌消耗!AT547),"")</f>
        <v>金币</v>
      </c>
      <c r="BA547" s="14">
        <f>IF(AT547&gt;0,ROUND(INDEX(挂机升级突破!$EV$7:$EV$26,卡牌消耗!AX547)*INDEX(卡牌消耗!$B$8:$F$8,AV547)/$Q$4/500,0)*500,"")</f>
        <v>4500</v>
      </c>
      <c r="BB547" s="14" t="str">
        <f>IF(AU547&gt;0,INDEX(挂机升级突破!$ER$5:$EV$5,卡牌消耗!AU547),"")</f>
        <v/>
      </c>
      <c r="BC547" s="14" t="str">
        <f>IF(AU547&gt;0,ROUND(INDEX(挂机升级突破!$ER$7:$EU$26,卡牌消耗!AX547,卡牌消耗!AU547)*INDEX($B$6:$F$6,AV547)/$Q$4/5,0)*5,"")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370"/>
        <v>11</v>
      </c>
      <c r="AC548" s="14">
        <f>INDEX(挂机升级突破!$DQ$6:$DQ$57,卡牌消耗!AI548)</f>
        <v>11</v>
      </c>
      <c r="AD548" s="14">
        <f>INDEX(挂机升级突破!DR$6:DR$57,卡牌消耗!$AI548)</f>
        <v>4</v>
      </c>
      <c r="AE548" s="14">
        <f>INDEX(挂机升级突破!DS$6:DS$57,卡牌消耗!$AI548)</f>
        <v>0</v>
      </c>
      <c r="AF548" s="14" t="str">
        <f t="shared" si="371"/>
        <v>张飞</v>
      </c>
      <c r="AG548" s="14">
        <f t="shared" si="372"/>
        <v>4</v>
      </c>
      <c r="AH548" s="14" t="str">
        <f t="shared" si="373"/>
        <v>张飞魂火-24</v>
      </c>
      <c r="AI548" s="14">
        <f t="shared" si="374"/>
        <v>24</v>
      </c>
      <c r="AJ548" s="14" t="str">
        <f>INDEX(挂机升级突破!$DT$4:$ED$4,INDEX(挂机升级突破!$DQ$6:$DQ$57,卡牌消耗!AI548))</f>
        <v>金币</v>
      </c>
      <c r="AK548" s="14">
        <f>ROUND(INDEX(挂机升级突破!$DJ$6:$DJ$57,卡牌消耗!AI548)*INDEX(卡牌消耗!$B$8:$F$8,AG548)/$Q$4/50,0)*50</f>
        <v>10350</v>
      </c>
      <c r="AL548" s="14" t="str">
        <f>IF(AD548&gt;0,INDEX(挂机升级突破!$DT$4:$ED$4,AD548),"")</f>
        <v>橙色基础材料</v>
      </c>
      <c r="AM548" s="14">
        <f>ROUND(INDEX(挂机升级突破!$DT$6:$ED$57,卡牌消耗!AI548,AD548)*INDEX(卡牌消耗!$B$5:$F$5,AG548)/$Q$4/5,0)*5</f>
        <v>25</v>
      </c>
      <c r="AN548" s="14" t="str">
        <f>IF(AE548&gt;0,INDEX(挂机升级突破!$DT$4:$ED$4,AE548),"")</f>
        <v/>
      </c>
      <c r="AO548" s="14" t="str">
        <f>IF(AE548&gt;0,ROUND(INDEX(挂机升级突破!$DT$6:$ED$57,卡牌消耗!AI548,AE548)*INDEX(卡牌消耗!$B$7:$F$7,AG548)/$Q$4,0),"")</f>
        <v/>
      </c>
      <c r="AR548" s="104">
        <v>544</v>
      </c>
      <c r="AS548" s="14">
        <f t="shared" si="375"/>
        <v>28</v>
      </c>
      <c r="AT548" s="14">
        <f>INDEX(挂机升级突破!$EI$7:$EI$26,AX548)</f>
        <v>5</v>
      </c>
      <c r="AU548" s="14">
        <f>INDEX(挂机升级突破!$EJ$7:$EJ$26,AX548)</f>
        <v>1</v>
      </c>
      <c r="AV548" s="14">
        <f t="shared" si="376"/>
        <v>4</v>
      </c>
      <c r="AW548" s="14" t="str">
        <f t="shared" si="377"/>
        <v>秦琼</v>
      </c>
      <c r="AX548" s="14">
        <f t="shared" si="378"/>
        <v>4</v>
      </c>
      <c r="AY548" s="14" t="str">
        <f t="shared" si="379"/>
        <v>秦琼4突</v>
      </c>
      <c r="AZ548" s="14" t="str">
        <f>IF(AT548&gt;0,INDEX(挂机升级突破!$ER$5:$EV$5,卡牌消耗!AT548),"")</f>
        <v>金币</v>
      </c>
      <c r="BA548" s="14">
        <f>IF(AT548&gt;0,ROUND(INDEX(挂机升级突破!$EV$7:$EV$26,卡牌消耗!AX548)*INDEX(卡牌消耗!$B$8:$F$8,AV548)/$Q$4/500,0)*500,"")</f>
        <v>5500</v>
      </c>
      <c r="BB548" s="14" t="str">
        <f>IF(AU548&gt;0,INDEX(挂机升级突破!$ER$5:$EV$5,卡牌消耗!AU548),"")</f>
        <v>玄铁</v>
      </c>
      <c r="BC548" s="14">
        <f>IF(AU548&gt;0,ROUND(INDEX(挂机升级突破!$ER$7:$EU$26,卡牌消耗!AX548,卡牌消耗!AU548)*INDEX($B$6:$F$6,AV548)/$Q$4/5,0)*5,"")</f>
        <v>20</v>
      </c>
      <c r="BD548" s="104"/>
      <c r="BE548" s="104"/>
    </row>
    <row r="549" spans="27:57" ht="16.5" x14ac:dyDescent="0.2">
      <c r="AA549" s="104">
        <v>545</v>
      </c>
      <c r="AB549" s="14">
        <f t="shared" si="370"/>
        <v>11</v>
      </c>
      <c r="AC549" s="14">
        <f>INDEX(挂机升级突破!$DQ$6:$DQ$57,卡牌消耗!AI549)</f>
        <v>11</v>
      </c>
      <c r="AD549" s="14">
        <f>INDEX(挂机升级突破!DR$6:DR$57,卡牌消耗!$AI549)</f>
        <v>4</v>
      </c>
      <c r="AE549" s="14">
        <f>INDEX(挂机升级突破!DS$6:DS$57,卡牌消耗!$AI549)</f>
        <v>0</v>
      </c>
      <c r="AF549" s="14" t="str">
        <f t="shared" si="371"/>
        <v>张飞</v>
      </c>
      <c r="AG549" s="14">
        <f t="shared" si="372"/>
        <v>4</v>
      </c>
      <c r="AH549" s="14" t="str">
        <f t="shared" si="373"/>
        <v>张飞魂火-25</v>
      </c>
      <c r="AI549" s="14">
        <f t="shared" si="374"/>
        <v>25</v>
      </c>
      <c r="AJ549" s="14" t="str">
        <f>INDEX(挂机升级突破!$DT$4:$ED$4,INDEX(挂机升级突破!$DQ$6:$DQ$57,卡牌消耗!AI549))</f>
        <v>金币</v>
      </c>
      <c r="AK549" s="14">
        <f>ROUND(INDEX(挂机升级突破!$DJ$6:$DJ$57,卡牌消耗!AI549)*INDEX(卡牌消耗!$B$8:$F$8,AG549)/$Q$4/50,0)*50</f>
        <v>11300</v>
      </c>
      <c r="AL549" s="14" t="str">
        <f>IF(AD549&gt;0,INDEX(挂机升级突破!$DT$4:$ED$4,AD549),"")</f>
        <v>橙色基础材料</v>
      </c>
      <c r="AM549" s="14">
        <f>ROUND(INDEX(挂机升级突破!$DT$6:$ED$57,卡牌消耗!AI549,AD549)*INDEX(卡牌消耗!$B$5:$F$5,AG549)/$Q$4/5,0)*5</f>
        <v>25</v>
      </c>
      <c r="AN549" s="14" t="str">
        <f>IF(AE549&gt;0,INDEX(挂机升级突破!$DT$4:$ED$4,AE549),"")</f>
        <v/>
      </c>
      <c r="AO549" s="14" t="str">
        <f>IF(AE549&gt;0,ROUND(INDEX(挂机升级突破!$DT$6:$ED$57,卡牌消耗!AI549,AE549)*INDEX(卡牌消耗!$B$7:$F$7,AG549)/$Q$4,0),"")</f>
        <v/>
      </c>
      <c r="AR549" s="104">
        <v>545</v>
      </c>
      <c r="AS549" s="14">
        <f t="shared" si="375"/>
        <v>28</v>
      </c>
      <c r="AT549" s="14">
        <f>INDEX(挂机升级突破!$EI$7:$EI$26,AX549)</f>
        <v>5</v>
      </c>
      <c r="AU549" s="14">
        <f>INDEX(挂机升级突破!$EJ$7:$EJ$26,AX549)</f>
        <v>1</v>
      </c>
      <c r="AV549" s="14">
        <f t="shared" si="376"/>
        <v>4</v>
      </c>
      <c r="AW549" s="14" t="str">
        <f t="shared" si="377"/>
        <v>秦琼</v>
      </c>
      <c r="AX549" s="14">
        <f t="shared" si="378"/>
        <v>5</v>
      </c>
      <c r="AY549" s="14" t="str">
        <f t="shared" si="379"/>
        <v>秦琼5突</v>
      </c>
      <c r="AZ549" s="14" t="str">
        <f>IF(AT549&gt;0,INDEX(挂机升级突破!$ER$5:$EV$5,卡牌消耗!AT549),"")</f>
        <v>金币</v>
      </c>
      <c r="BA549" s="14">
        <f>IF(AT549&gt;0,ROUND(INDEX(挂机升级突破!$EV$7:$EV$26,卡牌消耗!AX549)*INDEX(卡牌消耗!$B$8:$F$8,AV549)/$Q$4/500,0)*500,"")</f>
        <v>5500</v>
      </c>
      <c r="BB549" s="14" t="str">
        <f>IF(AU549&gt;0,INDEX(挂机升级突破!$ER$5:$EV$5,卡牌消耗!AU549),"")</f>
        <v>玄铁</v>
      </c>
      <c r="BC549" s="14">
        <f>IF(AU549&gt;0,ROUND(INDEX(挂机升级突破!$ER$7:$EU$26,卡牌消耗!AX549,卡牌消耗!AU549)*INDEX($B$6:$F$6,AV549)/$Q$4/5,0)*5,"")</f>
        <v>40</v>
      </c>
      <c r="BD549" s="104"/>
      <c r="BE549" s="104"/>
    </row>
    <row r="550" spans="27:57" ht="16.5" x14ac:dyDescent="0.2">
      <c r="AA550" s="104">
        <v>546</v>
      </c>
      <c r="AB550" s="14">
        <f t="shared" si="370"/>
        <v>11</v>
      </c>
      <c r="AC550" s="14">
        <f>INDEX(挂机升级突破!$DQ$6:$DQ$57,卡牌消耗!AI550)</f>
        <v>11</v>
      </c>
      <c r="AD550" s="14">
        <f>INDEX(挂机升级突破!DR$6:DR$57,卡牌消耗!$AI550)</f>
        <v>4</v>
      </c>
      <c r="AE550" s="14">
        <f>INDEX(挂机升级突破!DS$6:DS$57,卡牌消耗!$AI550)</f>
        <v>0</v>
      </c>
      <c r="AF550" s="14" t="str">
        <f t="shared" si="371"/>
        <v>张飞</v>
      </c>
      <c r="AG550" s="14">
        <f t="shared" si="372"/>
        <v>4</v>
      </c>
      <c r="AH550" s="14" t="str">
        <f t="shared" si="373"/>
        <v>张飞魂火-26</v>
      </c>
      <c r="AI550" s="14">
        <f t="shared" si="374"/>
        <v>26</v>
      </c>
      <c r="AJ550" s="14" t="str">
        <f>INDEX(挂机升级突破!$DT$4:$ED$4,INDEX(挂机升级突破!$DQ$6:$DQ$57,卡牌消耗!AI550))</f>
        <v>金币</v>
      </c>
      <c r="AK550" s="14">
        <f>ROUND(INDEX(挂机升级突破!$DJ$6:$DJ$57,卡牌消耗!AI550)*INDEX(卡牌消耗!$B$8:$F$8,AG550)/$Q$4/50,0)*50</f>
        <v>13150</v>
      </c>
      <c r="AL550" s="14" t="str">
        <f>IF(AD550&gt;0,INDEX(挂机升级突破!$DT$4:$ED$4,AD550),"")</f>
        <v>橙色基础材料</v>
      </c>
      <c r="AM550" s="14">
        <f>ROUND(INDEX(挂机升级突破!$DT$6:$ED$57,卡牌消耗!AI550,AD550)*INDEX(卡牌消耗!$B$5:$F$5,AG550)/$Q$4/5,0)*5</f>
        <v>30</v>
      </c>
      <c r="AN550" s="14" t="str">
        <f>IF(AE550&gt;0,INDEX(挂机升级突破!$DT$4:$ED$4,AE550),"")</f>
        <v/>
      </c>
      <c r="AO550" s="14" t="str">
        <f>IF(AE550&gt;0,ROUND(INDEX(挂机升级突破!$DT$6:$ED$57,卡牌消耗!AI550,AE550)*INDEX(卡牌消耗!$B$7:$F$7,AG550)/$Q$4,0),"")</f>
        <v/>
      </c>
      <c r="AR550" s="104">
        <v>546</v>
      </c>
      <c r="AS550" s="14">
        <f t="shared" si="375"/>
        <v>28</v>
      </c>
      <c r="AT550" s="14">
        <f>INDEX(挂机升级突破!$EI$7:$EI$26,AX550)</f>
        <v>5</v>
      </c>
      <c r="AU550" s="14">
        <f>INDEX(挂机升级突破!$EJ$7:$EJ$26,AX550)</f>
        <v>1</v>
      </c>
      <c r="AV550" s="14">
        <f t="shared" si="376"/>
        <v>4</v>
      </c>
      <c r="AW550" s="14" t="str">
        <f t="shared" si="377"/>
        <v>秦琼</v>
      </c>
      <c r="AX550" s="14">
        <f t="shared" si="378"/>
        <v>6</v>
      </c>
      <c r="AY550" s="14" t="str">
        <f t="shared" si="379"/>
        <v>秦琼6突</v>
      </c>
      <c r="AZ550" s="14" t="str">
        <f>IF(AT550&gt;0,INDEX(挂机升级突破!$ER$5:$EV$5,卡牌消耗!AT550),"")</f>
        <v>金币</v>
      </c>
      <c r="BA550" s="14">
        <f>IF(AT550&gt;0,ROUND(INDEX(挂机升级突破!$EV$7:$EV$26,卡牌消耗!AX550)*INDEX(卡牌消耗!$B$8:$F$8,AV550)/$Q$4/500,0)*500,"")</f>
        <v>7500</v>
      </c>
      <c r="BB550" s="14" t="str">
        <f>IF(AU550&gt;0,INDEX(挂机升级突破!$ER$5:$EV$5,卡牌消耗!AU550),"")</f>
        <v>玄铁</v>
      </c>
      <c r="BC550" s="14">
        <f>IF(AU550&gt;0,ROUND(INDEX(挂机升级突破!$ER$7:$EU$26,卡牌消耗!AX550,卡牌消耗!AU550)*INDEX($B$6:$F$6,AV550)/$Q$4/5,0)*5,"")</f>
        <v>60</v>
      </c>
      <c r="BD550" s="104"/>
      <c r="BE550" s="104"/>
    </row>
    <row r="551" spans="27:57" ht="16.5" x14ac:dyDescent="0.2">
      <c r="AA551" s="104">
        <v>547</v>
      </c>
      <c r="AB551" s="14">
        <f t="shared" si="370"/>
        <v>11</v>
      </c>
      <c r="AC551" s="14">
        <f>INDEX(挂机升级突破!$DQ$6:$DQ$57,卡牌消耗!AI551)</f>
        <v>11</v>
      </c>
      <c r="AD551" s="14">
        <f>INDEX(挂机升级突破!DR$6:DR$57,卡牌消耗!$AI551)</f>
        <v>4</v>
      </c>
      <c r="AE551" s="14">
        <f>INDEX(挂机升级突破!DS$6:DS$57,卡牌消耗!$AI551)</f>
        <v>0</v>
      </c>
      <c r="AF551" s="14" t="str">
        <f t="shared" si="371"/>
        <v>张飞</v>
      </c>
      <c r="AG551" s="14">
        <f t="shared" si="372"/>
        <v>4</v>
      </c>
      <c r="AH551" s="14" t="str">
        <f t="shared" si="373"/>
        <v>张飞魂火-27</v>
      </c>
      <c r="AI551" s="14">
        <f t="shared" si="374"/>
        <v>27</v>
      </c>
      <c r="AJ551" s="14" t="str">
        <f>INDEX(挂机升级突破!$DT$4:$ED$4,INDEX(挂机升级突破!$DQ$6:$DQ$57,卡牌消耗!AI551))</f>
        <v>金币</v>
      </c>
      <c r="AK551" s="14">
        <f>ROUND(INDEX(挂机升级突破!$DJ$6:$DJ$57,卡牌消耗!AI551)*INDEX(卡牌消耗!$B$8:$F$8,AG551)/$Q$4/50,0)*50</f>
        <v>13150</v>
      </c>
      <c r="AL551" s="14" t="str">
        <f>IF(AD551&gt;0,INDEX(挂机升级突破!$DT$4:$ED$4,AD551),"")</f>
        <v>橙色基础材料</v>
      </c>
      <c r="AM551" s="14">
        <f>ROUND(INDEX(挂机升级突破!$DT$6:$ED$57,卡牌消耗!AI551,AD551)*INDEX(卡牌消耗!$B$5:$F$5,AG551)/$Q$4/5,0)*5</f>
        <v>30</v>
      </c>
      <c r="AN551" s="14" t="str">
        <f>IF(AE551&gt;0,INDEX(挂机升级突破!$DT$4:$ED$4,AE551),"")</f>
        <v/>
      </c>
      <c r="AO551" s="14" t="str">
        <f>IF(AE551&gt;0,ROUND(INDEX(挂机升级突破!$DT$6:$ED$57,卡牌消耗!AI551,AE551)*INDEX(卡牌消耗!$B$7:$F$7,AG551)/$Q$4,0),"")</f>
        <v/>
      </c>
      <c r="AR551" s="104">
        <v>547</v>
      </c>
      <c r="AS551" s="14">
        <f t="shared" si="375"/>
        <v>28</v>
      </c>
      <c r="AT551" s="14">
        <f>INDEX(挂机升级突破!$EI$7:$EI$26,AX551)</f>
        <v>5</v>
      </c>
      <c r="AU551" s="14">
        <f>INDEX(挂机升级突破!$EJ$7:$EJ$26,AX551)</f>
        <v>1</v>
      </c>
      <c r="AV551" s="14">
        <f t="shared" si="376"/>
        <v>4</v>
      </c>
      <c r="AW551" s="14" t="str">
        <f t="shared" si="377"/>
        <v>秦琼</v>
      </c>
      <c r="AX551" s="14">
        <f t="shared" si="378"/>
        <v>7</v>
      </c>
      <c r="AY551" s="14" t="str">
        <f t="shared" si="379"/>
        <v>秦琼7突</v>
      </c>
      <c r="AZ551" s="14" t="str">
        <f>IF(AT551&gt;0,INDEX(挂机升级突破!$ER$5:$EV$5,卡牌消耗!AT551),"")</f>
        <v>金币</v>
      </c>
      <c r="BA551" s="14">
        <f>IF(AT551&gt;0,ROUND(INDEX(挂机升级突破!$EV$7:$EV$26,卡牌消耗!AX551)*INDEX(卡牌消耗!$B$8:$F$8,AV551)/$Q$4/500,0)*500,"")</f>
        <v>12500</v>
      </c>
      <c r="BB551" s="14" t="str">
        <f>IF(AU551&gt;0,INDEX(挂机升级突破!$ER$5:$EV$5,卡牌消耗!AU551),"")</f>
        <v>玄铁</v>
      </c>
      <c r="BC551" s="14">
        <f>IF(AU551&gt;0,ROUND(INDEX(挂机升级突破!$ER$7:$EU$26,卡牌消耗!AX551,卡牌消耗!AU551)*INDEX($B$6:$F$6,AV551)/$Q$4/5,0)*5,"")</f>
        <v>100</v>
      </c>
      <c r="BD551" s="104"/>
      <c r="BE551" s="104"/>
    </row>
    <row r="552" spans="27:57" ht="16.5" x14ac:dyDescent="0.2">
      <c r="AA552" s="104">
        <v>548</v>
      </c>
      <c r="AB552" s="14">
        <f t="shared" si="370"/>
        <v>11</v>
      </c>
      <c r="AC552" s="14">
        <f>INDEX(挂机升级突破!$DQ$6:$DQ$57,卡牌消耗!AI552)</f>
        <v>11</v>
      </c>
      <c r="AD552" s="14">
        <f>INDEX(挂机升级突破!DR$6:DR$57,卡牌消耗!$AI552)</f>
        <v>4</v>
      </c>
      <c r="AE552" s="14">
        <f>INDEX(挂机升级突破!DS$6:DS$57,卡牌消耗!$AI552)</f>
        <v>0</v>
      </c>
      <c r="AF552" s="14" t="str">
        <f t="shared" si="371"/>
        <v>张飞</v>
      </c>
      <c r="AG552" s="14">
        <f t="shared" si="372"/>
        <v>4</v>
      </c>
      <c r="AH552" s="14" t="str">
        <f t="shared" si="373"/>
        <v>张飞魂火-28</v>
      </c>
      <c r="AI552" s="14">
        <f t="shared" si="374"/>
        <v>28</v>
      </c>
      <c r="AJ552" s="14" t="str">
        <f>INDEX(挂机升级突破!$DT$4:$ED$4,INDEX(挂机升级突破!$DQ$6:$DQ$57,卡牌消耗!AI552))</f>
        <v>金币</v>
      </c>
      <c r="AK552" s="14">
        <f>ROUND(INDEX(挂机升级突破!$DJ$6:$DJ$57,卡牌消耗!AI552)*INDEX(卡牌消耗!$B$8:$F$8,AG552)/$Q$4/50,0)*50</f>
        <v>13150</v>
      </c>
      <c r="AL552" s="14" t="str">
        <f>IF(AD552&gt;0,INDEX(挂机升级突破!$DT$4:$ED$4,AD552),"")</f>
        <v>橙色基础材料</v>
      </c>
      <c r="AM552" s="14">
        <f>ROUND(INDEX(挂机升级突破!$DT$6:$ED$57,卡牌消耗!AI552,AD552)*INDEX(卡牌消耗!$B$5:$F$5,AG552)/$Q$4/5,0)*5</f>
        <v>30</v>
      </c>
      <c r="AN552" s="14" t="str">
        <f>IF(AE552&gt;0,INDEX(挂机升级突破!$DT$4:$ED$4,AE552),"")</f>
        <v/>
      </c>
      <c r="AO552" s="14" t="str">
        <f>IF(AE552&gt;0,ROUND(INDEX(挂机升级突破!$DT$6:$ED$57,卡牌消耗!AI552,AE552)*INDEX(卡牌消耗!$B$7:$F$7,AG552)/$Q$4,0),"")</f>
        <v/>
      </c>
      <c r="AR552" s="104">
        <v>548</v>
      </c>
      <c r="AS552" s="14">
        <f t="shared" si="375"/>
        <v>28</v>
      </c>
      <c r="AT552" s="14">
        <f>INDEX(挂机升级突破!$EI$7:$EI$26,AX552)</f>
        <v>5</v>
      </c>
      <c r="AU552" s="14">
        <f>INDEX(挂机升级突破!$EJ$7:$EJ$26,AX552)</f>
        <v>1</v>
      </c>
      <c r="AV552" s="14">
        <f t="shared" si="376"/>
        <v>4</v>
      </c>
      <c r="AW552" s="14" t="str">
        <f t="shared" si="377"/>
        <v>秦琼</v>
      </c>
      <c r="AX552" s="14">
        <f t="shared" si="378"/>
        <v>8</v>
      </c>
      <c r="AY552" s="14" t="str">
        <f t="shared" si="379"/>
        <v>秦琼8突</v>
      </c>
      <c r="AZ552" s="14" t="str">
        <f>IF(AT552&gt;0,INDEX(挂机升级突破!$ER$5:$EV$5,卡牌消耗!AT552),"")</f>
        <v>金币</v>
      </c>
      <c r="BA552" s="14">
        <f>IF(AT552&gt;0,ROUND(INDEX(挂机升级突破!$EV$7:$EV$26,卡牌消耗!AX552)*INDEX(卡牌消耗!$B$8:$F$8,AV552)/$Q$4/500,0)*500,"")</f>
        <v>12500</v>
      </c>
      <c r="BB552" s="14" t="str">
        <f>IF(AU552&gt;0,INDEX(挂机升级突破!$ER$5:$EV$5,卡牌消耗!AU552),"")</f>
        <v>玄铁</v>
      </c>
      <c r="BC552" s="14">
        <f>IF(AU552&gt;0,ROUND(INDEX(挂机升级突破!$ER$7:$EU$26,卡牌消耗!AX552,卡牌消耗!AU552)*INDEX($B$6:$F$6,AV552)/$Q$4/5,0)*5,"")</f>
        <v>180</v>
      </c>
      <c r="BD552" s="104"/>
      <c r="BE552" s="104"/>
    </row>
    <row r="553" spans="27:57" ht="16.5" x14ac:dyDescent="0.2">
      <c r="AA553" s="104">
        <v>549</v>
      </c>
      <c r="AB553" s="14">
        <f t="shared" si="370"/>
        <v>11</v>
      </c>
      <c r="AC553" s="14">
        <f>INDEX(挂机升级突破!$DQ$6:$DQ$57,卡牌消耗!AI553)</f>
        <v>11</v>
      </c>
      <c r="AD553" s="14">
        <f>INDEX(挂机升级突破!DR$6:DR$57,卡牌消耗!$AI553)</f>
        <v>4</v>
      </c>
      <c r="AE553" s="14">
        <f>INDEX(挂机升级突破!DS$6:DS$57,卡牌消耗!$AI553)</f>
        <v>0</v>
      </c>
      <c r="AF553" s="14" t="str">
        <f t="shared" si="371"/>
        <v>张飞</v>
      </c>
      <c r="AG553" s="14">
        <f t="shared" si="372"/>
        <v>4</v>
      </c>
      <c r="AH553" s="14" t="str">
        <f t="shared" si="373"/>
        <v>张飞魂火-29</v>
      </c>
      <c r="AI553" s="14">
        <f t="shared" si="374"/>
        <v>29</v>
      </c>
      <c r="AJ553" s="14" t="str">
        <f>INDEX(挂机升级突破!$DT$4:$ED$4,INDEX(挂机升级突破!$DQ$6:$DQ$57,卡牌消耗!AI553))</f>
        <v>金币</v>
      </c>
      <c r="AK553" s="14">
        <f>ROUND(INDEX(挂机升级突破!$DJ$6:$DJ$57,卡牌消耗!AI553)*INDEX(卡牌消耗!$B$8:$F$8,AG553)/$Q$4/50,0)*50</f>
        <v>13350</v>
      </c>
      <c r="AL553" s="14" t="str">
        <f>IF(AD553&gt;0,INDEX(挂机升级突破!$DT$4:$ED$4,AD553),"")</f>
        <v>橙色基础材料</v>
      </c>
      <c r="AM553" s="14">
        <f>ROUND(INDEX(挂机升级突破!$DT$6:$ED$57,卡牌消耗!AI553,AD553)*INDEX(卡牌消耗!$B$5:$F$5,AG553)/$Q$4/5,0)*5</f>
        <v>30</v>
      </c>
      <c r="AN553" s="14" t="str">
        <f>IF(AE553&gt;0,INDEX(挂机升级突破!$DT$4:$ED$4,AE553),"")</f>
        <v/>
      </c>
      <c r="AO553" s="14" t="str">
        <f>IF(AE553&gt;0,ROUND(INDEX(挂机升级突破!$DT$6:$ED$57,卡牌消耗!AI553,AE553)*INDEX(卡牌消耗!$B$7:$F$7,AG553)/$Q$4,0),"")</f>
        <v/>
      </c>
      <c r="AR553" s="104">
        <v>549</v>
      </c>
      <c r="AS553" s="14">
        <f t="shared" si="375"/>
        <v>28</v>
      </c>
      <c r="AT553" s="14">
        <f>INDEX(挂机升级突破!$EI$7:$EI$26,AX553)</f>
        <v>5</v>
      </c>
      <c r="AU553" s="14">
        <f>INDEX(挂机升级突破!$EJ$7:$EJ$26,AX553)</f>
        <v>2</v>
      </c>
      <c r="AV553" s="14">
        <f t="shared" si="376"/>
        <v>4</v>
      </c>
      <c r="AW553" s="14" t="str">
        <f t="shared" si="377"/>
        <v>秦琼</v>
      </c>
      <c r="AX553" s="14">
        <f t="shared" si="378"/>
        <v>9</v>
      </c>
      <c r="AY553" s="14" t="str">
        <f t="shared" si="379"/>
        <v>秦琼9突</v>
      </c>
      <c r="AZ553" s="14" t="str">
        <f>IF(AT553&gt;0,INDEX(挂机升级突破!$ER$5:$EV$5,卡牌消耗!AT553),"")</f>
        <v>金币</v>
      </c>
      <c r="BA553" s="14">
        <f>IF(AT553&gt;0,ROUND(INDEX(挂机升级突破!$EV$7:$EV$26,卡牌消耗!AX553)*INDEX(卡牌消耗!$B$8:$F$8,AV553)/$Q$4/500,0)*500,"")</f>
        <v>16500</v>
      </c>
      <c r="BB553" s="14" t="str">
        <f>IF(AU553&gt;0,INDEX(挂机升级突破!$ER$5:$EV$5,卡牌消耗!AU553),"")</f>
        <v>乌金</v>
      </c>
      <c r="BC553" s="14">
        <f>IF(AU553&gt;0,ROUND(INDEX(挂机升级突破!$ER$7:$EU$26,卡牌消耗!AX553,卡牌消耗!AU553)*INDEX($B$6:$F$6,AV553)/$Q$4/5,0)*5,"")</f>
        <v>60</v>
      </c>
      <c r="BD553" s="104"/>
      <c r="BE553" s="104"/>
    </row>
    <row r="554" spans="27:57" ht="16.5" x14ac:dyDescent="0.2">
      <c r="AA554" s="104">
        <v>550</v>
      </c>
      <c r="AB554" s="14">
        <f t="shared" si="370"/>
        <v>11</v>
      </c>
      <c r="AC554" s="14">
        <f>INDEX(挂机升级突破!$DQ$6:$DQ$57,卡牌消耗!AI554)</f>
        <v>11</v>
      </c>
      <c r="AD554" s="14">
        <f>INDEX(挂机升级突破!DR$6:DR$57,卡牌消耗!$AI554)</f>
        <v>4</v>
      </c>
      <c r="AE554" s="14">
        <f>INDEX(挂机升级突破!DS$6:DS$57,卡牌消耗!$AI554)</f>
        <v>0</v>
      </c>
      <c r="AF554" s="14" t="str">
        <f t="shared" si="371"/>
        <v>张飞</v>
      </c>
      <c r="AG554" s="14">
        <f t="shared" si="372"/>
        <v>4</v>
      </c>
      <c r="AH554" s="14" t="str">
        <f t="shared" si="373"/>
        <v>张飞魂火-30</v>
      </c>
      <c r="AI554" s="14">
        <f t="shared" si="374"/>
        <v>30</v>
      </c>
      <c r="AJ554" s="14" t="str">
        <f>INDEX(挂机升级突破!$DT$4:$ED$4,INDEX(挂机升级突破!$DQ$6:$DQ$57,卡牌消耗!AI554))</f>
        <v>金币</v>
      </c>
      <c r="AK554" s="14">
        <f>ROUND(INDEX(挂机升级突破!$DJ$6:$DJ$57,卡牌消耗!AI554)*INDEX(卡牌消耗!$B$8:$F$8,AG554)/$Q$4/50,0)*50</f>
        <v>13350</v>
      </c>
      <c r="AL554" s="14" t="str">
        <f>IF(AD554&gt;0,INDEX(挂机升级突破!$DT$4:$ED$4,AD554),"")</f>
        <v>橙色基础材料</v>
      </c>
      <c r="AM554" s="14">
        <f>ROUND(INDEX(挂机升级突破!$DT$6:$ED$57,卡牌消耗!AI554,AD554)*INDEX(卡牌消耗!$B$5:$F$5,AG554)/$Q$4/5,0)*5</f>
        <v>30</v>
      </c>
      <c r="AN554" s="14" t="str">
        <f>IF(AE554&gt;0,INDEX(挂机升级突破!$DT$4:$ED$4,AE554),"")</f>
        <v/>
      </c>
      <c r="AO554" s="14" t="str">
        <f>IF(AE554&gt;0,ROUND(INDEX(挂机升级突破!$DT$6:$ED$57,卡牌消耗!AI554,AE554)*INDEX(卡牌消耗!$B$7:$F$7,AG554)/$Q$4,0),"")</f>
        <v/>
      </c>
      <c r="AR554" s="104">
        <v>550</v>
      </c>
      <c r="AS554" s="14">
        <f t="shared" si="375"/>
        <v>28</v>
      </c>
      <c r="AT554" s="14">
        <f>INDEX(挂机升级突破!$EI$7:$EI$26,AX554)</f>
        <v>5</v>
      </c>
      <c r="AU554" s="14">
        <f>INDEX(挂机升级突破!$EJ$7:$EJ$26,AX554)</f>
        <v>2</v>
      </c>
      <c r="AV554" s="14">
        <f t="shared" si="376"/>
        <v>4</v>
      </c>
      <c r="AW554" s="14" t="str">
        <f t="shared" si="377"/>
        <v>秦琼</v>
      </c>
      <c r="AX554" s="14">
        <f t="shared" si="378"/>
        <v>10</v>
      </c>
      <c r="AY554" s="14" t="str">
        <f t="shared" si="379"/>
        <v>秦琼10突</v>
      </c>
      <c r="AZ554" s="14" t="str">
        <f>IF(AT554&gt;0,INDEX(挂机升级突破!$ER$5:$EV$5,卡牌消耗!AT554),"")</f>
        <v>金币</v>
      </c>
      <c r="BA554" s="14">
        <f>IF(AT554&gt;0,ROUND(INDEX(挂机升级突破!$EV$7:$EV$26,卡牌消耗!AX554)*INDEX(卡牌消耗!$B$8:$F$8,AV554)/$Q$4/500,0)*500,"")</f>
        <v>28000</v>
      </c>
      <c r="BB554" s="14" t="str">
        <f>IF(AU554&gt;0,INDEX(挂机升级突破!$ER$5:$EV$5,卡牌消耗!AU554),"")</f>
        <v>乌金</v>
      </c>
      <c r="BC554" s="14">
        <f>IF(AU554&gt;0,ROUND(INDEX(挂机升级突破!$ER$7:$EU$26,卡牌消耗!AX554,卡牌消耗!AU554)*INDEX($B$6:$F$6,AV554)/$Q$4/5,0)*5,"")</f>
        <v>85</v>
      </c>
      <c r="BD554" s="104"/>
      <c r="BE554" s="104"/>
    </row>
    <row r="555" spans="27:57" ht="16.5" x14ac:dyDescent="0.2">
      <c r="AA555" s="104">
        <v>551</v>
      </c>
      <c r="AB555" s="14">
        <f t="shared" si="370"/>
        <v>11</v>
      </c>
      <c r="AC555" s="14">
        <f>INDEX(挂机升级突破!$DQ$6:$DQ$57,卡牌消耗!AI555)</f>
        <v>11</v>
      </c>
      <c r="AD555" s="14">
        <f>INDEX(挂机升级突破!DR$6:DR$57,卡牌消耗!$AI555)</f>
        <v>4</v>
      </c>
      <c r="AE555" s="14">
        <f>INDEX(挂机升级突破!DS$6:DS$57,卡牌消耗!$AI555)</f>
        <v>0</v>
      </c>
      <c r="AF555" s="14" t="str">
        <f t="shared" si="371"/>
        <v>张飞</v>
      </c>
      <c r="AG555" s="14">
        <f t="shared" si="372"/>
        <v>4</v>
      </c>
      <c r="AH555" s="14" t="str">
        <f t="shared" si="373"/>
        <v>张飞魂火-31</v>
      </c>
      <c r="AI555" s="14">
        <f t="shared" si="374"/>
        <v>31</v>
      </c>
      <c r="AJ555" s="14" t="str">
        <f>INDEX(挂机升级突破!$DT$4:$ED$4,INDEX(挂机升级突破!$DQ$6:$DQ$57,卡牌消耗!AI555))</f>
        <v>金币</v>
      </c>
      <c r="AK555" s="14">
        <f>ROUND(INDEX(挂机升级突破!$DJ$6:$DJ$57,卡牌消耗!AI555)*INDEX(卡牌消耗!$B$8:$F$8,AG555)/$Q$4/50,0)*50</f>
        <v>13350</v>
      </c>
      <c r="AL555" s="14" t="str">
        <f>IF(AD555&gt;0,INDEX(挂机升级突破!$DT$4:$ED$4,AD555),"")</f>
        <v>橙色基础材料</v>
      </c>
      <c r="AM555" s="14">
        <f>ROUND(INDEX(挂机升级突破!$DT$6:$ED$57,卡牌消耗!AI555,AD555)*INDEX(卡牌消耗!$B$5:$F$5,AG555)/$Q$4/5,0)*5</f>
        <v>30</v>
      </c>
      <c r="AN555" s="14" t="str">
        <f>IF(AE555&gt;0,INDEX(挂机升级突破!$DT$4:$ED$4,AE555),"")</f>
        <v/>
      </c>
      <c r="AO555" s="14" t="str">
        <f>IF(AE555&gt;0,ROUND(INDEX(挂机升级突破!$DT$6:$ED$57,卡牌消耗!AI555,AE555)*INDEX(卡牌消耗!$B$7:$F$7,AG555)/$Q$4,0),"")</f>
        <v/>
      </c>
      <c r="AR555" s="104">
        <v>551</v>
      </c>
      <c r="AS555" s="14">
        <f t="shared" si="375"/>
        <v>28</v>
      </c>
      <c r="AT555" s="14">
        <f>INDEX(挂机升级突破!$EI$7:$EI$26,AX555)</f>
        <v>5</v>
      </c>
      <c r="AU555" s="14">
        <f>INDEX(挂机升级突破!$EJ$7:$EJ$26,AX555)</f>
        <v>2</v>
      </c>
      <c r="AV555" s="14">
        <f t="shared" si="376"/>
        <v>4</v>
      </c>
      <c r="AW555" s="14" t="str">
        <f t="shared" si="377"/>
        <v>秦琼</v>
      </c>
      <c r="AX555" s="14">
        <f t="shared" si="378"/>
        <v>11</v>
      </c>
      <c r="AY555" s="14" t="str">
        <f t="shared" si="379"/>
        <v>秦琼11突</v>
      </c>
      <c r="AZ555" s="14" t="str">
        <f>IF(AT555&gt;0,INDEX(挂机升级突破!$ER$5:$EV$5,卡牌消耗!AT555),"")</f>
        <v>金币</v>
      </c>
      <c r="BA555" s="14">
        <f>IF(AT555&gt;0,ROUND(INDEX(挂机升级突破!$EV$7:$EV$26,卡牌消耗!AX555)*INDEX(卡牌消耗!$B$8:$F$8,AV555)/$Q$4/500,0)*500,"")</f>
        <v>28000</v>
      </c>
      <c r="BB555" s="14" t="str">
        <f>IF(AU555&gt;0,INDEX(挂机升级突破!$ER$5:$EV$5,卡牌消耗!AU555),"")</f>
        <v>乌金</v>
      </c>
      <c r="BC555" s="14">
        <f>IF(AU555&gt;0,ROUND(INDEX(挂机升级突破!$ER$7:$EU$26,卡牌消耗!AX555,卡牌消耗!AU555)*INDEX($B$6:$F$6,AV555)/$Q$4/5,0)*5,"")</f>
        <v>110</v>
      </c>
      <c r="BD555" s="104"/>
      <c r="BE555" s="104"/>
    </row>
    <row r="556" spans="27:57" ht="16.5" x14ac:dyDescent="0.2">
      <c r="AA556" s="104">
        <v>552</v>
      </c>
      <c r="AB556" s="14">
        <f t="shared" si="370"/>
        <v>11</v>
      </c>
      <c r="AC556" s="14">
        <f>INDEX(挂机升级突破!$DQ$6:$DQ$57,卡牌消耗!AI556)</f>
        <v>11</v>
      </c>
      <c r="AD556" s="14">
        <f>INDEX(挂机升级突破!DR$6:DR$57,卡牌消耗!$AI556)</f>
        <v>4</v>
      </c>
      <c r="AE556" s="14">
        <f>INDEX(挂机升级突破!DS$6:DS$57,卡牌消耗!$AI556)</f>
        <v>0</v>
      </c>
      <c r="AF556" s="14" t="str">
        <f t="shared" si="371"/>
        <v>张飞</v>
      </c>
      <c r="AG556" s="14">
        <f t="shared" si="372"/>
        <v>4</v>
      </c>
      <c r="AH556" s="14" t="str">
        <f t="shared" si="373"/>
        <v>张飞魂火-32</v>
      </c>
      <c r="AI556" s="14">
        <f t="shared" si="374"/>
        <v>32</v>
      </c>
      <c r="AJ556" s="14" t="str">
        <f>INDEX(挂机升级突破!$DT$4:$ED$4,INDEX(挂机升级突破!$DQ$6:$DQ$57,卡牌消耗!AI556))</f>
        <v>金币</v>
      </c>
      <c r="AK556" s="14">
        <f>ROUND(INDEX(挂机升级突破!$DJ$6:$DJ$57,卡牌消耗!AI556)*INDEX(卡牌消耗!$B$8:$F$8,AG556)/$Q$4/50,0)*50</f>
        <v>18350</v>
      </c>
      <c r="AL556" s="14" t="str">
        <f>IF(AD556&gt;0,INDEX(挂机升级突破!$DT$4:$ED$4,AD556),"")</f>
        <v>橙色基础材料</v>
      </c>
      <c r="AM556" s="14">
        <f>ROUND(INDEX(挂机升级突破!$DT$6:$ED$57,卡牌消耗!AI556,AD556)*INDEX(卡牌消耗!$B$5:$F$5,AG556)/$Q$4/5,0)*5</f>
        <v>30</v>
      </c>
      <c r="AN556" s="14" t="str">
        <f>IF(AE556&gt;0,INDEX(挂机升级突破!$DT$4:$ED$4,AE556),"")</f>
        <v/>
      </c>
      <c r="AO556" s="14" t="str">
        <f>IF(AE556&gt;0,ROUND(INDEX(挂机升级突破!$DT$6:$ED$57,卡牌消耗!AI556,AE556)*INDEX(卡牌消耗!$B$7:$F$7,AG556)/$Q$4,0),"")</f>
        <v/>
      </c>
      <c r="AR556" s="104">
        <v>552</v>
      </c>
      <c r="AS556" s="14">
        <f t="shared" si="375"/>
        <v>28</v>
      </c>
      <c r="AT556" s="14">
        <f>INDEX(挂机升级突破!$EI$7:$EI$26,AX556)</f>
        <v>5</v>
      </c>
      <c r="AU556" s="14">
        <f>INDEX(挂机升级突破!$EJ$7:$EJ$26,AX556)</f>
        <v>2</v>
      </c>
      <c r="AV556" s="14">
        <f t="shared" si="376"/>
        <v>4</v>
      </c>
      <c r="AW556" s="14" t="str">
        <f t="shared" si="377"/>
        <v>秦琼</v>
      </c>
      <c r="AX556" s="14">
        <f t="shared" si="378"/>
        <v>12</v>
      </c>
      <c r="AY556" s="14" t="str">
        <f t="shared" si="379"/>
        <v>秦琼12突</v>
      </c>
      <c r="AZ556" s="14" t="str">
        <f>IF(AT556&gt;0,INDEX(挂机升级突破!$ER$5:$EV$5,卡牌消耗!AT556),"")</f>
        <v>金币</v>
      </c>
      <c r="BA556" s="14">
        <f>IF(AT556&gt;0,ROUND(INDEX(挂机升级突破!$EV$7:$EV$26,卡牌消耗!AX556)*INDEX(卡牌消耗!$B$8:$F$8,AV556)/$Q$4/500,0)*500,"")</f>
        <v>37500</v>
      </c>
      <c r="BB556" s="14" t="str">
        <f>IF(AU556&gt;0,INDEX(挂机升级突破!$ER$5:$EV$5,卡牌消耗!AU556),"")</f>
        <v>乌金</v>
      </c>
      <c r="BC556" s="14">
        <f>IF(AU556&gt;0,ROUND(INDEX(挂机升级突破!$ER$7:$EU$26,卡牌消耗!AX556,卡牌消耗!AU556)*INDEX($B$6:$F$6,AV556)/$Q$4/5,0)*5,"")</f>
        <v>140</v>
      </c>
      <c r="BD556" s="104"/>
      <c r="BE556" s="104"/>
    </row>
    <row r="557" spans="27:57" ht="16.5" x14ac:dyDescent="0.2">
      <c r="AA557" s="104">
        <v>553</v>
      </c>
      <c r="AB557" s="14">
        <f t="shared" si="370"/>
        <v>11</v>
      </c>
      <c r="AC557" s="14">
        <f>INDEX(挂机升级突破!$DQ$6:$DQ$57,卡牌消耗!AI557)</f>
        <v>11</v>
      </c>
      <c r="AD557" s="14">
        <f>INDEX(挂机升级突破!DR$6:DR$57,卡牌消耗!$AI557)</f>
        <v>4</v>
      </c>
      <c r="AE557" s="14">
        <f>INDEX(挂机升级突破!DS$6:DS$57,卡牌消耗!$AI557)</f>
        <v>0</v>
      </c>
      <c r="AF557" s="14" t="str">
        <f t="shared" si="371"/>
        <v>张飞</v>
      </c>
      <c r="AG557" s="14">
        <f t="shared" si="372"/>
        <v>4</v>
      </c>
      <c r="AH557" s="14" t="str">
        <f t="shared" si="373"/>
        <v>张飞魂火-33</v>
      </c>
      <c r="AI557" s="14">
        <f t="shared" si="374"/>
        <v>33</v>
      </c>
      <c r="AJ557" s="14" t="str">
        <f>INDEX(挂机升级突破!$DT$4:$ED$4,INDEX(挂机升级突破!$DQ$6:$DQ$57,卡牌消耗!AI557))</f>
        <v>金币</v>
      </c>
      <c r="AK557" s="14">
        <f>ROUND(INDEX(挂机升级突破!$DJ$6:$DJ$57,卡牌消耗!AI557)*INDEX(卡牌消耗!$B$8:$F$8,AG557)/$Q$4/50,0)*50</f>
        <v>18350</v>
      </c>
      <c r="AL557" s="14" t="str">
        <f>IF(AD557&gt;0,INDEX(挂机升级突破!$DT$4:$ED$4,AD557),"")</f>
        <v>橙色基础材料</v>
      </c>
      <c r="AM557" s="14">
        <f>ROUND(INDEX(挂机升级突破!$DT$6:$ED$57,卡牌消耗!AI557,AD557)*INDEX(卡牌消耗!$B$5:$F$5,AG557)/$Q$4/5,0)*5</f>
        <v>30</v>
      </c>
      <c r="AN557" s="14" t="str">
        <f>IF(AE557&gt;0,INDEX(挂机升级突破!$DT$4:$ED$4,AE557),"")</f>
        <v/>
      </c>
      <c r="AO557" s="14" t="str">
        <f>IF(AE557&gt;0,ROUND(INDEX(挂机升级突破!$DT$6:$ED$57,卡牌消耗!AI557,AE557)*INDEX(卡牌消耗!$B$7:$F$7,AG557)/$Q$4,0),"")</f>
        <v/>
      </c>
      <c r="AR557" s="104">
        <v>553</v>
      </c>
      <c r="AS557" s="14">
        <f t="shared" si="375"/>
        <v>28</v>
      </c>
      <c r="AT557" s="14">
        <f>INDEX(挂机升级突破!$EI$7:$EI$26,AX557)</f>
        <v>5</v>
      </c>
      <c r="AU557" s="14">
        <f>INDEX(挂机升级突破!$EJ$7:$EJ$26,AX557)</f>
        <v>3</v>
      </c>
      <c r="AV557" s="14">
        <f t="shared" si="376"/>
        <v>4</v>
      </c>
      <c r="AW557" s="14" t="str">
        <f t="shared" si="377"/>
        <v>秦琼</v>
      </c>
      <c r="AX557" s="14">
        <f t="shared" si="378"/>
        <v>13</v>
      </c>
      <c r="AY557" s="14" t="str">
        <f t="shared" si="379"/>
        <v>秦琼13突</v>
      </c>
      <c r="AZ557" s="14" t="str">
        <f>IF(AT557&gt;0,INDEX(挂机升级突破!$ER$5:$EV$5,卡牌消耗!AT557),"")</f>
        <v>金币</v>
      </c>
      <c r="BA557" s="14">
        <f>IF(AT557&gt;0,ROUND(INDEX(挂机升级突破!$EV$7:$EV$26,卡牌消耗!AX557)*INDEX(卡牌消耗!$B$8:$F$8,AV557)/$Q$4/500,0)*500,"")</f>
        <v>50000</v>
      </c>
      <c r="BB557" s="14" t="str">
        <f>IF(AU557&gt;0,INDEX(挂机升级突破!$ER$5:$EV$5,卡牌消耗!AU557),"")</f>
        <v>银母</v>
      </c>
      <c r="BC557" s="14">
        <f>IF(AU557&gt;0,ROUND(INDEX(挂机升级突破!$ER$7:$EU$26,卡牌消耗!AX557,卡牌消耗!AU557)*INDEX($B$6:$F$6,AV557)/$Q$4/5,0)*5,"")</f>
        <v>45</v>
      </c>
      <c r="BD557" s="104"/>
      <c r="BE557" s="104"/>
    </row>
    <row r="558" spans="27:57" ht="16.5" x14ac:dyDescent="0.2">
      <c r="AA558" s="104">
        <v>554</v>
      </c>
      <c r="AB558" s="14">
        <f t="shared" si="370"/>
        <v>11</v>
      </c>
      <c r="AC558" s="14">
        <f>INDEX(挂机升级突破!$DQ$6:$DQ$57,卡牌消耗!AI558)</f>
        <v>11</v>
      </c>
      <c r="AD558" s="14">
        <f>INDEX(挂机升级突破!DR$6:DR$57,卡牌消耗!$AI558)</f>
        <v>4</v>
      </c>
      <c r="AE558" s="14">
        <f>INDEX(挂机升级突破!DS$6:DS$57,卡牌消耗!$AI558)</f>
        <v>0</v>
      </c>
      <c r="AF558" s="14" t="str">
        <f t="shared" si="371"/>
        <v>张飞</v>
      </c>
      <c r="AG558" s="14">
        <f t="shared" si="372"/>
        <v>4</v>
      </c>
      <c r="AH558" s="14" t="str">
        <f t="shared" si="373"/>
        <v>张飞魂火-34</v>
      </c>
      <c r="AI558" s="14">
        <f t="shared" si="374"/>
        <v>34</v>
      </c>
      <c r="AJ558" s="14" t="str">
        <f>INDEX(挂机升级突破!$DT$4:$ED$4,INDEX(挂机升级突破!$DQ$6:$DQ$57,卡牌消耗!AI558))</f>
        <v>金币</v>
      </c>
      <c r="AK558" s="14">
        <f>ROUND(INDEX(挂机升级突破!$DJ$6:$DJ$57,卡牌消耗!AI558)*INDEX(卡牌消耗!$B$8:$F$8,AG558)/$Q$4/50,0)*50</f>
        <v>18350</v>
      </c>
      <c r="AL558" s="14" t="str">
        <f>IF(AD558&gt;0,INDEX(挂机升级突破!$DT$4:$ED$4,AD558),"")</f>
        <v>橙色基础材料</v>
      </c>
      <c r="AM558" s="14">
        <f>ROUND(INDEX(挂机升级突破!$DT$6:$ED$57,卡牌消耗!AI558,AD558)*INDEX(卡牌消耗!$B$5:$F$5,AG558)/$Q$4/5,0)*5</f>
        <v>35</v>
      </c>
      <c r="AN558" s="14" t="str">
        <f>IF(AE558&gt;0,INDEX(挂机升级突破!$DT$4:$ED$4,AE558),"")</f>
        <v/>
      </c>
      <c r="AO558" s="14" t="str">
        <f>IF(AE558&gt;0,ROUND(INDEX(挂机升级突破!$DT$6:$ED$57,卡牌消耗!AI558,AE558)*INDEX(卡牌消耗!$B$7:$F$7,AG558)/$Q$4,0),"")</f>
        <v/>
      </c>
      <c r="AR558" s="104">
        <v>554</v>
      </c>
      <c r="AS558" s="14">
        <f t="shared" si="375"/>
        <v>28</v>
      </c>
      <c r="AT558" s="14">
        <f>INDEX(挂机升级突破!$EI$7:$EI$26,AX558)</f>
        <v>5</v>
      </c>
      <c r="AU558" s="14">
        <f>INDEX(挂机升级突破!$EJ$7:$EJ$26,AX558)</f>
        <v>3</v>
      </c>
      <c r="AV558" s="14">
        <f t="shared" si="376"/>
        <v>4</v>
      </c>
      <c r="AW558" s="14" t="str">
        <f t="shared" si="377"/>
        <v>秦琼</v>
      </c>
      <c r="AX558" s="14">
        <f t="shared" si="378"/>
        <v>14</v>
      </c>
      <c r="AY558" s="14" t="str">
        <f t="shared" si="379"/>
        <v>秦琼14突</v>
      </c>
      <c r="AZ558" s="14" t="str">
        <f>IF(AT558&gt;0,INDEX(挂机升级突破!$ER$5:$EV$5,卡牌消耗!AT558),"")</f>
        <v>金币</v>
      </c>
      <c r="BA558" s="14">
        <f>IF(AT558&gt;0,ROUND(INDEX(挂机升级突破!$EV$7:$EV$26,卡牌消耗!AX558)*INDEX(卡牌消耗!$B$8:$F$8,AV558)/$Q$4/500,0)*500,"")</f>
        <v>50000</v>
      </c>
      <c r="BB558" s="14" t="str">
        <f>IF(AU558&gt;0,INDEX(挂机升级突破!$ER$5:$EV$5,卡牌消耗!AU558),"")</f>
        <v>银母</v>
      </c>
      <c r="BC558" s="14">
        <f>IF(AU558&gt;0,ROUND(INDEX(挂机升级突破!$ER$7:$EU$26,卡牌消耗!AX558,卡牌消耗!AU558)*INDEX($B$6:$F$6,AV558)/$Q$4/5,0)*5,"")</f>
        <v>65</v>
      </c>
      <c r="BD558" s="104"/>
      <c r="BE558" s="104"/>
    </row>
    <row r="559" spans="27:57" ht="16.5" x14ac:dyDescent="0.2">
      <c r="AA559" s="104">
        <v>555</v>
      </c>
      <c r="AB559" s="14">
        <f t="shared" si="370"/>
        <v>11</v>
      </c>
      <c r="AC559" s="14">
        <f>INDEX(挂机升级突破!$DQ$6:$DQ$57,卡牌消耗!AI559)</f>
        <v>11</v>
      </c>
      <c r="AD559" s="14">
        <f>INDEX(挂机升级突破!DR$6:DR$57,卡牌消耗!$AI559)</f>
        <v>4</v>
      </c>
      <c r="AE559" s="14">
        <f>INDEX(挂机升级突破!DS$6:DS$57,卡牌消耗!$AI559)</f>
        <v>0</v>
      </c>
      <c r="AF559" s="14" t="str">
        <f t="shared" si="371"/>
        <v>张飞</v>
      </c>
      <c r="AG559" s="14">
        <f t="shared" si="372"/>
        <v>4</v>
      </c>
      <c r="AH559" s="14" t="str">
        <f t="shared" si="373"/>
        <v>张飞魂火-35</v>
      </c>
      <c r="AI559" s="14">
        <f t="shared" si="374"/>
        <v>35</v>
      </c>
      <c r="AJ559" s="14" t="str">
        <f>INDEX(挂机升级突破!$DT$4:$ED$4,INDEX(挂机升级突破!$DQ$6:$DQ$57,卡牌消耗!AI559))</f>
        <v>金币</v>
      </c>
      <c r="AK559" s="14">
        <f>ROUND(INDEX(挂机升级突破!$DJ$6:$DJ$57,卡牌消耗!AI559)*INDEX(卡牌消耗!$B$8:$F$8,AG559)/$Q$4/50,0)*50</f>
        <v>23350</v>
      </c>
      <c r="AL559" s="14" t="str">
        <f>IF(AD559&gt;0,INDEX(挂机升级突破!$DT$4:$ED$4,AD559),"")</f>
        <v>橙色基础材料</v>
      </c>
      <c r="AM559" s="14">
        <f>ROUND(INDEX(挂机升级突破!$DT$6:$ED$57,卡牌消耗!AI559,AD559)*INDEX(卡牌消耗!$B$5:$F$5,AG559)/$Q$4/5,0)*5</f>
        <v>35</v>
      </c>
      <c r="AN559" s="14" t="str">
        <f>IF(AE559&gt;0,INDEX(挂机升级突破!$DT$4:$ED$4,AE559),"")</f>
        <v/>
      </c>
      <c r="AO559" s="14" t="str">
        <f>IF(AE559&gt;0,ROUND(INDEX(挂机升级突破!$DT$6:$ED$57,卡牌消耗!AI559,AE559)*INDEX(卡牌消耗!$B$7:$F$7,AG559)/$Q$4,0),"")</f>
        <v/>
      </c>
      <c r="AR559" s="104">
        <v>555</v>
      </c>
      <c r="AS559" s="14">
        <f t="shared" si="375"/>
        <v>28</v>
      </c>
      <c r="AT559" s="14">
        <f>INDEX(挂机升级突破!$EI$7:$EI$26,AX559)</f>
        <v>5</v>
      </c>
      <c r="AU559" s="14">
        <f>INDEX(挂机升级突破!$EJ$7:$EJ$26,AX559)</f>
        <v>3</v>
      </c>
      <c r="AV559" s="14">
        <f t="shared" si="376"/>
        <v>4</v>
      </c>
      <c r="AW559" s="14" t="str">
        <f t="shared" si="377"/>
        <v>秦琼</v>
      </c>
      <c r="AX559" s="14">
        <f t="shared" si="378"/>
        <v>15</v>
      </c>
      <c r="AY559" s="14" t="str">
        <f t="shared" si="379"/>
        <v>秦琼15突</v>
      </c>
      <c r="AZ559" s="14" t="str">
        <f>IF(AT559&gt;0,INDEX(挂机升级突破!$ER$5:$EV$5,卡牌消耗!AT559),"")</f>
        <v>金币</v>
      </c>
      <c r="BA559" s="14">
        <f>IF(AT559&gt;0,ROUND(INDEX(挂机升级突破!$EV$7:$EV$26,卡牌消耗!AX559)*INDEX(卡牌消耗!$B$8:$F$8,AV559)/$Q$4/500,0)*500,"")</f>
        <v>66500</v>
      </c>
      <c r="BB559" s="14" t="str">
        <f>IF(AU559&gt;0,INDEX(挂机升级突破!$ER$5:$EV$5,卡牌消耗!AU559),"")</f>
        <v>银母</v>
      </c>
      <c r="BC559" s="14">
        <f>IF(AU559&gt;0,ROUND(INDEX(挂机升级突破!$ER$7:$EU$26,卡牌消耗!AX559,卡牌消耗!AU559)*INDEX($B$6:$F$6,AV559)/$Q$4/5,0)*5,"")</f>
        <v>85</v>
      </c>
      <c r="BD559" s="104"/>
      <c r="BE559" s="104"/>
    </row>
    <row r="560" spans="27:57" ht="16.5" x14ac:dyDescent="0.2">
      <c r="AA560" s="104">
        <v>556</v>
      </c>
      <c r="AB560" s="14">
        <f t="shared" si="370"/>
        <v>11</v>
      </c>
      <c r="AC560" s="14">
        <f>INDEX(挂机升级突破!$DQ$6:$DQ$57,卡牌消耗!AI560)</f>
        <v>11</v>
      </c>
      <c r="AD560" s="14">
        <f>INDEX(挂机升级突破!DR$6:DR$57,卡牌消耗!$AI560)</f>
        <v>4</v>
      </c>
      <c r="AE560" s="14">
        <f>INDEX(挂机升级突破!DS$6:DS$57,卡牌消耗!$AI560)</f>
        <v>0</v>
      </c>
      <c r="AF560" s="14" t="str">
        <f t="shared" si="371"/>
        <v>张飞</v>
      </c>
      <c r="AG560" s="14">
        <f t="shared" si="372"/>
        <v>4</v>
      </c>
      <c r="AH560" s="14" t="str">
        <f t="shared" si="373"/>
        <v>张飞魂火-36</v>
      </c>
      <c r="AI560" s="14">
        <f t="shared" si="374"/>
        <v>36</v>
      </c>
      <c r="AJ560" s="14" t="str">
        <f>INDEX(挂机升级突破!$DT$4:$ED$4,INDEX(挂机升级突破!$DQ$6:$DQ$57,卡牌消耗!AI560))</f>
        <v>金币</v>
      </c>
      <c r="AK560" s="14">
        <f>ROUND(INDEX(挂机升级突破!$DJ$6:$DJ$57,卡牌消耗!AI560)*INDEX(卡牌消耗!$B$8:$F$8,AG560)/$Q$4/50,0)*50</f>
        <v>23350</v>
      </c>
      <c r="AL560" s="14" t="str">
        <f>IF(AD560&gt;0,INDEX(挂机升级突破!$DT$4:$ED$4,AD560),"")</f>
        <v>橙色基础材料</v>
      </c>
      <c r="AM560" s="14">
        <f>ROUND(INDEX(挂机升级突破!$DT$6:$ED$57,卡牌消耗!AI560,AD560)*INDEX(卡牌消耗!$B$5:$F$5,AG560)/$Q$4/5,0)*5</f>
        <v>35</v>
      </c>
      <c r="AN560" s="14" t="str">
        <f>IF(AE560&gt;0,INDEX(挂机升级突破!$DT$4:$ED$4,AE560),"")</f>
        <v/>
      </c>
      <c r="AO560" s="14" t="str">
        <f>IF(AE560&gt;0,ROUND(INDEX(挂机升级突破!$DT$6:$ED$57,卡牌消耗!AI560,AE560)*INDEX(卡牌消耗!$B$7:$F$7,AG560)/$Q$4,0),"")</f>
        <v/>
      </c>
      <c r="AR560" s="104">
        <v>556</v>
      </c>
      <c r="AS560" s="14">
        <f t="shared" si="375"/>
        <v>28</v>
      </c>
      <c r="AT560" s="14">
        <f>INDEX(挂机升级突破!$EI$7:$EI$26,AX560)</f>
        <v>5</v>
      </c>
      <c r="AU560" s="14">
        <f>INDEX(挂机升级突破!$EJ$7:$EJ$26,AX560)</f>
        <v>3</v>
      </c>
      <c r="AV560" s="14">
        <f t="shared" si="376"/>
        <v>4</v>
      </c>
      <c r="AW560" s="14" t="str">
        <f t="shared" si="377"/>
        <v>秦琼</v>
      </c>
      <c r="AX560" s="14">
        <f t="shared" si="378"/>
        <v>16</v>
      </c>
      <c r="AY560" s="14" t="str">
        <f t="shared" si="379"/>
        <v>秦琼16突</v>
      </c>
      <c r="AZ560" s="14" t="str">
        <f>IF(AT560&gt;0,INDEX(挂机升级突破!$ER$5:$EV$5,卡牌消耗!AT560),"")</f>
        <v>金币</v>
      </c>
      <c r="BA560" s="14">
        <f>IF(AT560&gt;0,ROUND(INDEX(挂机升级突破!$EV$7:$EV$26,卡牌消耗!AX560)*INDEX(卡牌消耗!$B$8:$F$8,AV560)/$Q$4/500,0)*500,"")</f>
        <v>121000</v>
      </c>
      <c r="BB560" s="14" t="str">
        <f>IF(AU560&gt;0,INDEX(挂机升级突破!$ER$5:$EV$5,卡牌消耗!AU560),"")</f>
        <v>银母</v>
      </c>
      <c r="BC560" s="14">
        <f>IF(AU560&gt;0,ROUND(INDEX(挂机升级突破!$ER$7:$EU$26,卡牌消耗!AX560,卡牌消耗!AU560)*INDEX($B$6:$F$6,AV560)/$Q$4/5,0)*5,"")</f>
        <v>110</v>
      </c>
      <c r="BD560" s="104"/>
      <c r="BE560" s="104"/>
    </row>
    <row r="561" spans="27:57" ht="16.5" x14ac:dyDescent="0.2">
      <c r="AA561" s="104">
        <v>557</v>
      </c>
      <c r="AB561" s="14">
        <f t="shared" si="370"/>
        <v>11</v>
      </c>
      <c r="AC561" s="14">
        <f>INDEX(挂机升级突破!$DQ$6:$DQ$57,卡牌消耗!AI561)</f>
        <v>11</v>
      </c>
      <c r="AD561" s="14">
        <f>INDEX(挂机升级突破!DR$6:DR$57,卡牌消耗!$AI561)</f>
        <v>4</v>
      </c>
      <c r="AE561" s="14">
        <f>INDEX(挂机升级突破!DS$6:DS$57,卡牌消耗!$AI561)</f>
        <v>0</v>
      </c>
      <c r="AF561" s="14" t="str">
        <f t="shared" si="371"/>
        <v>张飞</v>
      </c>
      <c r="AG561" s="14">
        <f t="shared" si="372"/>
        <v>4</v>
      </c>
      <c r="AH561" s="14" t="str">
        <f t="shared" si="373"/>
        <v>张飞魂火-37</v>
      </c>
      <c r="AI561" s="14">
        <f t="shared" si="374"/>
        <v>37</v>
      </c>
      <c r="AJ561" s="14" t="str">
        <f>INDEX(挂机升级突破!$DT$4:$ED$4,INDEX(挂机升级突破!$DQ$6:$DQ$57,卡牌消耗!AI561))</f>
        <v>金币</v>
      </c>
      <c r="AK561" s="14">
        <f>ROUND(INDEX(挂机升级突破!$DJ$6:$DJ$57,卡牌消耗!AI561)*INDEX(卡牌消耗!$B$8:$F$8,AG561)/$Q$4/50,0)*50</f>
        <v>25000</v>
      </c>
      <c r="AL561" s="14" t="str">
        <f>IF(AD561&gt;0,INDEX(挂机升级突破!$DT$4:$ED$4,AD561),"")</f>
        <v>橙色基础材料</v>
      </c>
      <c r="AM561" s="14">
        <f>ROUND(INDEX(挂机升级突破!$DT$6:$ED$57,卡牌消耗!AI561,AD561)*INDEX(卡牌消耗!$B$5:$F$5,AG561)/$Q$4/5,0)*5</f>
        <v>35</v>
      </c>
      <c r="AN561" s="14" t="str">
        <f>IF(AE561&gt;0,INDEX(挂机升级突破!$DT$4:$ED$4,AE561),"")</f>
        <v/>
      </c>
      <c r="AO561" s="14" t="str">
        <f>IF(AE561&gt;0,ROUND(INDEX(挂机升级突破!$DT$6:$ED$57,卡牌消耗!AI561,AE561)*INDEX(卡牌消耗!$B$7:$F$7,AG561)/$Q$4,0),"")</f>
        <v/>
      </c>
      <c r="AR561" s="104">
        <v>557</v>
      </c>
      <c r="AS561" s="14">
        <f t="shared" si="375"/>
        <v>28</v>
      </c>
      <c r="AT561" s="14">
        <f>INDEX(挂机升级突破!$EI$7:$EI$26,AX561)</f>
        <v>5</v>
      </c>
      <c r="AU561" s="14">
        <f>INDEX(挂机升级突破!$EJ$7:$EJ$26,AX561)</f>
        <v>4</v>
      </c>
      <c r="AV561" s="14">
        <f t="shared" si="376"/>
        <v>4</v>
      </c>
      <c r="AW561" s="14" t="str">
        <f t="shared" si="377"/>
        <v>秦琼</v>
      </c>
      <c r="AX561" s="14">
        <f t="shared" si="378"/>
        <v>17</v>
      </c>
      <c r="AY561" s="14" t="str">
        <f t="shared" si="379"/>
        <v>秦琼17突</v>
      </c>
      <c r="AZ561" s="14" t="str">
        <f>IF(AT561&gt;0,INDEX(挂机升级突破!$ER$5:$EV$5,卡牌消耗!AT561),"")</f>
        <v>金币</v>
      </c>
      <c r="BA561" s="14">
        <f>IF(AT561&gt;0,ROUND(INDEX(挂机升级突破!$EV$7:$EV$26,卡牌消耗!AX561)*INDEX(卡牌消耗!$B$8:$F$8,AV561)/$Q$4/500,0)*500,"")</f>
        <v>121000</v>
      </c>
      <c r="BB561" s="14" t="str">
        <f>IF(AU561&gt;0,INDEX(挂机升级突破!$ER$5:$EV$5,卡牌消耗!AU561),"")</f>
        <v>铀金</v>
      </c>
      <c r="BC561" s="14">
        <f>IF(AU561&gt;0,ROUND(INDEX(挂机升级突破!$ER$7:$EU$26,卡牌消耗!AX561,卡牌消耗!AU561)*INDEX($B$6:$F$6,AV561)/$Q$4/5,0)*5,"")</f>
        <v>20</v>
      </c>
      <c r="BD561" s="104"/>
      <c r="BE561" s="104"/>
    </row>
    <row r="562" spans="27:57" ht="16.5" x14ac:dyDescent="0.2">
      <c r="AA562" s="104">
        <v>558</v>
      </c>
      <c r="AB562" s="14">
        <f t="shared" si="370"/>
        <v>11</v>
      </c>
      <c r="AC562" s="14">
        <f>INDEX(挂机升级突破!$DQ$6:$DQ$57,卡牌消耗!AI562)</f>
        <v>11</v>
      </c>
      <c r="AD562" s="14">
        <f>INDEX(挂机升级突破!DR$6:DR$57,卡牌消耗!$AI562)</f>
        <v>5</v>
      </c>
      <c r="AE562" s="14">
        <f>INDEX(挂机升级突破!DS$6:DS$57,卡牌消耗!$AI562)</f>
        <v>0</v>
      </c>
      <c r="AF562" s="14" t="str">
        <f t="shared" si="371"/>
        <v>张飞</v>
      </c>
      <c r="AG562" s="14">
        <f t="shared" si="372"/>
        <v>4</v>
      </c>
      <c r="AH562" s="14" t="str">
        <f t="shared" si="373"/>
        <v>张飞魂火-38</v>
      </c>
      <c r="AI562" s="14">
        <f t="shared" si="374"/>
        <v>38</v>
      </c>
      <c r="AJ562" s="14" t="str">
        <f>INDEX(挂机升级突破!$DT$4:$ED$4,INDEX(挂机升级突破!$DQ$6:$DQ$57,卡牌消耗!AI562))</f>
        <v>金币</v>
      </c>
      <c r="AK562" s="14">
        <f>ROUND(INDEX(挂机升级突破!$DJ$6:$DJ$57,卡牌消耗!AI562)*INDEX(卡牌消耗!$B$8:$F$8,AG562)/$Q$4/50,0)*50</f>
        <v>32250</v>
      </c>
      <c r="AL562" s="14" t="str">
        <f>IF(AD562&gt;0,INDEX(挂机升级突破!$DT$4:$ED$4,AD562),"")</f>
        <v>红色基础材料</v>
      </c>
      <c r="AM562" s="14">
        <f>ROUND(INDEX(挂机升级突破!$DT$6:$ED$57,卡牌消耗!AI562,AD562)*INDEX(卡牌消耗!$B$5:$F$5,AG562)/$Q$4/5,0)*5</f>
        <v>10</v>
      </c>
      <c r="AN562" s="14" t="str">
        <f>IF(AE562&gt;0,INDEX(挂机升级突破!$DT$4:$ED$4,AE562),"")</f>
        <v/>
      </c>
      <c r="AO562" s="14" t="str">
        <f>IF(AE562&gt;0,ROUND(INDEX(挂机升级突破!$DT$6:$ED$57,卡牌消耗!AI562,AE562)*INDEX(卡牌消耗!$B$7:$F$7,AG562)/$Q$4,0),"")</f>
        <v/>
      </c>
      <c r="AR562" s="104">
        <v>558</v>
      </c>
      <c r="AS562" s="14">
        <f t="shared" si="375"/>
        <v>28</v>
      </c>
      <c r="AT562" s="14">
        <f>INDEX(挂机升级突破!$EI$7:$EI$26,AX562)</f>
        <v>5</v>
      </c>
      <c r="AU562" s="14">
        <f>INDEX(挂机升级突破!$EJ$7:$EJ$26,AX562)</f>
        <v>4</v>
      </c>
      <c r="AV562" s="14">
        <f t="shared" si="376"/>
        <v>4</v>
      </c>
      <c r="AW562" s="14" t="str">
        <f t="shared" si="377"/>
        <v>秦琼</v>
      </c>
      <c r="AX562" s="14">
        <f t="shared" si="378"/>
        <v>18</v>
      </c>
      <c r="AY562" s="14" t="str">
        <f t="shared" si="379"/>
        <v>秦琼18突</v>
      </c>
      <c r="AZ562" s="14" t="str">
        <f>IF(AT562&gt;0,INDEX(挂机升级突破!$ER$5:$EV$5,卡牌消耗!AT562),"")</f>
        <v>金币</v>
      </c>
      <c r="BA562" s="14">
        <f>IF(AT562&gt;0,ROUND(INDEX(挂机升级突破!$EV$7:$EV$26,卡牌消耗!AX562)*INDEX(卡牌消耗!$B$8:$F$8,AV562)/$Q$4/500,0)*500,"")</f>
        <v>161000</v>
      </c>
      <c r="BB562" s="14" t="str">
        <f>IF(AU562&gt;0,INDEX(挂机升级突破!$ER$5:$EV$5,卡牌消耗!AU562),"")</f>
        <v>铀金</v>
      </c>
      <c r="BC562" s="14">
        <f>IF(AU562&gt;0,ROUND(INDEX(挂机升级突破!$ER$7:$EU$26,卡牌消耗!AX562,卡牌消耗!AU562)*INDEX($B$6:$F$6,AV562)/$Q$4/5,0)*5,"")</f>
        <v>30</v>
      </c>
      <c r="BD562" s="104"/>
      <c r="BE562" s="104"/>
    </row>
    <row r="563" spans="27:57" ht="16.5" x14ac:dyDescent="0.2">
      <c r="AA563" s="104">
        <v>559</v>
      </c>
      <c r="AB563" s="14">
        <f t="shared" si="370"/>
        <v>11</v>
      </c>
      <c r="AC563" s="14">
        <f>INDEX(挂机升级突破!$DQ$6:$DQ$57,卡牌消耗!AI563)</f>
        <v>11</v>
      </c>
      <c r="AD563" s="14">
        <f>INDEX(挂机升级突破!DR$6:DR$57,卡牌消耗!$AI563)</f>
        <v>5</v>
      </c>
      <c r="AE563" s="14">
        <f>INDEX(挂机升级突破!DS$6:DS$57,卡牌消耗!$AI563)</f>
        <v>0</v>
      </c>
      <c r="AF563" s="14" t="str">
        <f t="shared" si="371"/>
        <v>张飞</v>
      </c>
      <c r="AG563" s="14">
        <f t="shared" si="372"/>
        <v>4</v>
      </c>
      <c r="AH563" s="14" t="str">
        <f t="shared" si="373"/>
        <v>张飞魂火-39</v>
      </c>
      <c r="AI563" s="14">
        <f t="shared" si="374"/>
        <v>39</v>
      </c>
      <c r="AJ563" s="14" t="str">
        <f>INDEX(挂机升级突破!$DT$4:$ED$4,INDEX(挂机升级突破!$DQ$6:$DQ$57,卡牌消耗!AI563))</f>
        <v>金币</v>
      </c>
      <c r="AK563" s="14">
        <f>ROUND(INDEX(挂机升级突破!$DJ$6:$DJ$57,卡牌消耗!AI563)*INDEX(卡牌消耗!$B$8:$F$8,AG563)/$Q$4/50,0)*50</f>
        <v>32250</v>
      </c>
      <c r="AL563" s="14" t="str">
        <f>IF(AD563&gt;0,INDEX(挂机升级突破!$DT$4:$ED$4,AD563),"")</f>
        <v>红色基础材料</v>
      </c>
      <c r="AM563" s="14">
        <f>ROUND(INDEX(挂机升级突破!$DT$6:$ED$57,卡牌消耗!AI563,AD563)*INDEX(卡牌消耗!$B$5:$F$5,AG563)/$Q$4/5,0)*5</f>
        <v>10</v>
      </c>
      <c r="AN563" s="14" t="str">
        <f>IF(AE563&gt;0,INDEX(挂机升级突破!$DT$4:$ED$4,AE563),"")</f>
        <v/>
      </c>
      <c r="AO563" s="14" t="str">
        <f>IF(AE563&gt;0,ROUND(INDEX(挂机升级突破!$DT$6:$ED$57,卡牌消耗!AI563,AE563)*INDEX(卡牌消耗!$B$7:$F$7,AG563)/$Q$4,0),"")</f>
        <v/>
      </c>
      <c r="AR563" s="104">
        <v>559</v>
      </c>
      <c r="AS563" s="14">
        <f t="shared" si="375"/>
        <v>28</v>
      </c>
      <c r="AT563" s="14">
        <f>INDEX(挂机升级突破!$EI$7:$EI$26,AX563)</f>
        <v>5</v>
      </c>
      <c r="AU563" s="14">
        <f>INDEX(挂机升级突破!$EJ$7:$EJ$26,AX563)</f>
        <v>4</v>
      </c>
      <c r="AV563" s="14">
        <f t="shared" si="376"/>
        <v>4</v>
      </c>
      <c r="AW563" s="14" t="str">
        <f t="shared" si="377"/>
        <v>秦琼</v>
      </c>
      <c r="AX563" s="14">
        <f t="shared" si="378"/>
        <v>19</v>
      </c>
      <c r="AY563" s="14" t="str">
        <f t="shared" si="379"/>
        <v>秦琼19突</v>
      </c>
      <c r="AZ563" s="14" t="str">
        <f>IF(AT563&gt;0,INDEX(挂机升级突破!$ER$5:$EV$5,卡牌消耗!AT563),"")</f>
        <v>金币</v>
      </c>
      <c r="BA563" s="14">
        <f>IF(AT563&gt;0,ROUND(INDEX(挂机升级突破!$EV$7:$EV$26,卡牌消耗!AX563)*INDEX(卡牌消耗!$B$8:$F$8,AV563)/$Q$4/500,0)*500,"")</f>
        <v>977000</v>
      </c>
      <c r="BB563" s="14" t="str">
        <f>IF(AU563&gt;0,INDEX(挂机升级突破!$ER$5:$EV$5,卡牌消耗!AU563),"")</f>
        <v>铀金</v>
      </c>
      <c r="BC563" s="14">
        <f>IF(AU563&gt;0,ROUND(INDEX(挂机升级突破!$ER$7:$EU$26,卡牌消耗!AX563,卡牌消耗!AU563)*INDEX($B$6:$F$6,AV563)/$Q$4/5,0)*5,"")</f>
        <v>40</v>
      </c>
      <c r="BD563" s="104"/>
      <c r="BE563" s="104"/>
    </row>
    <row r="564" spans="27:57" ht="16.5" x14ac:dyDescent="0.2">
      <c r="AA564" s="104">
        <v>560</v>
      </c>
      <c r="AB564" s="14">
        <f t="shared" si="370"/>
        <v>11</v>
      </c>
      <c r="AC564" s="14">
        <f>INDEX(挂机升级突破!$DQ$6:$DQ$57,卡牌消耗!AI564)</f>
        <v>11</v>
      </c>
      <c r="AD564" s="14">
        <f>INDEX(挂机升级突破!DR$6:DR$57,卡牌消耗!$AI564)</f>
        <v>5</v>
      </c>
      <c r="AE564" s="14">
        <f>INDEX(挂机升级突破!DS$6:DS$57,卡牌消耗!$AI564)</f>
        <v>0</v>
      </c>
      <c r="AF564" s="14" t="str">
        <f t="shared" si="371"/>
        <v>张飞</v>
      </c>
      <c r="AG564" s="14">
        <f t="shared" si="372"/>
        <v>4</v>
      </c>
      <c r="AH564" s="14" t="str">
        <f t="shared" si="373"/>
        <v>张飞魂火-40</v>
      </c>
      <c r="AI564" s="14">
        <f t="shared" si="374"/>
        <v>40</v>
      </c>
      <c r="AJ564" s="14" t="str">
        <f>INDEX(挂机升级突破!$DT$4:$ED$4,INDEX(挂机升级突破!$DQ$6:$DQ$57,卡牌消耗!AI564))</f>
        <v>金币</v>
      </c>
      <c r="AK564" s="14">
        <f>ROUND(INDEX(挂机升级突破!$DJ$6:$DJ$57,卡牌消耗!AI564)*INDEX(卡牌消耗!$B$8:$F$8,AG564)/$Q$4/50,0)*50</f>
        <v>32250</v>
      </c>
      <c r="AL564" s="14" t="str">
        <f>IF(AD564&gt;0,INDEX(挂机升级突破!$DT$4:$ED$4,AD564),"")</f>
        <v>红色基础材料</v>
      </c>
      <c r="AM564" s="14">
        <f>ROUND(INDEX(挂机升级突破!$DT$6:$ED$57,卡牌消耗!AI564,AD564)*INDEX(卡牌消耗!$B$5:$F$5,AG564)/$Q$4/5,0)*5</f>
        <v>10</v>
      </c>
      <c r="AN564" s="14" t="str">
        <f>IF(AE564&gt;0,INDEX(挂机升级突破!$DT$4:$ED$4,AE564),"")</f>
        <v/>
      </c>
      <c r="AO564" s="14" t="str">
        <f>IF(AE564&gt;0,ROUND(INDEX(挂机升级突破!$DT$6:$ED$57,卡牌消耗!AI564,AE564)*INDEX(卡牌消耗!$B$7:$F$7,AG564)/$Q$4,0),"")</f>
        <v/>
      </c>
      <c r="AR564" s="104">
        <v>560</v>
      </c>
      <c r="AS564" s="14">
        <f t="shared" si="375"/>
        <v>28</v>
      </c>
      <c r="AT564" s="14">
        <f>INDEX(挂机升级突破!$EI$7:$EI$26,AX564)</f>
        <v>5</v>
      </c>
      <c r="AU564" s="14">
        <f>INDEX(挂机升级突破!$EJ$7:$EJ$26,AX564)</f>
        <v>4</v>
      </c>
      <c r="AV564" s="14">
        <f t="shared" si="376"/>
        <v>4</v>
      </c>
      <c r="AW564" s="14" t="str">
        <f t="shared" si="377"/>
        <v>秦琼</v>
      </c>
      <c r="AX564" s="14">
        <f t="shared" si="378"/>
        <v>20</v>
      </c>
      <c r="AY564" s="14" t="str">
        <f t="shared" si="379"/>
        <v>秦琼20突</v>
      </c>
      <c r="AZ564" s="14" t="str">
        <f>IF(AT564&gt;0,INDEX(挂机升级突破!$ER$5:$EV$5,卡牌消耗!AT564),"")</f>
        <v>金币</v>
      </c>
      <c r="BA564" s="14">
        <f>IF(AT564&gt;0,ROUND(INDEX(挂机升级突破!$EV$7:$EV$26,卡牌消耗!AX564)*INDEX(卡牌消耗!$B$8:$F$8,AV564)/$Q$4/500,0)*500,"")</f>
        <v>1465500</v>
      </c>
      <c r="BB564" s="14" t="str">
        <f>IF(AU564&gt;0,INDEX(挂机升级突破!$ER$5:$EV$5,卡牌消耗!AU564),"")</f>
        <v>铀金</v>
      </c>
      <c r="BC564" s="14">
        <f>IF(AU564&gt;0,ROUND(INDEX(挂机升级突破!$ER$7:$EU$26,卡牌消耗!AX564,卡牌消耗!AU564)*INDEX($B$6:$F$6,AV564)/$Q$4/5,0)*5,"")</f>
        <v>50</v>
      </c>
      <c r="BD564" s="104"/>
      <c r="BE564" s="104"/>
    </row>
    <row r="565" spans="27:57" ht="16.5" x14ac:dyDescent="0.2">
      <c r="AA565" s="104">
        <v>561</v>
      </c>
      <c r="AB565" s="14">
        <f t="shared" si="370"/>
        <v>11</v>
      </c>
      <c r="AC565" s="14">
        <f>INDEX(挂机升级突破!$DQ$6:$DQ$57,卡牌消耗!AI565)</f>
        <v>11</v>
      </c>
      <c r="AD565" s="14">
        <f>INDEX(挂机升级突破!DR$6:DR$57,卡牌消耗!$AI565)</f>
        <v>5</v>
      </c>
      <c r="AE565" s="14">
        <f>INDEX(挂机升级突破!DS$6:DS$57,卡牌消耗!$AI565)</f>
        <v>10</v>
      </c>
      <c r="AF565" s="14" t="str">
        <f t="shared" si="371"/>
        <v>张飞</v>
      </c>
      <c r="AG565" s="14">
        <f t="shared" si="372"/>
        <v>4</v>
      </c>
      <c r="AH565" s="14" t="str">
        <f t="shared" si="373"/>
        <v>张飞魂火-41</v>
      </c>
      <c r="AI565" s="14">
        <f t="shared" si="374"/>
        <v>41</v>
      </c>
      <c r="AJ565" s="14" t="str">
        <f>INDEX(挂机升级突破!$DT$4:$ED$4,INDEX(挂机升级突破!$DQ$6:$DQ$57,卡牌消耗!AI565))</f>
        <v>金币</v>
      </c>
      <c r="AK565" s="14">
        <f>ROUND(INDEX(挂机升级突破!$DJ$6:$DJ$57,卡牌消耗!AI565)*INDEX(卡牌消耗!$B$8:$F$8,AG565)/$Q$4/50,0)*50</f>
        <v>44300</v>
      </c>
      <c r="AL565" s="14" t="str">
        <f>IF(AD565&gt;0,INDEX(挂机升级突破!$DT$4:$ED$4,AD565),"")</f>
        <v>红色基础材料</v>
      </c>
      <c r="AM565" s="14">
        <f>ROUND(INDEX(挂机升级突破!$DT$6:$ED$57,卡牌消耗!AI565,AD565)*INDEX(卡牌消耗!$B$5:$F$5,AG565)/$Q$4/5,0)*5</f>
        <v>10</v>
      </c>
      <c r="AN565" s="14" t="str">
        <f>IF(AE565&gt;0,INDEX(挂机升级突破!$DT$4:$ED$4,AE565),"")</f>
        <v>灵玉</v>
      </c>
      <c r="AO565" s="14">
        <f>IF(AE565&gt;0,ROUND(INDEX(挂机升级突破!$DT$6:$ED$57,卡牌消耗!AI565,AE565)*INDEX(卡牌消耗!$B$7:$F$7,AG565)/$Q$4,0),"")</f>
        <v>3</v>
      </c>
    </row>
    <row r="566" spans="27:57" ht="16.5" x14ac:dyDescent="0.2">
      <c r="AA566" s="104">
        <v>562</v>
      </c>
      <c r="AB566" s="14">
        <f t="shared" si="370"/>
        <v>11</v>
      </c>
      <c r="AC566" s="14">
        <f>INDEX(挂机升级突破!$DQ$6:$DQ$57,卡牌消耗!AI566)</f>
        <v>11</v>
      </c>
      <c r="AD566" s="14">
        <f>INDEX(挂机升级突破!DR$6:DR$57,卡牌消耗!$AI566)</f>
        <v>5</v>
      </c>
      <c r="AE566" s="14">
        <f>INDEX(挂机升级突破!DS$6:DS$57,卡牌消耗!$AI566)</f>
        <v>10</v>
      </c>
      <c r="AF566" s="14" t="str">
        <f t="shared" si="371"/>
        <v>张飞</v>
      </c>
      <c r="AG566" s="14">
        <f t="shared" si="372"/>
        <v>4</v>
      </c>
      <c r="AH566" s="14" t="str">
        <f t="shared" si="373"/>
        <v>张飞魂火-42</v>
      </c>
      <c r="AI566" s="14">
        <f t="shared" si="374"/>
        <v>42</v>
      </c>
      <c r="AJ566" s="14" t="str">
        <f>INDEX(挂机升级突破!$DT$4:$ED$4,INDEX(挂机升级突破!$DQ$6:$DQ$57,卡牌消耗!AI566))</f>
        <v>金币</v>
      </c>
      <c r="AK566" s="14">
        <f>ROUND(INDEX(挂机升级突破!$DJ$6:$DJ$57,卡牌消耗!AI566)*INDEX(卡牌消耗!$B$8:$F$8,AG566)/$Q$4/50,0)*50</f>
        <v>44300</v>
      </c>
      <c r="AL566" s="14" t="str">
        <f>IF(AD566&gt;0,INDEX(挂机升级突破!$DT$4:$ED$4,AD566),"")</f>
        <v>红色基础材料</v>
      </c>
      <c r="AM566" s="14">
        <f>ROUND(INDEX(挂机升级突破!$DT$6:$ED$57,卡牌消耗!AI566,AD566)*INDEX(卡牌消耗!$B$5:$F$5,AG566)/$Q$4/5,0)*5</f>
        <v>10</v>
      </c>
      <c r="AN566" s="14" t="str">
        <f>IF(AE566&gt;0,INDEX(挂机升级突破!$DT$4:$ED$4,AE566),"")</f>
        <v>灵玉</v>
      </c>
      <c r="AO566" s="14">
        <f>IF(AE566&gt;0,ROUND(INDEX(挂机升级突破!$DT$6:$ED$57,卡牌消耗!AI566,AE566)*INDEX(卡牌消耗!$B$7:$F$7,AG566)/$Q$4,0),"")</f>
        <v>3</v>
      </c>
    </row>
    <row r="567" spans="27:57" ht="16.5" x14ac:dyDescent="0.2">
      <c r="AA567" s="104">
        <v>563</v>
      </c>
      <c r="AB567" s="14">
        <f t="shared" si="370"/>
        <v>11</v>
      </c>
      <c r="AC567" s="14">
        <f>INDEX(挂机升级突破!$DQ$6:$DQ$57,卡牌消耗!AI567)</f>
        <v>11</v>
      </c>
      <c r="AD567" s="14">
        <f>INDEX(挂机升级突破!DR$6:DR$57,卡牌消耗!$AI567)</f>
        <v>5</v>
      </c>
      <c r="AE567" s="14">
        <f>INDEX(挂机升级突破!DS$6:DS$57,卡牌消耗!$AI567)</f>
        <v>10</v>
      </c>
      <c r="AF567" s="14" t="str">
        <f t="shared" si="371"/>
        <v>张飞</v>
      </c>
      <c r="AG567" s="14">
        <f t="shared" si="372"/>
        <v>4</v>
      </c>
      <c r="AH567" s="14" t="str">
        <f t="shared" si="373"/>
        <v>张飞魂火-43</v>
      </c>
      <c r="AI567" s="14">
        <f t="shared" si="374"/>
        <v>43</v>
      </c>
      <c r="AJ567" s="14" t="str">
        <f>INDEX(挂机升级突破!$DT$4:$ED$4,INDEX(挂机升级突破!$DQ$6:$DQ$57,卡牌消耗!AI567))</f>
        <v>金币</v>
      </c>
      <c r="AK567" s="14">
        <f>ROUND(INDEX(挂机升级突破!$DJ$6:$DJ$57,卡牌消耗!AI567)*INDEX(卡牌消耗!$B$8:$F$8,AG567)/$Q$4/50,0)*50</f>
        <v>44300</v>
      </c>
      <c r="AL567" s="14" t="str">
        <f>IF(AD567&gt;0,INDEX(挂机升级突破!$DT$4:$ED$4,AD567),"")</f>
        <v>红色基础材料</v>
      </c>
      <c r="AM567" s="14">
        <f>ROUND(INDEX(挂机升级突破!$DT$6:$ED$57,卡牌消耗!AI567,AD567)*INDEX(卡牌消耗!$B$5:$F$5,AG567)/$Q$4/5,0)*5</f>
        <v>10</v>
      </c>
      <c r="AN567" s="14" t="str">
        <f>IF(AE567&gt;0,INDEX(挂机升级突破!$DT$4:$ED$4,AE567),"")</f>
        <v>灵玉</v>
      </c>
      <c r="AO567" s="14">
        <f>IF(AE567&gt;0,ROUND(INDEX(挂机升级突破!$DT$6:$ED$57,卡牌消耗!AI567,AE567)*INDEX(卡牌消耗!$B$7:$F$7,AG567)/$Q$4,0),"")</f>
        <v>3</v>
      </c>
    </row>
    <row r="568" spans="27:57" ht="16.5" x14ac:dyDescent="0.2">
      <c r="AA568" s="104">
        <v>564</v>
      </c>
      <c r="AB568" s="14">
        <f t="shared" si="370"/>
        <v>11</v>
      </c>
      <c r="AC568" s="14">
        <f>INDEX(挂机升级突破!$DQ$6:$DQ$57,卡牌消耗!AI568)</f>
        <v>11</v>
      </c>
      <c r="AD568" s="14">
        <f>INDEX(挂机升级突破!DR$6:DR$57,卡牌消耗!$AI568)</f>
        <v>5</v>
      </c>
      <c r="AE568" s="14">
        <f>INDEX(挂机升级突破!DS$6:DS$57,卡牌消耗!$AI568)</f>
        <v>10</v>
      </c>
      <c r="AF568" s="14" t="str">
        <f t="shared" si="371"/>
        <v>张飞</v>
      </c>
      <c r="AG568" s="14">
        <f t="shared" si="372"/>
        <v>4</v>
      </c>
      <c r="AH568" s="14" t="str">
        <f t="shared" si="373"/>
        <v>张飞魂火-44</v>
      </c>
      <c r="AI568" s="14">
        <f t="shared" si="374"/>
        <v>44</v>
      </c>
      <c r="AJ568" s="14" t="str">
        <f>INDEX(挂机升级突破!$DT$4:$ED$4,INDEX(挂机升级突破!$DQ$6:$DQ$57,卡牌消耗!AI568))</f>
        <v>金币</v>
      </c>
      <c r="AK568" s="14">
        <f>ROUND(INDEX(挂机升级突破!$DJ$6:$DJ$57,卡牌消耗!AI568)*INDEX(卡牌消耗!$B$8:$F$8,AG568)/$Q$4/50,0)*50</f>
        <v>56400</v>
      </c>
      <c r="AL568" s="14" t="str">
        <f>IF(AD568&gt;0,INDEX(挂机升级突破!$DT$4:$ED$4,AD568),"")</f>
        <v>红色基础材料</v>
      </c>
      <c r="AM568" s="14">
        <f>ROUND(INDEX(挂机升级突破!$DT$6:$ED$57,卡牌消耗!AI568,AD568)*INDEX(卡牌消耗!$B$5:$F$5,AG568)/$Q$4/5,0)*5</f>
        <v>15</v>
      </c>
      <c r="AN568" s="14" t="str">
        <f>IF(AE568&gt;0,INDEX(挂机升级突破!$DT$4:$ED$4,AE568),"")</f>
        <v>灵玉</v>
      </c>
      <c r="AO568" s="14">
        <f>IF(AE568&gt;0,ROUND(INDEX(挂机升级突破!$DT$6:$ED$57,卡牌消耗!AI568,AE568)*INDEX(卡牌消耗!$B$7:$F$7,AG568)/$Q$4,0),"")</f>
        <v>3</v>
      </c>
    </row>
    <row r="569" spans="27:57" ht="16.5" x14ac:dyDescent="0.2">
      <c r="AA569" s="104">
        <v>565</v>
      </c>
      <c r="AB569" s="14">
        <f t="shared" si="370"/>
        <v>11</v>
      </c>
      <c r="AC569" s="14">
        <f>INDEX(挂机升级突破!$DQ$6:$DQ$57,卡牌消耗!AI569)</f>
        <v>11</v>
      </c>
      <c r="AD569" s="14">
        <f>INDEX(挂机升级突破!DR$6:DR$57,卡牌消耗!$AI569)</f>
        <v>5</v>
      </c>
      <c r="AE569" s="14">
        <f>INDEX(挂机升级突破!DS$6:DS$57,卡牌消耗!$AI569)</f>
        <v>10</v>
      </c>
      <c r="AF569" s="14" t="str">
        <f t="shared" si="371"/>
        <v>张飞</v>
      </c>
      <c r="AG569" s="14">
        <f t="shared" si="372"/>
        <v>4</v>
      </c>
      <c r="AH569" s="14" t="str">
        <f t="shared" si="373"/>
        <v>张飞魂火-45</v>
      </c>
      <c r="AI569" s="14">
        <f t="shared" si="374"/>
        <v>45</v>
      </c>
      <c r="AJ569" s="14" t="str">
        <f>INDEX(挂机升级突破!$DT$4:$ED$4,INDEX(挂机升级突破!$DQ$6:$DQ$57,卡牌消耗!AI569))</f>
        <v>金币</v>
      </c>
      <c r="AK569" s="14">
        <f>ROUND(INDEX(挂机升级突破!$DJ$6:$DJ$57,卡牌消耗!AI569)*INDEX(卡牌消耗!$B$8:$F$8,AG569)/$Q$4/50,0)*50</f>
        <v>56400</v>
      </c>
      <c r="AL569" s="14" t="str">
        <f>IF(AD569&gt;0,INDEX(挂机升级突破!$DT$4:$ED$4,AD569),"")</f>
        <v>红色基础材料</v>
      </c>
      <c r="AM569" s="14">
        <f>ROUND(INDEX(挂机升级突破!$DT$6:$ED$57,卡牌消耗!AI569,AD569)*INDEX(卡牌消耗!$B$5:$F$5,AG569)/$Q$4/5,0)*5</f>
        <v>15</v>
      </c>
      <c r="AN569" s="14" t="str">
        <f>IF(AE569&gt;0,INDEX(挂机升级突破!$DT$4:$ED$4,AE569),"")</f>
        <v>灵玉</v>
      </c>
      <c r="AO569" s="14">
        <f>IF(AE569&gt;0,ROUND(INDEX(挂机升级突破!$DT$6:$ED$57,卡牌消耗!AI569,AE569)*INDEX(卡牌消耗!$B$7:$F$7,AG569)/$Q$4,0),"")</f>
        <v>3</v>
      </c>
    </row>
    <row r="570" spans="27:57" ht="16.5" x14ac:dyDescent="0.2">
      <c r="AA570" s="104">
        <v>566</v>
      </c>
      <c r="AB570" s="14">
        <f t="shared" si="370"/>
        <v>11</v>
      </c>
      <c r="AC570" s="14">
        <f>INDEX(挂机升级突破!$DQ$6:$DQ$57,卡牌消耗!AI570)</f>
        <v>11</v>
      </c>
      <c r="AD570" s="14">
        <f>INDEX(挂机升级突破!DR$6:DR$57,卡牌消耗!$AI570)</f>
        <v>5</v>
      </c>
      <c r="AE570" s="14">
        <f>INDEX(挂机升级突破!DS$6:DS$57,卡牌消耗!$AI570)</f>
        <v>10</v>
      </c>
      <c r="AF570" s="14" t="str">
        <f t="shared" si="371"/>
        <v>张飞</v>
      </c>
      <c r="AG570" s="14">
        <f t="shared" si="372"/>
        <v>4</v>
      </c>
      <c r="AH570" s="14" t="str">
        <f t="shared" si="373"/>
        <v>张飞魂火-46</v>
      </c>
      <c r="AI570" s="14">
        <f t="shared" si="374"/>
        <v>46</v>
      </c>
      <c r="AJ570" s="14" t="str">
        <f>INDEX(挂机升级突破!$DT$4:$ED$4,INDEX(挂机升级突破!$DQ$6:$DQ$57,卡牌消耗!AI570))</f>
        <v>金币</v>
      </c>
      <c r="AK570" s="14">
        <f>ROUND(INDEX(挂机升级突破!$DJ$6:$DJ$57,卡牌消耗!AI570)*INDEX(卡牌消耗!$B$8:$F$8,AG570)/$Q$4/50,0)*50</f>
        <v>60450</v>
      </c>
      <c r="AL570" s="14" t="str">
        <f>IF(AD570&gt;0,INDEX(挂机升级突破!$DT$4:$ED$4,AD570),"")</f>
        <v>红色基础材料</v>
      </c>
      <c r="AM570" s="14">
        <f>ROUND(INDEX(挂机升级突破!$DT$6:$ED$57,卡牌消耗!AI570,AD570)*INDEX(卡牌消耗!$B$5:$F$5,AG570)/$Q$4/5,0)*5</f>
        <v>15</v>
      </c>
      <c r="AN570" s="14" t="str">
        <f>IF(AE570&gt;0,INDEX(挂机升级突破!$DT$4:$ED$4,AE570),"")</f>
        <v>灵玉</v>
      </c>
      <c r="AO570" s="14">
        <f>IF(AE570&gt;0,ROUND(INDEX(挂机升级突破!$DT$6:$ED$57,卡牌消耗!AI570,AE570)*INDEX(卡牌消耗!$B$7:$F$7,AG570)/$Q$4,0),"")</f>
        <v>3</v>
      </c>
    </row>
    <row r="571" spans="27:57" ht="16.5" x14ac:dyDescent="0.2">
      <c r="AA571" s="104">
        <v>567</v>
      </c>
      <c r="AB571" s="14">
        <f t="shared" si="370"/>
        <v>11</v>
      </c>
      <c r="AC571" s="14">
        <f>INDEX(挂机升级突破!$DQ$6:$DQ$57,卡牌消耗!AI571)</f>
        <v>11</v>
      </c>
      <c r="AD571" s="14">
        <f>INDEX(挂机升级突破!DR$6:DR$57,卡牌消耗!$AI571)</f>
        <v>5</v>
      </c>
      <c r="AE571" s="14">
        <f>INDEX(挂机升级突破!DS$6:DS$57,卡牌消耗!$AI571)</f>
        <v>10</v>
      </c>
      <c r="AF571" s="14" t="str">
        <f t="shared" si="371"/>
        <v>张飞</v>
      </c>
      <c r="AG571" s="14">
        <f t="shared" si="372"/>
        <v>4</v>
      </c>
      <c r="AH571" s="14" t="str">
        <f t="shared" si="373"/>
        <v>张飞魂火-47</v>
      </c>
      <c r="AI571" s="14">
        <f t="shared" si="374"/>
        <v>47</v>
      </c>
      <c r="AJ571" s="14" t="str">
        <f>INDEX(挂机升级突破!$DT$4:$ED$4,INDEX(挂机升级突破!$DQ$6:$DQ$57,卡牌消耗!AI571))</f>
        <v>金币</v>
      </c>
      <c r="AK571" s="14">
        <f>ROUND(INDEX(挂机升级突破!$DJ$6:$DJ$57,卡牌消耗!AI571)*INDEX(卡牌消耗!$B$8:$F$8,AG571)/$Q$4/50,0)*50</f>
        <v>293050</v>
      </c>
      <c r="AL571" s="14" t="str">
        <f>IF(AD571&gt;0,INDEX(挂机升级突破!$DT$4:$ED$4,AD571),"")</f>
        <v>红色基础材料</v>
      </c>
      <c r="AM571" s="14">
        <f>ROUND(INDEX(挂机升级突破!$DT$6:$ED$57,卡牌消耗!AI571,AD571)*INDEX(卡牌消耗!$B$5:$F$5,AG571)/$Q$4/5,0)*5</f>
        <v>15</v>
      </c>
      <c r="AN571" s="14" t="str">
        <f>IF(AE571&gt;0,INDEX(挂机升级突破!$DT$4:$ED$4,AE571),"")</f>
        <v>灵玉</v>
      </c>
      <c r="AO571" s="14">
        <f>IF(AE571&gt;0,ROUND(INDEX(挂机升级突破!$DT$6:$ED$57,卡牌消耗!AI571,AE571)*INDEX(卡牌消耗!$B$7:$F$7,AG571)/$Q$4,0),"")</f>
        <v>3</v>
      </c>
    </row>
    <row r="572" spans="27:57" ht="16.5" x14ac:dyDescent="0.2">
      <c r="AA572" s="104">
        <v>568</v>
      </c>
      <c r="AB572" s="14">
        <f t="shared" si="370"/>
        <v>11</v>
      </c>
      <c r="AC572" s="14">
        <f>INDEX(挂机升级突破!$DQ$6:$DQ$57,卡牌消耗!AI572)</f>
        <v>11</v>
      </c>
      <c r="AD572" s="14">
        <f>INDEX(挂机升级突破!DR$6:DR$57,卡牌消耗!$AI572)</f>
        <v>5</v>
      </c>
      <c r="AE572" s="14">
        <f>INDEX(挂机升级突破!DS$6:DS$57,卡牌消耗!$AI572)</f>
        <v>10</v>
      </c>
      <c r="AF572" s="14" t="str">
        <f t="shared" si="371"/>
        <v>张飞</v>
      </c>
      <c r="AG572" s="14">
        <f t="shared" si="372"/>
        <v>4</v>
      </c>
      <c r="AH572" s="14" t="str">
        <f t="shared" si="373"/>
        <v>张飞魂火-48</v>
      </c>
      <c r="AI572" s="14">
        <f t="shared" si="374"/>
        <v>48</v>
      </c>
      <c r="AJ572" s="14" t="str">
        <f>INDEX(挂机升级突破!$DT$4:$ED$4,INDEX(挂机升级突破!$DQ$6:$DQ$57,卡牌消耗!AI572))</f>
        <v>金币</v>
      </c>
      <c r="AK572" s="14">
        <f>ROUND(INDEX(挂机升级突破!$DJ$6:$DJ$57,卡牌消耗!AI572)*INDEX(卡牌消耗!$B$8:$F$8,AG572)/$Q$4/50,0)*50</f>
        <v>293050</v>
      </c>
      <c r="AL572" s="14" t="str">
        <f>IF(AD572&gt;0,INDEX(挂机升级突破!$DT$4:$ED$4,AD572),"")</f>
        <v>红色基础材料</v>
      </c>
      <c r="AM572" s="14">
        <f>ROUND(INDEX(挂机升级突破!$DT$6:$ED$57,卡牌消耗!AI572,AD572)*INDEX(卡牌消耗!$B$5:$F$5,AG572)/$Q$4/5,0)*5</f>
        <v>15</v>
      </c>
      <c r="AN572" s="14" t="str">
        <f>IF(AE572&gt;0,INDEX(挂机升级突破!$DT$4:$ED$4,AE572),"")</f>
        <v>灵玉</v>
      </c>
      <c r="AO572" s="14">
        <f>IF(AE572&gt;0,ROUND(INDEX(挂机升级突破!$DT$6:$ED$57,卡牌消耗!AI572,AE572)*INDEX(卡牌消耗!$B$7:$F$7,AG572)/$Q$4,0),"")</f>
        <v>3</v>
      </c>
    </row>
    <row r="573" spans="27:57" ht="16.5" x14ac:dyDescent="0.2">
      <c r="AA573" s="104">
        <v>569</v>
      </c>
      <c r="AB573" s="14">
        <f t="shared" si="370"/>
        <v>11</v>
      </c>
      <c r="AC573" s="14">
        <f>INDEX(挂机升级突破!$DQ$6:$DQ$57,卡牌消耗!AI573)</f>
        <v>11</v>
      </c>
      <c r="AD573" s="14">
        <f>INDEX(挂机升级突破!DR$6:DR$57,卡牌消耗!$AI573)</f>
        <v>5</v>
      </c>
      <c r="AE573" s="14">
        <f>INDEX(挂机升级突破!DS$6:DS$57,卡牌消耗!$AI573)</f>
        <v>10</v>
      </c>
      <c r="AF573" s="14" t="str">
        <f t="shared" si="371"/>
        <v>张飞</v>
      </c>
      <c r="AG573" s="14">
        <f t="shared" si="372"/>
        <v>4</v>
      </c>
      <c r="AH573" s="14" t="str">
        <f t="shared" si="373"/>
        <v>张飞魂火-49</v>
      </c>
      <c r="AI573" s="14">
        <f t="shared" si="374"/>
        <v>49</v>
      </c>
      <c r="AJ573" s="14" t="str">
        <f>INDEX(挂机升级突破!$DT$4:$ED$4,INDEX(挂机升级突破!$DQ$6:$DQ$57,卡牌消耗!AI573))</f>
        <v>金币</v>
      </c>
      <c r="AK573" s="14">
        <f>ROUND(INDEX(挂机升级突破!$DJ$6:$DJ$57,卡牌消耗!AI573)*INDEX(卡牌消耗!$B$8:$F$8,AG573)/$Q$4/50,0)*50</f>
        <v>293050</v>
      </c>
      <c r="AL573" s="14" t="str">
        <f>IF(AD573&gt;0,INDEX(挂机升级突破!$DT$4:$ED$4,AD573),"")</f>
        <v>红色基础材料</v>
      </c>
      <c r="AM573" s="14">
        <f>ROUND(INDEX(挂机升级突破!$DT$6:$ED$57,卡牌消耗!AI573,AD573)*INDEX(卡牌消耗!$B$5:$F$5,AG573)/$Q$4/5,0)*5</f>
        <v>15</v>
      </c>
      <c r="AN573" s="14" t="str">
        <f>IF(AE573&gt;0,INDEX(挂机升级突破!$DT$4:$ED$4,AE573),"")</f>
        <v>灵玉</v>
      </c>
      <c r="AO573" s="14">
        <f>IF(AE573&gt;0,ROUND(INDEX(挂机升级突破!$DT$6:$ED$57,卡牌消耗!AI573,AE573)*INDEX(卡牌消耗!$B$7:$F$7,AG573)/$Q$4,0),"")</f>
        <v>3</v>
      </c>
    </row>
    <row r="574" spans="27:57" ht="16.5" x14ac:dyDescent="0.2">
      <c r="AA574" s="104">
        <v>570</v>
      </c>
      <c r="AB574" s="14">
        <f t="shared" si="370"/>
        <v>11</v>
      </c>
      <c r="AC574" s="14">
        <f>INDEX(挂机升级突破!$DQ$6:$DQ$57,卡牌消耗!AI574)</f>
        <v>11</v>
      </c>
      <c r="AD574" s="14">
        <f>INDEX(挂机升级突破!DR$6:DR$57,卡牌消耗!$AI574)</f>
        <v>5</v>
      </c>
      <c r="AE574" s="14">
        <f>INDEX(挂机升级突破!DS$6:DS$57,卡牌消耗!$AI574)</f>
        <v>10</v>
      </c>
      <c r="AF574" s="14" t="str">
        <f t="shared" si="371"/>
        <v>张飞</v>
      </c>
      <c r="AG574" s="14">
        <f t="shared" si="372"/>
        <v>4</v>
      </c>
      <c r="AH574" s="14" t="str">
        <f t="shared" si="373"/>
        <v>张飞魂火-50</v>
      </c>
      <c r="AI574" s="14">
        <f t="shared" si="374"/>
        <v>50</v>
      </c>
      <c r="AJ574" s="14" t="str">
        <f>INDEX(挂机升级突破!$DT$4:$ED$4,INDEX(挂机升级突破!$DQ$6:$DQ$57,卡牌消耗!AI574))</f>
        <v>金币</v>
      </c>
      <c r="AK574" s="14">
        <f>ROUND(INDEX(挂机升级突破!$DJ$6:$DJ$57,卡牌消耗!AI574)*INDEX(卡牌消耗!$B$8:$F$8,AG574)/$Q$4/50,0)*50</f>
        <v>488450</v>
      </c>
      <c r="AL574" s="14" t="str">
        <f>IF(AD574&gt;0,INDEX(挂机升级突破!$DT$4:$ED$4,AD574),"")</f>
        <v>红色基础材料</v>
      </c>
      <c r="AM574" s="14">
        <f>ROUND(INDEX(挂机升级突破!$DT$6:$ED$57,卡牌消耗!AI574,AD574)*INDEX(卡牌消耗!$B$5:$F$5,AG574)/$Q$4/5,0)*5</f>
        <v>15</v>
      </c>
      <c r="AN574" s="14" t="str">
        <f>IF(AE574&gt;0,INDEX(挂机升级突破!$DT$4:$ED$4,AE574),"")</f>
        <v>灵玉</v>
      </c>
      <c r="AO574" s="14">
        <f>IF(AE574&gt;0,ROUND(INDEX(挂机升级突破!$DT$6:$ED$57,卡牌消耗!AI574,AE574)*INDEX(卡牌消耗!$B$7:$F$7,AG574)/$Q$4,0),"")</f>
        <v>3</v>
      </c>
    </row>
    <row r="575" spans="27:57" ht="16.5" x14ac:dyDescent="0.2">
      <c r="AA575" s="104">
        <v>571</v>
      </c>
      <c r="AB575" s="14">
        <f t="shared" si="370"/>
        <v>11</v>
      </c>
      <c r="AC575" s="14">
        <f>INDEX(挂机升级突破!$DQ$6:$DQ$57,卡牌消耗!AI575)</f>
        <v>11</v>
      </c>
      <c r="AD575" s="14">
        <f>INDEX(挂机升级突破!DR$6:DR$57,卡牌消耗!$AI575)</f>
        <v>5</v>
      </c>
      <c r="AE575" s="14">
        <f>INDEX(挂机升级突破!DS$6:DS$57,卡牌消耗!$AI575)</f>
        <v>10</v>
      </c>
      <c r="AF575" s="14" t="str">
        <f t="shared" si="371"/>
        <v>张飞</v>
      </c>
      <c r="AG575" s="14">
        <f t="shared" si="372"/>
        <v>4</v>
      </c>
      <c r="AH575" s="14" t="str">
        <f t="shared" si="373"/>
        <v>张飞魂火-51</v>
      </c>
      <c r="AI575" s="14">
        <f t="shared" si="374"/>
        <v>51</v>
      </c>
      <c r="AJ575" s="14" t="str">
        <f>INDEX(挂机升级突破!$DT$4:$ED$4,INDEX(挂机升级突破!$DQ$6:$DQ$57,卡牌消耗!AI575))</f>
        <v>金币</v>
      </c>
      <c r="AK575" s="14">
        <f>ROUND(INDEX(挂机升级突破!$DJ$6:$DJ$57,卡牌消耗!AI575)*INDEX(卡牌消耗!$B$8:$F$8,AG575)/$Q$4/50,0)*50</f>
        <v>537300</v>
      </c>
      <c r="AL575" s="14" t="str">
        <f>IF(AD575&gt;0,INDEX(挂机升级突破!$DT$4:$ED$4,AD575),"")</f>
        <v>红色基础材料</v>
      </c>
      <c r="AM575" s="14">
        <f>ROUND(INDEX(挂机升级突破!$DT$6:$ED$57,卡牌消耗!AI575,AD575)*INDEX(卡牌消耗!$B$5:$F$5,AG575)/$Q$4/5,0)*5</f>
        <v>15</v>
      </c>
      <c r="AN575" s="14" t="str">
        <f>IF(AE575&gt;0,INDEX(挂机升级突破!$DT$4:$ED$4,AE575),"")</f>
        <v>灵玉</v>
      </c>
      <c r="AO575" s="14">
        <f>IF(AE575&gt;0,ROUND(INDEX(挂机升级突破!$DT$6:$ED$57,卡牌消耗!AI575,AE575)*INDEX(卡牌消耗!$B$7:$F$7,AG575)/$Q$4,0),"")</f>
        <v>3</v>
      </c>
    </row>
    <row r="576" spans="27:57" ht="16.5" x14ac:dyDescent="0.2">
      <c r="AA576" s="104">
        <v>572</v>
      </c>
      <c r="AB576" s="14">
        <f t="shared" si="370"/>
        <v>11</v>
      </c>
      <c r="AC576" s="14">
        <f>INDEX(挂机升级突破!$DQ$6:$DQ$57,卡牌消耗!AI576)</f>
        <v>11</v>
      </c>
      <c r="AD576" s="14">
        <f>INDEX(挂机升级突破!DR$6:DR$57,卡牌消耗!$AI576)</f>
        <v>5</v>
      </c>
      <c r="AE576" s="14">
        <f>INDEX(挂机升级突破!DS$6:DS$57,卡牌消耗!$AI576)</f>
        <v>10</v>
      </c>
      <c r="AF576" s="14" t="str">
        <f t="shared" si="371"/>
        <v>张飞</v>
      </c>
      <c r="AG576" s="14">
        <f t="shared" si="372"/>
        <v>4</v>
      </c>
      <c r="AH576" s="14" t="str">
        <f t="shared" si="373"/>
        <v>张飞魂火-52</v>
      </c>
      <c r="AI576" s="14">
        <f t="shared" si="374"/>
        <v>52</v>
      </c>
      <c r="AJ576" s="14" t="str">
        <f>INDEX(挂机升级突破!$DT$4:$ED$4,INDEX(挂机升级突破!$DQ$6:$DQ$57,卡牌消耗!AI576))</f>
        <v>金币</v>
      </c>
      <c r="AK576" s="14">
        <f>ROUND(INDEX(挂机升级突破!$DJ$6:$DJ$57,卡牌消耗!AI576)*INDEX(卡牌消耗!$B$8:$F$8,AG576)/$Q$4/50,0)*50</f>
        <v>537300</v>
      </c>
      <c r="AL576" s="14" t="str">
        <f>IF(AD576&gt;0,INDEX(挂机升级突破!$DT$4:$ED$4,AD576),"")</f>
        <v>红色基础材料</v>
      </c>
      <c r="AM576" s="14">
        <f>ROUND(INDEX(挂机升级突破!$DT$6:$ED$57,卡牌消耗!AI576,AD576)*INDEX(卡牌消耗!$B$5:$F$5,AG576)/$Q$4/5,0)*5</f>
        <v>15</v>
      </c>
      <c r="AN576" s="14" t="str">
        <f>IF(AE576&gt;0,INDEX(挂机升级突破!$DT$4:$ED$4,AE576),"")</f>
        <v>灵玉</v>
      </c>
      <c r="AO576" s="14">
        <f>IF(AE576&gt;0,ROUND(INDEX(挂机升级突破!$DT$6:$ED$57,卡牌消耗!AI576,AE576)*INDEX(卡牌消耗!$B$7:$F$7,AG576)/$Q$4,0),"")</f>
        <v>3</v>
      </c>
    </row>
    <row r="577" spans="27:41" ht="16.5" x14ac:dyDescent="0.2">
      <c r="AA577" s="104">
        <v>573</v>
      </c>
      <c r="AB577" s="14">
        <f t="shared" si="370"/>
        <v>12</v>
      </c>
      <c r="AC577" s="14">
        <f>INDEX(挂机升级突破!$DQ$6:$DQ$57,卡牌消耗!AI577)</f>
        <v>11</v>
      </c>
      <c r="AD577" s="14">
        <f>INDEX(挂机升级突破!DR$6:DR$57,卡牌消耗!$AI577)</f>
        <v>1</v>
      </c>
      <c r="AE577" s="14">
        <f>INDEX(挂机升级突破!DS$6:DS$57,卡牌消耗!$AI577)</f>
        <v>0</v>
      </c>
      <c r="AF577" s="14" t="str">
        <f t="shared" si="371"/>
        <v>夏侯惇</v>
      </c>
      <c r="AG577" s="14">
        <f t="shared" si="372"/>
        <v>5</v>
      </c>
      <c r="AH577" s="14" t="str">
        <f t="shared" si="373"/>
        <v>夏侯惇魂火-1</v>
      </c>
      <c r="AI577" s="14">
        <f t="shared" si="374"/>
        <v>1</v>
      </c>
      <c r="AJ577" s="14" t="str">
        <f>INDEX(挂机升级突破!$DT$4:$ED$4,INDEX(挂机升级突破!$DQ$6:$DQ$57,卡牌消耗!AI577))</f>
        <v>金币</v>
      </c>
      <c r="AK577" s="14">
        <f>ROUND(INDEX(挂机升级突破!$DJ$6:$DJ$57,卡牌消耗!AI577)*INDEX(卡牌消耗!$B$8:$F$8,AG577)/$Q$4/50,0)*50</f>
        <v>1750</v>
      </c>
      <c r="AL577" s="14" t="str">
        <f>IF(AD577&gt;0,INDEX(挂机升级突破!$DT$4:$ED$4,AD577),"")</f>
        <v>绿色基础材料</v>
      </c>
      <c r="AM577" s="14">
        <f>ROUND(INDEX(挂机升级突破!$DT$6:$ED$57,卡牌消耗!AI577,AD577)*INDEX(卡牌消耗!$B$5:$F$5,AG577)/$Q$4/5,0)*5</f>
        <v>40</v>
      </c>
      <c r="AN577" s="14" t="str">
        <f>IF(AE577&gt;0,INDEX(挂机升级突破!$DT$4:$ED$4,AE577),"")</f>
        <v/>
      </c>
      <c r="AO577" s="14" t="str">
        <f>IF(AE577&gt;0,ROUND(INDEX(挂机升级突破!$DT$6:$ED$57,卡牌消耗!AI577,AE577)*INDEX(卡牌消耗!$B$7:$F$7,AG577)/$Q$4,0),"")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370"/>
        <v>12</v>
      </c>
      <c r="AC578" s="14">
        <f>INDEX(挂机升级突破!$DQ$6:$DQ$57,卡牌消耗!AI578)</f>
        <v>11</v>
      </c>
      <c r="AD578" s="14">
        <f>INDEX(挂机升级突破!DR$6:DR$57,卡牌消耗!$AI578)</f>
        <v>1</v>
      </c>
      <c r="AE578" s="14">
        <f>INDEX(挂机升级突破!DS$6:DS$57,卡牌消耗!$AI578)</f>
        <v>0</v>
      </c>
      <c r="AF578" s="14" t="str">
        <f t="shared" si="371"/>
        <v>夏侯惇</v>
      </c>
      <c r="AG578" s="14">
        <f t="shared" si="372"/>
        <v>5</v>
      </c>
      <c r="AH578" s="14" t="str">
        <f t="shared" si="373"/>
        <v>夏侯惇魂火-2</v>
      </c>
      <c r="AI578" s="14">
        <f t="shared" si="374"/>
        <v>2</v>
      </c>
      <c r="AJ578" s="14" t="str">
        <f>INDEX(挂机升级突破!$DT$4:$ED$4,INDEX(挂机升级突破!$DQ$6:$DQ$57,卡牌消耗!AI578))</f>
        <v>金币</v>
      </c>
      <c r="AK578" s="14">
        <f>ROUND(INDEX(挂机升级突破!$DJ$6:$DJ$57,卡牌消耗!AI578)*INDEX(卡牌消耗!$B$8:$F$8,AG578)/$Q$4/50,0)*50</f>
        <v>2100</v>
      </c>
      <c r="AL578" s="14" t="str">
        <f>IF(AD578&gt;0,INDEX(挂机升级突破!$DT$4:$ED$4,AD578),"")</f>
        <v>绿色基础材料</v>
      </c>
      <c r="AM578" s="14">
        <f>ROUND(INDEX(挂机升级突破!$DT$6:$ED$57,卡牌消耗!AI578,AD578)*INDEX(卡牌消耗!$B$5:$F$5,AG578)/$Q$4/5,0)*5</f>
        <v>115</v>
      </c>
      <c r="AN578" s="14" t="str">
        <f>IF(AE578&gt;0,INDEX(挂机升级突破!$DT$4:$ED$4,AE578),"")</f>
        <v/>
      </c>
      <c r="AO578" s="14" t="str">
        <f>IF(AE578&gt;0,ROUND(INDEX(挂机升级突破!$DT$6:$ED$57,卡牌消耗!AI578,AE578)*INDEX(卡牌消耗!$B$7:$F$7,AG578)/$Q$4,0),"")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370"/>
        <v>12</v>
      </c>
      <c r="AC579" s="14">
        <f>INDEX(挂机升级突破!$DQ$6:$DQ$57,卡牌消耗!AI579)</f>
        <v>11</v>
      </c>
      <c r="AD579" s="14">
        <f>INDEX(挂机升级突破!DR$6:DR$57,卡牌消耗!$AI579)</f>
        <v>1</v>
      </c>
      <c r="AE579" s="14">
        <f>INDEX(挂机升级突破!DS$6:DS$57,卡牌消耗!$AI579)</f>
        <v>0</v>
      </c>
      <c r="AF579" s="14" t="str">
        <f t="shared" si="371"/>
        <v>夏侯惇</v>
      </c>
      <c r="AG579" s="14">
        <f t="shared" si="372"/>
        <v>5</v>
      </c>
      <c r="AH579" s="14" t="str">
        <f t="shared" si="373"/>
        <v>夏侯惇魂火-3</v>
      </c>
      <c r="AI579" s="14">
        <f t="shared" si="374"/>
        <v>3</v>
      </c>
      <c r="AJ579" s="14" t="str">
        <f>INDEX(挂机升级突破!$DT$4:$ED$4,INDEX(挂机升级突破!$DQ$6:$DQ$57,卡牌消耗!AI579))</f>
        <v>金币</v>
      </c>
      <c r="AK579" s="14">
        <f>ROUND(INDEX(挂机升级突破!$DJ$6:$DJ$57,卡牌消耗!AI579)*INDEX(卡牌消耗!$B$8:$F$8,AG579)/$Q$4/50,0)*50</f>
        <v>2100</v>
      </c>
      <c r="AL579" s="14" t="str">
        <f>IF(AD579&gt;0,INDEX(挂机升级突破!$DT$4:$ED$4,AD579),"")</f>
        <v>绿色基础材料</v>
      </c>
      <c r="AM579" s="14">
        <f>ROUND(INDEX(挂机升级突破!$DT$6:$ED$57,卡牌消耗!AI579,AD579)*INDEX(卡牌消耗!$B$5:$F$5,AG579)/$Q$4/5,0)*5</f>
        <v>155</v>
      </c>
      <c r="AN579" s="14" t="str">
        <f>IF(AE579&gt;0,INDEX(挂机升级突破!$DT$4:$ED$4,AE579),"")</f>
        <v/>
      </c>
      <c r="AO579" s="14" t="str">
        <f>IF(AE579&gt;0,ROUND(INDEX(挂机升级突破!$DT$6:$ED$57,卡牌消耗!AI579,AE579)*INDEX(卡牌消耗!$B$7:$F$7,AG579)/$Q$4,0),"")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370"/>
        <v>12</v>
      </c>
      <c r="AC580" s="14">
        <f>INDEX(挂机升级突破!$DQ$6:$DQ$57,卡牌消耗!AI580)</f>
        <v>11</v>
      </c>
      <c r="AD580" s="14">
        <f>INDEX(挂机升级突破!DR$6:DR$57,卡牌消耗!$AI580)</f>
        <v>1</v>
      </c>
      <c r="AE580" s="14">
        <f>INDEX(挂机升级突破!DS$6:DS$57,卡牌消耗!$AI580)</f>
        <v>0</v>
      </c>
      <c r="AF580" s="14" t="str">
        <f t="shared" si="371"/>
        <v>夏侯惇</v>
      </c>
      <c r="AG580" s="14">
        <f t="shared" si="372"/>
        <v>5</v>
      </c>
      <c r="AH580" s="14" t="str">
        <f t="shared" si="373"/>
        <v>夏侯惇魂火-4</v>
      </c>
      <c r="AI580" s="14">
        <f t="shared" si="374"/>
        <v>4</v>
      </c>
      <c r="AJ580" s="14" t="str">
        <f>INDEX(挂机升级突破!$DT$4:$ED$4,INDEX(挂机升级突破!$DQ$6:$DQ$57,卡牌消耗!AI580))</f>
        <v>金币</v>
      </c>
      <c r="AK580" s="14">
        <f>ROUND(INDEX(挂机升级突破!$DJ$6:$DJ$57,卡牌消耗!AI580)*INDEX(卡牌消耗!$B$8:$F$8,AG580)/$Q$4/50,0)*50</f>
        <v>2100</v>
      </c>
      <c r="AL580" s="14" t="str">
        <f>IF(AD580&gt;0,INDEX(挂机升级突破!$DT$4:$ED$4,AD580),"")</f>
        <v>绿色基础材料</v>
      </c>
      <c r="AM580" s="14">
        <f>ROUND(INDEX(挂机升级突破!$DT$6:$ED$57,卡牌消耗!AI580,AD580)*INDEX(卡牌消耗!$B$5:$F$5,AG580)/$Q$4/5,0)*5</f>
        <v>230</v>
      </c>
      <c r="AN580" s="14" t="str">
        <f>IF(AE580&gt;0,INDEX(挂机升级突破!$DT$4:$ED$4,AE580),"")</f>
        <v/>
      </c>
      <c r="AO580" s="14" t="str">
        <f>IF(AE580&gt;0,ROUND(INDEX(挂机升级突破!$DT$6:$ED$57,卡牌消耗!AI580,AE580)*INDEX(卡牌消耗!$B$7:$F$7,AG580)/$Q$4,0),"")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370"/>
        <v>12</v>
      </c>
      <c r="AC581" s="14">
        <f>INDEX(挂机升级突破!$DQ$6:$DQ$57,卡牌消耗!AI581)</f>
        <v>11</v>
      </c>
      <c r="AD581" s="14">
        <f>INDEX(挂机升级突破!DR$6:DR$57,卡牌消耗!$AI581)</f>
        <v>1</v>
      </c>
      <c r="AE581" s="14">
        <f>INDEX(挂机升级突破!DS$6:DS$57,卡牌消耗!$AI581)</f>
        <v>0</v>
      </c>
      <c r="AF581" s="14" t="str">
        <f t="shared" si="371"/>
        <v>夏侯惇</v>
      </c>
      <c r="AG581" s="14">
        <f t="shared" si="372"/>
        <v>5</v>
      </c>
      <c r="AH581" s="14" t="str">
        <f t="shared" si="373"/>
        <v>夏侯惇魂火-5</v>
      </c>
      <c r="AI581" s="14">
        <f t="shared" si="374"/>
        <v>5</v>
      </c>
      <c r="AJ581" s="14" t="str">
        <f>INDEX(挂机升级突破!$DT$4:$ED$4,INDEX(挂机升级突破!$DQ$6:$DQ$57,卡牌消耗!AI581))</f>
        <v>金币</v>
      </c>
      <c r="AK581" s="14">
        <f>ROUND(INDEX(挂机升级突破!$DJ$6:$DJ$57,卡牌消耗!AI581)*INDEX(卡牌消耗!$B$8:$F$8,AG581)/$Q$4/50,0)*50</f>
        <v>2100</v>
      </c>
      <c r="AL581" s="14" t="str">
        <f>IF(AD581&gt;0,INDEX(挂机升级突破!$DT$4:$ED$4,AD581),"")</f>
        <v>绿色基础材料</v>
      </c>
      <c r="AM581" s="14">
        <f>ROUND(INDEX(挂机升级突破!$DT$6:$ED$57,卡牌消耗!AI581,AD581)*INDEX(卡牌消耗!$B$5:$F$5,AG581)/$Q$4/5,0)*5</f>
        <v>230</v>
      </c>
      <c r="AN581" s="14" t="str">
        <f>IF(AE581&gt;0,INDEX(挂机升级突破!$DT$4:$ED$4,AE581),"")</f>
        <v/>
      </c>
      <c r="AO581" s="14" t="str">
        <f>IF(AE581&gt;0,ROUND(INDEX(挂机升级突破!$DT$6:$ED$57,卡牌消耗!AI581,AE581)*INDEX(卡牌消耗!$B$7:$F$7,AG581)/$Q$4,0),"")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380">INT((AA582-1)/52)+1</f>
        <v>12</v>
      </c>
      <c r="AC582" s="14">
        <f>INDEX(挂机升级突破!$DQ$6:$DQ$57,卡牌消耗!AI582)</f>
        <v>11</v>
      </c>
      <c r="AD582" s="14">
        <f>INDEX(挂机升级突破!DR$6:DR$57,卡牌消耗!$AI582)</f>
        <v>2</v>
      </c>
      <c r="AE582" s="14">
        <f>INDEX(挂机升级突破!DS$6:DS$57,卡牌消耗!$AI582)</f>
        <v>0</v>
      </c>
      <c r="AF582" s="14" t="str">
        <f t="shared" ref="AF582:AF645" si="381">INDEX($B$13:$B$40,AB582)</f>
        <v>夏侯惇</v>
      </c>
      <c r="AG582" s="14">
        <f t="shared" ref="AG582:AG645" si="382">INDEX($C$13:$C$40,AB582)</f>
        <v>5</v>
      </c>
      <c r="AH582" s="14" t="str">
        <f t="shared" ref="AH582:AH645" si="383">AF582&amp;"魂火-"&amp;AI582</f>
        <v>夏侯惇魂火-6</v>
      </c>
      <c r="AI582" s="14">
        <f t="shared" ref="AI582:AI645" si="384">AA582-(AB582-1)*52</f>
        <v>6</v>
      </c>
      <c r="AJ582" s="14" t="str">
        <f>INDEX(挂机升级突破!$DT$4:$ED$4,INDEX(挂机升级突破!$DQ$6:$DQ$57,卡牌消耗!AI582))</f>
        <v>金币</v>
      </c>
      <c r="AK582" s="14">
        <f>ROUND(INDEX(挂机升级突破!$DJ$6:$DJ$57,卡牌消耗!AI582)*INDEX(卡牌消耗!$B$8:$F$8,AG582)/$Q$4/50,0)*50</f>
        <v>2550</v>
      </c>
      <c r="AL582" s="14" t="str">
        <f>IF(AD582&gt;0,INDEX(挂机升级突破!$DT$4:$ED$4,AD582),"")</f>
        <v>蓝色基础材料</v>
      </c>
      <c r="AM582" s="14">
        <f>ROUND(INDEX(挂机升级突破!$DT$6:$ED$57,卡牌消耗!AI582,AD582)*INDEX(卡牌消耗!$B$5:$F$5,AG582)/$Q$4/5,0)*5</f>
        <v>45</v>
      </c>
      <c r="AN582" s="14" t="str">
        <f>IF(AE582&gt;0,INDEX(挂机升级突破!$DT$4:$ED$4,AE582),"")</f>
        <v/>
      </c>
      <c r="AO582" s="14" t="str">
        <f>IF(AE582&gt;0,ROUND(INDEX(挂机升级突破!$DT$6:$ED$57,卡牌消耗!AI582,AE582)*INDEX(卡牌消耗!$B$7:$F$7,AG582)/$Q$4,0),"")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380"/>
        <v>12</v>
      </c>
      <c r="AC583" s="14">
        <f>INDEX(挂机升级突破!$DQ$6:$DQ$57,卡牌消耗!AI583)</f>
        <v>11</v>
      </c>
      <c r="AD583" s="14">
        <f>INDEX(挂机升级突破!DR$6:DR$57,卡牌消耗!$AI583)</f>
        <v>2</v>
      </c>
      <c r="AE583" s="14">
        <f>INDEX(挂机升级突破!DS$6:DS$57,卡牌消耗!$AI583)</f>
        <v>0</v>
      </c>
      <c r="AF583" s="14" t="str">
        <f t="shared" si="381"/>
        <v>夏侯惇</v>
      </c>
      <c r="AG583" s="14">
        <f t="shared" si="382"/>
        <v>5</v>
      </c>
      <c r="AH583" s="14" t="str">
        <f t="shared" si="383"/>
        <v>夏侯惇魂火-7</v>
      </c>
      <c r="AI583" s="14">
        <f t="shared" si="384"/>
        <v>7</v>
      </c>
      <c r="AJ583" s="14" t="str">
        <f>INDEX(挂机升级突破!$DT$4:$ED$4,INDEX(挂机升级突破!$DQ$6:$DQ$57,卡牌消耗!AI583))</f>
        <v>金币</v>
      </c>
      <c r="AK583" s="14">
        <f>ROUND(INDEX(挂机升级突破!$DJ$6:$DJ$57,卡牌消耗!AI583)*INDEX(卡牌消耗!$B$8:$F$8,AG583)/$Q$4/50,0)*50</f>
        <v>2550</v>
      </c>
      <c r="AL583" s="14" t="str">
        <f>IF(AD583&gt;0,INDEX(挂机升级突破!$DT$4:$ED$4,AD583),"")</f>
        <v>蓝色基础材料</v>
      </c>
      <c r="AM583" s="14">
        <f>ROUND(INDEX(挂机升级突破!$DT$6:$ED$57,卡牌消耗!AI583,AD583)*INDEX(卡牌消耗!$B$5:$F$5,AG583)/$Q$4/5,0)*5</f>
        <v>45</v>
      </c>
      <c r="AN583" s="14" t="str">
        <f>IF(AE583&gt;0,INDEX(挂机升级突破!$DT$4:$ED$4,AE583),"")</f>
        <v/>
      </c>
      <c r="AO583" s="14" t="str">
        <f>IF(AE583&gt;0,ROUND(INDEX(挂机升级突破!$DT$6:$ED$57,卡牌消耗!AI583,AE583)*INDEX(卡牌消耗!$B$7:$F$7,AG583)/$Q$4,0),"")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380"/>
        <v>12</v>
      </c>
      <c r="AC584" s="14">
        <f>INDEX(挂机升级突破!$DQ$6:$DQ$57,卡牌消耗!AI584)</f>
        <v>11</v>
      </c>
      <c r="AD584" s="14">
        <f>INDEX(挂机升级突破!DR$6:DR$57,卡牌消耗!$AI584)</f>
        <v>2</v>
      </c>
      <c r="AE584" s="14">
        <f>INDEX(挂机升级突破!DS$6:DS$57,卡牌消耗!$AI584)</f>
        <v>0</v>
      </c>
      <c r="AF584" s="14" t="str">
        <f t="shared" si="381"/>
        <v>夏侯惇</v>
      </c>
      <c r="AG584" s="14">
        <f t="shared" si="382"/>
        <v>5</v>
      </c>
      <c r="AH584" s="14" t="str">
        <f t="shared" si="383"/>
        <v>夏侯惇魂火-8</v>
      </c>
      <c r="AI584" s="14">
        <f t="shared" si="384"/>
        <v>8</v>
      </c>
      <c r="AJ584" s="14" t="str">
        <f>INDEX(挂机升级突破!$DT$4:$ED$4,INDEX(挂机升级突破!$DQ$6:$DQ$57,卡牌消耗!AI584))</f>
        <v>金币</v>
      </c>
      <c r="AK584" s="14">
        <f>ROUND(INDEX(挂机升级突破!$DJ$6:$DJ$57,卡牌消耗!AI584)*INDEX(卡牌消耗!$B$8:$F$8,AG584)/$Q$4/50,0)*50</f>
        <v>3800</v>
      </c>
      <c r="AL584" s="14" t="str">
        <f>IF(AD584&gt;0,INDEX(挂机升级突破!$DT$4:$ED$4,AD584),"")</f>
        <v>蓝色基础材料</v>
      </c>
      <c r="AM584" s="14">
        <f>ROUND(INDEX(挂机升级突破!$DT$6:$ED$57,卡牌消耗!AI584,AD584)*INDEX(卡牌消耗!$B$5:$F$5,AG584)/$Q$4/5,0)*5</f>
        <v>85</v>
      </c>
      <c r="AN584" s="14" t="str">
        <f>IF(AE584&gt;0,INDEX(挂机升级突破!$DT$4:$ED$4,AE584),"")</f>
        <v/>
      </c>
      <c r="AO584" s="14" t="str">
        <f>IF(AE584&gt;0,ROUND(INDEX(挂机升级突破!$DT$6:$ED$57,卡牌消耗!AI584,AE584)*INDEX(卡牌消耗!$B$7:$F$7,AG584)/$Q$4,0),"")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380"/>
        <v>12</v>
      </c>
      <c r="AC585" s="14">
        <f>INDEX(挂机升级突破!$DQ$6:$DQ$57,卡牌消耗!AI585)</f>
        <v>11</v>
      </c>
      <c r="AD585" s="14">
        <f>INDEX(挂机升级突破!DR$6:DR$57,卡牌消耗!$AI585)</f>
        <v>2</v>
      </c>
      <c r="AE585" s="14">
        <f>INDEX(挂机升级突破!DS$6:DS$57,卡牌消耗!$AI585)</f>
        <v>0</v>
      </c>
      <c r="AF585" s="14" t="str">
        <f t="shared" si="381"/>
        <v>夏侯惇</v>
      </c>
      <c r="AG585" s="14">
        <f t="shared" si="382"/>
        <v>5</v>
      </c>
      <c r="AH585" s="14" t="str">
        <f t="shared" si="383"/>
        <v>夏侯惇魂火-9</v>
      </c>
      <c r="AI585" s="14">
        <f t="shared" si="384"/>
        <v>9</v>
      </c>
      <c r="AJ585" s="14" t="str">
        <f>INDEX(挂机升级突破!$DT$4:$ED$4,INDEX(挂机升级突破!$DQ$6:$DQ$57,卡牌消耗!AI585))</f>
        <v>金币</v>
      </c>
      <c r="AK585" s="14">
        <f>ROUND(INDEX(挂机升级突破!$DJ$6:$DJ$57,卡牌消耗!AI585)*INDEX(卡牌消耗!$B$8:$F$8,AG585)/$Q$4/50,0)*50</f>
        <v>3800</v>
      </c>
      <c r="AL585" s="14" t="str">
        <f>IF(AD585&gt;0,INDEX(挂机升级突破!$DT$4:$ED$4,AD585),"")</f>
        <v>蓝色基础材料</v>
      </c>
      <c r="AM585" s="14">
        <f>ROUND(INDEX(挂机升级突破!$DT$6:$ED$57,卡牌消耗!AI585,AD585)*INDEX(卡牌消耗!$B$5:$F$5,AG585)/$Q$4/5,0)*5</f>
        <v>85</v>
      </c>
      <c r="AN585" s="14" t="str">
        <f>IF(AE585&gt;0,INDEX(挂机升级突破!$DT$4:$ED$4,AE585),"")</f>
        <v/>
      </c>
      <c r="AO585" s="14" t="str">
        <f>IF(AE585&gt;0,ROUND(INDEX(挂机升级突破!$DT$6:$ED$57,卡牌消耗!AI585,AE585)*INDEX(卡牌消耗!$B$7:$F$7,AG585)/$Q$4,0),"")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380"/>
        <v>12</v>
      </c>
      <c r="AC586" s="14">
        <f>INDEX(挂机升级突破!$DQ$6:$DQ$57,卡牌消耗!AI586)</f>
        <v>11</v>
      </c>
      <c r="AD586" s="14">
        <f>INDEX(挂机升级突破!DR$6:DR$57,卡牌消耗!$AI586)</f>
        <v>2</v>
      </c>
      <c r="AE586" s="14">
        <f>INDEX(挂机升级突破!DS$6:DS$57,卡牌消耗!$AI586)</f>
        <v>0</v>
      </c>
      <c r="AF586" s="14" t="str">
        <f t="shared" si="381"/>
        <v>夏侯惇</v>
      </c>
      <c r="AG586" s="14">
        <f t="shared" si="382"/>
        <v>5</v>
      </c>
      <c r="AH586" s="14" t="str">
        <f t="shared" si="383"/>
        <v>夏侯惇魂火-10</v>
      </c>
      <c r="AI586" s="14">
        <f t="shared" si="384"/>
        <v>10</v>
      </c>
      <c r="AJ586" s="14" t="str">
        <f>INDEX(挂机升级突破!$DT$4:$ED$4,INDEX(挂机升级突破!$DQ$6:$DQ$57,卡牌消耗!AI586))</f>
        <v>金币</v>
      </c>
      <c r="AK586" s="14">
        <f>ROUND(INDEX(挂机升级突破!$DJ$6:$DJ$57,卡牌消耗!AI586)*INDEX(卡牌消耗!$B$8:$F$8,AG586)/$Q$4/50,0)*50</f>
        <v>6350</v>
      </c>
      <c r="AL586" s="14" t="str">
        <f>IF(AD586&gt;0,INDEX(挂机升级突破!$DT$4:$ED$4,AD586),"")</f>
        <v>蓝色基础材料</v>
      </c>
      <c r="AM586" s="14">
        <f>ROUND(INDEX(挂机升级突破!$DT$6:$ED$57,卡牌消耗!AI586,AD586)*INDEX(卡牌消耗!$B$5:$F$5,AG586)/$Q$4/5,0)*5</f>
        <v>130</v>
      </c>
      <c r="AN586" s="14" t="str">
        <f>IF(AE586&gt;0,INDEX(挂机升级突破!$DT$4:$ED$4,AE586),"")</f>
        <v/>
      </c>
      <c r="AO586" s="14" t="str">
        <f>IF(AE586&gt;0,ROUND(INDEX(挂机升级突破!$DT$6:$ED$57,卡牌消耗!AI586,AE586)*INDEX(卡牌消耗!$B$7:$F$7,AG586)/$Q$4,0),"")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380"/>
        <v>12</v>
      </c>
      <c r="AC587" s="14">
        <f>INDEX(挂机升级突破!$DQ$6:$DQ$57,卡牌消耗!AI587)</f>
        <v>11</v>
      </c>
      <c r="AD587" s="14">
        <f>INDEX(挂机升级突破!DR$6:DR$57,卡牌消耗!$AI587)</f>
        <v>2</v>
      </c>
      <c r="AE587" s="14">
        <f>INDEX(挂机升级突破!DS$6:DS$57,卡牌消耗!$AI587)</f>
        <v>0</v>
      </c>
      <c r="AF587" s="14" t="str">
        <f t="shared" si="381"/>
        <v>夏侯惇</v>
      </c>
      <c r="AG587" s="14">
        <f t="shared" si="382"/>
        <v>5</v>
      </c>
      <c r="AH587" s="14" t="str">
        <f t="shared" si="383"/>
        <v>夏侯惇魂火-11</v>
      </c>
      <c r="AI587" s="14">
        <f t="shared" si="384"/>
        <v>11</v>
      </c>
      <c r="AJ587" s="14" t="str">
        <f>INDEX(挂机升级突破!$DT$4:$ED$4,INDEX(挂机升级突破!$DQ$6:$DQ$57,卡牌消耗!AI587))</f>
        <v>金币</v>
      </c>
      <c r="AK587" s="14">
        <f>ROUND(INDEX(挂机升级突破!$DJ$6:$DJ$57,卡牌消耗!AI587)*INDEX(卡牌消耗!$B$8:$F$8,AG587)/$Q$4/50,0)*50</f>
        <v>6350</v>
      </c>
      <c r="AL587" s="14" t="str">
        <f>IF(AD587&gt;0,INDEX(挂机升级突破!$DT$4:$ED$4,AD587),"")</f>
        <v>蓝色基础材料</v>
      </c>
      <c r="AM587" s="14">
        <f>ROUND(INDEX(挂机升级突破!$DT$6:$ED$57,卡牌消耗!AI587,AD587)*INDEX(卡牌消耗!$B$5:$F$5,AG587)/$Q$4/5,0)*5</f>
        <v>130</v>
      </c>
      <c r="AN587" s="14" t="str">
        <f>IF(AE587&gt;0,INDEX(挂机升级突破!$DT$4:$ED$4,AE587),"")</f>
        <v/>
      </c>
      <c r="AO587" s="14" t="str">
        <f>IF(AE587&gt;0,ROUND(INDEX(挂机升级突破!$DT$6:$ED$57,卡牌消耗!AI587,AE587)*INDEX(卡牌消耗!$B$7:$F$7,AG587)/$Q$4,0),"")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380"/>
        <v>12</v>
      </c>
      <c r="AC588" s="14">
        <f>INDEX(挂机升级突破!$DQ$6:$DQ$57,卡牌消耗!AI588)</f>
        <v>11</v>
      </c>
      <c r="AD588" s="14">
        <f>INDEX(挂机升级突破!DR$6:DR$57,卡牌消耗!$AI588)</f>
        <v>2</v>
      </c>
      <c r="AE588" s="14">
        <f>INDEX(挂机升级突破!DS$6:DS$57,卡牌消耗!$AI588)</f>
        <v>0</v>
      </c>
      <c r="AF588" s="14" t="str">
        <f t="shared" si="381"/>
        <v>夏侯惇</v>
      </c>
      <c r="AG588" s="14">
        <f t="shared" si="382"/>
        <v>5</v>
      </c>
      <c r="AH588" s="14" t="str">
        <f t="shared" si="383"/>
        <v>夏侯惇魂火-12</v>
      </c>
      <c r="AI588" s="14">
        <f t="shared" si="384"/>
        <v>12</v>
      </c>
      <c r="AJ588" s="14" t="str">
        <f>INDEX(挂机升级突破!$DT$4:$ED$4,INDEX(挂机升级突破!$DQ$6:$DQ$57,卡牌消耗!AI588))</f>
        <v>金币</v>
      </c>
      <c r="AK588" s="14">
        <f>ROUND(INDEX(挂机升级突破!$DJ$6:$DJ$57,卡牌消耗!AI588)*INDEX(卡牌消耗!$B$8:$F$8,AG588)/$Q$4/50,0)*50</f>
        <v>5450</v>
      </c>
      <c r="AL588" s="14" t="str">
        <f>IF(AD588&gt;0,INDEX(挂机升级突破!$DT$4:$ED$4,AD588),"")</f>
        <v>蓝色基础材料</v>
      </c>
      <c r="AM588" s="14">
        <f>ROUND(INDEX(挂机升级突破!$DT$6:$ED$57,卡牌消耗!AI588,AD588)*INDEX(卡牌消耗!$B$5:$F$5,AG588)/$Q$4/5,0)*5</f>
        <v>175</v>
      </c>
      <c r="AN588" s="14" t="str">
        <f>IF(AE588&gt;0,INDEX(挂机升级突破!$DT$4:$ED$4,AE588),"")</f>
        <v/>
      </c>
      <c r="AO588" s="14" t="str">
        <f>IF(AE588&gt;0,ROUND(INDEX(挂机升级突破!$DT$6:$ED$57,卡牌消耗!AI588,AE588)*INDEX(卡牌消耗!$B$7:$F$7,AG588)/$Q$4,0),"")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380"/>
        <v>12</v>
      </c>
      <c r="AC589" s="14">
        <f>INDEX(挂机升级突破!$DQ$6:$DQ$57,卡牌消耗!AI589)</f>
        <v>11</v>
      </c>
      <c r="AD589" s="14">
        <f>INDEX(挂机升级突破!DR$6:DR$57,卡牌消耗!$AI589)</f>
        <v>2</v>
      </c>
      <c r="AE589" s="14">
        <f>INDEX(挂机升级突破!DS$6:DS$57,卡牌消耗!$AI589)</f>
        <v>0</v>
      </c>
      <c r="AF589" s="14" t="str">
        <f t="shared" si="381"/>
        <v>夏侯惇</v>
      </c>
      <c r="AG589" s="14">
        <f t="shared" si="382"/>
        <v>5</v>
      </c>
      <c r="AH589" s="14" t="str">
        <f t="shared" si="383"/>
        <v>夏侯惇魂火-13</v>
      </c>
      <c r="AI589" s="14">
        <f t="shared" si="384"/>
        <v>13</v>
      </c>
      <c r="AJ589" s="14" t="str">
        <f>INDEX(挂机升级突破!$DT$4:$ED$4,INDEX(挂机升级突破!$DQ$6:$DQ$57,卡牌消耗!AI589))</f>
        <v>金币</v>
      </c>
      <c r="AK589" s="14">
        <f>ROUND(INDEX(挂机升级突破!$DJ$6:$DJ$57,卡牌消耗!AI589)*INDEX(卡牌消耗!$B$8:$F$8,AG589)/$Q$4/50,0)*50</f>
        <v>5450</v>
      </c>
      <c r="AL589" s="14" t="str">
        <f>IF(AD589&gt;0,INDEX(挂机升级突破!$DT$4:$ED$4,AD589),"")</f>
        <v>蓝色基础材料</v>
      </c>
      <c r="AM589" s="14">
        <f>ROUND(INDEX(挂机升级突破!$DT$6:$ED$57,卡牌消耗!AI589,AD589)*INDEX(卡牌消耗!$B$5:$F$5,AG589)/$Q$4/5,0)*5</f>
        <v>175</v>
      </c>
      <c r="AN589" s="14" t="str">
        <f>IF(AE589&gt;0,INDEX(挂机升级突破!$DT$4:$ED$4,AE589),"")</f>
        <v/>
      </c>
      <c r="AO589" s="14" t="str">
        <f>IF(AE589&gt;0,ROUND(INDEX(挂机升级突破!$DT$6:$ED$57,卡牌消耗!AI589,AE589)*INDEX(卡牌消耗!$B$7:$F$7,AG589)/$Q$4,0),"")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380"/>
        <v>12</v>
      </c>
      <c r="AC590" s="14">
        <f>INDEX(挂机升级突破!$DQ$6:$DQ$57,卡牌消耗!AI590)</f>
        <v>11</v>
      </c>
      <c r="AD590" s="14">
        <f>INDEX(挂机升级突破!DR$6:DR$57,卡牌消耗!$AI590)</f>
        <v>3</v>
      </c>
      <c r="AE590" s="14">
        <f>INDEX(挂机升级突破!DS$6:DS$57,卡牌消耗!$AI590)</f>
        <v>0</v>
      </c>
      <c r="AF590" s="14" t="str">
        <f t="shared" si="381"/>
        <v>夏侯惇</v>
      </c>
      <c r="AG590" s="14">
        <f t="shared" si="382"/>
        <v>5</v>
      </c>
      <c r="AH590" s="14" t="str">
        <f t="shared" si="383"/>
        <v>夏侯惇魂火-14</v>
      </c>
      <c r="AI590" s="14">
        <f t="shared" si="384"/>
        <v>14</v>
      </c>
      <c r="AJ590" s="14" t="str">
        <f>INDEX(挂机升级突破!$DT$4:$ED$4,INDEX(挂机升级突破!$DQ$6:$DQ$57,卡牌消耗!AI590))</f>
        <v>金币</v>
      </c>
      <c r="AK590" s="14">
        <f>ROUND(INDEX(挂机升级突破!$DJ$6:$DJ$57,卡牌消耗!AI590)*INDEX(卡牌消耗!$B$8:$F$8,AG590)/$Q$4/50,0)*50</f>
        <v>6000</v>
      </c>
      <c r="AL590" s="14" t="str">
        <f>IF(AD590&gt;0,INDEX(挂机升级突破!$DT$4:$ED$4,AD590),"")</f>
        <v>紫色基础材料</v>
      </c>
      <c r="AM590" s="14">
        <f>ROUND(INDEX(挂机升级突破!$DT$6:$ED$57,卡牌消耗!AI590,AD590)*INDEX(卡牌消耗!$B$5:$F$5,AG590)/$Q$4/5,0)*5</f>
        <v>35</v>
      </c>
      <c r="AN590" s="14" t="str">
        <f>IF(AE590&gt;0,INDEX(挂机升级突破!$DT$4:$ED$4,AE590),"")</f>
        <v/>
      </c>
      <c r="AO590" s="14" t="str">
        <f>IF(AE590&gt;0,ROUND(INDEX(挂机升级突破!$DT$6:$ED$57,卡牌消耗!AI590,AE590)*INDEX(卡牌消耗!$B$7:$F$7,AG590)/$Q$4,0),"")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380"/>
        <v>12</v>
      </c>
      <c r="AC591" s="14">
        <f>INDEX(挂机升级突破!$DQ$6:$DQ$57,卡牌消耗!AI591)</f>
        <v>11</v>
      </c>
      <c r="AD591" s="14">
        <f>INDEX(挂机升级突破!DR$6:DR$57,卡牌消耗!$AI591)</f>
        <v>3</v>
      </c>
      <c r="AE591" s="14">
        <f>INDEX(挂机升级突破!DS$6:DS$57,卡牌消耗!$AI591)</f>
        <v>0</v>
      </c>
      <c r="AF591" s="14" t="str">
        <f t="shared" si="381"/>
        <v>夏侯惇</v>
      </c>
      <c r="AG591" s="14">
        <f t="shared" si="382"/>
        <v>5</v>
      </c>
      <c r="AH591" s="14" t="str">
        <f t="shared" si="383"/>
        <v>夏侯惇魂火-15</v>
      </c>
      <c r="AI591" s="14">
        <f t="shared" si="384"/>
        <v>15</v>
      </c>
      <c r="AJ591" s="14" t="str">
        <f>INDEX(挂机升级突破!$DT$4:$ED$4,INDEX(挂机升级突破!$DQ$6:$DQ$57,卡牌消耗!AI591))</f>
        <v>金币</v>
      </c>
      <c r="AK591" s="14">
        <f>ROUND(INDEX(挂机升级突破!$DJ$6:$DJ$57,卡牌消耗!AI591)*INDEX(卡牌消耗!$B$8:$F$8,AG591)/$Q$4/50,0)*50</f>
        <v>6550</v>
      </c>
      <c r="AL591" s="14" t="str">
        <f>IF(AD591&gt;0,INDEX(挂机升级突破!$DT$4:$ED$4,AD591),"")</f>
        <v>紫色基础材料</v>
      </c>
      <c r="AM591" s="14">
        <f>ROUND(INDEX(挂机升级突破!$DT$6:$ED$57,卡牌消耗!AI591,AD591)*INDEX(卡牌消耗!$B$5:$F$5,AG591)/$Q$4/5,0)*5</f>
        <v>35</v>
      </c>
      <c r="AN591" s="14" t="str">
        <f>IF(AE591&gt;0,INDEX(挂机升级突破!$DT$4:$ED$4,AE591),"")</f>
        <v/>
      </c>
      <c r="AO591" s="14" t="str">
        <f>IF(AE591&gt;0,ROUND(INDEX(挂机升级突破!$DT$6:$ED$57,卡牌消耗!AI591,AE591)*INDEX(卡牌消耗!$B$7:$F$7,AG591)/$Q$4,0),"")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380"/>
        <v>12</v>
      </c>
      <c r="AC592" s="14">
        <f>INDEX(挂机升级突破!$DQ$6:$DQ$57,卡牌消耗!AI592)</f>
        <v>11</v>
      </c>
      <c r="AD592" s="14">
        <f>INDEX(挂机升级突破!DR$6:DR$57,卡牌消耗!$AI592)</f>
        <v>3</v>
      </c>
      <c r="AE592" s="14">
        <f>INDEX(挂机升级突破!DS$6:DS$57,卡牌消耗!$AI592)</f>
        <v>0</v>
      </c>
      <c r="AF592" s="14" t="str">
        <f t="shared" si="381"/>
        <v>夏侯惇</v>
      </c>
      <c r="AG592" s="14">
        <f t="shared" si="382"/>
        <v>5</v>
      </c>
      <c r="AH592" s="14" t="str">
        <f t="shared" si="383"/>
        <v>夏侯惇魂火-16</v>
      </c>
      <c r="AI592" s="14">
        <f t="shared" si="384"/>
        <v>16</v>
      </c>
      <c r="AJ592" s="14" t="str">
        <f>INDEX(挂机升级突破!$DT$4:$ED$4,INDEX(挂机升级突破!$DQ$6:$DQ$57,卡牌消耗!AI592))</f>
        <v>金币</v>
      </c>
      <c r="AK592" s="14">
        <f>ROUND(INDEX(挂机升级突破!$DJ$6:$DJ$57,卡牌消耗!AI592)*INDEX(卡牌消耗!$B$8:$F$8,AG592)/$Q$4/50,0)*50</f>
        <v>6550</v>
      </c>
      <c r="AL592" s="14" t="str">
        <f>IF(AD592&gt;0,INDEX(挂机升级突破!$DT$4:$ED$4,AD592),"")</f>
        <v>紫色基础材料</v>
      </c>
      <c r="AM592" s="14">
        <f>ROUND(INDEX(挂机升级突破!$DT$6:$ED$57,卡牌消耗!AI592,AD592)*INDEX(卡牌消耗!$B$5:$F$5,AG592)/$Q$4/5,0)*5</f>
        <v>35</v>
      </c>
      <c r="AN592" s="14" t="str">
        <f>IF(AE592&gt;0,INDEX(挂机升级突破!$DT$4:$ED$4,AE592),"")</f>
        <v/>
      </c>
      <c r="AO592" s="14" t="str">
        <f>IF(AE592&gt;0,ROUND(INDEX(挂机升级突破!$DT$6:$ED$57,卡牌消耗!AI592,AE592)*INDEX(卡牌消耗!$B$7:$F$7,AG592)/$Q$4,0),"")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380"/>
        <v>12</v>
      </c>
      <c r="AC593" s="14">
        <f>INDEX(挂机升级突破!$DQ$6:$DQ$57,卡牌消耗!AI593)</f>
        <v>11</v>
      </c>
      <c r="AD593" s="14">
        <f>INDEX(挂机升级突破!DR$6:DR$57,卡牌消耗!$AI593)</f>
        <v>3</v>
      </c>
      <c r="AE593" s="14">
        <f>INDEX(挂机升级突破!DS$6:DS$57,卡牌消耗!$AI593)</f>
        <v>0</v>
      </c>
      <c r="AF593" s="14" t="str">
        <f t="shared" si="381"/>
        <v>夏侯惇</v>
      </c>
      <c r="AG593" s="14">
        <f t="shared" si="382"/>
        <v>5</v>
      </c>
      <c r="AH593" s="14" t="str">
        <f t="shared" si="383"/>
        <v>夏侯惇魂火-17</v>
      </c>
      <c r="AI593" s="14">
        <f t="shared" si="384"/>
        <v>17</v>
      </c>
      <c r="AJ593" s="14" t="str">
        <f>INDEX(挂机升级突破!$DT$4:$ED$4,INDEX(挂机升级突破!$DQ$6:$DQ$57,卡牌消耗!AI593))</f>
        <v>金币</v>
      </c>
      <c r="AK593" s="14">
        <f>ROUND(INDEX(挂机升级突破!$DJ$6:$DJ$57,卡牌消耗!AI593)*INDEX(卡牌消耗!$B$8:$F$8,AG593)/$Q$4/50,0)*50</f>
        <v>8200</v>
      </c>
      <c r="AL593" s="14" t="str">
        <f>IF(AD593&gt;0,INDEX(挂机升级突破!$DT$4:$ED$4,AD593),"")</f>
        <v>紫色基础材料</v>
      </c>
      <c r="AM593" s="14">
        <f>ROUND(INDEX(挂机升级突破!$DT$6:$ED$57,卡牌消耗!AI593,AD593)*INDEX(卡牌消耗!$B$5:$F$5,AG593)/$Q$4/5,0)*5</f>
        <v>70</v>
      </c>
      <c r="AN593" s="14" t="str">
        <f>IF(AE593&gt;0,INDEX(挂机升级突破!$DT$4:$ED$4,AE593),"")</f>
        <v/>
      </c>
      <c r="AO593" s="14" t="str">
        <f>IF(AE593&gt;0,ROUND(INDEX(挂机升级突破!$DT$6:$ED$57,卡牌消耗!AI593,AE593)*INDEX(卡牌消耗!$B$7:$F$7,AG593)/$Q$4,0),"")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380"/>
        <v>12</v>
      </c>
      <c r="AC594" s="14">
        <f>INDEX(挂机升级突破!$DQ$6:$DQ$57,卡牌消耗!AI594)</f>
        <v>11</v>
      </c>
      <c r="AD594" s="14">
        <f>INDEX(挂机升级突破!DR$6:DR$57,卡牌消耗!$AI594)</f>
        <v>3</v>
      </c>
      <c r="AE594" s="14">
        <f>INDEX(挂机升级突破!DS$6:DS$57,卡牌消耗!$AI594)</f>
        <v>0</v>
      </c>
      <c r="AF594" s="14" t="str">
        <f t="shared" si="381"/>
        <v>夏侯惇</v>
      </c>
      <c r="AG594" s="14">
        <f t="shared" si="382"/>
        <v>5</v>
      </c>
      <c r="AH594" s="14" t="str">
        <f t="shared" si="383"/>
        <v>夏侯惇魂火-18</v>
      </c>
      <c r="AI594" s="14">
        <f t="shared" si="384"/>
        <v>18</v>
      </c>
      <c r="AJ594" s="14" t="str">
        <f>INDEX(挂机升级突破!$DT$4:$ED$4,INDEX(挂机升级突破!$DQ$6:$DQ$57,卡牌消耗!AI594))</f>
        <v>金币</v>
      </c>
      <c r="AK594" s="14">
        <f>ROUND(INDEX(挂机升级突破!$DJ$6:$DJ$57,卡牌消耗!AI594)*INDEX(卡牌消耗!$B$8:$F$8,AG594)/$Q$4/50,0)*50</f>
        <v>8200</v>
      </c>
      <c r="AL594" s="14" t="str">
        <f>IF(AD594&gt;0,INDEX(挂机升级突破!$DT$4:$ED$4,AD594),"")</f>
        <v>紫色基础材料</v>
      </c>
      <c r="AM594" s="14">
        <f>ROUND(INDEX(挂机升级突破!$DT$6:$ED$57,卡牌消耗!AI594,AD594)*INDEX(卡牌消耗!$B$5:$F$5,AG594)/$Q$4/5,0)*5</f>
        <v>70</v>
      </c>
      <c r="AN594" s="14" t="str">
        <f>IF(AE594&gt;0,INDEX(挂机升级突破!$DT$4:$ED$4,AE594),"")</f>
        <v/>
      </c>
      <c r="AO594" s="14" t="str">
        <f>IF(AE594&gt;0,ROUND(INDEX(挂机升级突破!$DT$6:$ED$57,卡牌消耗!AI594,AE594)*INDEX(卡牌消耗!$B$7:$F$7,AG594)/$Q$4,0),"")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380"/>
        <v>12</v>
      </c>
      <c r="AC595" s="14">
        <f>INDEX(挂机升级突破!$DQ$6:$DQ$57,卡牌消耗!AI595)</f>
        <v>11</v>
      </c>
      <c r="AD595" s="14">
        <f>INDEX(挂机升级突破!DR$6:DR$57,卡牌消耗!$AI595)</f>
        <v>3</v>
      </c>
      <c r="AE595" s="14">
        <f>INDEX(挂机升级突破!DS$6:DS$57,卡牌消耗!$AI595)</f>
        <v>0</v>
      </c>
      <c r="AF595" s="14" t="str">
        <f t="shared" si="381"/>
        <v>夏侯惇</v>
      </c>
      <c r="AG595" s="14">
        <f t="shared" si="382"/>
        <v>5</v>
      </c>
      <c r="AH595" s="14" t="str">
        <f t="shared" si="383"/>
        <v>夏侯惇魂火-19</v>
      </c>
      <c r="AI595" s="14">
        <f t="shared" si="384"/>
        <v>19</v>
      </c>
      <c r="AJ595" s="14" t="str">
        <f>INDEX(挂机升级突破!$DT$4:$ED$4,INDEX(挂机升级突破!$DQ$6:$DQ$57,卡牌消耗!AI595))</f>
        <v>金币</v>
      </c>
      <c r="AK595" s="14">
        <f>ROUND(INDEX(挂机升级突破!$DJ$6:$DJ$57,卡牌消耗!AI595)*INDEX(卡牌消耗!$B$8:$F$8,AG595)/$Q$4/50,0)*50</f>
        <v>8200</v>
      </c>
      <c r="AL595" s="14" t="str">
        <f>IF(AD595&gt;0,INDEX(挂机升级突破!$DT$4:$ED$4,AD595),"")</f>
        <v>紫色基础材料</v>
      </c>
      <c r="AM595" s="14">
        <f>ROUND(INDEX(挂机升级突破!$DT$6:$ED$57,卡牌消耗!AI595,AD595)*INDEX(卡牌消耗!$B$5:$F$5,AG595)/$Q$4/5,0)*5</f>
        <v>70</v>
      </c>
      <c r="AN595" s="14" t="str">
        <f>IF(AE595&gt;0,INDEX(挂机升级突破!$DT$4:$ED$4,AE595),"")</f>
        <v/>
      </c>
      <c r="AO595" s="14" t="str">
        <f>IF(AE595&gt;0,ROUND(INDEX(挂机升级突破!$DT$6:$ED$57,卡牌消耗!AI595,AE595)*INDEX(卡牌消耗!$B$7:$F$7,AG595)/$Q$4,0),"")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380"/>
        <v>12</v>
      </c>
      <c r="AC596" s="14">
        <f>INDEX(挂机升级突破!$DQ$6:$DQ$57,卡牌消耗!AI596)</f>
        <v>11</v>
      </c>
      <c r="AD596" s="14">
        <f>INDEX(挂机升级突破!DR$6:DR$57,卡牌消耗!$AI596)</f>
        <v>3</v>
      </c>
      <c r="AE596" s="14">
        <f>INDEX(挂机升级突破!DS$6:DS$57,卡牌消耗!$AI596)</f>
        <v>0</v>
      </c>
      <c r="AF596" s="14" t="str">
        <f t="shared" si="381"/>
        <v>夏侯惇</v>
      </c>
      <c r="AG596" s="14">
        <f t="shared" si="382"/>
        <v>5</v>
      </c>
      <c r="AH596" s="14" t="str">
        <f t="shared" si="383"/>
        <v>夏侯惇魂火-20</v>
      </c>
      <c r="AI596" s="14">
        <f t="shared" si="384"/>
        <v>20</v>
      </c>
      <c r="AJ596" s="14" t="str">
        <f>INDEX(挂机升级突破!$DT$4:$ED$4,INDEX(挂机升级突破!$DQ$6:$DQ$57,卡牌消耗!AI596))</f>
        <v>金币</v>
      </c>
      <c r="AK596" s="14">
        <f>ROUND(INDEX(挂机升级突破!$DJ$6:$DJ$57,卡牌消耗!AI596)*INDEX(卡牌消耗!$B$8:$F$8,AG596)/$Q$4/50,0)*50</f>
        <v>10050</v>
      </c>
      <c r="AL596" s="14" t="str">
        <f>IF(AD596&gt;0,INDEX(挂机升级突破!$DT$4:$ED$4,AD596),"")</f>
        <v>紫色基础材料</v>
      </c>
      <c r="AM596" s="14">
        <f>ROUND(INDEX(挂机升级突破!$DT$6:$ED$57,卡牌消耗!AI596,AD596)*INDEX(卡牌消耗!$B$5:$F$5,AG596)/$Q$4/5,0)*5</f>
        <v>105</v>
      </c>
      <c r="AN596" s="14" t="str">
        <f>IF(AE596&gt;0,INDEX(挂机升级突破!$DT$4:$ED$4,AE596),"")</f>
        <v/>
      </c>
      <c r="AO596" s="14" t="str">
        <f>IF(AE596&gt;0,ROUND(INDEX(挂机升级突破!$DT$6:$ED$57,卡牌消耗!AI596,AE596)*INDEX(卡牌消耗!$B$7:$F$7,AG596)/$Q$4,0),"")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380"/>
        <v>12</v>
      </c>
      <c r="AC597" s="14">
        <f>INDEX(挂机升级突破!$DQ$6:$DQ$57,卡牌消耗!AI597)</f>
        <v>11</v>
      </c>
      <c r="AD597" s="14">
        <f>INDEX(挂机升级突破!DR$6:DR$57,卡牌消耗!$AI597)</f>
        <v>3</v>
      </c>
      <c r="AE597" s="14">
        <f>INDEX(挂机升级突破!DS$6:DS$57,卡牌消耗!$AI597)</f>
        <v>0</v>
      </c>
      <c r="AF597" s="14" t="str">
        <f t="shared" si="381"/>
        <v>夏侯惇</v>
      </c>
      <c r="AG597" s="14">
        <f t="shared" si="382"/>
        <v>5</v>
      </c>
      <c r="AH597" s="14" t="str">
        <f t="shared" si="383"/>
        <v>夏侯惇魂火-21</v>
      </c>
      <c r="AI597" s="14">
        <f t="shared" si="384"/>
        <v>21</v>
      </c>
      <c r="AJ597" s="14" t="str">
        <f>INDEX(挂机升级突破!$DT$4:$ED$4,INDEX(挂机升级突破!$DQ$6:$DQ$57,卡牌消耗!AI597))</f>
        <v>金币</v>
      </c>
      <c r="AK597" s="14">
        <f>ROUND(INDEX(挂机升级突破!$DJ$6:$DJ$57,卡牌消耗!AI597)*INDEX(卡牌消耗!$B$8:$F$8,AG597)/$Q$4/50,0)*50</f>
        <v>10050</v>
      </c>
      <c r="AL597" s="14" t="str">
        <f>IF(AD597&gt;0,INDEX(挂机升级突破!$DT$4:$ED$4,AD597),"")</f>
        <v>紫色基础材料</v>
      </c>
      <c r="AM597" s="14">
        <f>ROUND(INDEX(挂机升级突破!$DT$6:$ED$57,卡牌消耗!AI597,AD597)*INDEX(卡牌消耗!$B$5:$F$5,AG597)/$Q$4/5,0)*5</f>
        <v>105</v>
      </c>
      <c r="AN597" s="14" t="str">
        <f>IF(AE597&gt;0,INDEX(挂机升级突破!$DT$4:$ED$4,AE597),"")</f>
        <v/>
      </c>
      <c r="AO597" s="14" t="str">
        <f>IF(AE597&gt;0,ROUND(INDEX(挂机升级突破!$DT$6:$ED$57,卡牌消耗!AI597,AE597)*INDEX(卡牌消耗!$B$7:$F$7,AG597)/$Q$4,0),"")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380"/>
        <v>12</v>
      </c>
      <c r="AC598" s="14">
        <f>INDEX(挂机升级突破!$DQ$6:$DQ$57,卡牌消耗!AI598)</f>
        <v>11</v>
      </c>
      <c r="AD598" s="14">
        <f>INDEX(挂机升级突破!DR$6:DR$57,卡牌消耗!$AI598)</f>
        <v>3</v>
      </c>
      <c r="AE598" s="14">
        <f>INDEX(挂机升级突破!DS$6:DS$57,卡牌消耗!$AI598)</f>
        <v>0</v>
      </c>
      <c r="AF598" s="14" t="str">
        <f t="shared" si="381"/>
        <v>夏侯惇</v>
      </c>
      <c r="AG598" s="14">
        <f t="shared" si="382"/>
        <v>5</v>
      </c>
      <c r="AH598" s="14" t="str">
        <f t="shared" si="383"/>
        <v>夏侯惇魂火-22</v>
      </c>
      <c r="AI598" s="14">
        <f t="shared" si="384"/>
        <v>22</v>
      </c>
      <c r="AJ598" s="14" t="str">
        <f>INDEX(挂机升级突破!$DT$4:$ED$4,INDEX(挂机升级突破!$DQ$6:$DQ$57,卡牌消耗!AI598))</f>
        <v>金币</v>
      </c>
      <c r="AK598" s="14">
        <f>ROUND(INDEX(挂机升级突破!$DJ$6:$DJ$57,卡牌消耗!AI598)*INDEX(卡牌消耗!$B$8:$F$8,AG598)/$Q$4/50,0)*50</f>
        <v>10050</v>
      </c>
      <c r="AL598" s="14" t="str">
        <f>IF(AD598&gt;0,INDEX(挂机升级突破!$DT$4:$ED$4,AD598),"")</f>
        <v>紫色基础材料</v>
      </c>
      <c r="AM598" s="14">
        <f>ROUND(INDEX(挂机升级突破!$DT$6:$ED$57,卡牌消耗!AI598,AD598)*INDEX(卡牌消耗!$B$5:$F$5,AG598)/$Q$4/5,0)*5</f>
        <v>105</v>
      </c>
      <c r="AN598" s="14" t="str">
        <f>IF(AE598&gt;0,INDEX(挂机升级突破!$DT$4:$ED$4,AE598),"")</f>
        <v/>
      </c>
      <c r="AO598" s="14" t="str">
        <f>IF(AE598&gt;0,ROUND(INDEX(挂机升级突破!$DT$6:$ED$57,卡牌消耗!AI598,AE598)*INDEX(卡牌消耗!$B$7:$F$7,AG598)/$Q$4,0),"")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380"/>
        <v>12</v>
      </c>
      <c r="AC599" s="14">
        <f>INDEX(挂机升级突破!$DQ$6:$DQ$57,卡牌消耗!AI599)</f>
        <v>11</v>
      </c>
      <c r="AD599" s="14">
        <f>INDEX(挂机升级突破!DR$6:DR$57,卡牌消耗!$AI599)</f>
        <v>4</v>
      </c>
      <c r="AE599" s="14">
        <f>INDEX(挂机升级突破!DS$6:DS$57,卡牌消耗!$AI599)</f>
        <v>0</v>
      </c>
      <c r="AF599" s="14" t="str">
        <f t="shared" si="381"/>
        <v>夏侯惇</v>
      </c>
      <c r="AG599" s="14">
        <f t="shared" si="382"/>
        <v>5</v>
      </c>
      <c r="AH599" s="14" t="str">
        <f t="shared" si="383"/>
        <v>夏侯惇魂火-23</v>
      </c>
      <c r="AI599" s="14">
        <f t="shared" si="384"/>
        <v>23</v>
      </c>
      <c r="AJ599" s="14" t="str">
        <f>INDEX(挂机升级突破!$DT$4:$ED$4,INDEX(挂机升级突破!$DQ$6:$DQ$57,卡牌消耗!AI599))</f>
        <v>金币</v>
      </c>
      <c r="AK599" s="14">
        <f>ROUND(INDEX(挂机升级突破!$DJ$6:$DJ$57,卡牌消耗!AI599)*INDEX(卡牌消耗!$B$8:$F$8,AG599)/$Q$4/50,0)*50</f>
        <v>13800</v>
      </c>
      <c r="AL599" s="14" t="str">
        <f>IF(AD599&gt;0,INDEX(挂机升级突破!$DT$4:$ED$4,AD599),"")</f>
        <v>橙色基础材料</v>
      </c>
      <c r="AM599" s="14">
        <f>ROUND(INDEX(挂机升级突破!$DT$6:$ED$57,卡牌消耗!AI599,AD599)*INDEX(卡牌消耗!$B$5:$F$5,AG599)/$Q$4/5,0)*5</f>
        <v>30</v>
      </c>
      <c r="AN599" s="14" t="str">
        <f>IF(AE599&gt;0,INDEX(挂机升级突破!$DT$4:$ED$4,AE599),"")</f>
        <v/>
      </c>
      <c r="AO599" s="14" t="str">
        <f>IF(AE599&gt;0,ROUND(INDEX(挂机升级突破!$DT$6:$ED$57,卡牌消耗!AI599,AE599)*INDEX(卡牌消耗!$B$7:$F$7,AG599)/$Q$4,0),"")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380"/>
        <v>12</v>
      </c>
      <c r="AC600" s="14">
        <f>INDEX(挂机升级突破!$DQ$6:$DQ$57,卡牌消耗!AI600)</f>
        <v>11</v>
      </c>
      <c r="AD600" s="14">
        <f>INDEX(挂机升级突破!DR$6:DR$57,卡牌消耗!$AI600)</f>
        <v>4</v>
      </c>
      <c r="AE600" s="14">
        <f>INDEX(挂机升级突破!DS$6:DS$57,卡牌消耗!$AI600)</f>
        <v>0</v>
      </c>
      <c r="AF600" s="14" t="str">
        <f t="shared" si="381"/>
        <v>夏侯惇</v>
      </c>
      <c r="AG600" s="14">
        <f t="shared" si="382"/>
        <v>5</v>
      </c>
      <c r="AH600" s="14" t="str">
        <f t="shared" si="383"/>
        <v>夏侯惇魂火-24</v>
      </c>
      <c r="AI600" s="14">
        <f t="shared" si="384"/>
        <v>24</v>
      </c>
      <c r="AJ600" s="14" t="str">
        <f>INDEX(挂机升级突破!$DT$4:$ED$4,INDEX(挂机升级突破!$DQ$6:$DQ$57,卡牌消耗!AI600))</f>
        <v>金币</v>
      </c>
      <c r="AK600" s="14">
        <f>ROUND(INDEX(挂机升级突破!$DJ$6:$DJ$57,卡牌消耗!AI600)*INDEX(卡牌消耗!$B$8:$F$8,AG600)/$Q$4/50,0)*50</f>
        <v>13800</v>
      </c>
      <c r="AL600" s="14" t="str">
        <f>IF(AD600&gt;0,INDEX(挂机升级突破!$DT$4:$ED$4,AD600),"")</f>
        <v>橙色基础材料</v>
      </c>
      <c r="AM600" s="14">
        <f>ROUND(INDEX(挂机升级突破!$DT$6:$ED$57,卡牌消耗!AI600,AD600)*INDEX(卡牌消耗!$B$5:$F$5,AG600)/$Q$4/5,0)*5</f>
        <v>30</v>
      </c>
      <c r="AN600" s="14" t="str">
        <f>IF(AE600&gt;0,INDEX(挂机升级突破!$DT$4:$ED$4,AE600),"")</f>
        <v/>
      </c>
      <c r="AO600" s="14" t="str">
        <f>IF(AE600&gt;0,ROUND(INDEX(挂机升级突破!$DT$6:$ED$57,卡牌消耗!AI600,AE600)*INDEX(卡牌消耗!$B$7:$F$7,AG600)/$Q$4,0),"")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380"/>
        <v>12</v>
      </c>
      <c r="AC601" s="14">
        <f>INDEX(挂机升级突破!$DQ$6:$DQ$57,卡牌消耗!AI601)</f>
        <v>11</v>
      </c>
      <c r="AD601" s="14">
        <f>INDEX(挂机升级突破!DR$6:DR$57,卡牌消耗!$AI601)</f>
        <v>4</v>
      </c>
      <c r="AE601" s="14">
        <f>INDEX(挂机升级突破!DS$6:DS$57,卡牌消耗!$AI601)</f>
        <v>0</v>
      </c>
      <c r="AF601" s="14" t="str">
        <f t="shared" si="381"/>
        <v>夏侯惇</v>
      </c>
      <c r="AG601" s="14">
        <f t="shared" si="382"/>
        <v>5</v>
      </c>
      <c r="AH601" s="14" t="str">
        <f t="shared" si="383"/>
        <v>夏侯惇魂火-25</v>
      </c>
      <c r="AI601" s="14">
        <f t="shared" si="384"/>
        <v>25</v>
      </c>
      <c r="AJ601" s="14" t="str">
        <f>INDEX(挂机升级突破!$DT$4:$ED$4,INDEX(挂机升级突破!$DQ$6:$DQ$57,卡牌消耗!AI601))</f>
        <v>金币</v>
      </c>
      <c r="AK601" s="14">
        <f>ROUND(INDEX(挂机升级突破!$DJ$6:$DJ$57,卡牌消耗!AI601)*INDEX(卡牌消耗!$B$8:$F$8,AG601)/$Q$4/50,0)*50</f>
        <v>15050</v>
      </c>
      <c r="AL601" s="14" t="str">
        <f>IF(AD601&gt;0,INDEX(挂机升级突破!$DT$4:$ED$4,AD601),"")</f>
        <v>橙色基础材料</v>
      </c>
      <c r="AM601" s="14">
        <f>ROUND(INDEX(挂机升级突破!$DT$6:$ED$57,卡牌消耗!AI601,AD601)*INDEX(卡牌消耗!$B$5:$F$5,AG601)/$Q$4/5,0)*5</f>
        <v>30</v>
      </c>
      <c r="AN601" s="14" t="str">
        <f>IF(AE601&gt;0,INDEX(挂机升级突破!$DT$4:$ED$4,AE601),"")</f>
        <v/>
      </c>
      <c r="AO601" s="14" t="str">
        <f>IF(AE601&gt;0,ROUND(INDEX(挂机升级突破!$DT$6:$ED$57,卡牌消耗!AI601,AE601)*INDEX(卡牌消耗!$B$7:$F$7,AG601)/$Q$4,0),"")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380"/>
        <v>12</v>
      </c>
      <c r="AC602" s="14">
        <f>INDEX(挂机升级突破!$DQ$6:$DQ$57,卡牌消耗!AI602)</f>
        <v>11</v>
      </c>
      <c r="AD602" s="14">
        <f>INDEX(挂机升级突破!DR$6:DR$57,卡牌消耗!$AI602)</f>
        <v>4</v>
      </c>
      <c r="AE602" s="14">
        <f>INDEX(挂机升级突破!DS$6:DS$57,卡牌消耗!$AI602)</f>
        <v>0</v>
      </c>
      <c r="AF602" s="14" t="str">
        <f t="shared" si="381"/>
        <v>夏侯惇</v>
      </c>
      <c r="AG602" s="14">
        <f t="shared" si="382"/>
        <v>5</v>
      </c>
      <c r="AH602" s="14" t="str">
        <f t="shared" si="383"/>
        <v>夏侯惇魂火-26</v>
      </c>
      <c r="AI602" s="14">
        <f t="shared" si="384"/>
        <v>26</v>
      </c>
      <c r="AJ602" s="14" t="str">
        <f>INDEX(挂机升级突破!$DT$4:$ED$4,INDEX(挂机升级突破!$DQ$6:$DQ$57,卡牌消耗!AI602))</f>
        <v>金币</v>
      </c>
      <c r="AK602" s="14">
        <f>ROUND(INDEX(挂机升级突破!$DJ$6:$DJ$57,卡牌消耗!AI602)*INDEX(卡牌消耗!$B$8:$F$8,AG602)/$Q$4/50,0)*50</f>
        <v>17550</v>
      </c>
      <c r="AL602" s="14" t="str">
        <f>IF(AD602&gt;0,INDEX(挂机升级突破!$DT$4:$ED$4,AD602),"")</f>
        <v>橙色基础材料</v>
      </c>
      <c r="AM602" s="14">
        <f>ROUND(INDEX(挂机升级突破!$DT$6:$ED$57,卡牌消耗!AI602,AD602)*INDEX(卡牌消耗!$B$5:$F$5,AG602)/$Q$4/5,0)*5</f>
        <v>35</v>
      </c>
      <c r="AN602" s="14" t="str">
        <f>IF(AE602&gt;0,INDEX(挂机升级突破!$DT$4:$ED$4,AE602),"")</f>
        <v/>
      </c>
      <c r="AO602" s="14" t="str">
        <f>IF(AE602&gt;0,ROUND(INDEX(挂机升级突破!$DT$6:$ED$57,卡牌消耗!AI602,AE602)*INDEX(卡牌消耗!$B$7:$F$7,AG602)/$Q$4,0),"")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380"/>
        <v>12</v>
      </c>
      <c r="AC603" s="14">
        <f>INDEX(挂机升级突破!$DQ$6:$DQ$57,卡牌消耗!AI603)</f>
        <v>11</v>
      </c>
      <c r="AD603" s="14">
        <f>INDEX(挂机升级突破!DR$6:DR$57,卡牌消耗!$AI603)</f>
        <v>4</v>
      </c>
      <c r="AE603" s="14">
        <f>INDEX(挂机升级突破!DS$6:DS$57,卡牌消耗!$AI603)</f>
        <v>0</v>
      </c>
      <c r="AF603" s="14" t="str">
        <f t="shared" si="381"/>
        <v>夏侯惇</v>
      </c>
      <c r="AG603" s="14">
        <f t="shared" si="382"/>
        <v>5</v>
      </c>
      <c r="AH603" s="14" t="str">
        <f t="shared" si="383"/>
        <v>夏侯惇魂火-27</v>
      </c>
      <c r="AI603" s="14">
        <f t="shared" si="384"/>
        <v>27</v>
      </c>
      <c r="AJ603" s="14" t="str">
        <f>INDEX(挂机升级突破!$DT$4:$ED$4,INDEX(挂机升级突破!$DQ$6:$DQ$57,卡牌消耗!AI603))</f>
        <v>金币</v>
      </c>
      <c r="AK603" s="14">
        <f>ROUND(INDEX(挂机升级突破!$DJ$6:$DJ$57,卡牌消耗!AI603)*INDEX(卡牌消耗!$B$8:$F$8,AG603)/$Q$4/50,0)*50</f>
        <v>17550</v>
      </c>
      <c r="AL603" s="14" t="str">
        <f>IF(AD603&gt;0,INDEX(挂机升级突破!$DT$4:$ED$4,AD603),"")</f>
        <v>橙色基础材料</v>
      </c>
      <c r="AM603" s="14">
        <f>ROUND(INDEX(挂机升级突破!$DT$6:$ED$57,卡牌消耗!AI603,AD603)*INDEX(卡牌消耗!$B$5:$F$5,AG603)/$Q$4/5,0)*5</f>
        <v>35</v>
      </c>
      <c r="AN603" s="14" t="str">
        <f>IF(AE603&gt;0,INDEX(挂机升级突破!$DT$4:$ED$4,AE603),"")</f>
        <v/>
      </c>
      <c r="AO603" s="14" t="str">
        <f>IF(AE603&gt;0,ROUND(INDEX(挂机升级突破!$DT$6:$ED$57,卡牌消耗!AI603,AE603)*INDEX(卡牌消耗!$B$7:$F$7,AG603)/$Q$4,0),"")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380"/>
        <v>12</v>
      </c>
      <c r="AC604" s="14">
        <f>INDEX(挂机升级突破!$DQ$6:$DQ$57,卡牌消耗!AI604)</f>
        <v>11</v>
      </c>
      <c r="AD604" s="14">
        <f>INDEX(挂机升级突破!DR$6:DR$57,卡牌消耗!$AI604)</f>
        <v>4</v>
      </c>
      <c r="AE604" s="14">
        <f>INDEX(挂机升级突破!DS$6:DS$57,卡牌消耗!$AI604)</f>
        <v>0</v>
      </c>
      <c r="AF604" s="14" t="str">
        <f t="shared" si="381"/>
        <v>夏侯惇</v>
      </c>
      <c r="AG604" s="14">
        <f t="shared" si="382"/>
        <v>5</v>
      </c>
      <c r="AH604" s="14" t="str">
        <f t="shared" si="383"/>
        <v>夏侯惇魂火-28</v>
      </c>
      <c r="AI604" s="14">
        <f t="shared" si="384"/>
        <v>28</v>
      </c>
      <c r="AJ604" s="14" t="str">
        <f>INDEX(挂机升级突破!$DT$4:$ED$4,INDEX(挂机升级突破!$DQ$6:$DQ$57,卡牌消耗!AI604))</f>
        <v>金币</v>
      </c>
      <c r="AK604" s="14">
        <f>ROUND(INDEX(挂机升级突破!$DJ$6:$DJ$57,卡牌消耗!AI604)*INDEX(卡牌消耗!$B$8:$F$8,AG604)/$Q$4/50,0)*50</f>
        <v>17550</v>
      </c>
      <c r="AL604" s="14" t="str">
        <f>IF(AD604&gt;0,INDEX(挂机升级突破!$DT$4:$ED$4,AD604),"")</f>
        <v>橙色基础材料</v>
      </c>
      <c r="AM604" s="14">
        <f>ROUND(INDEX(挂机升级突破!$DT$6:$ED$57,卡牌消耗!AI604,AD604)*INDEX(卡牌消耗!$B$5:$F$5,AG604)/$Q$4/5,0)*5</f>
        <v>35</v>
      </c>
      <c r="AN604" s="14" t="str">
        <f>IF(AE604&gt;0,INDEX(挂机升级突破!$DT$4:$ED$4,AE604),"")</f>
        <v/>
      </c>
      <c r="AO604" s="14" t="str">
        <f>IF(AE604&gt;0,ROUND(INDEX(挂机升级突破!$DT$6:$ED$57,卡牌消耗!AI604,AE604)*INDEX(卡牌消耗!$B$7:$F$7,AG604)/$Q$4,0),"")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380"/>
        <v>12</v>
      </c>
      <c r="AC605" s="14">
        <f>INDEX(挂机升级突破!$DQ$6:$DQ$57,卡牌消耗!AI605)</f>
        <v>11</v>
      </c>
      <c r="AD605" s="14">
        <f>INDEX(挂机升级突破!DR$6:DR$57,卡牌消耗!$AI605)</f>
        <v>4</v>
      </c>
      <c r="AE605" s="14">
        <f>INDEX(挂机升级突破!DS$6:DS$57,卡牌消耗!$AI605)</f>
        <v>0</v>
      </c>
      <c r="AF605" s="14" t="str">
        <f t="shared" si="381"/>
        <v>夏侯惇</v>
      </c>
      <c r="AG605" s="14">
        <f t="shared" si="382"/>
        <v>5</v>
      </c>
      <c r="AH605" s="14" t="str">
        <f t="shared" si="383"/>
        <v>夏侯惇魂火-29</v>
      </c>
      <c r="AI605" s="14">
        <f t="shared" si="384"/>
        <v>29</v>
      </c>
      <c r="AJ605" s="14" t="str">
        <f>INDEX(挂机升级突破!$DT$4:$ED$4,INDEX(挂机升级突破!$DQ$6:$DQ$57,卡牌消耗!AI605))</f>
        <v>金币</v>
      </c>
      <c r="AK605" s="14">
        <f>ROUND(INDEX(挂机升级突破!$DJ$6:$DJ$57,卡牌消耗!AI605)*INDEX(卡牌消耗!$B$8:$F$8,AG605)/$Q$4/50,0)*50</f>
        <v>17800</v>
      </c>
      <c r="AL605" s="14" t="str">
        <f>IF(AD605&gt;0,INDEX(挂机升级突破!$DT$4:$ED$4,AD605),"")</f>
        <v>橙色基础材料</v>
      </c>
      <c r="AM605" s="14">
        <f>ROUND(INDEX(挂机升级突破!$DT$6:$ED$57,卡牌消耗!AI605,AD605)*INDEX(卡牌消耗!$B$5:$F$5,AG605)/$Q$4/5,0)*5</f>
        <v>40</v>
      </c>
      <c r="AN605" s="14" t="str">
        <f>IF(AE605&gt;0,INDEX(挂机升级突破!$DT$4:$ED$4,AE605),"")</f>
        <v/>
      </c>
      <c r="AO605" s="14" t="str">
        <f>IF(AE605&gt;0,ROUND(INDEX(挂机升级突破!$DT$6:$ED$57,卡牌消耗!AI605,AE605)*INDEX(卡牌消耗!$B$7:$F$7,AG605)/$Q$4,0),"")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380"/>
        <v>12</v>
      </c>
      <c r="AC606" s="14">
        <f>INDEX(挂机升级突破!$DQ$6:$DQ$57,卡牌消耗!AI606)</f>
        <v>11</v>
      </c>
      <c r="AD606" s="14">
        <f>INDEX(挂机升级突破!DR$6:DR$57,卡牌消耗!$AI606)</f>
        <v>4</v>
      </c>
      <c r="AE606" s="14">
        <f>INDEX(挂机升级突破!DS$6:DS$57,卡牌消耗!$AI606)</f>
        <v>0</v>
      </c>
      <c r="AF606" s="14" t="str">
        <f t="shared" si="381"/>
        <v>夏侯惇</v>
      </c>
      <c r="AG606" s="14">
        <f t="shared" si="382"/>
        <v>5</v>
      </c>
      <c r="AH606" s="14" t="str">
        <f t="shared" si="383"/>
        <v>夏侯惇魂火-30</v>
      </c>
      <c r="AI606" s="14">
        <f t="shared" si="384"/>
        <v>30</v>
      </c>
      <c r="AJ606" s="14" t="str">
        <f>INDEX(挂机升级突破!$DT$4:$ED$4,INDEX(挂机升级突破!$DQ$6:$DQ$57,卡牌消耗!AI606))</f>
        <v>金币</v>
      </c>
      <c r="AK606" s="14">
        <f>ROUND(INDEX(挂机升级突破!$DJ$6:$DJ$57,卡牌消耗!AI606)*INDEX(卡牌消耗!$B$8:$F$8,AG606)/$Q$4/50,0)*50</f>
        <v>17800</v>
      </c>
      <c r="AL606" s="14" t="str">
        <f>IF(AD606&gt;0,INDEX(挂机升级突破!$DT$4:$ED$4,AD606),"")</f>
        <v>橙色基础材料</v>
      </c>
      <c r="AM606" s="14">
        <f>ROUND(INDEX(挂机升级突破!$DT$6:$ED$57,卡牌消耗!AI606,AD606)*INDEX(卡牌消耗!$B$5:$F$5,AG606)/$Q$4/5,0)*5</f>
        <v>40</v>
      </c>
      <c r="AN606" s="14" t="str">
        <f>IF(AE606&gt;0,INDEX(挂机升级突破!$DT$4:$ED$4,AE606),"")</f>
        <v/>
      </c>
      <c r="AO606" s="14" t="str">
        <f>IF(AE606&gt;0,ROUND(INDEX(挂机升级突破!$DT$6:$ED$57,卡牌消耗!AI606,AE606)*INDEX(卡牌消耗!$B$7:$F$7,AG606)/$Q$4,0),"")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380"/>
        <v>12</v>
      </c>
      <c r="AC607" s="14">
        <f>INDEX(挂机升级突破!$DQ$6:$DQ$57,卡牌消耗!AI607)</f>
        <v>11</v>
      </c>
      <c r="AD607" s="14">
        <f>INDEX(挂机升级突破!DR$6:DR$57,卡牌消耗!$AI607)</f>
        <v>4</v>
      </c>
      <c r="AE607" s="14">
        <f>INDEX(挂机升级突破!DS$6:DS$57,卡牌消耗!$AI607)</f>
        <v>0</v>
      </c>
      <c r="AF607" s="14" t="str">
        <f t="shared" si="381"/>
        <v>夏侯惇</v>
      </c>
      <c r="AG607" s="14">
        <f t="shared" si="382"/>
        <v>5</v>
      </c>
      <c r="AH607" s="14" t="str">
        <f t="shared" si="383"/>
        <v>夏侯惇魂火-31</v>
      </c>
      <c r="AI607" s="14">
        <f t="shared" si="384"/>
        <v>31</v>
      </c>
      <c r="AJ607" s="14" t="str">
        <f>INDEX(挂机升级突破!$DT$4:$ED$4,INDEX(挂机升级突破!$DQ$6:$DQ$57,卡牌消耗!AI607))</f>
        <v>金币</v>
      </c>
      <c r="AK607" s="14">
        <f>ROUND(INDEX(挂机升级突破!$DJ$6:$DJ$57,卡牌消耗!AI607)*INDEX(卡牌消耗!$B$8:$F$8,AG607)/$Q$4/50,0)*50</f>
        <v>17800</v>
      </c>
      <c r="AL607" s="14" t="str">
        <f>IF(AD607&gt;0,INDEX(挂机升级突破!$DT$4:$ED$4,AD607),"")</f>
        <v>橙色基础材料</v>
      </c>
      <c r="AM607" s="14">
        <f>ROUND(INDEX(挂机升级突破!$DT$6:$ED$57,卡牌消耗!AI607,AD607)*INDEX(卡牌消耗!$B$5:$F$5,AG607)/$Q$4/5,0)*5</f>
        <v>40</v>
      </c>
      <c r="AN607" s="14" t="str">
        <f>IF(AE607&gt;0,INDEX(挂机升级突破!$DT$4:$ED$4,AE607),"")</f>
        <v/>
      </c>
      <c r="AO607" s="14" t="str">
        <f>IF(AE607&gt;0,ROUND(INDEX(挂机升级突破!$DT$6:$ED$57,卡牌消耗!AI607,AE607)*INDEX(卡牌消耗!$B$7:$F$7,AG607)/$Q$4,0),"")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380"/>
        <v>12</v>
      </c>
      <c r="AC608" s="14">
        <f>INDEX(挂机升级突破!$DQ$6:$DQ$57,卡牌消耗!AI608)</f>
        <v>11</v>
      </c>
      <c r="AD608" s="14">
        <f>INDEX(挂机升级突破!DR$6:DR$57,卡牌消耗!$AI608)</f>
        <v>4</v>
      </c>
      <c r="AE608" s="14">
        <f>INDEX(挂机升级突破!DS$6:DS$57,卡牌消耗!$AI608)</f>
        <v>0</v>
      </c>
      <c r="AF608" s="14" t="str">
        <f t="shared" si="381"/>
        <v>夏侯惇</v>
      </c>
      <c r="AG608" s="14">
        <f t="shared" si="382"/>
        <v>5</v>
      </c>
      <c r="AH608" s="14" t="str">
        <f t="shared" si="383"/>
        <v>夏侯惇魂火-32</v>
      </c>
      <c r="AI608" s="14">
        <f t="shared" si="384"/>
        <v>32</v>
      </c>
      <c r="AJ608" s="14" t="str">
        <f>INDEX(挂机升级突破!$DT$4:$ED$4,INDEX(挂机升级突破!$DQ$6:$DQ$57,卡牌消耗!AI608))</f>
        <v>金币</v>
      </c>
      <c r="AK608" s="14">
        <f>ROUND(INDEX(挂机升级突破!$DJ$6:$DJ$57,卡牌消耗!AI608)*INDEX(卡牌消耗!$B$8:$F$8,AG608)/$Q$4/50,0)*50</f>
        <v>24450</v>
      </c>
      <c r="AL608" s="14" t="str">
        <f>IF(AD608&gt;0,INDEX(挂机升级突破!$DT$4:$ED$4,AD608),"")</f>
        <v>橙色基础材料</v>
      </c>
      <c r="AM608" s="14">
        <f>ROUND(INDEX(挂机升级突破!$DT$6:$ED$57,卡牌消耗!AI608,AD608)*INDEX(卡牌消耗!$B$5:$F$5,AG608)/$Q$4/5,0)*5</f>
        <v>40</v>
      </c>
      <c r="AN608" s="14" t="str">
        <f>IF(AE608&gt;0,INDEX(挂机升级突破!$DT$4:$ED$4,AE608),"")</f>
        <v/>
      </c>
      <c r="AO608" s="14" t="str">
        <f>IF(AE608&gt;0,ROUND(INDEX(挂机升级突破!$DT$6:$ED$57,卡牌消耗!AI608,AE608)*INDEX(卡牌消耗!$B$7:$F$7,AG608)/$Q$4,0),"")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380"/>
        <v>12</v>
      </c>
      <c r="AC609" s="14">
        <f>INDEX(挂机升级突破!$DQ$6:$DQ$57,卡牌消耗!AI609)</f>
        <v>11</v>
      </c>
      <c r="AD609" s="14">
        <f>INDEX(挂机升级突破!DR$6:DR$57,卡牌消耗!$AI609)</f>
        <v>4</v>
      </c>
      <c r="AE609" s="14">
        <f>INDEX(挂机升级突破!DS$6:DS$57,卡牌消耗!$AI609)</f>
        <v>0</v>
      </c>
      <c r="AF609" s="14" t="str">
        <f t="shared" si="381"/>
        <v>夏侯惇</v>
      </c>
      <c r="AG609" s="14">
        <f t="shared" si="382"/>
        <v>5</v>
      </c>
      <c r="AH609" s="14" t="str">
        <f t="shared" si="383"/>
        <v>夏侯惇魂火-33</v>
      </c>
      <c r="AI609" s="14">
        <f t="shared" si="384"/>
        <v>33</v>
      </c>
      <c r="AJ609" s="14" t="str">
        <f>INDEX(挂机升级突破!$DT$4:$ED$4,INDEX(挂机升级突破!$DQ$6:$DQ$57,卡牌消耗!AI609))</f>
        <v>金币</v>
      </c>
      <c r="AK609" s="14">
        <f>ROUND(INDEX(挂机升级突破!$DJ$6:$DJ$57,卡牌消耗!AI609)*INDEX(卡牌消耗!$B$8:$F$8,AG609)/$Q$4/50,0)*50</f>
        <v>24450</v>
      </c>
      <c r="AL609" s="14" t="str">
        <f>IF(AD609&gt;0,INDEX(挂机升级突破!$DT$4:$ED$4,AD609),"")</f>
        <v>橙色基础材料</v>
      </c>
      <c r="AM609" s="14">
        <f>ROUND(INDEX(挂机升级突破!$DT$6:$ED$57,卡牌消耗!AI609,AD609)*INDEX(卡牌消耗!$B$5:$F$5,AG609)/$Q$4/5,0)*5</f>
        <v>40</v>
      </c>
      <c r="AN609" s="14" t="str">
        <f>IF(AE609&gt;0,INDEX(挂机升级突破!$DT$4:$ED$4,AE609),"")</f>
        <v/>
      </c>
      <c r="AO609" s="14" t="str">
        <f>IF(AE609&gt;0,ROUND(INDEX(挂机升级突破!$DT$6:$ED$57,卡牌消耗!AI609,AE609)*INDEX(卡牌消耗!$B$7:$F$7,AG609)/$Q$4,0),"")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380"/>
        <v>12</v>
      </c>
      <c r="AC610" s="14">
        <f>INDEX(挂机升级突破!$DQ$6:$DQ$57,卡牌消耗!AI610)</f>
        <v>11</v>
      </c>
      <c r="AD610" s="14">
        <f>INDEX(挂机升级突破!DR$6:DR$57,卡牌消耗!$AI610)</f>
        <v>4</v>
      </c>
      <c r="AE610" s="14">
        <f>INDEX(挂机升级突破!DS$6:DS$57,卡牌消耗!$AI610)</f>
        <v>0</v>
      </c>
      <c r="AF610" s="14" t="str">
        <f t="shared" si="381"/>
        <v>夏侯惇</v>
      </c>
      <c r="AG610" s="14">
        <f t="shared" si="382"/>
        <v>5</v>
      </c>
      <c r="AH610" s="14" t="str">
        <f t="shared" si="383"/>
        <v>夏侯惇魂火-34</v>
      </c>
      <c r="AI610" s="14">
        <f t="shared" si="384"/>
        <v>34</v>
      </c>
      <c r="AJ610" s="14" t="str">
        <f>INDEX(挂机升级突破!$DT$4:$ED$4,INDEX(挂机升级突破!$DQ$6:$DQ$57,卡牌消耗!AI610))</f>
        <v>金币</v>
      </c>
      <c r="AK610" s="14">
        <f>ROUND(INDEX(挂机升级突破!$DJ$6:$DJ$57,卡牌消耗!AI610)*INDEX(卡牌消耗!$B$8:$F$8,AG610)/$Q$4/50,0)*50</f>
        <v>24450</v>
      </c>
      <c r="AL610" s="14" t="str">
        <f>IF(AD610&gt;0,INDEX(挂机升级突破!$DT$4:$ED$4,AD610),"")</f>
        <v>橙色基础材料</v>
      </c>
      <c r="AM610" s="14">
        <f>ROUND(INDEX(挂机升级突破!$DT$6:$ED$57,卡牌消耗!AI610,AD610)*INDEX(卡牌消耗!$B$5:$F$5,AG610)/$Q$4/5,0)*5</f>
        <v>45</v>
      </c>
      <c r="AN610" s="14" t="str">
        <f>IF(AE610&gt;0,INDEX(挂机升级突破!$DT$4:$ED$4,AE610),"")</f>
        <v/>
      </c>
      <c r="AO610" s="14" t="str">
        <f>IF(AE610&gt;0,ROUND(INDEX(挂机升级突破!$DT$6:$ED$57,卡牌消耗!AI610,AE610)*INDEX(卡牌消耗!$B$7:$F$7,AG610)/$Q$4,0),"")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380"/>
        <v>12</v>
      </c>
      <c r="AC611" s="14">
        <f>INDEX(挂机升级突破!$DQ$6:$DQ$57,卡牌消耗!AI611)</f>
        <v>11</v>
      </c>
      <c r="AD611" s="14">
        <f>INDEX(挂机升级突破!DR$6:DR$57,卡牌消耗!$AI611)</f>
        <v>4</v>
      </c>
      <c r="AE611" s="14">
        <f>INDEX(挂机升级突破!DS$6:DS$57,卡牌消耗!$AI611)</f>
        <v>0</v>
      </c>
      <c r="AF611" s="14" t="str">
        <f t="shared" si="381"/>
        <v>夏侯惇</v>
      </c>
      <c r="AG611" s="14">
        <f t="shared" si="382"/>
        <v>5</v>
      </c>
      <c r="AH611" s="14" t="str">
        <f t="shared" si="383"/>
        <v>夏侯惇魂火-35</v>
      </c>
      <c r="AI611" s="14">
        <f t="shared" si="384"/>
        <v>35</v>
      </c>
      <c r="AJ611" s="14" t="str">
        <f>INDEX(挂机升级突破!$DT$4:$ED$4,INDEX(挂机升级突破!$DQ$6:$DQ$57,卡牌消耗!AI611))</f>
        <v>金币</v>
      </c>
      <c r="AK611" s="14">
        <f>ROUND(INDEX(挂机升级突破!$DJ$6:$DJ$57,卡牌消耗!AI611)*INDEX(卡牌消耗!$B$8:$F$8,AG611)/$Q$4/50,0)*50</f>
        <v>31100</v>
      </c>
      <c r="AL611" s="14" t="str">
        <f>IF(AD611&gt;0,INDEX(挂机升级突破!$DT$4:$ED$4,AD611),"")</f>
        <v>橙色基础材料</v>
      </c>
      <c r="AM611" s="14">
        <f>ROUND(INDEX(挂机升级突破!$DT$6:$ED$57,卡牌消耗!AI611,AD611)*INDEX(卡牌消耗!$B$5:$F$5,AG611)/$Q$4/5,0)*5</f>
        <v>45</v>
      </c>
      <c r="AN611" s="14" t="str">
        <f>IF(AE611&gt;0,INDEX(挂机升级突破!$DT$4:$ED$4,AE611),"")</f>
        <v/>
      </c>
      <c r="AO611" s="14" t="str">
        <f>IF(AE611&gt;0,ROUND(INDEX(挂机升级突破!$DT$6:$ED$57,卡牌消耗!AI611,AE611)*INDEX(卡牌消耗!$B$7:$F$7,AG611)/$Q$4,0),"")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380"/>
        <v>12</v>
      </c>
      <c r="AC612" s="14">
        <f>INDEX(挂机升级突破!$DQ$6:$DQ$57,卡牌消耗!AI612)</f>
        <v>11</v>
      </c>
      <c r="AD612" s="14">
        <f>INDEX(挂机升级突破!DR$6:DR$57,卡牌消耗!$AI612)</f>
        <v>4</v>
      </c>
      <c r="AE612" s="14">
        <f>INDEX(挂机升级突破!DS$6:DS$57,卡牌消耗!$AI612)</f>
        <v>0</v>
      </c>
      <c r="AF612" s="14" t="str">
        <f t="shared" si="381"/>
        <v>夏侯惇</v>
      </c>
      <c r="AG612" s="14">
        <f t="shared" si="382"/>
        <v>5</v>
      </c>
      <c r="AH612" s="14" t="str">
        <f t="shared" si="383"/>
        <v>夏侯惇魂火-36</v>
      </c>
      <c r="AI612" s="14">
        <f t="shared" si="384"/>
        <v>36</v>
      </c>
      <c r="AJ612" s="14" t="str">
        <f>INDEX(挂机升级突破!$DT$4:$ED$4,INDEX(挂机升级突破!$DQ$6:$DQ$57,卡牌消耗!AI612))</f>
        <v>金币</v>
      </c>
      <c r="AK612" s="14">
        <f>ROUND(INDEX(挂机升级突破!$DJ$6:$DJ$57,卡牌消耗!AI612)*INDEX(卡牌消耗!$B$8:$F$8,AG612)/$Q$4/50,0)*50</f>
        <v>31100</v>
      </c>
      <c r="AL612" s="14" t="str">
        <f>IF(AD612&gt;0,INDEX(挂机升级突破!$DT$4:$ED$4,AD612),"")</f>
        <v>橙色基础材料</v>
      </c>
      <c r="AM612" s="14">
        <f>ROUND(INDEX(挂机升级突破!$DT$6:$ED$57,卡牌消耗!AI612,AD612)*INDEX(卡牌消耗!$B$5:$F$5,AG612)/$Q$4/5,0)*5</f>
        <v>45</v>
      </c>
      <c r="AN612" s="14" t="str">
        <f>IF(AE612&gt;0,INDEX(挂机升级突破!$DT$4:$ED$4,AE612),"")</f>
        <v/>
      </c>
      <c r="AO612" s="14" t="str">
        <f>IF(AE612&gt;0,ROUND(INDEX(挂机升级突破!$DT$6:$ED$57,卡牌消耗!AI612,AE612)*INDEX(卡牌消耗!$B$7:$F$7,AG612)/$Q$4,0),"")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380"/>
        <v>12</v>
      </c>
      <c r="AC613" s="14">
        <f>INDEX(挂机升级突破!$DQ$6:$DQ$57,卡牌消耗!AI613)</f>
        <v>11</v>
      </c>
      <c r="AD613" s="14">
        <f>INDEX(挂机升级突破!DR$6:DR$57,卡牌消耗!$AI613)</f>
        <v>4</v>
      </c>
      <c r="AE613" s="14">
        <f>INDEX(挂机升级突破!DS$6:DS$57,卡牌消耗!$AI613)</f>
        <v>0</v>
      </c>
      <c r="AF613" s="14" t="str">
        <f t="shared" si="381"/>
        <v>夏侯惇</v>
      </c>
      <c r="AG613" s="14">
        <f t="shared" si="382"/>
        <v>5</v>
      </c>
      <c r="AH613" s="14" t="str">
        <f t="shared" si="383"/>
        <v>夏侯惇魂火-37</v>
      </c>
      <c r="AI613" s="14">
        <f t="shared" si="384"/>
        <v>37</v>
      </c>
      <c r="AJ613" s="14" t="str">
        <f>INDEX(挂机升级突破!$DT$4:$ED$4,INDEX(挂机升级突破!$DQ$6:$DQ$57,卡牌消耗!AI613))</f>
        <v>金币</v>
      </c>
      <c r="AK613" s="14">
        <f>ROUND(INDEX(挂机升级突破!$DJ$6:$DJ$57,卡牌消耗!AI613)*INDEX(卡牌消耗!$B$8:$F$8,AG613)/$Q$4/50,0)*50</f>
        <v>33350</v>
      </c>
      <c r="AL613" s="14" t="str">
        <f>IF(AD613&gt;0,INDEX(挂机升级突破!$DT$4:$ED$4,AD613),"")</f>
        <v>橙色基础材料</v>
      </c>
      <c r="AM613" s="14">
        <f>ROUND(INDEX(挂机升级突破!$DT$6:$ED$57,卡牌消耗!AI613,AD613)*INDEX(卡牌消耗!$B$5:$F$5,AG613)/$Q$4/5,0)*5</f>
        <v>45</v>
      </c>
      <c r="AN613" s="14" t="str">
        <f>IF(AE613&gt;0,INDEX(挂机升级突破!$DT$4:$ED$4,AE613),"")</f>
        <v/>
      </c>
      <c r="AO613" s="14" t="str">
        <f>IF(AE613&gt;0,ROUND(INDEX(挂机升级突破!$DT$6:$ED$57,卡牌消耗!AI613,AE613)*INDEX(卡牌消耗!$B$7:$F$7,AG613)/$Q$4,0),"")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380"/>
        <v>12</v>
      </c>
      <c r="AC614" s="14">
        <f>INDEX(挂机升级突破!$DQ$6:$DQ$57,卡牌消耗!AI614)</f>
        <v>11</v>
      </c>
      <c r="AD614" s="14">
        <f>INDEX(挂机升级突破!DR$6:DR$57,卡牌消耗!$AI614)</f>
        <v>5</v>
      </c>
      <c r="AE614" s="14">
        <f>INDEX(挂机升级突破!DS$6:DS$57,卡牌消耗!$AI614)</f>
        <v>0</v>
      </c>
      <c r="AF614" s="14" t="str">
        <f t="shared" si="381"/>
        <v>夏侯惇</v>
      </c>
      <c r="AG614" s="14">
        <f t="shared" si="382"/>
        <v>5</v>
      </c>
      <c r="AH614" s="14" t="str">
        <f t="shared" si="383"/>
        <v>夏侯惇魂火-38</v>
      </c>
      <c r="AI614" s="14">
        <f t="shared" si="384"/>
        <v>38</v>
      </c>
      <c r="AJ614" s="14" t="str">
        <f>INDEX(挂机升级突破!$DT$4:$ED$4,INDEX(挂机升级突破!$DQ$6:$DQ$57,卡牌消耗!AI614))</f>
        <v>金币</v>
      </c>
      <c r="AK614" s="14">
        <f>ROUND(INDEX(挂机升级突破!$DJ$6:$DJ$57,卡牌消耗!AI614)*INDEX(卡牌消耗!$B$8:$F$8,AG614)/$Q$4/50,0)*50</f>
        <v>43000</v>
      </c>
      <c r="AL614" s="14" t="str">
        <f>IF(AD614&gt;0,INDEX(挂机升级突破!$DT$4:$ED$4,AD614),"")</f>
        <v>红色基础材料</v>
      </c>
      <c r="AM614" s="14">
        <f>ROUND(INDEX(挂机升级突破!$DT$6:$ED$57,卡牌消耗!AI614,AD614)*INDEX(卡牌消耗!$B$5:$F$5,AG614)/$Q$4/5,0)*5</f>
        <v>10</v>
      </c>
      <c r="AN614" s="14" t="str">
        <f>IF(AE614&gt;0,INDEX(挂机升级突破!$DT$4:$ED$4,AE614),"")</f>
        <v/>
      </c>
      <c r="AO614" s="14" t="str">
        <f>IF(AE614&gt;0,ROUND(INDEX(挂机升级突破!$DT$6:$ED$57,卡牌消耗!AI614,AE614)*INDEX(卡牌消耗!$B$7:$F$7,AG614)/$Q$4,0),"")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380"/>
        <v>12</v>
      </c>
      <c r="AC615" s="14">
        <f>INDEX(挂机升级突破!$DQ$6:$DQ$57,卡牌消耗!AI615)</f>
        <v>11</v>
      </c>
      <c r="AD615" s="14">
        <f>INDEX(挂机升级突破!DR$6:DR$57,卡牌消耗!$AI615)</f>
        <v>5</v>
      </c>
      <c r="AE615" s="14">
        <f>INDEX(挂机升级突破!DS$6:DS$57,卡牌消耗!$AI615)</f>
        <v>0</v>
      </c>
      <c r="AF615" s="14" t="str">
        <f t="shared" si="381"/>
        <v>夏侯惇</v>
      </c>
      <c r="AG615" s="14">
        <f t="shared" si="382"/>
        <v>5</v>
      </c>
      <c r="AH615" s="14" t="str">
        <f t="shared" si="383"/>
        <v>夏侯惇魂火-39</v>
      </c>
      <c r="AI615" s="14">
        <f t="shared" si="384"/>
        <v>39</v>
      </c>
      <c r="AJ615" s="14" t="str">
        <f>INDEX(挂机升级突破!$DT$4:$ED$4,INDEX(挂机升级突破!$DQ$6:$DQ$57,卡牌消耗!AI615))</f>
        <v>金币</v>
      </c>
      <c r="AK615" s="14">
        <f>ROUND(INDEX(挂机升级突破!$DJ$6:$DJ$57,卡牌消耗!AI615)*INDEX(卡牌消耗!$B$8:$F$8,AG615)/$Q$4/50,0)*50</f>
        <v>43000</v>
      </c>
      <c r="AL615" s="14" t="str">
        <f>IF(AD615&gt;0,INDEX(挂机升级突破!$DT$4:$ED$4,AD615),"")</f>
        <v>红色基础材料</v>
      </c>
      <c r="AM615" s="14">
        <f>ROUND(INDEX(挂机升级突破!$DT$6:$ED$57,卡牌消耗!AI615,AD615)*INDEX(卡牌消耗!$B$5:$F$5,AG615)/$Q$4/5,0)*5</f>
        <v>10</v>
      </c>
      <c r="AN615" s="14" t="str">
        <f>IF(AE615&gt;0,INDEX(挂机升级突破!$DT$4:$ED$4,AE615),"")</f>
        <v/>
      </c>
      <c r="AO615" s="14" t="str">
        <f>IF(AE615&gt;0,ROUND(INDEX(挂机升级突破!$DT$6:$ED$57,卡牌消耗!AI615,AE615)*INDEX(卡牌消耗!$B$7:$F$7,AG615)/$Q$4,0),"")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380"/>
        <v>12</v>
      </c>
      <c r="AC616" s="14">
        <f>INDEX(挂机升级突破!$DQ$6:$DQ$57,卡牌消耗!AI616)</f>
        <v>11</v>
      </c>
      <c r="AD616" s="14">
        <f>INDEX(挂机升级突破!DR$6:DR$57,卡牌消耗!$AI616)</f>
        <v>5</v>
      </c>
      <c r="AE616" s="14">
        <f>INDEX(挂机升级突破!DS$6:DS$57,卡牌消耗!$AI616)</f>
        <v>0</v>
      </c>
      <c r="AF616" s="14" t="str">
        <f t="shared" si="381"/>
        <v>夏侯惇</v>
      </c>
      <c r="AG616" s="14">
        <f t="shared" si="382"/>
        <v>5</v>
      </c>
      <c r="AH616" s="14" t="str">
        <f t="shared" si="383"/>
        <v>夏侯惇魂火-40</v>
      </c>
      <c r="AI616" s="14">
        <f t="shared" si="384"/>
        <v>40</v>
      </c>
      <c r="AJ616" s="14" t="str">
        <f>INDEX(挂机升级突破!$DT$4:$ED$4,INDEX(挂机升级突破!$DQ$6:$DQ$57,卡牌消耗!AI616))</f>
        <v>金币</v>
      </c>
      <c r="AK616" s="14">
        <f>ROUND(INDEX(挂机升级突破!$DJ$6:$DJ$57,卡牌消耗!AI616)*INDEX(卡牌消耗!$B$8:$F$8,AG616)/$Q$4/50,0)*50</f>
        <v>43000</v>
      </c>
      <c r="AL616" s="14" t="str">
        <f>IF(AD616&gt;0,INDEX(挂机升级突破!$DT$4:$ED$4,AD616),"")</f>
        <v>红色基础材料</v>
      </c>
      <c r="AM616" s="14">
        <f>ROUND(INDEX(挂机升级突破!$DT$6:$ED$57,卡牌消耗!AI616,AD616)*INDEX(卡牌消耗!$B$5:$F$5,AG616)/$Q$4/5,0)*5</f>
        <v>10</v>
      </c>
      <c r="AN616" s="14" t="str">
        <f>IF(AE616&gt;0,INDEX(挂机升级突破!$DT$4:$ED$4,AE616),"")</f>
        <v/>
      </c>
      <c r="AO616" s="14" t="str">
        <f>IF(AE616&gt;0,ROUND(INDEX(挂机升级突破!$DT$6:$ED$57,卡牌消耗!AI616,AE616)*INDEX(卡牌消耗!$B$7:$F$7,AG616)/$Q$4,0),"")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380"/>
        <v>12</v>
      </c>
      <c r="AC617" s="14">
        <f>INDEX(挂机升级突破!$DQ$6:$DQ$57,卡牌消耗!AI617)</f>
        <v>11</v>
      </c>
      <c r="AD617" s="14">
        <f>INDEX(挂机升级突破!DR$6:DR$57,卡牌消耗!$AI617)</f>
        <v>5</v>
      </c>
      <c r="AE617" s="14">
        <f>INDEX(挂机升级突破!DS$6:DS$57,卡牌消耗!$AI617)</f>
        <v>10</v>
      </c>
      <c r="AF617" s="14" t="str">
        <f t="shared" si="381"/>
        <v>夏侯惇</v>
      </c>
      <c r="AG617" s="14">
        <f t="shared" si="382"/>
        <v>5</v>
      </c>
      <c r="AH617" s="14" t="str">
        <f t="shared" si="383"/>
        <v>夏侯惇魂火-41</v>
      </c>
      <c r="AI617" s="14">
        <f t="shared" si="384"/>
        <v>41</v>
      </c>
      <c r="AJ617" s="14" t="str">
        <f>INDEX(挂机升级突破!$DT$4:$ED$4,INDEX(挂机升级突破!$DQ$6:$DQ$57,卡牌消耗!AI617))</f>
        <v>金币</v>
      </c>
      <c r="AK617" s="14">
        <f>ROUND(INDEX(挂机升级突破!$DJ$6:$DJ$57,卡牌消耗!AI617)*INDEX(卡牌消耗!$B$8:$F$8,AG617)/$Q$4/50,0)*50</f>
        <v>59100</v>
      </c>
      <c r="AL617" s="14" t="str">
        <f>IF(AD617&gt;0,INDEX(挂机升级突破!$DT$4:$ED$4,AD617),"")</f>
        <v>红色基础材料</v>
      </c>
      <c r="AM617" s="14">
        <f>ROUND(INDEX(挂机升级突破!$DT$6:$ED$57,卡牌消耗!AI617,AD617)*INDEX(卡牌消耗!$B$5:$F$5,AG617)/$Q$4/5,0)*5</f>
        <v>15</v>
      </c>
      <c r="AN617" s="14" t="str">
        <f>IF(AE617&gt;0,INDEX(挂机升级突破!$DT$4:$ED$4,AE617),"")</f>
        <v>灵玉</v>
      </c>
      <c r="AO617" s="14">
        <f>IF(AE617&gt;0,ROUND(INDEX(挂机升级突破!$DT$6:$ED$57,卡牌消耗!AI617,AE617)*INDEX(卡牌消耗!$B$7:$F$7,AG617)/$Q$4,0),"")</f>
        <v>4</v>
      </c>
    </row>
    <row r="618" spans="27:41" ht="16.5" x14ac:dyDescent="0.2">
      <c r="AA618" s="104">
        <v>614</v>
      </c>
      <c r="AB618" s="14">
        <f t="shared" si="380"/>
        <v>12</v>
      </c>
      <c r="AC618" s="14">
        <f>INDEX(挂机升级突破!$DQ$6:$DQ$57,卡牌消耗!AI618)</f>
        <v>11</v>
      </c>
      <c r="AD618" s="14">
        <f>INDEX(挂机升级突破!DR$6:DR$57,卡牌消耗!$AI618)</f>
        <v>5</v>
      </c>
      <c r="AE618" s="14">
        <f>INDEX(挂机升级突破!DS$6:DS$57,卡牌消耗!$AI618)</f>
        <v>10</v>
      </c>
      <c r="AF618" s="14" t="str">
        <f t="shared" si="381"/>
        <v>夏侯惇</v>
      </c>
      <c r="AG618" s="14">
        <f t="shared" si="382"/>
        <v>5</v>
      </c>
      <c r="AH618" s="14" t="str">
        <f t="shared" si="383"/>
        <v>夏侯惇魂火-42</v>
      </c>
      <c r="AI618" s="14">
        <f t="shared" si="384"/>
        <v>42</v>
      </c>
      <c r="AJ618" s="14" t="str">
        <f>INDEX(挂机升级突破!$DT$4:$ED$4,INDEX(挂机升级突破!$DQ$6:$DQ$57,卡牌消耗!AI618))</f>
        <v>金币</v>
      </c>
      <c r="AK618" s="14">
        <f>ROUND(INDEX(挂机升级突破!$DJ$6:$DJ$57,卡牌消耗!AI618)*INDEX(卡牌消耗!$B$8:$F$8,AG618)/$Q$4/50,0)*50</f>
        <v>59100</v>
      </c>
      <c r="AL618" s="14" t="str">
        <f>IF(AD618&gt;0,INDEX(挂机升级突破!$DT$4:$ED$4,AD618),"")</f>
        <v>红色基础材料</v>
      </c>
      <c r="AM618" s="14">
        <f>ROUND(INDEX(挂机升级突破!$DT$6:$ED$57,卡牌消耗!AI618,AD618)*INDEX(卡牌消耗!$B$5:$F$5,AG618)/$Q$4/5,0)*5</f>
        <v>15</v>
      </c>
      <c r="AN618" s="14" t="str">
        <f>IF(AE618&gt;0,INDEX(挂机升级突破!$DT$4:$ED$4,AE618),"")</f>
        <v>灵玉</v>
      </c>
      <c r="AO618" s="14">
        <f>IF(AE618&gt;0,ROUND(INDEX(挂机升级突破!$DT$6:$ED$57,卡牌消耗!AI618,AE618)*INDEX(卡牌消耗!$B$7:$F$7,AG618)/$Q$4,0),"")</f>
        <v>4</v>
      </c>
    </row>
    <row r="619" spans="27:41" ht="16.5" x14ac:dyDescent="0.2">
      <c r="AA619" s="104">
        <v>615</v>
      </c>
      <c r="AB619" s="14">
        <f t="shared" si="380"/>
        <v>12</v>
      </c>
      <c r="AC619" s="14">
        <f>INDEX(挂机升级突破!$DQ$6:$DQ$57,卡牌消耗!AI619)</f>
        <v>11</v>
      </c>
      <c r="AD619" s="14">
        <f>INDEX(挂机升级突破!DR$6:DR$57,卡牌消耗!$AI619)</f>
        <v>5</v>
      </c>
      <c r="AE619" s="14">
        <f>INDEX(挂机升级突破!DS$6:DS$57,卡牌消耗!$AI619)</f>
        <v>10</v>
      </c>
      <c r="AF619" s="14" t="str">
        <f t="shared" si="381"/>
        <v>夏侯惇</v>
      </c>
      <c r="AG619" s="14">
        <f t="shared" si="382"/>
        <v>5</v>
      </c>
      <c r="AH619" s="14" t="str">
        <f t="shared" si="383"/>
        <v>夏侯惇魂火-43</v>
      </c>
      <c r="AI619" s="14">
        <f t="shared" si="384"/>
        <v>43</v>
      </c>
      <c r="AJ619" s="14" t="str">
        <f>INDEX(挂机升级突破!$DT$4:$ED$4,INDEX(挂机升级突破!$DQ$6:$DQ$57,卡牌消耗!AI619))</f>
        <v>金币</v>
      </c>
      <c r="AK619" s="14">
        <f>ROUND(INDEX(挂机升级突破!$DJ$6:$DJ$57,卡牌消耗!AI619)*INDEX(卡牌消耗!$B$8:$F$8,AG619)/$Q$4/50,0)*50</f>
        <v>59100</v>
      </c>
      <c r="AL619" s="14" t="str">
        <f>IF(AD619&gt;0,INDEX(挂机升级突破!$DT$4:$ED$4,AD619),"")</f>
        <v>红色基础材料</v>
      </c>
      <c r="AM619" s="14">
        <f>ROUND(INDEX(挂机升级突破!$DT$6:$ED$57,卡牌消耗!AI619,AD619)*INDEX(卡牌消耗!$B$5:$F$5,AG619)/$Q$4/5,0)*5</f>
        <v>15</v>
      </c>
      <c r="AN619" s="14" t="str">
        <f>IF(AE619&gt;0,INDEX(挂机升级突破!$DT$4:$ED$4,AE619),"")</f>
        <v>灵玉</v>
      </c>
      <c r="AO619" s="14">
        <f>IF(AE619&gt;0,ROUND(INDEX(挂机升级突破!$DT$6:$ED$57,卡牌消耗!AI619,AE619)*INDEX(卡牌消耗!$B$7:$F$7,AG619)/$Q$4,0),"")</f>
        <v>4</v>
      </c>
    </row>
    <row r="620" spans="27:41" ht="16.5" x14ac:dyDescent="0.2">
      <c r="AA620" s="104">
        <v>616</v>
      </c>
      <c r="AB620" s="14">
        <f t="shared" si="380"/>
        <v>12</v>
      </c>
      <c r="AC620" s="14">
        <f>INDEX(挂机升级突破!$DQ$6:$DQ$57,卡牌消耗!AI620)</f>
        <v>11</v>
      </c>
      <c r="AD620" s="14">
        <f>INDEX(挂机升级突破!DR$6:DR$57,卡牌消耗!$AI620)</f>
        <v>5</v>
      </c>
      <c r="AE620" s="14">
        <f>INDEX(挂机升级突破!DS$6:DS$57,卡牌消耗!$AI620)</f>
        <v>10</v>
      </c>
      <c r="AF620" s="14" t="str">
        <f t="shared" si="381"/>
        <v>夏侯惇</v>
      </c>
      <c r="AG620" s="14">
        <f t="shared" si="382"/>
        <v>5</v>
      </c>
      <c r="AH620" s="14" t="str">
        <f t="shared" si="383"/>
        <v>夏侯惇魂火-44</v>
      </c>
      <c r="AI620" s="14">
        <f t="shared" si="384"/>
        <v>44</v>
      </c>
      <c r="AJ620" s="14" t="str">
        <f>INDEX(挂机升级突破!$DT$4:$ED$4,INDEX(挂机升级突破!$DQ$6:$DQ$57,卡牌消耗!AI620))</f>
        <v>金币</v>
      </c>
      <c r="AK620" s="14">
        <f>ROUND(INDEX(挂机升级突破!$DJ$6:$DJ$57,卡牌消耗!AI620)*INDEX(卡牌消耗!$B$8:$F$8,AG620)/$Q$4/50,0)*50</f>
        <v>75200</v>
      </c>
      <c r="AL620" s="14" t="str">
        <f>IF(AD620&gt;0,INDEX(挂机升级突破!$DT$4:$ED$4,AD620),"")</f>
        <v>红色基础材料</v>
      </c>
      <c r="AM620" s="14">
        <f>ROUND(INDEX(挂机升级突破!$DT$6:$ED$57,卡牌消耗!AI620,AD620)*INDEX(卡牌消耗!$B$5:$F$5,AG620)/$Q$4/5,0)*5</f>
        <v>15</v>
      </c>
      <c r="AN620" s="14" t="str">
        <f>IF(AE620&gt;0,INDEX(挂机升级突破!$DT$4:$ED$4,AE620),"")</f>
        <v>灵玉</v>
      </c>
      <c r="AO620" s="14">
        <f>IF(AE620&gt;0,ROUND(INDEX(挂机升级突破!$DT$6:$ED$57,卡牌消耗!AI620,AE620)*INDEX(卡牌消耗!$B$7:$F$7,AG620)/$Q$4,0),"")</f>
        <v>4</v>
      </c>
    </row>
    <row r="621" spans="27:41" ht="16.5" x14ac:dyDescent="0.2">
      <c r="AA621" s="104">
        <v>617</v>
      </c>
      <c r="AB621" s="14">
        <f t="shared" si="380"/>
        <v>12</v>
      </c>
      <c r="AC621" s="14">
        <f>INDEX(挂机升级突破!$DQ$6:$DQ$57,卡牌消耗!AI621)</f>
        <v>11</v>
      </c>
      <c r="AD621" s="14">
        <f>INDEX(挂机升级突破!DR$6:DR$57,卡牌消耗!$AI621)</f>
        <v>5</v>
      </c>
      <c r="AE621" s="14">
        <f>INDEX(挂机升级突破!DS$6:DS$57,卡牌消耗!$AI621)</f>
        <v>10</v>
      </c>
      <c r="AF621" s="14" t="str">
        <f t="shared" si="381"/>
        <v>夏侯惇</v>
      </c>
      <c r="AG621" s="14">
        <f t="shared" si="382"/>
        <v>5</v>
      </c>
      <c r="AH621" s="14" t="str">
        <f t="shared" si="383"/>
        <v>夏侯惇魂火-45</v>
      </c>
      <c r="AI621" s="14">
        <f t="shared" si="384"/>
        <v>45</v>
      </c>
      <c r="AJ621" s="14" t="str">
        <f>INDEX(挂机升级突破!$DT$4:$ED$4,INDEX(挂机升级突破!$DQ$6:$DQ$57,卡牌消耗!AI621))</f>
        <v>金币</v>
      </c>
      <c r="AK621" s="14">
        <f>ROUND(INDEX(挂机升级突破!$DJ$6:$DJ$57,卡牌消耗!AI621)*INDEX(卡牌消耗!$B$8:$F$8,AG621)/$Q$4/50,0)*50</f>
        <v>75200</v>
      </c>
      <c r="AL621" s="14" t="str">
        <f>IF(AD621&gt;0,INDEX(挂机升级突破!$DT$4:$ED$4,AD621),"")</f>
        <v>红色基础材料</v>
      </c>
      <c r="AM621" s="14">
        <f>ROUND(INDEX(挂机升级突破!$DT$6:$ED$57,卡牌消耗!AI621,AD621)*INDEX(卡牌消耗!$B$5:$F$5,AG621)/$Q$4/5,0)*5</f>
        <v>15</v>
      </c>
      <c r="AN621" s="14" t="str">
        <f>IF(AE621&gt;0,INDEX(挂机升级突破!$DT$4:$ED$4,AE621),"")</f>
        <v>灵玉</v>
      </c>
      <c r="AO621" s="14">
        <f>IF(AE621&gt;0,ROUND(INDEX(挂机升级突破!$DT$6:$ED$57,卡牌消耗!AI621,AE621)*INDEX(卡牌消耗!$B$7:$F$7,AG621)/$Q$4,0),"")</f>
        <v>4</v>
      </c>
    </row>
    <row r="622" spans="27:41" ht="16.5" x14ac:dyDescent="0.2">
      <c r="AA622" s="104">
        <v>618</v>
      </c>
      <c r="AB622" s="14">
        <f t="shared" si="380"/>
        <v>12</v>
      </c>
      <c r="AC622" s="14">
        <f>INDEX(挂机升级突破!$DQ$6:$DQ$57,卡牌消耗!AI622)</f>
        <v>11</v>
      </c>
      <c r="AD622" s="14">
        <f>INDEX(挂机升级突破!DR$6:DR$57,卡牌消耗!$AI622)</f>
        <v>5</v>
      </c>
      <c r="AE622" s="14">
        <f>INDEX(挂机升级突破!DS$6:DS$57,卡牌消耗!$AI622)</f>
        <v>10</v>
      </c>
      <c r="AF622" s="14" t="str">
        <f t="shared" si="381"/>
        <v>夏侯惇</v>
      </c>
      <c r="AG622" s="14">
        <f t="shared" si="382"/>
        <v>5</v>
      </c>
      <c r="AH622" s="14" t="str">
        <f t="shared" si="383"/>
        <v>夏侯惇魂火-46</v>
      </c>
      <c r="AI622" s="14">
        <f t="shared" si="384"/>
        <v>46</v>
      </c>
      <c r="AJ622" s="14" t="str">
        <f>INDEX(挂机升级突破!$DT$4:$ED$4,INDEX(挂机升级突破!$DQ$6:$DQ$57,卡牌消耗!AI622))</f>
        <v>金币</v>
      </c>
      <c r="AK622" s="14">
        <f>ROUND(INDEX(挂机升级突破!$DJ$6:$DJ$57,卡牌消耗!AI622)*INDEX(卡牌消耗!$B$8:$F$8,AG622)/$Q$4/50,0)*50</f>
        <v>80600</v>
      </c>
      <c r="AL622" s="14" t="str">
        <f>IF(AD622&gt;0,INDEX(挂机升级突破!$DT$4:$ED$4,AD622),"")</f>
        <v>红色基础材料</v>
      </c>
      <c r="AM622" s="14">
        <f>ROUND(INDEX(挂机升级突破!$DT$6:$ED$57,卡牌消耗!AI622,AD622)*INDEX(卡牌消耗!$B$5:$F$5,AG622)/$Q$4/5,0)*5</f>
        <v>15</v>
      </c>
      <c r="AN622" s="14" t="str">
        <f>IF(AE622&gt;0,INDEX(挂机升级突破!$DT$4:$ED$4,AE622),"")</f>
        <v>灵玉</v>
      </c>
      <c r="AO622" s="14">
        <f>IF(AE622&gt;0,ROUND(INDEX(挂机升级突破!$DT$6:$ED$57,卡牌消耗!AI622,AE622)*INDEX(卡牌消耗!$B$7:$F$7,AG622)/$Q$4,0),"")</f>
        <v>4</v>
      </c>
    </row>
    <row r="623" spans="27:41" ht="16.5" x14ac:dyDescent="0.2">
      <c r="AA623" s="104">
        <v>619</v>
      </c>
      <c r="AB623" s="14">
        <f t="shared" si="380"/>
        <v>12</v>
      </c>
      <c r="AC623" s="14">
        <f>INDEX(挂机升级突破!$DQ$6:$DQ$57,卡牌消耗!AI623)</f>
        <v>11</v>
      </c>
      <c r="AD623" s="14">
        <f>INDEX(挂机升级突破!DR$6:DR$57,卡牌消耗!$AI623)</f>
        <v>5</v>
      </c>
      <c r="AE623" s="14">
        <f>INDEX(挂机升级突破!DS$6:DS$57,卡牌消耗!$AI623)</f>
        <v>10</v>
      </c>
      <c r="AF623" s="14" t="str">
        <f t="shared" si="381"/>
        <v>夏侯惇</v>
      </c>
      <c r="AG623" s="14">
        <f t="shared" si="382"/>
        <v>5</v>
      </c>
      <c r="AH623" s="14" t="str">
        <f t="shared" si="383"/>
        <v>夏侯惇魂火-47</v>
      </c>
      <c r="AI623" s="14">
        <f t="shared" si="384"/>
        <v>47</v>
      </c>
      <c r="AJ623" s="14" t="str">
        <f>INDEX(挂机升级突破!$DT$4:$ED$4,INDEX(挂机升级突破!$DQ$6:$DQ$57,卡牌消耗!AI623))</f>
        <v>金币</v>
      </c>
      <c r="AK623" s="14">
        <f>ROUND(INDEX(挂机升级突破!$DJ$6:$DJ$57,卡牌消耗!AI623)*INDEX(卡牌消耗!$B$8:$F$8,AG623)/$Q$4/50,0)*50</f>
        <v>390750</v>
      </c>
      <c r="AL623" s="14" t="str">
        <f>IF(AD623&gt;0,INDEX(挂机升级突破!$DT$4:$ED$4,AD623),"")</f>
        <v>红色基础材料</v>
      </c>
      <c r="AM623" s="14">
        <f>ROUND(INDEX(挂机升级突破!$DT$6:$ED$57,卡牌消耗!AI623,AD623)*INDEX(卡牌消耗!$B$5:$F$5,AG623)/$Q$4/5,0)*5</f>
        <v>15</v>
      </c>
      <c r="AN623" s="14" t="str">
        <f>IF(AE623&gt;0,INDEX(挂机升级突破!$DT$4:$ED$4,AE623),"")</f>
        <v>灵玉</v>
      </c>
      <c r="AO623" s="14">
        <f>IF(AE623&gt;0,ROUND(INDEX(挂机升级突破!$DT$6:$ED$57,卡牌消耗!AI623,AE623)*INDEX(卡牌消耗!$B$7:$F$7,AG623)/$Q$4,0),"")</f>
        <v>4</v>
      </c>
    </row>
    <row r="624" spans="27:41" ht="16.5" x14ac:dyDescent="0.2">
      <c r="AA624" s="104">
        <v>620</v>
      </c>
      <c r="AB624" s="14">
        <f t="shared" si="380"/>
        <v>12</v>
      </c>
      <c r="AC624" s="14">
        <f>INDEX(挂机升级突破!$DQ$6:$DQ$57,卡牌消耗!AI624)</f>
        <v>11</v>
      </c>
      <c r="AD624" s="14">
        <f>INDEX(挂机升级突破!DR$6:DR$57,卡牌消耗!$AI624)</f>
        <v>5</v>
      </c>
      <c r="AE624" s="14">
        <f>INDEX(挂机升级突破!DS$6:DS$57,卡牌消耗!$AI624)</f>
        <v>10</v>
      </c>
      <c r="AF624" s="14" t="str">
        <f t="shared" si="381"/>
        <v>夏侯惇</v>
      </c>
      <c r="AG624" s="14">
        <f t="shared" si="382"/>
        <v>5</v>
      </c>
      <c r="AH624" s="14" t="str">
        <f t="shared" si="383"/>
        <v>夏侯惇魂火-48</v>
      </c>
      <c r="AI624" s="14">
        <f t="shared" si="384"/>
        <v>48</v>
      </c>
      <c r="AJ624" s="14" t="str">
        <f>INDEX(挂机升级突破!$DT$4:$ED$4,INDEX(挂机升级突破!$DQ$6:$DQ$57,卡牌消耗!AI624))</f>
        <v>金币</v>
      </c>
      <c r="AK624" s="14">
        <f>ROUND(INDEX(挂机升级突破!$DJ$6:$DJ$57,卡牌消耗!AI624)*INDEX(卡牌消耗!$B$8:$F$8,AG624)/$Q$4/50,0)*50</f>
        <v>390750</v>
      </c>
      <c r="AL624" s="14" t="str">
        <f>IF(AD624&gt;0,INDEX(挂机升级突破!$DT$4:$ED$4,AD624),"")</f>
        <v>红色基础材料</v>
      </c>
      <c r="AM624" s="14">
        <f>ROUND(INDEX(挂机升级突破!$DT$6:$ED$57,卡牌消耗!AI624,AD624)*INDEX(卡牌消耗!$B$5:$F$5,AG624)/$Q$4/5,0)*5</f>
        <v>15</v>
      </c>
      <c r="AN624" s="14" t="str">
        <f>IF(AE624&gt;0,INDEX(挂机升级突破!$DT$4:$ED$4,AE624),"")</f>
        <v>灵玉</v>
      </c>
      <c r="AO624" s="14">
        <f>IF(AE624&gt;0,ROUND(INDEX(挂机升级突破!$DT$6:$ED$57,卡牌消耗!AI624,AE624)*INDEX(卡牌消耗!$B$7:$F$7,AG624)/$Q$4,0),"")</f>
        <v>4</v>
      </c>
    </row>
    <row r="625" spans="27:41" ht="16.5" x14ac:dyDescent="0.2">
      <c r="AA625" s="104">
        <v>621</v>
      </c>
      <c r="AB625" s="14">
        <f t="shared" si="380"/>
        <v>12</v>
      </c>
      <c r="AC625" s="14">
        <f>INDEX(挂机升级突破!$DQ$6:$DQ$57,卡牌消耗!AI625)</f>
        <v>11</v>
      </c>
      <c r="AD625" s="14">
        <f>INDEX(挂机升级突破!DR$6:DR$57,卡牌消耗!$AI625)</f>
        <v>5</v>
      </c>
      <c r="AE625" s="14">
        <f>INDEX(挂机升级突破!DS$6:DS$57,卡牌消耗!$AI625)</f>
        <v>10</v>
      </c>
      <c r="AF625" s="14" t="str">
        <f t="shared" si="381"/>
        <v>夏侯惇</v>
      </c>
      <c r="AG625" s="14">
        <f t="shared" si="382"/>
        <v>5</v>
      </c>
      <c r="AH625" s="14" t="str">
        <f t="shared" si="383"/>
        <v>夏侯惇魂火-49</v>
      </c>
      <c r="AI625" s="14">
        <f t="shared" si="384"/>
        <v>49</v>
      </c>
      <c r="AJ625" s="14" t="str">
        <f>INDEX(挂机升级突破!$DT$4:$ED$4,INDEX(挂机升级突破!$DQ$6:$DQ$57,卡牌消耗!AI625))</f>
        <v>金币</v>
      </c>
      <c r="AK625" s="14">
        <f>ROUND(INDEX(挂机升级突破!$DJ$6:$DJ$57,卡牌消耗!AI625)*INDEX(卡牌消耗!$B$8:$F$8,AG625)/$Q$4/50,0)*50</f>
        <v>390750</v>
      </c>
      <c r="AL625" s="14" t="str">
        <f>IF(AD625&gt;0,INDEX(挂机升级突破!$DT$4:$ED$4,AD625),"")</f>
        <v>红色基础材料</v>
      </c>
      <c r="AM625" s="14">
        <f>ROUND(INDEX(挂机升级突破!$DT$6:$ED$57,卡牌消耗!AI625,AD625)*INDEX(卡牌消耗!$B$5:$F$5,AG625)/$Q$4/5,0)*5</f>
        <v>20</v>
      </c>
      <c r="AN625" s="14" t="str">
        <f>IF(AE625&gt;0,INDEX(挂机升级突破!$DT$4:$ED$4,AE625),"")</f>
        <v>灵玉</v>
      </c>
      <c r="AO625" s="14">
        <f>IF(AE625&gt;0,ROUND(INDEX(挂机升级突破!$DT$6:$ED$57,卡牌消耗!AI625,AE625)*INDEX(卡牌消耗!$B$7:$F$7,AG625)/$Q$4,0),"")</f>
        <v>4</v>
      </c>
    </row>
    <row r="626" spans="27:41" ht="16.5" x14ac:dyDescent="0.2">
      <c r="AA626" s="104">
        <v>622</v>
      </c>
      <c r="AB626" s="14">
        <f t="shared" si="380"/>
        <v>12</v>
      </c>
      <c r="AC626" s="14">
        <f>INDEX(挂机升级突破!$DQ$6:$DQ$57,卡牌消耗!AI626)</f>
        <v>11</v>
      </c>
      <c r="AD626" s="14">
        <f>INDEX(挂机升级突破!DR$6:DR$57,卡牌消耗!$AI626)</f>
        <v>5</v>
      </c>
      <c r="AE626" s="14">
        <f>INDEX(挂机升级突破!DS$6:DS$57,卡牌消耗!$AI626)</f>
        <v>10</v>
      </c>
      <c r="AF626" s="14" t="str">
        <f t="shared" si="381"/>
        <v>夏侯惇</v>
      </c>
      <c r="AG626" s="14">
        <f t="shared" si="382"/>
        <v>5</v>
      </c>
      <c r="AH626" s="14" t="str">
        <f t="shared" si="383"/>
        <v>夏侯惇魂火-50</v>
      </c>
      <c r="AI626" s="14">
        <f t="shared" si="384"/>
        <v>50</v>
      </c>
      <c r="AJ626" s="14" t="str">
        <f>INDEX(挂机升级突破!$DT$4:$ED$4,INDEX(挂机升级突破!$DQ$6:$DQ$57,卡牌消耗!AI626))</f>
        <v>金币</v>
      </c>
      <c r="AK626" s="14">
        <f>ROUND(INDEX(挂机升级突破!$DJ$6:$DJ$57,卡牌消耗!AI626)*INDEX(卡牌消耗!$B$8:$F$8,AG626)/$Q$4/50,0)*50</f>
        <v>651250</v>
      </c>
      <c r="AL626" s="14" t="str">
        <f>IF(AD626&gt;0,INDEX(挂机升级突破!$DT$4:$ED$4,AD626),"")</f>
        <v>红色基础材料</v>
      </c>
      <c r="AM626" s="14">
        <f>ROUND(INDEX(挂机升级突破!$DT$6:$ED$57,卡牌消耗!AI626,AD626)*INDEX(卡牌消耗!$B$5:$F$5,AG626)/$Q$4/5,0)*5</f>
        <v>20</v>
      </c>
      <c r="AN626" s="14" t="str">
        <f>IF(AE626&gt;0,INDEX(挂机升级突破!$DT$4:$ED$4,AE626),"")</f>
        <v>灵玉</v>
      </c>
      <c r="AO626" s="14">
        <f>IF(AE626&gt;0,ROUND(INDEX(挂机升级突破!$DT$6:$ED$57,卡牌消耗!AI626,AE626)*INDEX(卡牌消耗!$B$7:$F$7,AG626)/$Q$4,0),"")</f>
        <v>4</v>
      </c>
    </row>
    <row r="627" spans="27:41" ht="16.5" x14ac:dyDescent="0.2">
      <c r="AA627" s="104">
        <v>623</v>
      </c>
      <c r="AB627" s="14">
        <f t="shared" si="380"/>
        <v>12</v>
      </c>
      <c r="AC627" s="14">
        <f>INDEX(挂机升级突破!$DQ$6:$DQ$57,卡牌消耗!AI627)</f>
        <v>11</v>
      </c>
      <c r="AD627" s="14">
        <f>INDEX(挂机升级突破!DR$6:DR$57,卡牌消耗!$AI627)</f>
        <v>5</v>
      </c>
      <c r="AE627" s="14">
        <f>INDEX(挂机升级突破!DS$6:DS$57,卡牌消耗!$AI627)</f>
        <v>10</v>
      </c>
      <c r="AF627" s="14" t="str">
        <f t="shared" si="381"/>
        <v>夏侯惇</v>
      </c>
      <c r="AG627" s="14">
        <f t="shared" si="382"/>
        <v>5</v>
      </c>
      <c r="AH627" s="14" t="str">
        <f t="shared" si="383"/>
        <v>夏侯惇魂火-51</v>
      </c>
      <c r="AI627" s="14">
        <f t="shared" si="384"/>
        <v>51</v>
      </c>
      <c r="AJ627" s="14" t="str">
        <f>INDEX(挂机升级突破!$DT$4:$ED$4,INDEX(挂机升级突破!$DQ$6:$DQ$57,卡牌消耗!AI627))</f>
        <v>金币</v>
      </c>
      <c r="AK627" s="14">
        <f>ROUND(INDEX(挂机升级突破!$DJ$6:$DJ$57,卡牌消耗!AI627)*INDEX(卡牌消耗!$B$8:$F$8,AG627)/$Q$4/50,0)*50</f>
        <v>716400</v>
      </c>
      <c r="AL627" s="14" t="str">
        <f>IF(AD627&gt;0,INDEX(挂机升级突破!$DT$4:$ED$4,AD627),"")</f>
        <v>红色基础材料</v>
      </c>
      <c r="AM627" s="14">
        <f>ROUND(INDEX(挂机升级突破!$DT$6:$ED$57,卡牌消耗!AI627,AD627)*INDEX(卡牌消耗!$B$5:$F$5,AG627)/$Q$4/5,0)*5</f>
        <v>20</v>
      </c>
      <c r="AN627" s="14" t="str">
        <f>IF(AE627&gt;0,INDEX(挂机升级突破!$DT$4:$ED$4,AE627),"")</f>
        <v>灵玉</v>
      </c>
      <c r="AO627" s="14">
        <f>IF(AE627&gt;0,ROUND(INDEX(挂机升级突破!$DT$6:$ED$57,卡牌消耗!AI627,AE627)*INDEX(卡牌消耗!$B$7:$F$7,AG627)/$Q$4,0),"")</f>
        <v>4</v>
      </c>
    </row>
    <row r="628" spans="27:41" ht="16.5" x14ac:dyDescent="0.2">
      <c r="AA628" s="104">
        <v>624</v>
      </c>
      <c r="AB628" s="14">
        <f t="shared" si="380"/>
        <v>12</v>
      </c>
      <c r="AC628" s="14">
        <f>INDEX(挂机升级突破!$DQ$6:$DQ$57,卡牌消耗!AI628)</f>
        <v>11</v>
      </c>
      <c r="AD628" s="14">
        <f>INDEX(挂机升级突破!DR$6:DR$57,卡牌消耗!$AI628)</f>
        <v>5</v>
      </c>
      <c r="AE628" s="14">
        <f>INDEX(挂机升级突破!DS$6:DS$57,卡牌消耗!$AI628)</f>
        <v>10</v>
      </c>
      <c r="AF628" s="14" t="str">
        <f t="shared" si="381"/>
        <v>夏侯惇</v>
      </c>
      <c r="AG628" s="14">
        <f t="shared" si="382"/>
        <v>5</v>
      </c>
      <c r="AH628" s="14" t="str">
        <f t="shared" si="383"/>
        <v>夏侯惇魂火-52</v>
      </c>
      <c r="AI628" s="14">
        <f t="shared" si="384"/>
        <v>52</v>
      </c>
      <c r="AJ628" s="14" t="str">
        <f>INDEX(挂机升级突破!$DT$4:$ED$4,INDEX(挂机升级突破!$DQ$6:$DQ$57,卡牌消耗!AI628))</f>
        <v>金币</v>
      </c>
      <c r="AK628" s="14">
        <f>ROUND(INDEX(挂机升级突破!$DJ$6:$DJ$57,卡牌消耗!AI628)*INDEX(卡牌消耗!$B$8:$F$8,AG628)/$Q$4/50,0)*50</f>
        <v>716400</v>
      </c>
      <c r="AL628" s="14" t="str">
        <f>IF(AD628&gt;0,INDEX(挂机升级突破!$DT$4:$ED$4,AD628),"")</f>
        <v>红色基础材料</v>
      </c>
      <c r="AM628" s="14">
        <f>ROUND(INDEX(挂机升级突破!$DT$6:$ED$57,卡牌消耗!AI628,AD628)*INDEX(卡牌消耗!$B$5:$F$5,AG628)/$Q$4/5,0)*5</f>
        <v>20</v>
      </c>
      <c r="AN628" s="14" t="str">
        <f>IF(AE628&gt;0,INDEX(挂机升级突破!$DT$4:$ED$4,AE628),"")</f>
        <v>灵玉</v>
      </c>
      <c r="AO628" s="14">
        <f>IF(AE628&gt;0,ROUND(INDEX(挂机升级突破!$DT$6:$ED$57,卡牌消耗!AI628,AE628)*INDEX(卡牌消耗!$B$7:$F$7,AG628)/$Q$4,0),"")</f>
        <v>4</v>
      </c>
    </row>
    <row r="629" spans="27:41" ht="16.5" x14ac:dyDescent="0.2">
      <c r="AA629" s="104">
        <v>625</v>
      </c>
      <c r="AB629" s="14">
        <f t="shared" si="380"/>
        <v>13</v>
      </c>
      <c r="AC629" s="14">
        <f>INDEX(挂机升级突破!$DQ$6:$DQ$57,卡牌消耗!AI629)</f>
        <v>11</v>
      </c>
      <c r="AD629" s="14">
        <f>INDEX(挂机升级突破!DR$6:DR$57,卡牌消耗!$AI629)</f>
        <v>1</v>
      </c>
      <c r="AE629" s="14">
        <f>INDEX(挂机升级突破!DS$6:DS$57,卡牌消耗!$AI629)</f>
        <v>0</v>
      </c>
      <c r="AF629" s="14" t="str">
        <f t="shared" si="381"/>
        <v>塞伯罗斯</v>
      </c>
      <c r="AG629" s="14">
        <f t="shared" si="382"/>
        <v>2</v>
      </c>
      <c r="AH629" s="14" t="str">
        <f t="shared" si="383"/>
        <v>塞伯罗斯魂火-1</v>
      </c>
      <c r="AI629" s="14">
        <f t="shared" si="384"/>
        <v>1</v>
      </c>
      <c r="AJ629" s="14" t="str">
        <f>INDEX(挂机升级突破!$DT$4:$ED$4,INDEX(挂机升级突破!$DQ$6:$DQ$57,卡牌消耗!AI629))</f>
        <v>金币</v>
      </c>
      <c r="AK629" s="14">
        <f>ROUND(INDEX(挂机升级突破!$DJ$6:$DJ$57,卡牌消耗!AI629)*INDEX(卡牌消耗!$B$8:$F$8,AG629)/$Q$4/50,0)*50</f>
        <v>600</v>
      </c>
      <c r="AL629" s="14" t="str">
        <f>IF(AD629&gt;0,INDEX(挂机升级突破!$DT$4:$ED$4,AD629),"")</f>
        <v>绿色基础材料</v>
      </c>
      <c r="AM629" s="14">
        <f>ROUND(INDEX(挂机升级突破!$DT$6:$ED$57,卡牌消耗!AI629,AD629)*INDEX(卡牌消耗!$B$5:$F$5,AG629)/$Q$4/5,0)*5</f>
        <v>20</v>
      </c>
      <c r="AN629" s="14" t="str">
        <f>IF(AE629&gt;0,INDEX(挂机升级突破!$DT$4:$ED$4,AE629),"")</f>
        <v/>
      </c>
      <c r="AO629" s="14" t="str">
        <f>IF(AE629&gt;0,ROUND(INDEX(挂机升级突破!$DT$6:$ED$57,卡牌消耗!AI629,AE629)*INDEX(卡牌消耗!$B$7:$F$7,AG629)/$Q$4,0),"")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380"/>
        <v>13</v>
      </c>
      <c r="AC630" s="14">
        <f>INDEX(挂机升级突破!$DQ$6:$DQ$57,卡牌消耗!AI630)</f>
        <v>11</v>
      </c>
      <c r="AD630" s="14">
        <f>INDEX(挂机升级突破!DR$6:DR$57,卡牌消耗!$AI630)</f>
        <v>1</v>
      </c>
      <c r="AE630" s="14">
        <f>INDEX(挂机升级突破!DS$6:DS$57,卡牌消耗!$AI630)</f>
        <v>0</v>
      </c>
      <c r="AF630" s="14" t="str">
        <f t="shared" si="381"/>
        <v>塞伯罗斯</v>
      </c>
      <c r="AG630" s="14">
        <f t="shared" si="382"/>
        <v>2</v>
      </c>
      <c r="AH630" s="14" t="str">
        <f t="shared" si="383"/>
        <v>塞伯罗斯魂火-2</v>
      </c>
      <c r="AI630" s="14">
        <f t="shared" si="384"/>
        <v>2</v>
      </c>
      <c r="AJ630" s="14" t="str">
        <f>INDEX(挂机升级突破!$DT$4:$ED$4,INDEX(挂机升级突破!$DQ$6:$DQ$57,卡牌消耗!AI630))</f>
        <v>金币</v>
      </c>
      <c r="AK630" s="14">
        <f>ROUND(INDEX(挂机升级突破!$DJ$6:$DJ$57,卡牌消耗!AI630)*INDEX(卡牌消耗!$B$8:$F$8,AG630)/$Q$4/50,0)*50</f>
        <v>750</v>
      </c>
      <c r="AL630" s="14" t="str">
        <f>IF(AD630&gt;0,INDEX(挂机升级突破!$DT$4:$ED$4,AD630),"")</f>
        <v>绿色基础材料</v>
      </c>
      <c r="AM630" s="14">
        <f>ROUND(INDEX(挂机升级突破!$DT$6:$ED$57,卡牌消耗!AI630,AD630)*INDEX(卡牌消耗!$B$5:$F$5,AG630)/$Q$4/5,0)*5</f>
        <v>60</v>
      </c>
      <c r="AN630" s="14" t="str">
        <f>IF(AE630&gt;0,INDEX(挂机升级突破!$DT$4:$ED$4,AE630),"")</f>
        <v/>
      </c>
      <c r="AO630" s="14" t="str">
        <f>IF(AE630&gt;0,ROUND(INDEX(挂机升级突破!$DT$6:$ED$57,卡牌消耗!AI630,AE630)*INDEX(卡牌消耗!$B$7:$F$7,AG630)/$Q$4,0),"")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380"/>
        <v>13</v>
      </c>
      <c r="AC631" s="14">
        <f>INDEX(挂机升级突破!$DQ$6:$DQ$57,卡牌消耗!AI631)</f>
        <v>11</v>
      </c>
      <c r="AD631" s="14">
        <f>INDEX(挂机升级突破!DR$6:DR$57,卡牌消耗!$AI631)</f>
        <v>1</v>
      </c>
      <c r="AE631" s="14">
        <f>INDEX(挂机升级突破!DS$6:DS$57,卡牌消耗!$AI631)</f>
        <v>0</v>
      </c>
      <c r="AF631" s="14" t="str">
        <f t="shared" si="381"/>
        <v>塞伯罗斯</v>
      </c>
      <c r="AG631" s="14">
        <f t="shared" si="382"/>
        <v>2</v>
      </c>
      <c r="AH631" s="14" t="str">
        <f t="shared" si="383"/>
        <v>塞伯罗斯魂火-3</v>
      </c>
      <c r="AI631" s="14">
        <f t="shared" si="384"/>
        <v>3</v>
      </c>
      <c r="AJ631" s="14" t="str">
        <f>INDEX(挂机升级突破!$DT$4:$ED$4,INDEX(挂机升级突破!$DQ$6:$DQ$57,卡牌消耗!AI631))</f>
        <v>金币</v>
      </c>
      <c r="AK631" s="14">
        <f>ROUND(INDEX(挂机升级突破!$DJ$6:$DJ$57,卡牌消耗!AI631)*INDEX(卡牌消耗!$B$8:$F$8,AG631)/$Q$4/50,0)*50</f>
        <v>750</v>
      </c>
      <c r="AL631" s="14" t="str">
        <f>IF(AD631&gt;0,INDEX(挂机升级突破!$DT$4:$ED$4,AD631),"")</f>
        <v>绿色基础材料</v>
      </c>
      <c r="AM631" s="14">
        <f>ROUND(INDEX(挂机升级突破!$DT$6:$ED$57,卡牌消耗!AI631,AD631)*INDEX(卡牌消耗!$B$5:$F$5,AG631)/$Q$4/5,0)*5</f>
        <v>80</v>
      </c>
      <c r="AN631" s="14" t="str">
        <f>IF(AE631&gt;0,INDEX(挂机升级突破!$DT$4:$ED$4,AE631),"")</f>
        <v/>
      </c>
      <c r="AO631" s="14" t="str">
        <f>IF(AE631&gt;0,ROUND(INDEX(挂机升级突破!$DT$6:$ED$57,卡牌消耗!AI631,AE631)*INDEX(卡牌消耗!$B$7:$F$7,AG631)/$Q$4,0),"")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380"/>
        <v>13</v>
      </c>
      <c r="AC632" s="14">
        <f>INDEX(挂机升级突破!$DQ$6:$DQ$57,卡牌消耗!AI632)</f>
        <v>11</v>
      </c>
      <c r="AD632" s="14">
        <f>INDEX(挂机升级突破!DR$6:DR$57,卡牌消耗!$AI632)</f>
        <v>1</v>
      </c>
      <c r="AE632" s="14">
        <f>INDEX(挂机升级突破!DS$6:DS$57,卡牌消耗!$AI632)</f>
        <v>0</v>
      </c>
      <c r="AF632" s="14" t="str">
        <f t="shared" si="381"/>
        <v>塞伯罗斯</v>
      </c>
      <c r="AG632" s="14">
        <f t="shared" si="382"/>
        <v>2</v>
      </c>
      <c r="AH632" s="14" t="str">
        <f t="shared" si="383"/>
        <v>塞伯罗斯魂火-4</v>
      </c>
      <c r="AI632" s="14">
        <f t="shared" si="384"/>
        <v>4</v>
      </c>
      <c r="AJ632" s="14" t="str">
        <f>INDEX(挂机升级突破!$DT$4:$ED$4,INDEX(挂机升级突破!$DQ$6:$DQ$57,卡牌消耗!AI632))</f>
        <v>金币</v>
      </c>
      <c r="AK632" s="14">
        <f>ROUND(INDEX(挂机升级突破!$DJ$6:$DJ$57,卡牌消耗!AI632)*INDEX(卡牌消耗!$B$8:$F$8,AG632)/$Q$4/50,0)*50</f>
        <v>750</v>
      </c>
      <c r="AL632" s="14" t="str">
        <f>IF(AD632&gt;0,INDEX(挂机升级突破!$DT$4:$ED$4,AD632),"")</f>
        <v>绿色基础材料</v>
      </c>
      <c r="AM632" s="14">
        <f>ROUND(INDEX(挂机升级突破!$DT$6:$ED$57,卡牌消耗!AI632,AD632)*INDEX(卡牌消耗!$B$5:$F$5,AG632)/$Q$4/5,0)*5</f>
        <v>125</v>
      </c>
      <c r="AN632" s="14" t="str">
        <f>IF(AE632&gt;0,INDEX(挂机升级突破!$DT$4:$ED$4,AE632),"")</f>
        <v/>
      </c>
      <c r="AO632" s="14" t="str">
        <f>IF(AE632&gt;0,ROUND(INDEX(挂机升级突破!$DT$6:$ED$57,卡牌消耗!AI632,AE632)*INDEX(卡牌消耗!$B$7:$F$7,AG632)/$Q$4,0),"")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380"/>
        <v>13</v>
      </c>
      <c r="AC633" s="14">
        <f>INDEX(挂机升级突破!$DQ$6:$DQ$57,卡牌消耗!AI633)</f>
        <v>11</v>
      </c>
      <c r="AD633" s="14">
        <f>INDEX(挂机升级突破!DR$6:DR$57,卡牌消耗!$AI633)</f>
        <v>1</v>
      </c>
      <c r="AE633" s="14">
        <f>INDEX(挂机升级突破!DS$6:DS$57,卡牌消耗!$AI633)</f>
        <v>0</v>
      </c>
      <c r="AF633" s="14" t="str">
        <f t="shared" si="381"/>
        <v>塞伯罗斯</v>
      </c>
      <c r="AG633" s="14">
        <f t="shared" si="382"/>
        <v>2</v>
      </c>
      <c r="AH633" s="14" t="str">
        <f t="shared" si="383"/>
        <v>塞伯罗斯魂火-5</v>
      </c>
      <c r="AI633" s="14">
        <f t="shared" si="384"/>
        <v>5</v>
      </c>
      <c r="AJ633" s="14" t="str">
        <f>INDEX(挂机升级突破!$DT$4:$ED$4,INDEX(挂机升级突破!$DQ$6:$DQ$57,卡牌消耗!AI633))</f>
        <v>金币</v>
      </c>
      <c r="AK633" s="14">
        <f>ROUND(INDEX(挂机升级突破!$DJ$6:$DJ$57,卡牌消耗!AI633)*INDEX(卡牌消耗!$B$8:$F$8,AG633)/$Q$4/50,0)*50</f>
        <v>750</v>
      </c>
      <c r="AL633" s="14" t="str">
        <f>IF(AD633&gt;0,INDEX(挂机升级突破!$DT$4:$ED$4,AD633),"")</f>
        <v>绿色基础材料</v>
      </c>
      <c r="AM633" s="14">
        <f>ROUND(INDEX(挂机升级突破!$DT$6:$ED$57,卡牌消耗!AI633,AD633)*INDEX(卡牌消耗!$B$5:$F$5,AG633)/$Q$4/5,0)*5</f>
        <v>125</v>
      </c>
      <c r="AN633" s="14" t="str">
        <f>IF(AE633&gt;0,INDEX(挂机升级突破!$DT$4:$ED$4,AE633),"")</f>
        <v/>
      </c>
      <c r="AO633" s="14" t="str">
        <f>IF(AE633&gt;0,ROUND(INDEX(挂机升级突破!$DT$6:$ED$57,卡牌消耗!AI633,AE633)*INDEX(卡牌消耗!$B$7:$F$7,AG633)/$Q$4,0),"")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380"/>
        <v>13</v>
      </c>
      <c r="AC634" s="14">
        <f>INDEX(挂机升级突破!$DQ$6:$DQ$57,卡牌消耗!AI634)</f>
        <v>11</v>
      </c>
      <c r="AD634" s="14">
        <f>INDEX(挂机升级突破!DR$6:DR$57,卡牌消耗!$AI634)</f>
        <v>2</v>
      </c>
      <c r="AE634" s="14">
        <f>INDEX(挂机升级突破!DS$6:DS$57,卡牌消耗!$AI634)</f>
        <v>0</v>
      </c>
      <c r="AF634" s="14" t="str">
        <f t="shared" si="381"/>
        <v>塞伯罗斯</v>
      </c>
      <c r="AG634" s="14">
        <f t="shared" si="382"/>
        <v>2</v>
      </c>
      <c r="AH634" s="14" t="str">
        <f t="shared" si="383"/>
        <v>塞伯罗斯魂火-6</v>
      </c>
      <c r="AI634" s="14">
        <f t="shared" si="384"/>
        <v>6</v>
      </c>
      <c r="AJ634" s="14" t="str">
        <f>INDEX(挂机升级突破!$DT$4:$ED$4,INDEX(挂机升级突破!$DQ$6:$DQ$57,卡牌消耗!AI634))</f>
        <v>金币</v>
      </c>
      <c r="AK634" s="14">
        <f>ROUND(INDEX(挂机升级突破!$DJ$6:$DJ$57,卡牌消耗!AI634)*INDEX(卡牌消耗!$B$8:$F$8,AG634)/$Q$4/50,0)*50</f>
        <v>900</v>
      </c>
      <c r="AL634" s="14" t="str">
        <f>IF(AD634&gt;0,INDEX(挂机升级突破!$DT$4:$ED$4,AD634),"")</f>
        <v>蓝色基础材料</v>
      </c>
      <c r="AM634" s="14">
        <f>ROUND(INDEX(挂机升级突破!$DT$6:$ED$57,卡牌消耗!AI634,AD634)*INDEX(卡牌消耗!$B$5:$F$5,AG634)/$Q$4/5,0)*5</f>
        <v>25</v>
      </c>
      <c r="AN634" s="14" t="str">
        <f>IF(AE634&gt;0,INDEX(挂机升级突破!$DT$4:$ED$4,AE634),"")</f>
        <v/>
      </c>
      <c r="AO634" s="14" t="str">
        <f>IF(AE634&gt;0,ROUND(INDEX(挂机升级突破!$DT$6:$ED$57,卡牌消耗!AI634,AE634)*INDEX(卡牌消耗!$B$7:$F$7,AG634)/$Q$4,0),"")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380"/>
        <v>13</v>
      </c>
      <c r="AC635" s="14">
        <f>INDEX(挂机升级突破!$DQ$6:$DQ$57,卡牌消耗!AI635)</f>
        <v>11</v>
      </c>
      <c r="AD635" s="14">
        <f>INDEX(挂机升级突破!DR$6:DR$57,卡牌消耗!$AI635)</f>
        <v>2</v>
      </c>
      <c r="AE635" s="14">
        <f>INDEX(挂机升级突破!DS$6:DS$57,卡牌消耗!$AI635)</f>
        <v>0</v>
      </c>
      <c r="AF635" s="14" t="str">
        <f t="shared" si="381"/>
        <v>塞伯罗斯</v>
      </c>
      <c r="AG635" s="14">
        <f t="shared" si="382"/>
        <v>2</v>
      </c>
      <c r="AH635" s="14" t="str">
        <f t="shared" si="383"/>
        <v>塞伯罗斯魂火-7</v>
      </c>
      <c r="AI635" s="14">
        <f t="shared" si="384"/>
        <v>7</v>
      </c>
      <c r="AJ635" s="14" t="str">
        <f>INDEX(挂机升级突破!$DT$4:$ED$4,INDEX(挂机升级突破!$DQ$6:$DQ$57,卡牌消耗!AI635))</f>
        <v>金币</v>
      </c>
      <c r="AK635" s="14">
        <f>ROUND(INDEX(挂机升级突破!$DJ$6:$DJ$57,卡牌消耗!AI635)*INDEX(卡牌消耗!$B$8:$F$8,AG635)/$Q$4/50,0)*50</f>
        <v>900</v>
      </c>
      <c r="AL635" s="14" t="str">
        <f>IF(AD635&gt;0,INDEX(挂机升级突破!$DT$4:$ED$4,AD635),"")</f>
        <v>蓝色基础材料</v>
      </c>
      <c r="AM635" s="14">
        <f>ROUND(INDEX(挂机升级突破!$DT$6:$ED$57,卡牌消耗!AI635,AD635)*INDEX(卡牌消耗!$B$5:$F$5,AG635)/$Q$4/5,0)*5</f>
        <v>25</v>
      </c>
      <c r="AN635" s="14" t="str">
        <f>IF(AE635&gt;0,INDEX(挂机升级突破!$DT$4:$ED$4,AE635),"")</f>
        <v/>
      </c>
      <c r="AO635" s="14" t="str">
        <f>IF(AE635&gt;0,ROUND(INDEX(挂机升级突破!$DT$6:$ED$57,卡牌消耗!AI635,AE635)*INDEX(卡牌消耗!$B$7:$F$7,AG635)/$Q$4,0),"")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380"/>
        <v>13</v>
      </c>
      <c r="AC636" s="14">
        <f>INDEX(挂机升级突破!$DQ$6:$DQ$57,卡牌消耗!AI636)</f>
        <v>11</v>
      </c>
      <c r="AD636" s="14">
        <f>INDEX(挂机升级突破!DR$6:DR$57,卡牌消耗!$AI636)</f>
        <v>2</v>
      </c>
      <c r="AE636" s="14">
        <f>INDEX(挂机升级突破!DS$6:DS$57,卡牌消耗!$AI636)</f>
        <v>0</v>
      </c>
      <c r="AF636" s="14" t="str">
        <f t="shared" si="381"/>
        <v>塞伯罗斯</v>
      </c>
      <c r="AG636" s="14">
        <f t="shared" si="382"/>
        <v>2</v>
      </c>
      <c r="AH636" s="14" t="str">
        <f t="shared" si="383"/>
        <v>塞伯罗斯魂火-8</v>
      </c>
      <c r="AI636" s="14">
        <f t="shared" si="384"/>
        <v>8</v>
      </c>
      <c r="AJ636" s="14" t="str">
        <f>INDEX(挂机升级突破!$DT$4:$ED$4,INDEX(挂机升级突破!$DQ$6:$DQ$57,卡牌消耗!AI636))</f>
        <v>金币</v>
      </c>
      <c r="AK636" s="14">
        <f>ROUND(INDEX(挂机升级突破!$DJ$6:$DJ$57,卡牌消耗!AI636)*INDEX(卡牌消耗!$B$8:$F$8,AG636)/$Q$4/50,0)*50</f>
        <v>1350</v>
      </c>
      <c r="AL636" s="14" t="str">
        <f>IF(AD636&gt;0,INDEX(挂机升级突破!$DT$4:$ED$4,AD636),"")</f>
        <v>蓝色基础材料</v>
      </c>
      <c r="AM636" s="14">
        <f>ROUND(INDEX(挂机升级突破!$DT$6:$ED$57,卡牌消耗!AI636,AD636)*INDEX(卡牌消耗!$B$5:$F$5,AG636)/$Q$4/5,0)*5</f>
        <v>45</v>
      </c>
      <c r="AN636" s="14" t="str">
        <f>IF(AE636&gt;0,INDEX(挂机升级突破!$DT$4:$ED$4,AE636),"")</f>
        <v/>
      </c>
      <c r="AO636" s="14" t="str">
        <f>IF(AE636&gt;0,ROUND(INDEX(挂机升级突破!$DT$6:$ED$57,卡牌消耗!AI636,AE636)*INDEX(卡牌消耗!$B$7:$F$7,AG636)/$Q$4,0),"")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380"/>
        <v>13</v>
      </c>
      <c r="AC637" s="14">
        <f>INDEX(挂机升级突破!$DQ$6:$DQ$57,卡牌消耗!AI637)</f>
        <v>11</v>
      </c>
      <c r="AD637" s="14">
        <f>INDEX(挂机升级突破!DR$6:DR$57,卡牌消耗!$AI637)</f>
        <v>2</v>
      </c>
      <c r="AE637" s="14">
        <f>INDEX(挂机升级突破!DS$6:DS$57,卡牌消耗!$AI637)</f>
        <v>0</v>
      </c>
      <c r="AF637" s="14" t="str">
        <f t="shared" si="381"/>
        <v>塞伯罗斯</v>
      </c>
      <c r="AG637" s="14">
        <f t="shared" si="382"/>
        <v>2</v>
      </c>
      <c r="AH637" s="14" t="str">
        <f t="shared" si="383"/>
        <v>塞伯罗斯魂火-9</v>
      </c>
      <c r="AI637" s="14">
        <f t="shared" si="384"/>
        <v>9</v>
      </c>
      <c r="AJ637" s="14" t="str">
        <f>INDEX(挂机升级突破!$DT$4:$ED$4,INDEX(挂机升级突破!$DQ$6:$DQ$57,卡牌消耗!AI637))</f>
        <v>金币</v>
      </c>
      <c r="AK637" s="14">
        <f>ROUND(INDEX(挂机升级突破!$DJ$6:$DJ$57,卡牌消耗!AI637)*INDEX(卡牌消耗!$B$8:$F$8,AG637)/$Q$4/50,0)*50</f>
        <v>1350</v>
      </c>
      <c r="AL637" s="14" t="str">
        <f>IF(AD637&gt;0,INDEX(挂机升级突破!$DT$4:$ED$4,AD637),"")</f>
        <v>蓝色基础材料</v>
      </c>
      <c r="AM637" s="14">
        <f>ROUND(INDEX(挂机升级突破!$DT$6:$ED$57,卡牌消耗!AI637,AD637)*INDEX(卡牌消耗!$B$5:$F$5,AG637)/$Q$4/5,0)*5</f>
        <v>45</v>
      </c>
      <c r="AN637" s="14" t="str">
        <f>IF(AE637&gt;0,INDEX(挂机升级突破!$DT$4:$ED$4,AE637),"")</f>
        <v/>
      </c>
      <c r="AO637" s="14" t="str">
        <f>IF(AE637&gt;0,ROUND(INDEX(挂机升级突破!$DT$6:$ED$57,卡牌消耗!AI637,AE637)*INDEX(卡牌消耗!$B$7:$F$7,AG637)/$Q$4,0),"")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380"/>
        <v>13</v>
      </c>
      <c r="AC638" s="14">
        <f>INDEX(挂机升级突破!$DQ$6:$DQ$57,卡牌消耗!AI638)</f>
        <v>11</v>
      </c>
      <c r="AD638" s="14">
        <f>INDEX(挂机升级突破!DR$6:DR$57,卡牌消耗!$AI638)</f>
        <v>2</v>
      </c>
      <c r="AE638" s="14">
        <f>INDEX(挂机升级突破!DS$6:DS$57,卡牌消耗!$AI638)</f>
        <v>0</v>
      </c>
      <c r="AF638" s="14" t="str">
        <f t="shared" si="381"/>
        <v>塞伯罗斯</v>
      </c>
      <c r="AG638" s="14">
        <f t="shared" si="382"/>
        <v>2</v>
      </c>
      <c r="AH638" s="14" t="str">
        <f t="shared" si="383"/>
        <v>塞伯罗斯魂火-10</v>
      </c>
      <c r="AI638" s="14">
        <f t="shared" si="384"/>
        <v>10</v>
      </c>
      <c r="AJ638" s="14" t="str">
        <f>INDEX(挂机升级突破!$DT$4:$ED$4,INDEX(挂机升级突破!$DQ$6:$DQ$57,卡牌消耗!AI638))</f>
        <v>金币</v>
      </c>
      <c r="AK638" s="14">
        <f>ROUND(INDEX(挂机升级突破!$DJ$6:$DJ$57,卡牌消耗!AI638)*INDEX(卡牌消耗!$B$8:$F$8,AG638)/$Q$4/50,0)*50</f>
        <v>2250</v>
      </c>
      <c r="AL638" s="14" t="str">
        <f>IF(AD638&gt;0,INDEX(挂机升级突破!$DT$4:$ED$4,AD638),"")</f>
        <v>蓝色基础材料</v>
      </c>
      <c r="AM638" s="14">
        <f>ROUND(INDEX(挂机升级突破!$DT$6:$ED$57,卡牌消耗!AI638,AD638)*INDEX(卡牌消耗!$B$5:$F$5,AG638)/$Q$4/5,0)*5</f>
        <v>70</v>
      </c>
      <c r="AN638" s="14" t="str">
        <f>IF(AE638&gt;0,INDEX(挂机升级突破!$DT$4:$ED$4,AE638),"")</f>
        <v/>
      </c>
      <c r="AO638" s="14" t="str">
        <f>IF(AE638&gt;0,ROUND(INDEX(挂机升级突破!$DT$6:$ED$57,卡牌消耗!AI638,AE638)*INDEX(卡牌消耗!$B$7:$F$7,AG638)/$Q$4,0),"")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380"/>
        <v>13</v>
      </c>
      <c r="AC639" s="14">
        <f>INDEX(挂机升级突破!$DQ$6:$DQ$57,卡牌消耗!AI639)</f>
        <v>11</v>
      </c>
      <c r="AD639" s="14">
        <f>INDEX(挂机升级突破!DR$6:DR$57,卡牌消耗!$AI639)</f>
        <v>2</v>
      </c>
      <c r="AE639" s="14">
        <f>INDEX(挂机升级突破!DS$6:DS$57,卡牌消耗!$AI639)</f>
        <v>0</v>
      </c>
      <c r="AF639" s="14" t="str">
        <f t="shared" si="381"/>
        <v>塞伯罗斯</v>
      </c>
      <c r="AG639" s="14">
        <f t="shared" si="382"/>
        <v>2</v>
      </c>
      <c r="AH639" s="14" t="str">
        <f t="shared" si="383"/>
        <v>塞伯罗斯魂火-11</v>
      </c>
      <c r="AI639" s="14">
        <f t="shared" si="384"/>
        <v>11</v>
      </c>
      <c r="AJ639" s="14" t="str">
        <f>INDEX(挂机升级突破!$DT$4:$ED$4,INDEX(挂机升级突破!$DQ$6:$DQ$57,卡牌消耗!AI639))</f>
        <v>金币</v>
      </c>
      <c r="AK639" s="14">
        <f>ROUND(INDEX(挂机升级突破!$DJ$6:$DJ$57,卡牌消耗!AI639)*INDEX(卡牌消耗!$B$8:$F$8,AG639)/$Q$4/50,0)*50</f>
        <v>2250</v>
      </c>
      <c r="AL639" s="14" t="str">
        <f>IF(AD639&gt;0,INDEX(挂机升级突破!$DT$4:$ED$4,AD639),"")</f>
        <v>蓝色基础材料</v>
      </c>
      <c r="AM639" s="14">
        <f>ROUND(INDEX(挂机升级突破!$DT$6:$ED$57,卡牌消耗!AI639,AD639)*INDEX(卡牌消耗!$B$5:$F$5,AG639)/$Q$4/5,0)*5</f>
        <v>70</v>
      </c>
      <c r="AN639" s="14" t="str">
        <f>IF(AE639&gt;0,INDEX(挂机升级突破!$DT$4:$ED$4,AE639),"")</f>
        <v/>
      </c>
      <c r="AO639" s="14" t="str">
        <f>IF(AE639&gt;0,ROUND(INDEX(挂机升级突破!$DT$6:$ED$57,卡牌消耗!AI639,AE639)*INDEX(卡牌消耗!$B$7:$F$7,AG639)/$Q$4,0),"")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380"/>
        <v>13</v>
      </c>
      <c r="AC640" s="14">
        <f>INDEX(挂机升级突破!$DQ$6:$DQ$57,卡牌消耗!AI640)</f>
        <v>11</v>
      </c>
      <c r="AD640" s="14">
        <f>INDEX(挂机升级突破!DR$6:DR$57,卡牌消耗!$AI640)</f>
        <v>2</v>
      </c>
      <c r="AE640" s="14">
        <f>INDEX(挂机升级突破!DS$6:DS$57,卡牌消耗!$AI640)</f>
        <v>0</v>
      </c>
      <c r="AF640" s="14" t="str">
        <f t="shared" si="381"/>
        <v>塞伯罗斯</v>
      </c>
      <c r="AG640" s="14">
        <f t="shared" si="382"/>
        <v>2</v>
      </c>
      <c r="AH640" s="14" t="str">
        <f t="shared" si="383"/>
        <v>塞伯罗斯魂火-12</v>
      </c>
      <c r="AI640" s="14">
        <f t="shared" si="384"/>
        <v>12</v>
      </c>
      <c r="AJ640" s="14" t="str">
        <f>INDEX(挂机升级突破!$DT$4:$ED$4,INDEX(挂机升级突破!$DQ$6:$DQ$57,卡牌消耗!AI640))</f>
        <v>金币</v>
      </c>
      <c r="AK640" s="14">
        <f>ROUND(INDEX(挂机升级突破!$DJ$6:$DJ$57,卡牌消耗!AI640)*INDEX(卡牌消耗!$B$8:$F$8,AG640)/$Q$4/50,0)*50</f>
        <v>1900</v>
      </c>
      <c r="AL640" s="14" t="str">
        <f>IF(AD640&gt;0,INDEX(挂机升级突破!$DT$4:$ED$4,AD640),"")</f>
        <v>蓝色基础材料</v>
      </c>
      <c r="AM640" s="14">
        <f>ROUND(INDEX(挂机升级突破!$DT$6:$ED$57,卡牌消耗!AI640,AD640)*INDEX(卡牌消耗!$B$5:$F$5,AG640)/$Q$4/5,0)*5</f>
        <v>90</v>
      </c>
      <c r="AN640" s="14" t="str">
        <f>IF(AE640&gt;0,INDEX(挂机升级突破!$DT$4:$ED$4,AE640),"")</f>
        <v/>
      </c>
      <c r="AO640" s="14" t="str">
        <f>IF(AE640&gt;0,ROUND(INDEX(挂机升级突破!$DT$6:$ED$57,卡牌消耗!AI640,AE640)*INDEX(卡牌消耗!$B$7:$F$7,AG640)/$Q$4,0),"")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380"/>
        <v>13</v>
      </c>
      <c r="AC641" s="14">
        <f>INDEX(挂机升级突破!$DQ$6:$DQ$57,卡牌消耗!AI641)</f>
        <v>11</v>
      </c>
      <c r="AD641" s="14">
        <f>INDEX(挂机升级突破!DR$6:DR$57,卡牌消耗!$AI641)</f>
        <v>2</v>
      </c>
      <c r="AE641" s="14">
        <f>INDEX(挂机升级突破!DS$6:DS$57,卡牌消耗!$AI641)</f>
        <v>0</v>
      </c>
      <c r="AF641" s="14" t="str">
        <f t="shared" si="381"/>
        <v>塞伯罗斯</v>
      </c>
      <c r="AG641" s="14">
        <f t="shared" si="382"/>
        <v>2</v>
      </c>
      <c r="AH641" s="14" t="str">
        <f t="shared" si="383"/>
        <v>塞伯罗斯魂火-13</v>
      </c>
      <c r="AI641" s="14">
        <f t="shared" si="384"/>
        <v>13</v>
      </c>
      <c r="AJ641" s="14" t="str">
        <f>INDEX(挂机升级突破!$DT$4:$ED$4,INDEX(挂机升级突破!$DQ$6:$DQ$57,卡牌消耗!AI641))</f>
        <v>金币</v>
      </c>
      <c r="AK641" s="14">
        <f>ROUND(INDEX(挂机升级突破!$DJ$6:$DJ$57,卡牌消耗!AI641)*INDEX(卡牌消耗!$B$8:$F$8,AG641)/$Q$4/50,0)*50</f>
        <v>1900</v>
      </c>
      <c r="AL641" s="14" t="str">
        <f>IF(AD641&gt;0,INDEX(挂机升级突破!$DT$4:$ED$4,AD641),"")</f>
        <v>蓝色基础材料</v>
      </c>
      <c r="AM641" s="14">
        <f>ROUND(INDEX(挂机升级突破!$DT$6:$ED$57,卡牌消耗!AI641,AD641)*INDEX(卡牌消耗!$B$5:$F$5,AG641)/$Q$4/5,0)*5</f>
        <v>90</v>
      </c>
      <c r="AN641" s="14" t="str">
        <f>IF(AE641&gt;0,INDEX(挂机升级突破!$DT$4:$ED$4,AE641),"")</f>
        <v/>
      </c>
      <c r="AO641" s="14" t="str">
        <f>IF(AE641&gt;0,ROUND(INDEX(挂机升级突破!$DT$6:$ED$57,卡牌消耗!AI641,AE641)*INDEX(卡牌消耗!$B$7:$F$7,AG641)/$Q$4,0),"")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380"/>
        <v>13</v>
      </c>
      <c r="AC642" s="14">
        <f>INDEX(挂机升级突破!$DQ$6:$DQ$57,卡牌消耗!AI642)</f>
        <v>11</v>
      </c>
      <c r="AD642" s="14">
        <f>INDEX(挂机升级突破!DR$6:DR$57,卡牌消耗!$AI642)</f>
        <v>3</v>
      </c>
      <c r="AE642" s="14">
        <f>INDEX(挂机升级突破!DS$6:DS$57,卡牌消耗!$AI642)</f>
        <v>0</v>
      </c>
      <c r="AF642" s="14" t="str">
        <f t="shared" si="381"/>
        <v>塞伯罗斯</v>
      </c>
      <c r="AG642" s="14">
        <f t="shared" si="382"/>
        <v>2</v>
      </c>
      <c r="AH642" s="14" t="str">
        <f t="shared" si="383"/>
        <v>塞伯罗斯魂火-14</v>
      </c>
      <c r="AI642" s="14">
        <f t="shared" si="384"/>
        <v>14</v>
      </c>
      <c r="AJ642" s="14" t="str">
        <f>INDEX(挂机升级突破!$DT$4:$ED$4,INDEX(挂机升级突破!$DQ$6:$DQ$57,卡牌消耗!AI642))</f>
        <v>金币</v>
      </c>
      <c r="AK642" s="14">
        <f>ROUND(INDEX(挂机升级突破!$DJ$6:$DJ$57,卡牌消耗!AI642)*INDEX(卡牌消耗!$B$8:$F$8,AG642)/$Q$4/50,0)*50</f>
        <v>2100</v>
      </c>
      <c r="AL642" s="14" t="str">
        <f>IF(AD642&gt;0,INDEX(挂机升级突破!$DT$4:$ED$4,AD642),"")</f>
        <v>紫色基础材料</v>
      </c>
      <c r="AM642" s="14">
        <f>ROUND(INDEX(挂机升级突破!$DT$6:$ED$57,卡牌消耗!AI642,AD642)*INDEX(卡牌消耗!$B$5:$F$5,AG642)/$Q$4/5,0)*5</f>
        <v>20</v>
      </c>
      <c r="AN642" s="14" t="str">
        <f>IF(AE642&gt;0,INDEX(挂机升级突破!$DT$4:$ED$4,AE642),"")</f>
        <v/>
      </c>
      <c r="AO642" s="14" t="str">
        <f>IF(AE642&gt;0,ROUND(INDEX(挂机升级突破!$DT$6:$ED$57,卡牌消耗!AI642,AE642)*INDEX(卡牌消耗!$B$7:$F$7,AG642)/$Q$4,0),"")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380"/>
        <v>13</v>
      </c>
      <c r="AC643" s="14">
        <f>INDEX(挂机升级突破!$DQ$6:$DQ$57,卡牌消耗!AI643)</f>
        <v>11</v>
      </c>
      <c r="AD643" s="14">
        <f>INDEX(挂机升级突破!DR$6:DR$57,卡牌消耗!$AI643)</f>
        <v>3</v>
      </c>
      <c r="AE643" s="14">
        <f>INDEX(挂机升级突破!DS$6:DS$57,卡牌消耗!$AI643)</f>
        <v>0</v>
      </c>
      <c r="AF643" s="14" t="str">
        <f t="shared" si="381"/>
        <v>塞伯罗斯</v>
      </c>
      <c r="AG643" s="14">
        <f t="shared" si="382"/>
        <v>2</v>
      </c>
      <c r="AH643" s="14" t="str">
        <f t="shared" si="383"/>
        <v>塞伯罗斯魂火-15</v>
      </c>
      <c r="AI643" s="14">
        <f t="shared" si="384"/>
        <v>15</v>
      </c>
      <c r="AJ643" s="14" t="str">
        <f>INDEX(挂机升级突破!$DT$4:$ED$4,INDEX(挂机升级突破!$DQ$6:$DQ$57,卡牌消耗!AI643))</f>
        <v>金币</v>
      </c>
      <c r="AK643" s="14">
        <f>ROUND(INDEX(挂机升级突破!$DJ$6:$DJ$57,卡牌消耗!AI643)*INDEX(卡牌消耗!$B$8:$F$8,AG643)/$Q$4/50,0)*50</f>
        <v>2300</v>
      </c>
      <c r="AL643" s="14" t="str">
        <f>IF(AD643&gt;0,INDEX(挂机升级突破!$DT$4:$ED$4,AD643),"")</f>
        <v>紫色基础材料</v>
      </c>
      <c r="AM643" s="14">
        <f>ROUND(INDEX(挂机升级突破!$DT$6:$ED$57,卡牌消耗!AI643,AD643)*INDEX(卡牌消耗!$B$5:$F$5,AG643)/$Q$4/5,0)*5</f>
        <v>20</v>
      </c>
      <c r="AN643" s="14" t="str">
        <f>IF(AE643&gt;0,INDEX(挂机升级突破!$DT$4:$ED$4,AE643),"")</f>
        <v/>
      </c>
      <c r="AO643" s="14" t="str">
        <f>IF(AE643&gt;0,ROUND(INDEX(挂机升级突破!$DT$6:$ED$57,卡牌消耗!AI643,AE643)*INDEX(卡牌消耗!$B$7:$F$7,AG643)/$Q$4,0),"")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380"/>
        <v>13</v>
      </c>
      <c r="AC644" s="14">
        <f>INDEX(挂机升级突破!$DQ$6:$DQ$57,卡牌消耗!AI644)</f>
        <v>11</v>
      </c>
      <c r="AD644" s="14">
        <f>INDEX(挂机升级突破!DR$6:DR$57,卡牌消耗!$AI644)</f>
        <v>3</v>
      </c>
      <c r="AE644" s="14">
        <f>INDEX(挂机升级突破!DS$6:DS$57,卡牌消耗!$AI644)</f>
        <v>0</v>
      </c>
      <c r="AF644" s="14" t="str">
        <f t="shared" si="381"/>
        <v>塞伯罗斯</v>
      </c>
      <c r="AG644" s="14">
        <f t="shared" si="382"/>
        <v>2</v>
      </c>
      <c r="AH644" s="14" t="str">
        <f t="shared" si="383"/>
        <v>塞伯罗斯魂火-16</v>
      </c>
      <c r="AI644" s="14">
        <f t="shared" si="384"/>
        <v>16</v>
      </c>
      <c r="AJ644" s="14" t="str">
        <f>INDEX(挂机升级突破!$DT$4:$ED$4,INDEX(挂机升级突破!$DQ$6:$DQ$57,卡牌消耗!AI644))</f>
        <v>金币</v>
      </c>
      <c r="AK644" s="14">
        <f>ROUND(INDEX(挂机升级突破!$DJ$6:$DJ$57,卡牌消耗!AI644)*INDEX(卡牌消耗!$B$8:$F$8,AG644)/$Q$4/50,0)*50</f>
        <v>2300</v>
      </c>
      <c r="AL644" s="14" t="str">
        <f>IF(AD644&gt;0,INDEX(挂机升级突破!$DT$4:$ED$4,AD644),"")</f>
        <v>紫色基础材料</v>
      </c>
      <c r="AM644" s="14">
        <f>ROUND(INDEX(挂机升级突破!$DT$6:$ED$57,卡牌消耗!AI644,AD644)*INDEX(卡牌消耗!$B$5:$F$5,AG644)/$Q$4/5,0)*5</f>
        <v>20</v>
      </c>
      <c r="AN644" s="14" t="str">
        <f>IF(AE644&gt;0,INDEX(挂机升级突破!$DT$4:$ED$4,AE644),"")</f>
        <v/>
      </c>
      <c r="AO644" s="14" t="str">
        <f>IF(AE644&gt;0,ROUND(INDEX(挂机升级突破!$DT$6:$ED$57,卡牌消耗!AI644,AE644)*INDEX(卡牌消耗!$B$7:$F$7,AG644)/$Q$4,0),"")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380"/>
        <v>13</v>
      </c>
      <c r="AC645" s="14">
        <f>INDEX(挂机升级突破!$DQ$6:$DQ$57,卡牌消耗!AI645)</f>
        <v>11</v>
      </c>
      <c r="AD645" s="14">
        <f>INDEX(挂机升级突破!DR$6:DR$57,卡牌消耗!$AI645)</f>
        <v>3</v>
      </c>
      <c r="AE645" s="14">
        <f>INDEX(挂机升级突破!DS$6:DS$57,卡牌消耗!$AI645)</f>
        <v>0</v>
      </c>
      <c r="AF645" s="14" t="str">
        <f t="shared" si="381"/>
        <v>塞伯罗斯</v>
      </c>
      <c r="AG645" s="14">
        <f t="shared" si="382"/>
        <v>2</v>
      </c>
      <c r="AH645" s="14" t="str">
        <f t="shared" si="383"/>
        <v>塞伯罗斯魂火-17</v>
      </c>
      <c r="AI645" s="14">
        <f t="shared" si="384"/>
        <v>17</v>
      </c>
      <c r="AJ645" s="14" t="str">
        <f>INDEX(挂机升级突破!$DT$4:$ED$4,INDEX(挂机升级突破!$DQ$6:$DQ$57,卡牌消耗!AI645))</f>
        <v>金币</v>
      </c>
      <c r="AK645" s="14">
        <f>ROUND(INDEX(挂机升级突破!$DJ$6:$DJ$57,卡牌消耗!AI645)*INDEX(卡牌消耗!$B$8:$F$8,AG645)/$Q$4/50,0)*50</f>
        <v>2850</v>
      </c>
      <c r="AL645" s="14" t="str">
        <f>IF(AD645&gt;0,INDEX(挂机升级突破!$DT$4:$ED$4,AD645),"")</f>
        <v>紫色基础材料</v>
      </c>
      <c r="AM645" s="14">
        <f>ROUND(INDEX(挂机升级突破!$DT$6:$ED$57,卡牌消耗!AI645,AD645)*INDEX(卡牌消耗!$B$5:$F$5,AG645)/$Q$4/5,0)*5</f>
        <v>35</v>
      </c>
      <c r="AN645" s="14" t="str">
        <f>IF(AE645&gt;0,INDEX(挂机升级突破!$DT$4:$ED$4,AE645),"")</f>
        <v/>
      </c>
      <c r="AO645" s="14" t="str">
        <f>IF(AE645&gt;0,ROUND(INDEX(挂机升级突破!$DT$6:$ED$57,卡牌消耗!AI645,AE645)*INDEX(卡牌消耗!$B$7:$F$7,AG645)/$Q$4,0),"")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385">INT((AA646-1)/52)+1</f>
        <v>13</v>
      </c>
      <c r="AC646" s="14">
        <f>INDEX(挂机升级突破!$DQ$6:$DQ$57,卡牌消耗!AI646)</f>
        <v>11</v>
      </c>
      <c r="AD646" s="14">
        <f>INDEX(挂机升级突破!DR$6:DR$57,卡牌消耗!$AI646)</f>
        <v>3</v>
      </c>
      <c r="AE646" s="14">
        <f>INDEX(挂机升级突破!DS$6:DS$57,卡牌消耗!$AI646)</f>
        <v>0</v>
      </c>
      <c r="AF646" s="14" t="str">
        <f t="shared" ref="AF646:AF709" si="386">INDEX($B$13:$B$40,AB646)</f>
        <v>塞伯罗斯</v>
      </c>
      <c r="AG646" s="14">
        <f t="shared" ref="AG646:AG709" si="387">INDEX($C$13:$C$40,AB646)</f>
        <v>2</v>
      </c>
      <c r="AH646" s="14" t="str">
        <f t="shared" ref="AH646:AH709" si="388">AF646&amp;"魂火-"&amp;AI646</f>
        <v>塞伯罗斯魂火-18</v>
      </c>
      <c r="AI646" s="14">
        <f t="shared" ref="AI646:AI709" si="389">AA646-(AB646-1)*52</f>
        <v>18</v>
      </c>
      <c r="AJ646" s="14" t="str">
        <f>INDEX(挂机升级突破!$DT$4:$ED$4,INDEX(挂机升级突破!$DQ$6:$DQ$57,卡牌消耗!AI646))</f>
        <v>金币</v>
      </c>
      <c r="AK646" s="14">
        <f>ROUND(INDEX(挂机升级突破!$DJ$6:$DJ$57,卡牌消耗!AI646)*INDEX(卡牌消耗!$B$8:$F$8,AG646)/$Q$4/50,0)*50</f>
        <v>2850</v>
      </c>
      <c r="AL646" s="14" t="str">
        <f>IF(AD646&gt;0,INDEX(挂机升级突破!$DT$4:$ED$4,AD646),"")</f>
        <v>紫色基础材料</v>
      </c>
      <c r="AM646" s="14">
        <f>ROUND(INDEX(挂机升级突破!$DT$6:$ED$57,卡牌消耗!AI646,AD646)*INDEX(卡牌消耗!$B$5:$F$5,AG646)/$Q$4/5,0)*5</f>
        <v>35</v>
      </c>
      <c r="AN646" s="14" t="str">
        <f>IF(AE646&gt;0,INDEX(挂机升级突破!$DT$4:$ED$4,AE646),"")</f>
        <v/>
      </c>
      <c r="AO646" s="14" t="str">
        <f>IF(AE646&gt;0,ROUND(INDEX(挂机升级突破!$DT$6:$ED$57,卡牌消耗!AI646,AE646)*INDEX(卡牌消耗!$B$7:$F$7,AG646)/$Q$4,0),"")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385"/>
        <v>13</v>
      </c>
      <c r="AC647" s="14">
        <f>INDEX(挂机升级突破!$DQ$6:$DQ$57,卡牌消耗!AI647)</f>
        <v>11</v>
      </c>
      <c r="AD647" s="14">
        <f>INDEX(挂机升级突破!DR$6:DR$57,卡牌消耗!$AI647)</f>
        <v>3</v>
      </c>
      <c r="AE647" s="14">
        <f>INDEX(挂机升级突破!DS$6:DS$57,卡牌消耗!$AI647)</f>
        <v>0</v>
      </c>
      <c r="AF647" s="14" t="str">
        <f t="shared" si="386"/>
        <v>塞伯罗斯</v>
      </c>
      <c r="AG647" s="14">
        <f t="shared" si="387"/>
        <v>2</v>
      </c>
      <c r="AH647" s="14" t="str">
        <f t="shared" si="388"/>
        <v>塞伯罗斯魂火-19</v>
      </c>
      <c r="AI647" s="14">
        <f t="shared" si="389"/>
        <v>19</v>
      </c>
      <c r="AJ647" s="14" t="str">
        <f>INDEX(挂机升级突破!$DT$4:$ED$4,INDEX(挂机升级突破!$DQ$6:$DQ$57,卡牌消耗!AI647))</f>
        <v>金币</v>
      </c>
      <c r="AK647" s="14">
        <f>ROUND(INDEX(挂机升级突破!$DJ$6:$DJ$57,卡牌消耗!AI647)*INDEX(卡牌消耗!$B$8:$F$8,AG647)/$Q$4/50,0)*50</f>
        <v>2850</v>
      </c>
      <c r="AL647" s="14" t="str">
        <f>IF(AD647&gt;0,INDEX(挂机升级突破!$DT$4:$ED$4,AD647),"")</f>
        <v>紫色基础材料</v>
      </c>
      <c r="AM647" s="14">
        <f>ROUND(INDEX(挂机升级突破!$DT$6:$ED$57,卡牌消耗!AI647,AD647)*INDEX(卡牌消耗!$B$5:$F$5,AG647)/$Q$4/5,0)*5</f>
        <v>35</v>
      </c>
      <c r="AN647" s="14" t="str">
        <f>IF(AE647&gt;0,INDEX(挂机升级突破!$DT$4:$ED$4,AE647),"")</f>
        <v/>
      </c>
      <c r="AO647" s="14" t="str">
        <f>IF(AE647&gt;0,ROUND(INDEX(挂机升级突破!$DT$6:$ED$57,卡牌消耗!AI647,AE647)*INDEX(卡牌消耗!$B$7:$F$7,AG647)/$Q$4,0),"")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385"/>
        <v>13</v>
      </c>
      <c r="AC648" s="14">
        <f>INDEX(挂机升级突破!$DQ$6:$DQ$57,卡牌消耗!AI648)</f>
        <v>11</v>
      </c>
      <c r="AD648" s="14">
        <f>INDEX(挂机升级突破!DR$6:DR$57,卡牌消耗!$AI648)</f>
        <v>3</v>
      </c>
      <c r="AE648" s="14">
        <f>INDEX(挂机升级突破!DS$6:DS$57,卡牌消耗!$AI648)</f>
        <v>0</v>
      </c>
      <c r="AF648" s="14" t="str">
        <f t="shared" si="386"/>
        <v>塞伯罗斯</v>
      </c>
      <c r="AG648" s="14">
        <f t="shared" si="387"/>
        <v>2</v>
      </c>
      <c r="AH648" s="14" t="str">
        <f t="shared" si="388"/>
        <v>塞伯罗斯魂火-20</v>
      </c>
      <c r="AI648" s="14">
        <f t="shared" si="389"/>
        <v>20</v>
      </c>
      <c r="AJ648" s="14" t="str">
        <f>INDEX(挂机升级突破!$DT$4:$ED$4,INDEX(挂机升级突破!$DQ$6:$DQ$57,卡牌消耗!AI648))</f>
        <v>金币</v>
      </c>
      <c r="AK648" s="14">
        <f>ROUND(INDEX(挂机升级突破!$DJ$6:$DJ$57,卡牌消耗!AI648)*INDEX(卡牌消耗!$B$8:$F$8,AG648)/$Q$4/50,0)*50</f>
        <v>3500</v>
      </c>
      <c r="AL648" s="14" t="str">
        <f>IF(AD648&gt;0,INDEX(挂机升级突破!$DT$4:$ED$4,AD648),"")</f>
        <v>紫色基础材料</v>
      </c>
      <c r="AM648" s="14">
        <f>ROUND(INDEX(挂机升级突破!$DT$6:$ED$57,卡牌消耗!AI648,AD648)*INDEX(卡牌消耗!$B$5:$F$5,AG648)/$Q$4/5,0)*5</f>
        <v>55</v>
      </c>
      <c r="AN648" s="14" t="str">
        <f>IF(AE648&gt;0,INDEX(挂机升级突破!$DT$4:$ED$4,AE648),"")</f>
        <v/>
      </c>
      <c r="AO648" s="14" t="str">
        <f>IF(AE648&gt;0,ROUND(INDEX(挂机升级突破!$DT$6:$ED$57,卡牌消耗!AI648,AE648)*INDEX(卡牌消耗!$B$7:$F$7,AG648)/$Q$4,0),"")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385"/>
        <v>13</v>
      </c>
      <c r="AC649" s="14">
        <f>INDEX(挂机升级突破!$DQ$6:$DQ$57,卡牌消耗!AI649)</f>
        <v>11</v>
      </c>
      <c r="AD649" s="14">
        <f>INDEX(挂机升级突破!DR$6:DR$57,卡牌消耗!$AI649)</f>
        <v>3</v>
      </c>
      <c r="AE649" s="14">
        <f>INDEX(挂机升级突破!DS$6:DS$57,卡牌消耗!$AI649)</f>
        <v>0</v>
      </c>
      <c r="AF649" s="14" t="str">
        <f t="shared" si="386"/>
        <v>塞伯罗斯</v>
      </c>
      <c r="AG649" s="14">
        <f t="shared" si="387"/>
        <v>2</v>
      </c>
      <c r="AH649" s="14" t="str">
        <f t="shared" si="388"/>
        <v>塞伯罗斯魂火-21</v>
      </c>
      <c r="AI649" s="14">
        <f t="shared" si="389"/>
        <v>21</v>
      </c>
      <c r="AJ649" s="14" t="str">
        <f>INDEX(挂机升级突破!$DT$4:$ED$4,INDEX(挂机升级突破!$DQ$6:$DQ$57,卡牌消耗!AI649))</f>
        <v>金币</v>
      </c>
      <c r="AK649" s="14">
        <f>ROUND(INDEX(挂机升级突破!$DJ$6:$DJ$57,卡牌消耗!AI649)*INDEX(卡牌消耗!$B$8:$F$8,AG649)/$Q$4/50,0)*50</f>
        <v>3500</v>
      </c>
      <c r="AL649" s="14" t="str">
        <f>IF(AD649&gt;0,INDEX(挂机升级突破!$DT$4:$ED$4,AD649),"")</f>
        <v>紫色基础材料</v>
      </c>
      <c r="AM649" s="14">
        <f>ROUND(INDEX(挂机升级突破!$DT$6:$ED$57,卡牌消耗!AI649,AD649)*INDEX(卡牌消耗!$B$5:$F$5,AG649)/$Q$4/5,0)*5</f>
        <v>55</v>
      </c>
      <c r="AN649" s="14" t="str">
        <f>IF(AE649&gt;0,INDEX(挂机升级突破!$DT$4:$ED$4,AE649),"")</f>
        <v/>
      </c>
      <c r="AO649" s="14" t="str">
        <f>IF(AE649&gt;0,ROUND(INDEX(挂机升级突破!$DT$6:$ED$57,卡牌消耗!AI649,AE649)*INDEX(卡牌消耗!$B$7:$F$7,AG649)/$Q$4,0),"")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385"/>
        <v>13</v>
      </c>
      <c r="AC650" s="14">
        <f>INDEX(挂机升级突破!$DQ$6:$DQ$57,卡牌消耗!AI650)</f>
        <v>11</v>
      </c>
      <c r="AD650" s="14">
        <f>INDEX(挂机升级突破!DR$6:DR$57,卡牌消耗!$AI650)</f>
        <v>3</v>
      </c>
      <c r="AE650" s="14">
        <f>INDEX(挂机升级突破!DS$6:DS$57,卡牌消耗!$AI650)</f>
        <v>0</v>
      </c>
      <c r="AF650" s="14" t="str">
        <f t="shared" si="386"/>
        <v>塞伯罗斯</v>
      </c>
      <c r="AG650" s="14">
        <f t="shared" si="387"/>
        <v>2</v>
      </c>
      <c r="AH650" s="14" t="str">
        <f t="shared" si="388"/>
        <v>塞伯罗斯魂火-22</v>
      </c>
      <c r="AI650" s="14">
        <f t="shared" si="389"/>
        <v>22</v>
      </c>
      <c r="AJ650" s="14" t="str">
        <f>INDEX(挂机升级突破!$DT$4:$ED$4,INDEX(挂机升级突破!$DQ$6:$DQ$57,卡牌消耗!AI650))</f>
        <v>金币</v>
      </c>
      <c r="AK650" s="14">
        <f>ROUND(INDEX(挂机升级突破!$DJ$6:$DJ$57,卡牌消耗!AI650)*INDEX(卡牌消耗!$B$8:$F$8,AG650)/$Q$4/50,0)*50</f>
        <v>3500</v>
      </c>
      <c r="AL650" s="14" t="str">
        <f>IF(AD650&gt;0,INDEX(挂机升级突破!$DT$4:$ED$4,AD650),"")</f>
        <v>紫色基础材料</v>
      </c>
      <c r="AM650" s="14">
        <f>ROUND(INDEX(挂机升级突破!$DT$6:$ED$57,卡牌消耗!AI650,AD650)*INDEX(卡牌消耗!$B$5:$F$5,AG650)/$Q$4/5,0)*5</f>
        <v>55</v>
      </c>
      <c r="AN650" s="14" t="str">
        <f>IF(AE650&gt;0,INDEX(挂机升级突破!$DT$4:$ED$4,AE650),"")</f>
        <v/>
      </c>
      <c r="AO650" s="14" t="str">
        <f>IF(AE650&gt;0,ROUND(INDEX(挂机升级突破!$DT$6:$ED$57,卡牌消耗!AI650,AE650)*INDEX(卡牌消耗!$B$7:$F$7,AG650)/$Q$4,0),"")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385"/>
        <v>13</v>
      </c>
      <c r="AC651" s="14">
        <f>INDEX(挂机升级突破!$DQ$6:$DQ$57,卡牌消耗!AI651)</f>
        <v>11</v>
      </c>
      <c r="AD651" s="14">
        <f>INDEX(挂机升级突破!DR$6:DR$57,卡牌消耗!$AI651)</f>
        <v>4</v>
      </c>
      <c r="AE651" s="14">
        <f>INDEX(挂机升级突破!DS$6:DS$57,卡牌消耗!$AI651)</f>
        <v>0</v>
      </c>
      <c r="AF651" s="14" t="str">
        <f t="shared" si="386"/>
        <v>塞伯罗斯</v>
      </c>
      <c r="AG651" s="14">
        <f t="shared" si="387"/>
        <v>2</v>
      </c>
      <c r="AH651" s="14" t="str">
        <f t="shared" si="388"/>
        <v>塞伯罗斯魂火-23</v>
      </c>
      <c r="AI651" s="14">
        <f t="shared" si="389"/>
        <v>23</v>
      </c>
      <c r="AJ651" s="14" t="str">
        <f>INDEX(挂机升级突破!$DT$4:$ED$4,INDEX(挂机升级突破!$DQ$6:$DQ$57,卡牌消耗!AI651))</f>
        <v>金币</v>
      </c>
      <c r="AK651" s="14">
        <f>ROUND(INDEX(挂机升级突破!$DJ$6:$DJ$57,卡牌消耗!AI651)*INDEX(卡牌消耗!$B$8:$F$8,AG651)/$Q$4/50,0)*50</f>
        <v>4850</v>
      </c>
      <c r="AL651" s="14" t="str">
        <f>IF(AD651&gt;0,INDEX(挂机升级突破!$DT$4:$ED$4,AD651),"")</f>
        <v>橙色基础材料</v>
      </c>
      <c r="AM651" s="14">
        <f>ROUND(INDEX(挂机升级突破!$DT$6:$ED$57,卡牌消耗!AI651,AD651)*INDEX(卡牌消耗!$B$5:$F$5,AG651)/$Q$4/5,0)*5</f>
        <v>15</v>
      </c>
      <c r="AN651" s="14" t="str">
        <f>IF(AE651&gt;0,INDEX(挂机升级突破!$DT$4:$ED$4,AE651),"")</f>
        <v/>
      </c>
      <c r="AO651" s="14" t="str">
        <f>IF(AE651&gt;0,ROUND(INDEX(挂机升级突破!$DT$6:$ED$57,卡牌消耗!AI651,AE651)*INDEX(卡牌消耗!$B$7:$F$7,AG651)/$Q$4,0),"")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385"/>
        <v>13</v>
      </c>
      <c r="AC652" s="14">
        <f>INDEX(挂机升级突破!$DQ$6:$DQ$57,卡牌消耗!AI652)</f>
        <v>11</v>
      </c>
      <c r="AD652" s="14">
        <f>INDEX(挂机升级突破!DR$6:DR$57,卡牌消耗!$AI652)</f>
        <v>4</v>
      </c>
      <c r="AE652" s="14">
        <f>INDEX(挂机升级突破!DS$6:DS$57,卡牌消耗!$AI652)</f>
        <v>0</v>
      </c>
      <c r="AF652" s="14" t="str">
        <f t="shared" si="386"/>
        <v>塞伯罗斯</v>
      </c>
      <c r="AG652" s="14">
        <f t="shared" si="387"/>
        <v>2</v>
      </c>
      <c r="AH652" s="14" t="str">
        <f t="shared" si="388"/>
        <v>塞伯罗斯魂火-24</v>
      </c>
      <c r="AI652" s="14">
        <f t="shared" si="389"/>
        <v>24</v>
      </c>
      <c r="AJ652" s="14" t="str">
        <f>INDEX(挂机升级突破!$DT$4:$ED$4,INDEX(挂机升级突破!$DQ$6:$DQ$57,卡牌消耗!AI652))</f>
        <v>金币</v>
      </c>
      <c r="AK652" s="14">
        <f>ROUND(INDEX(挂机升级突破!$DJ$6:$DJ$57,卡牌消耗!AI652)*INDEX(卡牌消耗!$B$8:$F$8,AG652)/$Q$4/50,0)*50</f>
        <v>4850</v>
      </c>
      <c r="AL652" s="14" t="str">
        <f>IF(AD652&gt;0,INDEX(挂机升级突破!$DT$4:$ED$4,AD652),"")</f>
        <v>橙色基础材料</v>
      </c>
      <c r="AM652" s="14">
        <f>ROUND(INDEX(挂机升级突破!$DT$6:$ED$57,卡牌消耗!AI652,AD652)*INDEX(卡牌消耗!$B$5:$F$5,AG652)/$Q$4/5,0)*5</f>
        <v>15</v>
      </c>
      <c r="AN652" s="14" t="str">
        <f>IF(AE652&gt;0,INDEX(挂机升级突破!$DT$4:$ED$4,AE652),"")</f>
        <v/>
      </c>
      <c r="AO652" s="14" t="str">
        <f>IF(AE652&gt;0,ROUND(INDEX(挂机升级突破!$DT$6:$ED$57,卡牌消耗!AI652,AE652)*INDEX(卡牌消耗!$B$7:$F$7,AG652)/$Q$4,0),"")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385"/>
        <v>13</v>
      </c>
      <c r="AC653" s="14">
        <f>INDEX(挂机升级突破!$DQ$6:$DQ$57,卡牌消耗!AI653)</f>
        <v>11</v>
      </c>
      <c r="AD653" s="14">
        <f>INDEX(挂机升级突破!DR$6:DR$57,卡牌消耗!$AI653)</f>
        <v>4</v>
      </c>
      <c r="AE653" s="14">
        <f>INDEX(挂机升级突破!DS$6:DS$57,卡牌消耗!$AI653)</f>
        <v>0</v>
      </c>
      <c r="AF653" s="14" t="str">
        <f t="shared" si="386"/>
        <v>塞伯罗斯</v>
      </c>
      <c r="AG653" s="14">
        <f t="shared" si="387"/>
        <v>2</v>
      </c>
      <c r="AH653" s="14" t="str">
        <f t="shared" si="388"/>
        <v>塞伯罗斯魂火-25</v>
      </c>
      <c r="AI653" s="14">
        <f t="shared" si="389"/>
        <v>25</v>
      </c>
      <c r="AJ653" s="14" t="str">
        <f>INDEX(挂机升级突破!$DT$4:$ED$4,INDEX(挂机升级突破!$DQ$6:$DQ$57,卡牌消耗!AI653))</f>
        <v>金币</v>
      </c>
      <c r="AK653" s="14">
        <f>ROUND(INDEX(挂机升级突破!$DJ$6:$DJ$57,卡牌消耗!AI653)*INDEX(卡牌消耗!$B$8:$F$8,AG653)/$Q$4/50,0)*50</f>
        <v>5250</v>
      </c>
      <c r="AL653" s="14" t="str">
        <f>IF(AD653&gt;0,INDEX(挂机升级突破!$DT$4:$ED$4,AD653),"")</f>
        <v>橙色基础材料</v>
      </c>
      <c r="AM653" s="14">
        <f>ROUND(INDEX(挂机升级突破!$DT$6:$ED$57,卡牌消耗!AI653,AD653)*INDEX(卡牌消耗!$B$5:$F$5,AG653)/$Q$4/5,0)*5</f>
        <v>15</v>
      </c>
      <c r="AN653" s="14" t="str">
        <f>IF(AE653&gt;0,INDEX(挂机升级突破!$DT$4:$ED$4,AE653),"")</f>
        <v/>
      </c>
      <c r="AO653" s="14" t="str">
        <f>IF(AE653&gt;0,ROUND(INDEX(挂机升级突破!$DT$6:$ED$57,卡牌消耗!AI653,AE653)*INDEX(卡牌消耗!$B$7:$F$7,AG653)/$Q$4,0),"")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385"/>
        <v>13</v>
      </c>
      <c r="AC654" s="14">
        <f>INDEX(挂机升级突破!$DQ$6:$DQ$57,卡牌消耗!AI654)</f>
        <v>11</v>
      </c>
      <c r="AD654" s="14">
        <f>INDEX(挂机升级突破!DR$6:DR$57,卡牌消耗!$AI654)</f>
        <v>4</v>
      </c>
      <c r="AE654" s="14">
        <f>INDEX(挂机升级突破!DS$6:DS$57,卡牌消耗!$AI654)</f>
        <v>0</v>
      </c>
      <c r="AF654" s="14" t="str">
        <f t="shared" si="386"/>
        <v>塞伯罗斯</v>
      </c>
      <c r="AG654" s="14">
        <f t="shared" si="387"/>
        <v>2</v>
      </c>
      <c r="AH654" s="14" t="str">
        <f t="shared" si="388"/>
        <v>塞伯罗斯魂火-26</v>
      </c>
      <c r="AI654" s="14">
        <f t="shared" si="389"/>
        <v>26</v>
      </c>
      <c r="AJ654" s="14" t="str">
        <f>INDEX(挂机升级突破!$DT$4:$ED$4,INDEX(挂机升级突破!$DQ$6:$DQ$57,卡牌消耗!AI654))</f>
        <v>金币</v>
      </c>
      <c r="AK654" s="14">
        <f>ROUND(INDEX(挂机升级突破!$DJ$6:$DJ$57,卡牌消耗!AI654)*INDEX(卡牌消耗!$B$8:$F$8,AG654)/$Q$4/50,0)*50</f>
        <v>6150</v>
      </c>
      <c r="AL654" s="14" t="str">
        <f>IF(AD654&gt;0,INDEX(挂机升级突破!$DT$4:$ED$4,AD654),"")</f>
        <v>橙色基础材料</v>
      </c>
      <c r="AM654" s="14">
        <f>ROUND(INDEX(挂机升级突破!$DT$6:$ED$57,卡牌消耗!AI654,AD654)*INDEX(卡牌消耗!$B$5:$F$5,AG654)/$Q$4/5,0)*5</f>
        <v>20</v>
      </c>
      <c r="AN654" s="14" t="str">
        <f>IF(AE654&gt;0,INDEX(挂机升级突破!$DT$4:$ED$4,AE654),"")</f>
        <v/>
      </c>
      <c r="AO654" s="14" t="str">
        <f>IF(AE654&gt;0,ROUND(INDEX(挂机升级突破!$DT$6:$ED$57,卡牌消耗!AI654,AE654)*INDEX(卡牌消耗!$B$7:$F$7,AG654)/$Q$4,0),"")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385"/>
        <v>13</v>
      </c>
      <c r="AC655" s="14">
        <f>INDEX(挂机升级突破!$DQ$6:$DQ$57,卡牌消耗!AI655)</f>
        <v>11</v>
      </c>
      <c r="AD655" s="14">
        <f>INDEX(挂机升级突破!DR$6:DR$57,卡牌消耗!$AI655)</f>
        <v>4</v>
      </c>
      <c r="AE655" s="14">
        <f>INDEX(挂机升级突破!DS$6:DS$57,卡牌消耗!$AI655)</f>
        <v>0</v>
      </c>
      <c r="AF655" s="14" t="str">
        <f t="shared" si="386"/>
        <v>塞伯罗斯</v>
      </c>
      <c r="AG655" s="14">
        <f t="shared" si="387"/>
        <v>2</v>
      </c>
      <c r="AH655" s="14" t="str">
        <f t="shared" si="388"/>
        <v>塞伯罗斯魂火-27</v>
      </c>
      <c r="AI655" s="14">
        <f t="shared" si="389"/>
        <v>27</v>
      </c>
      <c r="AJ655" s="14" t="str">
        <f>INDEX(挂机升级突破!$DT$4:$ED$4,INDEX(挂机升级突破!$DQ$6:$DQ$57,卡牌消耗!AI655))</f>
        <v>金币</v>
      </c>
      <c r="AK655" s="14">
        <f>ROUND(INDEX(挂机升级突破!$DJ$6:$DJ$57,卡牌消耗!AI655)*INDEX(卡牌消耗!$B$8:$F$8,AG655)/$Q$4/50,0)*50</f>
        <v>6150</v>
      </c>
      <c r="AL655" s="14" t="str">
        <f>IF(AD655&gt;0,INDEX(挂机升级突破!$DT$4:$ED$4,AD655),"")</f>
        <v>橙色基础材料</v>
      </c>
      <c r="AM655" s="14">
        <f>ROUND(INDEX(挂机升级突破!$DT$6:$ED$57,卡牌消耗!AI655,AD655)*INDEX(卡牌消耗!$B$5:$F$5,AG655)/$Q$4/5,0)*5</f>
        <v>20</v>
      </c>
      <c r="AN655" s="14" t="str">
        <f>IF(AE655&gt;0,INDEX(挂机升级突破!$DT$4:$ED$4,AE655),"")</f>
        <v/>
      </c>
      <c r="AO655" s="14" t="str">
        <f>IF(AE655&gt;0,ROUND(INDEX(挂机升级突破!$DT$6:$ED$57,卡牌消耗!AI655,AE655)*INDEX(卡牌消耗!$B$7:$F$7,AG655)/$Q$4,0),"")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385"/>
        <v>13</v>
      </c>
      <c r="AC656" s="14">
        <f>INDEX(挂机升级突破!$DQ$6:$DQ$57,卡牌消耗!AI656)</f>
        <v>11</v>
      </c>
      <c r="AD656" s="14">
        <f>INDEX(挂机升级突破!DR$6:DR$57,卡牌消耗!$AI656)</f>
        <v>4</v>
      </c>
      <c r="AE656" s="14">
        <f>INDEX(挂机升级突破!DS$6:DS$57,卡牌消耗!$AI656)</f>
        <v>0</v>
      </c>
      <c r="AF656" s="14" t="str">
        <f t="shared" si="386"/>
        <v>塞伯罗斯</v>
      </c>
      <c r="AG656" s="14">
        <f t="shared" si="387"/>
        <v>2</v>
      </c>
      <c r="AH656" s="14" t="str">
        <f t="shared" si="388"/>
        <v>塞伯罗斯魂火-28</v>
      </c>
      <c r="AI656" s="14">
        <f t="shared" si="389"/>
        <v>28</v>
      </c>
      <c r="AJ656" s="14" t="str">
        <f>INDEX(挂机升级突破!$DT$4:$ED$4,INDEX(挂机升级突破!$DQ$6:$DQ$57,卡牌消耗!AI656))</f>
        <v>金币</v>
      </c>
      <c r="AK656" s="14">
        <f>ROUND(INDEX(挂机升级突破!$DJ$6:$DJ$57,卡牌消耗!AI656)*INDEX(卡牌消耗!$B$8:$F$8,AG656)/$Q$4/50,0)*50</f>
        <v>6150</v>
      </c>
      <c r="AL656" s="14" t="str">
        <f>IF(AD656&gt;0,INDEX(挂机升级突破!$DT$4:$ED$4,AD656),"")</f>
        <v>橙色基础材料</v>
      </c>
      <c r="AM656" s="14">
        <f>ROUND(INDEX(挂机升级突破!$DT$6:$ED$57,卡牌消耗!AI656,AD656)*INDEX(卡牌消耗!$B$5:$F$5,AG656)/$Q$4/5,0)*5</f>
        <v>20</v>
      </c>
      <c r="AN656" s="14" t="str">
        <f>IF(AE656&gt;0,INDEX(挂机升级突破!$DT$4:$ED$4,AE656),"")</f>
        <v/>
      </c>
      <c r="AO656" s="14" t="str">
        <f>IF(AE656&gt;0,ROUND(INDEX(挂机升级突破!$DT$6:$ED$57,卡牌消耗!AI656,AE656)*INDEX(卡牌消耗!$B$7:$F$7,AG656)/$Q$4,0),"")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385"/>
        <v>13</v>
      </c>
      <c r="AC657" s="14">
        <f>INDEX(挂机升级突破!$DQ$6:$DQ$57,卡牌消耗!AI657)</f>
        <v>11</v>
      </c>
      <c r="AD657" s="14">
        <f>INDEX(挂机升级突破!DR$6:DR$57,卡牌消耗!$AI657)</f>
        <v>4</v>
      </c>
      <c r="AE657" s="14">
        <f>INDEX(挂机升级突破!DS$6:DS$57,卡牌消耗!$AI657)</f>
        <v>0</v>
      </c>
      <c r="AF657" s="14" t="str">
        <f t="shared" si="386"/>
        <v>塞伯罗斯</v>
      </c>
      <c r="AG657" s="14">
        <f t="shared" si="387"/>
        <v>2</v>
      </c>
      <c r="AH657" s="14" t="str">
        <f t="shared" si="388"/>
        <v>塞伯罗斯魂火-29</v>
      </c>
      <c r="AI657" s="14">
        <f t="shared" si="389"/>
        <v>29</v>
      </c>
      <c r="AJ657" s="14" t="str">
        <f>INDEX(挂机升级突破!$DT$4:$ED$4,INDEX(挂机升级突破!$DQ$6:$DQ$57,卡牌消耗!AI657))</f>
        <v>金币</v>
      </c>
      <c r="AK657" s="14">
        <f>ROUND(INDEX(挂机升级突破!$DJ$6:$DJ$57,卡牌消耗!AI657)*INDEX(卡牌消耗!$B$8:$F$8,AG657)/$Q$4/50,0)*50</f>
        <v>6200</v>
      </c>
      <c r="AL657" s="14" t="str">
        <f>IF(AD657&gt;0,INDEX(挂机升级突破!$DT$4:$ED$4,AD657),"")</f>
        <v>橙色基础材料</v>
      </c>
      <c r="AM657" s="14">
        <f>ROUND(INDEX(挂机升级突破!$DT$6:$ED$57,卡牌消耗!AI657,AD657)*INDEX(卡牌消耗!$B$5:$F$5,AG657)/$Q$4/5,0)*5</f>
        <v>20</v>
      </c>
      <c r="AN657" s="14" t="str">
        <f>IF(AE657&gt;0,INDEX(挂机升级突破!$DT$4:$ED$4,AE657),"")</f>
        <v/>
      </c>
      <c r="AO657" s="14" t="str">
        <f>IF(AE657&gt;0,ROUND(INDEX(挂机升级突破!$DT$6:$ED$57,卡牌消耗!AI657,AE657)*INDEX(卡牌消耗!$B$7:$F$7,AG657)/$Q$4,0),"")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385"/>
        <v>13</v>
      </c>
      <c r="AC658" s="14">
        <f>INDEX(挂机升级突破!$DQ$6:$DQ$57,卡牌消耗!AI658)</f>
        <v>11</v>
      </c>
      <c r="AD658" s="14">
        <f>INDEX(挂机升级突破!DR$6:DR$57,卡牌消耗!$AI658)</f>
        <v>4</v>
      </c>
      <c r="AE658" s="14">
        <f>INDEX(挂机升级突破!DS$6:DS$57,卡牌消耗!$AI658)</f>
        <v>0</v>
      </c>
      <c r="AF658" s="14" t="str">
        <f t="shared" si="386"/>
        <v>塞伯罗斯</v>
      </c>
      <c r="AG658" s="14">
        <f t="shared" si="387"/>
        <v>2</v>
      </c>
      <c r="AH658" s="14" t="str">
        <f t="shared" si="388"/>
        <v>塞伯罗斯魂火-30</v>
      </c>
      <c r="AI658" s="14">
        <f t="shared" si="389"/>
        <v>30</v>
      </c>
      <c r="AJ658" s="14" t="str">
        <f>INDEX(挂机升级突破!$DT$4:$ED$4,INDEX(挂机升级突破!$DQ$6:$DQ$57,卡牌消耗!AI658))</f>
        <v>金币</v>
      </c>
      <c r="AK658" s="14">
        <f>ROUND(INDEX(挂机升级突破!$DJ$6:$DJ$57,卡牌消耗!AI658)*INDEX(卡牌消耗!$B$8:$F$8,AG658)/$Q$4/50,0)*50</f>
        <v>6200</v>
      </c>
      <c r="AL658" s="14" t="str">
        <f>IF(AD658&gt;0,INDEX(挂机升级突破!$DT$4:$ED$4,AD658),"")</f>
        <v>橙色基础材料</v>
      </c>
      <c r="AM658" s="14">
        <f>ROUND(INDEX(挂机升级突破!$DT$6:$ED$57,卡牌消耗!AI658,AD658)*INDEX(卡牌消耗!$B$5:$F$5,AG658)/$Q$4/5,0)*5</f>
        <v>20</v>
      </c>
      <c r="AN658" s="14" t="str">
        <f>IF(AE658&gt;0,INDEX(挂机升级突破!$DT$4:$ED$4,AE658),"")</f>
        <v/>
      </c>
      <c r="AO658" s="14" t="str">
        <f>IF(AE658&gt;0,ROUND(INDEX(挂机升级突破!$DT$6:$ED$57,卡牌消耗!AI658,AE658)*INDEX(卡牌消耗!$B$7:$F$7,AG658)/$Q$4,0),"")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385"/>
        <v>13</v>
      </c>
      <c r="AC659" s="14">
        <f>INDEX(挂机升级突破!$DQ$6:$DQ$57,卡牌消耗!AI659)</f>
        <v>11</v>
      </c>
      <c r="AD659" s="14">
        <f>INDEX(挂机升级突破!DR$6:DR$57,卡牌消耗!$AI659)</f>
        <v>4</v>
      </c>
      <c r="AE659" s="14">
        <f>INDEX(挂机升级突破!DS$6:DS$57,卡牌消耗!$AI659)</f>
        <v>0</v>
      </c>
      <c r="AF659" s="14" t="str">
        <f t="shared" si="386"/>
        <v>塞伯罗斯</v>
      </c>
      <c r="AG659" s="14">
        <f t="shared" si="387"/>
        <v>2</v>
      </c>
      <c r="AH659" s="14" t="str">
        <f t="shared" si="388"/>
        <v>塞伯罗斯魂火-31</v>
      </c>
      <c r="AI659" s="14">
        <f t="shared" si="389"/>
        <v>31</v>
      </c>
      <c r="AJ659" s="14" t="str">
        <f>INDEX(挂机升级突破!$DT$4:$ED$4,INDEX(挂机升级突破!$DQ$6:$DQ$57,卡牌消耗!AI659))</f>
        <v>金币</v>
      </c>
      <c r="AK659" s="14">
        <f>ROUND(INDEX(挂机升级突破!$DJ$6:$DJ$57,卡牌消耗!AI659)*INDEX(卡牌消耗!$B$8:$F$8,AG659)/$Q$4/50,0)*50</f>
        <v>6200</v>
      </c>
      <c r="AL659" s="14" t="str">
        <f>IF(AD659&gt;0,INDEX(挂机升级突破!$DT$4:$ED$4,AD659),"")</f>
        <v>橙色基础材料</v>
      </c>
      <c r="AM659" s="14">
        <f>ROUND(INDEX(挂机升级突破!$DT$6:$ED$57,卡牌消耗!AI659,AD659)*INDEX(卡牌消耗!$B$5:$F$5,AG659)/$Q$4/5,0)*5</f>
        <v>20</v>
      </c>
      <c r="AN659" s="14" t="str">
        <f>IF(AE659&gt;0,INDEX(挂机升级突破!$DT$4:$ED$4,AE659),"")</f>
        <v/>
      </c>
      <c r="AO659" s="14" t="str">
        <f>IF(AE659&gt;0,ROUND(INDEX(挂机升级突破!$DT$6:$ED$57,卡牌消耗!AI659,AE659)*INDEX(卡牌消耗!$B$7:$F$7,AG659)/$Q$4,0),"")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385"/>
        <v>13</v>
      </c>
      <c r="AC660" s="14">
        <f>INDEX(挂机升级突破!$DQ$6:$DQ$57,卡牌消耗!AI660)</f>
        <v>11</v>
      </c>
      <c r="AD660" s="14">
        <f>INDEX(挂机升级突破!DR$6:DR$57,卡牌消耗!$AI660)</f>
        <v>4</v>
      </c>
      <c r="AE660" s="14">
        <f>INDEX(挂机升级突破!DS$6:DS$57,卡牌消耗!$AI660)</f>
        <v>0</v>
      </c>
      <c r="AF660" s="14" t="str">
        <f t="shared" si="386"/>
        <v>塞伯罗斯</v>
      </c>
      <c r="AG660" s="14">
        <f t="shared" si="387"/>
        <v>2</v>
      </c>
      <c r="AH660" s="14" t="str">
        <f t="shared" si="388"/>
        <v>塞伯罗斯魂火-32</v>
      </c>
      <c r="AI660" s="14">
        <f t="shared" si="389"/>
        <v>32</v>
      </c>
      <c r="AJ660" s="14" t="str">
        <f>INDEX(挂机升级突破!$DT$4:$ED$4,INDEX(挂机升级突破!$DQ$6:$DQ$57,卡牌消耗!AI660))</f>
        <v>金币</v>
      </c>
      <c r="AK660" s="14">
        <f>ROUND(INDEX(挂机升级突破!$DJ$6:$DJ$57,卡牌消耗!AI660)*INDEX(卡牌消耗!$B$8:$F$8,AG660)/$Q$4/50,0)*50</f>
        <v>8550</v>
      </c>
      <c r="AL660" s="14" t="str">
        <f>IF(AD660&gt;0,INDEX(挂机升级突破!$DT$4:$ED$4,AD660),"")</f>
        <v>橙色基础材料</v>
      </c>
      <c r="AM660" s="14">
        <f>ROUND(INDEX(挂机升级突破!$DT$6:$ED$57,卡牌消耗!AI660,AD660)*INDEX(卡牌消耗!$B$5:$F$5,AG660)/$Q$4/5,0)*5</f>
        <v>20</v>
      </c>
      <c r="AN660" s="14" t="str">
        <f>IF(AE660&gt;0,INDEX(挂机升级突破!$DT$4:$ED$4,AE660),"")</f>
        <v/>
      </c>
      <c r="AO660" s="14" t="str">
        <f>IF(AE660&gt;0,ROUND(INDEX(挂机升级突破!$DT$6:$ED$57,卡牌消耗!AI660,AE660)*INDEX(卡牌消耗!$B$7:$F$7,AG660)/$Q$4,0),"")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385"/>
        <v>13</v>
      </c>
      <c r="AC661" s="14">
        <f>INDEX(挂机升级突破!$DQ$6:$DQ$57,卡牌消耗!AI661)</f>
        <v>11</v>
      </c>
      <c r="AD661" s="14">
        <f>INDEX(挂机升级突破!DR$6:DR$57,卡牌消耗!$AI661)</f>
        <v>4</v>
      </c>
      <c r="AE661" s="14">
        <f>INDEX(挂机升级突破!DS$6:DS$57,卡牌消耗!$AI661)</f>
        <v>0</v>
      </c>
      <c r="AF661" s="14" t="str">
        <f t="shared" si="386"/>
        <v>塞伯罗斯</v>
      </c>
      <c r="AG661" s="14">
        <f t="shared" si="387"/>
        <v>2</v>
      </c>
      <c r="AH661" s="14" t="str">
        <f t="shared" si="388"/>
        <v>塞伯罗斯魂火-33</v>
      </c>
      <c r="AI661" s="14">
        <f t="shared" si="389"/>
        <v>33</v>
      </c>
      <c r="AJ661" s="14" t="str">
        <f>INDEX(挂机升级突破!$DT$4:$ED$4,INDEX(挂机升级突破!$DQ$6:$DQ$57,卡牌消耗!AI661))</f>
        <v>金币</v>
      </c>
      <c r="AK661" s="14">
        <f>ROUND(INDEX(挂机升级突破!$DJ$6:$DJ$57,卡牌消耗!AI661)*INDEX(卡牌消耗!$B$8:$F$8,AG661)/$Q$4/50,0)*50</f>
        <v>8550</v>
      </c>
      <c r="AL661" s="14" t="str">
        <f>IF(AD661&gt;0,INDEX(挂机升级突破!$DT$4:$ED$4,AD661),"")</f>
        <v>橙色基础材料</v>
      </c>
      <c r="AM661" s="14">
        <f>ROUND(INDEX(挂机升级突破!$DT$6:$ED$57,卡牌消耗!AI661,AD661)*INDEX(卡牌消耗!$B$5:$F$5,AG661)/$Q$4/5,0)*5</f>
        <v>20</v>
      </c>
      <c r="AN661" s="14" t="str">
        <f>IF(AE661&gt;0,INDEX(挂机升级突破!$DT$4:$ED$4,AE661),"")</f>
        <v/>
      </c>
      <c r="AO661" s="14" t="str">
        <f>IF(AE661&gt;0,ROUND(INDEX(挂机升级突破!$DT$6:$ED$57,卡牌消耗!AI661,AE661)*INDEX(卡牌消耗!$B$7:$F$7,AG661)/$Q$4,0),"")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385"/>
        <v>13</v>
      </c>
      <c r="AC662" s="14">
        <f>INDEX(挂机升级突破!$DQ$6:$DQ$57,卡牌消耗!AI662)</f>
        <v>11</v>
      </c>
      <c r="AD662" s="14">
        <f>INDEX(挂机升级突破!DR$6:DR$57,卡牌消耗!$AI662)</f>
        <v>4</v>
      </c>
      <c r="AE662" s="14">
        <f>INDEX(挂机升级突破!DS$6:DS$57,卡牌消耗!$AI662)</f>
        <v>0</v>
      </c>
      <c r="AF662" s="14" t="str">
        <f t="shared" si="386"/>
        <v>塞伯罗斯</v>
      </c>
      <c r="AG662" s="14">
        <f t="shared" si="387"/>
        <v>2</v>
      </c>
      <c r="AH662" s="14" t="str">
        <f t="shared" si="388"/>
        <v>塞伯罗斯魂火-34</v>
      </c>
      <c r="AI662" s="14">
        <f t="shared" si="389"/>
        <v>34</v>
      </c>
      <c r="AJ662" s="14" t="str">
        <f>INDEX(挂机升级突破!$DT$4:$ED$4,INDEX(挂机升级突破!$DQ$6:$DQ$57,卡牌消耗!AI662))</f>
        <v>金币</v>
      </c>
      <c r="AK662" s="14">
        <f>ROUND(INDEX(挂机升级突破!$DJ$6:$DJ$57,卡牌消耗!AI662)*INDEX(卡牌消耗!$B$8:$F$8,AG662)/$Q$4/50,0)*50</f>
        <v>8550</v>
      </c>
      <c r="AL662" s="14" t="str">
        <f>IF(AD662&gt;0,INDEX(挂机升级突破!$DT$4:$ED$4,AD662),"")</f>
        <v>橙色基础材料</v>
      </c>
      <c r="AM662" s="14">
        <f>ROUND(INDEX(挂机升级突破!$DT$6:$ED$57,卡牌消耗!AI662,AD662)*INDEX(卡牌消耗!$B$5:$F$5,AG662)/$Q$4/5,0)*5</f>
        <v>25</v>
      </c>
      <c r="AN662" s="14" t="str">
        <f>IF(AE662&gt;0,INDEX(挂机升级突破!$DT$4:$ED$4,AE662),"")</f>
        <v/>
      </c>
      <c r="AO662" s="14" t="str">
        <f>IF(AE662&gt;0,ROUND(INDEX(挂机升级突破!$DT$6:$ED$57,卡牌消耗!AI662,AE662)*INDEX(卡牌消耗!$B$7:$F$7,AG662)/$Q$4,0),"")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385"/>
        <v>13</v>
      </c>
      <c r="AC663" s="14">
        <f>INDEX(挂机升级突破!$DQ$6:$DQ$57,卡牌消耗!AI663)</f>
        <v>11</v>
      </c>
      <c r="AD663" s="14">
        <f>INDEX(挂机升级突破!DR$6:DR$57,卡牌消耗!$AI663)</f>
        <v>4</v>
      </c>
      <c r="AE663" s="14">
        <f>INDEX(挂机升级突破!DS$6:DS$57,卡牌消耗!$AI663)</f>
        <v>0</v>
      </c>
      <c r="AF663" s="14" t="str">
        <f t="shared" si="386"/>
        <v>塞伯罗斯</v>
      </c>
      <c r="AG663" s="14">
        <f t="shared" si="387"/>
        <v>2</v>
      </c>
      <c r="AH663" s="14" t="str">
        <f t="shared" si="388"/>
        <v>塞伯罗斯魂火-35</v>
      </c>
      <c r="AI663" s="14">
        <f t="shared" si="389"/>
        <v>35</v>
      </c>
      <c r="AJ663" s="14" t="str">
        <f>INDEX(挂机升级突破!$DT$4:$ED$4,INDEX(挂机升级突破!$DQ$6:$DQ$57,卡牌消耗!AI663))</f>
        <v>金币</v>
      </c>
      <c r="AK663" s="14">
        <f>ROUND(INDEX(挂机升级突破!$DJ$6:$DJ$57,卡牌消耗!AI663)*INDEX(卡牌消耗!$B$8:$F$8,AG663)/$Q$4/50,0)*50</f>
        <v>10900</v>
      </c>
      <c r="AL663" s="14" t="str">
        <f>IF(AD663&gt;0,INDEX(挂机升级突破!$DT$4:$ED$4,AD663),"")</f>
        <v>橙色基础材料</v>
      </c>
      <c r="AM663" s="14">
        <f>ROUND(INDEX(挂机升级突破!$DT$6:$ED$57,卡牌消耗!AI663,AD663)*INDEX(卡牌消耗!$B$5:$F$5,AG663)/$Q$4/5,0)*5</f>
        <v>25</v>
      </c>
      <c r="AN663" s="14" t="str">
        <f>IF(AE663&gt;0,INDEX(挂机升级突破!$DT$4:$ED$4,AE663),"")</f>
        <v/>
      </c>
      <c r="AO663" s="14" t="str">
        <f>IF(AE663&gt;0,ROUND(INDEX(挂机升级突破!$DT$6:$ED$57,卡牌消耗!AI663,AE663)*INDEX(卡牌消耗!$B$7:$F$7,AG663)/$Q$4,0),"")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385"/>
        <v>13</v>
      </c>
      <c r="AC664" s="14">
        <f>INDEX(挂机升级突破!$DQ$6:$DQ$57,卡牌消耗!AI664)</f>
        <v>11</v>
      </c>
      <c r="AD664" s="14">
        <f>INDEX(挂机升级突破!DR$6:DR$57,卡牌消耗!$AI664)</f>
        <v>4</v>
      </c>
      <c r="AE664" s="14">
        <f>INDEX(挂机升级突破!DS$6:DS$57,卡牌消耗!$AI664)</f>
        <v>0</v>
      </c>
      <c r="AF664" s="14" t="str">
        <f t="shared" si="386"/>
        <v>塞伯罗斯</v>
      </c>
      <c r="AG664" s="14">
        <f t="shared" si="387"/>
        <v>2</v>
      </c>
      <c r="AH664" s="14" t="str">
        <f t="shared" si="388"/>
        <v>塞伯罗斯魂火-36</v>
      </c>
      <c r="AI664" s="14">
        <f t="shared" si="389"/>
        <v>36</v>
      </c>
      <c r="AJ664" s="14" t="str">
        <f>INDEX(挂机升级突破!$DT$4:$ED$4,INDEX(挂机升级突破!$DQ$6:$DQ$57,卡牌消耗!AI664))</f>
        <v>金币</v>
      </c>
      <c r="AK664" s="14">
        <f>ROUND(INDEX(挂机升级突破!$DJ$6:$DJ$57,卡牌消耗!AI664)*INDEX(卡牌消耗!$B$8:$F$8,AG664)/$Q$4/50,0)*50</f>
        <v>10900</v>
      </c>
      <c r="AL664" s="14" t="str">
        <f>IF(AD664&gt;0,INDEX(挂机升级突破!$DT$4:$ED$4,AD664),"")</f>
        <v>橙色基础材料</v>
      </c>
      <c r="AM664" s="14">
        <f>ROUND(INDEX(挂机升级突破!$DT$6:$ED$57,卡牌消耗!AI664,AD664)*INDEX(卡牌消耗!$B$5:$F$5,AG664)/$Q$4/5,0)*5</f>
        <v>25</v>
      </c>
      <c r="AN664" s="14" t="str">
        <f>IF(AE664&gt;0,INDEX(挂机升级突破!$DT$4:$ED$4,AE664),"")</f>
        <v/>
      </c>
      <c r="AO664" s="14" t="str">
        <f>IF(AE664&gt;0,ROUND(INDEX(挂机升级突破!$DT$6:$ED$57,卡牌消耗!AI664,AE664)*INDEX(卡牌消耗!$B$7:$F$7,AG664)/$Q$4,0),"")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385"/>
        <v>13</v>
      </c>
      <c r="AC665" s="14">
        <f>INDEX(挂机升级突破!$DQ$6:$DQ$57,卡牌消耗!AI665)</f>
        <v>11</v>
      </c>
      <c r="AD665" s="14">
        <f>INDEX(挂机升级突破!DR$6:DR$57,卡牌消耗!$AI665)</f>
        <v>4</v>
      </c>
      <c r="AE665" s="14">
        <f>INDEX(挂机升级突破!DS$6:DS$57,卡牌消耗!$AI665)</f>
        <v>0</v>
      </c>
      <c r="AF665" s="14" t="str">
        <f t="shared" si="386"/>
        <v>塞伯罗斯</v>
      </c>
      <c r="AG665" s="14">
        <f t="shared" si="387"/>
        <v>2</v>
      </c>
      <c r="AH665" s="14" t="str">
        <f t="shared" si="388"/>
        <v>塞伯罗斯魂火-37</v>
      </c>
      <c r="AI665" s="14">
        <f t="shared" si="389"/>
        <v>37</v>
      </c>
      <c r="AJ665" s="14" t="str">
        <f>INDEX(挂机升级突破!$DT$4:$ED$4,INDEX(挂机升级突破!$DQ$6:$DQ$57,卡牌消耗!AI665))</f>
        <v>金币</v>
      </c>
      <c r="AK665" s="14">
        <f>ROUND(INDEX(挂机升级突破!$DJ$6:$DJ$57,卡牌消耗!AI665)*INDEX(卡牌消耗!$B$8:$F$8,AG665)/$Q$4/50,0)*50</f>
        <v>11650</v>
      </c>
      <c r="AL665" s="14" t="str">
        <f>IF(AD665&gt;0,INDEX(挂机升级突破!$DT$4:$ED$4,AD665),"")</f>
        <v>橙色基础材料</v>
      </c>
      <c r="AM665" s="14">
        <f>ROUND(INDEX(挂机升级突破!$DT$6:$ED$57,卡牌消耗!AI665,AD665)*INDEX(卡牌消耗!$B$5:$F$5,AG665)/$Q$4/5,0)*5</f>
        <v>25</v>
      </c>
      <c r="AN665" s="14" t="str">
        <f>IF(AE665&gt;0,INDEX(挂机升级突破!$DT$4:$ED$4,AE665),"")</f>
        <v/>
      </c>
      <c r="AO665" s="14" t="str">
        <f>IF(AE665&gt;0,ROUND(INDEX(挂机升级突破!$DT$6:$ED$57,卡牌消耗!AI665,AE665)*INDEX(卡牌消耗!$B$7:$F$7,AG665)/$Q$4,0),"")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385"/>
        <v>13</v>
      </c>
      <c r="AC666" s="14">
        <f>INDEX(挂机升级突破!$DQ$6:$DQ$57,卡牌消耗!AI666)</f>
        <v>11</v>
      </c>
      <c r="AD666" s="14">
        <f>INDEX(挂机升级突破!DR$6:DR$57,卡牌消耗!$AI666)</f>
        <v>5</v>
      </c>
      <c r="AE666" s="14">
        <f>INDEX(挂机升级突破!DS$6:DS$57,卡牌消耗!$AI666)</f>
        <v>0</v>
      </c>
      <c r="AF666" s="14" t="str">
        <f t="shared" si="386"/>
        <v>塞伯罗斯</v>
      </c>
      <c r="AG666" s="14">
        <f t="shared" si="387"/>
        <v>2</v>
      </c>
      <c r="AH666" s="14" t="str">
        <f t="shared" si="388"/>
        <v>塞伯罗斯魂火-38</v>
      </c>
      <c r="AI666" s="14">
        <f t="shared" si="389"/>
        <v>38</v>
      </c>
      <c r="AJ666" s="14" t="str">
        <f>INDEX(挂机升级突破!$DT$4:$ED$4,INDEX(挂机升级突破!$DQ$6:$DQ$57,卡牌消耗!AI666))</f>
        <v>金币</v>
      </c>
      <c r="AK666" s="14">
        <f>ROUND(INDEX(挂机升级突破!$DJ$6:$DJ$57,卡牌消耗!AI666)*INDEX(卡牌消耗!$B$8:$F$8,AG666)/$Q$4/50,0)*50</f>
        <v>15050</v>
      </c>
      <c r="AL666" s="14" t="str">
        <f>IF(AD666&gt;0,INDEX(挂机升级突破!$DT$4:$ED$4,AD666),"")</f>
        <v>红色基础材料</v>
      </c>
      <c r="AM666" s="14">
        <f>ROUND(INDEX(挂机升级突破!$DT$6:$ED$57,卡牌消耗!AI666,AD666)*INDEX(卡牌消耗!$B$5:$F$5,AG666)/$Q$4/5,0)*5</f>
        <v>5</v>
      </c>
      <c r="AN666" s="14" t="str">
        <f>IF(AE666&gt;0,INDEX(挂机升级突破!$DT$4:$ED$4,AE666),"")</f>
        <v/>
      </c>
      <c r="AO666" s="14" t="str">
        <f>IF(AE666&gt;0,ROUND(INDEX(挂机升级突破!$DT$6:$ED$57,卡牌消耗!AI666,AE666)*INDEX(卡牌消耗!$B$7:$F$7,AG666)/$Q$4,0),"")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385"/>
        <v>13</v>
      </c>
      <c r="AC667" s="14">
        <f>INDEX(挂机升级突破!$DQ$6:$DQ$57,卡牌消耗!AI667)</f>
        <v>11</v>
      </c>
      <c r="AD667" s="14">
        <f>INDEX(挂机升级突破!DR$6:DR$57,卡牌消耗!$AI667)</f>
        <v>5</v>
      </c>
      <c r="AE667" s="14">
        <f>INDEX(挂机升级突破!DS$6:DS$57,卡牌消耗!$AI667)</f>
        <v>0</v>
      </c>
      <c r="AF667" s="14" t="str">
        <f t="shared" si="386"/>
        <v>塞伯罗斯</v>
      </c>
      <c r="AG667" s="14">
        <f t="shared" si="387"/>
        <v>2</v>
      </c>
      <c r="AH667" s="14" t="str">
        <f t="shared" si="388"/>
        <v>塞伯罗斯魂火-39</v>
      </c>
      <c r="AI667" s="14">
        <f t="shared" si="389"/>
        <v>39</v>
      </c>
      <c r="AJ667" s="14" t="str">
        <f>INDEX(挂机升级突破!$DT$4:$ED$4,INDEX(挂机升级突破!$DQ$6:$DQ$57,卡牌消耗!AI667))</f>
        <v>金币</v>
      </c>
      <c r="AK667" s="14">
        <f>ROUND(INDEX(挂机升级突破!$DJ$6:$DJ$57,卡牌消耗!AI667)*INDEX(卡牌消耗!$B$8:$F$8,AG667)/$Q$4/50,0)*50</f>
        <v>15050</v>
      </c>
      <c r="AL667" s="14" t="str">
        <f>IF(AD667&gt;0,INDEX(挂机升级突破!$DT$4:$ED$4,AD667),"")</f>
        <v>红色基础材料</v>
      </c>
      <c r="AM667" s="14">
        <f>ROUND(INDEX(挂机升级突破!$DT$6:$ED$57,卡牌消耗!AI667,AD667)*INDEX(卡牌消耗!$B$5:$F$5,AG667)/$Q$4/5,0)*5</f>
        <v>5</v>
      </c>
      <c r="AN667" s="14" t="str">
        <f>IF(AE667&gt;0,INDEX(挂机升级突破!$DT$4:$ED$4,AE667),"")</f>
        <v/>
      </c>
      <c r="AO667" s="14" t="str">
        <f>IF(AE667&gt;0,ROUND(INDEX(挂机升级突破!$DT$6:$ED$57,卡牌消耗!AI667,AE667)*INDEX(卡牌消耗!$B$7:$F$7,AG667)/$Q$4,0),"")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385"/>
        <v>13</v>
      </c>
      <c r="AC668" s="14">
        <f>INDEX(挂机升级突破!$DQ$6:$DQ$57,卡牌消耗!AI668)</f>
        <v>11</v>
      </c>
      <c r="AD668" s="14">
        <f>INDEX(挂机升级突破!DR$6:DR$57,卡牌消耗!$AI668)</f>
        <v>5</v>
      </c>
      <c r="AE668" s="14">
        <f>INDEX(挂机升级突破!DS$6:DS$57,卡牌消耗!$AI668)</f>
        <v>0</v>
      </c>
      <c r="AF668" s="14" t="str">
        <f t="shared" si="386"/>
        <v>塞伯罗斯</v>
      </c>
      <c r="AG668" s="14">
        <f t="shared" si="387"/>
        <v>2</v>
      </c>
      <c r="AH668" s="14" t="str">
        <f t="shared" si="388"/>
        <v>塞伯罗斯魂火-40</v>
      </c>
      <c r="AI668" s="14">
        <f t="shared" si="389"/>
        <v>40</v>
      </c>
      <c r="AJ668" s="14" t="str">
        <f>INDEX(挂机升级突破!$DT$4:$ED$4,INDEX(挂机升级突破!$DQ$6:$DQ$57,卡牌消耗!AI668))</f>
        <v>金币</v>
      </c>
      <c r="AK668" s="14">
        <f>ROUND(INDEX(挂机升级突破!$DJ$6:$DJ$57,卡牌消耗!AI668)*INDEX(卡牌消耗!$B$8:$F$8,AG668)/$Q$4/50,0)*50</f>
        <v>15050</v>
      </c>
      <c r="AL668" s="14" t="str">
        <f>IF(AD668&gt;0,INDEX(挂机升级突破!$DT$4:$ED$4,AD668),"")</f>
        <v>红色基础材料</v>
      </c>
      <c r="AM668" s="14">
        <f>ROUND(INDEX(挂机升级突破!$DT$6:$ED$57,卡牌消耗!AI668,AD668)*INDEX(卡牌消耗!$B$5:$F$5,AG668)/$Q$4/5,0)*5</f>
        <v>5</v>
      </c>
      <c r="AN668" s="14" t="str">
        <f>IF(AE668&gt;0,INDEX(挂机升级突破!$DT$4:$ED$4,AE668),"")</f>
        <v/>
      </c>
      <c r="AO668" s="14" t="str">
        <f>IF(AE668&gt;0,ROUND(INDEX(挂机升级突破!$DT$6:$ED$57,卡牌消耗!AI668,AE668)*INDEX(卡牌消耗!$B$7:$F$7,AG668)/$Q$4,0),"")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385"/>
        <v>13</v>
      </c>
      <c r="AC669" s="14">
        <f>INDEX(挂机升级突破!$DQ$6:$DQ$57,卡牌消耗!AI669)</f>
        <v>11</v>
      </c>
      <c r="AD669" s="14">
        <f>INDEX(挂机升级突破!DR$6:DR$57,卡牌消耗!$AI669)</f>
        <v>5</v>
      </c>
      <c r="AE669" s="14">
        <f>INDEX(挂机升级突破!DS$6:DS$57,卡牌消耗!$AI669)</f>
        <v>10</v>
      </c>
      <c r="AF669" s="14" t="str">
        <f t="shared" si="386"/>
        <v>塞伯罗斯</v>
      </c>
      <c r="AG669" s="14">
        <f t="shared" si="387"/>
        <v>2</v>
      </c>
      <c r="AH669" s="14" t="str">
        <f t="shared" si="388"/>
        <v>塞伯罗斯魂火-41</v>
      </c>
      <c r="AI669" s="14">
        <f t="shared" si="389"/>
        <v>41</v>
      </c>
      <c r="AJ669" s="14" t="str">
        <f>INDEX(挂机升级突破!$DT$4:$ED$4,INDEX(挂机升级突破!$DQ$6:$DQ$57,卡牌消耗!AI669))</f>
        <v>金币</v>
      </c>
      <c r="AK669" s="14">
        <f>ROUND(INDEX(挂机升级突破!$DJ$6:$DJ$57,卡牌消耗!AI669)*INDEX(卡牌消耗!$B$8:$F$8,AG669)/$Q$4/50,0)*50</f>
        <v>20700</v>
      </c>
      <c r="AL669" s="14" t="str">
        <f>IF(AD669&gt;0,INDEX(挂机升级突破!$DT$4:$ED$4,AD669),"")</f>
        <v>红色基础材料</v>
      </c>
      <c r="AM669" s="14">
        <f>ROUND(INDEX(挂机升级突破!$DT$6:$ED$57,卡牌消耗!AI669,AD669)*INDEX(卡牌消耗!$B$5:$F$5,AG669)/$Q$4/5,0)*5</f>
        <v>10</v>
      </c>
      <c r="AN669" s="14" t="str">
        <f>IF(AE669&gt;0,INDEX(挂机升级突破!$DT$4:$ED$4,AE669),"")</f>
        <v>灵玉</v>
      </c>
      <c r="AO669" s="14">
        <f>IF(AE669&gt;0,ROUND(INDEX(挂机升级突破!$DT$6:$ED$57,卡牌消耗!AI669,AE669)*INDEX(卡牌消耗!$B$7:$F$7,AG669)/$Q$4,0),"")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385"/>
        <v>13</v>
      </c>
      <c r="AC670" s="14">
        <f>INDEX(挂机升级突破!$DQ$6:$DQ$57,卡牌消耗!AI670)</f>
        <v>11</v>
      </c>
      <c r="AD670" s="14">
        <f>INDEX(挂机升级突破!DR$6:DR$57,卡牌消耗!$AI670)</f>
        <v>5</v>
      </c>
      <c r="AE670" s="14">
        <f>INDEX(挂机升级突破!DS$6:DS$57,卡牌消耗!$AI670)</f>
        <v>10</v>
      </c>
      <c r="AF670" s="14" t="str">
        <f t="shared" si="386"/>
        <v>塞伯罗斯</v>
      </c>
      <c r="AG670" s="14">
        <f t="shared" si="387"/>
        <v>2</v>
      </c>
      <c r="AH670" s="14" t="str">
        <f t="shared" si="388"/>
        <v>塞伯罗斯魂火-42</v>
      </c>
      <c r="AI670" s="14">
        <f t="shared" si="389"/>
        <v>42</v>
      </c>
      <c r="AJ670" s="14" t="str">
        <f>INDEX(挂机升级突破!$DT$4:$ED$4,INDEX(挂机升级突破!$DQ$6:$DQ$57,卡牌消耗!AI670))</f>
        <v>金币</v>
      </c>
      <c r="AK670" s="14">
        <f>ROUND(INDEX(挂机升级突破!$DJ$6:$DJ$57,卡牌消耗!AI670)*INDEX(卡牌消耗!$B$8:$F$8,AG670)/$Q$4/50,0)*50</f>
        <v>20700</v>
      </c>
      <c r="AL670" s="14" t="str">
        <f>IF(AD670&gt;0,INDEX(挂机升级突破!$DT$4:$ED$4,AD670),"")</f>
        <v>红色基础材料</v>
      </c>
      <c r="AM670" s="14">
        <f>ROUND(INDEX(挂机升级突破!$DT$6:$ED$57,卡牌消耗!AI670,AD670)*INDEX(卡牌消耗!$B$5:$F$5,AG670)/$Q$4/5,0)*5</f>
        <v>10</v>
      </c>
      <c r="AN670" s="14" t="str">
        <f>IF(AE670&gt;0,INDEX(挂机升级突破!$DT$4:$ED$4,AE670),"")</f>
        <v>灵玉</v>
      </c>
      <c r="AO670" s="14">
        <f>IF(AE670&gt;0,ROUND(INDEX(挂机升级突破!$DT$6:$ED$57,卡牌消耗!AI670,AE670)*INDEX(卡牌消耗!$B$7:$F$7,AG670)/$Q$4,0),"")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385"/>
        <v>13</v>
      </c>
      <c r="AC671" s="14">
        <f>INDEX(挂机升级突破!$DQ$6:$DQ$57,卡牌消耗!AI671)</f>
        <v>11</v>
      </c>
      <c r="AD671" s="14">
        <f>INDEX(挂机升级突破!DR$6:DR$57,卡牌消耗!$AI671)</f>
        <v>5</v>
      </c>
      <c r="AE671" s="14">
        <f>INDEX(挂机升级突破!DS$6:DS$57,卡牌消耗!$AI671)</f>
        <v>10</v>
      </c>
      <c r="AF671" s="14" t="str">
        <f t="shared" si="386"/>
        <v>塞伯罗斯</v>
      </c>
      <c r="AG671" s="14">
        <f t="shared" si="387"/>
        <v>2</v>
      </c>
      <c r="AH671" s="14" t="str">
        <f t="shared" si="388"/>
        <v>塞伯罗斯魂火-43</v>
      </c>
      <c r="AI671" s="14">
        <f t="shared" si="389"/>
        <v>43</v>
      </c>
      <c r="AJ671" s="14" t="str">
        <f>INDEX(挂机升级突破!$DT$4:$ED$4,INDEX(挂机升级突破!$DQ$6:$DQ$57,卡牌消耗!AI671))</f>
        <v>金币</v>
      </c>
      <c r="AK671" s="14">
        <f>ROUND(INDEX(挂机升级突破!$DJ$6:$DJ$57,卡牌消耗!AI671)*INDEX(卡牌消耗!$B$8:$F$8,AG671)/$Q$4/50,0)*50</f>
        <v>20700</v>
      </c>
      <c r="AL671" s="14" t="str">
        <f>IF(AD671&gt;0,INDEX(挂机升级突破!$DT$4:$ED$4,AD671),"")</f>
        <v>红色基础材料</v>
      </c>
      <c r="AM671" s="14">
        <f>ROUND(INDEX(挂机升级突破!$DT$6:$ED$57,卡牌消耗!AI671,AD671)*INDEX(卡牌消耗!$B$5:$F$5,AG671)/$Q$4/5,0)*5</f>
        <v>10</v>
      </c>
      <c r="AN671" s="14" t="str">
        <f>IF(AE671&gt;0,INDEX(挂机升级突破!$DT$4:$ED$4,AE671),"")</f>
        <v>灵玉</v>
      </c>
      <c r="AO671" s="14">
        <f>IF(AE671&gt;0,ROUND(INDEX(挂机升级突破!$DT$6:$ED$57,卡牌消耗!AI671,AE671)*INDEX(卡牌消耗!$B$7:$F$7,AG671)/$Q$4,0),"")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385"/>
        <v>13</v>
      </c>
      <c r="AC672" s="14">
        <f>INDEX(挂机升级突破!$DQ$6:$DQ$57,卡牌消耗!AI672)</f>
        <v>11</v>
      </c>
      <c r="AD672" s="14">
        <f>INDEX(挂机升级突破!DR$6:DR$57,卡牌消耗!$AI672)</f>
        <v>5</v>
      </c>
      <c r="AE672" s="14">
        <f>INDEX(挂机升级突破!DS$6:DS$57,卡牌消耗!$AI672)</f>
        <v>10</v>
      </c>
      <c r="AF672" s="14" t="str">
        <f t="shared" si="386"/>
        <v>塞伯罗斯</v>
      </c>
      <c r="AG672" s="14">
        <f t="shared" si="387"/>
        <v>2</v>
      </c>
      <c r="AH672" s="14" t="str">
        <f t="shared" si="388"/>
        <v>塞伯罗斯魂火-44</v>
      </c>
      <c r="AI672" s="14">
        <f t="shared" si="389"/>
        <v>44</v>
      </c>
      <c r="AJ672" s="14" t="str">
        <f>INDEX(挂机升级突破!$DT$4:$ED$4,INDEX(挂机升级突破!$DQ$6:$DQ$57,卡牌消耗!AI672))</f>
        <v>金币</v>
      </c>
      <c r="AK672" s="14">
        <f>ROUND(INDEX(挂机升级突破!$DJ$6:$DJ$57,卡牌消耗!AI672)*INDEX(卡牌消耗!$B$8:$F$8,AG672)/$Q$4/50,0)*50</f>
        <v>26300</v>
      </c>
      <c r="AL672" s="14" t="str">
        <f>IF(AD672&gt;0,INDEX(挂机升级突破!$DT$4:$ED$4,AD672),"")</f>
        <v>红色基础材料</v>
      </c>
      <c r="AM672" s="14">
        <f>ROUND(INDEX(挂机升级突破!$DT$6:$ED$57,卡牌消耗!AI672,AD672)*INDEX(卡牌消耗!$B$5:$F$5,AG672)/$Q$4/5,0)*5</f>
        <v>10</v>
      </c>
      <c r="AN672" s="14" t="str">
        <f>IF(AE672&gt;0,INDEX(挂机升级突破!$DT$4:$ED$4,AE672),"")</f>
        <v>灵玉</v>
      </c>
      <c r="AO672" s="14">
        <f>IF(AE672&gt;0,ROUND(INDEX(挂机升级突破!$DT$6:$ED$57,卡牌消耗!AI672,AE672)*INDEX(卡牌消耗!$B$7:$F$7,AG672)/$Q$4,0),"")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385"/>
        <v>13</v>
      </c>
      <c r="AC673" s="14">
        <f>INDEX(挂机升级突破!$DQ$6:$DQ$57,卡牌消耗!AI673)</f>
        <v>11</v>
      </c>
      <c r="AD673" s="14">
        <f>INDEX(挂机升级突破!DR$6:DR$57,卡牌消耗!$AI673)</f>
        <v>5</v>
      </c>
      <c r="AE673" s="14">
        <f>INDEX(挂机升级突破!DS$6:DS$57,卡牌消耗!$AI673)</f>
        <v>10</v>
      </c>
      <c r="AF673" s="14" t="str">
        <f t="shared" si="386"/>
        <v>塞伯罗斯</v>
      </c>
      <c r="AG673" s="14">
        <f t="shared" si="387"/>
        <v>2</v>
      </c>
      <c r="AH673" s="14" t="str">
        <f t="shared" si="388"/>
        <v>塞伯罗斯魂火-45</v>
      </c>
      <c r="AI673" s="14">
        <f t="shared" si="389"/>
        <v>45</v>
      </c>
      <c r="AJ673" s="14" t="str">
        <f>INDEX(挂机升级突破!$DT$4:$ED$4,INDEX(挂机升级突破!$DQ$6:$DQ$57,卡牌消耗!AI673))</f>
        <v>金币</v>
      </c>
      <c r="AK673" s="14">
        <f>ROUND(INDEX(挂机升级突破!$DJ$6:$DJ$57,卡牌消耗!AI673)*INDEX(卡牌消耗!$B$8:$F$8,AG673)/$Q$4/50,0)*50</f>
        <v>26300</v>
      </c>
      <c r="AL673" s="14" t="str">
        <f>IF(AD673&gt;0,INDEX(挂机升级突破!$DT$4:$ED$4,AD673),"")</f>
        <v>红色基础材料</v>
      </c>
      <c r="AM673" s="14">
        <f>ROUND(INDEX(挂机升级突破!$DT$6:$ED$57,卡牌消耗!AI673,AD673)*INDEX(卡牌消耗!$B$5:$F$5,AG673)/$Q$4/5,0)*5</f>
        <v>10</v>
      </c>
      <c r="AN673" s="14" t="str">
        <f>IF(AE673&gt;0,INDEX(挂机升级突破!$DT$4:$ED$4,AE673),"")</f>
        <v>灵玉</v>
      </c>
      <c r="AO673" s="14">
        <f>IF(AE673&gt;0,ROUND(INDEX(挂机升级突破!$DT$6:$ED$57,卡牌消耗!AI673,AE673)*INDEX(卡牌消耗!$B$7:$F$7,AG673)/$Q$4,0),"")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385"/>
        <v>13</v>
      </c>
      <c r="AC674" s="14">
        <f>INDEX(挂机升级突破!$DQ$6:$DQ$57,卡牌消耗!AI674)</f>
        <v>11</v>
      </c>
      <c r="AD674" s="14">
        <f>INDEX(挂机升级突破!DR$6:DR$57,卡牌消耗!$AI674)</f>
        <v>5</v>
      </c>
      <c r="AE674" s="14">
        <f>INDEX(挂机升级突破!DS$6:DS$57,卡牌消耗!$AI674)</f>
        <v>10</v>
      </c>
      <c r="AF674" s="14" t="str">
        <f t="shared" si="386"/>
        <v>塞伯罗斯</v>
      </c>
      <c r="AG674" s="14">
        <f t="shared" si="387"/>
        <v>2</v>
      </c>
      <c r="AH674" s="14" t="str">
        <f t="shared" si="388"/>
        <v>塞伯罗斯魂火-46</v>
      </c>
      <c r="AI674" s="14">
        <f t="shared" si="389"/>
        <v>46</v>
      </c>
      <c r="AJ674" s="14" t="str">
        <f>INDEX(挂机升级突破!$DT$4:$ED$4,INDEX(挂机升级突破!$DQ$6:$DQ$57,卡牌消耗!AI674))</f>
        <v>金币</v>
      </c>
      <c r="AK674" s="14">
        <f>ROUND(INDEX(挂机升级突破!$DJ$6:$DJ$57,卡牌消耗!AI674)*INDEX(卡牌消耗!$B$8:$F$8,AG674)/$Q$4/50,0)*50</f>
        <v>28200</v>
      </c>
      <c r="AL674" s="14" t="str">
        <f>IF(AD674&gt;0,INDEX(挂机升级突破!$DT$4:$ED$4,AD674),"")</f>
        <v>红色基础材料</v>
      </c>
      <c r="AM674" s="14">
        <f>ROUND(INDEX(挂机升级突破!$DT$6:$ED$57,卡牌消耗!AI674,AD674)*INDEX(卡牌消耗!$B$5:$F$5,AG674)/$Q$4/5,0)*5</f>
        <v>10</v>
      </c>
      <c r="AN674" s="14" t="str">
        <f>IF(AE674&gt;0,INDEX(挂机升级突破!$DT$4:$ED$4,AE674),"")</f>
        <v>灵玉</v>
      </c>
      <c r="AO674" s="14">
        <f>IF(AE674&gt;0,ROUND(INDEX(挂机升级突破!$DT$6:$ED$57,卡牌消耗!AI674,AE674)*INDEX(卡牌消耗!$B$7:$F$7,AG674)/$Q$4,0),"")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385"/>
        <v>13</v>
      </c>
      <c r="AC675" s="14">
        <f>INDEX(挂机升级突破!$DQ$6:$DQ$57,卡牌消耗!AI675)</f>
        <v>11</v>
      </c>
      <c r="AD675" s="14">
        <f>INDEX(挂机升级突破!DR$6:DR$57,卡牌消耗!$AI675)</f>
        <v>5</v>
      </c>
      <c r="AE675" s="14">
        <f>INDEX(挂机升级突破!DS$6:DS$57,卡牌消耗!$AI675)</f>
        <v>10</v>
      </c>
      <c r="AF675" s="14" t="str">
        <f t="shared" si="386"/>
        <v>塞伯罗斯</v>
      </c>
      <c r="AG675" s="14">
        <f t="shared" si="387"/>
        <v>2</v>
      </c>
      <c r="AH675" s="14" t="str">
        <f t="shared" si="388"/>
        <v>塞伯罗斯魂火-47</v>
      </c>
      <c r="AI675" s="14">
        <f t="shared" si="389"/>
        <v>47</v>
      </c>
      <c r="AJ675" s="14" t="str">
        <f>INDEX(挂机升级突破!$DT$4:$ED$4,INDEX(挂机升级突破!$DQ$6:$DQ$57,卡牌消耗!AI675))</f>
        <v>金币</v>
      </c>
      <c r="AK675" s="14">
        <f>ROUND(INDEX(挂机升级突破!$DJ$6:$DJ$57,卡牌消耗!AI675)*INDEX(卡牌消耗!$B$8:$F$8,AG675)/$Q$4/50,0)*50</f>
        <v>136750</v>
      </c>
      <c r="AL675" s="14" t="str">
        <f>IF(AD675&gt;0,INDEX(挂机升级突破!$DT$4:$ED$4,AD675),"")</f>
        <v>红色基础材料</v>
      </c>
      <c r="AM675" s="14">
        <f>ROUND(INDEX(挂机升级突破!$DT$6:$ED$57,卡牌消耗!AI675,AD675)*INDEX(卡牌消耗!$B$5:$F$5,AG675)/$Q$4/5,0)*5</f>
        <v>10</v>
      </c>
      <c r="AN675" s="14" t="str">
        <f>IF(AE675&gt;0,INDEX(挂机升级突破!$DT$4:$ED$4,AE675),"")</f>
        <v>灵玉</v>
      </c>
      <c r="AO675" s="14">
        <f>IF(AE675&gt;0,ROUND(INDEX(挂机升级突破!$DT$6:$ED$57,卡牌消耗!AI675,AE675)*INDEX(卡牌消耗!$B$7:$F$7,AG675)/$Q$4,0),"")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385"/>
        <v>13</v>
      </c>
      <c r="AC676" s="14">
        <f>INDEX(挂机升级突破!$DQ$6:$DQ$57,卡牌消耗!AI676)</f>
        <v>11</v>
      </c>
      <c r="AD676" s="14">
        <f>INDEX(挂机升级突破!DR$6:DR$57,卡牌消耗!$AI676)</f>
        <v>5</v>
      </c>
      <c r="AE676" s="14">
        <f>INDEX(挂机升级突破!DS$6:DS$57,卡牌消耗!$AI676)</f>
        <v>10</v>
      </c>
      <c r="AF676" s="14" t="str">
        <f t="shared" si="386"/>
        <v>塞伯罗斯</v>
      </c>
      <c r="AG676" s="14">
        <f t="shared" si="387"/>
        <v>2</v>
      </c>
      <c r="AH676" s="14" t="str">
        <f t="shared" si="388"/>
        <v>塞伯罗斯魂火-48</v>
      </c>
      <c r="AI676" s="14">
        <f t="shared" si="389"/>
        <v>48</v>
      </c>
      <c r="AJ676" s="14" t="str">
        <f>INDEX(挂机升级突破!$DT$4:$ED$4,INDEX(挂机升级突破!$DQ$6:$DQ$57,卡牌消耗!AI676))</f>
        <v>金币</v>
      </c>
      <c r="AK676" s="14">
        <f>ROUND(INDEX(挂机升级突破!$DJ$6:$DJ$57,卡牌消耗!AI676)*INDEX(卡牌消耗!$B$8:$F$8,AG676)/$Q$4/50,0)*50</f>
        <v>136750</v>
      </c>
      <c r="AL676" s="14" t="str">
        <f>IF(AD676&gt;0,INDEX(挂机升级突破!$DT$4:$ED$4,AD676),"")</f>
        <v>红色基础材料</v>
      </c>
      <c r="AM676" s="14">
        <f>ROUND(INDEX(挂机升级突破!$DT$6:$ED$57,卡牌消耗!AI676,AD676)*INDEX(卡牌消耗!$B$5:$F$5,AG676)/$Q$4/5,0)*5</f>
        <v>10</v>
      </c>
      <c r="AN676" s="14" t="str">
        <f>IF(AE676&gt;0,INDEX(挂机升级突破!$DT$4:$ED$4,AE676),"")</f>
        <v>灵玉</v>
      </c>
      <c r="AO676" s="14">
        <f>IF(AE676&gt;0,ROUND(INDEX(挂机升级突破!$DT$6:$ED$57,卡牌消耗!AI676,AE676)*INDEX(卡牌消耗!$B$7:$F$7,AG676)/$Q$4,0),"")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385"/>
        <v>13</v>
      </c>
      <c r="AC677" s="14">
        <f>INDEX(挂机升级突破!$DQ$6:$DQ$57,卡牌消耗!AI677)</f>
        <v>11</v>
      </c>
      <c r="AD677" s="14">
        <f>INDEX(挂机升级突破!DR$6:DR$57,卡牌消耗!$AI677)</f>
        <v>5</v>
      </c>
      <c r="AE677" s="14">
        <f>INDEX(挂机升级突破!DS$6:DS$57,卡牌消耗!$AI677)</f>
        <v>10</v>
      </c>
      <c r="AF677" s="14" t="str">
        <f t="shared" si="386"/>
        <v>塞伯罗斯</v>
      </c>
      <c r="AG677" s="14">
        <f t="shared" si="387"/>
        <v>2</v>
      </c>
      <c r="AH677" s="14" t="str">
        <f t="shared" si="388"/>
        <v>塞伯罗斯魂火-49</v>
      </c>
      <c r="AI677" s="14">
        <f t="shared" si="389"/>
        <v>49</v>
      </c>
      <c r="AJ677" s="14" t="str">
        <f>INDEX(挂机升级突破!$DT$4:$ED$4,INDEX(挂机升级突破!$DQ$6:$DQ$57,卡牌消耗!AI677))</f>
        <v>金币</v>
      </c>
      <c r="AK677" s="14">
        <f>ROUND(INDEX(挂机升级突破!$DJ$6:$DJ$57,卡牌消耗!AI677)*INDEX(卡牌消耗!$B$8:$F$8,AG677)/$Q$4/50,0)*50</f>
        <v>136750</v>
      </c>
      <c r="AL677" s="14" t="str">
        <f>IF(AD677&gt;0,INDEX(挂机升级突破!$DT$4:$ED$4,AD677),"")</f>
        <v>红色基础材料</v>
      </c>
      <c r="AM677" s="14">
        <f>ROUND(INDEX(挂机升级突破!$DT$6:$ED$57,卡牌消耗!AI677,AD677)*INDEX(卡牌消耗!$B$5:$F$5,AG677)/$Q$4/5,0)*5</f>
        <v>10</v>
      </c>
      <c r="AN677" s="14" t="str">
        <f>IF(AE677&gt;0,INDEX(挂机升级突破!$DT$4:$ED$4,AE677),"")</f>
        <v>灵玉</v>
      </c>
      <c r="AO677" s="14">
        <f>IF(AE677&gt;0,ROUND(INDEX(挂机升级突破!$DT$6:$ED$57,卡牌消耗!AI677,AE677)*INDEX(卡牌消耗!$B$7:$F$7,AG677)/$Q$4,0),"")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385"/>
        <v>13</v>
      </c>
      <c r="AC678" s="14">
        <f>INDEX(挂机升级突破!$DQ$6:$DQ$57,卡牌消耗!AI678)</f>
        <v>11</v>
      </c>
      <c r="AD678" s="14">
        <f>INDEX(挂机升级突破!DR$6:DR$57,卡牌消耗!$AI678)</f>
        <v>5</v>
      </c>
      <c r="AE678" s="14">
        <f>INDEX(挂机升级突破!DS$6:DS$57,卡牌消耗!$AI678)</f>
        <v>10</v>
      </c>
      <c r="AF678" s="14" t="str">
        <f t="shared" si="386"/>
        <v>塞伯罗斯</v>
      </c>
      <c r="AG678" s="14">
        <f t="shared" si="387"/>
        <v>2</v>
      </c>
      <c r="AH678" s="14" t="str">
        <f t="shared" si="388"/>
        <v>塞伯罗斯魂火-50</v>
      </c>
      <c r="AI678" s="14">
        <f t="shared" si="389"/>
        <v>50</v>
      </c>
      <c r="AJ678" s="14" t="str">
        <f>INDEX(挂机升级突破!$DT$4:$ED$4,INDEX(挂机升级突破!$DQ$6:$DQ$57,卡牌消耗!AI678))</f>
        <v>金币</v>
      </c>
      <c r="AK678" s="14">
        <f>ROUND(INDEX(挂机升级突破!$DJ$6:$DJ$57,卡牌消耗!AI678)*INDEX(卡牌消耗!$B$8:$F$8,AG678)/$Q$4/50,0)*50</f>
        <v>227950</v>
      </c>
      <c r="AL678" s="14" t="str">
        <f>IF(AD678&gt;0,INDEX(挂机升级突破!$DT$4:$ED$4,AD678),"")</f>
        <v>红色基础材料</v>
      </c>
      <c r="AM678" s="14">
        <f>ROUND(INDEX(挂机升级突破!$DT$6:$ED$57,卡牌消耗!AI678,AD678)*INDEX(卡牌消耗!$B$5:$F$5,AG678)/$Q$4/5,0)*5</f>
        <v>10</v>
      </c>
      <c r="AN678" s="14" t="str">
        <f>IF(AE678&gt;0,INDEX(挂机升级突破!$DT$4:$ED$4,AE678),"")</f>
        <v>灵玉</v>
      </c>
      <c r="AO678" s="14">
        <f>IF(AE678&gt;0,ROUND(INDEX(挂机升级突破!$DT$6:$ED$57,卡牌消耗!AI678,AE678)*INDEX(卡牌消耗!$B$7:$F$7,AG678)/$Q$4,0),"")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385"/>
        <v>13</v>
      </c>
      <c r="AC679" s="14">
        <f>INDEX(挂机升级突破!$DQ$6:$DQ$57,卡牌消耗!AI679)</f>
        <v>11</v>
      </c>
      <c r="AD679" s="14">
        <f>INDEX(挂机升级突破!DR$6:DR$57,卡牌消耗!$AI679)</f>
        <v>5</v>
      </c>
      <c r="AE679" s="14">
        <f>INDEX(挂机升级突破!DS$6:DS$57,卡牌消耗!$AI679)</f>
        <v>10</v>
      </c>
      <c r="AF679" s="14" t="str">
        <f t="shared" si="386"/>
        <v>塞伯罗斯</v>
      </c>
      <c r="AG679" s="14">
        <f t="shared" si="387"/>
        <v>2</v>
      </c>
      <c r="AH679" s="14" t="str">
        <f t="shared" si="388"/>
        <v>塞伯罗斯魂火-51</v>
      </c>
      <c r="AI679" s="14">
        <f t="shared" si="389"/>
        <v>51</v>
      </c>
      <c r="AJ679" s="14" t="str">
        <f>INDEX(挂机升级突破!$DT$4:$ED$4,INDEX(挂机升级突破!$DQ$6:$DQ$57,卡牌消耗!AI679))</f>
        <v>金币</v>
      </c>
      <c r="AK679" s="14">
        <f>ROUND(INDEX(挂机升级突破!$DJ$6:$DJ$57,卡牌消耗!AI679)*INDEX(卡牌消耗!$B$8:$F$8,AG679)/$Q$4/50,0)*50</f>
        <v>250750</v>
      </c>
      <c r="AL679" s="14" t="str">
        <f>IF(AD679&gt;0,INDEX(挂机升级突破!$DT$4:$ED$4,AD679),"")</f>
        <v>红色基础材料</v>
      </c>
      <c r="AM679" s="14">
        <f>ROUND(INDEX(挂机升级突破!$DT$6:$ED$57,卡牌消耗!AI679,AD679)*INDEX(卡牌消耗!$B$5:$F$5,AG679)/$Q$4/5,0)*5</f>
        <v>10</v>
      </c>
      <c r="AN679" s="14" t="str">
        <f>IF(AE679&gt;0,INDEX(挂机升级突破!$DT$4:$ED$4,AE679),"")</f>
        <v>灵玉</v>
      </c>
      <c r="AO679" s="14">
        <f>IF(AE679&gt;0,ROUND(INDEX(挂机升级突破!$DT$6:$ED$57,卡牌消耗!AI679,AE679)*INDEX(卡牌消耗!$B$7:$F$7,AG679)/$Q$4,0),"")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385"/>
        <v>13</v>
      </c>
      <c r="AC680" s="14">
        <f>INDEX(挂机升级突破!$DQ$6:$DQ$57,卡牌消耗!AI680)</f>
        <v>11</v>
      </c>
      <c r="AD680" s="14">
        <f>INDEX(挂机升级突破!DR$6:DR$57,卡牌消耗!$AI680)</f>
        <v>5</v>
      </c>
      <c r="AE680" s="14">
        <f>INDEX(挂机升级突破!DS$6:DS$57,卡牌消耗!$AI680)</f>
        <v>10</v>
      </c>
      <c r="AF680" s="14" t="str">
        <f t="shared" si="386"/>
        <v>塞伯罗斯</v>
      </c>
      <c r="AG680" s="14">
        <f t="shared" si="387"/>
        <v>2</v>
      </c>
      <c r="AH680" s="14" t="str">
        <f t="shared" si="388"/>
        <v>塞伯罗斯魂火-52</v>
      </c>
      <c r="AI680" s="14">
        <f t="shared" si="389"/>
        <v>52</v>
      </c>
      <c r="AJ680" s="14" t="str">
        <f>INDEX(挂机升级突破!$DT$4:$ED$4,INDEX(挂机升级突破!$DQ$6:$DQ$57,卡牌消耗!AI680))</f>
        <v>金币</v>
      </c>
      <c r="AK680" s="14">
        <f>ROUND(INDEX(挂机升级突破!$DJ$6:$DJ$57,卡牌消耗!AI680)*INDEX(卡牌消耗!$B$8:$F$8,AG680)/$Q$4/50,0)*50</f>
        <v>250750</v>
      </c>
      <c r="AL680" s="14" t="str">
        <f>IF(AD680&gt;0,INDEX(挂机升级突破!$DT$4:$ED$4,AD680),"")</f>
        <v>红色基础材料</v>
      </c>
      <c r="AM680" s="14">
        <f>ROUND(INDEX(挂机升级突破!$DT$6:$ED$57,卡牌消耗!AI680,AD680)*INDEX(卡牌消耗!$B$5:$F$5,AG680)/$Q$4/5,0)*5</f>
        <v>10</v>
      </c>
      <c r="AN680" s="14" t="str">
        <f>IF(AE680&gt;0,INDEX(挂机升级突破!$DT$4:$ED$4,AE680),"")</f>
        <v>灵玉</v>
      </c>
      <c r="AO680" s="14">
        <f>IF(AE680&gt;0,ROUND(INDEX(挂机升级突破!$DT$6:$ED$57,卡牌消耗!AI680,AE680)*INDEX(卡牌消耗!$B$7:$F$7,AG680)/$Q$4,0),"")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385"/>
        <v>14</v>
      </c>
      <c r="AC681" s="14">
        <f>INDEX(挂机升级突破!$DQ$6:$DQ$57,卡牌消耗!AI681)</f>
        <v>11</v>
      </c>
      <c r="AD681" s="14">
        <f>INDEX(挂机升级突破!DR$6:DR$57,卡牌消耗!$AI681)</f>
        <v>1</v>
      </c>
      <c r="AE681" s="14">
        <f>INDEX(挂机升级突破!DS$6:DS$57,卡牌消耗!$AI681)</f>
        <v>0</v>
      </c>
      <c r="AF681" s="14" t="str">
        <f t="shared" si="386"/>
        <v>石灵明</v>
      </c>
      <c r="AG681" s="14">
        <f t="shared" si="387"/>
        <v>3</v>
      </c>
      <c r="AH681" s="14" t="str">
        <f t="shared" si="388"/>
        <v>石灵明魂火-1</v>
      </c>
      <c r="AI681" s="14">
        <f t="shared" si="389"/>
        <v>1</v>
      </c>
      <c r="AJ681" s="14" t="str">
        <f>INDEX(挂机升级突破!$DT$4:$ED$4,INDEX(挂机升级突破!$DQ$6:$DQ$57,卡牌消耗!AI681))</f>
        <v>金币</v>
      </c>
      <c r="AK681" s="14">
        <f>ROUND(INDEX(挂机升级突破!$DJ$6:$DJ$57,卡牌消耗!AI681)*INDEX(卡牌消耗!$B$8:$F$8,AG681)/$Q$4/50,0)*50</f>
        <v>850</v>
      </c>
      <c r="AL681" s="14" t="str">
        <f>IF(AD681&gt;0,INDEX(挂机升级突破!$DT$4:$ED$4,AD681),"")</f>
        <v>绿色基础材料</v>
      </c>
      <c r="AM681" s="14">
        <f>ROUND(INDEX(挂机升级突破!$DT$6:$ED$57,卡牌消耗!AI681,AD681)*INDEX(卡牌消耗!$B$5:$F$5,AG681)/$Q$4/5,0)*5</f>
        <v>25</v>
      </c>
      <c r="AN681" s="14" t="str">
        <f>IF(AE681&gt;0,INDEX(挂机升级突破!$DT$4:$ED$4,AE681),"")</f>
        <v/>
      </c>
      <c r="AO681" s="14" t="str">
        <f>IF(AE681&gt;0,ROUND(INDEX(挂机升级突破!$DT$6:$ED$57,卡牌消耗!AI681,AE681)*INDEX(卡牌消耗!$B$7:$F$7,AG681)/$Q$4,0),"")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385"/>
        <v>14</v>
      </c>
      <c r="AC682" s="14">
        <f>INDEX(挂机升级突破!$DQ$6:$DQ$57,卡牌消耗!AI682)</f>
        <v>11</v>
      </c>
      <c r="AD682" s="14">
        <f>INDEX(挂机升级突破!DR$6:DR$57,卡牌消耗!$AI682)</f>
        <v>1</v>
      </c>
      <c r="AE682" s="14">
        <f>INDEX(挂机升级突破!DS$6:DS$57,卡牌消耗!$AI682)</f>
        <v>0</v>
      </c>
      <c r="AF682" s="14" t="str">
        <f t="shared" si="386"/>
        <v>石灵明</v>
      </c>
      <c r="AG682" s="14">
        <f t="shared" si="387"/>
        <v>3</v>
      </c>
      <c r="AH682" s="14" t="str">
        <f t="shared" si="388"/>
        <v>石灵明魂火-2</v>
      </c>
      <c r="AI682" s="14">
        <f t="shared" si="389"/>
        <v>2</v>
      </c>
      <c r="AJ682" s="14" t="str">
        <f>INDEX(挂机升级突破!$DT$4:$ED$4,INDEX(挂机升级突破!$DQ$6:$DQ$57,卡牌消耗!AI682))</f>
        <v>金币</v>
      </c>
      <c r="AK682" s="14">
        <f>ROUND(INDEX(挂机升级突破!$DJ$6:$DJ$57,卡牌消耗!AI682)*INDEX(卡牌消耗!$B$8:$F$8,AG682)/$Q$4/50,0)*50</f>
        <v>1050</v>
      </c>
      <c r="AL682" s="14" t="str">
        <f>IF(AD682&gt;0,INDEX(挂机升级突破!$DT$4:$ED$4,AD682),"")</f>
        <v>绿色基础材料</v>
      </c>
      <c r="AM682" s="14">
        <f>ROUND(INDEX(挂机升级突破!$DT$6:$ED$57,卡牌消耗!AI682,AD682)*INDEX(卡牌消耗!$B$5:$F$5,AG682)/$Q$4/5,0)*5</f>
        <v>75</v>
      </c>
      <c r="AN682" s="14" t="str">
        <f>IF(AE682&gt;0,INDEX(挂机升级突破!$DT$4:$ED$4,AE682),"")</f>
        <v/>
      </c>
      <c r="AO682" s="14" t="str">
        <f>IF(AE682&gt;0,ROUND(INDEX(挂机升级突破!$DT$6:$ED$57,卡牌消耗!AI682,AE682)*INDEX(卡牌消耗!$B$7:$F$7,AG682)/$Q$4,0),"")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385"/>
        <v>14</v>
      </c>
      <c r="AC683" s="14">
        <f>INDEX(挂机升级突破!$DQ$6:$DQ$57,卡牌消耗!AI683)</f>
        <v>11</v>
      </c>
      <c r="AD683" s="14">
        <f>INDEX(挂机升级突破!DR$6:DR$57,卡牌消耗!$AI683)</f>
        <v>1</v>
      </c>
      <c r="AE683" s="14">
        <f>INDEX(挂机升级突破!DS$6:DS$57,卡牌消耗!$AI683)</f>
        <v>0</v>
      </c>
      <c r="AF683" s="14" t="str">
        <f t="shared" si="386"/>
        <v>石灵明</v>
      </c>
      <c r="AG683" s="14">
        <f t="shared" si="387"/>
        <v>3</v>
      </c>
      <c r="AH683" s="14" t="str">
        <f t="shared" si="388"/>
        <v>石灵明魂火-3</v>
      </c>
      <c r="AI683" s="14">
        <f t="shared" si="389"/>
        <v>3</v>
      </c>
      <c r="AJ683" s="14" t="str">
        <f>INDEX(挂机升级突破!$DT$4:$ED$4,INDEX(挂机升级突破!$DQ$6:$DQ$57,卡牌消耗!AI683))</f>
        <v>金币</v>
      </c>
      <c r="AK683" s="14">
        <f>ROUND(INDEX(挂机升级突破!$DJ$6:$DJ$57,卡牌消耗!AI683)*INDEX(卡牌消耗!$B$8:$F$8,AG683)/$Q$4/50,0)*50</f>
        <v>1050</v>
      </c>
      <c r="AL683" s="14" t="str">
        <f>IF(AD683&gt;0,INDEX(挂机升级突破!$DT$4:$ED$4,AD683),"")</f>
        <v>绿色基础材料</v>
      </c>
      <c r="AM683" s="14">
        <f>ROUND(INDEX(挂机升级突破!$DT$6:$ED$57,卡牌消耗!AI683,AD683)*INDEX(卡牌消耗!$B$5:$F$5,AG683)/$Q$4/5,0)*5</f>
        <v>100</v>
      </c>
      <c r="AN683" s="14" t="str">
        <f>IF(AE683&gt;0,INDEX(挂机升级突破!$DT$4:$ED$4,AE683),"")</f>
        <v/>
      </c>
      <c r="AO683" s="14" t="str">
        <f>IF(AE683&gt;0,ROUND(INDEX(挂机升级突破!$DT$6:$ED$57,卡牌消耗!AI683,AE683)*INDEX(卡牌消耗!$B$7:$F$7,AG683)/$Q$4,0),"")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385"/>
        <v>14</v>
      </c>
      <c r="AC684" s="14">
        <f>INDEX(挂机升级突破!$DQ$6:$DQ$57,卡牌消耗!AI684)</f>
        <v>11</v>
      </c>
      <c r="AD684" s="14">
        <f>INDEX(挂机升级突破!DR$6:DR$57,卡牌消耗!$AI684)</f>
        <v>1</v>
      </c>
      <c r="AE684" s="14">
        <f>INDEX(挂机升级突破!DS$6:DS$57,卡牌消耗!$AI684)</f>
        <v>0</v>
      </c>
      <c r="AF684" s="14" t="str">
        <f t="shared" si="386"/>
        <v>石灵明</v>
      </c>
      <c r="AG684" s="14">
        <f t="shared" si="387"/>
        <v>3</v>
      </c>
      <c r="AH684" s="14" t="str">
        <f t="shared" si="388"/>
        <v>石灵明魂火-4</v>
      </c>
      <c r="AI684" s="14">
        <f t="shared" si="389"/>
        <v>4</v>
      </c>
      <c r="AJ684" s="14" t="str">
        <f>INDEX(挂机升级突破!$DT$4:$ED$4,INDEX(挂机升级突破!$DQ$6:$DQ$57,卡牌消耗!AI684))</f>
        <v>金币</v>
      </c>
      <c r="AK684" s="14">
        <f>ROUND(INDEX(挂机升级突破!$DJ$6:$DJ$57,卡牌消耗!AI684)*INDEX(卡牌消耗!$B$8:$F$8,AG684)/$Q$4/50,0)*50</f>
        <v>1050</v>
      </c>
      <c r="AL684" s="14" t="str">
        <f>IF(AD684&gt;0,INDEX(挂机升级突破!$DT$4:$ED$4,AD684),"")</f>
        <v>绿色基础材料</v>
      </c>
      <c r="AM684" s="14">
        <f>ROUND(INDEX(挂机升级突破!$DT$6:$ED$57,卡牌消耗!AI684,AD684)*INDEX(卡牌消耗!$B$5:$F$5,AG684)/$Q$4/5,0)*5</f>
        <v>155</v>
      </c>
      <c r="AN684" s="14" t="str">
        <f>IF(AE684&gt;0,INDEX(挂机升级突破!$DT$4:$ED$4,AE684),"")</f>
        <v/>
      </c>
      <c r="AO684" s="14" t="str">
        <f>IF(AE684&gt;0,ROUND(INDEX(挂机升级突破!$DT$6:$ED$57,卡牌消耗!AI684,AE684)*INDEX(卡牌消耗!$B$7:$F$7,AG684)/$Q$4,0),"")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385"/>
        <v>14</v>
      </c>
      <c r="AC685" s="14">
        <f>INDEX(挂机升级突破!$DQ$6:$DQ$57,卡牌消耗!AI685)</f>
        <v>11</v>
      </c>
      <c r="AD685" s="14">
        <f>INDEX(挂机升级突破!DR$6:DR$57,卡牌消耗!$AI685)</f>
        <v>1</v>
      </c>
      <c r="AE685" s="14">
        <f>INDEX(挂机升级突破!DS$6:DS$57,卡牌消耗!$AI685)</f>
        <v>0</v>
      </c>
      <c r="AF685" s="14" t="str">
        <f t="shared" si="386"/>
        <v>石灵明</v>
      </c>
      <c r="AG685" s="14">
        <f t="shared" si="387"/>
        <v>3</v>
      </c>
      <c r="AH685" s="14" t="str">
        <f t="shared" si="388"/>
        <v>石灵明魂火-5</v>
      </c>
      <c r="AI685" s="14">
        <f t="shared" si="389"/>
        <v>5</v>
      </c>
      <c r="AJ685" s="14" t="str">
        <f>INDEX(挂机升级突破!$DT$4:$ED$4,INDEX(挂机升级突破!$DQ$6:$DQ$57,卡牌消耗!AI685))</f>
        <v>金币</v>
      </c>
      <c r="AK685" s="14">
        <f>ROUND(INDEX(挂机升级突破!$DJ$6:$DJ$57,卡牌消耗!AI685)*INDEX(卡牌消耗!$B$8:$F$8,AG685)/$Q$4/50,0)*50</f>
        <v>1050</v>
      </c>
      <c r="AL685" s="14" t="str">
        <f>IF(AD685&gt;0,INDEX(挂机升级突破!$DT$4:$ED$4,AD685),"")</f>
        <v>绿色基础材料</v>
      </c>
      <c r="AM685" s="14">
        <f>ROUND(INDEX(挂机升级突破!$DT$6:$ED$57,卡牌消耗!AI685,AD685)*INDEX(卡牌消耗!$B$5:$F$5,AG685)/$Q$4/5,0)*5</f>
        <v>155</v>
      </c>
      <c r="AN685" s="14" t="str">
        <f>IF(AE685&gt;0,INDEX(挂机升级突破!$DT$4:$ED$4,AE685),"")</f>
        <v/>
      </c>
      <c r="AO685" s="14" t="str">
        <f>IF(AE685&gt;0,ROUND(INDEX(挂机升级突破!$DT$6:$ED$57,卡牌消耗!AI685,AE685)*INDEX(卡牌消耗!$B$7:$F$7,AG685)/$Q$4,0),"")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385"/>
        <v>14</v>
      </c>
      <c r="AC686" s="14">
        <f>INDEX(挂机升级突破!$DQ$6:$DQ$57,卡牌消耗!AI686)</f>
        <v>11</v>
      </c>
      <c r="AD686" s="14">
        <f>INDEX(挂机升级突破!DR$6:DR$57,卡牌消耗!$AI686)</f>
        <v>2</v>
      </c>
      <c r="AE686" s="14">
        <f>INDEX(挂机升级突破!DS$6:DS$57,卡牌消耗!$AI686)</f>
        <v>0</v>
      </c>
      <c r="AF686" s="14" t="str">
        <f t="shared" si="386"/>
        <v>石灵明</v>
      </c>
      <c r="AG686" s="14">
        <f t="shared" si="387"/>
        <v>3</v>
      </c>
      <c r="AH686" s="14" t="str">
        <f t="shared" si="388"/>
        <v>石灵明魂火-6</v>
      </c>
      <c r="AI686" s="14">
        <f t="shared" si="389"/>
        <v>6</v>
      </c>
      <c r="AJ686" s="14" t="str">
        <f>INDEX(挂机升级突破!$DT$4:$ED$4,INDEX(挂机升级突破!$DQ$6:$DQ$57,卡牌消耗!AI686))</f>
        <v>金币</v>
      </c>
      <c r="AK686" s="14">
        <f>ROUND(INDEX(挂机升级突破!$DJ$6:$DJ$57,卡牌消耗!AI686)*INDEX(卡牌消耗!$B$8:$F$8,AG686)/$Q$4/50,0)*50</f>
        <v>1250</v>
      </c>
      <c r="AL686" s="14" t="str">
        <f>IF(AD686&gt;0,INDEX(挂机升级突破!$DT$4:$ED$4,AD686),"")</f>
        <v>蓝色基础材料</v>
      </c>
      <c r="AM686" s="14">
        <f>ROUND(INDEX(挂机升级突破!$DT$6:$ED$57,卡牌消耗!AI686,AD686)*INDEX(卡牌消耗!$B$5:$F$5,AG686)/$Q$4/5,0)*5</f>
        <v>30</v>
      </c>
      <c r="AN686" s="14" t="str">
        <f>IF(AE686&gt;0,INDEX(挂机升级突破!$DT$4:$ED$4,AE686),"")</f>
        <v/>
      </c>
      <c r="AO686" s="14" t="str">
        <f>IF(AE686&gt;0,ROUND(INDEX(挂机升级突破!$DT$6:$ED$57,卡牌消耗!AI686,AE686)*INDEX(卡牌消耗!$B$7:$F$7,AG686)/$Q$4,0),"")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385"/>
        <v>14</v>
      </c>
      <c r="AC687" s="14">
        <f>INDEX(挂机升级突破!$DQ$6:$DQ$57,卡牌消耗!AI687)</f>
        <v>11</v>
      </c>
      <c r="AD687" s="14">
        <f>INDEX(挂机升级突破!DR$6:DR$57,卡牌消耗!$AI687)</f>
        <v>2</v>
      </c>
      <c r="AE687" s="14">
        <f>INDEX(挂机升级突破!DS$6:DS$57,卡牌消耗!$AI687)</f>
        <v>0</v>
      </c>
      <c r="AF687" s="14" t="str">
        <f t="shared" si="386"/>
        <v>石灵明</v>
      </c>
      <c r="AG687" s="14">
        <f t="shared" si="387"/>
        <v>3</v>
      </c>
      <c r="AH687" s="14" t="str">
        <f t="shared" si="388"/>
        <v>石灵明魂火-7</v>
      </c>
      <c r="AI687" s="14">
        <f t="shared" si="389"/>
        <v>7</v>
      </c>
      <c r="AJ687" s="14" t="str">
        <f>INDEX(挂机升级突破!$DT$4:$ED$4,INDEX(挂机升级突破!$DQ$6:$DQ$57,卡牌消耗!AI687))</f>
        <v>金币</v>
      </c>
      <c r="AK687" s="14">
        <f>ROUND(INDEX(挂机升级突破!$DJ$6:$DJ$57,卡牌消耗!AI687)*INDEX(卡牌消耗!$B$8:$F$8,AG687)/$Q$4/50,0)*50</f>
        <v>1250</v>
      </c>
      <c r="AL687" s="14" t="str">
        <f>IF(AD687&gt;0,INDEX(挂机升级突破!$DT$4:$ED$4,AD687),"")</f>
        <v>蓝色基础材料</v>
      </c>
      <c r="AM687" s="14">
        <f>ROUND(INDEX(挂机升级突破!$DT$6:$ED$57,卡牌消耗!AI687,AD687)*INDEX(卡牌消耗!$B$5:$F$5,AG687)/$Q$4/5,0)*5</f>
        <v>30</v>
      </c>
      <c r="AN687" s="14" t="str">
        <f>IF(AE687&gt;0,INDEX(挂机升级突破!$DT$4:$ED$4,AE687),"")</f>
        <v/>
      </c>
      <c r="AO687" s="14" t="str">
        <f>IF(AE687&gt;0,ROUND(INDEX(挂机升级突破!$DT$6:$ED$57,卡牌消耗!AI687,AE687)*INDEX(卡牌消耗!$B$7:$F$7,AG687)/$Q$4,0),"")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385"/>
        <v>14</v>
      </c>
      <c r="AC688" s="14">
        <f>INDEX(挂机升级突破!$DQ$6:$DQ$57,卡牌消耗!AI688)</f>
        <v>11</v>
      </c>
      <c r="AD688" s="14">
        <f>INDEX(挂机升级突破!DR$6:DR$57,卡牌消耗!$AI688)</f>
        <v>2</v>
      </c>
      <c r="AE688" s="14">
        <f>INDEX(挂机升级突破!DS$6:DS$57,卡牌消耗!$AI688)</f>
        <v>0</v>
      </c>
      <c r="AF688" s="14" t="str">
        <f t="shared" si="386"/>
        <v>石灵明</v>
      </c>
      <c r="AG688" s="14">
        <f t="shared" si="387"/>
        <v>3</v>
      </c>
      <c r="AH688" s="14" t="str">
        <f t="shared" si="388"/>
        <v>石灵明魂火-8</v>
      </c>
      <c r="AI688" s="14">
        <f t="shared" si="389"/>
        <v>8</v>
      </c>
      <c r="AJ688" s="14" t="str">
        <f>INDEX(挂机升级突破!$DT$4:$ED$4,INDEX(挂机升级突破!$DQ$6:$DQ$57,卡牌消耗!AI688))</f>
        <v>金币</v>
      </c>
      <c r="AK688" s="14">
        <f>ROUND(INDEX(挂机升级突破!$DJ$6:$DJ$57,卡牌消耗!AI688)*INDEX(卡牌消耗!$B$8:$F$8,AG688)/$Q$4/50,0)*50</f>
        <v>1900</v>
      </c>
      <c r="AL688" s="14" t="str">
        <f>IF(AD688&gt;0,INDEX(挂机升级突破!$DT$4:$ED$4,AD688),"")</f>
        <v>蓝色基础材料</v>
      </c>
      <c r="AM688" s="14">
        <f>ROUND(INDEX(挂机升级突破!$DT$6:$ED$57,卡牌消耗!AI688,AD688)*INDEX(卡牌消耗!$B$5:$F$5,AG688)/$Q$4/5,0)*5</f>
        <v>60</v>
      </c>
      <c r="AN688" s="14" t="str">
        <f>IF(AE688&gt;0,INDEX(挂机升级突破!$DT$4:$ED$4,AE688),"")</f>
        <v/>
      </c>
      <c r="AO688" s="14" t="str">
        <f>IF(AE688&gt;0,ROUND(INDEX(挂机升级突破!$DT$6:$ED$57,卡牌消耗!AI688,AE688)*INDEX(卡牌消耗!$B$7:$F$7,AG688)/$Q$4,0),"")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385"/>
        <v>14</v>
      </c>
      <c r="AC689" s="14">
        <f>INDEX(挂机升级突破!$DQ$6:$DQ$57,卡牌消耗!AI689)</f>
        <v>11</v>
      </c>
      <c r="AD689" s="14">
        <f>INDEX(挂机升级突破!DR$6:DR$57,卡牌消耗!$AI689)</f>
        <v>2</v>
      </c>
      <c r="AE689" s="14">
        <f>INDEX(挂机升级突破!DS$6:DS$57,卡牌消耗!$AI689)</f>
        <v>0</v>
      </c>
      <c r="AF689" s="14" t="str">
        <f t="shared" si="386"/>
        <v>石灵明</v>
      </c>
      <c r="AG689" s="14">
        <f t="shared" si="387"/>
        <v>3</v>
      </c>
      <c r="AH689" s="14" t="str">
        <f t="shared" si="388"/>
        <v>石灵明魂火-9</v>
      </c>
      <c r="AI689" s="14">
        <f t="shared" si="389"/>
        <v>9</v>
      </c>
      <c r="AJ689" s="14" t="str">
        <f>INDEX(挂机升级突破!$DT$4:$ED$4,INDEX(挂机升级突破!$DQ$6:$DQ$57,卡牌消耗!AI689))</f>
        <v>金币</v>
      </c>
      <c r="AK689" s="14">
        <f>ROUND(INDEX(挂机升级突破!$DJ$6:$DJ$57,卡牌消耗!AI689)*INDEX(卡牌消耗!$B$8:$F$8,AG689)/$Q$4/50,0)*50</f>
        <v>1900</v>
      </c>
      <c r="AL689" s="14" t="str">
        <f>IF(AD689&gt;0,INDEX(挂机升级突破!$DT$4:$ED$4,AD689),"")</f>
        <v>蓝色基础材料</v>
      </c>
      <c r="AM689" s="14">
        <f>ROUND(INDEX(挂机升级突破!$DT$6:$ED$57,卡牌消耗!AI689,AD689)*INDEX(卡牌消耗!$B$5:$F$5,AG689)/$Q$4/5,0)*5</f>
        <v>60</v>
      </c>
      <c r="AN689" s="14" t="str">
        <f>IF(AE689&gt;0,INDEX(挂机升级突破!$DT$4:$ED$4,AE689),"")</f>
        <v/>
      </c>
      <c r="AO689" s="14" t="str">
        <f>IF(AE689&gt;0,ROUND(INDEX(挂机升级突破!$DT$6:$ED$57,卡牌消耗!AI689,AE689)*INDEX(卡牌消耗!$B$7:$F$7,AG689)/$Q$4,0),"")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385"/>
        <v>14</v>
      </c>
      <c r="AC690" s="14">
        <f>INDEX(挂机升级突破!$DQ$6:$DQ$57,卡牌消耗!AI690)</f>
        <v>11</v>
      </c>
      <c r="AD690" s="14">
        <f>INDEX(挂机升级突破!DR$6:DR$57,卡牌消耗!$AI690)</f>
        <v>2</v>
      </c>
      <c r="AE690" s="14">
        <f>INDEX(挂机升级突破!DS$6:DS$57,卡牌消耗!$AI690)</f>
        <v>0</v>
      </c>
      <c r="AF690" s="14" t="str">
        <f t="shared" si="386"/>
        <v>石灵明</v>
      </c>
      <c r="AG690" s="14">
        <f t="shared" si="387"/>
        <v>3</v>
      </c>
      <c r="AH690" s="14" t="str">
        <f t="shared" si="388"/>
        <v>石灵明魂火-10</v>
      </c>
      <c r="AI690" s="14">
        <f t="shared" si="389"/>
        <v>10</v>
      </c>
      <c r="AJ690" s="14" t="str">
        <f>INDEX(挂机升级突破!$DT$4:$ED$4,INDEX(挂机升级突破!$DQ$6:$DQ$57,卡牌消耗!AI690))</f>
        <v>金币</v>
      </c>
      <c r="AK690" s="14">
        <f>ROUND(INDEX(挂机升级突破!$DJ$6:$DJ$57,卡牌消耗!AI690)*INDEX(卡牌消耗!$B$8:$F$8,AG690)/$Q$4/50,0)*50</f>
        <v>3200</v>
      </c>
      <c r="AL690" s="14" t="str">
        <f>IF(AD690&gt;0,INDEX(挂机升级突破!$DT$4:$ED$4,AD690),"")</f>
        <v>蓝色基础材料</v>
      </c>
      <c r="AM690" s="14">
        <f>ROUND(INDEX(挂机升级突破!$DT$6:$ED$57,卡牌消耗!AI690,AD690)*INDEX(卡牌消耗!$B$5:$F$5,AG690)/$Q$4/5,0)*5</f>
        <v>85</v>
      </c>
      <c r="AN690" s="14" t="str">
        <f>IF(AE690&gt;0,INDEX(挂机升级突破!$DT$4:$ED$4,AE690),"")</f>
        <v/>
      </c>
      <c r="AO690" s="14" t="str">
        <f>IF(AE690&gt;0,ROUND(INDEX(挂机升级突破!$DT$6:$ED$57,卡牌消耗!AI690,AE690)*INDEX(卡牌消耗!$B$7:$F$7,AG690)/$Q$4,0),"")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385"/>
        <v>14</v>
      </c>
      <c r="AC691" s="14">
        <f>INDEX(挂机升级突破!$DQ$6:$DQ$57,卡牌消耗!AI691)</f>
        <v>11</v>
      </c>
      <c r="AD691" s="14">
        <f>INDEX(挂机升级突破!DR$6:DR$57,卡牌消耗!$AI691)</f>
        <v>2</v>
      </c>
      <c r="AE691" s="14">
        <f>INDEX(挂机升级突破!DS$6:DS$57,卡牌消耗!$AI691)</f>
        <v>0</v>
      </c>
      <c r="AF691" s="14" t="str">
        <f t="shared" si="386"/>
        <v>石灵明</v>
      </c>
      <c r="AG691" s="14">
        <f t="shared" si="387"/>
        <v>3</v>
      </c>
      <c r="AH691" s="14" t="str">
        <f t="shared" si="388"/>
        <v>石灵明魂火-11</v>
      </c>
      <c r="AI691" s="14">
        <f t="shared" si="389"/>
        <v>11</v>
      </c>
      <c r="AJ691" s="14" t="str">
        <f>INDEX(挂机升级突破!$DT$4:$ED$4,INDEX(挂机升级突破!$DQ$6:$DQ$57,卡牌消耗!AI691))</f>
        <v>金币</v>
      </c>
      <c r="AK691" s="14">
        <f>ROUND(INDEX(挂机升级突破!$DJ$6:$DJ$57,卡牌消耗!AI691)*INDEX(卡牌消耗!$B$8:$F$8,AG691)/$Q$4/50,0)*50</f>
        <v>3200</v>
      </c>
      <c r="AL691" s="14" t="str">
        <f>IF(AD691&gt;0,INDEX(挂机升级突破!$DT$4:$ED$4,AD691),"")</f>
        <v>蓝色基础材料</v>
      </c>
      <c r="AM691" s="14">
        <f>ROUND(INDEX(挂机升级突破!$DT$6:$ED$57,卡牌消耗!AI691,AD691)*INDEX(卡牌消耗!$B$5:$F$5,AG691)/$Q$4/5,0)*5</f>
        <v>85</v>
      </c>
      <c r="AN691" s="14" t="str">
        <f>IF(AE691&gt;0,INDEX(挂机升级突破!$DT$4:$ED$4,AE691),"")</f>
        <v/>
      </c>
      <c r="AO691" s="14" t="str">
        <f>IF(AE691&gt;0,ROUND(INDEX(挂机升级突破!$DT$6:$ED$57,卡牌消耗!AI691,AE691)*INDEX(卡牌消耗!$B$7:$F$7,AG691)/$Q$4,0),"")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385"/>
        <v>14</v>
      </c>
      <c r="AC692" s="14">
        <f>INDEX(挂机升级突破!$DQ$6:$DQ$57,卡牌消耗!AI692)</f>
        <v>11</v>
      </c>
      <c r="AD692" s="14">
        <f>INDEX(挂机升级突破!DR$6:DR$57,卡牌消耗!$AI692)</f>
        <v>2</v>
      </c>
      <c r="AE692" s="14">
        <f>INDEX(挂机升级突破!DS$6:DS$57,卡牌消耗!$AI692)</f>
        <v>0</v>
      </c>
      <c r="AF692" s="14" t="str">
        <f t="shared" si="386"/>
        <v>石灵明</v>
      </c>
      <c r="AG692" s="14">
        <f t="shared" si="387"/>
        <v>3</v>
      </c>
      <c r="AH692" s="14" t="str">
        <f t="shared" si="388"/>
        <v>石灵明魂火-12</v>
      </c>
      <c r="AI692" s="14">
        <f t="shared" si="389"/>
        <v>12</v>
      </c>
      <c r="AJ692" s="14" t="str">
        <f>INDEX(挂机升级突破!$DT$4:$ED$4,INDEX(挂机升级突破!$DQ$6:$DQ$57,卡牌消耗!AI692))</f>
        <v>金币</v>
      </c>
      <c r="AK692" s="14">
        <f>ROUND(INDEX(挂机升级突破!$DJ$6:$DJ$57,卡牌消耗!AI692)*INDEX(卡牌消耗!$B$8:$F$8,AG692)/$Q$4/50,0)*50</f>
        <v>2750</v>
      </c>
      <c r="AL692" s="14" t="str">
        <f>IF(AD692&gt;0,INDEX(挂机升级突破!$DT$4:$ED$4,AD692),"")</f>
        <v>蓝色基础材料</v>
      </c>
      <c r="AM692" s="14">
        <f>ROUND(INDEX(挂机升级突破!$DT$6:$ED$57,卡牌消耗!AI692,AD692)*INDEX(卡牌消耗!$B$5:$F$5,AG692)/$Q$4/5,0)*5</f>
        <v>115</v>
      </c>
      <c r="AN692" s="14" t="str">
        <f>IF(AE692&gt;0,INDEX(挂机升级突破!$DT$4:$ED$4,AE692),"")</f>
        <v/>
      </c>
      <c r="AO692" s="14" t="str">
        <f>IF(AE692&gt;0,ROUND(INDEX(挂机升级突破!$DT$6:$ED$57,卡牌消耗!AI692,AE692)*INDEX(卡牌消耗!$B$7:$F$7,AG692)/$Q$4,0),"")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385"/>
        <v>14</v>
      </c>
      <c r="AC693" s="14">
        <f>INDEX(挂机升级突破!$DQ$6:$DQ$57,卡牌消耗!AI693)</f>
        <v>11</v>
      </c>
      <c r="AD693" s="14">
        <f>INDEX(挂机升级突破!DR$6:DR$57,卡牌消耗!$AI693)</f>
        <v>2</v>
      </c>
      <c r="AE693" s="14">
        <f>INDEX(挂机升级突破!DS$6:DS$57,卡牌消耗!$AI693)</f>
        <v>0</v>
      </c>
      <c r="AF693" s="14" t="str">
        <f t="shared" si="386"/>
        <v>石灵明</v>
      </c>
      <c r="AG693" s="14">
        <f t="shared" si="387"/>
        <v>3</v>
      </c>
      <c r="AH693" s="14" t="str">
        <f t="shared" si="388"/>
        <v>石灵明魂火-13</v>
      </c>
      <c r="AI693" s="14">
        <f t="shared" si="389"/>
        <v>13</v>
      </c>
      <c r="AJ693" s="14" t="str">
        <f>INDEX(挂机升级突破!$DT$4:$ED$4,INDEX(挂机升级突破!$DQ$6:$DQ$57,卡牌消耗!AI693))</f>
        <v>金币</v>
      </c>
      <c r="AK693" s="14">
        <f>ROUND(INDEX(挂机升级突破!$DJ$6:$DJ$57,卡牌消耗!AI693)*INDEX(卡牌消耗!$B$8:$F$8,AG693)/$Q$4/50,0)*50</f>
        <v>2750</v>
      </c>
      <c r="AL693" s="14" t="str">
        <f>IF(AD693&gt;0,INDEX(挂机升级突破!$DT$4:$ED$4,AD693),"")</f>
        <v>蓝色基础材料</v>
      </c>
      <c r="AM693" s="14">
        <f>ROUND(INDEX(挂机升级突破!$DT$6:$ED$57,卡牌消耗!AI693,AD693)*INDEX(卡牌消耗!$B$5:$F$5,AG693)/$Q$4/5,0)*5</f>
        <v>115</v>
      </c>
      <c r="AN693" s="14" t="str">
        <f>IF(AE693&gt;0,INDEX(挂机升级突破!$DT$4:$ED$4,AE693),"")</f>
        <v/>
      </c>
      <c r="AO693" s="14" t="str">
        <f>IF(AE693&gt;0,ROUND(INDEX(挂机升级突破!$DT$6:$ED$57,卡牌消耗!AI693,AE693)*INDEX(卡牌消耗!$B$7:$F$7,AG693)/$Q$4,0),"")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385"/>
        <v>14</v>
      </c>
      <c r="AC694" s="14">
        <f>INDEX(挂机升级突破!$DQ$6:$DQ$57,卡牌消耗!AI694)</f>
        <v>11</v>
      </c>
      <c r="AD694" s="14">
        <f>INDEX(挂机升级突破!DR$6:DR$57,卡牌消耗!$AI694)</f>
        <v>3</v>
      </c>
      <c r="AE694" s="14">
        <f>INDEX(挂机升级突破!DS$6:DS$57,卡牌消耗!$AI694)</f>
        <v>0</v>
      </c>
      <c r="AF694" s="14" t="str">
        <f t="shared" si="386"/>
        <v>石灵明</v>
      </c>
      <c r="AG694" s="14">
        <f t="shared" si="387"/>
        <v>3</v>
      </c>
      <c r="AH694" s="14" t="str">
        <f t="shared" si="388"/>
        <v>石灵明魂火-14</v>
      </c>
      <c r="AI694" s="14">
        <f t="shared" si="389"/>
        <v>14</v>
      </c>
      <c r="AJ694" s="14" t="str">
        <f>INDEX(挂机升级突破!$DT$4:$ED$4,INDEX(挂机升级突破!$DQ$6:$DQ$57,卡牌消耗!AI694))</f>
        <v>金币</v>
      </c>
      <c r="AK694" s="14">
        <f>ROUND(INDEX(挂机升级突破!$DJ$6:$DJ$57,卡牌消耗!AI694)*INDEX(卡牌消耗!$B$8:$F$8,AG694)/$Q$4/50,0)*50</f>
        <v>3000</v>
      </c>
      <c r="AL694" s="14" t="str">
        <f>IF(AD694&gt;0,INDEX(挂机升级突破!$DT$4:$ED$4,AD694),"")</f>
        <v>紫色基础材料</v>
      </c>
      <c r="AM694" s="14">
        <f>ROUND(INDEX(挂机升级突破!$DT$6:$ED$57,卡牌消耗!AI694,AD694)*INDEX(卡牌消耗!$B$5:$F$5,AG694)/$Q$4/5,0)*5</f>
        <v>25</v>
      </c>
      <c r="AN694" s="14" t="str">
        <f>IF(AE694&gt;0,INDEX(挂机升级突破!$DT$4:$ED$4,AE694),"")</f>
        <v/>
      </c>
      <c r="AO694" s="14" t="str">
        <f>IF(AE694&gt;0,ROUND(INDEX(挂机升级突破!$DT$6:$ED$57,卡牌消耗!AI694,AE694)*INDEX(卡牌消耗!$B$7:$F$7,AG694)/$Q$4,0),"")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385"/>
        <v>14</v>
      </c>
      <c r="AC695" s="14">
        <f>INDEX(挂机升级突破!$DQ$6:$DQ$57,卡牌消耗!AI695)</f>
        <v>11</v>
      </c>
      <c r="AD695" s="14">
        <f>INDEX(挂机升级突破!DR$6:DR$57,卡牌消耗!$AI695)</f>
        <v>3</v>
      </c>
      <c r="AE695" s="14">
        <f>INDEX(挂机升级突破!DS$6:DS$57,卡牌消耗!$AI695)</f>
        <v>0</v>
      </c>
      <c r="AF695" s="14" t="str">
        <f t="shared" si="386"/>
        <v>石灵明</v>
      </c>
      <c r="AG695" s="14">
        <f t="shared" si="387"/>
        <v>3</v>
      </c>
      <c r="AH695" s="14" t="str">
        <f t="shared" si="388"/>
        <v>石灵明魂火-15</v>
      </c>
      <c r="AI695" s="14">
        <f t="shared" si="389"/>
        <v>15</v>
      </c>
      <c r="AJ695" s="14" t="str">
        <f>INDEX(挂机升级突破!$DT$4:$ED$4,INDEX(挂机升级突破!$DQ$6:$DQ$57,卡牌消耗!AI695))</f>
        <v>金币</v>
      </c>
      <c r="AK695" s="14">
        <f>ROUND(INDEX(挂机升级突破!$DJ$6:$DJ$57,卡牌消耗!AI695)*INDEX(卡牌消耗!$B$8:$F$8,AG695)/$Q$4/50,0)*50</f>
        <v>3250</v>
      </c>
      <c r="AL695" s="14" t="str">
        <f>IF(AD695&gt;0,INDEX(挂机升级突破!$DT$4:$ED$4,AD695),"")</f>
        <v>紫色基础材料</v>
      </c>
      <c r="AM695" s="14">
        <f>ROUND(INDEX(挂机升级突破!$DT$6:$ED$57,卡牌消耗!AI695,AD695)*INDEX(卡牌消耗!$B$5:$F$5,AG695)/$Q$4/5,0)*5</f>
        <v>25</v>
      </c>
      <c r="AN695" s="14" t="str">
        <f>IF(AE695&gt;0,INDEX(挂机升级突破!$DT$4:$ED$4,AE695),"")</f>
        <v/>
      </c>
      <c r="AO695" s="14" t="str">
        <f>IF(AE695&gt;0,ROUND(INDEX(挂机升级突破!$DT$6:$ED$57,卡牌消耗!AI695,AE695)*INDEX(卡牌消耗!$B$7:$F$7,AG695)/$Q$4,0),"")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385"/>
        <v>14</v>
      </c>
      <c r="AC696" s="14">
        <f>INDEX(挂机升级突破!$DQ$6:$DQ$57,卡牌消耗!AI696)</f>
        <v>11</v>
      </c>
      <c r="AD696" s="14">
        <f>INDEX(挂机升级突破!DR$6:DR$57,卡牌消耗!$AI696)</f>
        <v>3</v>
      </c>
      <c r="AE696" s="14">
        <f>INDEX(挂机升级突破!DS$6:DS$57,卡牌消耗!$AI696)</f>
        <v>0</v>
      </c>
      <c r="AF696" s="14" t="str">
        <f t="shared" si="386"/>
        <v>石灵明</v>
      </c>
      <c r="AG696" s="14">
        <f t="shared" si="387"/>
        <v>3</v>
      </c>
      <c r="AH696" s="14" t="str">
        <f t="shared" si="388"/>
        <v>石灵明魂火-16</v>
      </c>
      <c r="AI696" s="14">
        <f t="shared" si="389"/>
        <v>16</v>
      </c>
      <c r="AJ696" s="14" t="str">
        <f>INDEX(挂机升级突破!$DT$4:$ED$4,INDEX(挂机升级突破!$DQ$6:$DQ$57,卡牌消耗!AI696))</f>
        <v>金币</v>
      </c>
      <c r="AK696" s="14">
        <f>ROUND(INDEX(挂机升级突破!$DJ$6:$DJ$57,卡牌消耗!AI696)*INDEX(卡牌消耗!$B$8:$F$8,AG696)/$Q$4/50,0)*50</f>
        <v>3250</v>
      </c>
      <c r="AL696" s="14" t="str">
        <f>IF(AD696&gt;0,INDEX(挂机升级突破!$DT$4:$ED$4,AD696),"")</f>
        <v>紫色基础材料</v>
      </c>
      <c r="AM696" s="14">
        <f>ROUND(INDEX(挂机升级突破!$DT$6:$ED$57,卡牌消耗!AI696,AD696)*INDEX(卡牌消耗!$B$5:$F$5,AG696)/$Q$4/5,0)*5</f>
        <v>25</v>
      </c>
      <c r="AN696" s="14" t="str">
        <f>IF(AE696&gt;0,INDEX(挂机升级突破!$DT$4:$ED$4,AE696),"")</f>
        <v/>
      </c>
      <c r="AO696" s="14" t="str">
        <f>IF(AE696&gt;0,ROUND(INDEX(挂机升级突破!$DT$6:$ED$57,卡牌消耗!AI696,AE696)*INDEX(卡牌消耗!$B$7:$F$7,AG696)/$Q$4,0),"")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385"/>
        <v>14</v>
      </c>
      <c r="AC697" s="14">
        <f>INDEX(挂机升级突破!$DQ$6:$DQ$57,卡牌消耗!AI697)</f>
        <v>11</v>
      </c>
      <c r="AD697" s="14">
        <f>INDEX(挂机升级突破!DR$6:DR$57,卡牌消耗!$AI697)</f>
        <v>3</v>
      </c>
      <c r="AE697" s="14">
        <f>INDEX(挂机升级突破!DS$6:DS$57,卡牌消耗!$AI697)</f>
        <v>0</v>
      </c>
      <c r="AF697" s="14" t="str">
        <f t="shared" si="386"/>
        <v>石灵明</v>
      </c>
      <c r="AG697" s="14">
        <f t="shared" si="387"/>
        <v>3</v>
      </c>
      <c r="AH697" s="14" t="str">
        <f t="shared" si="388"/>
        <v>石灵明魂火-17</v>
      </c>
      <c r="AI697" s="14">
        <f t="shared" si="389"/>
        <v>17</v>
      </c>
      <c r="AJ697" s="14" t="str">
        <f>INDEX(挂机升级突破!$DT$4:$ED$4,INDEX(挂机升级突破!$DQ$6:$DQ$57,卡牌消耗!AI697))</f>
        <v>金币</v>
      </c>
      <c r="AK697" s="14">
        <f>ROUND(INDEX(挂机升级突破!$DJ$6:$DJ$57,卡牌消耗!AI697)*INDEX(卡牌消耗!$B$8:$F$8,AG697)/$Q$4/50,0)*50</f>
        <v>4100</v>
      </c>
      <c r="AL697" s="14" t="str">
        <f>IF(AD697&gt;0,INDEX(挂机升级突破!$DT$4:$ED$4,AD697),"")</f>
        <v>紫色基础材料</v>
      </c>
      <c r="AM697" s="14">
        <f>ROUND(INDEX(挂机升级突破!$DT$6:$ED$57,卡牌消耗!AI697,AD697)*INDEX(卡牌消耗!$B$5:$F$5,AG697)/$Q$4/5,0)*5</f>
        <v>45</v>
      </c>
      <c r="AN697" s="14" t="str">
        <f>IF(AE697&gt;0,INDEX(挂机升级突破!$DT$4:$ED$4,AE697),"")</f>
        <v/>
      </c>
      <c r="AO697" s="14" t="str">
        <f>IF(AE697&gt;0,ROUND(INDEX(挂机升级突破!$DT$6:$ED$57,卡牌消耗!AI697,AE697)*INDEX(卡牌消耗!$B$7:$F$7,AG697)/$Q$4,0),"")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385"/>
        <v>14</v>
      </c>
      <c r="AC698" s="14">
        <f>INDEX(挂机升级突破!$DQ$6:$DQ$57,卡牌消耗!AI698)</f>
        <v>11</v>
      </c>
      <c r="AD698" s="14">
        <f>INDEX(挂机升级突破!DR$6:DR$57,卡牌消耗!$AI698)</f>
        <v>3</v>
      </c>
      <c r="AE698" s="14">
        <f>INDEX(挂机升级突破!DS$6:DS$57,卡牌消耗!$AI698)</f>
        <v>0</v>
      </c>
      <c r="AF698" s="14" t="str">
        <f t="shared" si="386"/>
        <v>石灵明</v>
      </c>
      <c r="AG698" s="14">
        <f t="shared" si="387"/>
        <v>3</v>
      </c>
      <c r="AH698" s="14" t="str">
        <f t="shared" si="388"/>
        <v>石灵明魂火-18</v>
      </c>
      <c r="AI698" s="14">
        <f t="shared" si="389"/>
        <v>18</v>
      </c>
      <c r="AJ698" s="14" t="str">
        <f>INDEX(挂机升级突破!$DT$4:$ED$4,INDEX(挂机升级突破!$DQ$6:$DQ$57,卡牌消耗!AI698))</f>
        <v>金币</v>
      </c>
      <c r="AK698" s="14">
        <f>ROUND(INDEX(挂机升级突破!$DJ$6:$DJ$57,卡牌消耗!AI698)*INDEX(卡牌消耗!$B$8:$F$8,AG698)/$Q$4/50,0)*50</f>
        <v>4100</v>
      </c>
      <c r="AL698" s="14" t="str">
        <f>IF(AD698&gt;0,INDEX(挂机升级突破!$DT$4:$ED$4,AD698),"")</f>
        <v>紫色基础材料</v>
      </c>
      <c r="AM698" s="14">
        <f>ROUND(INDEX(挂机升级突破!$DT$6:$ED$57,卡牌消耗!AI698,AD698)*INDEX(卡牌消耗!$B$5:$F$5,AG698)/$Q$4/5,0)*5</f>
        <v>45</v>
      </c>
      <c r="AN698" s="14" t="str">
        <f>IF(AE698&gt;0,INDEX(挂机升级突破!$DT$4:$ED$4,AE698),"")</f>
        <v/>
      </c>
      <c r="AO698" s="14" t="str">
        <f>IF(AE698&gt;0,ROUND(INDEX(挂机升级突破!$DT$6:$ED$57,卡牌消耗!AI698,AE698)*INDEX(卡牌消耗!$B$7:$F$7,AG698)/$Q$4,0),"")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385"/>
        <v>14</v>
      </c>
      <c r="AC699" s="14">
        <f>INDEX(挂机升级突破!$DQ$6:$DQ$57,卡牌消耗!AI699)</f>
        <v>11</v>
      </c>
      <c r="AD699" s="14">
        <f>INDEX(挂机升级突破!DR$6:DR$57,卡牌消耗!$AI699)</f>
        <v>3</v>
      </c>
      <c r="AE699" s="14">
        <f>INDEX(挂机升级突破!DS$6:DS$57,卡牌消耗!$AI699)</f>
        <v>0</v>
      </c>
      <c r="AF699" s="14" t="str">
        <f t="shared" si="386"/>
        <v>石灵明</v>
      </c>
      <c r="AG699" s="14">
        <f t="shared" si="387"/>
        <v>3</v>
      </c>
      <c r="AH699" s="14" t="str">
        <f t="shared" si="388"/>
        <v>石灵明魂火-19</v>
      </c>
      <c r="AI699" s="14">
        <f t="shared" si="389"/>
        <v>19</v>
      </c>
      <c r="AJ699" s="14" t="str">
        <f>INDEX(挂机升级突破!$DT$4:$ED$4,INDEX(挂机升级突破!$DQ$6:$DQ$57,卡牌消耗!AI699))</f>
        <v>金币</v>
      </c>
      <c r="AK699" s="14">
        <f>ROUND(INDEX(挂机升级突破!$DJ$6:$DJ$57,卡牌消耗!AI699)*INDEX(卡牌消耗!$B$8:$F$8,AG699)/$Q$4/50,0)*50</f>
        <v>4100</v>
      </c>
      <c r="AL699" s="14" t="str">
        <f>IF(AD699&gt;0,INDEX(挂机升级突破!$DT$4:$ED$4,AD699),"")</f>
        <v>紫色基础材料</v>
      </c>
      <c r="AM699" s="14">
        <f>ROUND(INDEX(挂机升级突破!$DT$6:$ED$57,卡牌消耗!AI699,AD699)*INDEX(卡牌消耗!$B$5:$F$5,AG699)/$Q$4/5,0)*5</f>
        <v>45</v>
      </c>
      <c r="AN699" s="14" t="str">
        <f>IF(AE699&gt;0,INDEX(挂机升级突破!$DT$4:$ED$4,AE699),"")</f>
        <v/>
      </c>
      <c r="AO699" s="14" t="str">
        <f>IF(AE699&gt;0,ROUND(INDEX(挂机升级突破!$DT$6:$ED$57,卡牌消耗!AI699,AE699)*INDEX(卡牌消耗!$B$7:$F$7,AG699)/$Q$4,0),"")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385"/>
        <v>14</v>
      </c>
      <c r="AC700" s="14">
        <f>INDEX(挂机升级突破!$DQ$6:$DQ$57,卡牌消耗!AI700)</f>
        <v>11</v>
      </c>
      <c r="AD700" s="14">
        <f>INDEX(挂机升级突破!DR$6:DR$57,卡牌消耗!$AI700)</f>
        <v>3</v>
      </c>
      <c r="AE700" s="14">
        <f>INDEX(挂机升级突破!DS$6:DS$57,卡牌消耗!$AI700)</f>
        <v>0</v>
      </c>
      <c r="AF700" s="14" t="str">
        <f t="shared" si="386"/>
        <v>石灵明</v>
      </c>
      <c r="AG700" s="14">
        <f t="shared" si="387"/>
        <v>3</v>
      </c>
      <c r="AH700" s="14" t="str">
        <f t="shared" si="388"/>
        <v>石灵明魂火-20</v>
      </c>
      <c r="AI700" s="14">
        <f t="shared" si="389"/>
        <v>20</v>
      </c>
      <c r="AJ700" s="14" t="str">
        <f>INDEX(挂机升级突破!$DT$4:$ED$4,INDEX(挂机升级突破!$DQ$6:$DQ$57,卡牌消耗!AI700))</f>
        <v>金币</v>
      </c>
      <c r="AK700" s="14">
        <f>ROUND(INDEX(挂机升级突破!$DJ$6:$DJ$57,卡牌消耗!AI700)*INDEX(卡牌消耗!$B$8:$F$8,AG700)/$Q$4/50,0)*50</f>
        <v>5000</v>
      </c>
      <c r="AL700" s="14" t="str">
        <f>IF(AD700&gt;0,INDEX(挂机升级突破!$DT$4:$ED$4,AD700),"")</f>
        <v>紫色基础材料</v>
      </c>
      <c r="AM700" s="14">
        <f>ROUND(INDEX(挂机升级突破!$DT$6:$ED$57,卡牌消耗!AI700,AD700)*INDEX(卡牌消耗!$B$5:$F$5,AG700)/$Q$4/5,0)*5</f>
        <v>70</v>
      </c>
      <c r="AN700" s="14" t="str">
        <f>IF(AE700&gt;0,INDEX(挂机升级突破!$DT$4:$ED$4,AE700),"")</f>
        <v/>
      </c>
      <c r="AO700" s="14" t="str">
        <f>IF(AE700&gt;0,ROUND(INDEX(挂机升级突破!$DT$6:$ED$57,卡牌消耗!AI700,AE700)*INDEX(卡牌消耗!$B$7:$F$7,AG700)/$Q$4,0),"")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385"/>
        <v>14</v>
      </c>
      <c r="AC701" s="14">
        <f>INDEX(挂机升级突破!$DQ$6:$DQ$57,卡牌消耗!AI701)</f>
        <v>11</v>
      </c>
      <c r="AD701" s="14">
        <f>INDEX(挂机升级突破!DR$6:DR$57,卡牌消耗!$AI701)</f>
        <v>3</v>
      </c>
      <c r="AE701" s="14">
        <f>INDEX(挂机升级突破!DS$6:DS$57,卡牌消耗!$AI701)</f>
        <v>0</v>
      </c>
      <c r="AF701" s="14" t="str">
        <f t="shared" si="386"/>
        <v>石灵明</v>
      </c>
      <c r="AG701" s="14">
        <f t="shared" si="387"/>
        <v>3</v>
      </c>
      <c r="AH701" s="14" t="str">
        <f t="shared" si="388"/>
        <v>石灵明魂火-21</v>
      </c>
      <c r="AI701" s="14">
        <f t="shared" si="389"/>
        <v>21</v>
      </c>
      <c r="AJ701" s="14" t="str">
        <f>INDEX(挂机升级突破!$DT$4:$ED$4,INDEX(挂机升级突破!$DQ$6:$DQ$57,卡牌消耗!AI701))</f>
        <v>金币</v>
      </c>
      <c r="AK701" s="14">
        <f>ROUND(INDEX(挂机升级突破!$DJ$6:$DJ$57,卡牌消耗!AI701)*INDEX(卡牌消耗!$B$8:$F$8,AG701)/$Q$4/50,0)*50</f>
        <v>5000</v>
      </c>
      <c r="AL701" s="14" t="str">
        <f>IF(AD701&gt;0,INDEX(挂机升级突破!$DT$4:$ED$4,AD701),"")</f>
        <v>紫色基础材料</v>
      </c>
      <c r="AM701" s="14">
        <f>ROUND(INDEX(挂机升级突破!$DT$6:$ED$57,卡牌消耗!AI701,AD701)*INDEX(卡牌消耗!$B$5:$F$5,AG701)/$Q$4/5,0)*5</f>
        <v>70</v>
      </c>
      <c r="AN701" s="14" t="str">
        <f>IF(AE701&gt;0,INDEX(挂机升级突破!$DT$4:$ED$4,AE701),"")</f>
        <v/>
      </c>
      <c r="AO701" s="14" t="str">
        <f>IF(AE701&gt;0,ROUND(INDEX(挂机升级突破!$DT$6:$ED$57,卡牌消耗!AI701,AE701)*INDEX(卡牌消耗!$B$7:$F$7,AG701)/$Q$4,0),"")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385"/>
        <v>14</v>
      </c>
      <c r="AC702" s="14">
        <f>INDEX(挂机升级突破!$DQ$6:$DQ$57,卡牌消耗!AI702)</f>
        <v>11</v>
      </c>
      <c r="AD702" s="14">
        <f>INDEX(挂机升级突破!DR$6:DR$57,卡牌消耗!$AI702)</f>
        <v>3</v>
      </c>
      <c r="AE702" s="14">
        <f>INDEX(挂机升级突破!DS$6:DS$57,卡牌消耗!$AI702)</f>
        <v>0</v>
      </c>
      <c r="AF702" s="14" t="str">
        <f t="shared" si="386"/>
        <v>石灵明</v>
      </c>
      <c r="AG702" s="14">
        <f t="shared" si="387"/>
        <v>3</v>
      </c>
      <c r="AH702" s="14" t="str">
        <f t="shared" si="388"/>
        <v>石灵明魂火-22</v>
      </c>
      <c r="AI702" s="14">
        <f t="shared" si="389"/>
        <v>22</v>
      </c>
      <c r="AJ702" s="14" t="str">
        <f>INDEX(挂机升级突破!$DT$4:$ED$4,INDEX(挂机升级突破!$DQ$6:$DQ$57,卡牌消耗!AI702))</f>
        <v>金币</v>
      </c>
      <c r="AK702" s="14">
        <f>ROUND(INDEX(挂机升级突破!$DJ$6:$DJ$57,卡牌消耗!AI702)*INDEX(卡牌消耗!$B$8:$F$8,AG702)/$Q$4/50,0)*50</f>
        <v>5000</v>
      </c>
      <c r="AL702" s="14" t="str">
        <f>IF(AD702&gt;0,INDEX(挂机升级突破!$DT$4:$ED$4,AD702),"")</f>
        <v>紫色基础材料</v>
      </c>
      <c r="AM702" s="14">
        <f>ROUND(INDEX(挂机升级突破!$DT$6:$ED$57,卡牌消耗!AI702,AD702)*INDEX(卡牌消耗!$B$5:$F$5,AG702)/$Q$4/5,0)*5</f>
        <v>70</v>
      </c>
      <c r="AN702" s="14" t="str">
        <f>IF(AE702&gt;0,INDEX(挂机升级突破!$DT$4:$ED$4,AE702),"")</f>
        <v/>
      </c>
      <c r="AO702" s="14" t="str">
        <f>IF(AE702&gt;0,ROUND(INDEX(挂机升级突破!$DT$6:$ED$57,卡牌消耗!AI702,AE702)*INDEX(卡牌消耗!$B$7:$F$7,AG702)/$Q$4,0),"")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385"/>
        <v>14</v>
      </c>
      <c r="AC703" s="14">
        <f>INDEX(挂机升级突破!$DQ$6:$DQ$57,卡牌消耗!AI703)</f>
        <v>11</v>
      </c>
      <c r="AD703" s="14">
        <f>INDEX(挂机升级突破!DR$6:DR$57,卡牌消耗!$AI703)</f>
        <v>4</v>
      </c>
      <c r="AE703" s="14">
        <f>INDEX(挂机升级突破!DS$6:DS$57,卡牌消耗!$AI703)</f>
        <v>0</v>
      </c>
      <c r="AF703" s="14" t="str">
        <f t="shared" si="386"/>
        <v>石灵明</v>
      </c>
      <c r="AG703" s="14">
        <f t="shared" si="387"/>
        <v>3</v>
      </c>
      <c r="AH703" s="14" t="str">
        <f t="shared" si="388"/>
        <v>石灵明魂火-23</v>
      </c>
      <c r="AI703" s="14">
        <f t="shared" si="389"/>
        <v>23</v>
      </c>
      <c r="AJ703" s="14" t="str">
        <f>INDEX(挂机升级突破!$DT$4:$ED$4,INDEX(挂机升级突破!$DQ$6:$DQ$57,卡牌消耗!AI703))</f>
        <v>金币</v>
      </c>
      <c r="AK703" s="14">
        <f>ROUND(INDEX(挂机升级突破!$DJ$6:$DJ$57,卡牌消耗!AI703)*INDEX(卡牌消耗!$B$8:$F$8,AG703)/$Q$4/50,0)*50</f>
        <v>6900</v>
      </c>
      <c r="AL703" s="14" t="str">
        <f>IF(AD703&gt;0,INDEX(挂机升级突破!$DT$4:$ED$4,AD703),"")</f>
        <v>橙色基础材料</v>
      </c>
      <c r="AM703" s="14">
        <f>ROUND(INDEX(挂机升级突破!$DT$6:$ED$57,卡牌消耗!AI703,AD703)*INDEX(卡牌消耗!$B$5:$F$5,AG703)/$Q$4/5,0)*5</f>
        <v>20</v>
      </c>
      <c r="AN703" s="14" t="str">
        <f>IF(AE703&gt;0,INDEX(挂机升级突破!$DT$4:$ED$4,AE703),"")</f>
        <v/>
      </c>
      <c r="AO703" s="14" t="str">
        <f>IF(AE703&gt;0,ROUND(INDEX(挂机升级突破!$DT$6:$ED$57,卡牌消耗!AI703,AE703)*INDEX(卡牌消耗!$B$7:$F$7,AG703)/$Q$4,0),"")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385"/>
        <v>14</v>
      </c>
      <c r="AC704" s="14">
        <f>INDEX(挂机升级突破!$DQ$6:$DQ$57,卡牌消耗!AI704)</f>
        <v>11</v>
      </c>
      <c r="AD704" s="14">
        <f>INDEX(挂机升级突破!DR$6:DR$57,卡牌消耗!$AI704)</f>
        <v>4</v>
      </c>
      <c r="AE704" s="14">
        <f>INDEX(挂机升级突破!DS$6:DS$57,卡牌消耗!$AI704)</f>
        <v>0</v>
      </c>
      <c r="AF704" s="14" t="str">
        <f t="shared" si="386"/>
        <v>石灵明</v>
      </c>
      <c r="AG704" s="14">
        <f t="shared" si="387"/>
        <v>3</v>
      </c>
      <c r="AH704" s="14" t="str">
        <f t="shared" si="388"/>
        <v>石灵明魂火-24</v>
      </c>
      <c r="AI704" s="14">
        <f t="shared" si="389"/>
        <v>24</v>
      </c>
      <c r="AJ704" s="14" t="str">
        <f>INDEX(挂机升级突破!$DT$4:$ED$4,INDEX(挂机升级突破!$DQ$6:$DQ$57,卡牌消耗!AI704))</f>
        <v>金币</v>
      </c>
      <c r="AK704" s="14">
        <f>ROUND(INDEX(挂机升级突破!$DJ$6:$DJ$57,卡牌消耗!AI704)*INDEX(卡牌消耗!$B$8:$F$8,AG704)/$Q$4/50,0)*50</f>
        <v>6900</v>
      </c>
      <c r="AL704" s="14" t="str">
        <f>IF(AD704&gt;0,INDEX(挂机升级突破!$DT$4:$ED$4,AD704),"")</f>
        <v>橙色基础材料</v>
      </c>
      <c r="AM704" s="14">
        <f>ROUND(INDEX(挂机升级突破!$DT$6:$ED$57,卡牌消耗!AI704,AD704)*INDEX(卡牌消耗!$B$5:$F$5,AG704)/$Q$4/5,0)*5</f>
        <v>20</v>
      </c>
      <c r="AN704" s="14" t="str">
        <f>IF(AE704&gt;0,INDEX(挂机升级突破!$DT$4:$ED$4,AE704),"")</f>
        <v/>
      </c>
      <c r="AO704" s="14" t="str">
        <f>IF(AE704&gt;0,ROUND(INDEX(挂机升级突破!$DT$6:$ED$57,卡牌消耗!AI704,AE704)*INDEX(卡牌消耗!$B$7:$F$7,AG704)/$Q$4,0),"")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385"/>
        <v>14</v>
      </c>
      <c r="AC705" s="14">
        <f>INDEX(挂机升级突破!$DQ$6:$DQ$57,卡牌消耗!AI705)</f>
        <v>11</v>
      </c>
      <c r="AD705" s="14">
        <f>INDEX(挂机升级突破!DR$6:DR$57,卡牌消耗!$AI705)</f>
        <v>4</v>
      </c>
      <c r="AE705" s="14">
        <f>INDEX(挂机升级突破!DS$6:DS$57,卡牌消耗!$AI705)</f>
        <v>0</v>
      </c>
      <c r="AF705" s="14" t="str">
        <f t="shared" si="386"/>
        <v>石灵明</v>
      </c>
      <c r="AG705" s="14">
        <f t="shared" si="387"/>
        <v>3</v>
      </c>
      <c r="AH705" s="14" t="str">
        <f t="shared" si="388"/>
        <v>石灵明魂火-25</v>
      </c>
      <c r="AI705" s="14">
        <f t="shared" si="389"/>
        <v>25</v>
      </c>
      <c r="AJ705" s="14" t="str">
        <f>INDEX(挂机升级突破!$DT$4:$ED$4,INDEX(挂机升级突破!$DQ$6:$DQ$57,卡牌消耗!AI705))</f>
        <v>金币</v>
      </c>
      <c r="AK705" s="14">
        <f>ROUND(INDEX(挂机升级突破!$DJ$6:$DJ$57,卡牌消耗!AI705)*INDEX(卡牌消耗!$B$8:$F$8,AG705)/$Q$4/50,0)*50</f>
        <v>7550</v>
      </c>
      <c r="AL705" s="14" t="str">
        <f>IF(AD705&gt;0,INDEX(挂机升级突破!$DT$4:$ED$4,AD705),"")</f>
        <v>橙色基础材料</v>
      </c>
      <c r="AM705" s="14">
        <f>ROUND(INDEX(挂机升级突破!$DT$6:$ED$57,卡牌消耗!AI705,AD705)*INDEX(卡牌消耗!$B$5:$F$5,AG705)/$Q$4/5,0)*5</f>
        <v>20</v>
      </c>
      <c r="AN705" s="14" t="str">
        <f>IF(AE705&gt;0,INDEX(挂机升级突破!$DT$4:$ED$4,AE705),"")</f>
        <v/>
      </c>
      <c r="AO705" s="14" t="str">
        <f>IF(AE705&gt;0,ROUND(INDEX(挂机升级突破!$DT$6:$ED$57,卡牌消耗!AI705,AE705)*INDEX(卡牌消耗!$B$7:$F$7,AG705)/$Q$4,0),"")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385"/>
        <v>14</v>
      </c>
      <c r="AC706" s="14">
        <f>INDEX(挂机升级突破!$DQ$6:$DQ$57,卡牌消耗!AI706)</f>
        <v>11</v>
      </c>
      <c r="AD706" s="14">
        <f>INDEX(挂机升级突破!DR$6:DR$57,卡牌消耗!$AI706)</f>
        <v>4</v>
      </c>
      <c r="AE706" s="14">
        <f>INDEX(挂机升级突破!DS$6:DS$57,卡牌消耗!$AI706)</f>
        <v>0</v>
      </c>
      <c r="AF706" s="14" t="str">
        <f t="shared" si="386"/>
        <v>石灵明</v>
      </c>
      <c r="AG706" s="14">
        <f t="shared" si="387"/>
        <v>3</v>
      </c>
      <c r="AH706" s="14" t="str">
        <f t="shared" si="388"/>
        <v>石灵明魂火-26</v>
      </c>
      <c r="AI706" s="14">
        <f t="shared" si="389"/>
        <v>26</v>
      </c>
      <c r="AJ706" s="14" t="str">
        <f>INDEX(挂机升级突破!$DT$4:$ED$4,INDEX(挂机升级突破!$DQ$6:$DQ$57,卡牌消耗!AI706))</f>
        <v>金币</v>
      </c>
      <c r="AK706" s="14">
        <f>ROUND(INDEX(挂机升级突破!$DJ$6:$DJ$57,卡牌消耗!AI706)*INDEX(卡牌消耗!$B$8:$F$8,AG706)/$Q$4/50,0)*50</f>
        <v>8800</v>
      </c>
      <c r="AL706" s="14" t="str">
        <f>IF(AD706&gt;0,INDEX(挂机升级突破!$DT$4:$ED$4,AD706),"")</f>
        <v>橙色基础材料</v>
      </c>
      <c r="AM706" s="14">
        <f>ROUND(INDEX(挂机升级突破!$DT$6:$ED$57,卡牌消耗!AI706,AD706)*INDEX(卡牌消耗!$B$5:$F$5,AG706)/$Q$4/5,0)*5</f>
        <v>25</v>
      </c>
      <c r="AN706" s="14" t="str">
        <f>IF(AE706&gt;0,INDEX(挂机升级突破!$DT$4:$ED$4,AE706),"")</f>
        <v/>
      </c>
      <c r="AO706" s="14" t="str">
        <f>IF(AE706&gt;0,ROUND(INDEX(挂机升级突破!$DT$6:$ED$57,卡牌消耗!AI706,AE706)*INDEX(卡牌消耗!$B$7:$F$7,AG706)/$Q$4,0),"")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385"/>
        <v>14</v>
      </c>
      <c r="AC707" s="14">
        <f>INDEX(挂机升级突破!$DQ$6:$DQ$57,卡牌消耗!AI707)</f>
        <v>11</v>
      </c>
      <c r="AD707" s="14">
        <f>INDEX(挂机升级突破!DR$6:DR$57,卡牌消耗!$AI707)</f>
        <v>4</v>
      </c>
      <c r="AE707" s="14">
        <f>INDEX(挂机升级突破!DS$6:DS$57,卡牌消耗!$AI707)</f>
        <v>0</v>
      </c>
      <c r="AF707" s="14" t="str">
        <f t="shared" si="386"/>
        <v>石灵明</v>
      </c>
      <c r="AG707" s="14">
        <f t="shared" si="387"/>
        <v>3</v>
      </c>
      <c r="AH707" s="14" t="str">
        <f t="shared" si="388"/>
        <v>石灵明魂火-27</v>
      </c>
      <c r="AI707" s="14">
        <f t="shared" si="389"/>
        <v>27</v>
      </c>
      <c r="AJ707" s="14" t="str">
        <f>INDEX(挂机升级突破!$DT$4:$ED$4,INDEX(挂机升级突破!$DQ$6:$DQ$57,卡牌消耗!AI707))</f>
        <v>金币</v>
      </c>
      <c r="AK707" s="14">
        <f>ROUND(INDEX(挂机升级突破!$DJ$6:$DJ$57,卡牌消耗!AI707)*INDEX(卡牌消耗!$B$8:$F$8,AG707)/$Q$4/50,0)*50</f>
        <v>8800</v>
      </c>
      <c r="AL707" s="14" t="str">
        <f>IF(AD707&gt;0,INDEX(挂机升级突破!$DT$4:$ED$4,AD707),"")</f>
        <v>橙色基础材料</v>
      </c>
      <c r="AM707" s="14">
        <f>ROUND(INDEX(挂机升级突破!$DT$6:$ED$57,卡牌消耗!AI707,AD707)*INDEX(卡牌消耗!$B$5:$F$5,AG707)/$Q$4/5,0)*5</f>
        <v>25</v>
      </c>
      <c r="AN707" s="14" t="str">
        <f>IF(AE707&gt;0,INDEX(挂机升级突破!$DT$4:$ED$4,AE707),"")</f>
        <v/>
      </c>
      <c r="AO707" s="14" t="str">
        <f>IF(AE707&gt;0,ROUND(INDEX(挂机升级突破!$DT$6:$ED$57,卡牌消耗!AI707,AE707)*INDEX(卡牌消耗!$B$7:$F$7,AG707)/$Q$4,0),"")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385"/>
        <v>14</v>
      </c>
      <c r="AC708" s="14">
        <f>INDEX(挂机升级突破!$DQ$6:$DQ$57,卡牌消耗!AI708)</f>
        <v>11</v>
      </c>
      <c r="AD708" s="14">
        <f>INDEX(挂机升级突破!DR$6:DR$57,卡牌消耗!$AI708)</f>
        <v>4</v>
      </c>
      <c r="AE708" s="14">
        <f>INDEX(挂机升级突破!DS$6:DS$57,卡牌消耗!$AI708)</f>
        <v>0</v>
      </c>
      <c r="AF708" s="14" t="str">
        <f t="shared" si="386"/>
        <v>石灵明</v>
      </c>
      <c r="AG708" s="14">
        <f t="shared" si="387"/>
        <v>3</v>
      </c>
      <c r="AH708" s="14" t="str">
        <f t="shared" si="388"/>
        <v>石灵明魂火-28</v>
      </c>
      <c r="AI708" s="14">
        <f t="shared" si="389"/>
        <v>28</v>
      </c>
      <c r="AJ708" s="14" t="str">
        <f>INDEX(挂机升级突破!$DT$4:$ED$4,INDEX(挂机升级突破!$DQ$6:$DQ$57,卡牌消耗!AI708))</f>
        <v>金币</v>
      </c>
      <c r="AK708" s="14">
        <f>ROUND(INDEX(挂机升级突破!$DJ$6:$DJ$57,卡牌消耗!AI708)*INDEX(卡牌消耗!$B$8:$F$8,AG708)/$Q$4/50,0)*50</f>
        <v>8800</v>
      </c>
      <c r="AL708" s="14" t="str">
        <f>IF(AD708&gt;0,INDEX(挂机升级突破!$DT$4:$ED$4,AD708),"")</f>
        <v>橙色基础材料</v>
      </c>
      <c r="AM708" s="14">
        <f>ROUND(INDEX(挂机升级突破!$DT$6:$ED$57,卡牌消耗!AI708,AD708)*INDEX(卡牌消耗!$B$5:$F$5,AG708)/$Q$4/5,0)*5</f>
        <v>25</v>
      </c>
      <c r="AN708" s="14" t="str">
        <f>IF(AE708&gt;0,INDEX(挂机升级突破!$DT$4:$ED$4,AE708),"")</f>
        <v/>
      </c>
      <c r="AO708" s="14" t="str">
        <f>IF(AE708&gt;0,ROUND(INDEX(挂机升级突破!$DT$6:$ED$57,卡牌消耗!AI708,AE708)*INDEX(卡牌消耗!$B$7:$F$7,AG708)/$Q$4,0),"")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385"/>
        <v>14</v>
      </c>
      <c r="AC709" s="14">
        <f>INDEX(挂机升级突破!$DQ$6:$DQ$57,卡牌消耗!AI709)</f>
        <v>11</v>
      </c>
      <c r="AD709" s="14">
        <f>INDEX(挂机升级突破!DR$6:DR$57,卡牌消耗!$AI709)</f>
        <v>4</v>
      </c>
      <c r="AE709" s="14">
        <f>INDEX(挂机升级突破!DS$6:DS$57,卡牌消耗!$AI709)</f>
        <v>0</v>
      </c>
      <c r="AF709" s="14" t="str">
        <f t="shared" si="386"/>
        <v>石灵明</v>
      </c>
      <c r="AG709" s="14">
        <f t="shared" si="387"/>
        <v>3</v>
      </c>
      <c r="AH709" s="14" t="str">
        <f t="shared" si="388"/>
        <v>石灵明魂火-29</v>
      </c>
      <c r="AI709" s="14">
        <f t="shared" si="389"/>
        <v>29</v>
      </c>
      <c r="AJ709" s="14" t="str">
        <f>INDEX(挂机升级突破!$DT$4:$ED$4,INDEX(挂机升级突破!$DQ$6:$DQ$57,卡牌消耗!AI709))</f>
        <v>金币</v>
      </c>
      <c r="AK709" s="14">
        <f>ROUND(INDEX(挂机升级突破!$DJ$6:$DJ$57,卡牌消耗!AI709)*INDEX(卡牌消耗!$B$8:$F$8,AG709)/$Q$4/50,0)*50</f>
        <v>8900</v>
      </c>
      <c r="AL709" s="14" t="str">
        <f>IF(AD709&gt;0,INDEX(挂机升级突破!$DT$4:$ED$4,AD709),"")</f>
        <v>橙色基础材料</v>
      </c>
      <c r="AM709" s="14">
        <f>ROUND(INDEX(挂机升级突破!$DT$6:$ED$57,卡牌消耗!AI709,AD709)*INDEX(卡牌消耗!$B$5:$F$5,AG709)/$Q$4/5,0)*5</f>
        <v>25</v>
      </c>
      <c r="AN709" s="14" t="str">
        <f>IF(AE709&gt;0,INDEX(挂机升级突破!$DT$4:$ED$4,AE709),"")</f>
        <v/>
      </c>
      <c r="AO709" s="14" t="str">
        <f>IF(AE709&gt;0,ROUND(INDEX(挂机升级突破!$DT$6:$ED$57,卡牌消耗!AI709,AE709)*INDEX(卡牌消耗!$B$7:$F$7,AG709)/$Q$4,0),"")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390">INT((AA710-1)/52)+1</f>
        <v>14</v>
      </c>
      <c r="AC710" s="14">
        <f>INDEX(挂机升级突破!$DQ$6:$DQ$57,卡牌消耗!AI710)</f>
        <v>11</v>
      </c>
      <c r="AD710" s="14">
        <f>INDEX(挂机升级突破!DR$6:DR$57,卡牌消耗!$AI710)</f>
        <v>4</v>
      </c>
      <c r="AE710" s="14">
        <f>INDEX(挂机升级突破!DS$6:DS$57,卡牌消耗!$AI710)</f>
        <v>0</v>
      </c>
      <c r="AF710" s="14" t="str">
        <f t="shared" ref="AF710:AF773" si="391">INDEX($B$13:$B$40,AB710)</f>
        <v>石灵明</v>
      </c>
      <c r="AG710" s="14">
        <f t="shared" ref="AG710:AG773" si="392">INDEX($C$13:$C$40,AB710)</f>
        <v>3</v>
      </c>
      <c r="AH710" s="14" t="str">
        <f t="shared" ref="AH710:AH773" si="393">AF710&amp;"魂火-"&amp;AI710</f>
        <v>石灵明魂火-30</v>
      </c>
      <c r="AI710" s="14">
        <f t="shared" ref="AI710:AI773" si="394">AA710-(AB710-1)*52</f>
        <v>30</v>
      </c>
      <c r="AJ710" s="14" t="str">
        <f>INDEX(挂机升级突破!$DT$4:$ED$4,INDEX(挂机升级突破!$DQ$6:$DQ$57,卡牌消耗!AI710))</f>
        <v>金币</v>
      </c>
      <c r="AK710" s="14">
        <f>ROUND(INDEX(挂机升级突破!$DJ$6:$DJ$57,卡牌消耗!AI710)*INDEX(卡牌消耗!$B$8:$F$8,AG710)/$Q$4/50,0)*50</f>
        <v>8900</v>
      </c>
      <c r="AL710" s="14" t="str">
        <f>IF(AD710&gt;0,INDEX(挂机升级突破!$DT$4:$ED$4,AD710),"")</f>
        <v>橙色基础材料</v>
      </c>
      <c r="AM710" s="14">
        <f>ROUND(INDEX(挂机升级突破!$DT$6:$ED$57,卡牌消耗!AI710,AD710)*INDEX(卡牌消耗!$B$5:$F$5,AG710)/$Q$4/5,0)*5</f>
        <v>25</v>
      </c>
      <c r="AN710" s="14" t="str">
        <f>IF(AE710&gt;0,INDEX(挂机升级突破!$DT$4:$ED$4,AE710),"")</f>
        <v/>
      </c>
      <c r="AO710" s="14" t="str">
        <f>IF(AE710&gt;0,ROUND(INDEX(挂机升级突破!$DT$6:$ED$57,卡牌消耗!AI710,AE710)*INDEX(卡牌消耗!$B$7:$F$7,AG710)/$Q$4,0),"")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390"/>
        <v>14</v>
      </c>
      <c r="AC711" s="14">
        <f>INDEX(挂机升级突破!$DQ$6:$DQ$57,卡牌消耗!AI711)</f>
        <v>11</v>
      </c>
      <c r="AD711" s="14">
        <f>INDEX(挂机升级突破!DR$6:DR$57,卡牌消耗!$AI711)</f>
        <v>4</v>
      </c>
      <c r="AE711" s="14">
        <f>INDEX(挂机升级突破!DS$6:DS$57,卡牌消耗!$AI711)</f>
        <v>0</v>
      </c>
      <c r="AF711" s="14" t="str">
        <f t="shared" si="391"/>
        <v>石灵明</v>
      </c>
      <c r="AG711" s="14">
        <f t="shared" si="392"/>
        <v>3</v>
      </c>
      <c r="AH711" s="14" t="str">
        <f t="shared" si="393"/>
        <v>石灵明魂火-31</v>
      </c>
      <c r="AI711" s="14">
        <f t="shared" si="394"/>
        <v>31</v>
      </c>
      <c r="AJ711" s="14" t="str">
        <f>INDEX(挂机升级突破!$DT$4:$ED$4,INDEX(挂机升级突破!$DQ$6:$DQ$57,卡牌消耗!AI711))</f>
        <v>金币</v>
      </c>
      <c r="AK711" s="14">
        <f>ROUND(INDEX(挂机升级突破!$DJ$6:$DJ$57,卡牌消耗!AI711)*INDEX(卡牌消耗!$B$8:$F$8,AG711)/$Q$4/50,0)*50</f>
        <v>8900</v>
      </c>
      <c r="AL711" s="14" t="str">
        <f>IF(AD711&gt;0,INDEX(挂机升级突破!$DT$4:$ED$4,AD711),"")</f>
        <v>橙色基础材料</v>
      </c>
      <c r="AM711" s="14">
        <f>ROUND(INDEX(挂机升级突破!$DT$6:$ED$57,卡牌消耗!AI711,AD711)*INDEX(卡牌消耗!$B$5:$F$5,AG711)/$Q$4/5,0)*5</f>
        <v>25</v>
      </c>
      <c r="AN711" s="14" t="str">
        <f>IF(AE711&gt;0,INDEX(挂机升级突破!$DT$4:$ED$4,AE711),"")</f>
        <v/>
      </c>
      <c r="AO711" s="14" t="str">
        <f>IF(AE711&gt;0,ROUND(INDEX(挂机升级突破!$DT$6:$ED$57,卡牌消耗!AI711,AE711)*INDEX(卡牌消耗!$B$7:$F$7,AG711)/$Q$4,0),"")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390"/>
        <v>14</v>
      </c>
      <c r="AC712" s="14">
        <f>INDEX(挂机升级突破!$DQ$6:$DQ$57,卡牌消耗!AI712)</f>
        <v>11</v>
      </c>
      <c r="AD712" s="14">
        <f>INDEX(挂机升级突破!DR$6:DR$57,卡牌消耗!$AI712)</f>
        <v>4</v>
      </c>
      <c r="AE712" s="14">
        <f>INDEX(挂机升级突破!DS$6:DS$57,卡牌消耗!$AI712)</f>
        <v>0</v>
      </c>
      <c r="AF712" s="14" t="str">
        <f t="shared" si="391"/>
        <v>石灵明</v>
      </c>
      <c r="AG712" s="14">
        <f t="shared" si="392"/>
        <v>3</v>
      </c>
      <c r="AH712" s="14" t="str">
        <f t="shared" si="393"/>
        <v>石灵明魂火-32</v>
      </c>
      <c r="AI712" s="14">
        <f t="shared" si="394"/>
        <v>32</v>
      </c>
      <c r="AJ712" s="14" t="str">
        <f>INDEX(挂机升级突破!$DT$4:$ED$4,INDEX(挂机升级突破!$DQ$6:$DQ$57,卡牌消耗!AI712))</f>
        <v>金币</v>
      </c>
      <c r="AK712" s="14">
        <f>ROUND(INDEX(挂机升级突破!$DJ$6:$DJ$57,卡牌消耗!AI712)*INDEX(卡牌消耗!$B$8:$F$8,AG712)/$Q$4/50,0)*50</f>
        <v>12200</v>
      </c>
      <c r="AL712" s="14" t="str">
        <f>IF(AD712&gt;0,INDEX(挂机升级突破!$DT$4:$ED$4,AD712),"")</f>
        <v>橙色基础材料</v>
      </c>
      <c r="AM712" s="14">
        <f>ROUND(INDEX(挂机升级突破!$DT$6:$ED$57,卡牌消耗!AI712,AD712)*INDEX(卡牌消耗!$B$5:$F$5,AG712)/$Q$4/5,0)*5</f>
        <v>25</v>
      </c>
      <c r="AN712" s="14" t="str">
        <f>IF(AE712&gt;0,INDEX(挂机升级突破!$DT$4:$ED$4,AE712),"")</f>
        <v/>
      </c>
      <c r="AO712" s="14" t="str">
        <f>IF(AE712&gt;0,ROUND(INDEX(挂机升级突破!$DT$6:$ED$57,卡牌消耗!AI712,AE712)*INDEX(卡牌消耗!$B$7:$F$7,AG712)/$Q$4,0),"")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390"/>
        <v>14</v>
      </c>
      <c r="AC713" s="14">
        <f>INDEX(挂机升级突破!$DQ$6:$DQ$57,卡牌消耗!AI713)</f>
        <v>11</v>
      </c>
      <c r="AD713" s="14">
        <f>INDEX(挂机升级突破!DR$6:DR$57,卡牌消耗!$AI713)</f>
        <v>4</v>
      </c>
      <c r="AE713" s="14">
        <f>INDEX(挂机升级突破!DS$6:DS$57,卡牌消耗!$AI713)</f>
        <v>0</v>
      </c>
      <c r="AF713" s="14" t="str">
        <f t="shared" si="391"/>
        <v>石灵明</v>
      </c>
      <c r="AG713" s="14">
        <f t="shared" si="392"/>
        <v>3</v>
      </c>
      <c r="AH713" s="14" t="str">
        <f t="shared" si="393"/>
        <v>石灵明魂火-33</v>
      </c>
      <c r="AI713" s="14">
        <f t="shared" si="394"/>
        <v>33</v>
      </c>
      <c r="AJ713" s="14" t="str">
        <f>INDEX(挂机升级突破!$DT$4:$ED$4,INDEX(挂机升级突破!$DQ$6:$DQ$57,卡牌消耗!AI713))</f>
        <v>金币</v>
      </c>
      <c r="AK713" s="14">
        <f>ROUND(INDEX(挂机升级突破!$DJ$6:$DJ$57,卡牌消耗!AI713)*INDEX(卡牌消耗!$B$8:$F$8,AG713)/$Q$4/50,0)*50</f>
        <v>12200</v>
      </c>
      <c r="AL713" s="14" t="str">
        <f>IF(AD713&gt;0,INDEX(挂机升级突破!$DT$4:$ED$4,AD713),"")</f>
        <v>橙色基础材料</v>
      </c>
      <c r="AM713" s="14">
        <f>ROUND(INDEX(挂机升级突破!$DT$6:$ED$57,卡牌消耗!AI713,AD713)*INDEX(卡牌消耗!$B$5:$F$5,AG713)/$Q$4/5,0)*5</f>
        <v>25</v>
      </c>
      <c r="AN713" s="14" t="str">
        <f>IF(AE713&gt;0,INDEX(挂机升级突破!$DT$4:$ED$4,AE713),"")</f>
        <v/>
      </c>
      <c r="AO713" s="14" t="str">
        <f>IF(AE713&gt;0,ROUND(INDEX(挂机升级突破!$DT$6:$ED$57,卡牌消耗!AI713,AE713)*INDEX(卡牌消耗!$B$7:$F$7,AG713)/$Q$4,0),"")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390"/>
        <v>14</v>
      </c>
      <c r="AC714" s="14">
        <f>INDEX(挂机升级突破!$DQ$6:$DQ$57,卡牌消耗!AI714)</f>
        <v>11</v>
      </c>
      <c r="AD714" s="14">
        <f>INDEX(挂机升级突破!DR$6:DR$57,卡牌消耗!$AI714)</f>
        <v>4</v>
      </c>
      <c r="AE714" s="14">
        <f>INDEX(挂机升级突破!DS$6:DS$57,卡牌消耗!$AI714)</f>
        <v>0</v>
      </c>
      <c r="AF714" s="14" t="str">
        <f t="shared" si="391"/>
        <v>石灵明</v>
      </c>
      <c r="AG714" s="14">
        <f t="shared" si="392"/>
        <v>3</v>
      </c>
      <c r="AH714" s="14" t="str">
        <f t="shared" si="393"/>
        <v>石灵明魂火-34</v>
      </c>
      <c r="AI714" s="14">
        <f t="shared" si="394"/>
        <v>34</v>
      </c>
      <c r="AJ714" s="14" t="str">
        <f>INDEX(挂机升级突破!$DT$4:$ED$4,INDEX(挂机升级突破!$DQ$6:$DQ$57,卡牌消耗!AI714))</f>
        <v>金币</v>
      </c>
      <c r="AK714" s="14">
        <f>ROUND(INDEX(挂机升级突破!$DJ$6:$DJ$57,卡牌消耗!AI714)*INDEX(卡牌消耗!$B$8:$F$8,AG714)/$Q$4/50,0)*50</f>
        <v>12200</v>
      </c>
      <c r="AL714" s="14" t="str">
        <f>IF(AD714&gt;0,INDEX(挂机升级突破!$DT$4:$ED$4,AD714),"")</f>
        <v>橙色基础材料</v>
      </c>
      <c r="AM714" s="14">
        <f>ROUND(INDEX(挂机升级突破!$DT$6:$ED$57,卡牌消耗!AI714,AD714)*INDEX(卡牌消耗!$B$5:$F$5,AG714)/$Q$4/5,0)*5</f>
        <v>30</v>
      </c>
      <c r="AN714" s="14" t="str">
        <f>IF(AE714&gt;0,INDEX(挂机升级突破!$DT$4:$ED$4,AE714),"")</f>
        <v/>
      </c>
      <c r="AO714" s="14" t="str">
        <f>IF(AE714&gt;0,ROUND(INDEX(挂机升级突破!$DT$6:$ED$57,卡牌消耗!AI714,AE714)*INDEX(卡牌消耗!$B$7:$F$7,AG714)/$Q$4,0),"")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390"/>
        <v>14</v>
      </c>
      <c r="AC715" s="14">
        <f>INDEX(挂机升级突破!$DQ$6:$DQ$57,卡牌消耗!AI715)</f>
        <v>11</v>
      </c>
      <c r="AD715" s="14">
        <f>INDEX(挂机升级突破!DR$6:DR$57,卡牌消耗!$AI715)</f>
        <v>4</v>
      </c>
      <c r="AE715" s="14">
        <f>INDEX(挂机升级突破!DS$6:DS$57,卡牌消耗!$AI715)</f>
        <v>0</v>
      </c>
      <c r="AF715" s="14" t="str">
        <f t="shared" si="391"/>
        <v>石灵明</v>
      </c>
      <c r="AG715" s="14">
        <f t="shared" si="392"/>
        <v>3</v>
      </c>
      <c r="AH715" s="14" t="str">
        <f t="shared" si="393"/>
        <v>石灵明魂火-35</v>
      </c>
      <c r="AI715" s="14">
        <f t="shared" si="394"/>
        <v>35</v>
      </c>
      <c r="AJ715" s="14" t="str">
        <f>INDEX(挂机升级突破!$DT$4:$ED$4,INDEX(挂机升级突破!$DQ$6:$DQ$57,卡牌消耗!AI715))</f>
        <v>金币</v>
      </c>
      <c r="AK715" s="14">
        <f>ROUND(INDEX(挂机升级突破!$DJ$6:$DJ$57,卡牌消耗!AI715)*INDEX(卡牌消耗!$B$8:$F$8,AG715)/$Q$4/50,0)*50</f>
        <v>15550</v>
      </c>
      <c r="AL715" s="14" t="str">
        <f>IF(AD715&gt;0,INDEX(挂机升级突破!$DT$4:$ED$4,AD715),"")</f>
        <v>橙色基础材料</v>
      </c>
      <c r="AM715" s="14">
        <f>ROUND(INDEX(挂机升级突破!$DT$6:$ED$57,卡牌消耗!AI715,AD715)*INDEX(卡牌消耗!$B$5:$F$5,AG715)/$Q$4/5,0)*5</f>
        <v>30</v>
      </c>
      <c r="AN715" s="14" t="str">
        <f>IF(AE715&gt;0,INDEX(挂机升级突破!$DT$4:$ED$4,AE715),"")</f>
        <v/>
      </c>
      <c r="AO715" s="14" t="str">
        <f>IF(AE715&gt;0,ROUND(INDEX(挂机升级突破!$DT$6:$ED$57,卡牌消耗!AI715,AE715)*INDEX(卡牌消耗!$B$7:$F$7,AG715)/$Q$4,0),"")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390"/>
        <v>14</v>
      </c>
      <c r="AC716" s="14">
        <f>INDEX(挂机升级突破!$DQ$6:$DQ$57,卡牌消耗!AI716)</f>
        <v>11</v>
      </c>
      <c r="AD716" s="14">
        <f>INDEX(挂机升级突破!DR$6:DR$57,卡牌消耗!$AI716)</f>
        <v>4</v>
      </c>
      <c r="AE716" s="14">
        <f>INDEX(挂机升级突破!DS$6:DS$57,卡牌消耗!$AI716)</f>
        <v>0</v>
      </c>
      <c r="AF716" s="14" t="str">
        <f t="shared" si="391"/>
        <v>石灵明</v>
      </c>
      <c r="AG716" s="14">
        <f t="shared" si="392"/>
        <v>3</v>
      </c>
      <c r="AH716" s="14" t="str">
        <f t="shared" si="393"/>
        <v>石灵明魂火-36</v>
      </c>
      <c r="AI716" s="14">
        <f t="shared" si="394"/>
        <v>36</v>
      </c>
      <c r="AJ716" s="14" t="str">
        <f>INDEX(挂机升级突破!$DT$4:$ED$4,INDEX(挂机升级突破!$DQ$6:$DQ$57,卡牌消耗!AI716))</f>
        <v>金币</v>
      </c>
      <c r="AK716" s="14">
        <f>ROUND(INDEX(挂机升级突破!$DJ$6:$DJ$57,卡牌消耗!AI716)*INDEX(卡牌消耗!$B$8:$F$8,AG716)/$Q$4/50,0)*50</f>
        <v>15550</v>
      </c>
      <c r="AL716" s="14" t="str">
        <f>IF(AD716&gt;0,INDEX(挂机升级突破!$DT$4:$ED$4,AD716),"")</f>
        <v>橙色基础材料</v>
      </c>
      <c r="AM716" s="14">
        <f>ROUND(INDEX(挂机升级突破!$DT$6:$ED$57,卡牌消耗!AI716,AD716)*INDEX(卡牌消耗!$B$5:$F$5,AG716)/$Q$4/5,0)*5</f>
        <v>30</v>
      </c>
      <c r="AN716" s="14" t="str">
        <f>IF(AE716&gt;0,INDEX(挂机升级突破!$DT$4:$ED$4,AE716),"")</f>
        <v/>
      </c>
      <c r="AO716" s="14" t="str">
        <f>IF(AE716&gt;0,ROUND(INDEX(挂机升级突破!$DT$6:$ED$57,卡牌消耗!AI716,AE716)*INDEX(卡牌消耗!$B$7:$F$7,AG716)/$Q$4,0),"")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390"/>
        <v>14</v>
      </c>
      <c r="AC717" s="14">
        <f>INDEX(挂机升级突破!$DQ$6:$DQ$57,卡牌消耗!AI717)</f>
        <v>11</v>
      </c>
      <c r="AD717" s="14">
        <f>INDEX(挂机升级突破!DR$6:DR$57,卡牌消耗!$AI717)</f>
        <v>4</v>
      </c>
      <c r="AE717" s="14">
        <f>INDEX(挂机升级突破!DS$6:DS$57,卡牌消耗!$AI717)</f>
        <v>0</v>
      </c>
      <c r="AF717" s="14" t="str">
        <f t="shared" si="391"/>
        <v>石灵明</v>
      </c>
      <c r="AG717" s="14">
        <f t="shared" si="392"/>
        <v>3</v>
      </c>
      <c r="AH717" s="14" t="str">
        <f t="shared" si="393"/>
        <v>石灵明魂火-37</v>
      </c>
      <c r="AI717" s="14">
        <f t="shared" si="394"/>
        <v>37</v>
      </c>
      <c r="AJ717" s="14" t="str">
        <f>INDEX(挂机升级突破!$DT$4:$ED$4,INDEX(挂机升级突破!$DQ$6:$DQ$57,卡牌消耗!AI717))</f>
        <v>金币</v>
      </c>
      <c r="AK717" s="14">
        <f>ROUND(INDEX(挂机升级突破!$DJ$6:$DJ$57,卡牌消耗!AI717)*INDEX(卡牌消耗!$B$8:$F$8,AG717)/$Q$4/50,0)*50</f>
        <v>16650</v>
      </c>
      <c r="AL717" s="14" t="str">
        <f>IF(AD717&gt;0,INDEX(挂机升级突破!$DT$4:$ED$4,AD717),"")</f>
        <v>橙色基础材料</v>
      </c>
      <c r="AM717" s="14">
        <f>ROUND(INDEX(挂机升级突破!$DT$6:$ED$57,卡牌消耗!AI717,AD717)*INDEX(卡牌消耗!$B$5:$F$5,AG717)/$Q$4/5,0)*5</f>
        <v>30</v>
      </c>
      <c r="AN717" s="14" t="str">
        <f>IF(AE717&gt;0,INDEX(挂机升级突破!$DT$4:$ED$4,AE717),"")</f>
        <v/>
      </c>
      <c r="AO717" s="14" t="str">
        <f>IF(AE717&gt;0,ROUND(INDEX(挂机升级突破!$DT$6:$ED$57,卡牌消耗!AI717,AE717)*INDEX(卡牌消耗!$B$7:$F$7,AG717)/$Q$4,0),"")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390"/>
        <v>14</v>
      </c>
      <c r="AC718" s="14">
        <f>INDEX(挂机升级突破!$DQ$6:$DQ$57,卡牌消耗!AI718)</f>
        <v>11</v>
      </c>
      <c r="AD718" s="14">
        <f>INDEX(挂机升级突破!DR$6:DR$57,卡牌消耗!$AI718)</f>
        <v>5</v>
      </c>
      <c r="AE718" s="14">
        <f>INDEX(挂机升级突破!DS$6:DS$57,卡牌消耗!$AI718)</f>
        <v>0</v>
      </c>
      <c r="AF718" s="14" t="str">
        <f t="shared" si="391"/>
        <v>石灵明</v>
      </c>
      <c r="AG718" s="14">
        <f t="shared" si="392"/>
        <v>3</v>
      </c>
      <c r="AH718" s="14" t="str">
        <f t="shared" si="393"/>
        <v>石灵明魂火-38</v>
      </c>
      <c r="AI718" s="14">
        <f t="shared" si="394"/>
        <v>38</v>
      </c>
      <c r="AJ718" s="14" t="str">
        <f>INDEX(挂机升级突破!$DT$4:$ED$4,INDEX(挂机升级突破!$DQ$6:$DQ$57,卡牌消耗!AI718))</f>
        <v>金币</v>
      </c>
      <c r="AK718" s="14">
        <f>ROUND(INDEX(挂机升级突破!$DJ$6:$DJ$57,卡牌消耗!AI718)*INDEX(卡牌消耗!$B$8:$F$8,AG718)/$Q$4/50,0)*50</f>
        <v>21500</v>
      </c>
      <c r="AL718" s="14" t="str">
        <f>IF(AD718&gt;0,INDEX(挂机升级突破!$DT$4:$ED$4,AD718),"")</f>
        <v>红色基础材料</v>
      </c>
      <c r="AM718" s="14">
        <f>ROUND(INDEX(挂机升级突破!$DT$6:$ED$57,卡牌消耗!AI718,AD718)*INDEX(卡牌消耗!$B$5:$F$5,AG718)/$Q$4/5,0)*5</f>
        <v>10</v>
      </c>
      <c r="AN718" s="14" t="str">
        <f>IF(AE718&gt;0,INDEX(挂机升级突破!$DT$4:$ED$4,AE718),"")</f>
        <v/>
      </c>
      <c r="AO718" s="14" t="str">
        <f>IF(AE718&gt;0,ROUND(INDEX(挂机升级突破!$DT$6:$ED$57,卡牌消耗!AI718,AE718)*INDEX(卡牌消耗!$B$7:$F$7,AG718)/$Q$4,0),"")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390"/>
        <v>14</v>
      </c>
      <c r="AC719" s="14">
        <f>INDEX(挂机升级突破!$DQ$6:$DQ$57,卡牌消耗!AI719)</f>
        <v>11</v>
      </c>
      <c r="AD719" s="14">
        <f>INDEX(挂机升级突破!DR$6:DR$57,卡牌消耗!$AI719)</f>
        <v>5</v>
      </c>
      <c r="AE719" s="14">
        <f>INDEX(挂机升级突破!DS$6:DS$57,卡牌消耗!$AI719)</f>
        <v>0</v>
      </c>
      <c r="AF719" s="14" t="str">
        <f t="shared" si="391"/>
        <v>石灵明</v>
      </c>
      <c r="AG719" s="14">
        <f t="shared" si="392"/>
        <v>3</v>
      </c>
      <c r="AH719" s="14" t="str">
        <f t="shared" si="393"/>
        <v>石灵明魂火-39</v>
      </c>
      <c r="AI719" s="14">
        <f t="shared" si="394"/>
        <v>39</v>
      </c>
      <c r="AJ719" s="14" t="str">
        <f>INDEX(挂机升级突破!$DT$4:$ED$4,INDEX(挂机升级突破!$DQ$6:$DQ$57,卡牌消耗!AI719))</f>
        <v>金币</v>
      </c>
      <c r="AK719" s="14">
        <f>ROUND(INDEX(挂机升级突破!$DJ$6:$DJ$57,卡牌消耗!AI719)*INDEX(卡牌消耗!$B$8:$F$8,AG719)/$Q$4/50,0)*50</f>
        <v>21500</v>
      </c>
      <c r="AL719" s="14" t="str">
        <f>IF(AD719&gt;0,INDEX(挂机升级突破!$DT$4:$ED$4,AD719),"")</f>
        <v>红色基础材料</v>
      </c>
      <c r="AM719" s="14">
        <f>ROUND(INDEX(挂机升级突破!$DT$6:$ED$57,卡牌消耗!AI719,AD719)*INDEX(卡牌消耗!$B$5:$F$5,AG719)/$Q$4/5,0)*5</f>
        <v>10</v>
      </c>
      <c r="AN719" s="14" t="str">
        <f>IF(AE719&gt;0,INDEX(挂机升级突破!$DT$4:$ED$4,AE719),"")</f>
        <v/>
      </c>
      <c r="AO719" s="14" t="str">
        <f>IF(AE719&gt;0,ROUND(INDEX(挂机升级突破!$DT$6:$ED$57,卡牌消耗!AI719,AE719)*INDEX(卡牌消耗!$B$7:$F$7,AG719)/$Q$4,0),"")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390"/>
        <v>14</v>
      </c>
      <c r="AC720" s="14">
        <f>INDEX(挂机升级突破!$DQ$6:$DQ$57,卡牌消耗!AI720)</f>
        <v>11</v>
      </c>
      <c r="AD720" s="14">
        <f>INDEX(挂机升级突破!DR$6:DR$57,卡牌消耗!$AI720)</f>
        <v>5</v>
      </c>
      <c r="AE720" s="14">
        <f>INDEX(挂机升级突破!DS$6:DS$57,卡牌消耗!$AI720)</f>
        <v>0</v>
      </c>
      <c r="AF720" s="14" t="str">
        <f t="shared" si="391"/>
        <v>石灵明</v>
      </c>
      <c r="AG720" s="14">
        <f t="shared" si="392"/>
        <v>3</v>
      </c>
      <c r="AH720" s="14" t="str">
        <f t="shared" si="393"/>
        <v>石灵明魂火-40</v>
      </c>
      <c r="AI720" s="14">
        <f t="shared" si="394"/>
        <v>40</v>
      </c>
      <c r="AJ720" s="14" t="str">
        <f>INDEX(挂机升级突破!$DT$4:$ED$4,INDEX(挂机升级突破!$DQ$6:$DQ$57,卡牌消耗!AI720))</f>
        <v>金币</v>
      </c>
      <c r="AK720" s="14">
        <f>ROUND(INDEX(挂机升级突破!$DJ$6:$DJ$57,卡牌消耗!AI720)*INDEX(卡牌消耗!$B$8:$F$8,AG720)/$Q$4/50,0)*50</f>
        <v>21500</v>
      </c>
      <c r="AL720" s="14" t="str">
        <f>IF(AD720&gt;0,INDEX(挂机升级突破!$DT$4:$ED$4,AD720),"")</f>
        <v>红色基础材料</v>
      </c>
      <c r="AM720" s="14">
        <f>ROUND(INDEX(挂机升级突破!$DT$6:$ED$57,卡牌消耗!AI720,AD720)*INDEX(卡牌消耗!$B$5:$F$5,AG720)/$Q$4/5,0)*5</f>
        <v>10</v>
      </c>
      <c r="AN720" s="14" t="str">
        <f>IF(AE720&gt;0,INDEX(挂机升级突破!$DT$4:$ED$4,AE720),"")</f>
        <v/>
      </c>
      <c r="AO720" s="14" t="str">
        <f>IF(AE720&gt;0,ROUND(INDEX(挂机升级突破!$DT$6:$ED$57,卡牌消耗!AI720,AE720)*INDEX(卡牌消耗!$B$7:$F$7,AG720)/$Q$4,0),"")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390"/>
        <v>14</v>
      </c>
      <c r="AC721" s="14">
        <f>INDEX(挂机升级突破!$DQ$6:$DQ$57,卡牌消耗!AI721)</f>
        <v>11</v>
      </c>
      <c r="AD721" s="14">
        <f>INDEX(挂机升级突破!DR$6:DR$57,卡牌消耗!$AI721)</f>
        <v>5</v>
      </c>
      <c r="AE721" s="14">
        <f>INDEX(挂机升级突破!DS$6:DS$57,卡牌消耗!$AI721)</f>
        <v>10</v>
      </c>
      <c r="AF721" s="14" t="str">
        <f t="shared" si="391"/>
        <v>石灵明</v>
      </c>
      <c r="AG721" s="14">
        <f t="shared" si="392"/>
        <v>3</v>
      </c>
      <c r="AH721" s="14" t="str">
        <f t="shared" si="393"/>
        <v>石灵明魂火-41</v>
      </c>
      <c r="AI721" s="14">
        <f t="shared" si="394"/>
        <v>41</v>
      </c>
      <c r="AJ721" s="14" t="str">
        <f>INDEX(挂机升级突破!$DT$4:$ED$4,INDEX(挂机升级突破!$DQ$6:$DQ$57,卡牌消耗!AI721))</f>
        <v>金币</v>
      </c>
      <c r="AK721" s="14">
        <f>ROUND(INDEX(挂机升级突破!$DJ$6:$DJ$57,卡牌消耗!AI721)*INDEX(卡牌消耗!$B$8:$F$8,AG721)/$Q$4/50,0)*50</f>
        <v>29550</v>
      </c>
      <c r="AL721" s="14" t="str">
        <f>IF(AD721&gt;0,INDEX(挂机升级突破!$DT$4:$ED$4,AD721),"")</f>
        <v>红色基础材料</v>
      </c>
      <c r="AM721" s="14">
        <f>ROUND(INDEX(挂机升级突破!$DT$6:$ED$57,卡牌消耗!AI721,AD721)*INDEX(卡牌消耗!$B$5:$F$5,AG721)/$Q$4/5,0)*5</f>
        <v>10</v>
      </c>
      <c r="AN721" s="14" t="str">
        <f>IF(AE721&gt;0,INDEX(挂机升级突破!$DT$4:$ED$4,AE721),"")</f>
        <v>灵玉</v>
      </c>
      <c r="AO721" s="14">
        <f>IF(AE721&gt;0,ROUND(INDEX(挂机升级突破!$DT$6:$ED$57,卡牌消耗!AI721,AE721)*INDEX(卡牌消耗!$B$7:$F$7,AG721)/$Q$4,0),"")</f>
        <v>2</v>
      </c>
    </row>
    <row r="722" spans="27:41" ht="16.5" x14ac:dyDescent="0.2">
      <c r="AA722" s="104">
        <v>718</v>
      </c>
      <c r="AB722" s="14">
        <f t="shared" si="390"/>
        <v>14</v>
      </c>
      <c r="AC722" s="14">
        <f>INDEX(挂机升级突破!$DQ$6:$DQ$57,卡牌消耗!AI722)</f>
        <v>11</v>
      </c>
      <c r="AD722" s="14">
        <f>INDEX(挂机升级突破!DR$6:DR$57,卡牌消耗!$AI722)</f>
        <v>5</v>
      </c>
      <c r="AE722" s="14">
        <f>INDEX(挂机升级突破!DS$6:DS$57,卡牌消耗!$AI722)</f>
        <v>10</v>
      </c>
      <c r="AF722" s="14" t="str">
        <f t="shared" si="391"/>
        <v>石灵明</v>
      </c>
      <c r="AG722" s="14">
        <f t="shared" si="392"/>
        <v>3</v>
      </c>
      <c r="AH722" s="14" t="str">
        <f t="shared" si="393"/>
        <v>石灵明魂火-42</v>
      </c>
      <c r="AI722" s="14">
        <f t="shared" si="394"/>
        <v>42</v>
      </c>
      <c r="AJ722" s="14" t="str">
        <f>INDEX(挂机升级突破!$DT$4:$ED$4,INDEX(挂机升级突破!$DQ$6:$DQ$57,卡牌消耗!AI722))</f>
        <v>金币</v>
      </c>
      <c r="AK722" s="14">
        <f>ROUND(INDEX(挂机升级突破!$DJ$6:$DJ$57,卡牌消耗!AI722)*INDEX(卡牌消耗!$B$8:$F$8,AG722)/$Q$4/50,0)*50</f>
        <v>29550</v>
      </c>
      <c r="AL722" s="14" t="str">
        <f>IF(AD722&gt;0,INDEX(挂机升级突破!$DT$4:$ED$4,AD722),"")</f>
        <v>红色基础材料</v>
      </c>
      <c r="AM722" s="14">
        <f>ROUND(INDEX(挂机升级突破!$DT$6:$ED$57,卡牌消耗!AI722,AD722)*INDEX(卡牌消耗!$B$5:$F$5,AG722)/$Q$4/5,0)*5</f>
        <v>10</v>
      </c>
      <c r="AN722" s="14" t="str">
        <f>IF(AE722&gt;0,INDEX(挂机升级突破!$DT$4:$ED$4,AE722),"")</f>
        <v>灵玉</v>
      </c>
      <c r="AO722" s="14">
        <f>IF(AE722&gt;0,ROUND(INDEX(挂机升级突破!$DT$6:$ED$57,卡牌消耗!AI722,AE722)*INDEX(卡牌消耗!$B$7:$F$7,AG722)/$Q$4,0),"")</f>
        <v>2</v>
      </c>
    </row>
    <row r="723" spans="27:41" ht="16.5" x14ac:dyDescent="0.2">
      <c r="AA723" s="104">
        <v>719</v>
      </c>
      <c r="AB723" s="14">
        <f t="shared" si="390"/>
        <v>14</v>
      </c>
      <c r="AC723" s="14">
        <f>INDEX(挂机升级突破!$DQ$6:$DQ$57,卡牌消耗!AI723)</f>
        <v>11</v>
      </c>
      <c r="AD723" s="14">
        <f>INDEX(挂机升级突破!DR$6:DR$57,卡牌消耗!$AI723)</f>
        <v>5</v>
      </c>
      <c r="AE723" s="14">
        <f>INDEX(挂机升级突破!DS$6:DS$57,卡牌消耗!$AI723)</f>
        <v>10</v>
      </c>
      <c r="AF723" s="14" t="str">
        <f t="shared" si="391"/>
        <v>石灵明</v>
      </c>
      <c r="AG723" s="14">
        <f t="shared" si="392"/>
        <v>3</v>
      </c>
      <c r="AH723" s="14" t="str">
        <f t="shared" si="393"/>
        <v>石灵明魂火-43</v>
      </c>
      <c r="AI723" s="14">
        <f t="shared" si="394"/>
        <v>43</v>
      </c>
      <c r="AJ723" s="14" t="str">
        <f>INDEX(挂机升级突破!$DT$4:$ED$4,INDEX(挂机升级突破!$DQ$6:$DQ$57,卡牌消耗!AI723))</f>
        <v>金币</v>
      </c>
      <c r="AK723" s="14">
        <f>ROUND(INDEX(挂机升级突破!$DJ$6:$DJ$57,卡牌消耗!AI723)*INDEX(卡牌消耗!$B$8:$F$8,AG723)/$Q$4/50,0)*50</f>
        <v>29550</v>
      </c>
      <c r="AL723" s="14" t="str">
        <f>IF(AD723&gt;0,INDEX(挂机升级突破!$DT$4:$ED$4,AD723),"")</f>
        <v>红色基础材料</v>
      </c>
      <c r="AM723" s="14">
        <f>ROUND(INDEX(挂机升级突破!$DT$6:$ED$57,卡牌消耗!AI723,AD723)*INDEX(卡牌消耗!$B$5:$F$5,AG723)/$Q$4/5,0)*5</f>
        <v>10</v>
      </c>
      <c r="AN723" s="14" t="str">
        <f>IF(AE723&gt;0,INDEX(挂机升级突破!$DT$4:$ED$4,AE723),"")</f>
        <v>灵玉</v>
      </c>
      <c r="AO723" s="14">
        <f>IF(AE723&gt;0,ROUND(INDEX(挂机升级突破!$DT$6:$ED$57,卡牌消耗!AI723,AE723)*INDEX(卡牌消耗!$B$7:$F$7,AG723)/$Q$4,0),"")</f>
        <v>2</v>
      </c>
    </row>
    <row r="724" spans="27:41" ht="16.5" x14ac:dyDescent="0.2">
      <c r="AA724" s="104">
        <v>720</v>
      </c>
      <c r="AB724" s="14">
        <f t="shared" si="390"/>
        <v>14</v>
      </c>
      <c r="AC724" s="14">
        <f>INDEX(挂机升级突破!$DQ$6:$DQ$57,卡牌消耗!AI724)</f>
        <v>11</v>
      </c>
      <c r="AD724" s="14">
        <f>INDEX(挂机升级突破!DR$6:DR$57,卡牌消耗!$AI724)</f>
        <v>5</v>
      </c>
      <c r="AE724" s="14">
        <f>INDEX(挂机升级突破!DS$6:DS$57,卡牌消耗!$AI724)</f>
        <v>10</v>
      </c>
      <c r="AF724" s="14" t="str">
        <f t="shared" si="391"/>
        <v>石灵明</v>
      </c>
      <c r="AG724" s="14">
        <f t="shared" si="392"/>
        <v>3</v>
      </c>
      <c r="AH724" s="14" t="str">
        <f t="shared" si="393"/>
        <v>石灵明魂火-44</v>
      </c>
      <c r="AI724" s="14">
        <f t="shared" si="394"/>
        <v>44</v>
      </c>
      <c r="AJ724" s="14" t="str">
        <f>INDEX(挂机升级突破!$DT$4:$ED$4,INDEX(挂机升级突破!$DQ$6:$DQ$57,卡牌消耗!AI724))</f>
        <v>金币</v>
      </c>
      <c r="AK724" s="14">
        <f>ROUND(INDEX(挂机升级突破!$DJ$6:$DJ$57,卡牌消耗!AI724)*INDEX(卡牌消耗!$B$8:$F$8,AG724)/$Q$4/50,0)*50</f>
        <v>37600</v>
      </c>
      <c r="AL724" s="14" t="str">
        <f>IF(AD724&gt;0,INDEX(挂机升级突破!$DT$4:$ED$4,AD724),"")</f>
        <v>红色基础材料</v>
      </c>
      <c r="AM724" s="14">
        <f>ROUND(INDEX(挂机升级突破!$DT$6:$ED$57,卡牌消耗!AI724,AD724)*INDEX(卡牌消耗!$B$5:$F$5,AG724)/$Q$4/5,0)*5</f>
        <v>10</v>
      </c>
      <c r="AN724" s="14" t="str">
        <f>IF(AE724&gt;0,INDEX(挂机升级突破!$DT$4:$ED$4,AE724),"")</f>
        <v>灵玉</v>
      </c>
      <c r="AO724" s="14">
        <f>IF(AE724&gt;0,ROUND(INDEX(挂机升级突破!$DT$6:$ED$57,卡牌消耗!AI724,AE724)*INDEX(卡牌消耗!$B$7:$F$7,AG724)/$Q$4,0),"")</f>
        <v>2</v>
      </c>
    </row>
    <row r="725" spans="27:41" ht="16.5" x14ac:dyDescent="0.2">
      <c r="AA725" s="104">
        <v>721</v>
      </c>
      <c r="AB725" s="14">
        <f t="shared" si="390"/>
        <v>14</v>
      </c>
      <c r="AC725" s="14">
        <f>INDEX(挂机升级突破!$DQ$6:$DQ$57,卡牌消耗!AI725)</f>
        <v>11</v>
      </c>
      <c r="AD725" s="14">
        <f>INDEX(挂机升级突破!DR$6:DR$57,卡牌消耗!$AI725)</f>
        <v>5</v>
      </c>
      <c r="AE725" s="14">
        <f>INDEX(挂机升级突破!DS$6:DS$57,卡牌消耗!$AI725)</f>
        <v>10</v>
      </c>
      <c r="AF725" s="14" t="str">
        <f t="shared" si="391"/>
        <v>石灵明</v>
      </c>
      <c r="AG725" s="14">
        <f t="shared" si="392"/>
        <v>3</v>
      </c>
      <c r="AH725" s="14" t="str">
        <f t="shared" si="393"/>
        <v>石灵明魂火-45</v>
      </c>
      <c r="AI725" s="14">
        <f t="shared" si="394"/>
        <v>45</v>
      </c>
      <c r="AJ725" s="14" t="str">
        <f>INDEX(挂机升级突破!$DT$4:$ED$4,INDEX(挂机升级突破!$DQ$6:$DQ$57,卡牌消耗!AI725))</f>
        <v>金币</v>
      </c>
      <c r="AK725" s="14">
        <f>ROUND(INDEX(挂机升级突破!$DJ$6:$DJ$57,卡牌消耗!AI725)*INDEX(卡牌消耗!$B$8:$F$8,AG725)/$Q$4/50,0)*50</f>
        <v>37600</v>
      </c>
      <c r="AL725" s="14" t="str">
        <f>IF(AD725&gt;0,INDEX(挂机升级突破!$DT$4:$ED$4,AD725),"")</f>
        <v>红色基础材料</v>
      </c>
      <c r="AM725" s="14">
        <f>ROUND(INDEX(挂机升级突破!$DT$6:$ED$57,卡牌消耗!AI725,AD725)*INDEX(卡牌消耗!$B$5:$F$5,AG725)/$Q$4/5,0)*5</f>
        <v>10</v>
      </c>
      <c r="AN725" s="14" t="str">
        <f>IF(AE725&gt;0,INDEX(挂机升级突破!$DT$4:$ED$4,AE725),"")</f>
        <v>灵玉</v>
      </c>
      <c r="AO725" s="14">
        <f>IF(AE725&gt;0,ROUND(INDEX(挂机升级突破!$DT$6:$ED$57,卡牌消耗!AI725,AE725)*INDEX(卡牌消耗!$B$7:$F$7,AG725)/$Q$4,0),"")</f>
        <v>2</v>
      </c>
    </row>
    <row r="726" spans="27:41" ht="16.5" x14ac:dyDescent="0.2">
      <c r="AA726" s="104">
        <v>722</v>
      </c>
      <c r="AB726" s="14">
        <f t="shared" si="390"/>
        <v>14</v>
      </c>
      <c r="AC726" s="14">
        <f>INDEX(挂机升级突破!$DQ$6:$DQ$57,卡牌消耗!AI726)</f>
        <v>11</v>
      </c>
      <c r="AD726" s="14">
        <f>INDEX(挂机升级突破!DR$6:DR$57,卡牌消耗!$AI726)</f>
        <v>5</v>
      </c>
      <c r="AE726" s="14">
        <f>INDEX(挂机升级突破!DS$6:DS$57,卡牌消耗!$AI726)</f>
        <v>10</v>
      </c>
      <c r="AF726" s="14" t="str">
        <f t="shared" si="391"/>
        <v>石灵明</v>
      </c>
      <c r="AG726" s="14">
        <f t="shared" si="392"/>
        <v>3</v>
      </c>
      <c r="AH726" s="14" t="str">
        <f t="shared" si="393"/>
        <v>石灵明魂火-46</v>
      </c>
      <c r="AI726" s="14">
        <f t="shared" si="394"/>
        <v>46</v>
      </c>
      <c r="AJ726" s="14" t="str">
        <f>INDEX(挂机升级突破!$DT$4:$ED$4,INDEX(挂机升级突破!$DQ$6:$DQ$57,卡牌消耗!AI726))</f>
        <v>金币</v>
      </c>
      <c r="AK726" s="14">
        <f>ROUND(INDEX(挂机升级突破!$DJ$6:$DJ$57,卡牌消耗!AI726)*INDEX(卡牌消耗!$B$8:$F$8,AG726)/$Q$4/50,0)*50</f>
        <v>40300</v>
      </c>
      <c r="AL726" s="14" t="str">
        <f>IF(AD726&gt;0,INDEX(挂机升级突破!$DT$4:$ED$4,AD726),"")</f>
        <v>红色基础材料</v>
      </c>
      <c r="AM726" s="14">
        <f>ROUND(INDEX(挂机升级突破!$DT$6:$ED$57,卡牌消耗!AI726,AD726)*INDEX(卡牌消耗!$B$5:$F$5,AG726)/$Q$4/5,0)*5</f>
        <v>10</v>
      </c>
      <c r="AN726" s="14" t="str">
        <f>IF(AE726&gt;0,INDEX(挂机升级突破!$DT$4:$ED$4,AE726),"")</f>
        <v>灵玉</v>
      </c>
      <c r="AO726" s="14">
        <f>IF(AE726&gt;0,ROUND(INDEX(挂机升级突破!$DT$6:$ED$57,卡牌消耗!AI726,AE726)*INDEX(卡牌消耗!$B$7:$F$7,AG726)/$Q$4,0),"")</f>
        <v>2</v>
      </c>
    </row>
    <row r="727" spans="27:41" ht="16.5" x14ac:dyDescent="0.2">
      <c r="AA727" s="104">
        <v>723</v>
      </c>
      <c r="AB727" s="14">
        <f t="shared" si="390"/>
        <v>14</v>
      </c>
      <c r="AC727" s="14">
        <f>INDEX(挂机升级突破!$DQ$6:$DQ$57,卡牌消耗!AI727)</f>
        <v>11</v>
      </c>
      <c r="AD727" s="14">
        <f>INDEX(挂机升级突破!DR$6:DR$57,卡牌消耗!$AI727)</f>
        <v>5</v>
      </c>
      <c r="AE727" s="14">
        <f>INDEX(挂机升级突破!DS$6:DS$57,卡牌消耗!$AI727)</f>
        <v>10</v>
      </c>
      <c r="AF727" s="14" t="str">
        <f t="shared" si="391"/>
        <v>石灵明</v>
      </c>
      <c r="AG727" s="14">
        <f t="shared" si="392"/>
        <v>3</v>
      </c>
      <c r="AH727" s="14" t="str">
        <f t="shared" si="393"/>
        <v>石灵明魂火-47</v>
      </c>
      <c r="AI727" s="14">
        <f t="shared" si="394"/>
        <v>47</v>
      </c>
      <c r="AJ727" s="14" t="str">
        <f>INDEX(挂机升级突破!$DT$4:$ED$4,INDEX(挂机升级突破!$DQ$6:$DQ$57,卡牌消耗!AI727))</f>
        <v>金币</v>
      </c>
      <c r="AK727" s="14">
        <f>ROUND(INDEX(挂机升级突破!$DJ$6:$DJ$57,卡牌消耗!AI727)*INDEX(卡牌消耗!$B$8:$F$8,AG727)/$Q$4/50,0)*50</f>
        <v>195400</v>
      </c>
      <c r="AL727" s="14" t="str">
        <f>IF(AD727&gt;0,INDEX(挂机升级突破!$DT$4:$ED$4,AD727),"")</f>
        <v>红色基础材料</v>
      </c>
      <c r="AM727" s="14">
        <f>ROUND(INDEX(挂机升级突破!$DT$6:$ED$57,卡牌消耗!AI727,AD727)*INDEX(卡牌消耗!$B$5:$F$5,AG727)/$Q$4/5,0)*5</f>
        <v>10</v>
      </c>
      <c r="AN727" s="14" t="str">
        <f>IF(AE727&gt;0,INDEX(挂机升级突破!$DT$4:$ED$4,AE727),"")</f>
        <v>灵玉</v>
      </c>
      <c r="AO727" s="14">
        <f>IF(AE727&gt;0,ROUND(INDEX(挂机升级突破!$DT$6:$ED$57,卡牌消耗!AI727,AE727)*INDEX(卡牌消耗!$B$7:$F$7,AG727)/$Q$4,0),"")</f>
        <v>2</v>
      </c>
    </row>
    <row r="728" spans="27:41" ht="16.5" x14ac:dyDescent="0.2">
      <c r="AA728" s="104">
        <v>724</v>
      </c>
      <c r="AB728" s="14">
        <f t="shared" si="390"/>
        <v>14</v>
      </c>
      <c r="AC728" s="14">
        <f>INDEX(挂机升级突破!$DQ$6:$DQ$57,卡牌消耗!AI728)</f>
        <v>11</v>
      </c>
      <c r="AD728" s="14">
        <f>INDEX(挂机升级突破!DR$6:DR$57,卡牌消耗!$AI728)</f>
        <v>5</v>
      </c>
      <c r="AE728" s="14">
        <f>INDEX(挂机升级突破!DS$6:DS$57,卡牌消耗!$AI728)</f>
        <v>10</v>
      </c>
      <c r="AF728" s="14" t="str">
        <f t="shared" si="391"/>
        <v>石灵明</v>
      </c>
      <c r="AG728" s="14">
        <f t="shared" si="392"/>
        <v>3</v>
      </c>
      <c r="AH728" s="14" t="str">
        <f t="shared" si="393"/>
        <v>石灵明魂火-48</v>
      </c>
      <c r="AI728" s="14">
        <f t="shared" si="394"/>
        <v>48</v>
      </c>
      <c r="AJ728" s="14" t="str">
        <f>INDEX(挂机升级突破!$DT$4:$ED$4,INDEX(挂机升级突破!$DQ$6:$DQ$57,卡牌消耗!AI728))</f>
        <v>金币</v>
      </c>
      <c r="AK728" s="14">
        <f>ROUND(INDEX(挂机升级突破!$DJ$6:$DJ$57,卡牌消耗!AI728)*INDEX(卡牌消耗!$B$8:$F$8,AG728)/$Q$4/50,0)*50</f>
        <v>195400</v>
      </c>
      <c r="AL728" s="14" t="str">
        <f>IF(AD728&gt;0,INDEX(挂机升级突破!$DT$4:$ED$4,AD728),"")</f>
        <v>红色基础材料</v>
      </c>
      <c r="AM728" s="14">
        <f>ROUND(INDEX(挂机升级突破!$DT$6:$ED$57,卡牌消耗!AI728,AD728)*INDEX(卡牌消耗!$B$5:$F$5,AG728)/$Q$4/5,0)*5</f>
        <v>10</v>
      </c>
      <c r="AN728" s="14" t="str">
        <f>IF(AE728&gt;0,INDEX(挂机升级突破!$DT$4:$ED$4,AE728),"")</f>
        <v>灵玉</v>
      </c>
      <c r="AO728" s="14">
        <f>IF(AE728&gt;0,ROUND(INDEX(挂机升级突破!$DT$6:$ED$57,卡牌消耗!AI728,AE728)*INDEX(卡牌消耗!$B$7:$F$7,AG728)/$Q$4,0),"")</f>
        <v>2</v>
      </c>
    </row>
    <row r="729" spans="27:41" ht="16.5" x14ac:dyDescent="0.2">
      <c r="AA729" s="104">
        <v>725</v>
      </c>
      <c r="AB729" s="14">
        <f t="shared" si="390"/>
        <v>14</v>
      </c>
      <c r="AC729" s="14">
        <f>INDEX(挂机升级突破!$DQ$6:$DQ$57,卡牌消耗!AI729)</f>
        <v>11</v>
      </c>
      <c r="AD729" s="14">
        <f>INDEX(挂机升级突破!DR$6:DR$57,卡牌消耗!$AI729)</f>
        <v>5</v>
      </c>
      <c r="AE729" s="14">
        <f>INDEX(挂机升级突破!DS$6:DS$57,卡牌消耗!$AI729)</f>
        <v>10</v>
      </c>
      <c r="AF729" s="14" t="str">
        <f t="shared" si="391"/>
        <v>石灵明</v>
      </c>
      <c r="AG729" s="14">
        <f t="shared" si="392"/>
        <v>3</v>
      </c>
      <c r="AH729" s="14" t="str">
        <f t="shared" si="393"/>
        <v>石灵明魂火-49</v>
      </c>
      <c r="AI729" s="14">
        <f t="shared" si="394"/>
        <v>49</v>
      </c>
      <c r="AJ729" s="14" t="str">
        <f>INDEX(挂机升级突破!$DT$4:$ED$4,INDEX(挂机升级突破!$DQ$6:$DQ$57,卡牌消耗!AI729))</f>
        <v>金币</v>
      </c>
      <c r="AK729" s="14">
        <f>ROUND(INDEX(挂机升级突破!$DJ$6:$DJ$57,卡牌消耗!AI729)*INDEX(卡牌消耗!$B$8:$F$8,AG729)/$Q$4/50,0)*50</f>
        <v>195400</v>
      </c>
      <c r="AL729" s="14" t="str">
        <f>IF(AD729&gt;0,INDEX(挂机升级突破!$DT$4:$ED$4,AD729),"")</f>
        <v>红色基础材料</v>
      </c>
      <c r="AM729" s="14">
        <f>ROUND(INDEX(挂机升级突破!$DT$6:$ED$57,卡牌消耗!AI729,AD729)*INDEX(卡牌消耗!$B$5:$F$5,AG729)/$Q$4/5,0)*5</f>
        <v>15</v>
      </c>
      <c r="AN729" s="14" t="str">
        <f>IF(AE729&gt;0,INDEX(挂机升级突破!$DT$4:$ED$4,AE729),"")</f>
        <v>灵玉</v>
      </c>
      <c r="AO729" s="14">
        <f>IF(AE729&gt;0,ROUND(INDEX(挂机升级突破!$DT$6:$ED$57,卡牌消耗!AI729,AE729)*INDEX(卡牌消耗!$B$7:$F$7,AG729)/$Q$4,0),"")</f>
        <v>2</v>
      </c>
    </row>
    <row r="730" spans="27:41" ht="16.5" x14ac:dyDescent="0.2">
      <c r="AA730" s="104">
        <v>726</v>
      </c>
      <c r="AB730" s="14">
        <f t="shared" si="390"/>
        <v>14</v>
      </c>
      <c r="AC730" s="14">
        <f>INDEX(挂机升级突破!$DQ$6:$DQ$57,卡牌消耗!AI730)</f>
        <v>11</v>
      </c>
      <c r="AD730" s="14">
        <f>INDEX(挂机升级突破!DR$6:DR$57,卡牌消耗!$AI730)</f>
        <v>5</v>
      </c>
      <c r="AE730" s="14">
        <f>INDEX(挂机升级突破!DS$6:DS$57,卡牌消耗!$AI730)</f>
        <v>10</v>
      </c>
      <c r="AF730" s="14" t="str">
        <f t="shared" si="391"/>
        <v>石灵明</v>
      </c>
      <c r="AG730" s="14">
        <f t="shared" si="392"/>
        <v>3</v>
      </c>
      <c r="AH730" s="14" t="str">
        <f t="shared" si="393"/>
        <v>石灵明魂火-50</v>
      </c>
      <c r="AI730" s="14">
        <f t="shared" si="394"/>
        <v>50</v>
      </c>
      <c r="AJ730" s="14" t="str">
        <f>INDEX(挂机升级突破!$DT$4:$ED$4,INDEX(挂机升级突破!$DQ$6:$DQ$57,卡牌消耗!AI730))</f>
        <v>金币</v>
      </c>
      <c r="AK730" s="14">
        <f>ROUND(INDEX(挂机升级突破!$DJ$6:$DJ$57,卡牌消耗!AI730)*INDEX(卡牌消耗!$B$8:$F$8,AG730)/$Q$4/50,0)*50</f>
        <v>325650</v>
      </c>
      <c r="AL730" s="14" t="str">
        <f>IF(AD730&gt;0,INDEX(挂机升级突破!$DT$4:$ED$4,AD730),"")</f>
        <v>红色基础材料</v>
      </c>
      <c r="AM730" s="14">
        <f>ROUND(INDEX(挂机升级突破!$DT$6:$ED$57,卡牌消耗!AI730,AD730)*INDEX(卡牌消耗!$B$5:$F$5,AG730)/$Q$4/5,0)*5</f>
        <v>15</v>
      </c>
      <c r="AN730" s="14" t="str">
        <f>IF(AE730&gt;0,INDEX(挂机升级突破!$DT$4:$ED$4,AE730),"")</f>
        <v>灵玉</v>
      </c>
      <c r="AO730" s="14">
        <f>IF(AE730&gt;0,ROUND(INDEX(挂机升级突破!$DT$6:$ED$57,卡牌消耗!AI730,AE730)*INDEX(卡牌消耗!$B$7:$F$7,AG730)/$Q$4,0),"")</f>
        <v>2</v>
      </c>
    </row>
    <row r="731" spans="27:41" ht="16.5" x14ac:dyDescent="0.2">
      <c r="AA731" s="104">
        <v>727</v>
      </c>
      <c r="AB731" s="14">
        <f t="shared" si="390"/>
        <v>14</v>
      </c>
      <c r="AC731" s="14">
        <f>INDEX(挂机升级突破!$DQ$6:$DQ$57,卡牌消耗!AI731)</f>
        <v>11</v>
      </c>
      <c r="AD731" s="14">
        <f>INDEX(挂机升级突破!DR$6:DR$57,卡牌消耗!$AI731)</f>
        <v>5</v>
      </c>
      <c r="AE731" s="14">
        <f>INDEX(挂机升级突破!DS$6:DS$57,卡牌消耗!$AI731)</f>
        <v>10</v>
      </c>
      <c r="AF731" s="14" t="str">
        <f t="shared" si="391"/>
        <v>石灵明</v>
      </c>
      <c r="AG731" s="14">
        <f t="shared" si="392"/>
        <v>3</v>
      </c>
      <c r="AH731" s="14" t="str">
        <f t="shared" si="393"/>
        <v>石灵明魂火-51</v>
      </c>
      <c r="AI731" s="14">
        <f t="shared" si="394"/>
        <v>51</v>
      </c>
      <c r="AJ731" s="14" t="str">
        <f>INDEX(挂机升级突破!$DT$4:$ED$4,INDEX(挂机升级突破!$DQ$6:$DQ$57,卡牌消耗!AI731))</f>
        <v>金币</v>
      </c>
      <c r="AK731" s="14">
        <f>ROUND(INDEX(挂机升级突破!$DJ$6:$DJ$57,卡牌消耗!AI731)*INDEX(卡牌消耗!$B$8:$F$8,AG731)/$Q$4/50,0)*50</f>
        <v>358200</v>
      </c>
      <c r="AL731" s="14" t="str">
        <f>IF(AD731&gt;0,INDEX(挂机升级突破!$DT$4:$ED$4,AD731),"")</f>
        <v>红色基础材料</v>
      </c>
      <c r="AM731" s="14">
        <f>ROUND(INDEX(挂机升级突破!$DT$6:$ED$57,卡牌消耗!AI731,AD731)*INDEX(卡牌消耗!$B$5:$F$5,AG731)/$Q$4/5,0)*5</f>
        <v>15</v>
      </c>
      <c r="AN731" s="14" t="str">
        <f>IF(AE731&gt;0,INDEX(挂机升级突破!$DT$4:$ED$4,AE731),"")</f>
        <v>灵玉</v>
      </c>
      <c r="AO731" s="14">
        <f>IF(AE731&gt;0,ROUND(INDEX(挂机升级突破!$DT$6:$ED$57,卡牌消耗!AI731,AE731)*INDEX(卡牌消耗!$B$7:$F$7,AG731)/$Q$4,0),"")</f>
        <v>2</v>
      </c>
    </row>
    <row r="732" spans="27:41" ht="16.5" x14ac:dyDescent="0.2">
      <c r="AA732" s="104">
        <v>728</v>
      </c>
      <c r="AB732" s="14">
        <f t="shared" si="390"/>
        <v>14</v>
      </c>
      <c r="AC732" s="14">
        <f>INDEX(挂机升级突破!$DQ$6:$DQ$57,卡牌消耗!AI732)</f>
        <v>11</v>
      </c>
      <c r="AD732" s="14">
        <f>INDEX(挂机升级突破!DR$6:DR$57,卡牌消耗!$AI732)</f>
        <v>5</v>
      </c>
      <c r="AE732" s="14">
        <f>INDEX(挂机升级突破!DS$6:DS$57,卡牌消耗!$AI732)</f>
        <v>10</v>
      </c>
      <c r="AF732" s="14" t="str">
        <f t="shared" si="391"/>
        <v>石灵明</v>
      </c>
      <c r="AG732" s="14">
        <f t="shared" si="392"/>
        <v>3</v>
      </c>
      <c r="AH732" s="14" t="str">
        <f t="shared" si="393"/>
        <v>石灵明魂火-52</v>
      </c>
      <c r="AI732" s="14">
        <f t="shared" si="394"/>
        <v>52</v>
      </c>
      <c r="AJ732" s="14" t="str">
        <f>INDEX(挂机升级突破!$DT$4:$ED$4,INDEX(挂机升级突破!$DQ$6:$DQ$57,卡牌消耗!AI732))</f>
        <v>金币</v>
      </c>
      <c r="AK732" s="14">
        <f>ROUND(INDEX(挂机升级突破!$DJ$6:$DJ$57,卡牌消耗!AI732)*INDEX(卡牌消耗!$B$8:$F$8,AG732)/$Q$4/50,0)*50</f>
        <v>358200</v>
      </c>
      <c r="AL732" s="14" t="str">
        <f>IF(AD732&gt;0,INDEX(挂机升级突破!$DT$4:$ED$4,AD732),"")</f>
        <v>红色基础材料</v>
      </c>
      <c r="AM732" s="14">
        <f>ROUND(INDEX(挂机升级突破!$DT$6:$ED$57,卡牌消耗!AI732,AD732)*INDEX(卡牌消耗!$B$5:$F$5,AG732)/$Q$4/5,0)*5</f>
        <v>15</v>
      </c>
      <c r="AN732" s="14" t="str">
        <f>IF(AE732&gt;0,INDEX(挂机升级突破!$DT$4:$ED$4,AE732),"")</f>
        <v>灵玉</v>
      </c>
      <c r="AO732" s="14">
        <f>IF(AE732&gt;0,ROUND(INDEX(挂机升级突破!$DT$6:$ED$57,卡牌消耗!AI732,AE732)*INDEX(卡牌消耗!$B$7:$F$7,AG732)/$Q$4,0),"")</f>
        <v>2</v>
      </c>
    </row>
    <row r="733" spans="27:41" ht="16.5" x14ac:dyDescent="0.2">
      <c r="AA733" s="104">
        <v>729</v>
      </c>
      <c r="AB733" s="14">
        <f t="shared" si="390"/>
        <v>15</v>
      </c>
      <c r="AC733" s="14">
        <f>INDEX(挂机升级突破!$DQ$6:$DQ$57,卡牌消耗!AI733)</f>
        <v>11</v>
      </c>
      <c r="AD733" s="14">
        <f>INDEX(挂机升级突破!DR$6:DR$57,卡牌消耗!$AI733)</f>
        <v>1</v>
      </c>
      <c r="AE733" s="14">
        <f>INDEX(挂机升级突破!DS$6:DS$57,卡牌消耗!$AI733)</f>
        <v>0</v>
      </c>
      <c r="AF733" s="14" t="str">
        <f t="shared" si="391"/>
        <v>于禁</v>
      </c>
      <c r="AG733" s="14">
        <f t="shared" si="392"/>
        <v>2</v>
      </c>
      <c r="AH733" s="14" t="str">
        <f t="shared" si="393"/>
        <v>于禁魂火-1</v>
      </c>
      <c r="AI733" s="14">
        <f t="shared" si="394"/>
        <v>1</v>
      </c>
      <c r="AJ733" s="14" t="str">
        <f>INDEX(挂机升级突破!$DT$4:$ED$4,INDEX(挂机升级突破!$DQ$6:$DQ$57,卡牌消耗!AI733))</f>
        <v>金币</v>
      </c>
      <c r="AK733" s="14">
        <f>ROUND(INDEX(挂机升级突破!$DJ$6:$DJ$57,卡牌消耗!AI733)*INDEX(卡牌消耗!$B$8:$F$8,AG733)/$Q$4/50,0)*50</f>
        <v>600</v>
      </c>
      <c r="AL733" s="14" t="str">
        <f>IF(AD733&gt;0,INDEX(挂机升级突破!$DT$4:$ED$4,AD733),"")</f>
        <v>绿色基础材料</v>
      </c>
      <c r="AM733" s="14">
        <f>ROUND(INDEX(挂机升级突破!$DT$6:$ED$57,卡牌消耗!AI733,AD733)*INDEX(卡牌消耗!$B$5:$F$5,AG733)/$Q$4/5,0)*5</f>
        <v>20</v>
      </c>
      <c r="AN733" s="14" t="str">
        <f>IF(AE733&gt;0,INDEX(挂机升级突破!$DT$4:$ED$4,AE733),"")</f>
        <v/>
      </c>
      <c r="AO733" s="14" t="str">
        <f>IF(AE733&gt;0,ROUND(INDEX(挂机升级突破!$DT$6:$ED$57,卡牌消耗!AI733,AE733)*INDEX(卡牌消耗!$B$7:$F$7,AG733)/$Q$4,0),"")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390"/>
        <v>15</v>
      </c>
      <c r="AC734" s="14">
        <f>INDEX(挂机升级突破!$DQ$6:$DQ$57,卡牌消耗!AI734)</f>
        <v>11</v>
      </c>
      <c r="AD734" s="14">
        <f>INDEX(挂机升级突破!DR$6:DR$57,卡牌消耗!$AI734)</f>
        <v>1</v>
      </c>
      <c r="AE734" s="14">
        <f>INDEX(挂机升级突破!DS$6:DS$57,卡牌消耗!$AI734)</f>
        <v>0</v>
      </c>
      <c r="AF734" s="14" t="str">
        <f t="shared" si="391"/>
        <v>于禁</v>
      </c>
      <c r="AG734" s="14">
        <f t="shared" si="392"/>
        <v>2</v>
      </c>
      <c r="AH734" s="14" t="str">
        <f t="shared" si="393"/>
        <v>于禁魂火-2</v>
      </c>
      <c r="AI734" s="14">
        <f t="shared" si="394"/>
        <v>2</v>
      </c>
      <c r="AJ734" s="14" t="str">
        <f>INDEX(挂机升级突破!$DT$4:$ED$4,INDEX(挂机升级突破!$DQ$6:$DQ$57,卡牌消耗!AI734))</f>
        <v>金币</v>
      </c>
      <c r="AK734" s="14">
        <f>ROUND(INDEX(挂机升级突破!$DJ$6:$DJ$57,卡牌消耗!AI734)*INDEX(卡牌消耗!$B$8:$F$8,AG734)/$Q$4/50,0)*50</f>
        <v>750</v>
      </c>
      <c r="AL734" s="14" t="str">
        <f>IF(AD734&gt;0,INDEX(挂机升级突破!$DT$4:$ED$4,AD734),"")</f>
        <v>绿色基础材料</v>
      </c>
      <c r="AM734" s="14">
        <f>ROUND(INDEX(挂机升级突破!$DT$6:$ED$57,卡牌消耗!AI734,AD734)*INDEX(卡牌消耗!$B$5:$F$5,AG734)/$Q$4/5,0)*5</f>
        <v>60</v>
      </c>
      <c r="AN734" s="14" t="str">
        <f>IF(AE734&gt;0,INDEX(挂机升级突破!$DT$4:$ED$4,AE734),"")</f>
        <v/>
      </c>
      <c r="AO734" s="14" t="str">
        <f>IF(AE734&gt;0,ROUND(INDEX(挂机升级突破!$DT$6:$ED$57,卡牌消耗!AI734,AE734)*INDEX(卡牌消耗!$B$7:$F$7,AG734)/$Q$4,0),"")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390"/>
        <v>15</v>
      </c>
      <c r="AC735" s="14">
        <f>INDEX(挂机升级突破!$DQ$6:$DQ$57,卡牌消耗!AI735)</f>
        <v>11</v>
      </c>
      <c r="AD735" s="14">
        <f>INDEX(挂机升级突破!DR$6:DR$57,卡牌消耗!$AI735)</f>
        <v>1</v>
      </c>
      <c r="AE735" s="14">
        <f>INDEX(挂机升级突破!DS$6:DS$57,卡牌消耗!$AI735)</f>
        <v>0</v>
      </c>
      <c r="AF735" s="14" t="str">
        <f t="shared" si="391"/>
        <v>于禁</v>
      </c>
      <c r="AG735" s="14">
        <f t="shared" si="392"/>
        <v>2</v>
      </c>
      <c r="AH735" s="14" t="str">
        <f t="shared" si="393"/>
        <v>于禁魂火-3</v>
      </c>
      <c r="AI735" s="14">
        <f t="shared" si="394"/>
        <v>3</v>
      </c>
      <c r="AJ735" s="14" t="str">
        <f>INDEX(挂机升级突破!$DT$4:$ED$4,INDEX(挂机升级突破!$DQ$6:$DQ$57,卡牌消耗!AI735))</f>
        <v>金币</v>
      </c>
      <c r="AK735" s="14">
        <f>ROUND(INDEX(挂机升级突破!$DJ$6:$DJ$57,卡牌消耗!AI735)*INDEX(卡牌消耗!$B$8:$F$8,AG735)/$Q$4/50,0)*50</f>
        <v>750</v>
      </c>
      <c r="AL735" s="14" t="str">
        <f>IF(AD735&gt;0,INDEX(挂机升级突破!$DT$4:$ED$4,AD735),"")</f>
        <v>绿色基础材料</v>
      </c>
      <c r="AM735" s="14">
        <f>ROUND(INDEX(挂机升级突破!$DT$6:$ED$57,卡牌消耗!AI735,AD735)*INDEX(卡牌消耗!$B$5:$F$5,AG735)/$Q$4/5,0)*5</f>
        <v>80</v>
      </c>
      <c r="AN735" s="14" t="str">
        <f>IF(AE735&gt;0,INDEX(挂机升级突破!$DT$4:$ED$4,AE735),"")</f>
        <v/>
      </c>
      <c r="AO735" s="14" t="str">
        <f>IF(AE735&gt;0,ROUND(INDEX(挂机升级突破!$DT$6:$ED$57,卡牌消耗!AI735,AE735)*INDEX(卡牌消耗!$B$7:$F$7,AG735)/$Q$4,0),"")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390"/>
        <v>15</v>
      </c>
      <c r="AC736" s="14">
        <f>INDEX(挂机升级突破!$DQ$6:$DQ$57,卡牌消耗!AI736)</f>
        <v>11</v>
      </c>
      <c r="AD736" s="14">
        <f>INDEX(挂机升级突破!DR$6:DR$57,卡牌消耗!$AI736)</f>
        <v>1</v>
      </c>
      <c r="AE736" s="14">
        <f>INDEX(挂机升级突破!DS$6:DS$57,卡牌消耗!$AI736)</f>
        <v>0</v>
      </c>
      <c r="AF736" s="14" t="str">
        <f t="shared" si="391"/>
        <v>于禁</v>
      </c>
      <c r="AG736" s="14">
        <f t="shared" si="392"/>
        <v>2</v>
      </c>
      <c r="AH736" s="14" t="str">
        <f t="shared" si="393"/>
        <v>于禁魂火-4</v>
      </c>
      <c r="AI736" s="14">
        <f t="shared" si="394"/>
        <v>4</v>
      </c>
      <c r="AJ736" s="14" t="str">
        <f>INDEX(挂机升级突破!$DT$4:$ED$4,INDEX(挂机升级突破!$DQ$6:$DQ$57,卡牌消耗!AI736))</f>
        <v>金币</v>
      </c>
      <c r="AK736" s="14">
        <f>ROUND(INDEX(挂机升级突破!$DJ$6:$DJ$57,卡牌消耗!AI736)*INDEX(卡牌消耗!$B$8:$F$8,AG736)/$Q$4/50,0)*50</f>
        <v>750</v>
      </c>
      <c r="AL736" s="14" t="str">
        <f>IF(AD736&gt;0,INDEX(挂机升级突破!$DT$4:$ED$4,AD736),"")</f>
        <v>绿色基础材料</v>
      </c>
      <c r="AM736" s="14">
        <f>ROUND(INDEX(挂机升级突破!$DT$6:$ED$57,卡牌消耗!AI736,AD736)*INDEX(卡牌消耗!$B$5:$F$5,AG736)/$Q$4/5,0)*5</f>
        <v>125</v>
      </c>
      <c r="AN736" s="14" t="str">
        <f>IF(AE736&gt;0,INDEX(挂机升级突破!$DT$4:$ED$4,AE736),"")</f>
        <v/>
      </c>
      <c r="AO736" s="14" t="str">
        <f>IF(AE736&gt;0,ROUND(INDEX(挂机升级突破!$DT$6:$ED$57,卡牌消耗!AI736,AE736)*INDEX(卡牌消耗!$B$7:$F$7,AG736)/$Q$4,0),"")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390"/>
        <v>15</v>
      </c>
      <c r="AC737" s="14">
        <f>INDEX(挂机升级突破!$DQ$6:$DQ$57,卡牌消耗!AI737)</f>
        <v>11</v>
      </c>
      <c r="AD737" s="14">
        <f>INDEX(挂机升级突破!DR$6:DR$57,卡牌消耗!$AI737)</f>
        <v>1</v>
      </c>
      <c r="AE737" s="14">
        <f>INDEX(挂机升级突破!DS$6:DS$57,卡牌消耗!$AI737)</f>
        <v>0</v>
      </c>
      <c r="AF737" s="14" t="str">
        <f t="shared" si="391"/>
        <v>于禁</v>
      </c>
      <c r="AG737" s="14">
        <f t="shared" si="392"/>
        <v>2</v>
      </c>
      <c r="AH737" s="14" t="str">
        <f t="shared" si="393"/>
        <v>于禁魂火-5</v>
      </c>
      <c r="AI737" s="14">
        <f t="shared" si="394"/>
        <v>5</v>
      </c>
      <c r="AJ737" s="14" t="str">
        <f>INDEX(挂机升级突破!$DT$4:$ED$4,INDEX(挂机升级突破!$DQ$6:$DQ$57,卡牌消耗!AI737))</f>
        <v>金币</v>
      </c>
      <c r="AK737" s="14">
        <f>ROUND(INDEX(挂机升级突破!$DJ$6:$DJ$57,卡牌消耗!AI737)*INDEX(卡牌消耗!$B$8:$F$8,AG737)/$Q$4/50,0)*50</f>
        <v>750</v>
      </c>
      <c r="AL737" s="14" t="str">
        <f>IF(AD737&gt;0,INDEX(挂机升级突破!$DT$4:$ED$4,AD737),"")</f>
        <v>绿色基础材料</v>
      </c>
      <c r="AM737" s="14">
        <f>ROUND(INDEX(挂机升级突破!$DT$6:$ED$57,卡牌消耗!AI737,AD737)*INDEX(卡牌消耗!$B$5:$F$5,AG737)/$Q$4/5,0)*5</f>
        <v>125</v>
      </c>
      <c r="AN737" s="14" t="str">
        <f>IF(AE737&gt;0,INDEX(挂机升级突破!$DT$4:$ED$4,AE737),"")</f>
        <v/>
      </c>
      <c r="AO737" s="14" t="str">
        <f>IF(AE737&gt;0,ROUND(INDEX(挂机升级突破!$DT$6:$ED$57,卡牌消耗!AI737,AE737)*INDEX(卡牌消耗!$B$7:$F$7,AG737)/$Q$4,0),"")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390"/>
        <v>15</v>
      </c>
      <c r="AC738" s="14">
        <f>INDEX(挂机升级突破!$DQ$6:$DQ$57,卡牌消耗!AI738)</f>
        <v>11</v>
      </c>
      <c r="AD738" s="14">
        <f>INDEX(挂机升级突破!DR$6:DR$57,卡牌消耗!$AI738)</f>
        <v>2</v>
      </c>
      <c r="AE738" s="14">
        <f>INDEX(挂机升级突破!DS$6:DS$57,卡牌消耗!$AI738)</f>
        <v>0</v>
      </c>
      <c r="AF738" s="14" t="str">
        <f t="shared" si="391"/>
        <v>于禁</v>
      </c>
      <c r="AG738" s="14">
        <f t="shared" si="392"/>
        <v>2</v>
      </c>
      <c r="AH738" s="14" t="str">
        <f t="shared" si="393"/>
        <v>于禁魂火-6</v>
      </c>
      <c r="AI738" s="14">
        <f t="shared" si="394"/>
        <v>6</v>
      </c>
      <c r="AJ738" s="14" t="str">
        <f>INDEX(挂机升级突破!$DT$4:$ED$4,INDEX(挂机升级突破!$DQ$6:$DQ$57,卡牌消耗!AI738))</f>
        <v>金币</v>
      </c>
      <c r="AK738" s="14">
        <f>ROUND(INDEX(挂机升级突破!$DJ$6:$DJ$57,卡牌消耗!AI738)*INDEX(卡牌消耗!$B$8:$F$8,AG738)/$Q$4/50,0)*50</f>
        <v>900</v>
      </c>
      <c r="AL738" s="14" t="str">
        <f>IF(AD738&gt;0,INDEX(挂机升级突破!$DT$4:$ED$4,AD738),"")</f>
        <v>蓝色基础材料</v>
      </c>
      <c r="AM738" s="14">
        <f>ROUND(INDEX(挂机升级突破!$DT$6:$ED$57,卡牌消耗!AI738,AD738)*INDEX(卡牌消耗!$B$5:$F$5,AG738)/$Q$4/5,0)*5</f>
        <v>25</v>
      </c>
      <c r="AN738" s="14" t="str">
        <f>IF(AE738&gt;0,INDEX(挂机升级突破!$DT$4:$ED$4,AE738),"")</f>
        <v/>
      </c>
      <c r="AO738" s="14" t="str">
        <f>IF(AE738&gt;0,ROUND(INDEX(挂机升级突破!$DT$6:$ED$57,卡牌消耗!AI738,AE738)*INDEX(卡牌消耗!$B$7:$F$7,AG738)/$Q$4,0),"")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390"/>
        <v>15</v>
      </c>
      <c r="AC739" s="14">
        <f>INDEX(挂机升级突破!$DQ$6:$DQ$57,卡牌消耗!AI739)</f>
        <v>11</v>
      </c>
      <c r="AD739" s="14">
        <f>INDEX(挂机升级突破!DR$6:DR$57,卡牌消耗!$AI739)</f>
        <v>2</v>
      </c>
      <c r="AE739" s="14">
        <f>INDEX(挂机升级突破!DS$6:DS$57,卡牌消耗!$AI739)</f>
        <v>0</v>
      </c>
      <c r="AF739" s="14" t="str">
        <f t="shared" si="391"/>
        <v>于禁</v>
      </c>
      <c r="AG739" s="14">
        <f t="shared" si="392"/>
        <v>2</v>
      </c>
      <c r="AH739" s="14" t="str">
        <f t="shared" si="393"/>
        <v>于禁魂火-7</v>
      </c>
      <c r="AI739" s="14">
        <f t="shared" si="394"/>
        <v>7</v>
      </c>
      <c r="AJ739" s="14" t="str">
        <f>INDEX(挂机升级突破!$DT$4:$ED$4,INDEX(挂机升级突破!$DQ$6:$DQ$57,卡牌消耗!AI739))</f>
        <v>金币</v>
      </c>
      <c r="AK739" s="14">
        <f>ROUND(INDEX(挂机升级突破!$DJ$6:$DJ$57,卡牌消耗!AI739)*INDEX(卡牌消耗!$B$8:$F$8,AG739)/$Q$4/50,0)*50</f>
        <v>900</v>
      </c>
      <c r="AL739" s="14" t="str">
        <f>IF(AD739&gt;0,INDEX(挂机升级突破!$DT$4:$ED$4,AD739),"")</f>
        <v>蓝色基础材料</v>
      </c>
      <c r="AM739" s="14">
        <f>ROUND(INDEX(挂机升级突破!$DT$6:$ED$57,卡牌消耗!AI739,AD739)*INDEX(卡牌消耗!$B$5:$F$5,AG739)/$Q$4/5,0)*5</f>
        <v>25</v>
      </c>
      <c r="AN739" s="14" t="str">
        <f>IF(AE739&gt;0,INDEX(挂机升级突破!$DT$4:$ED$4,AE739),"")</f>
        <v/>
      </c>
      <c r="AO739" s="14" t="str">
        <f>IF(AE739&gt;0,ROUND(INDEX(挂机升级突破!$DT$6:$ED$57,卡牌消耗!AI739,AE739)*INDEX(卡牌消耗!$B$7:$F$7,AG739)/$Q$4,0),"")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390"/>
        <v>15</v>
      </c>
      <c r="AC740" s="14">
        <f>INDEX(挂机升级突破!$DQ$6:$DQ$57,卡牌消耗!AI740)</f>
        <v>11</v>
      </c>
      <c r="AD740" s="14">
        <f>INDEX(挂机升级突破!DR$6:DR$57,卡牌消耗!$AI740)</f>
        <v>2</v>
      </c>
      <c r="AE740" s="14">
        <f>INDEX(挂机升级突破!DS$6:DS$57,卡牌消耗!$AI740)</f>
        <v>0</v>
      </c>
      <c r="AF740" s="14" t="str">
        <f t="shared" si="391"/>
        <v>于禁</v>
      </c>
      <c r="AG740" s="14">
        <f t="shared" si="392"/>
        <v>2</v>
      </c>
      <c r="AH740" s="14" t="str">
        <f t="shared" si="393"/>
        <v>于禁魂火-8</v>
      </c>
      <c r="AI740" s="14">
        <f t="shared" si="394"/>
        <v>8</v>
      </c>
      <c r="AJ740" s="14" t="str">
        <f>INDEX(挂机升级突破!$DT$4:$ED$4,INDEX(挂机升级突破!$DQ$6:$DQ$57,卡牌消耗!AI740))</f>
        <v>金币</v>
      </c>
      <c r="AK740" s="14">
        <f>ROUND(INDEX(挂机升级突破!$DJ$6:$DJ$57,卡牌消耗!AI740)*INDEX(卡牌消耗!$B$8:$F$8,AG740)/$Q$4/50,0)*50</f>
        <v>1350</v>
      </c>
      <c r="AL740" s="14" t="str">
        <f>IF(AD740&gt;0,INDEX(挂机升级突破!$DT$4:$ED$4,AD740),"")</f>
        <v>蓝色基础材料</v>
      </c>
      <c r="AM740" s="14">
        <f>ROUND(INDEX(挂机升级突破!$DT$6:$ED$57,卡牌消耗!AI740,AD740)*INDEX(卡牌消耗!$B$5:$F$5,AG740)/$Q$4/5,0)*5</f>
        <v>45</v>
      </c>
      <c r="AN740" s="14" t="str">
        <f>IF(AE740&gt;0,INDEX(挂机升级突破!$DT$4:$ED$4,AE740),"")</f>
        <v/>
      </c>
      <c r="AO740" s="14" t="str">
        <f>IF(AE740&gt;0,ROUND(INDEX(挂机升级突破!$DT$6:$ED$57,卡牌消耗!AI740,AE740)*INDEX(卡牌消耗!$B$7:$F$7,AG740)/$Q$4,0),"")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390"/>
        <v>15</v>
      </c>
      <c r="AC741" s="14">
        <f>INDEX(挂机升级突破!$DQ$6:$DQ$57,卡牌消耗!AI741)</f>
        <v>11</v>
      </c>
      <c r="AD741" s="14">
        <f>INDEX(挂机升级突破!DR$6:DR$57,卡牌消耗!$AI741)</f>
        <v>2</v>
      </c>
      <c r="AE741" s="14">
        <f>INDEX(挂机升级突破!DS$6:DS$57,卡牌消耗!$AI741)</f>
        <v>0</v>
      </c>
      <c r="AF741" s="14" t="str">
        <f t="shared" si="391"/>
        <v>于禁</v>
      </c>
      <c r="AG741" s="14">
        <f t="shared" si="392"/>
        <v>2</v>
      </c>
      <c r="AH741" s="14" t="str">
        <f t="shared" si="393"/>
        <v>于禁魂火-9</v>
      </c>
      <c r="AI741" s="14">
        <f t="shared" si="394"/>
        <v>9</v>
      </c>
      <c r="AJ741" s="14" t="str">
        <f>INDEX(挂机升级突破!$DT$4:$ED$4,INDEX(挂机升级突破!$DQ$6:$DQ$57,卡牌消耗!AI741))</f>
        <v>金币</v>
      </c>
      <c r="AK741" s="14">
        <f>ROUND(INDEX(挂机升级突破!$DJ$6:$DJ$57,卡牌消耗!AI741)*INDEX(卡牌消耗!$B$8:$F$8,AG741)/$Q$4/50,0)*50</f>
        <v>1350</v>
      </c>
      <c r="AL741" s="14" t="str">
        <f>IF(AD741&gt;0,INDEX(挂机升级突破!$DT$4:$ED$4,AD741),"")</f>
        <v>蓝色基础材料</v>
      </c>
      <c r="AM741" s="14">
        <f>ROUND(INDEX(挂机升级突破!$DT$6:$ED$57,卡牌消耗!AI741,AD741)*INDEX(卡牌消耗!$B$5:$F$5,AG741)/$Q$4/5,0)*5</f>
        <v>45</v>
      </c>
      <c r="AN741" s="14" t="str">
        <f>IF(AE741&gt;0,INDEX(挂机升级突破!$DT$4:$ED$4,AE741),"")</f>
        <v/>
      </c>
      <c r="AO741" s="14" t="str">
        <f>IF(AE741&gt;0,ROUND(INDEX(挂机升级突破!$DT$6:$ED$57,卡牌消耗!AI741,AE741)*INDEX(卡牌消耗!$B$7:$F$7,AG741)/$Q$4,0),"")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390"/>
        <v>15</v>
      </c>
      <c r="AC742" s="14">
        <f>INDEX(挂机升级突破!$DQ$6:$DQ$57,卡牌消耗!AI742)</f>
        <v>11</v>
      </c>
      <c r="AD742" s="14">
        <f>INDEX(挂机升级突破!DR$6:DR$57,卡牌消耗!$AI742)</f>
        <v>2</v>
      </c>
      <c r="AE742" s="14">
        <f>INDEX(挂机升级突破!DS$6:DS$57,卡牌消耗!$AI742)</f>
        <v>0</v>
      </c>
      <c r="AF742" s="14" t="str">
        <f t="shared" si="391"/>
        <v>于禁</v>
      </c>
      <c r="AG742" s="14">
        <f t="shared" si="392"/>
        <v>2</v>
      </c>
      <c r="AH742" s="14" t="str">
        <f t="shared" si="393"/>
        <v>于禁魂火-10</v>
      </c>
      <c r="AI742" s="14">
        <f t="shared" si="394"/>
        <v>10</v>
      </c>
      <c r="AJ742" s="14" t="str">
        <f>INDEX(挂机升级突破!$DT$4:$ED$4,INDEX(挂机升级突破!$DQ$6:$DQ$57,卡牌消耗!AI742))</f>
        <v>金币</v>
      </c>
      <c r="AK742" s="14">
        <f>ROUND(INDEX(挂机升级突破!$DJ$6:$DJ$57,卡牌消耗!AI742)*INDEX(卡牌消耗!$B$8:$F$8,AG742)/$Q$4/50,0)*50</f>
        <v>2250</v>
      </c>
      <c r="AL742" s="14" t="str">
        <f>IF(AD742&gt;0,INDEX(挂机升级突破!$DT$4:$ED$4,AD742),"")</f>
        <v>蓝色基础材料</v>
      </c>
      <c r="AM742" s="14">
        <f>ROUND(INDEX(挂机升级突破!$DT$6:$ED$57,卡牌消耗!AI742,AD742)*INDEX(卡牌消耗!$B$5:$F$5,AG742)/$Q$4/5,0)*5</f>
        <v>70</v>
      </c>
      <c r="AN742" s="14" t="str">
        <f>IF(AE742&gt;0,INDEX(挂机升级突破!$DT$4:$ED$4,AE742),"")</f>
        <v/>
      </c>
      <c r="AO742" s="14" t="str">
        <f>IF(AE742&gt;0,ROUND(INDEX(挂机升级突破!$DT$6:$ED$57,卡牌消耗!AI742,AE742)*INDEX(卡牌消耗!$B$7:$F$7,AG742)/$Q$4,0),"")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390"/>
        <v>15</v>
      </c>
      <c r="AC743" s="14">
        <f>INDEX(挂机升级突破!$DQ$6:$DQ$57,卡牌消耗!AI743)</f>
        <v>11</v>
      </c>
      <c r="AD743" s="14">
        <f>INDEX(挂机升级突破!DR$6:DR$57,卡牌消耗!$AI743)</f>
        <v>2</v>
      </c>
      <c r="AE743" s="14">
        <f>INDEX(挂机升级突破!DS$6:DS$57,卡牌消耗!$AI743)</f>
        <v>0</v>
      </c>
      <c r="AF743" s="14" t="str">
        <f t="shared" si="391"/>
        <v>于禁</v>
      </c>
      <c r="AG743" s="14">
        <f t="shared" si="392"/>
        <v>2</v>
      </c>
      <c r="AH743" s="14" t="str">
        <f t="shared" si="393"/>
        <v>于禁魂火-11</v>
      </c>
      <c r="AI743" s="14">
        <f t="shared" si="394"/>
        <v>11</v>
      </c>
      <c r="AJ743" s="14" t="str">
        <f>INDEX(挂机升级突破!$DT$4:$ED$4,INDEX(挂机升级突破!$DQ$6:$DQ$57,卡牌消耗!AI743))</f>
        <v>金币</v>
      </c>
      <c r="AK743" s="14">
        <f>ROUND(INDEX(挂机升级突破!$DJ$6:$DJ$57,卡牌消耗!AI743)*INDEX(卡牌消耗!$B$8:$F$8,AG743)/$Q$4/50,0)*50</f>
        <v>2250</v>
      </c>
      <c r="AL743" s="14" t="str">
        <f>IF(AD743&gt;0,INDEX(挂机升级突破!$DT$4:$ED$4,AD743),"")</f>
        <v>蓝色基础材料</v>
      </c>
      <c r="AM743" s="14">
        <f>ROUND(INDEX(挂机升级突破!$DT$6:$ED$57,卡牌消耗!AI743,AD743)*INDEX(卡牌消耗!$B$5:$F$5,AG743)/$Q$4/5,0)*5</f>
        <v>70</v>
      </c>
      <c r="AN743" s="14" t="str">
        <f>IF(AE743&gt;0,INDEX(挂机升级突破!$DT$4:$ED$4,AE743),"")</f>
        <v/>
      </c>
      <c r="AO743" s="14" t="str">
        <f>IF(AE743&gt;0,ROUND(INDEX(挂机升级突破!$DT$6:$ED$57,卡牌消耗!AI743,AE743)*INDEX(卡牌消耗!$B$7:$F$7,AG743)/$Q$4,0),"")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390"/>
        <v>15</v>
      </c>
      <c r="AC744" s="14">
        <f>INDEX(挂机升级突破!$DQ$6:$DQ$57,卡牌消耗!AI744)</f>
        <v>11</v>
      </c>
      <c r="AD744" s="14">
        <f>INDEX(挂机升级突破!DR$6:DR$57,卡牌消耗!$AI744)</f>
        <v>2</v>
      </c>
      <c r="AE744" s="14">
        <f>INDEX(挂机升级突破!DS$6:DS$57,卡牌消耗!$AI744)</f>
        <v>0</v>
      </c>
      <c r="AF744" s="14" t="str">
        <f t="shared" si="391"/>
        <v>于禁</v>
      </c>
      <c r="AG744" s="14">
        <f t="shared" si="392"/>
        <v>2</v>
      </c>
      <c r="AH744" s="14" t="str">
        <f t="shared" si="393"/>
        <v>于禁魂火-12</v>
      </c>
      <c r="AI744" s="14">
        <f t="shared" si="394"/>
        <v>12</v>
      </c>
      <c r="AJ744" s="14" t="str">
        <f>INDEX(挂机升级突破!$DT$4:$ED$4,INDEX(挂机升级突破!$DQ$6:$DQ$57,卡牌消耗!AI744))</f>
        <v>金币</v>
      </c>
      <c r="AK744" s="14">
        <f>ROUND(INDEX(挂机升级突破!$DJ$6:$DJ$57,卡牌消耗!AI744)*INDEX(卡牌消耗!$B$8:$F$8,AG744)/$Q$4/50,0)*50</f>
        <v>1900</v>
      </c>
      <c r="AL744" s="14" t="str">
        <f>IF(AD744&gt;0,INDEX(挂机升级突破!$DT$4:$ED$4,AD744),"")</f>
        <v>蓝色基础材料</v>
      </c>
      <c r="AM744" s="14">
        <f>ROUND(INDEX(挂机升级突破!$DT$6:$ED$57,卡牌消耗!AI744,AD744)*INDEX(卡牌消耗!$B$5:$F$5,AG744)/$Q$4/5,0)*5</f>
        <v>90</v>
      </c>
      <c r="AN744" s="14" t="str">
        <f>IF(AE744&gt;0,INDEX(挂机升级突破!$DT$4:$ED$4,AE744),"")</f>
        <v/>
      </c>
      <c r="AO744" s="14" t="str">
        <f>IF(AE744&gt;0,ROUND(INDEX(挂机升级突破!$DT$6:$ED$57,卡牌消耗!AI744,AE744)*INDEX(卡牌消耗!$B$7:$F$7,AG744)/$Q$4,0),"")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390"/>
        <v>15</v>
      </c>
      <c r="AC745" s="14">
        <f>INDEX(挂机升级突破!$DQ$6:$DQ$57,卡牌消耗!AI745)</f>
        <v>11</v>
      </c>
      <c r="AD745" s="14">
        <f>INDEX(挂机升级突破!DR$6:DR$57,卡牌消耗!$AI745)</f>
        <v>2</v>
      </c>
      <c r="AE745" s="14">
        <f>INDEX(挂机升级突破!DS$6:DS$57,卡牌消耗!$AI745)</f>
        <v>0</v>
      </c>
      <c r="AF745" s="14" t="str">
        <f t="shared" si="391"/>
        <v>于禁</v>
      </c>
      <c r="AG745" s="14">
        <f t="shared" si="392"/>
        <v>2</v>
      </c>
      <c r="AH745" s="14" t="str">
        <f t="shared" si="393"/>
        <v>于禁魂火-13</v>
      </c>
      <c r="AI745" s="14">
        <f t="shared" si="394"/>
        <v>13</v>
      </c>
      <c r="AJ745" s="14" t="str">
        <f>INDEX(挂机升级突破!$DT$4:$ED$4,INDEX(挂机升级突破!$DQ$6:$DQ$57,卡牌消耗!AI745))</f>
        <v>金币</v>
      </c>
      <c r="AK745" s="14">
        <f>ROUND(INDEX(挂机升级突破!$DJ$6:$DJ$57,卡牌消耗!AI745)*INDEX(卡牌消耗!$B$8:$F$8,AG745)/$Q$4/50,0)*50</f>
        <v>1900</v>
      </c>
      <c r="AL745" s="14" t="str">
        <f>IF(AD745&gt;0,INDEX(挂机升级突破!$DT$4:$ED$4,AD745),"")</f>
        <v>蓝色基础材料</v>
      </c>
      <c r="AM745" s="14">
        <f>ROUND(INDEX(挂机升级突破!$DT$6:$ED$57,卡牌消耗!AI745,AD745)*INDEX(卡牌消耗!$B$5:$F$5,AG745)/$Q$4/5,0)*5</f>
        <v>90</v>
      </c>
      <c r="AN745" s="14" t="str">
        <f>IF(AE745&gt;0,INDEX(挂机升级突破!$DT$4:$ED$4,AE745),"")</f>
        <v/>
      </c>
      <c r="AO745" s="14" t="str">
        <f>IF(AE745&gt;0,ROUND(INDEX(挂机升级突破!$DT$6:$ED$57,卡牌消耗!AI745,AE745)*INDEX(卡牌消耗!$B$7:$F$7,AG745)/$Q$4,0),"")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390"/>
        <v>15</v>
      </c>
      <c r="AC746" s="14">
        <f>INDEX(挂机升级突破!$DQ$6:$DQ$57,卡牌消耗!AI746)</f>
        <v>11</v>
      </c>
      <c r="AD746" s="14">
        <f>INDEX(挂机升级突破!DR$6:DR$57,卡牌消耗!$AI746)</f>
        <v>3</v>
      </c>
      <c r="AE746" s="14">
        <f>INDEX(挂机升级突破!DS$6:DS$57,卡牌消耗!$AI746)</f>
        <v>0</v>
      </c>
      <c r="AF746" s="14" t="str">
        <f t="shared" si="391"/>
        <v>于禁</v>
      </c>
      <c r="AG746" s="14">
        <f t="shared" si="392"/>
        <v>2</v>
      </c>
      <c r="AH746" s="14" t="str">
        <f t="shared" si="393"/>
        <v>于禁魂火-14</v>
      </c>
      <c r="AI746" s="14">
        <f t="shared" si="394"/>
        <v>14</v>
      </c>
      <c r="AJ746" s="14" t="str">
        <f>INDEX(挂机升级突破!$DT$4:$ED$4,INDEX(挂机升级突破!$DQ$6:$DQ$57,卡牌消耗!AI746))</f>
        <v>金币</v>
      </c>
      <c r="AK746" s="14">
        <f>ROUND(INDEX(挂机升级突破!$DJ$6:$DJ$57,卡牌消耗!AI746)*INDEX(卡牌消耗!$B$8:$F$8,AG746)/$Q$4/50,0)*50</f>
        <v>2100</v>
      </c>
      <c r="AL746" s="14" t="str">
        <f>IF(AD746&gt;0,INDEX(挂机升级突破!$DT$4:$ED$4,AD746),"")</f>
        <v>紫色基础材料</v>
      </c>
      <c r="AM746" s="14">
        <f>ROUND(INDEX(挂机升级突破!$DT$6:$ED$57,卡牌消耗!AI746,AD746)*INDEX(卡牌消耗!$B$5:$F$5,AG746)/$Q$4/5,0)*5</f>
        <v>20</v>
      </c>
      <c r="AN746" s="14" t="str">
        <f>IF(AE746&gt;0,INDEX(挂机升级突破!$DT$4:$ED$4,AE746),"")</f>
        <v/>
      </c>
      <c r="AO746" s="14" t="str">
        <f>IF(AE746&gt;0,ROUND(INDEX(挂机升级突破!$DT$6:$ED$57,卡牌消耗!AI746,AE746)*INDEX(卡牌消耗!$B$7:$F$7,AG746)/$Q$4,0),"")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390"/>
        <v>15</v>
      </c>
      <c r="AC747" s="14">
        <f>INDEX(挂机升级突破!$DQ$6:$DQ$57,卡牌消耗!AI747)</f>
        <v>11</v>
      </c>
      <c r="AD747" s="14">
        <f>INDEX(挂机升级突破!DR$6:DR$57,卡牌消耗!$AI747)</f>
        <v>3</v>
      </c>
      <c r="AE747" s="14">
        <f>INDEX(挂机升级突破!DS$6:DS$57,卡牌消耗!$AI747)</f>
        <v>0</v>
      </c>
      <c r="AF747" s="14" t="str">
        <f t="shared" si="391"/>
        <v>于禁</v>
      </c>
      <c r="AG747" s="14">
        <f t="shared" si="392"/>
        <v>2</v>
      </c>
      <c r="AH747" s="14" t="str">
        <f t="shared" si="393"/>
        <v>于禁魂火-15</v>
      </c>
      <c r="AI747" s="14">
        <f t="shared" si="394"/>
        <v>15</v>
      </c>
      <c r="AJ747" s="14" t="str">
        <f>INDEX(挂机升级突破!$DT$4:$ED$4,INDEX(挂机升级突破!$DQ$6:$DQ$57,卡牌消耗!AI747))</f>
        <v>金币</v>
      </c>
      <c r="AK747" s="14">
        <f>ROUND(INDEX(挂机升级突破!$DJ$6:$DJ$57,卡牌消耗!AI747)*INDEX(卡牌消耗!$B$8:$F$8,AG747)/$Q$4/50,0)*50</f>
        <v>2300</v>
      </c>
      <c r="AL747" s="14" t="str">
        <f>IF(AD747&gt;0,INDEX(挂机升级突破!$DT$4:$ED$4,AD747),"")</f>
        <v>紫色基础材料</v>
      </c>
      <c r="AM747" s="14">
        <f>ROUND(INDEX(挂机升级突破!$DT$6:$ED$57,卡牌消耗!AI747,AD747)*INDEX(卡牌消耗!$B$5:$F$5,AG747)/$Q$4/5,0)*5</f>
        <v>20</v>
      </c>
      <c r="AN747" s="14" t="str">
        <f>IF(AE747&gt;0,INDEX(挂机升级突破!$DT$4:$ED$4,AE747),"")</f>
        <v/>
      </c>
      <c r="AO747" s="14" t="str">
        <f>IF(AE747&gt;0,ROUND(INDEX(挂机升级突破!$DT$6:$ED$57,卡牌消耗!AI747,AE747)*INDEX(卡牌消耗!$B$7:$F$7,AG747)/$Q$4,0),"")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390"/>
        <v>15</v>
      </c>
      <c r="AC748" s="14">
        <f>INDEX(挂机升级突破!$DQ$6:$DQ$57,卡牌消耗!AI748)</f>
        <v>11</v>
      </c>
      <c r="AD748" s="14">
        <f>INDEX(挂机升级突破!DR$6:DR$57,卡牌消耗!$AI748)</f>
        <v>3</v>
      </c>
      <c r="AE748" s="14">
        <f>INDEX(挂机升级突破!DS$6:DS$57,卡牌消耗!$AI748)</f>
        <v>0</v>
      </c>
      <c r="AF748" s="14" t="str">
        <f t="shared" si="391"/>
        <v>于禁</v>
      </c>
      <c r="AG748" s="14">
        <f t="shared" si="392"/>
        <v>2</v>
      </c>
      <c r="AH748" s="14" t="str">
        <f t="shared" si="393"/>
        <v>于禁魂火-16</v>
      </c>
      <c r="AI748" s="14">
        <f t="shared" si="394"/>
        <v>16</v>
      </c>
      <c r="AJ748" s="14" t="str">
        <f>INDEX(挂机升级突破!$DT$4:$ED$4,INDEX(挂机升级突破!$DQ$6:$DQ$57,卡牌消耗!AI748))</f>
        <v>金币</v>
      </c>
      <c r="AK748" s="14">
        <f>ROUND(INDEX(挂机升级突破!$DJ$6:$DJ$57,卡牌消耗!AI748)*INDEX(卡牌消耗!$B$8:$F$8,AG748)/$Q$4/50,0)*50</f>
        <v>2300</v>
      </c>
      <c r="AL748" s="14" t="str">
        <f>IF(AD748&gt;0,INDEX(挂机升级突破!$DT$4:$ED$4,AD748),"")</f>
        <v>紫色基础材料</v>
      </c>
      <c r="AM748" s="14">
        <f>ROUND(INDEX(挂机升级突破!$DT$6:$ED$57,卡牌消耗!AI748,AD748)*INDEX(卡牌消耗!$B$5:$F$5,AG748)/$Q$4/5,0)*5</f>
        <v>20</v>
      </c>
      <c r="AN748" s="14" t="str">
        <f>IF(AE748&gt;0,INDEX(挂机升级突破!$DT$4:$ED$4,AE748),"")</f>
        <v/>
      </c>
      <c r="AO748" s="14" t="str">
        <f>IF(AE748&gt;0,ROUND(INDEX(挂机升级突破!$DT$6:$ED$57,卡牌消耗!AI748,AE748)*INDEX(卡牌消耗!$B$7:$F$7,AG748)/$Q$4,0),"")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390"/>
        <v>15</v>
      </c>
      <c r="AC749" s="14">
        <f>INDEX(挂机升级突破!$DQ$6:$DQ$57,卡牌消耗!AI749)</f>
        <v>11</v>
      </c>
      <c r="AD749" s="14">
        <f>INDEX(挂机升级突破!DR$6:DR$57,卡牌消耗!$AI749)</f>
        <v>3</v>
      </c>
      <c r="AE749" s="14">
        <f>INDEX(挂机升级突破!DS$6:DS$57,卡牌消耗!$AI749)</f>
        <v>0</v>
      </c>
      <c r="AF749" s="14" t="str">
        <f t="shared" si="391"/>
        <v>于禁</v>
      </c>
      <c r="AG749" s="14">
        <f t="shared" si="392"/>
        <v>2</v>
      </c>
      <c r="AH749" s="14" t="str">
        <f t="shared" si="393"/>
        <v>于禁魂火-17</v>
      </c>
      <c r="AI749" s="14">
        <f t="shared" si="394"/>
        <v>17</v>
      </c>
      <c r="AJ749" s="14" t="str">
        <f>INDEX(挂机升级突破!$DT$4:$ED$4,INDEX(挂机升级突破!$DQ$6:$DQ$57,卡牌消耗!AI749))</f>
        <v>金币</v>
      </c>
      <c r="AK749" s="14">
        <f>ROUND(INDEX(挂机升级突破!$DJ$6:$DJ$57,卡牌消耗!AI749)*INDEX(卡牌消耗!$B$8:$F$8,AG749)/$Q$4/50,0)*50</f>
        <v>2850</v>
      </c>
      <c r="AL749" s="14" t="str">
        <f>IF(AD749&gt;0,INDEX(挂机升级突破!$DT$4:$ED$4,AD749),"")</f>
        <v>紫色基础材料</v>
      </c>
      <c r="AM749" s="14">
        <f>ROUND(INDEX(挂机升级突破!$DT$6:$ED$57,卡牌消耗!AI749,AD749)*INDEX(卡牌消耗!$B$5:$F$5,AG749)/$Q$4/5,0)*5</f>
        <v>35</v>
      </c>
      <c r="AN749" s="14" t="str">
        <f>IF(AE749&gt;0,INDEX(挂机升级突破!$DT$4:$ED$4,AE749),"")</f>
        <v/>
      </c>
      <c r="AO749" s="14" t="str">
        <f>IF(AE749&gt;0,ROUND(INDEX(挂机升级突破!$DT$6:$ED$57,卡牌消耗!AI749,AE749)*INDEX(卡牌消耗!$B$7:$F$7,AG749)/$Q$4,0),"")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390"/>
        <v>15</v>
      </c>
      <c r="AC750" s="14">
        <f>INDEX(挂机升级突破!$DQ$6:$DQ$57,卡牌消耗!AI750)</f>
        <v>11</v>
      </c>
      <c r="AD750" s="14">
        <f>INDEX(挂机升级突破!DR$6:DR$57,卡牌消耗!$AI750)</f>
        <v>3</v>
      </c>
      <c r="AE750" s="14">
        <f>INDEX(挂机升级突破!DS$6:DS$57,卡牌消耗!$AI750)</f>
        <v>0</v>
      </c>
      <c r="AF750" s="14" t="str">
        <f t="shared" si="391"/>
        <v>于禁</v>
      </c>
      <c r="AG750" s="14">
        <f t="shared" si="392"/>
        <v>2</v>
      </c>
      <c r="AH750" s="14" t="str">
        <f t="shared" si="393"/>
        <v>于禁魂火-18</v>
      </c>
      <c r="AI750" s="14">
        <f t="shared" si="394"/>
        <v>18</v>
      </c>
      <c r="AJ750" s="14" t="str">
        <f>INDEX(挂机升级突破!$DT$4:$ED$4,INDEX(挂机升级突破!$DQ$6:$DQ$57,卡牌消耗!AI750))</f>
        <v>金币</v>
      </c>
      <c r="AK750" s="14">
        <f>ROUND(INDEX(挂机升级突破!$DJ$6:$DJ$57,卡牌消耗!AI750)*INDEX(卡牌消耗!$B$8:$F$8,AG750)/$Q$4/50,0)*50</f>
        <v>2850</v>
      </c>
      <c r="AL750" s="14" t="str">
        <f>IF(AD750&gt;0,INDEX(挂机升级突破!$DT$4:$ED$4,AD750),"")</f>
        <v>紫色基础材料</v>
      </c>
      <c r="AM750" s="14">
        <f>ROUND(INDEX(挂机升级突破!$DT$6:$ED$57,卡牌消耗!AI750,AD750)*INDEX(卡牌消耗!$B$5:$F$5,AG750)/$Q$4/5,0)*5</f>
        <v>35</v>
      </c>
      <c r="AN750" s="14" t="str">
        <f>IF(AE750&gt;0,INDEX(挂机升级突破!$DT$4:$ED$4,AE750),"")</f>
        <v/>
      </c>
      <c r="AO750" s="14" t="str">
        <f>IF(AE750&gt;0,ROUND(INDEX(挂机升级突破!$DT$6:$ED$57,卡牌消耗!AI750,AE750)*INDEX(卡牌消耗!$B$7:$F$7,AG750)/$Q$4,0),"")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390"/>
        <v>15</v>
      </c>
      <c r="AC751" s="14">
        <f>INDEX(挂机升级突破!$DQ$6:$DQ$57,卡牌消耗!AI751)</f>
        <v>11</v>
      </c>
      <c r="AD751" s="14">
        <f>INDEX(挂机升级突破!DR$6:DR$57,卡牌消耗!$AI751)</f>
        <v>3</v>
      </c>
      <c r="AE751" s="14">
        <f>INDEX(挂机升级突破!DS$6:DS$57,卡牌消耗!$AI751)</f>
        <v>0</v>
      </c>
      <c r="AF751" s="14" t="str">
        <f t="shared" si="391"/>
        <v>于禁</v>
      </c>
      <c r="AG751" s="14">
        <f t="shared" si="392"/>
        <v>2</v>
      </c>
      <c r="AH751" s="14" t="str">
        <f t="shared" si="393"/>
        <v>于禁魂火-19</v>
      </c>
      <c r="AI751" s="14">
        <f t="shared" si="394"/>
        <v>19</v>
      </c>
      <c r="AJ751" s="14" t="str">
        <f>INDEX(挂机升级突破!$DT$4:$ED$4,INDEX(挂机升级突破!$DQ$6:$DQ$57,卡牌消耗!AI751))</f>
        <v>金币</v>
      </c>
      <c r="AK751" s="14">
        <f>ROUND(INDEX(挂机升级突破!$DJ$6:$DJ$57,卡牌消耗!AI751)*INDEX(卡牌消耗!$B$8:$F$8,AG751)/$Q$4/50,0)*50</f>
        <v>2850</v>
      </c>
      <c r="AL751" s="14" t="str">
        <f>IF(AD751&gt;0,INDEX(挂机升级突破!$DT$4:$ED$4,AD751),"")</f>
        <v>紫色基础材料</v>
      </c>
      <c r="AM751" s="14">
        <f>ROUND(INDEX(挂机升级突破!$DT$6:$ED$57,卡牌消耗!AI751,AD751)*INDEX(卡牌消耗!$B$5:$F$5,AG751)/$Q$4/5,0)*5</f>
        <v>35</v>
      </c>
      <c r="AN751" s="14" t="str">
        <f>IF(AE751&gt;0,INDEX(挂机升级突破!$DT$4:$ED$4,AE751),"")</f>
        <v/>
      </c>
      <c r="AO751" s="14" t="str">
        <f>IF(AE751&gt;0,ROUND(INDEX(挂机升级突破!$DT$6:$ED$57,卡牌消耗!AI751,AE751)*INDEX(卡牌消耗!$B$7:$F$7,AG751)/$Q$4,0),"")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390"/>
        <v>15</v>
      </c>
      <c r="AC752" s="14">
        <f>INDEX(挂机升级突破!$DQ$6:$DQ$57,卡牌消耗!AI752)</f>
        <v>11</v>
      </c>
      <c r="AD752" s="14">
        <f>INDEX(挂机升级突破!DR$6:DR$57,卡牌消耗!$AI752)</f>
        <v>3</v>
      </c>
      <c r="AE752" s="14">
        <f>INDEX(挂机升级突破!DS$6:DS$57,卡牌消耗!$AI752)</f>
        <v>0</v>
      </c>
      <c r="AF752" s="14" t="str">
        <f t="shared" si="391"/>
        <v>于禁</v>
      </c>
      <c r="AG752" s="14">
        <f t="shared" si="392"/>
        <v>2</v>
      </c>
      <c r="AH752" s="14" t="str">
        <f t="shared" si="393"/>
        <v>于禁魂火-20</v>
      </c>
      <c r="AI752" s="14">
        <f t="shared" si="394"/>
        <v>20</v>
      </c>
      <c r="AJ752" s="14" t="str">
        <f>INDEX(挂机升级突破!$DT$4:$ED$4,INDEX(挂机升级突破!$DQ$6:$DQ$57,卡牌消耗!AI752))</f>
        <v>金币</v>
      </c>
      <c r="AK752" s="14">
        <f>ROUND(INDEX(挂机升级突破!$DJ$6:$DJ$57,卡牌消耗!AI752)*INDEX(卡牌消耗!$B$8:$F$8,AG752)/$Q$4/50,0)*50</f>
        <v>3500</v>
      </c>
      <c r="AL752" s="14" t="str">
        <f>IF(AD752&gt;0,INDEX(挂机升级突破!$DT$4:$ED$4,AD752),"")</f>
        <v>紫色基础材料</v>
      </c>
      <c r="AM752" s="14">
        <f>ROUND(INDEX(挂机升级突破!$DT$6:$ED$57,卡牌消耗!AI752,AD752)*INDEX(卡牌消耗!$B$5:$F$5,AG752)/$Q$4/5,0)*5</f>
        <v>55</v>
      </c>
      <c r="AN752" s="14" t="str">
        <f>IF(AE752&gt;0,INDEX(挂机升级突破!$DT$4:$ED$4,AE752),"")</f>
        <v/>
      </c>
      <c r="AO752" s="14" t="str">
        <f>IF(AE752&gt;0,ROUND(INDEX(挂机升级突破!$DT$6:$ED$57,卡牌消耗!AI752,AE752)*INDEX(卡牌消耗!$B$7:$F$7,AG752)/$Q$4,0),"")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390"/>
        <v>15</v>
      </c>
      <c r="AC753" s="14">
        <f>INDEX(挂机升级突破!$DQ$6:$DQ$57,卡牌消耗!AI753)</f>
        <v>11</v>
      </c>
      <c r="AD753" s="14">
        <f>INDEX(挂机升级突破!DR$6:DR$57,卡牌消耗!$AI753)</f>
        <v>3</v>
      </c>
      <c r="AE753" s="14">
        <f>INDEX(挂机升级突破!DS$6:DS$57,卡牌消耗!$AI753)</f>
        <v>0</v>
      </c>
      <c r="AF753" s="14" t="str">
        <f t="shared" si="391"/>
        <v>于禁</v>
      </c>
      <c r="AG753" s="14">
        <f t="shared" si="392"/>
        <v>2</v>
      </c>
      <c r="AH753" s="14" t="str">
        <f t="shared" si="393"/>
        <v>于禁魂火-21</v>
      </c>
      <c r="AI753" s="14">
        <f t="shared" si="394"/>
        <v>21</v>
      </c>
      <c r="AJ753" s="14" t="str">
        <f>INDEX(挂机升级突破!$DT$4:$ED$4,INDEX(挂机升级突破!$DQ$6:$DQ$57,卡牌消耗!AI753))</f>
        <v>金币</v>
      </c>
      <c r="AK753" s="14">
        <f>ROUND(INDEX(挂机升级突破!$DJ$6:$DJ$57,卡牌消耗!AI753)*INDEX(卡牌消耗!$B$8:$F$8,AG753)/$Q$4/50,0)*50</f>
        <v>3500</v>
      </c>
      <c r="AL753" s="14" t="str">
        <f>IF(AD753&gt;0,INDEX(挂机升级突破!$DT$4:$ED$4,AD753),"")</f>
        <v>紫色基础材料</v>
      </c>
      <c r="AM753" s="14">
        <f>ROUND(INDEX(挂机升级突破!$DT$6:$ED$57,卡牌消耗!AI753,AD753)*INDEX(卡牌消耗!$B$5:$F$5,AG753)/$Q$4/5,0)*5</f>
        <v>55</v>
      </c>
      <c r="AN753" s="14" t="str">
        <f>IF(AE753&gt;0,INDEX(挂机升级突破!$DT$4:$ED$4,AE753),"")</f>
        <v/>
      </c>
      <c r="AO753" s="14" t="str">
        <f>IF(AE753&gt;0,ROUND(INDEX(挂机升级突破!$DT$6:$ED$57,卡牌消耗!AI753,AE753)*INDEX(卡牌消耗!$B$7:$F$7,AG753)/$Q$4,0),"")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390"/>
        <v>15</v>
      </c>
      <c r="AC754" s="14">
        <f>INDEX(挂机升级突破!$DQ$6:$DQ$57,卡牌消耗!AI754)</f>
        <v>11</v>
      </c>
      <c r="AD754" s="14">
        <f>INDEX(挂机升级突破!DR$6:DR$57,卡牌消耗!$AI754)</f>
        <v>3</v>
      </c>
      <c r="AE754" s="14">
        <f>INDEX(挂机升级突破!DS$6:DS$57,卡牌消耗!$AI754)</f>
        <v>0</v>
      </c>
      <c r="AF754" s="14" t="str">
        <f t="shared" si="391"/>
        <v>于禁</v>
      </c>
      <c r="AG754" s="14">
        <f t="shared" si="392"/>
        <v>2</v>
      </c>
      <c r="AH754" s="14" t="str">
        <f t="shared" si="393"/>
        <v>于禁魂火-22</v>
      </c>
      <c r="AI754" s="14">
        <f t="shared" si="394"/>
        <v>22</v>
      </c>
      <c r="AJ754" s="14" t="str">
        <f>INDEX(挂机升级突破!$DT$4:$ED$4,INDEX(挂机升级突破!$DQ$6:$DQ$57,卡牌消耗!AI754))</f>
        <v>金币</v>
      </c>
      <c r="AK754" s="14">
        <f>ROUND(INDEX(挂机升级突破!$DJ$6:$DJ$57,卡牌消耗!AI754)*INDEX(卡牌消耗!$B$8:$F$8,AG754)/$Q$4/50,0)*50</f>
        <v>3500</v>
      </c>
      <c r="AL754" s="14" t="str">
        <f>IF(AD754&gt;0,INDEX(挂机升级突破!$DT$4:$ED$4,AD754),"")</f>
        <v>紫色基础材料</v>
      </c>
      <c r="AM754" s="14">
        <f>ROUND(INDEX(挂机升级突破!$DT$6:$ED$57,卡牌消耗!AI754,AD754)*INDEX(卡牌消耗!$B$5:$F$5,AG754)/$Q$4/5,0)*5</f>
        <v>55</v>
      </c>
      <c r="AN754" s="14" t="str">
        <f>IF(AE754&gt;0,INDEX(挂机升级突破!$DT$4:$ED$4,AE754),"")</f>
        <v/>
      </c>
      <c r="AO754" s="14" t="str">
        <f>IF(AE754&gt;0,ROUND(INDEX(挂机升级突破!$DT$6:$ED$57,卡牌消耗!AI754,AE754)*INDEX(卡牌消耗!$B$7:$F$7,AG754)/$Q$4,0),"")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390"/>
        <v>15</v>
      </c>
      <c r="AC755" s="14">
        <f>INDEX(挂机升级突破!$DQ$6:$DQ$57,卡牌消耗!AI755)</f>
        <v>11</v>
      </c>
      <c r="AD755" s="14">
        <f>INDEX(挂机升级突破!DR$6:DR$57,卡牌消耗!$AI755)</f>
        <v>4</v>
      </c>
      <c r="AE755" s="14">
        <f>INDEX(挂机升级突破!DS$6:DS$57,卡牌消耗!$AI755)</f>
        <v>0</v>
      </c>
      <c r="AF755" s="14" t="str">
        <f t="shared" si="391"/>
        <v>于禁</v>
      </c>
      <c r="AG755" s="14">
        <f t="shared" si="392"/>
        <v>2</v>
      </c>
      <c r="AH755" s="14" t="str">
        <f t="shared" si="393"/>
        <v>于禁魂火-23</v>
      </c>
      <c r="AI755" s="14">
        <f t="shared" si="394"/>
        <v>23</v>
      </c>
      <c r="AJ755" s="14" t="str">
        <f>INDEX(挂机升级突破!$DT$4:$ED$4,INDEX(挂机升级突破!$DQ$6:$DQ$57,卡牌消耗!AI755))</f>
        <v>金币</v>
      </c>
      <c r="AK755" s="14">
        <f>ROUND(INDEX(挂机升级突破!$DJ$6:$DJ$57,卡牌消耗!AI755)*INDEX(卡牌消耗!$B$8:$F$8,AG755)/$Q$4/50,0)*50</f>
        <v>4850</v>
      </c>
      <c r="AL755" s="14" t="str">
        <f>IF(AD755&gt;0,INDEX(挂机升级突破!$DT$4:$ED$4,AD755),"")</f>
        <v>橙色基础材料</v>
      </c>
      <c r="AM755" s="14">
        <f>ROUND(INDEX(挂机升级突破!$DT$6:$ED$57,卡牌消耗!AI755,AD755)*INDEX(卡牌消耗!$B$5:$F$5,AG755)/$Q$4/5,0)*5</f>
        <v>15</v>
      </c>
      <c r="AN755" s="14" t="str">
        <f>IF(AE755&gt;0,INDEX(挂机升级突破!$DT$4:$ED$4,AE755),"")</f>
        <v/>
      </c>
      <c r="AO755" s="14" t="str">
        <f>IF(AE755&gt;0,ROUND(INDEX(挂机升级突破!$DT$6:$ED$57,卡牌消耗!AI755,AE755)*INDEX(卡牌消耗!$B$7:$F$7,AG755)/$Q$4,0),"")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390"/>
        <v>15</v>
      </c>
      <c r="AC756" s="14">
        <f>INDEX(挂机升级突破!$DQ$6:$DQ$57,卡牌消耗!AI756)</f>
        <v>11</v>
      </c>
      <c r="AD756" s="14">
        <f>INDEX(挂机升级突破!DR$6:DR$57,卡牌消耗!$AI756)</f>
        <v>4</v>
      </c>
      <c r="AE756" s="14">
        <f>INDEX(挂机升级突破!DS$6:DS$57,卡牌消耗!$AI756)</f>
        <v>0</v>
      </c>
      <c r="AF756" s="14" t="str">
        <f t="shared" si="391"/>
        <v>于禁</v>
      </c>
      <c r="AG756" s="14">
        <f t="shared" si="392"/>
        <v>2</v>
      </c>
      <c r="AH756" s="14" t="str">
        <f t="shared" si="393"/>
        <v>于禁魂火-24</v>
      </c>
      <c r="AI756" s="14">
        <f t="shared" si="394"/>
        <v>24</v>
      </c>
      <c r="AJ756" s="14" t="str">
        <f>INDEX(挂机升级突破!$DT$4:$ED$4,INDEX(挂机升级突破!$DQ$6:$DQ$57,卡牌消耗!AI756))</f>
        <v>金币</v>
      </c>
      <c r="AK756" s="14">
        <f>ROUND(INDEX(挂机升级突破!$DJ$6:$DJ$57,卡牌消耗!AI756)*INDEX(卡牌消耗!$B$8:$F$8,AG756)/$Q$4/50,0)*50</f>
        <v>4850</v>
      </c>
      <c r="AL756" s="14" t="str">
        <f>IF(AD756&gt;0,INDEX(挂机升级突破!$DT$4:$ED$4,AD756),"")</f>
        <v>橙色基础材料</v>
      </c>
      <c r="AM756" s="14">
        <f>ROUND(INDEX(挂机升级突破!$DT$6:$ED$57,卡牌消耗!AI756,AD756)*INDEX(卡牌消耗!$B$5:$F$5,AG756)/$Q$4/5,0)*5</f>
        <v>15</v>
      </c>
      <c r="AN756" s="14" t="str">
        <f>IF(AE756&gt;0,INDEX(挂机升级突破!$DT$4:$ED$4,AE756),"")</f>
        <v/>
      </c>
      <c r="AO756" s="14" t="str">
        <f>IF(AE756&gt;0,ROUND(INDEX(挂机升级突破!$DT$6:$ED$57,卡牌消耗!AI756,AE756)*INDEX(卡牌消耗!$B$7:$F$7,AG756)/$Q$4,0),"")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390"/>
        <v>15</v>
      </c>
      <c r="AC757" s="14">
        <f>INDEX(挂机升级突破!$DQ$6:$DQ$57,卡牌消耗!AI757)</f>
        <v>11</v>
      </c>
      <c r="AD757" s="14">
        <f>INDEX(挂机升级突破!DR$6:DR$57,卡牌消耗!$AI757)</f>
        <v>4</v>
      </c>
      <c r="AE757" s="14">
        <f>INDEX(挂机升级突破!DS$6:DS$57,卡牌消耗!$AI757)</f>
        <v>0</v>
      </c>
      <c r="AF757" s="14" t="str">
        <f t="shared" si="391"/>
        <v>于禁</v>
      </c>
      <c r="AG757" s="14">
        <f t="shared" si="392"/>
        <v>2</v>
      </c>
      <c r="AH757" s="14" t="str">
        <f t="shared" si="393"/>
        <v>于禁魂火-25</v>
      </c>
      <c r="AI757" s="14">
        <f t="shared" si="394"/>
        <v>25</v>
      </c>
      <c r="AJ757" s="14" t="str">
        <f>INDEX(挂机升级突破!$DT$4:$ED$4,INDEX(挂机升级突破!$DQ$6:$DQ$57,卡牌消耗!AI757))</f>
        <v>金币</v>
      </c>
      <c r="AK757" s="14">
        <f>ROUND(INDEX(挂机升级突破!$DJ$6:$DJ$57,卡牌消耗!AI757)*INDEX(卡牌消耗!$B$8:$F$8,AG757)/$Q$4/50,0)*50</f>
        <v>5250</v>
      </c>
      <c r="AL757" s="14" t="str">
        <f>IF(AD757&gt;0,INDEX(挂机升级突破!$DT$4:$ED$4,AD757),"")</f>
        <v>橙色基础材料</v>
      </c>
      <c r="AM757" s="14">
        <f>ROUND(INDEX(挂机升级突破!$DT$6:$ED$57,卡牌消耗!AI757,AD757)*INDEX(卡牌消耗!$B$5:$F$5,AG757)/$Q$4/5,0)*5</f>
        <v>15</v>
      </c>
      <c r="AN757" s="14" t="str">
        <f>IF(AE757&gt;0,INDEX(挂机升级突破!$DT$4:$ED$4,AE757),"")</f>
        <v/>
      </c>
      <c r="AO757" s="14" t="str">
        <f>IF(AE757&gt;0,ROUND(INDEX(挂机升级突破!$DT$6:$ED$57,卡牌消耗!AI757,AE757)*INDEX(卡牌消耗!$B$7:$F$7,AG757)/$Q$4,0),"")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390"/>
        <v>15</v>
      </c>
      <c r="AC758" s="14">
        <f>INDEX(挂机升级突破!$DQ$6:$DQ$57,卡牌消耗!AI758)</f>
        <v>11</v>
      </c>
      <c r="AD758" s="14">
        <f>INDEX(挂机升级突破!DR$6:DR$57,卡牌消耗!$AI758)</f>
        <v>4</v>
      </c>
      <c r="AE758" s="14">
        <f>INDEX(挂机升级突破!DS$6:DS$57,卡牌消耗!$AI758)</f>
        <v>0</v>
      </c>
      <c r="AF758" s="14" t="str">
        <f t="shared" si="391"/>
        <v>于禁</v>
      </c>
      <c r="AG758" s="14">
        <f t="shared" si="392"/>
        <v>2</v>
      </c>
      <c r="AH758" s="14" t="str">
        <f t="shared" si="393"/>
        <v>于禁魂火-26</v>
      </c>
      <c r="AI758" s="14">
        <f t="shared" si="394"/>
        <v>26</v>
      </c>
      <c r="AJ758" s="14" t="str">
        <f>INDEX(挂机升级突破!$DT$4:$ED$4,INDEX(挂机升级突破!$DQ$6:$DQ$57,卡牌消耗!AI758))</f>
        <v>金币</v>
      </c>
      <c r="AK758" s="14">
        <f>ROUND(INDEX(挂机升级突破!$DJ$6:$DJ$57,卡牌消耗!AI758)*INDEX(卡牌消耗!$B$8:$F$8,AG758)/$Q$4/50,0)*50</f>
        <v>6150</v>
      </c>
      <c r="AL758" s="14" t="str">
        <f>IF(AD758&gt;0,INDEX(挂机升级突破!$DT$4:$ED$4,AD758),"")</f>
        <v>橙色基础材料</v>
      </c>
      <c r="AM758" s="14">
        <f>ROUND(INDEX(挂机升级突破!$DT$6:$ED$57,卡牌消耗!AI758,AD758)*INDEX(卡牌消耗!$B$5:$F$5,AG758)/$Q$4/5,0)*5</f>
        <v>20</v>
      </c>
      <c r="AN758" s="14" t="str">
        <f>IF(AE758&gt;0,INDEX(挂机升级突破!$DT$4:$ED$4,AE758),"")</f>
        <v/>
      </c>
      <c r="AO758" s="14" t="str">
        <f>IF(AE758&gt;0,ROUND(INDEX(挂机升级突破!$DT$6:$ED$57,卡牌消耗!AI758,AE758)*INDEX(卡牌消耗!$B$7:$F$7,AG758)/$Q$4,0),"")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390"/>
        <v>15</v>
      </c>
      <c r="AC759" s="14">
        <f>INDEX(挂机升级突破!$DQ$6:$DQ$57,卡牌消耗!AI759)</f>
        <v>11</v>
      </c>
      <c r="AD759" s="14">
        <f>INDEX(挂机升级突破!DR$6:DR$57,卡牌消耗!$AI759)</f>
        <v>4</v>
      </c>
      <c r="AE759" s="14">
        <f>INDEX(挂机升级突破!DS$6:DS$57,卡牌消耗!$AI759)</f>
        <v>0</v>
      </c>
      <c r="AF759" s="14" t="str">
        <f t="shared" si="391"/>
        <v>于禁</v>
      </c>
      <c r="AG759" s="14">
        <f t="shared" si="392"/>
        <v>2</v>
      </c>
      <c r="AH759" s="14" t="str">
        <f t="shared" si="393"/>
        <v>于禁魂火-27</v>
      </c>
      <c r="AI759" s="14">
        <f t="shared" si="394"/>
        <v>27</v>
      </c>
      <c r="AJ759" s="14" t="str">
        <f>INDEX(挂机升级突破!$DT$4:$ED$4,INDEX(挂机升级突破!$DQ$6:$DQ$57,卡牌消耗!AI759))</f>
        <v>金币</v>
      </c>
      <c r="AK759" s="14">
        <f>ROUND(INDEX(挂机升级突破!$DJ$6:$DJ$57,卡牌消耗!AI759)*INDEX(卡牌消耗!$B$8:$F$8,AG759)/$Q$4/50,0)*50</f>
        <v>6150</v>
      </c>
      <c r="AL759" s="14" t="str">
        <f>IF(AD759&gt;0,INDEX(挂机升级突破!$DT$4:$ED$4,AD759),"")</f>
        <v>橙色基础材料</v>
      </c>
      <c r="AM759" s="14">
        <f>ROUND(INDEX(挂机升级突破!$DT$6:$ED$57,卡牌消耗!AI759,AD759)*INDEX(卡牌消耗!$B$5:$F$5,AG759)/$Q$4/5,0)*5</f>
        <v>20</v>
      </c>
      <c r="AN759" s="14" t="str">
        <f>IF(AE759&gt;0,INDEX(挂机升级突破!$DT$4:$ED$4,AE759),"")</f>
        <v/>
      </c>
      <c r="AO759" s="14" t="str">
        <f>IF(AE759&gt;0,ROUND(INDEX(挂机升级突破!$DT$6:$ED$57,卡牌消耗!AI759,AE759)*INDEX(卡牌消耗!$B$7:$F$7,AG759)/$Q$4,0),"")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390"/>
        <v>15</v>
      </c>
      <c r="AC760" s="14">
        <f>INDEX(挂机升级突破!$DQ$6:$DQ$57,卡牌消耗!AI760)</f>
        <v>11</v>
      </c>
      <c r="AD760" s="14">
        <f>INDEX(挂机升级突破!DR$6:DR$57,卡牌消耗!$AI760)</f>
        <v>4</v>
      </c>
      <c r="AE760" s="14">
        <f>INDEX(挂机升级突破!DS$6:DS$57,卡牌消耗!$AI760)</f>
        <v>0</v>
      </c>
      <c r="AF760" s="14" t="str">
        <f t="shared" si="391"/>
        <v>于禁</v>
      </c>
      <c r="AG760" s="14">
        <f t="shared" si="392"/>
        <v>2</v>
      </c>
      <c r="AH760" s="14" t="str">
        <f t="shared" si="393"/>
        <v>于禁魂火-28</v>
      </c>
      <c r="AI760" s="14">
        <f t="shared" si="394"/>
        <v>28</v>
      </c>
      <c r="AJ760" s="14" t="str">
        <f>INDEX(挂机升级突破!$DT$4:$ED$4,INDEX(挂机升级突破!$DQ$6:$DQ$57,卡牌消耗!AI760))</f>
        <v>金币</v>
      </c>
      <c r="AK760" s="14">
        <f>ROUND(INDEX(挂机升级突破!$DJ$6:$DJ$57,卡牌消耗!AI760)*INDEX(卡牌消耗!$B$8:$F$8,AG760)/$Q$4/50,0)*50</f>
        <v>6150</v>
      </c>
      <c r="AL760" s="14" t="str">
        <f>IF(AD760&gt;0,INDEX(挂机升级突破!$DT$4:$ED$4,AD760),"")</f>
        <v>橙色基础材料</v>
      </c>
      <c r="AM760" s="14">
        <f>ROUND(INDEX(挂机升级突破!$DT$6:$ED$57,卡牌消耗!AI760,AD760)*INDEX(卡牌消耗!$B$5:$F$5,AG760)/$Q$4/5,0)*5</f>
        <v>20</v>
      </c>
      <c r="AN760" s="14" t="str">
        <f>IF(AE760&gt;0,INDEX(挂机升级突破!$DT$4:$ED$4,AE760),"")</f>
        <v/>
      </c>
      <c r="AO760" s="14" t="str">
        <f>IF(AE760&gt;0,ROUND(INDEX(挂机升级突破!$DT$6:$ED$57,卡牌消耗!AI760,AE760)*INDEX(卡牌消耗!$B$7:$F$7,AG760)/$Q$4,0),"")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390"/>
        <v>15</v>
      </c>
      <c r="AC761" s="14">
        <f>INDEX(挂机升级突破!$DQ$6:$DQ$57,卡牌消耗!AI761)</f>
        <v>11</v>
      </c>
      <c r="AD761" s="14">
        <f>INDEX(挂机升级突破!DR$6:DR$57,卡牌消耗!$AI761)</f>
        <v>4</v>
      </c>
      <c r="AE761" s="14">
        <f>INDEX(挂机升级突破!DS$6:DS$57,卡牌消耗!$AI761)</f>
        <v>0</v>
      </c>
      <c r="AF761" s="14" t="str">
        <f t="shared" si="391"/>
        <v>于禁</v>
      </c>
      <c r="AG761" s="14">
        <f t="shared" si="392"/>
        <v>2</v>
      </c>
      <c r="AH761" s="14" t="str">
        <f t="shared" si="393"/>
        <v>于禁魂火-29</v>
      </c>
      <c r="AI761" s="14">
        <f t="shared" si="394"/>
        <v>29</v>
      </c>
      <c r="AJ761" s="14" t="str">
        <f>INDEX(挂机升级突破!$DT$4:$ED$4,INDEX(挂机升级突破!$DQ$6:$DQ$57,卡牌消耗!AI761))</f>
        <v>金币</v>
      </c>
      <c r="AK761" s="14">
        <f>ROUND(INDEX(挂机升级突破!$DJ$6:$DJ$57,卡牌消耗!AI761)*INDEX(卡牌消耗!$B$8:$F$8,AG761)/$Q$4/50,0)*50</f>
        <v>6200</v>
      </c>
      <c r="AL761" s="14" t="str">
        <f>IF(AD761&gt;0,INDEX(挂机升级突破!$DT$4:$ED$4,AD761),"")</f>
        <v>橙色基础材料</v>
      </c>
      <c r="AM761" s="14">
        <f>ROUND(INDEX(挂机升级突破!$DT$6:$ED$57,卡牌消耗!AI761,AD761)*INDEX(卡牌消耗!$B$5:$F$5,AG761)/$Q$4/5,0)*5</f>
        <v>20</v>
      </c>
      <c r="AN761" s="14" t="str">
        <f>IF(AE761&gt;0,INDEX(挂机升级突破!$DT$4:$ED$4,AE761),"")</f>
        <v/>
      </c>
      <c r="AO761" s="14" t="str">
        <f>IF(AE761&gt;0,ROUND(INDEX(挂机升级突破!$DT$6:$ED$57,卡牌消耗!AI761,AE761)*INDEX(卡牌消耗!$B$7:$F$7,AG761)/$Q$4,0),"")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390"/>
        <v>15</v>
      </c>
      <c r="AC762" s="14">
        <f>INDEX(挂机升级突破!$DQ$6:$DQ$57,卡牌消耗!AI762)</f>
        <v>11</v>
      </c>
      <c r="AD762" s="14">
        <f>INDEX(挂机升级突破!DR$6:DR$57,卡牌消耗!$AI762)</f>
        <v>4</v>
      </c>
      <c r="AE762" s="14">
        <f>INDEX(挂机升级突破!DS$6:DS$57,卡牌消耗!$AI762)</f>
        <v>0</v>
      </c>
      <c r="AF762" s="14" t="str">
        <f t="shared" si="391"/>
        <v>于禁</v>
      </c>
      <c r="AG762" s="14">
        <f t="shared" si="392"/>
        <v>2</v>
      </c>
      <c r="AH762" s="14" t="str">
        <f t="shared" si="393"/>
        <v>于禁魂火-30</v>
      </c>
      <c r="AI762" s="14">
        <f t="shared" si="394"/>
        <v>30</v>
      </c>
      <c r="AJ762" s="14" t="str">
        <f>INDEX(挂机升级突破!$DT$4:$ED$4,INDEX(挂机升级突破!$DQ$6:$DQ$57,卡牌消耗!AI762))</f>
        <v>金币</v>
      </c>
      <c r="AK762" s="14">
        <f>ROUND(INDEX(挂机升级突破!$DJ$6:$DJ$57,卡牌消耗!AI762)*INDEX(卡牌消耗!$B$8:$F$8,AG762)/$Q$4/50,0)*50</f>
        <v>6200</v>
      </c>
      <c r="AL762" s="14" t="str">
        <f>IF(AD762&gt;0,INDEX(挂机升级突破!$DT$4:$ED$4,AD762),"")</f>
        <v>橙色基础材料</v>
      </c>
      <c r="AM762" s="14">
        <f>ROUND(INDEX(挂机升级突破!$DT$6:$ED$57,卡牌消耗!AI762,AD762)*INDEX(卡牌消耗!$B$5:$F$5,AG762)/$Q$4/5,0)*5</f>
        <v>20</v>
      </c>
      <c r="AN762" s="14" t="str">
        <f>IF(AE762&gt;0,INDEX(挂机升级突破!$DT$4:$ED$4,AE762),"")</f>
        <v/>
      </c>
      <c r="AO762" s="14" t="str">
        <f>IF(AE762&gt;0,ROUND(INDEX(挂机升级突破!$DT$6:$ED$57,卡牌消耗!AI762,AE762)*INDEX(卡牌消耗!$B$7:$F$7,AG762)/$Q$4,0),"")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390"/>
        <v>15</v>
      </c>
      <c r="AC763" s="14">
        <f>INDEX(挂机升级突破!$DQ$6:$DQ$57,卡牌消耗!AI763)</f>
        <v>11</v>
      </c>
      <c r="AD763" s="14">
        <f>INDEX(挂机升级突破!DR$6:DR$57,卡牌消耗!$AI763)</f>
        <v>4</v>
      </c>
      <c r="AE763" s="14">
        <f>INDEX(挂机升级突破!DS$6:DS$57,卡牌消耗!$AI763)</f>
        <v>0</v>
      </c>
      <c r="AF763" s="14" t="str">
        <f t="shared" si="391"/>
        <v>于禁</v>
      </c>
      <c r="AG763" s="14">
        <f t="shared" si="392"/>
        <v>2</v>
      </c>
      <c r="AH763" s="14" t="str">
        <f t="shared" si="393"/>
        <v>于禁魂火-31</v>
      </c>
      <c r="AI763" s="14">
        <f t="shared" si="394"/>
        <v>31</v>
      </c>
      <c r="AJ763" s="14" t="str">
        <f>INDEX(挂机升级突破!$DT$4:$ED$4,INDEX(挂机升级突破!$DQ$6:$DQ$57,卡牌消耗!AI763))</f>
        <v>金币</v>
      </c>
      <c r="AK763" s="14">
        <f>ROUND(INDEX(挂机升级突破!$DJ$6:$DJ$57,卡牌消耗!AI763)*INDEX(卡牌消耗!$B$8:$F$8,AG763)/$Q$4/50,0)*50</f>
        <v>6200</v>
      </c>
      <c r="AL763" s="14" t="str">
        <f>IF(AD763&gt;0,INDEX(挂机升级突破!$DT$4:$ED$4,AD763),"")</f>
        <v>橙色基础材料</v>
      </c>
      <c r="AM763" s="14">
        <f>ROUND(INDEX(挂机升级突破!$DT$6:$ED$57,卡牌消耗!AI763,AD763)*INDEX(卡牌消耗!$B$5:$F$5,AG763)/$Q$4/5,0)*5</f>
        <v>20</v>
      </c>
      <c r="AN763" s="14" t="str">
        <f>IF(AE763&gt;0,INDEX(挂机升级突破!$DT$4:$ED$4,AE763),"")</f>
        <v/>
      </c>
      <c r="AO763" s="14" t="str">
        <f>IF(AE763&gt;0,ROUND(INDEX(挂机升级突破!$DT$6:$ED$57,卡牌消耗!AI763,AE763)*INDEX(卡牌消耗!$B$7:$F$7,AG763)/$Q$4,0),"")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390"/>
        <v>15</v>
      </c>
      <c r="AC764" s="14">
        <f>INDEX(挂机升级突破!$DQ$6:$DQ$57,卡牌消耗!AI764)</f>
        <v>11</v>
      </c>
      <c r="AD764" s="14">
        <f>INDEX(挂机升级突破!DR$6:DR$57,卡牌消耗!$AI764)</f>
        <v>4</v>
      </c>
      <c r="AE764" s="14">
        <f>INDEX(挂机升级突破!DS$6:DS$57,卡牌消耗!$AI764)</f>
        <v>0</v>
      </c>
      <c r="AF764" s="14" t="str">
        <f t="shared" si="391"/>
        <v>于禁</v>
      </c>
      <c r="AG764" s="14">
        <f t="shared" si="392"/>
        <v>2</v>
      </c>
      <c r="AH764" s="14" t="str">
        <f t="shared" si="393"/>
        <v>于禁魂火-32</v>
      </c>
      <c r="AI764" s="14">
        <f t="shared" si="394"/>
        <v>32</v>
      </c>
      <c r="AJ764" s="14" t="str">
        <f>INDEX(挂机升级突破!$DT$4:$ED$4,INDEX(挂机升级突破!$DQ$6:$DQ$57,卡牌消耗!AI764))</f>
        <v>金币</v>
      </c>
      <c r="AK764" s="14">
        <f>ROUND(INDEX(挂机升级突破!$DJ$6:$DJ$57,卡牌消耗!AI764)*INDEX(卡牌消耗!$B$8:$F$8,AG764)/$Q$4/50,0)*50</f>
        <v>8550</v>
      </c>
      <c r="AL764" s="14" t="str">
        <f>IF(AD764&gt;0,INDEX(挂机升级突破!$DT$4:$ED$4,AD764),"")</f>
        <v>橙色基础材料</v>
      </c>
      <c r="AM764" s="14">
        <f>ROUND(INDEX(挂机升级突破!$DT$6:$ED$57,卡牌消耗!AI764,AD764)*INDEX(卡牌消耗!$B$5:$F$5,AG764)/$Q$4/5,0)*5</f>
        <v>20</v>
      </c>
      <c r="AN764" s="14" t="str">
        <f>IF(AE764&gt;0,INDEX(挂机升级突破!$DT$4:$ED$4,AE764),"")</f>
        <v/>
      </c>
      <c r="AO764" s="14" t="str">
        <f>IF(AE764&gt;0,ROUND(INDEX(挂机升级突破!$DT$6:$ED$57,卡牌消耗!AI764,AE764)*INDEX(卡牌消耗!$B$7:$F$7,AG764)/$Q$4,0),"")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390"/>
        <v>15</v>
      </c>
      <c r="AC765" s="14">
        <f>INDEX(挂机升级突破!$DQ$6:$DQ$57,卡牌消耗!AI765)</f>
        <v>11</v>
      </c>
      <c r="AD765" s="14">
        <f>INDEX(挂机升级突破!DR$6:DR$57,卡牌消耗!$AI765)</f>
        <v>4</v>
      </c>
      <c r="AE765" s="14">
        <f>INDEX(挂机升级突破!DS$6:DS$57,卡牌消耗!$AI765)</f>
        <v>0</v>
      </c>
      <c r="AF765" s="14" t="str">
        <f t="shared" si="391"/>
        <v>于禁</v>
      </c>
      <c r="AG765" s="14">
        <f t="shared" si="392"/>
        <v>2</v>
      </c>
      <c r="AH765" s="14" t="str">
        <f t="shared" si="393"/>
        <v>于禁魂火-33</v>
      </c>
      <c r="AI765" s="14">
        <f t="shared" si="394"/>
        <v>33</v>
      </c>
      <c r="AJ765" s="14" t="str">
        <f>INDEX(挂机升级突破!$DT$4:$ED$4,INDEX(挂机升级突破!$DQ$6:$DQ$57,卡牌消耗!AI765))</f>
        <v>金币</v>
      </c>
      <c r="AK765" s="14">
        <f>ROUND(INDEX(挂机升级突破!$DJ$6:$DJ$57,卡牌消耗!AI765)*INDEX(卡牌消耗!$B$8:$F$8,AG765)/$Q$4/50,0)*50</f>
        <v>8550</v>
      </c>
      <c r="AL765" s="14" t="str">
        <f>IF(AD765&gt;0,INDEX(挂机升级突破!$DT$4:$ED$4,AD765),"")</f>
        <v>橙色基础材料</v>
      </c>
      <c r="AM765" s="14">
        <f>ROUND(INDEX(挂机升级突破!$DT$6:$ED$57,卡牌消耗!AI765,AD765)*INDEX(卡牌消耗!$B$5:$F$5,AG765)/$Q$4/5,0)*5</f>
        <v>20</v>
      </c>
      <c r="AN765" s="14" t="str">
        <f>IF(AE765&gt;0,INDEX(挂机升级突破!$DT$4:$ED$4,AE765),"")</f>
        <v/>
      </c>
      <c r="AO765" s="14" t="str">
        <f>IF(AE765&gt;0,ROUND(INDEX(挂机升级突破!$DT$6:$ED$57,卡牌消耗!AI765,AE765)*INDEX(卡牌消耗!$B$7:$F$7,AG765)/$Q$4,0),"")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390"/>
        <v>15</v>
      </c>
      <c r="AC766" s="14">
        <f>INDEX(挂机升级突破!$DQ$6:$DQ$57,卡牌消耗!AI766)</f>
        <v>11</v>
      </c>
      <c r="AD766" s="14">
        <f>INDEX(挂机升级突破!DR$6:DR$57,卡牌消耗!$AI766)</f>
        <v>4</v>
      </c>
      <c r="AE766" s="14">
        <f>INDEX(挂机升级突破!DS$6:DS$57,卡牌消耗!$AI766)</f>
        <v>0</v>
      </c>
      <c r="AF766" s="14" t="str">
        <f t="shared" si="391"/>
        <v>于禁</v>
      </c>
      <c r="AG766" s="14">
        <f t="shared" si="392"/>
        <v>2</v>
      </c>
      <c r="AH766" s="14" t="str">
        <f t="shared" si="393"/>
        <v>于禁魂火-34</v>
      </c>
      <c r="AI766" s="14">
        <f t="shared" si="394"/>
        <v>34</v>
      </c>
      <c r="AJ766" s="14" t="str">
        <f>INDEX(挂机升级突破!$DT$4:$ED$4,INDEX(挂机升级突破!$DQ$6:$DQ$57,卡牌消耗!AI766))</f>
        <v>金币</v>
      </c>
      <c r="AK766" s="14">
        <f>ROUND(INDEX(挂机升级突破!$DJ$6:$DJ$57,卡牌消耗!AI766)*INDEX(卡牌消耗!$B$8:$F$8,AG766)/$Q$4/50,0)*50</f>
        <v>8550</v>
      </c>
      <c r="AL766" s="14" t="str">
        <f>IF(AD766&gt;0,INDEX(挂机升级突破!$DT$4:$ED$4,AD766),"")</f>
        <v>橙色基础材料</v>
      </c>
      <c r="AM766" s="14">
        <f>ROUND(INDEX(挂机升级突破!$DT$6:$ED$57,卡牌消耗!AI766,AD766)*INDEX(卡牌消耗!$B$5:$F$5,AG766)/$Q$4/5,0)*5</f>
        <v>25</v>
      </c>
      <c r="AN766" s="14" t="str">
        <f>IF(AE766&gt;0,INDEX(挂机升级突破!$DT$4:$ED$4,AE766),"")</f>
        <v/>
      </c>
      <c r="AO766" s="14" t="str">
        <f>IF(AE766&gt;0,ROUND(INDEX(挂机升级突破!$DT$6:$ED$57,卡牌消耗!AI766,AE766)*INDEX(卡牌消耗!$B$7:$F$7,AG766)/$Q$4,0),"")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390"/>
        <v>15</v>
      </c>
      <c r="AC767" s="14">
        <f>INDEX(挂机升级突破!$DQ$6:$DQ$57,卡牌消耗!AI767)</f>
        <v>11</v>
      </c>
      <c r="AD767" s="14">
        <f>INDEX(挂机升级突破!DR$6:DR$57,卡牌消耗!$AI767)</f>
        <v>4</v>
      </c>
      <c r="AE767" s="14">
        <f>INDEX(挂机升级突破!DS$6:DS$57,卡牌消耗!$AI767)</f>
        <v>0</v>
      </c>
      <c r="AF767" s="14" t="str">
        <f t="shared" si="391"/>
        <v>于禁</v>
      </c>
      <c r="AG767" s="14">
        <f t="shared" si="392"/>
        <v>2</v>
      </c>
      <c r="AH767" s="14" t="str">
        <f t="shared" si="393"/>
        <v>于禁魂火-35</v>
      </c>
      <c r="AI767" s="14">
        <f t="shared" si="394"/>
        <v>35</v>
      </c>
      <c r="AJ767" s="14" t="str">
        <f>INDEX(挂机升级突破!$DT$4:$ED$4,INDEX(挂机升级突破!$DQ$6:$DQ$57,卡牌消耗!AI767))</f>
        <v>金币</v>
      </c>
      <c r="AK767" s="14">
        <f>ROUND(INDEX(挂机升级突破!$DJ$6:$DJ$57,卡牌消耗!AI767)*INDEX(卡牌消耗!$B$8:$F$8,AG767)/$Q$4/50,0)*50</f>
        <v>10900</v>
      </c>
      <c r="AL767" s="14" t="str">
        <f>IF(AD767&gt;0,INDEX(挂机升级突破!$DT$4:$ED$4,AD767),"")</f>
        <v>橙色基础材料</v>
      </c>
      <c r="AM767" s="14">
        <f>ROUND(INDEX(挂机升级突破!$DT$6:$ED$57,卡牌消耗!AI767,AD767)*INDEX(卡牌消耗!$B$5:$F$5,AG767)/$Q$4/5,0)*5</f>
        <v>25</v>
      </c>
      <c r="AN767" s="14" t="str">
        <f>IF(AE767&gt;0,INDEX(挂机升级突破!$DT$4:$ED$4,AE767),"")</f>
        <v/>
      </c>
      <c r="AO767" s="14" t="str">
        <f>IF(AE767&gt;0,ROUND(INDEX(挂机升级突破!$DT$6:$ED$57,卡牌消耗!AI767,AE767)*INDEX(卡牌消耗!$B$7:$F$7,AG767)/$Q$4,0),"")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390"/>
        <v>15</v>
      </c>
      <c r="AC768" s="14">
        <f>INDEX(挂机升级突破!$DQ$6:$DQ$57,卡牌消耗!AI768)</f>
        <v>11</v>
      </c>
      <c r="AD768" s="14">
        <f>INDEX(挂机升级突破!DR$6:DR$57,卡牌消耗!$AI768)</f>
        <v>4</v>
      </c>
      <c r="AE768" s="14">
        <f>INDEX(挂机升级突破!DS$6:DS$57,卡牌消耗!$AI768)</f>
        <v>0</v>
      </c>
      <c r="AF768" s="14" t="str">
        <f t="shared" si="391"/>
        <v>于禁</v>
      </c>
      <c r="AG768" s="14">
        <f t="shared" si="392"/>
        <v>2</v>
      </c>
      <c r="AH768" s="14" t="str">
        <f t="shared" si="393"/>
        <v>于禁魂火-36</v>
      </c>
      <c r="AI768" s="14">
        <f t="shared" si="394"/>
        <v>36</v>
      </c>
      <c r="AJ768" s="14" t="str">
        <f>INDEX(挂机升级突破!$DT$4:$ED$4,INDEX(挂机升级突破!$DQ$6:$DQ$57,卡牌消耗!AI768))</f>
        <v>金币</v>
      </c>
      <c r="AK768" s="14">
        <f>ROUND(INDEX(挂机升级突破!$DJ$6:$DJ$57,卡牌消耗!AI768)*INDEX(卡牌消耗!$B$8:$F$8,AG768)/$Q$4/50,0)*50</f>
        <v>10900</v>
      </c>
      <c r="AL768" s="14" t="str">
        <f>IF(AD768&gt;0,INDEX(挂机升级突破!$DT$4:$ED$4,AD768),"")</f>
        <v>橙色基础材料</v>
      </c>
      <c r="AM768" s="14">
        <f>ROUND(INDEX(挂机升级突破!$DT$6:$ED$57,卡牌消耗!AI768,AD768)*INDEX(卡牌消耗!$B$5:$F$5,AG768)/$Q$4/5,0)*5</f>
        <v>25</v>
      </c>
      <c r="AN768" s="14" t="str">
        <f>IF(AE768&gt;0,INDEX(挂机升级突破!$DT$4:$ED$4,AE768),"")</f>
        <v/>
      </c>
      <c r="AO768" s="14" t="str">
        <f>IF(AE768&gt;0,ROUND(INDEX(挂机升级突破!$DT$6:$ED$57,卡牌消耗!AI768,AE768)*INDEX(卡牌消耗!$B$7:$F$7,AG768)/$Q$4,0),"")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390"/>
        <v>15</v>
      </c>
      <c r="AC769" s="14">
        <f>INDEX(挂机升级突破!$DQ$6:$DQ$57,卡牌消耗!AI769)</f>
        <v>11</v>
      </c>
      <c r="AD769" s="14">
        <f>INDEX(挂机升级突破!DR$6:DR$57,卡牌消耗!$AI769)</f>
        <v>4</v>
      </c>
      <c r="AE769" s="14">
        <f>INDEX(挂机升级突破!DS$6:DS$57,卡牌消耗!$AI769)</f>
        <v>0</v>
      </c>
      <c r="AF769" s="14" t="str">
        <f t="shared" si="391"/>
        <v>于禁</v>
      </c>
      <c r="AG769" s="14">
        <f t="shared" si="392"/>
        <v>2</v>
      </c>
      <c r="AH769" s="14" t="str">
        <f t="shared" si="393"/>
        <v>于禁魂火-37</v>
      </c>
      <c r="AI769" s="14">
        <f t="shared" si="394"/>
        <v>37</v>
      </c>
      <c r="AJ769" s="14" t="str">
        <f>INDEX(挂机升级突破!$DT$4:$ED$4,INDEX(挂机升级突破!$DQ$6:$DQ$57,卡牌消耗!AI769))</f>
        <v>金币</v>
      </c>
      <c r="AK769" s="14">
        <f>ROUND(INDEX(挂机升级突破!$DJ$6:$DJ$57,卡牌消耗!AI769)*INDEX(卡牌消耗!$B$8:$F$8,AG769)/$Q$4/50,0)*50</f>
        <v>11650</v>
      </c>
      <c r="AL769" s="14" t="str">
        <f>IF(AD769&gt;0,INDEX(挂机升级突破!$DT$4:$ED$4,AD769),"")</f>
        <v>橙色基础材料</v>
      </c>
      <c r="AM769" s="14">
        <f>ROUND(INDEX(挂机升级突破!$DT$6:$ED$57,卡牌消耗!AI769,AD769)*INDEX(卡牌消耗!$B$5:$F$5,AG769)/$Q$4/5,0)*5</f>
        <v>25</v>
      </c>
      <c r="AN769" s="14" t="str">
        <f>IF(AE769&gt;0,INDEX(挂机升级突破!$DT$4:$ED$4,AE769),"")</f>
        <v/>
      </c>
      <c r="AO769" s="14" t="str">
        <f>IF(AE769&gt;0,ROUND(INDEX(挂机升级突破!$DT$6:$ED$57,卡牌消耗!AI769,AE769)*INDEX(卡牌消耗!$B$7:$F$7,AG769)/$Q$4,0),"")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390"/>
        <v>15</v>
      </c>
      <c r="AC770" s="14">
        <f>INDEX(挂机升级突破!$DQ$6:$DQ$57,卡牌消耗!AI770)</f>
        <v>11</v>
      </c>
      <c r="AD770" s="14">
        <f>INDEX(挂机升级突破!DR$6:DR$57,卡牌消耗!$AI770)</f>
        <v>5</v>
      </c>
      <c r="AE770" s="14">
        <f>INDEX(挂机升级突破!DS$6:DS$57,卡牌消耗!$AI770)</f>
        <v>0</v>
      </c>
      <c r="AF770" s="14" t="str">
        <f t="shared" si="391"/>
        <v>于禁</v>
      </c>
      <c r="AG770" s="14">
        <f t="shared" si="392"/>
        <v>2</v>
      </c>
      <c r="AH770" s="14" t="str">
        <f t="shared" si="393"/>
        <v>于禁魂火-38</v>
      </c>
      <c r="AI770" s="14">
        <f t="shared" si="394"/>
        <v>38</v>
      </c>
      <c r="AJ770" s="14" t="str">
        <f>INDEX(挂机升级突破!$DT$4:$ED$4,INDEX(挂机升级突破!$DQ$6:$DQ$57,卡牌消耗!AI770))</f>
        <v>金币</v>
      </c>
      <c r="AK770" s="14">
        <f>ROUND(INDEX(挂机升级突破!$DJ$6:$DJ$57,卡牌消耗!AI770)*INDEX(卡牌消耗!$B$8:$F$8,AG770)/$Q$4/50,0)*50</f>
        <v>15050</v>
      </c>
      <c r="AL770" s="14" t="str">
        <f>IF(AD770&gt;0,INDEX(挂机升级突破!$DT$4:$ED$4,AD770),"")</f>
        <v>红色基础材料</v>
      </c>
      <c r="AM770" s="14">
        <f>ROUND(INDEX(挂机升级突破!$DT$6:$ED$57,卡牌消耗!AI770,AD770)*INDEX(卡牌消耗!$B$5:$F$5,AG770)/$Q$4/5,0)*5</f>
        <v>5</v>
      </c>
      <c r="AN770" s="14" t="str">
        <f>IF(AE770&gt;0,INDEX(挂机升级突破!$DT$4:$ED$4,AE770),"")</f>
        <v/>
      </c>
      <c r="AO770" s="14" t="str">
        <f>IF(AE770&gt;0,ROUND(INDEX(挂机升级突破!$DT$6:$ED$57,卡牌消耗!AI770,AE770)*INDEX(卡牌消耗!$B$7:$F$7,AG770)/$Q$4,0),"")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390"/>
        <v>15</v>
      </c>
      <c r="AC771" s="14">
        <f>INDEX(挂机升级突破!$DQ$6:$DQ$57,卡牌消耗!AI771)</f>
        <v>11</v>
      </c>
      <c r="AD771" s="14">
        <f>INDEX(挂机升级突破!DR$6:DR$57,卡牌消耗!$AI771)</f>
        <v>5</v>
      </c>
      <c r="AE771" s="14">
        <f>INDEX(挂机升级突破!DS$6:DS$57,卡牌消耗!$AI771)</f>
        <v>0</v>
      </c>
      <c r="AF771" s="14" t="str">
        <f t="shared" si="391"/>
        <v>于禁</v>
      </c>
      <c r="AG771" s="14">
        <f t="shared" si="392"/>
        <v>2</v>
      </c>
      <c r="AH771" s="14" t="str">
        <f t="shared" si="393"/>
        <v>于禁魂火-39</v>
      </c>
      <c r="AI771" s="14">
        <f t="shared" si="394"/>
        <v>39</v>
      </c>
      <c r="AJ771" s="14" t="str">
        <f>INDEX(挂机升级突破!$DT$4:$ED$4,INDEX(挂机升级突破!$DQ$6:$DQ$57,卡牌消耗!AI771))</f>
        <v>金币</v>
      </c>
      <c r="AK771" s="14">
        <f>ROUND(INDEX(挂机升级突破!$DJ$6:$DJ$57,卡牌消耗!AI771)*INDEX(卡牌消耗!$B$8:$F$8,AG771)/$Q$4/50,0)*50</f>
        <v>15050</v>
      </c>
      <c r="AL771" s="14" t="str">
        <f>IF(AD771&gt;0,INDEX(挂机升级突破!$DT$4:$ED$4,AD771),"")</f>
        <v>红色基础材料</v>
      </c>
      <c r="AM771" s="14">
        <f>ROUND(INDEX(挂机升级突破!$DT$6:$ED$57,卡牌消耗!AI771,AD771)*INDEX(卡牌消耗!$B$5:$F$5,AG771)/$Q$4/5,0)*5</f>
        <v>5</v>
      </c>
      <c r="AN771" s="14" t="str">
        <f>IF(AE771&gt;0,INDEX(挂机升级突破!$DT$4:$ED$4,AE771),"")</f>
        <v/>
      </c>
      <c r="AO771" s="14" t="str">
        <f>IF(AE771&gt;0,ROUND(INDEX(挂机升级突破!$DT$6:$ED$57,卡牌消耗!AI771,AE771)*INDEX(卡牌消耗!$B$7:$F$7,AG771)/$Q$4,0),"")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390"/>
        <v>15</v>
      </c>
      <c r="AC772" s="14">
        <f>INDEX(挂机升级突破!$DQ$6:$DQ$57,卡牌消耗!AI772)</f>
        <v>11</v>
      </c>
      <c r="AD772" s="14">
        <f>INDEX(挂机升级突破!DR$6:DR$57,卡牌消耗!$AI772)</f>
        <v>5</v>
      </c>
      <c r="AE772" s="14">
        <f>INDEX(挂机升级突破!DS$6:DS$57,卡牌消耗!$AI772)</f>
        <v>0</v>
      </c>
      <c r="AF772" s="14" t="str">
        <f t="shared" si="391"/>
        <v>于禁</v>
      </c>
      <c r="AG772" s="14">
        <f t="shared" si="392"/>
        <v>2</v>
      </c>
      <c r="AH772" s="14" t="str">
        <f t="shared" si="393"/>
        <v>于禁魂火-40</v>
      </c>
      <c r="AI772" s="14">
        <f t="shared" si="394"/>
        <v>40</v>
      </c>
      <c r="AJ772" s="14" t="str">
        <f>INDEX(挂机升级突破!$DT$4:$ED$4,INDEX(挂机升级突破!$DQ$6:$DQ$57,卡牌消耗!AI772))</f>
        <v>金币</v>
      </c>
      <c r="AK772" s="14">
        <f>ROUND(INDEX(挂机升级突破!$DJ$6:$DJ$57,卡牌消耗!AI772)*INDEX(卡牌消耗!$B$8:$F$8,AG772)/$Q$4/50,0)*50</f>
        <v>15050</v>
      </c>
      <c r="AL772" s="14" t="str">
        <f>IF(AD772&gt;0,INDEX(挂机升级突破!$DT$4:$ED$4,AD772),"")</f>
        <v>红色基础材料</v>
      </c>
      <c r="AM772" s="14">
        <f>ROUND(INDEX(挂机升级突破!$DT$6:$ED$57,卡牌消耗!AI772,AD772)*INDEX(卡牌消耗!$B$5:$F$5,AG772)/$Q$4/5,0)*5</f>
        <v>5</v>
      </c>
      <c r="AN772" s="14" t="str">
        <f>IF(AE772&gt;0,INDEX(挂机升级突破!$DT$4:$ED$4,AE772),"")</f>
        <v/>
      </c>
      <c r="AO772" s="14" t="str">
        <f>IF(AE772&gt;0,ROUND(INDEX(挂机升级突破!$DT$6:$ED$57,卡牌消耗!AI772,AE772)*INDEX(卡牌消耗!$B$7:$F$7,AG772)/$Q$4,0),"")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390"/>
        <v>15</v>
      </c>
      <c r="AC773" s="14">
        <f>INDEX(挂机升级突破!$DQ$6:$DQ$57,卡牌消耗!AI773)</f>
        <v>11</v>
      </c>
      <c r="AD773" s="14">
        <f>INDEX(挂机升级突破!DR$6:DR$57,卡牌消耗!$AI773)</f>
        <v>5</v>
      </c>
      <c r="AE773" s="14">
        <f>INDEX(挂机升级突破!DS$6:DS$57,卡牌消耗!$AI773)</f>
        <v>10</v>
      </c>
      <c r="AF773" s="14" t="str">
        <f t="shared" si="391"/>
        <v>于禁</v>
      </c>
      <c r="AG773" s="14">
        <f t="shared" si="392"/>
        <v>2</v>
      </c>
      <c r="AH773" s="14" t="str">
        <f t="shared" si="393"/>
        <v>于禁魂火-41</v>
      </c>
      <c r="AI773" s="14">
        <f t="shared" si="394"/>
        <v>41</v>
      </c>
      <c r="AJ773" s="14" t="str">
        <f>INDEX(挂机升级突破!$DT$4:$ED$4,INDEX(挂机升级突破!$DQ$6:$DQ$57,卡牌消耗!AI773))</f>
        <v>金币</v>
      </c>
      <c r="AK773" s="14">
        <f>ROUND(INDEX(挂机升级突破!$DJ$6:$DJ$57,卡牌消耗!AI773)*INDEX(卡牌消耗!$B$8:$F$8,AG773)/$Q$4/50,0)*50</f>
        <v>20700</v>
      </c>
      <c r="AL773" s="14" t="str">
        <f>IF(AD773&gt;0,INDEX(挂机升级突破!$DT$4:$ED$4,AD773),"")</f>
        <v>红色基础材料</v>
      </c>
      <c r="AM773" s="14">
        <f>ROUND(INDEX(挂机升级突破!$DT$6:$ED$57,卡牌消耗!AI773,AD773)*INDEX(卡牌消耗!$B$5:$F$5,AG773)/$Q$4/5,0)*5</f>
        <v>10</v>
      </c>
      <c r="AN773" s="14" t="str">
        <f>IF(AE773&gt;0,INDEX(挂机升级突破!$DT$4:$ED$4,AE773),"")</f>
        <v>灵玉</v>
      </c>
      <c r="AO773" s="14">
        <f>IF(AE773&gt;0,ROUND(INDEX(挂机升级突破!$DT$6:$ED$57,卡牌消耗!AI773,AE773)*INDEX(卡牌消耗!$B$7:$F$7,AG773)/$Q$4,0),"")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395">INT((AA774-1)/52)+1</f>
        <v>15</v>
      </c>
      <c r="AC774" s="14">
        <f>INDEX(挂机升级突破!$DQ$6:$DQ$57,卡牌消耗!AI774)</f>
        <v>11</v>
      </c>
      <c r="AD774" s="14">
        <f>INDEX(挂机升级突破!DR$6:DR$57,卡牌消耗!$AI774)</f>
        <v>5</v>
      </c>
      <c r="AE774" s="14">
        <f>INDEX(挂机升级突破!DS$6:DS$57,卡牌消耗!$AI774)</f>
        <v>10</v>
      </c>
      <c r="AF774" s="14" t="str">
        <f t="shared" ref="AF774:AF837" si="396">INDEX($B$13:$B$40,AB774)</f>
        <v>于禁</v>
      </c>
      <c r="AG774" s="14">
        <f t="shared" ref="AG774:AG837" si="397">INDEX($C$13:$C$40,AB774)</f>
        <v>2</v>
      </c>
      <c r="AH774" s="14" t="str">
        <f t="shared" ref="AH774:AH837" si="398">AF774&amp;"魂火-"&amp;AI774</f>
        <v>于禁魂火-42</v>
      </c>
      <c r="AI774" s="14">
        <f t="shared" ref="AI774:AI837" si="399">AA774-(AB774-1)*52</f>
        <v>42</v>
      </c>
      <c r="AJ774" s="14" t="str">
        <f>INDEX(挂机升级突破!$DT$4:$ED$4,INDEX(挂机升级突破!$DQ$6:$DQ$57,卡牌消耗!AI774))</f>
        <v>金币</v>
      </c>
      <c r="AK774" s="14">
        <f>ROUND(INDEX(挂机升级突破!$DJ$6:$DJ$57,卡牌消耗!AI774)*INDEX(卡牌消耗!$B$8:$F$8,AG774)/$Q$4/50,0)*50</f>
        <v>20700</v>
      </c>
      <c r="AL774" s="14" t="str">
        <f>IF(AD774&gt;0,INDEX(挂机升级突破!$DT$4:$ED$4,AD774),"")</f>
        <v>红色基础材料</v>
      </c>
      <c r="AM774" s="14">
        <f>ROUND(INDEX(挂机升级突破!$DT$6:$ED$57,卡牌消耗!AI774,AD774)*INDEX(卡牌消耗!$B$5:$F$5,AG774)/$Q$4/5,0)*5</f>
        <v>10</v>
      </c>
      <c r="AN774" s="14" t="str">
        <f>IF(AE774&gt;0,INDEX(挂机升级突破!$DT$4:$ED$4,AE774),"")</f>
        <v>灵玉</v>
      </c>
      <c r="AO774" s="14">
        <f>IF(AE774&gt;0,ROUND(INDEX(挂机升级突破!$DT$6:$ED$57,卡牌消耗!AI774,AE774)*INDEX(卡牌消耗!$B$7:$F$7,AG774)/$Q$4,0),"")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395"/>
        <v>15</v>
      </c>
      <c r="AC775" s="14">
        <f>INDEX(挂机升级突破!$DQ$6:$DQ$57,卡牌消耗!AI775)</f>
        <v>11</v>
      </c>
      <c r="AD775" s="14">
        <f>INDEX(挂机升级突破!DR$6:DR$57,卡牌消耗!$AI775)</f>
        <v>5</v>
      </c>
      <c r="AE775" s="14">
        <f>INDEX(挂机升级突破!DS$6:DS$57,卡牌消耗!$AI775)</f>
        <v>10</v>
      </c>
      <c r="AF775" s="14" t="str">
        <f t="shared" si="396"/>
        <v>于禁</v>
      </c>
      <c r="AG775" s="14">
        <f t="shared" si="397"/>
        <v>2</v>
      </c>
      <c r="AH775" s="14" t="str">
        <f t="shared" si="398"/>
        <v>于禁魂火-43</v>
      </c>
      <c r="AI775" s="14">
        <f t="shared" si="399"/>
        <v>43</v>
      </c>
      <c r="AJ775" s="14" t="str">
        <f>INDEX(挂机升级突破!$DT$4:$ED$4,INDEX(挂机升级突破!$DQ$6:$DQ$57,卡牌消耗!AI775))</f>
        <v>金币</v>
      </c>
      <c r="AK775" s="14">
        <f>ROUND(INDEX(挂机升级突破!$DJ$6:$DJ$57,卡牌消耗!AI775)*INDEX(卡牌消耗!$B$8:$F$8,AG775)/$Q$4/50,0)*50</f>
        <v>20700</v>
      </c>
      <c r="AL775" s="14" t="str">
        <f>IF(AD775&gt;0,INDEX(挂机升级突破!$DT$4:$ED$4,AD775),"")</f>
        <v>红色基础材料</v>
      </c>
      <c r="AM775" s="14">
        <f>ROUND(INDEX(挂机升级突破!$DT$6:$ED$57,卡牌消耗!AI775,AD775)*INDEX(卡牌消耗!$B$5:$F$5,AG775)/$Q$4/5,0)*5</f>
        <v>10</v>
      </c>
      <c r="AN775" s="14" t="str">
        <f>IF(AE775&gt;0,INDEX(挂机升级突破!$DT$4:$ED$4,AE775),"")</f>
        <v>灵玉</v>
      </c>
      <c r="AO775" s="14">
        <f>IF(AE775&gt;0,ROUND(INDEX(挂机升级突破!$DT$6:$ED$57,卡牌消耗!AI775,AE775)*INDEX(卡牌消耗!$B$7:$F$7,AG775)/$Q$4,0),"")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395"/>
        <v>15</v>
      </c>
      <c r="AC776" s="14">
        <f>INDEX(挂机升级突破!$DQ$6:$DQ$57,卡牌消耗!AI776)</f>
        <v>11</v>
      </c>
      <c r="AD776" s="14">
        <f>INDEX(挂机升级突破!DR$6:DR$57,卡牌消耗!$AI776)</f>
        <v>5</v>
      </c>
      <c r="AE776" s="14">
        <f>INDEX(挂机升级突破!DS$6:DS$57,卡牌消耗!$AI776)</f>
        <v>10</v>
      </c>
      <c r="AF776" s="14" t="str">
        <f t="shared" si="396"/>
        <v>于禁</v>
      </c>
      <c r="AG776" s="14">
        <f t="shared" si="397"/>
        <v>2</v>
      </c>
      <c r="AH776" s="14" t="str">
        <f t="shared" si="398"/>
        <v>于禁魂火-44</v>
      </c>
      <c r="AI776" s="14">
        <f t="shared" si="399"/>
        <v>44</v>
      </c>
      <c r="AJ776" s="14" t="str">
        <f>INDEX(挂机升级突破!$DT$4:$ED$4,INDEX(挂机升级突破!$DQ$6:$DQ$57,卡牌消耗!AI776))</f>
        <v>金币</v>
      </c>
      <c r="AK776" s="14">
        <f>ROUND(INDEX(挂机升级突破!$DJ$6:$DJ$57,卡牌消耗!AI776)*INDEX(卡牌消耗!$B$8:$F$8,AG776)/$Q$4/50,0)*50</f>
        <v>26300</v>
      </c>
      <c r="AL776" s="14" t="str">
        <f>IF(AD776&gt;0,INDEX(挂机升级突破!$DT$4:$ED$4,AD776),"")</f>
        <v>红色基础材料</v>
      </c>
      <c r="AM776" s="14">
        <f>ROUND(INDEX(挂机升级突破!$DT$6:$ED$57,卡牌消耗!AI776,AD776)*INDEX(卡牌消耗!$B$5:$F$5,AG776)/$Q$4/5,0)*5</f>
        <v>10</v>
      </c>
      <c r="AN776" s="14" t="str">
        <f>IF(AE776&gt;0,INDEX(挂机升级突破!$DT$4:$ED$4,AE776),"")</f>
        <v>灵玉</v>
      </c>
      <c r="AO776" s="14">
        <f>IF(AE776&gt;0,ROUND(INDEX(挂机升级突破!$DT$6:$ED$57,卡牌消耗!AI776,AE776)*INDEX(卡牌消耗!$B$7:$F$7,AG776)/$Q$4,0),"")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395"/>
        <v>15</v>
      </c>
      <c r="AC777" s="14">
        <f>INDEX(挂机升级突破!$DQ$6:$DQ$57,卡牌消耗!AI777)</f>
        <v>11</v>
      </c>
      <c r="AD777" s="14">
        <f>INDEX(挂机升级突破!DR$6:DR$57,卡牌消耗!$AI777)</f>
        <v>5</v>
      </c>
      <c r="AE777" s="14">
        <f>INDEX(挂机升级突破!DS$6:DS$57,卡牌消耗!$AI777)</f>
        <v>10</v>
      </c>
      <c r="AF777" s="14" t="str">
        <f t="shared" si="396"/>
        <v>于禁</v>
      </c>
      <c r="AG777" s="14">
        <f t="shared" si="397"/>
        <v>2</v>
      </c>
      <c r="AH777" s="14" t="str">
        <f t="shared" si="398"/>
        <v>于禁魂火-45</v>
      </c>
      <c r="AI777" s="14">
        <f t="shared" si="399"/>
        <v>45</v>
      </c>
      <c r="AJ777" s="14" t="str">
        <f>INDEX(挂机升级突破!$DT$4:$ED$4,INDEX(挂机升级突破!$DQ$6:$DQ$57,卡牌消耗!AI777))</f>
        <v>金币</v>
      </c>
      <c r="AK777" s="14">
        <f>ROUND(INDEX(挂机升级突破!$DJ$6:$DJ$57,卡牌消耗!AI777)*INDEX(卡牌消耗!$B$8:$F$8,AG777)/$Q$4/50,0)*50</f>
        <v>26300</v>
      </c>
      <c r="AL777" s="14" t="str">
        <f>IF(AD777&gt;0,INDEX(挂机升级突破!$DT$4:$ED$4,AD777),"")</f>
        <v>红色基础材料</v>
      </c>
      <c r="AM777" s="14">
        <f>ROUND(INDEX(挂机升级突破!$DT$6:$ED$57,卡牌消耗!AI777,AD777)*INDEX(卡牌消耗!$B$5:$F$5,AG777)/$Q$4/5,0)*5</f>
        <v>10</v>
      </c>
      <c r="AN777" s="14" t="str">
        <f>IF(AE777&gt;0,INDEX(挂机升级突破!$DT$4:$ED$4,AE777),"")</f>
        <v>灵玉</v>
      </c>
      <c r="AO777" s="14">
        <f>IF(AE777&gt;0,ROUND(INDEX(挂机升级突破!$DT$6:$ED$57,卡牌消耗!AI777,AE777)*INDEX(卡牌消耗!$B$7:$F$7,AG777)/$Q$4,0),"")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395"/>
        <v>15</v>
      </c>
      <c r="AC778" s="14">
        <f>INDEX(挂机升级突破!$DQ$6:$DQ$57,卡牌消耗!AI778)</f>
        <v>11</v>
      </c>
      <c r="AD778" s="14">
        <f>INDEX(挂机升级突破!DR$6:DR$57,卡牌消耗!$AI778)</f>
        <v>5</v>
      </c>
      <c r="AE778" s="14">
        <f>INDEX(挂机升级突破!DS$6:DS$57,卡牌消耗!$AI778)</f>
        <v>10</v>
      </c>
      <c r="AF778" s="14" t="str">
        <f t="shared" si="396"/>
        <v>于禁</v>
      </c>
      <c r="AG778" s="14">
        <f t="shared" si="397"/>
        <v>2</v>
      </c>
      <c r="AH778" s="14" t="str">
        <f t="shared" si="398"/>
        <v>于禁魂火-46</v>
      </c>
      <c r="AI778" s="14">
        <f t="shared" si="399"/>
        <v>46</v>
      </c>
      <c r="AJ778" s="14" t="str">
        <f>INDEX(挂机升级突破!$DT$4:$ED$4,INDEX(挂机升级突破!$DQ$6:$DQ$57,卡牌消耗!AI778))</f>
        <v>金币</v>
      </c>
      <c r="AK778" s="14">
        <f>ROUND(INDEX(挂机升级突破!$DJ$6:$DJ$57,卡牌消耗!AI778)*INDEX(卡牌消耗!$B$8:$F$8,AG778)/$Q$4/50,0)*50</f>
        <v>28200</v>
      </c>
      <c r="AL778" s="14" t="str">
        <f>IF(AD778&gt;0,INDEX(挂机升级突破!$DT$4:$ED$4,AD778),"")</f>
        <v>红色基础材料</v>
      </c>
      <c r="AM778" s="14">
        <f>ROUND(INDEX(挂机升级突破!$DT$6:$ED$57,卡牌消耗!AI778,AD778)*INDEX(卡牌消耗!$B$5:$F$5,AG778)/$Q$4/5,0)*5</f>
        <v>10</v>
      </c>
      <c r="AN778" s="14" t="str">
        <f>IF(AE778&gt;0,INDEX(挂机升级突破!$DT$4:$ED$4,AE778),"")</f>
        <v>灵玉</v>
      </c>
      <c r="AO778" s="14">
        <f>IF(AE778&gt;0,ROUND(INDEX(挂机升级突破!$DT$6:$ED$57,卡牌消耗!AI778,AE778)*INDEX(卡牌消耗!$B$7:$F$7,AG778)/$Q$4,0),"")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395"/>
        <v>15</v>
      </c>
      <c r="AC779" s="14">
        <f>INDEX(挂机升级突破!$DQ$6:$DQ$57,卡牌消耗!AI779)</f>
        <v>11</v>
      </c>
      <c r="AD779" s="14">
        <f>INDEX(挂机升级突破!DR$6:DR$57,卡牌消耗!$AI779)</f>
        <v>5</v>
      </c>
      <c r="AE779" s="14">
        <f>INDEX(挂机升级突破!DS$6:DS$57,卡牌消耗!$AI779)</f>
        <v>10</v>
      </c>
      <c r="AF779" s="14" t="str">
        <f t="shared" si="396"/>
        <v>于禁</v>
      </c>
      <c r="AG779" s="14">
        <f t="shared" si="397"/>
        <v>2</v>
      </c>
      <c r="AH779" s="14" t="str">
        <f t="shared" si="398"/>
        <v>于禁魂火-47</v>
      </c>
      <c r="AI779" s="14">
        <f t="shared" si="399"/>
        <v>47</v>
      </c>
      <c r="AJ779" s="14" t="str">
        <f>INDEX(挂机升级突破!$DT$4:$ED$4,INDEX(挂机升级突破!$DQ$6:$DQ$57,卡牌消耗!AI779))</f>
        <v>金币</v>
      </c>
      <c r="AK779" s="14">
        <f>ROUND(INDEX(挂机升级突破!$DJ$6:$DJ$57,卡牌消耗!AI779)*INDEX(卡牌消耗!$B$8:$F$8,AG779)/$Q$4/50,0)*50</f>
        <v>136750</v>
      </c>
      <c r="AL779" s="14" t="str">
        <f>IF(AD779&gt;0,INDEX(挂机升级突破!$DT$4:$ED$4,AD779),"")</f>
        <v>红色基础材料</v>
      </c>
      <c r="AM779" s="14">
        <f>ROUND(INDEX(挂机升级突破!$DT$6:$ED$57,卡牌消耗!AI779,AD779)*INDEX(卡牌消耗!$B$5:$F$5,AG779)/$Q$4/5,0)*5</f>
        <v>10</v>
      </c>
      <c r="AN779" s="14" t="str">
        <f>IF(AE779&gt;0,INDEX(挂机升级突破!$DT$4:$ED$4,AE779),"")</f>
        <v>灵玉</v>
      </c>
      <c r="AO779" s="14">
        <f>IF(AE779&gt;0,ROUND(INDEX(挂机升级突破!$DT$6:$ED$57,卡牌消耗!AI779,AE779)*INDEX(卡牌消耗!$B$7:$F$7,AG779)/$Q$4,0),"")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395"/>
        <v>15</v>
      </c>
      <c r="AC780" s="14">
        <f>INDEX(挂机升级突破!$DQ$6:$DQ$57,卡牌消耗!AI780)</f>
        <v>11</v>
      </c>
      <c r="AD780" s="14">
        <f>INDEX(挂机升级突破!DR$6:DR$57,卡牌消耗!$AI780)</f>
        <v>5</v>
      </c>
      <c r="AE780" s="14">
        <f>INDEX(挂机升级突破!DS$6:DS$57,卡牌消耗!$AI780)</f>
        <v>10</v>
      </c>
      <c r="AF780" s="14" t="str">
        <f t="shared" si="396"/>
        <v>于禁</v>
      </c>
      <c r="AG780" s="14">
        <f t="shared" si="397"/>
        <v>2</v>
      </c>
      <c r="AH780" s="14" t="str">
        <f t="shared" si="398"/>
        <v>于禁魂火-48</v>
      </c>
      <c r="AI780" s="14">
        <f t="shared" si="399"/>
        <v>48</v>
      </c>
      <c r="AJ780" s="14" t="str">
        <f>INDEX(挂机升级突破!$DT$4:$ED$4,INDEX(挂机升级突破!$DQ$6:$DQ$57,卡牌消耗!AI780))</f>
        <v>金币</v>
      </c>
      <c r="AK780" s="14">
        <f>ROUND(INDEX(挂机升级突破!$DJ$6:$DJ$57,卡牌消耗!AI780)*INDEX(卡牌消耗!$B$8:$F$8,AG780)/$Q$4/50,0)*50</f>
        <v>136750</v>
      </c>
      <c r="AL780" s="14" t="str">
        <f>IF(AD780&gt;0,INDEX(挂机升级突破!$DT$4:$ED$4,AD780),"")</f>
        <v>红色基础材料</v>
      </c>
      <c r="AM780" s="14">
        <f>ROUND(INDEX(挂机升级突破!$DT$6:$ED$57,卡牌消耗!AI780,AD780)*INDEX(卡牌消耗!$B$5:$F$5,AG780)/$Q$4/5,0)*5</f>
        <v>10</v>
      </c>
      <c r="AN780" s="14" t="str">
        <f>IF(AE780&gt;0,INDEX(挂机升级突破!$DT$4:$ED$4,AE780),"")</f>
        <v>灵玉</v>
      </c>
      <c r="AO780" s="14">
        <f>IF(AE780&gt;0,ROUND(INDEX(挂机升级突破!$DT$6:$ED$57,卡牌消耗!AI780,AE780)*INDEX(卡牌消耗!$B$7:$F$7,AG780)/$Q$4,0),"")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395"/>
        <v>15</v>
      </c>
      <c r="AC781" s="14">
        <f>INDEX(挂机升级突破!$DQ$6:$DQ$57,卡牌消耗!AI781)</f>
        <v>11</v>
      </c>
      <c r="AD781" s="14">
        <f>INDEX(挂机升级突破!DR$6:DR$57,卡牌消耗!$AI781)</f>
        <v>5</v>
      </c>
      <c r="AE781" s="14">
        <f>INDEX(挂机升级突破!DS$6:DS$57,卡牌消耗!$AI781)</f>
        <v>10</v>
      </c>
      <c r="AF781" s="14" t="str">
        <f t="shared" si="396"/>
        <v>于禁</v>
      </c>
      <c r="AG781" s="14">
        <f t="shared" si="397"/>
        <v>2</v>
      </c>
      <c r="AH781" s="14" t="str">
        <f t="shared" si="398"/>
        <v>于禁魂火-49</v>
      </c>
      <c r="AI781" s="14">
        <f t="shared" si="399"/>
        <v>49</v>
      </c>
      <c r="AJ781" s="14" t="str">
        <f>INDEX(挂机升级突破!$DT$4:$ED$4,INDEX(挂机升级突破!$DQ$6:$DQ$57,卡牌消耗!AI781))</f>
        <v>金币</v>
      </c>
      <c r="AK781" s="14">
        <f>ROUND(INDEX(挂机升级突破!$DJ$6:$DJ$57,卡牌消耗!AI781)*INDEX(卡牌消耗!$B$8:$F$8,AG781)/$Q$4/50,0)*50</f>
        <v>136750</v>
      </c>
      <c r="AL781" s="14" t="str">
        <f>IF(AD781&gt;0,INDEX(挂机升级突破!$DT$4:$ED$4,AD781),"")</f>
        <v>红色基础材料</v>
      </c>
      <c r="AM781" s="14">
        <f>ROUND(INDEX(挂机升级突破!$DT$6:$ED$57,卡牌消耗!AI781,AD781)*INDEX(卡牌消耗!$B$5:$F$5,AG781)/$Q$4/5,0)*5</f>
        <v>10</v>
      </c>
      <c r="AN781" s="14" t="str">
        <f>IF(AE781&gt;0,INDEX(挂机升级突破!$DT$4:$ED$4,AE781),"")</f>
        <v>灵玉</v>
      </c>
      <c r="AO781" s="14">
        <f>IF(AE781&gt;0,ROUND(INDEX(挂机升级突破!$DT$6:$ED$57,卡牌消耗!AI781,AE781)*INDEX(卡牌消耗!$B$7:$F$7,AG781)/$Q$4,0),"")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395"/>
        <v>15</v>
      </c>
      <c r="AC782" s="14">
        <f>INDEX(挂机升级突破!$DQ$6:$DQ$57,卡牌消耗!AI782)</f>
        <v>11</v>
      </c>
      <c r="AD782" s="14">
        <f>INDEX(挂机升级突破!DR$6:DR$57,卡牌消耗!$AI782)</f>
        <v>5</v>
      </c>
      <c r="AE782" s="14">
        <f>INDEX(挂机升级突破!DS$6:DS$57,卡牌消耗!$AI782)</f>
        <v>10</v>
      </c>
      <c r="AF782" s="14" t="str">
        <f t="shared" si="396"/>
        <v>于禁</v>
      </c>
      <c r="AG782" s="14">
        <f t="shared" si="397"/>
        <v>2</v>
      </c>
      <c r="AH782" s="14" t="str">
        <f t="shared" si="398"/>
        <v>于禁魂火-50</v>
      </c>
      <c r="AI782" s="14">
        <f t="shared" si="399"/>
        <v>50</v>
      </c>
      <c r="AJ782" s="14" t="str">
        <f>INDEX(挂机升级突破!$DT$4:$ED$4,INDEX(挂机升级突破!$DQ$6:$DQ$57,卡牌消耗!AI782))</f>
        <v>金币</v>
      </c>
      <c r="AK782" s="14">
        <f>ROUND(INDEX(挂机升级突破!$DJ$6:$DJ$57,卡牌消耗!AI782)*INDEX(卡牌消耗!$B$8:$F$8,AG782)/$Q$4/50,0)*50</f>
        <v>227950</v>
      </c>
      <c r="AL782" s="14" t="str">
        <f>IF(AD782&gt;0,INDEX(挂机升级突破!$DT$4:$ED$4,AD782),"")</f>
        <v>红色基础材料</v>
      </c>
      <c r="AM782" s="14">
        <f>ROUND(INDEX(挂机升级突破!$DT$6:$ED$57,卡牌消耗!AI782,AD782)*INDEX(卡牌消耗!$B$5:$F$5,AG782)/$Q$4/5,0)*5</f>
        <v>10</v>
      </c>
      <c r="AN782" s="14" t="str">
        <f>IF(AE782&gt;0,INDEX(挂机升级突破!$DT$4:$ED$4,AE782),"")</f>
        <v>灵玉</v>
      </c>
      <c r="AO782" s="14">
        <f>IF(AE782&gt;0,ROUND(INDEX(挂机升级突破!$DT$6:$ED$57,卡牌消耗!AI782,AE782)*INDEX(卡牌消耗!$B$7:$F$7,AG782)/$Q$4,0),"")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395"/>
        <v>15</v>
      </c>
      <c r="AC783" s="14">
        <f>INDEX(挂机升级突破!$DQ$6:$DQ$57,卡牌消耗!AI783)</f>
        <v>11</v>
      </c>
      <c r="AD783" s="14">
        <f>INDEX(挂机升级突破!DR$6:DR$57,卡牌消耗!$AI783)</f>
        <v>5</v>
      </c>
      <c r="AE783" s="14">
        <f>INDEX(挂机升级突破!DS$6:DS$57,卡牌消耗!$AI783)</f>
        <v>10</v>
      </c>
      <c r="AF783" s="14" t="str">
        <f t="shared" si="396"/>
        <v>于禁</v>
      </c>
      <c r="AG783" s="14">
        <f t="shared" si="397"/>
        <v>2</v>
      </c>
      <c r="AH783" s="14" t="str">
        <f t="shared" si="398"/>
        <v>于禁魂火-51</v>
      </c>
      <c r="AI783" s="14">
        <f t="shared" si="399"/>
        <v>51</v>
      </c>
      <c r="AJ783" s="14" t="str">
        <f>INDEX(挂机升级突破!$DT$4:$ED$4,INDEX(挂机升级突破!$DQ$6:$DQ$57,卡牌消耗!AI783))</f>
        <v>金币</v>
      </c>
      <c r="AK783" s="14">
        <f>ROUND(INDEX(挂机升级突破!$DJ$6:$DJ$57,卡牌消耗!AI783)*INDEX(卡牌消耗!$B$8:$F$8,AG783)/$Q$4/50,0)*50</f>
        <v>250750</v>
      </c>
      <c r="AL783" s="14" t="str">
        <f>IF(AD783&gt;0,INDEX(挂机升级突破!$DT$4:$ED$4,AD783),"")</f>
        <v>红色基础材料</v>
      </c>
      <c r="AM783" s="14">
        <f>ROUND(INDEX(挂机升级突破!$DT$6:$ED$57,卡牌消耗!AI783,AD783)*INDEX(卡牌消耗!$B$5:$F$5,AG783)/$Q$4/5,0)*5</f>
        <v>10</v>
      </c>
      <c r="AN783" s="14" t="str">
        <f>IF(AE783&gt;0,INDEX(挂机升级突破!$DT$4:$ED$4,AE783),"")</f>
        <v>灵玉</v>
      </c>
      <c r="AO783" s="14">
        <f>IF(AE783&gt;0,ROUND(INDEX(挂机升级突破!$DT$6:$ED$57,卡牌消耗!AI783,AE783)*INDEX(卡牌消耗!$B$7:$F$7,AG783)/$Q$4,0),"")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395"/>
        <v>15</v>
      </c>
      <c r="AC784" s="14">
        <f>INDEX(挂机升级突破!$DQ$6:$DQ$57,卡牌消耗!AI784)</f>
        <v>11</v>
      </c>
      <c r="AD784" s="14">
        <f>INDEX(挂机升级突破!DR$6:DR$57,卡牌消耗!$AI784)</f>
        <v>5</v>
      </c>
      <c r="AE784" s="14">
        <f>INDEX(挂机升级突破!DS$6:DS$57,卡牌消耗!$AI784)</f>
        <v>10</v>
      </c>
      <c r="AF784" s="14" t="str">
        <f t="shared" si="396"/>
        <v>于禁</v>
      </c>
      <c r="AG784" s="14">
        <f t="shared" si="397"/>
        <v>2</v>
      </c>
      <c r="AH784" s="14" t="str">
        <f t="shared" si="398"/>
        <v>于禁魂火-52</v>
      </c>
      <c r="AI784" s="14">
        <f t="shared" si="399"/>
        <v>52</v>
      </c>
      <c r="AJ784" s="14" t="str">
        <f>INDEX(挂机升级突破!$DT$4:$ED$4,INDEX(挂机升级突破!$DQ$6:$DQ$57,卡牌消耗!AI784))</f>
        <v>金币</v>
      </c>
      <c r="AK784" s="14">
        <f>ROUND(INDEX(挂机升级突破!$DJ$6:$DJ$57,卡牌消耗!AI784)*INDEX(卡牌消耗!$B$8:$F$8,AG784)/$Q$4/50,0)*50</f>
        <v>250750</v>
      </c>
      <c r="AL784" s="14" t="str">
        <f>IF(AD784&gt;0,INDEX(挂机升级突破!$DT$4:$ED$4,AD784),"")</f>
        <v>红色基础材料</v>
      </c>
      <c r="AM784" s="14">
        <f>ROUND(INDEX(挂机升级突破!$DT$6:$ED$57,卡牌消耗!AI784,AD784)*INDEX(卡牌消耗!$B$5:$F$5,AG784)/$Q$4/5,0)*5</f>
        <v>10</v>
      </c>
      <c r="AN784" s="14" t="str">
        <f>IF(AE784&gt;0,INDEX(挂机升级突破!$DT$4:$ED$4,AE784),"")</f>
        <v>灵玉</v>
      </c>
      <c r="AO784" s="14">
        <f>IF(AE784&gt;0,ROUND(INDEX(挂机升级突破!$DT$6:$ED$57,卡牌消耗!AI784,AE784)*INDEX(卡牌消耗!$B$7:$F$7,AG784)/$Q$4,0),"")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395"/>
        <v>16</v>
      </c>
      <c r="AC785" s="14">
        <f>INDEX(挂机升级突破!$DQ$6:$DQ$57,卡牌消耗!AI785)</f>
        <v>11</v>
      </c>
      <c r="AD785" s="14">
        <f>INDEX(挂机升级突破!DR$6:DR$57,卡牌消耗!$AI785)</f>
        <v>1</v>
      </c>
      <c r="AE785" s="14">
        <f>INDEX(挂机升级突破!DS$6:DS$57,卡牌消耗!$AI785)</f>
        <v>0</v>
      </c>
      <c r="AF785" s="14" t="str">
        <f t="shared" si="396"/>
        <v>西方龙</v>
      </c>
      <c r="AG785" s="14">
        <f t="shared" si="397"/>
        <v>4</v>
      </c>
      <c r="AH785" s="14" t="str">
        <f t="shared" si="398"/>
        <v>西方龙魂火-1</v>
      </c>
      <c r="AI785" s="14">
        <f t="shared" si="399"/>
        <v>1</v>
      </c>
      <c r="AJ785" s="14" t="str">
        <f>INDEX(挂机升级突破!$DT$4:$ED$4,INDEX(挂机升级突破!$DQ$6:$DQ$57,卡牌消耗!AI785))</f>
        <v>金币</v>
      </c>
      <c r="AK785" s="14">
        <f>ROUND(INDEX(挂机升级突破!$DJ$6:$DJ$57,卡牌消耗!AI785)*INDEX(卡牌消耗!$B$8:$F$8,AG785)/$Q$4/50,0)*50</f>
        <v>1300</v>
      </c>
      <c r="AL785" s="14" t="str">
        <f>IF(AD785&gt;0,INDEX(挂机升级突破!$DT$4:$ED$4,AD785),"")</f>
        <v>绿色基础材料</v>
      </c>
      <c r="AM785" s="14">
        <f>ROUND(INDEX(挂机升级突破!$DT$6:$ED$57,卡牌消耗!AI785,AD785)*INDEX(卡牌消耗!$B$5:$F$5,AG785)/$Q$4/5,0)*5</f>
        <v>30</v>
      </c>
      <c r="AN785" s="14" t="str">
        <f>IF(AE785&gt;0,INDEX(挂机升级突破!$DT$4:$ED$4,AE785),"")</f>
        <v/>
      </c>
      <c r="AO785" s="14" t="str">
        <f>IF(AE785&gt;0,ROUND(INDEX(挂机升级突破!$DT$6:$ED$57,卡牌消耗!AI785,AE785)*INDEX(卡牌消耗!$B$7:$F$7,AG785)/$Q$4,0),"")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395"/>
        <v>16</v>
      </c>
      <c r="AC786" s="14">
        <f>INDEX(挂机升级突破!$DQ$6:$DQ$57,卡牌消耗!AI786)</f>
        <v>11</v>
      </c>
      <c r="AD786" s="14">
        <f>INDEX(挂机升级突破!DR$6:DR$57,卡牌消耗!$AI786)</f>
        <v>1</v>
      </c>
      <c r="AE786" s="14">
        <f>INDEX(挂机升级突破!DS$6:DS$57,卡牌消耗!$AI786)</f>
        <v>0</v>
      </c>
      <c r="AF786" s="14" t="str">
        <f t="shared" si="396"/>
        <v>西方龙</v>
      </c>
      <c r="AG786" s="14">
        <f t="shared" si="397"/>
        <v>4</v>
      </c>
      <c r="AH786" s="14" t="str">
        <f t="shared" si="398"/>
        <v>西方龙魂火-2</v>
      </c>
      <c r="AI786" s="14">
        <f t="shared" si="399"/>
        <v>2</v>
      </c>
      <c r="AJ786" s="14" t="str">
        <f>INDEX(挂机升级突破!$DT$4:$ED$4,INDEX(挂机升级突破!$DQ$6:$DQ$57,卡牌消耗!AI786))</f>
        <v>金币</v>
      </c>
      <c r="AK786" s="14">
        <f>ROUND(INDEX(挂机升级突破!$DJ$6:$DJ$57,卡牌消耗!AI786)*INDEX(卡牌消耗!$B$8:$F$8,AG786)/$Q$4/50,0)*50</f>
        <v>1550</v>
      </c>
      <c r="AL786" s="14" t="str">
        <f>IF(AD786&gt;0,INDEX(挂机升级突破!$DT$4:$ED$4,AD786),"")</f>
        <v>绿色基础材料</v>
      </c>
      <c r="AM786" s="14">
        <f>ROUND(INDEX(挂机升级突破!$DT$6:$ED$57,卡牌消耗!AI786,AD786)*INDEX(卡牌消耗!$B$5:$F$5,AG786)/$Q$4/5,0)*5</f>
        <v>90</v>
      </c>
      <c r="AN786" s="14" t="str">
        <f>IF(AE786&gt;0,INDEX(挂机升级突破!$DT$4:$ED$4,AE786),"")</f>
        <v/>
      </c>
      <c r="AO786" s="14" t="str">
        <f>IF(AE786&gt;0,ROUND(INDEX(挂机升级突破!$DT$6:$ED$57,卡牌消耗!AI786,AE786)*INDEX(卡牌消耗!$B$7:$F$7,AG786)/$Q$4,0),"")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395"/>
        <v>16</v>
      </c>
      <c r="AC787" s="14">
        <f>INDEX(挂机升级突破!$DQ$6:$DQ$57,卡牌消耗!AI787)</f>
        <v>11</v>
      </c>
      <c r="AD787" s="14">
        <f>INDEX(挂机升级突破!DR$6:DR$57,卡牌消耗!$AI787)</f>
        <v>1</v>
      </c>
      <c r="AE787" s="14">
        <f>INDEX(挂机升级突破!DS$6:DS$57,卡牌消耗!$AI787)</f>
        <v>0</v>
      </c>
      <c r="AF787" s="14" t="str">
        <f t="shared" si="396"/>
        <v>西方龙</v>
      </c>
      <c r="AG787" s="14">
        <f t="shared" si="397"/>
        <v>4</v>
      </c>
      <c r="AH787" s="14" t="str">
        <f t="shared" si="398"/>
        <v>西方龙魂火-3</v>
      </c>
      <c r="AI787" s="14">
        <f t="shared" si="399"/>
        <v>3</v>
      </c>
      <c r="AJ787" s="14" t="str">
        <f>INDEX(挂机升级突破!$DT$4:$ED$4,INDEX(挂机升级突破!$DQ$6:$DQ$57,卡牌消耗!AI787))</f>
        <v>金币</v>
      </c>
      <c r="AK787" s="14">
        <f>ROUND(INDEX(挂机升级突破!$DJ$6:$DJ$57,卡牌消耗!AI787)*INDEX(卡牌消耗!$B$8:$F$8,AG787)/$Q$4/50,0)*50</f>
        <v>1550</v>
      </c>
      <c r="AL787" s="14" t="str">
        <f>IF(AD787&gt;0,INDEX(挂机升级突破!$DT$4:$ED$4,AD787),"")</f>
        <v>绿色基础材料</v>
      </c>
      <c r="AM787" s="14">
        <f>ROUND(INDEX(挂机升级突破!$DT$6:$ED$57,卡牌消耗!AI787,AD787)*INDEX(卡牌消耗!$B$5:$F$5,AG787)/$Q$4/5,0)*5</f>
        <v>125</v>
      </c>
      <c r="AN787" s="14" t="str">
        <f>IF(AE787&gt;0,INDEX(挂机升级突破!$DT$4:$ED$4,AE787),"")</f>
        <v/>
      </c>
      <c r="AO787" s="14" t="str">
        <f>IF(AE787&gt;0,ROUND(INDEX(挂机升级突破!$DT$6:$ED$57,卡牌消耗!AI787,AE787)*INDEX(卡牌消耗!$B$7:$F$7,AG787)/$Q$4,0),"")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395"/>
        <v>16</v>
      </c>
      <c r="AC788" s="14">
        <f>INDEX(挂机升级突破!$DQ$6:$DQ$57,卡牌消耗!AI788)</f>
        <v>11</v>
      </c>
      <c r="AD788" s="14">
        <f>INDEX(挂机升级突破!DR$6:DR$57,卡牌消耗!$AI788)</f>
        <v>1</v>
      </c>
      <c r="AE788" s="14">
        <f>INDEX(挂机升级突破!DS$6:DS$57,卡牌消耗!$AI788)</f>
        <v>0</v>
      </c>
      <c r="AF788" s="14" t="str">
        <f t="shared" si="396"/>
        <v>西方龙</v>
      </c>
      <c r="AG788" s="14">
        <f t="shared" si="397"/>
        <v>4</v>
      </c>
      <c r="AH788" s="14" t="str">
        <f t="shared" si="398"/>
        <v>西方龙魂火-4</v>
      </c>
      <c r="AI788" s="14">
        <f t="shared" si="399"/>
        <v>4</v>
      </c>
      <c r="AJ788" s="14" t="str">
        <f>INDEX(挂机升级突破!$DT$4:$ED$4,INDEX(挂机升级突破!$DQ$6:$DQ$57,卡牌消耗!AI788))</f>
        <v>金币</v>
      </c>
      <c r="AK788" s="14">
        <f>ROUND(INDEX(挂机升级突破!$DJ$6:$DJ$57,卡牌消耗!AI788)*INDEX(卡牌消耗!$B$8:$F$8,AG788)/$Q$4/50,0)*50</f>
        <v>1550</v>
      </c>
      <c r="AL788" s="14" t="str">
        <f>IF(AD788&gt;0,INDEX(挂机升级突破!$DT$4:$ED$4,AD788),"")</f>
        <v>绿色基础材料</v>
      </c>
      <c r="AM788" s="14">
        <f>ROUND(INDEX(挂机升级突破!$DT$6:$ED$57,卡牌消耗!AI788,AD788)*INDEX(卡牌消耗!$B$5:$F$5,AG788)/$Q$4/5,0)*5</f>
        <v>185</v>
      </c>
      <c r="AN788" s="14" t="str">
        <f>IF(AE788&gt;0,INDEX(挂机升级突破!$DT$4:$ED$4,AE788),"")</f>
        <v/>
      </c>
      <c r="AO788" s="14" t="str">
        <f>IF(AE788&gt;0,ROUND(INDEX(挂机升级突破!$DT$6:$ED$57,卡牌消耗!AI788,AE788)*INDEX(卡牌消耗!$B$7:$F$7,AG788)/$Q$4,0),"")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395"/>
        <v>16</v>
      </c>
      <c r="AC789" s="14">
        <f>INDEX(挂机升级突破!$DQ$6:$DQ$57,卡牌消耗!AI789)</f>
        <v>11</v>
      </c>
      <c r="AD789" s="14">
        <f>INDEX(挂机升级突破!DR$6:DR$57,卡牌消耗!$AI789)</f>
        <v>1</v>
      </c>
      <c r="AE789" s="14">
        <f>INDEX(挂机升级突破!DS$6:DS$57,卡牌消耗!$AI789)</f>
        <v>0</v>
      </c>
      <c r="AF789" s="14" t="str">
        <f t="shared" si="396"/>
        <v>西方龙</v>
      </c>
      <c r="AG789" s="14">
        <f t="shared" si="397"/>
        <v>4</v>
      </c>
      <c r="AH789" s="14" t="str">
        <f t="shared" si="398"/>
        <v>西方龙魂火-5</v>
      </c>
      <c r="AI789" s="14">
        <f t="shared" si="399"/>
        <v>5</v>
      </c>
      <c r="AJ789" s="14" t="str">
        <f>INDEX(挂机升级突破!$DT$4:$ED$4,INDEX(挂机升级突破!$DQ$6:$DQ$57,卡牌消耗!AI789))</f>
        <v>金币</v>
      </c>
      <c r="AK789" s="14">
        <f>ROUND(INDEX(挂机升级突破!$DJ$6:$DJ$57,卡牌消耗!AI789)*INDEX(卡牌消耗!$B$8:$F$8,AG789)/$Q$4/50,0)*50</f>
        <v>1550</v>
      </c>
      <c r="AL789" s="14" t="str">
        <f>IF(AD789&gt;0,INDEX(挂机升级突破!$DT$4:$ED$4,AD789),"")</f>
        <v>绿色基础材料</v>
      </c>
      <c r="AM789" s="14">
        <f>ROUND(INDEX(挂机升级突破!$DT$6:$ED$57,卡牌消耗!AI789,AD789)*INDEX(卡牌消耗!$B$5:$F$5,AG789)/$Q$4/5,0)*5</f>
        <v>185</v>
      </c>
      <c r="AN789" s="14" t="str">
        <f>IF(AE789&gt;0,INDEX(挂机升级突破!$DT$4:$ED$4,AE789),"")</f>
        <v/>
      </c>
      <c r="AO789" s="14" t="str">
        <f>IF(AE789&gt;0,ROUND(INDEX(挂机升级突破!$DT$6:$ED$57,卡牌消耗!AI789,AE789)*INDEX(卡牌消耗!$B$7:$F$7,AG789)/$Q$4,0),"")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395"/>
        <v>16</v>
      </c>
      <c r="AC790" s="14">
        <f>INDEX(挂机升级突破!$DQ$6:$DQ$57,卡牌消耗!AI790)</f>
        <v>11</v>
      </c>
      <c r="AD790" s="14">
        <f>INDEX(挂机升级突破!DR$6:DR$57,卡牌消耗!$AI790)</f>
        <v>2</v>
      </c>
      <c r="AE790" s="14">
        <f>INDEX(挂机升级突破!DS$6:DS$57,卡牌消耗!$AI790)</f>
        <v>0</v>
      </c>
      <c r="AF790" s="14" t="str">
        <f t="shared" si="396"/>
        <v>西方龙</v>
      </c>
      <c r="AG790" s="14">
        <f t="shared" si="397"/>
        <v>4</v>
      </c>
      <c r="AH790" s="14" t="str">
        <f t="shared" si="398"/>
        <v>西方龙魂火-6</v>
      </c>
      <c r="AI790" s="14">
        <f t="shared" si="399"/>
        <v>6</v>
      </c>
      <c r="AJ790" s="14" t="str">
        <f>INDEX(挂机升级突破!$DT$4:$ED$4,INDEX(挂机升级突破!$DQ$6:$DQ$57,卡牌消耗!AI790))</f>
        <v>金币</v>
      </c>
      <c r="AK790" s="14">
        <f>ROUND(INDEX(挂机升级突破!$DJ$6:$DJ$57,卡牌消耗!AI790)*INDEX(卡牌消耗!$B$8:$F$8,AG790)/$Q$4/50,0)*50</f>
        <v>1900</v>
      </c>
      <c r="AL790" s="14" t="str">
        <f>IF(AD790&gt;0,INDEX(挂机升级突破!$DT$4:$ED$4,AD790),"")</f>
        <v>蓝色基础材料</v>
      </c>
      <c r="AM790" s="14">
        <f>ROUND(INDEX(挂机升级突破!$DT$6:$ED$57,卡牌消耗!AI790,AD790)*INDEX(卡牌消耗!$B$5:$F$5,AG790)/$Q$4/5,0)*5</f>
        <v>35</v>
      </c>
      <c r="AN790" s="14" t="str">
        <f>IF(AE790&gt;0,INDEX(挂机升级突破!$DT$4:$ED$4,AE790),"")</f>
        <v/>
      </c>
      <c r="AO790" s="14" t="str">
        <f>IF(AE790&gt;0,ROUND(INDEX(挂机升级突破!$DT$6:$ED$57,卡牌消耗!AI790,AE790)*INDEX(卡牌消耗!$B$7:$F$7,AG790)/$Q$4,0),"")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395"/>
        <v>16</v>
      </c>
      <c r="AC791" s="14">
        <f>INDEX(挂机升级突破!$DQ$6:$DQ$57,卡牌消耗!AI791)</f>
        <v>11</v>
      </c>
      <c r="AD791" s="14">
        <f>INDEX(挂机升级突破!DR$6:DR$57,卡牌消耗!$AI791)</f>
        <v>2</v>
      </c>
      <c r="AE791" s="14">
        <f>INDEX(挂机升级突破!DS$6:DS$57,卡牌消耗!$AI791)</f>
        <v>0</v>
      </c>
      <c r="AF791" s="14" t="str">
        <f t="shared" si="396"/>
        <v>西方龙</v>
      </c>
      <c r="AG791" s="14">
        <f t="shared" si="397"/>
        <v>4</v>
      </c>
      <c r="AH791" s="14" t="str">
        <f t="shared" si="398"/>
        <v>西方龙魂火-7</v>
      </c>
      <c r="AI791" s="14">
        <f t="shared" si="399"/>
        <v>7</v>
      </c>
      <c r="AJ791" s="14" t="str">
        <f>INDEX(挂机升级突破!$DT$4:$ED$4,INDEX(挂机升级突破!$DQ$6:$DQ$57,卡牌消耗!AI791))</f>
        <v>金币</v>
      </c>
      <c r="AK791" s="14">
        <f>ROUND(INDEX(挂机升级突破!$DJ$6:$DJ$57,卡牌消耗!AI791)*INDEX(卡牌消耗!$B$8:$F$8,AG791)/$Q$4/50,0)*50</f>
        <v>1900</v>
      </c>
      <c r="AL791" s="14" t="str">
        <f>IF(AD791&gt;0,INDEX(挂机升级突破!$DT$4:$ED$4,AD791),"")</f>
        <v>蓝色基础材料</v>
      </c>
      <c r="AM791" s="14">
        <f>ROUND(INDEX(挂机升级突破!$DT$6:$ED$57,卡牌消耗!AI791,AD791)*INDEX(卡牌消耗!$B$5:$F$5,AG791)/$Q$4/5,0)*5</f>
        <v>35</v>
      </c>
      <c r="AN791" s="14" t="str">
        <f>IF(AE791&gt;0,INDEX(挂机升级突破!$DT$4:$ED$4,AE791),"")</f>
        <v/>
      </c>
      <c r="AO791" s="14" t="str">
        <f>IF(AE791&gt;0,ROUND(INDEX(挂机升级突破!$DT$6:$ED$57,卡牌消耗!AI791,AE791)*INDEX(卡牌消耗!$B$7:$F$7,AG791)/$Q$4,0),"")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395"/>
        <v>16</v>
      </c>
      <c r="AC792" s="14">
        <f>INDEX(挂机升级突破!$DQ$6:$DQ$57,卡牌消耗!AI792)</f>
        <v>11</v>
      </c>
      <c r="AD792" s="14">
        <f>INDEX(挂机升级突破!DR$6:DR$57,卡牌消耗!$AI792)</f>
        <v>2</v>
      </c>
      <c r="AE792" s="14">
        <f>INDEX(挂机升级突破!DS$6:DS$57,卡牌消耗!$AI792)</f>
        <v>0</v>
      </c>
      <c r="AF792" s="14" t="str">
        <f t="shared" si="396"/>
        <v>西方龙</v>
      </c>
      <c r="AG792" s="14">
        <f t="shared" si="397"/>
        <v>4</v>
      </c>
      <c r="AH792" s="14" t="str">
        <f t="shared" si="398"/>
        <v>西方龙魂火-8</v>
      </c>
      <c r="AI792" s="14">
        <f t="shared" si="399"/>
        <v>8</v>
      </c>
      <c r="AJ792" s="14" t="str">
        <f>INDEX(挂机升级突破!$DT$4:$ED$4,INDEX(挂机升级突破!$DQ$6:$DQ$57,卡牌消耗!AI792))</f>
        <v>金币</v>
      </c>
      <c r="AK792" s="14">
        <f>ROUND(INDEX(挂机升级突破!$DJ$6:$DJ$57,卡牌消耗!AI792)*INDEX(卡牌消耗!$B$8:$F$8,AG792)/$Q$4/50,0)*50</f>
        <v>2850</v>
      </c>
      <c r="AL792" s="14" t="str">
        <f>IF(AD792&gt;0,INDEX(挂机升级突破!$DT$4:$ED$4,AD792),"")</f>
        <v>蓝色基础材料</v>
      </c>
      <c r="AM792" s="14">
        <f>ROUND(INDEX(挂机升级突破!$DT$6:$ED$57,卡牌消耗!AI792,AD792)*INDEX(卡牌消耗!$B$5:$F$5,AG792)/$Q$4/5,0)*5</f>
        <v>70</v>
      </c>
      <c r="AN792" s="14" t="str">
        <f>IF(AE792&gt;0,INDEX(挂机升级突破!$DT$4:$ED$4,AE792),"")</f>
        <v/>
      </c>
      <c r="AO792" s="14" t="str">
        <f>IF(AE792&gt;0,ROUND(INDEX(挂机升级突破!$DT$6:$ED$57,卡牌消耗!AI792,AE792)*INDEX(卡牌消耗!$B$7:$F$7,AG792)/$Q$4,0),"")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395"/>
        <v>16</v>
      </c>
      <c r="AC793" s="14">
        <f>INDEX(挂机升级突破!$DQ$6:$DQ$57,卡牌消耗!AI793)</f>
        <v>11</v>
      </c>
      <c r="AD793" s="14">
        <f>INDEX(挂机升级突破!DR$6:DR$57,卡牌消耗!$AI793)</f>
        <v>2</v>
      </c>
      <c r="AE793" s="14">
        <f>INDEX(挂机升级突破!DS$6:DS$57,卡牌消耗!$AI793)</f>
        <v>0</v>
      </c>
      <c r="AF793" s="14" t="str">
        <f t="shared" si="396"/>
        <v>西方龙</v>
      </c>
      <c r="AG793" s="14">
        <f t="shared" si="397"/>
        <v>4</v>
      </c>
      <c r="AH793" s="14" t="str">
        <f t="shared" si="398"/>
        <v>西方龙魂火-9</v>
      </c>
      <c r="AI793" s="14">
        <f t="shared" si="399"/>
        <v>9</v>
      </c>
      <c r="AJ793" s="14" t="str">
        <f>INDEX(挂机升级突破!$DT$4:$ED$4,INDEX(挂机升级突破!$DQ$6:$DQ$57,卡牌消耗!AI793))</f>
        <v>金币</v>
      </c>
      <c r="AK793" s="14">
        <f>ROUND(INDEX(挂机升级突破!$DJ$6:$DJ$57,卡牌消耗!AI793)*INDEX(卡牌消耗!$B$8:$F$8,AG793)/$Q$4/50,0)*50</f>
        <v>2850</v>
      </c>
      <c r="AL793" s="14" t="str">
        <f>IF(AD793&gt;0,INDEX(挂机升级突破!$DT$4:$ED$4,AD793),"")</f>
        <v>蓝色基础材料</v>
      </c>
      <c r="AM793" s="14">
        <f>ROUND(INDEX(挂机升级突破!$DT$6:$ED$57,卡牌消耗!AI793,AD793)*INDEX(卡牌消耗!$B$5:$F$5,AG793)/$Q$4/5,0)*5</f>
        <v>70</v>
      </c>
      <c r="AN793" s="14" t="str">
        <f>IF(AE793&gt;0,INDEX(挂机升级突破!$DT$4:$ED$4,AE793),"")</f>
        <v/>
      </c>
      <c r="AO793" s="14" t="str">
        <f>IF(AE793&gt;0,ROUND(INDEX(挂机升级突破!$DT$6:$ED$57,卡牌消耗!AI793,AE793)*INDEX(卡牌消耗!$B$7:$F$7,AG793)/$Q$4,0),"")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395"/>
        <v>16</v>
      </c>
      <c r="AC794" s="14">
        <f>INDEX(挂机升级突破!$DQ$6:$DQ$57,卡牌消耗!AI794)</f>
        <v>11</v>
      </c>
      <c r="AD794" s="14">
        <f>INDEX(挂机升级突破!DR$6:DR$57,卡牌消耗!$AI794)</f>
        <v>2</v>
      </c>
      <c r="AE794" s="14">
        <f>INDEX(挂机升级突破!DS$6:DS$57,卡牌消耗!$AI794)</f>
        <v>0</v>
      </c>
      <c r="AF794" s="14" t="str">
        <f t="shared" si="396"/>
        <v>西方龙</v>
      </c>
      <c r="AG794" s="14">
        <f t="shared" si="397"/>
        <v>4</v>
      </c>
      <c r="AH794" s="14" t="str">
        <f t="shared" si="398"/>
        <v>西方龙魂火-10</v>
      </c>
      <c r="AI794" s="14">
        <f t="shared" si="399"/>
        <v>10</v>
      </c>
      <c r="AJ794" s="14" t="str">
        <f>INDEX(挂机升级突破!$DT$4:$ED$4,INDEX(挂机升级突破!$DQ$6:$DQ$57,卡牌消耗!AI794))</f>
        <v>金币</v>
      </c>
      <c r="AK794" s="14">
        <f>ROUND(INDEX(挂机升级突破!$DJ$6:$DJ$57,卡牌消耗!AI794)*INDEX(卡牌消耗!$B$8:$F$8,AG794)/$Q$4/50,0)*50</f>
        <v>4750</v>
      </c>
      <c r="AL794" s="14" t="str">
        <f>IF(AD794&gt;0,INDEX(挂机升级突破!$DT$4:$ED$4,AD794),"")</f>
        <v>蓝色基础材料</v>
      </c>
      <c r="AM794" s="14">
        <f>ROUND(INDEX(挂机升级突破!$DT$6:$ED$57,卡牌消耗!AI794,AD794)*INDEX(卡牌消耗!$B$5:$F$5,AG794)/$Q$4/5,0)*5</f>
        <v>105</v>
      </c>
      <c r="AN794" s="14" t="str">
        <f>IF(AE794&gt;0,INDEX(挂机升级突破!$DT$4:$ED$4,AE794),"")</f>
        <v/>
      </c>
      <c r="AO794" s="14" t="str">
        <f>IF(AE794&gt;0,ROUND(INDEX(挂机升级突破!$DT$6:$ED$57,卡牌消耗!AI794,AE794)*INDEX(卡牌消耗!$B$7:$F$7,AG794)/$Q$4,0),"")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395"/>
        <v>16</v>
      </c>
      <c r="AC795" s="14">
        <f>INDEX(挂机升级突破!$DQ$6:$DQ$57,卡牌消耗!AI795)</f>
        <v>11</v>
      </c>
      <c r="AD795" s="14">
        <f>INDEX(挂机升级突破!DR$6:DR$57,卡牌消耗!$AI795)</f>
        <v>2</v>
      </c>
      <c r="AE795" s="14">
        <f>INDEX(挂机升级突破!DS$6:DS$57,卡牌消耗!$AI795)</f>
        <v>0</v>
      </c>
      <c r="AF795" s="14" t="str">
        <f t="shared" si="396"/>
        <v>西方龙</v>
      </c>
      <c r="AG795" s="14">
        <f t="shared" si="397"/>
        <v>4</v>
      </c>
      <c r="AH795" s="14" t="str">
        <f t="shared" si="398"/>
        <v>西方龙魂火-11</v>
      </c>
      <c r="AI795" s="14">
        <f t="shared" si="399"/>
        <v>11</v>
      </c>
      <c r="AJ795" s="14" t="str">
        <f>INDEX(挂机升级突破!$DT$4:$ED$4,INDEX(挂机升级突破!$DQ$6:$DQ$57,卡牌消耗!AI795))</f>
        <v>金币</v>
      </c>
      <c r="AK795" s="14">
        <f>ROUND(INDEX(挂机升级突破!$DJ$6:$DJ$57,卡牌消耗!AI795)*INDEX(卡牌消耗!$B$8:$F$8,AG795)/$Q$4/50,0)*50</f>
        <v>4750</v>
      </c>
      <c r="AL795" s="14" t="str">
        <f>IF(AD795&gt;0,INDEX(挂机升级突破!$DT$4:$ED$4,AD795),"")</f>
        <v>蓝色基础材料</v>
      </c>
      <c r="AM795" s="14">
        <f>ROUND(INDEX(挂机升级突破!$DT$6:$ED$57,卡牌消耗!AI795,AD795)*INDEX(卡牌消耗!$B$5:$F$5,AG795)/$Q$4/5,0)*5</f>
        <v>105</v>
      </c>
      <c r="AN795" s="14" t="str">
        <f>IF(AE795&gt;0,INDEX(挂机升级突破!$DT$4:$ED$4,AE795),"")</f>
        <v/>
      </c>
      <c r="AO795" s="14" t="str">
        <f>IF(AE795&gt;0,ROUND(INDEX(挂机升级突破!$DT$6:$ED$57,卡牌消耗!AI795,AE795)*INDEX(卡牌消耗!$B$7:$F$7,AG795)/$Q$4,0),"")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395"/>
        <v>16</v>
      </c>
      <c r="AC796" s="14">
        <f>INDEX(挂机升级突破!$DQ$6:$DQ$57,卡牌消耗!AI796)</f>
        <v>11</v>
      </c>
      <c r="AD796" s="14">
        <f>INDEX(挂机升级突破!DR$6:DR$57,卡牌消耗!$AI796)</f>
        <v>2</v>
      </c>
      <c r="AE796" s="14">
        <f>INDEX(挂机升级突破!DS$6:DS$57,卡牌消耗!$AI796)</f>
        <v>0</v>
      </c>
      <c r="AF796" s="14" t="str">
        <f t="shared" si="396"/>
        <v>西方龙</v>
      </c>
      <c r="AG796" s="14">
        <f t="shared" si="397"/>
        <v>4</v>
      </c>
      <c r="AH796" s="14" t="str">
        <f t="shared" si="398"/>
        <v>西方龙魂火-12</v>
      </c>
      <c r="AI796" s="14">
        <f t="shared" si="399"/>
        <v>12</v>
      </c>
      <c r="AJ796" s="14" t="str">
        <f>INDEX(挂机升级突破!$DT$4:$ED$4,INDEX(挂机升级突破!$DQ$6:$DQ$57,卡牌消耗!AI796))</f>
        <v>金币</v>
      </c>
      <c r="AK796" s="14">
        <f>ROUND(INDEX(挂机升级突破!$DJ$6:$DJ$57,卡牌消耗!AI796)*INDEX(卡牌消耗!$B$8:$F$8,AG796)/$Q$4/50,0)*50</f>
        <v>4100</v>
      </c>
      <c r="AL796" s="14" t="str">
        <f>IF(AD796&gt;0,INDEX(挂机升级突破!$DT$4:$ED$4,AD796),"")</f>
        <v>蓝色基础材料</v>
      </c>
      <c r="AM796" s="14">
        <f>ROUND(INDEX(挂机升级突破!$DT$6:$ED$57,卡牌消耗!AI796,AD796)*INDEX(卡牌消耗!$B$5:$F$5,AG796)/$Q$4/5,0)*5</f>
        <v>140</v>
      </c>
      <c r="AN796" s="14" t="str">
        <f>IF(AE796&gt;0,INDEX(挂机升级突破!$DT$4:$ED$4,AE796),"")</f>
        <v/>
      </c>
      <c r="AO796" s="14" t="str">
        <f>IF(AE796&gt;0,ROUND(INDEX(挂机升级突破!$DT$6:$ED$57,卡牌消耗!AI796,AE796)*INDEX(卡牌消耗!$B$7:$F$7,AG796)/$Q$4,0),"")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395"/>
        <v>16</v>
      </c>
      <c r="AC797" s="14">
        <f>INDEX(挂机升级突破!$DQ$6:$DQ$57,卡牌消耗!AI797)</f>
        <v>11</v>
      </c>
      <c r="AD797" s="14">
        <f>INDEX(挂机升级突破!DR$6:DR$57,卡牌消耗!$AI797)</f>
        <v>2</v>
      </c>
      <c r="AE797" s="14">
        <f>INDEX(挂机升级突破!DS$6:DS$57,卡牌消耗!$AI797)</f>
        <v>0</v>
      </c>
      <c r="AF797" s="14" t="str">
        <f t="shared" si="396"/>
        <v>西方龙</v>
      </c>
      <c r="AG797" s="14">
        <f t="shared" si="397"/>
        <v>4</v>
      </c>
      <c r="AH797" s="14" t="str">
        <f t="shared" si="398"/>
        <v>西方龙魂火-13</v>
      </c>
      <c r="AI797" s="14">
        <f t="shared" si="399"/>
        <v>13</v>
      </c>
      <c r="AJ797" s="14" t="str">
        <f>INDEX(挂机升级突破!$DT$4:$ED$4,INDEX(挂机升级突破!$DQ$6:$DQ$57,卡牌消耗!AI797))</f>
        <v>金币</v>
      </c>
      <c r="AK797" s="14">
        <f>ROUND(INDEX(挂机升级突破!$DJ$6:$DJ$57,卡牌消耗!AI797)*INDEX(卡牌消耗!$B$8:$F$8,AG797)/$Q$4/50,0)*50</f>
        <v>4100</v>
      </c>
      <c r="AL797" s="14" t="str">
        <f>IF(AD797&gt;0,INDEX(挂机升级突破!$DT$4:$ED$4,AD797),"")</f>
        <v>蓝色基础材料</v>
      </c>
      <c r="AM797" s="14">
        <f>ROUND(INDEX(挂机升级突破!$DT$6:$ED$57,卡牌消耗!AI797,AD797)*INDEX(卡牌消耗!$B$5:$F$5,AG797)/$Q$4/5,0)*5</f>
        <v>140</v>
      </c>
      <c r="AN797" s="14" t="str">
        <f>IF(AE797&gt;0,INDEX(挂机升级突破!$DT$4:$ED$4,AE797),"")</f>
        <v/>
      </c>
      <c r="AO797" s="14" t="str">
        <f>IF(AE797&gt;0,ROUND(INDEX(挂机升级突破!$DT$6:$ED$57,卡牌消耗!AI797,AE797)*INDEX(卡牌消耗!$B$7:$F$7,AG797)/$Q$4,0),"")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395"/>
        <v>16</v>
      </c>
      <c r="AC798" s="14">
        <f>INDEX(挂机升级突破!$DQ$6:$DQ$57,卡牌消耗!AI798)</f>
        <v>11</v>
      </c>
      <c r="AD798" s="14">
        <f>INDEX(挂机升级突破!DR$6:DR$57,卡牌消耗!$AI798)</f>
        <v>3</v>
      </c>
      <c r="AE798" s="14">
        <f>INDEX(挂机升级突破!DS$6:DS$57,卡牌消耗!$AI798)</f>
        <v>0</v>
      </c>
      <c r="AF798" s="14" t="str">
        <f t="shared" si="396"/>
        <v>西方龙</v>
      </c>
      <c r="AG798" s="14">
        <f t="shared" si="397"/>
        <v>4</v>
      </c>
      <c r="AH798" s="14" t="str">
        <f t="shared" si="398"/>
        <v>西方龙魂火-14</v>
      </c>
      <c r="AI798" s="14">
        <f t="shared" si="399"/>
        <v>14</v>
      </c>
      <c r="AJ798" s="14" t="str">
        <f>INDEX(挂机升级突破!$DT$4:$ED$4,INDEX(挂机升级突破!$DQ$6:$DQ$57,卡牌消耗!AI798))</f>
        <v>金币</v>
      </c>
      <c r="AK798" s="14">
        <f>ROUND(INDEX(挂机升级突破!$DJ$6:$DJ$57,卡牌消耗!AI798)*INDEX(卡牌消耗!$B$8:$F$8,AG798)/$Q$4/50,0)*50</f>
        <v>4500</v>
      </c>
      <c r="AL798" s="14" t="str">
        <f>IF(AD798&gt;0,INDEX(挂机升级突破!$DT$4:$ED$4,AD798),"")</f>
        <v>紫色基础材料</v>
      </c>
      <c r="AM798" s="14">
        <f>ROUND(INDEX(挂机升级突破!$DT$6:$ED$57,卡牌消耗!AI798,AD798)*INDEX(卡牌消耗!$B$5:$F$5,AG798)/$Q$4/5,0)*5</f>
        <v>30</v>
      </c>
      <c r="AN798" s="14" t="str">
        <f>IF(AE798&gt;0,INDEX(挂机升级突破!$DT$4:$ED$4,AE798),"")</f>
        <v/>
      </c>
      <c r="AO798" s="14" t="str">
        <f>IF(AE798&gt;0,ROUND(INDEX(挂机升级突破!$DT$6:$ED$57,卡牌消耗!AI798,AE798)*INDEX(卡牌消耗!$B$7:$F$7,AG798)/$Q$4,0),"")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395"/>
        <v>16</v>
      </c>
      <c r="AC799" s="14">
        <f>INDEX(挂机升级突破!$DQ$6:$DQ$57,卡牌消耗!AI799)</f>
        <v>11</v>
      </c>
      <c r="AD799" s="14">
        <f>INDEX(挂机升级突破!DR$6:DR$57,卡牌消耗!$AI799)</f>
        <v>3</v>
      </c>
      <c r="AE799" s="14">
        <f>INDEX(挂机升级突破!DS$6:DS$57,卡牌消耗!$AI799)</f>
        <v>0</v>
      </c>
      <c r="AF799" s="14" t="str">
        <f t="shared" si="396"/>
        <v>西方龙</v>
      </c>
      <c r="AG799" s="14">
        <f t="shared" si="397"/>
        <v>4</v>
      </c>
      <c r="AH799" s="14" t="str">
        <f t="shared" si="398"/>
        <v>西方龙魂火-15</v>
      </c>
      <c r="AI799" s="14">
        <f t="shared" si="399"/>
        <v>15</v>
      </c>
      <c r="AJ799" s="14" t="str">
        <f>INDEX(挂机升级突破!$DT$4:$ED$4,INDEX(挂机升级突破!$DQ$6:$DQ$57,卡牌消耗!AI799))</f>
        <v>金币</v>
      </c>
      <c r="AK799" s="14">
        <f>ROUND(INDEX(挂机升级突破!$DJ$6:$DJ$57,卡牌消耗!AI799)*INDEX(卡牌消耗!$B$8:$F$8,AG799)/$Q$4/50,0)*50</f>
        <v>4900</v>
      </c>
      <c r="AL799" s="14" t="str">
        <f>IF(AD799&gt;0,INDEX(挂机升级突破!$DT$4:$ED$4,AD799),"")</f>
        <v>紫色基础材料</v>
      </c>
      <c r="AM799" s="14">
        <f>ROUND(INDEX(挂机升级突破!$DT$6:$ED$57,卡牌消耗!AI799,AD799)*INDEX(卡牌消耗!$B$5:$F$5,AG799)/$Q$4/5,0)*5</f>
        <v>30</v>
      </c>
      <c r="AN799" s="14" t="str">
        <f>IF(AE799&gt;0,INDEX(挂机升级突破!$DT$4:$ED$4,AE799),"")</f>
        <v/>
      </c>
      <c r="AO799" s="14" t="str">
        <f>IF(AE799&gt;0,ROUND(INDEX(挂机升级突破!$DT$6:$ED$57,卡牌消耗!AI799,AE799)*INDEX(卡牌消耗!$B$7:$F$7,AG799)/$Q$4,0),"")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395"/>
        <v>16</v>
      </c>
      <c r="AC800" s="14">
        <f>INDEX(挂机升级突破!$DQ$6:$DQ$57,卡牌消耗!AI800)</f>
        <v>11</v>
      </c>
      <c r="AD800" s="14">
        <f>INDEX(挂机升级突破!DR$6:DR$57,卡牌消耗!$AI800)</f>
        <v>3</v>
      </c>
      <c r="AE800" s="14">
        <f>INDEX(挂机升级突破!DS$6:DS$57,卡牌消耗!$AI800)</f>
        <v>0</v>
      </c>
      <c r="AF800" s="14" t="str">
        <f t="shared" si="396"/>
        <v>西方龙</v>
      </c>
      <c r="AG800" s="14">
        <f t="shared" si="397"/>
        <v>4</v>
      </c>
      <c r="AH800" s="14" t="str">
        <f t="shared" si="398"/>
        <v>西方龙魂火-16</v>
      </c>
      <c r="AI800" s="14">
        <f t="shared" si="399"/>
        <v>16</v>
      </c>
      <c r="AJ800" s="14" t="str">
        <f>INDEX(挂机升级突破!$DT$4:$ED$4,INDEX(挂机升级突破!$DQ$6:$DQ$57,卡牌消耗!AI800))</f>
        <v>金币</v>
      </c>
      <c r="AK800" s="14">
        <f>ROUND(INDEX(挂机升级突破!$DJ$6:$DJ$57,卡牌消耗!AI800)*INDEX(卡牌消耗!$B$8:$F$8,AG800)/$Q$4/50,0)*50</f>
        <v>4900</v>
      </c>
      <c r="AL800" s="14" t="str">
        <f>IF(AD800&gt;0,INDEX(挂机升级突破!$DT$4:$ED$4,AD800),"")</f>
        <v>紫色基础材料</v>
      </c>
      <c r="AM800" s="14">
        <f>ROUND(INDEX(挂机升级突破!$DT$6:$ED$57,卡牌消耗!AI800,AD800)*INDEX(卡牌消耗!$B$5:$F$5,AG800)/$Q$4/5,0)*5</f>
        <v>30</v>
      </c>
      <c r="AN800" s="14" t="str">
        <f>IF(AE800&gt;0,INDEX(挂机升级突破!$DT$4:$ED$4,AE800),"")</f>
        <v/>
      </c>
      <c r="AO800" s="14" t="str">
        <f>IF(AE800&gt;0,ROUND(INDEX(挂机升级突破!$DT$6:$ED$57,卡牌消耗!AI800,AE800)*INDEX(卡牌消耗!$B$7:$F$7,AG800)/$Q$4,0),"")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395"/>
        <v>16</v>
      </c>
      <c r="AC801" s="14">
        <f>INDEX(挂机升级突破!$DQ$6:$DQ$57,卡牌消耗!AI801)</f>
        <v>11</v>
      </c>
      <c r="AD801" s="14">
        <f>INDEX(挂机升级突破!DR$6:DR$57,卡牌消耗!$AI801)</f>
        <v>3</v>
      </c>
      <c r="AE801" s="14">
        <f>INDEX(挂机升级突破!DS$6:DS$57,卡牌消耗!$AI801)</f>
        <v>0</v>
      </c>
      <c r="AF801" s="14" t="str">
        <f t="shared" si="396"/>
        <v>西方龙</v>
      </c>
      <c r="AG801" s="14">
        <f t="shared" si="397"/>
        <v>4</v>
      </c>
      <c r="AH801" s="14" t="str">
        <f t="shared" si="398"/>
        <v>西方龙魂火-17</v>
      </c>
      <c r="AI801" s="14">
        <f t="shared" si="399"/>
        <v>17</v>
      </c>
      <c r="AJ801" s="14" t="str">
        <f>INDEX(挂机升级突破!$DT$4:$ED$4,INDEX(挂机升级突破!$DQ$6:$DQ$57,卡牌消耗!AI801))</f>
        <v>金币</v>
      </c>
      <c r="AK801" s="14">
        <f>ROUND(INDEX(挂机升级突破!$DJ$6:$DJ$57,卡牌消耗!AI801)*INDEX(卡牌消耗!$B$8:$F$8,AG801)/$Q$4/50,0)*50</f>
        <v>6150</v>
      </c>
      <c r="AL801" s="14" t="str">
        <f>IF(AD801&gt;0,INDEX(挂机升级突破!$DT$4:$ED$4,AD801),"")</f>
        <v>紫色基础材料</v>
      </c>
      <c r="AM801" s="14">
        <f>ROUND(INDEX(挂机升级突破!$DT$6:$ED$57,卡牌消耗!AI801,AD801)*INDEX(卡牌消耗!$B$5:$F$5,AG801)/$Q$4/5,0)*5</f>
        <v>55</v>
      </c>
      <c r="AN801" s="14" t="str">
        <f>IF(AE801&gt;0,INDEX(挂机升级突破!$DT$4:$ED$4,AE801),"")</f>
        <v/>
      </c>
      <c r="AO801" s="14" t="str">
        <f>IF(AE801&gt;0,ROUND(INDEX(挂机升级突破!$DT$6:$ED$57,卡牌消耗!AI801,AE801)*INDEX(卡牌消耗!$B$7:$F$7,AG801)/$Q$4,0),"")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395"/>
        <v>16</v>
      </c>
      <c r="AC802" s="14">
        <f>INDEX(挂机升级突破!$DQ$6:$DQ$57,卡牌消耗!AI802)</f>
        <v>11</v>
      </c>
      <c r="AD802" s="14">
        <f>INDEX(挂机升级突破!DR$6:DR$57,卡牌消耗!$AI802)</f>
        <v>3</v>
      </c>
      <c r="AE802" s="14">
        <f>INDEX(挂机升级突破!DS$6:DS$57,卡牌消耗!$AI802)</f>
        <v>0</v>
      </c>
      <c r="AF802" s="14" t="str">
        <f t="shared" si="396"/>
        <v>西方龙</v>
      </c>
      <c r="AG802" s="14">
        <f t="shared" si="397"/>
        <v>4</v>
      </c>
      <c r="AH802" s="14" t="str">
        <f t="shared" si="398"/>
        <v>西方龙魂火-18</v>
      </c>
      <c r="AI802" s="14">
        <f t="shared" si="399"/>
        <v>18</v>
      </c>
      <c r="AJ802" s="14" t="str">
        <f>INDEX(挂机升级突破!$DT$4:$ED$4,INDEX(挂机升级突破!$DQ$6:$DQ$57,卡牌消耗!AI802))</f>
        <v>金币</v>
      </c>
      <c r="AK802" s="14">
        <f>ROUND(INDEX(挂机升级突破!$DJ$6:$DJ$57,卡牌消耗!AI802)*INDEX(卡牌消耗!$B$8:$F$8,AG802)/$Q$4/50,0)*50</f>
        <v>6150</v>
      </c>
      <c r="AL802" s="14" t="str">
        <f>IF(AD802&gt;0,INDEX(挂机升级突破!$DT$4:$ED$4,AD802),"")</f>
        <v>紫色基础材料</v>
      </c>
      <c r="AM802" s="14">
        <f>ROUND(INDEX(挂机升级突破!$DT$6:$ED$57,卡牌消耗!AI802,AD802)*INDEX(卡牌消耗!$B$5:$F$5,AG802)/$Q$4/5,0)*5</f>
        <v>55</v>
      </c>
      <c r="AN802" s="14" t="str">
        <f>IF(AE802&gt;0,INDEX(挂机升级突破!$DT$4:$ED$4,AE802),"")</f>
        <v/>
      </c>
      <c r="AO802" s="14" t="str">
        <f>IF(AE802&gt;0,ROUND(INDEX(挂机升级突破!$DT$6:$ED$57,卡牌消耗!AI802,AE802)*INDEX(卡牌消耗!$B$7:$F$7,AG802)/$Q$4,0),"")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395"/>
        <v>16</v>
      </c>
      <c r="AC803" s="14">
        <f>INDEX(挂机升级突破!$DQ$6:$DQ$57,卡牌消耗!AI803)</f>
        <v>11</v>
      </c>
      <c r="AD803" s="14">
        <f>INDEX(挂机升级突破!DR$6:DR$57,卡牌消耗!$AI803)</f>
        <v>3</v>
      </c>
      <c r="AE803" s="14">
        <f>INDEX(挂机升级突破!DS$6:DS$57,卡牌消耗!$AI803)</f>
        <v>0</v>
      </c>
      <c r="AF803" s="14" t="str">
        <f t="shared" si="396"/>
        <v>西方龙</v>
      </c>
      <c r="AG803" s="14">
        <f t="shared" si="397"/>
        <v>4</v>
      </c>
      <c r="AH803" s="14" t="str">
        <f t="shared" si="398"/>
        <v>西方龙魂火-19</v>
      </c>
      <c r="AI803" s="14">
        <f t="shared" si="399"/>
        <v>19</v>
      </c>
      <c r="AJ803" s="14" t="str">
        <f>INDEX(挂机升级突破!$DT$4:$ED$4,INDEX(挂机升级突破!$DQ$6:$DQ$57,卡牌消耗!AI803))</f>
        <v>金币</v>
      </c>
      <c r="AK803" s="14">
        <f>ROUND(INDEX(挂机升级突破!$DJ$6:$DJ$57,卡牌消耗!AI803)*INDEX(卡牌消耗!$B$8:$F$8,AG803)/$Q$4/50,0)*50</f>
        <v>6150</v>
      </c>
      <c r="AL803" s="14" t="str">
        <f>IF(AD803&gt;0,INDEX(挂机升级突破!$DT$4:$ED$4,AD803),"")</f>
        <v>紫色基础材料</v>
      </c>
      <c r="AM803" s="14">
        <f>ROUND(INDEX(挂机升级突破!$DT$6:$ED$57,卡牌消耗!AI803,AD803)*INDEX(卡牌消耗!$B$5:$F$5,AG803)/$Q$4/5,0)*5</f>
        <v>55</v>
      </c>
      <c r="AN803" s="14" t="str">
        <f>IF(AE803&gt;0,INDEX(挂机升级突破!$DT$4:$ED$4,AE803),"")</f>
        <v/>
      </c>
      <c r="AO803" s="14" t="str">
        <f>IF(AE803&gt;0,ROUND(INDEX(挂机升级突破!$DT$6:$ED$57,卡牌消耗!AI803,AE803)*INDEX(卡牌消耗!$B$7:$F$7,AG803)/$Q$4,0),"")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395"/>
        <v>16</v>
      </c>
      <c r="AC804" s="14">
        <f>INDEX(挂机升级突破!$DQ$6:$DQ$57,卡牌消耗!AI804)</f>
        <v>11</v>
      </c>
      <c r="AD804" s="14">
        <f>INDEX(挂机升级突破!DR$6:DR$57,卡牌消耗!$AI804)</f>
        <v>3</v>
      </c>
      <c r="AE804" s="14">
        <f>INDEX(挂机升级突破!DS$6:DS$57,卡牌消耗!$AI804)</f>
        <v>0</v>
      </c>
      <c r="AF804" s="14" t="str">
        <f t="shared" si="396"/>
        <v>西方龙</v>
      </c>
      <c r="AG804" s="14">
        <f t="shared" si="397"/>
        <v>4</v>
      </c>
      <c r="AH804" s="14" t="str">
        <f t="shared" si="398"/>
        <v>西方龙魂火-20</v>
      </c>
      <c r="AI804" s="14">
        <f t="shared" si="399"/>
        <v>20</v>
      </c>
      <c r="AJ804" s="14" t="str">
        <f>INDEX(挂机升级突破!$DT$4:$ED$4,INDEX(挂机升级突破!$DQ$6:$DQ$57,卡牌消耗!AI804))</f>
        <v>金币</v>
      </c>
      <c r="AK804" s="14">
        <f>ROUND(INDEX(挂机升级突破!$DJ$6:$DJ$57,卡牌消耗!AI804)*INDEX(卡牌消耗!$B$8:$F$8,AG804)/$Q$4/50,0)*50</f>
        <v>7550</v>
      </c>
      <c r="AL804" s="14" t="str">
        <f>IF(AD804&gt;0,INDEX(挂机升级突破!$DT$4:$ED$4,AD804),"")</f>
        <v>紫色基础材料</v>
      </c>
      <c r="AM804" s="14">
        <f>ROUND(INDEX(挂机升级突破!$DT$6:$ED$57,卡牌消耗!AI804,AD804)*INDEX(卡牌消耗!$B$5:$F$5,AG804)/$Q$4/5,0)*5</f>
        <v>85</v>
      </c>
      <c r="AN804" s="14" t="str">
        <f>IF(AE804&gt;0,INDEX(挂机升级突破!$DT$4:$ED$4,AE804),"")</f>
        <v/>
      </c>
      <c r="AO804" s="14" t="str">
        <f>IF(AE804&gt;0,ROUND(INDEX(挂机升级突破!$DT$6:$ED$57,卡牌消耗!AI804,AE804)*INDEX(卡牌消耗!$B$7:$F$7,AG804)/$Q$4,0),"")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395"/>
        <v>16</v>
      </c>
      <c r="AC805" s="14">
        <f>INDEX(挂机升级突破!$DQ$6:$DQ$57,卡牌消耗!AI805)</f>
        <v>11</v>
      </c>
      <c r="AD805" s="14">
        <f>INDEX(挂机升级突破!DR$6:DR$57,卡牌消耗!$AI805)</f>
        <v>3</v>
      </c>
      <c r="AE805" s="14">
        <f>INDEX(挂机升级突破!DS$6:DS$57,卡牌消耗!$AI805)</f>
        <v>0</v>
      </c>
      <c r="AF805" s="14" t="str">
        <f t="shared" si="396"/>
        <v>西方龙</v>
      </c>
      <c r="AG805" s="14">
        <f t="shared" si="397"/>
        <v>4</v>
      </c>
      <c r="AH805" s="14" t="str">
        <f t="shared" si="398"/>
        <v>西方龙魂火-21</v>
      </c>
      <c r="AI805" s="14">
        <f t="shared" si="399"/>
        <v>21</v>
      </c>
      <c r="AJ805" s="14" t="str">
        <f>INDEX(挂机升级突破!$DT$4:$ED$4,INDEX(挂机升级突破!$DQ$6:$DQ$57,卡牌消耗!AI805))</f>
        <v>金币</v>
      </c>
      <c r="AK805" s="14">
        <f>ROUND(INDEX(挂机升级突破!$DJ$6:$DJ$57,卡牌消耗!AI805)*INDEX(卡牌消耗!$B$8:$F$8,AG805)/$Q$4/50,0)*50</f>
        <v>7550</v>
      </c>
      <c r="AL805" s="14" t="str">
        <f>IF(AD805&gt;0,INDEX(挂机升级突破!$DT$4:$ED$4,AD805),"")</f>
        <v>紫色基础材料</v>
      </c>
      <c r="AM805" s="14">
        <f>ROUND(INDEX(挂机升级突破!$DT$6:$ED$57,卡牌消耗!AI805,AD805)*INDEX(卡牌消耗!$B$5:$F$5,AG805)/$Q$4/5,0)*5</f>
        <v>85</v>
      </c>
      <c r="AN805" s="14" t="str">
        <f>IF(AE805&gt;0,INDEX(挂机升级突破!$DT$4:$ED$4,AE805),"")</f>
        <v/>
      </c>
      <c r="AO805" s="14" t="str">
        <f>IF(AE805&gt;0,ROUND(INDEX(挂机升级突破!$DT$6:$ED$57,卡牌消耗!AI805,AE805)*INDEX(卡牌消耗!$B$7:$F$7,AG805)/$Q$4,0),"")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395"/>
        <v>16</v>
      </c>
      <c r="AC806" s="14">
        <f>INDEX(挂机升级突破!$DQ$6:$DQ$57,卡牌消耗!AI806)</f>
        <v>11</v>
      </c>
      <c r="AD806" s="14">
        <f>INDEX(挂机升级突破!DR$6:DR$57,卡牌消耗!$AI806)</f>
        <v>3</v>
      </c>
      <c r="AE806" s="14">
        <f>INDEX(挂机升级突破!DS$6:DS$57,卡牌消耗!$AI806)</f>
        <v>0</v>
      </c>
      <c r="AF806" s="14" t="str">
        <f t="shared" si="396"/>
        <v>西方龙</v>
      </c>
      <c r="AG806" s="14">
        <f t="shared" si="397"/>
        <v>4</v>
      </c>
      <c r="AH806" s="14" t="str">
        <f t="shared" si="398"/>
        <v>西方龙魂火-22</v>
      </c>
      <c r="AI806" s="14">
        <f t="shared" si="399"/>
        <v>22</v>
      </c>
      <c r="AJ806" s="14" t="str">
        <f>INDEX(挂机升级突破!$DT$4:$ED$4,INDEX(挂机升级突破!$DQ$6:$DQ$57,卡牌消耗!AI806))</f>
        <v>金币</v>
      </c>
      <c r="AK806" s="14">
        <f>ROUND(INDEX(挂机升级突破!$DJ$6:$DJ$57,卡牌消耗!AI806)*INDEX(卡牌消耗!$B$8:$F$8,AG806)/$Q$4/50,0)*50</f>
        <v>7550</v>
      </c>
      <c r="AL806" s="14" t="str">
        <f>IF(AD806&gt;0,INDEX(挂机升级突破!$DT$4:$ED$4,AD806),"")</f>
        <v>紫色基础材料</v>
      </c>
      <c r="AM806" s="14">
        <f>ROUND(INDEX(挂机升级突破!$DT$6:$ED$57,卡牌消耗!AI806,AD806)*INDEX(卡牌消耗!$B$5:$F$5,AG806)/$Q$4/5,0)*5</f>
        <v>85</v>
      </c>
      <c r="AN806" s="14" t="str">
        <f>IF(AE806&gt;0,INDEX(挂机升级突破!$DT$4:$ED$4,AE806),"")</f>
        <v/>
      </c>
      <c r="AO806" s="14" t="str">
        <f>IF(AE806&gt;0,ROUND(INDEX(挂机升级突破!$DT$6:$ED$57,卡牌消耗!AI806,AE806)*INDEX(卡牌消耗!$B$7:$F$7,AG806)/$Q$4,0),"")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395"/>
        <v>16</v>
      </c>
      <c r="AC807" s="14">
        <f>INDEX(挂机升级突破!$DQ$6:$DQ$57,卡牌消耗!AI807)</f>
        <v>11</v>
      </c>
      <c r="AD807" s="14">
        <f>INDEX(挂机升级突破!DR$6:DR$57,卡牌消耗!$AI807)</f>
        <v>4</v>
      </c>
      <c r="AE807" s="14">
        <f>INDEX(挂机升级突破!DS$6:DS$57,卡牌消耗!$AI807)</f>
        <v>0</v>
      </c>
      <c r="AF807" s="14" t="str">
        <f t="shared" si="396"/>
        <v>西方龙</v>
      </c>
      <c r="AG807" s="14">
        <f t="shared" si="397"/>
        <v>4</v>
      </c>
      <c r="AH807" s="14" t="str">
        <f t="shared" si="398"/>
        <v>西方龙魂火-23</v>
      </c>
      <c r="AI807" s="14">
        <f t="shared" si="399"/>
        <v>23</v>
      </c>
      <c r="AJ807" s="14" t="str">
        <f>INDEX(挂机升级突破!$DT$4:$ED$4,INDEX(挂机升级突破!$DQ$6:$DQ$57,卡牌消耗!AI807))</f>
        <v>金币</v>
      </c>
      <c r="AK807" s="14">
        <f>ROUND(INDEX(挂机升级突破!$DJ$6:$DJ$57,卡牌消耗!AI807)*INDEX(卡牌消耗!$B$8:$F$8,AG807)/$Q$4/50,0)*50</f>
        <v>10350</v>
      </c>
      <c r="AL807" s="14" t="str">
        <f>IF(AD807&gt;0,INDEX(挂机升级突破!$DT$4:$ED$4,AD807),"")</f>
        <v>橙色基础材料</v>
      </c>
      <c r="AM807" s="14">
        <f>ROUND(INDEX(挂机升级突破!$DT$6:$ED$57,卡牌消耗!AI807,AD807)*INDEX(卡牌消耗!$B$5:$F$5,AG807)/$Q$4/5,0)*5</f>
        <v>25</v>
      </c>
      <c r="AN807" s="14" t="str">
        <f>IF(AE807&gt;0,INDEX(挂机升级突破!$DT$4:$ED$4,AE807),"")</f>
        <v/>
      </c>
      <c r="AO807" s="14" t="str">
        <f>IF(AE807&gt;0,ROUND(INDEX(挂机升级突破!$DT$6:$ED$57,卡牌消耗!AI807,AE807)*INDEX(卡牌消耗!$B$7:$F$7,AG807)/$Q$4,0),"")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395"/>
        <v>16</v>
      </c>
      <c r="AC808" s="14">
        <f>INDEX(挂机升级突破!$DQ$6:$DQ$57,卡牌消耗!AI808)</f>
        <v>11</v>
      </c>
      <c r="AD808" s="14">
        <f>INDEX(挂机升级突破!DR$6:DR$57,卡牌消耗!$AI808)</f>
        <v>4</v>
      </c>
      <c r="AE808" s="14">
        <f>INDEX(挂机升级突破!DS$6:DS$57,卡牌消耗!$AI808)</f>
        <v>0</v>
      </c>
      <c r="AF808" s="14" t="str">
        <f t="shared" si="396"/>
        <v>西方龙</v>
      </c>
      <c r="AG808" s="14">
        <f t="shared" si="397"/>
        <v>4</v>
      </c>
      <c r="AH808" s="14" t="str">
        <f t="shared" si="398"/>
        <v>西方龙魂火-24</v>
      </c>
      <c r="AI808" s="14">
        <f t="shared" si="399"/>
        <v>24</v>
      </c>
      <c r="AJ808" s="14" t="str">
        <f>INDEX(挂机升级突破!$DT$4:$ED$4,INDEX(挂机升级突破!$DQ$6:$DQ$57,卡牌消耗!AI808))</f>
        <v>金币</v>
      </c>
      <c r="AK808" s="14">
        <f>ROUND(INDEX(挂机升级突破!$DJ$6:$DJ$57,卡牌消耗!AI808)*INDEX(卡牌消耗!$B$8:$F$8,AG808)/$Q$4/50,0)*50</f>
        <v>10350</v>
      </c>
      <c r="AL808" s="14" t="str">
        <f>IF(AD808&gt;0,INDEX(挂机升级突破!$DT$4:$ED$4,AD808),"")</f>
        <v>橙色基础材料</v>
      </c>
      <c r="AM808" s="14">
        <f>ROUND(INDEX(挂机升级突破!$DT$6:$ED$57,卡牌消耗!AI808,AD808)*INDEX(卡牌消耗!$B$5:$F$5,AG808)/$Q$4/5,0)*5</f>
        <v>25</v>
      </c>
      <c r="AN808" s="14" t="str">
        <f>IF(AE808&gt;0,INDEX(挂机升级突破!$DT$4:$ED$4,AE808),"")</f>
        <v/>
      </c>
      <c r="AO808" s="14" t="str">
        <f>IF(AE808&gt;0,ROUND(INDEX(挂机升级突破!$DT$6:$ED$57,卡牌消耗!AI808,AE808)*INDEX(卡牌消耗!$B$7:$F$7,AG808)/$Q$4,0),"")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395"/>
        <v>16</v>
      </c>
      <c r="AC809" s="14">
        <f>INDEX(挂机升级突破!$DQ$6:$DQ$57,卡牌消耗!AI809)</f>
        <v>11</v>
      </c>
      <c r="AD809" s="14">
        <f>INDEX(挂机升级突破!DR$6:DR$57,卡牌消耗!$AI809)</f>
        <v>4</v>
      </c>
      <c r="AE809" s="14">
        <f>INDEX(挂机升级突破!DS$6:DS$57,卡牌消耗!$AI809)</f>
        <v>0</v>
      </c>
      <c r="AF809" s="14" t="str">
        <f t="shared" si="396"/>
        <v>西方龙</v>
      </c>
      <c r="AG809" s="14">
        <f t="shared" si="397"/>
        <v>4</v>
      </c>
      <c r="AH809" s="14" t="str">
        <f t="shared" si="398"/>
        <v>西方龙魂火-25</v>
      </c>
      <c r="AI809" s="14">
        <f t="shared" si="399"/>
        <v>25</v>
      </c>
      <c r="AJ809" s="14" t="str">
        <f>INDEX(挂机升级突破!$DT$4:$ED$4,INDEX(挂机升级突破!$DQ$6:$DQ$57,卡牌消耗!AI809))</f>
        <v>金币</v>
      </c>
      <c r="AK809" s="14">
        <f>ROUND(INDEX(挂机升级突破!$DJ$6:$DJ$57,卡牌消耗!AI809)*INDEX(卡牌消耗!$B$8:$F$8,AG809)/$Q$4/50,0)*50</f>
        <v>11300</v>
      </c>
      <c r="AL809" s="14" t="str">
        <f>IF(AD809&gt;0,INDEX(挂机升级突破!$DT$4:$ED$4,AD809),"")</f>
        <v>橙色基础材料</v>
      </c>
      <c r="AM809" s="14">
        <f>ROUND(INDEX(挂机升级突破!$DT$6:$ED$57,卡牌消耗!AI809,AD809)*INDEX(卡牌消耗!$B$5:$F$5,AG809)/$Q$4/5,0)*5</f>
        <v>25</v>
      </c>
      <c r="AN809" s="14" t="str">
        <f>IF(AE809&gt;0,INDEX(挂机升级突破!$DT$4:$ED$4,AE809),"")</f>
        <v/>
      </c>
      <c r="AO809" s="14" t="str">
        <f>IF(AE809&gt;0,ROUND(INDEX(挂机升级突破!$DT$6:$ED$57,卡牌消耗!AI809,AE809)*INDEX(卡牌消耗!$B$7:$F$7,AG809)/$Q$4,0),"")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395"/>
        <v>16</v>
      </c>
      <c r="AC810" s="14">
        <f>INDEX(挂机升级突破!$DQ$6:$DQ$57,卡牌消耗!AI810)</f>
        <v>11</v>
      </c>
      <c r="AD810" s="14">
        <f>INDEX(挂机升级突破!DR$6:DR$57,卡牌消耗!$AI810)</f>
        <v>4</v>
      </c>
      <c r="AE810" s="14">
        <f>INDEX(挂机升级突破!DS$6:DS$57,卡牌消耗!$AI810)</f>
        <v>0</v>
      </c>
      <c r="AF810" s="14" t="str">
        <f t="shared" si="396"/>
        <v>西方龙</v>
      </c>
      <c r="AG810" s="14">
        <f t="shared" si="397"/>
        <v>4</v>
      </c>
      <c r="AH810" s="14" t="str">
        <f t="shared" si="398"/>
        <v>西方龙魂火-26</v>
      </c>
      <c r="AI810" s="14">
        <f t="shared" si="399"/>
        <v>26</v>
      </c>
      <c r="AJ810" s="14" t="str">
        <f>INDEX(挂机升级突破!$DT$4:$ED$4,INDEX(挂机升级突破!$DQ$6:$DQ$57,卡牌消耗!AI810))</f>
        <v>金币</v>
      </c>
      <c r="AK810" s="14">
        <f>ROUND(INDEX(挂机升级突破!$DJ$6:$DJ$57,卡牌消耗!AI810)*INDEX(卡牌消耗!$B$8:$F$8,AG810)/$Q$4/50,0)*50</f>
        <v>13150</v>
      </c>
      <c r="AL810" s="14" t="str">
        <f>IF(AD810&gt;0,INDEX(挂机升级突破!$DT$4:$ED$4,AD810),"")</f>
        <v>橙色基础材料</v>
      </c>
      <c r="AM810" s="14">
        <f>ROUND(INDEX(挂机升级突破!$DT$6:$ED$57,卡牌消耗!AI810,AD810)*INDEX(卡牌消耗!$B$5:$F$5,AG810)/$Q$4/5,0)*5</f>
        <v>30</v>
      </c>
      <c r="AN810" s="14" t="str">
        <f>IF(AE810&gt;0,INDEX(挂机升级突破!$DT$4:$ED$4,AE810),"")</f>
        <v/>
      </c>
      <c r="AO810" s="14" t="str">
        <f>IF(AE810&gt;0,ROUND(INDEX(挂机升级突破!$DT$6:$ED$57,卡牌消耗!AI810,AE810)*INDEX(卡牌消耗!$B$7:$F$7,AG810)/$Q$4,0),"")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395"/>
        <v>16</v>
      </c>
      <c r="AC811" s="14">
        <f>INDEX(挂机升级突破!$DQ$6:$DQ$57,卡牌消耗!AI811)</f>
        <v>11</v>
      </c>
      <c r="AD811" s="14">
        <f>INDEX(挂机升级突破!DR$6:DR$57,卡牌消耗!$AI811)</f>
        <v>4</v>
      </c>
      <c r="AE811" s="14">
        <f>INDEX(挂机升级突破!DS$6:DS$57,卡牌消耗!$AI811)</f>
        <v>0</v>
      </c>
      <c r="AF811" s="14" t="str">
        <f t="shared" si="396"/>
        <v>西方龙</v>
      </c>
      <c r="AG811" s="14">
        <f t="shared" si="397"/>
        <v>4</v>
      </c>
      <c r="AH811" s="14" t="str">
        <f t="shared" si="398"/>
        <v>西方龙魂火-27</v>
      </c>
      <c r="AI811" s="14">
        <f t="shared" si="399"/>
        <v>27</v>
      </c>
      <c r="AJ811" s="14" t="str">
        <f>INDEX(挂机升级突破!$DT$4:$ED$4,INDEX(挂机升级突破!$DQ$6:$DQ$57,卡牌消耗!AI811))</f>
        <v>金币</v>
      </c>
      <c r="AK811" s="14">
        <f>ROUND(INDEX(挂机升级突破!$DJ$6:$DJ$57,卡牌消耗!AI811)*INDEX(卡牌消耗!$B$8:$F$8,AG811)/$Q$4/50,0)*50</f>
        <v>13150</v>
      </c>
      <c r="AL811" s="14" t="str">
        <f>IF(AD811&gt;0,INDEX(挂机升级突破!$DT$4:$ED$4,AD811),"")</f>
        <v>橙色基础材料</v>
      </c>
      <c r="AM811" s="14">
        <f>ROUND(INDEX(挂机升级突破!$DT$6:$ED$57,卡牌消耗!AI811,AD811)*INDEX(卡牌消耗!$B$5:$F$5,AG811)/$Q$4/5,0)*5</f>
        <v>30</v>
      </c>
      <c r="AN811" s="14" t="str">
        <f>IF(AE811&gt;0,INDEX(挂机升级突破!$DT$4:$ED$4,AE811),"")</f>
        <v/>
      </c>
      <c r="AO811" s="14" t="str">
        <f>IF(AE811&gt;0,ROUND(INDEX(挂机升级突破!$DT$6:$ED$57,卡牌消耗!AI811,AE811)*INDEX(卡牌消耗!$B$7:$F$7,AG811)/$Q$4,0),"")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395"/>
        <v>16</v>
      </c>
      <c r="AC812" s="14">
        <f>INDEX(挂机升级突破!$DQ$6:$DQ$57,卡牌消耗!AI812)</f>
        <v>11</v>
      </c>
      <c r="AD812" s="14">
        <f>INDEX(挂机升级突破!DR$6:DR$57,卡牌消耗!$AI812)</f>
        <v>4</v>
      </c>
      <c r="AE812" s="14">
        <f>INDEX(挂机升级突破!DS$6:DS$57,卡牌消耗!$AI812)</f>
        <v>0</v>
      </c>
      <c r="AF812" s="14" t="str">
        <f t="shared" si="396"/>
        <v>西方龙</v>
      </c>
      <c r="AG812" s="14">
        <f t="shared" si="397"/>
        <v>4</v>
      </c>
      <c r="AH812" s="14" t="str">
        <f t="shared" si="398"/>
        <v>西方龙魂火-28</v>
      </c>
      <c r="AI812" s="14">
        <f t="shared" si="399"/>
        <v>28</v>
      </c>
      <c r="AJ812" s="14" t="str">
        <f>INDEX(挂机升级突破!$DT$4:$ED$4,INDEX(挂机升级突破!$DQ$6:$DQ$57,卡牌消耗!AI812))</f>
        <v>金币</v>
      </c>
      <c r="AK812" s="14">
        <f>ROUND(INDEX(挂机升级突破!$DJ$6:$DJ$57,卡牌消耗!AI812)*INDEX(卡牌消耗!$B$8:$F$8,AG812)/$Q$4/50,0)*50</f>
        <v>13150</v>
      </c>
      <c r="AL812" s="14" t="str">
        <f>IF(AD812&gt;0,INDEX(挂机升级突破!$DT$4:$ED$4,AD812),"")</f>
        <v>橙色基础材料</v>
      </c>
      <c r="AM812" s="14">
        <f>ROUND(INDEX(挂机升级突破!$DT$6:$ED$57,卡牌消耗!AI812,AD812)*INDEX(卡牌消耗!$B$5:$F$5,AG812)/$Q$4/5,0)*5</f>
        <v>30</v>
      </c>
      <c r="AN812" s="14" t="str">
        <f>IF(AE812&gt;0,INDEX(挂机升级突破!$DT$4:$ED$4,AE812),"")</f>
        <v/>
      </c>
      <c r="AO812" s="14" t="str">
        <f>IF(AE812&gt;0,ROUND(INDEX(挂机升级突破!$DT$6:$ED$57,卡牌消耗!AI812,AE812)*INDEX(卡牌消耗!$B$7:$F$7,AG812)/$Q$4,0),"")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395"/>
        <v>16</v>
      </c>
      <c r="AC813" s="14">
        <f>INDEX(挂机升级突破!$DQ$6:$DQ$57,卡牌消耗!AI813)</f>
        <v>11</v>
      </c>
      <c r="AD813" s="14">
        <f>INDEX(挂机升级突破!DR$6:DR$57,卡牌消耗!$AI813)</f>
        <v>4</v>
      </c>
      <c r="AE813" s="14">
        <f>INDEX(挂机升级突破!DS$6:DS$57,卡牌消耗!$AI813)</f>
        <v>0</v>
      </c>
      <c r="AF813" s="14" t="str">
        <f t="shared" si="396"/>
        <v>西方龙</v>
      </c>
      <c r="AG813" s="14">
        <f t="shared" si="397"/>
        <v>4</v>
      </c>
      <c r="AH813" s="14" t="str">
        <f t="shared" si="398"/>
        <v>西方龙魂火-29</v>
      </c>
      <c r="AI813" s="14">
        <f t="shared" si="399"/>
        <v>29</v>
      </c>
      <c r="AJ813" s="14" t="str">
        <f>INDEX(挂机升级突破!$DT$4:$ED$4,INDEX(挂机升级突破!$DQ$6:$DQ$57,卡牌消耗!AI813))</f>
        <v>金币</v>
      </c>
      <c r="AK813" s="14">
        <f>ROUND(INDEX(挂机升级突破!$DJ$6:$DJ$57,卡牌消耗!AI813)*INDEX(卡牌消耗!$B$8:$F$8,AG813)/$Q$4/50,0)*50</f>
        <v>13350</v>
      </c>
      <c r="AL813" s="14" t="str">
        <f>IF(AD813&gt;0,INDEX(挂机升级突破!$DT$4:$ED$4,AD813),"")</f>
        <v>橙色基础材料</v>
      </c>
      <c r="AM813" s="14">
        <f>ROUND(INDEX(挂机升级突破!$DT$6:$ED$57,卡牌消耗!AI813,AD813)*INDEX(卡牌消耗!$B$5:$F$5,AG813)/$Q$4/5,0)*5</f>
        <v>30</v>
      </c>
      <c r="AN813" s="14" t="str">
        <f>IF(AE813&gt;0,INDEX(挂机升级突破!$DT$4:$ED$4,AE813),"")</f>
        <v/>
      </c>
      <c r="AO813" s="14" t="str">
        <f>IF(AE813&gt;0,ROUND(INDEX(挂机升级突破!$DT$6:$ED$57,卡牌消耗!AI813,AE813)*INDEX(卡牌消耗!$B$7:$F$7,AG813)/$Q$4,0),"")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395"/>
        <v>16</v>
      </c>
      <c r="AC814" s="14">
        <f>INDEX(挂机升级突破!$DQ$6:$DQ$57,卡牌消耗!AI814)</f>
        <v>11</v>
      </c>
      <c r="AD814" s="14">
        <f>INDEX(挂机升级突破!DR$6:DR$57,卡牌消耗!$AI814)</f>
        <v>4</v>
      </c>
      <c r="AE814" s="14">
        <f>INDEX(挂机升级突破!DS$6:DS$57,卡牌消耗!$AI814)</f>
        <v>0</v>
      </c>
      <c r="AF814" s="14" t="str">
        <f t="shared" si="396"/>
        <v>西方龙</v>
      </c>
      <c r="AG814" s="14">
        <f t="shared" si="397"/>
        <v>4</v>
      </c>
      <c r="AH814" s="14" t="str">
        <f t="shared" si="398"/>
        <v>西方龙魂火-30</v>
      </c>
      <c r="AI814" s="14">
        <f t="shared" si="399"/>
        <v>30</v>
      </c>
      <c r="AJ814" s="14" t="str">
        <f>INDEX(挂机升级突破!$DT$4:$ED$4,INDEX(挂机升级突破!$DQ$6:$DQ$57,卡牌消耗!AI814))</f>
        <v>金币</v>
      </c>
      <c r="AK814" s="14">
        <f>ROUND(INDEX(挂机升级突破!$DJ$6:$DJ$57,卡牌消耗!AI814)*INDEX(卡牌消耗!$B$8:$F$8,AG814)/$Q$4/50,0)*50</f>
        <v>13350</v>
      </c>
      <c r="AL814" s="14" t="str">
        <f>IF(AD814&gt;0,INDEX(挂机升级突破!$DT$4:$ED$4,AD814),"")</f>
        <v>橙色基础材料</v>
      </c>
      <c r="AM814" s="14">
        <f>ROUND(INDEX(挂机升级突破!$DT$6:$ED$57,卡牌消耗!AI814,AD814)*INDEX(卡牌消耗!$B$5:$F$5,AG814)/$Q$4/5,0)*5</f>
        <v>30</v>
      </c>
      <c r="AN814" s="14" t="str">
        <f>IF(AE814&gt;0,INDEX(挂机升级突破!$DT$4:$ED$4,AE814),"")</f>
        <v/>
      </c>
      <c r="AO814" s="14" t="str">
        <f>IF(AE814&gt;0,ROUND(INDEX(挂机升级突破!$DT$6:$ED$57,卡牌消耗!AI814,AE814)*INDEX(卡牌消耗!$B$7:$F$7,AG814)/$Q$4,0),"")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395"/>
        <v>16</v>
      </c>
      <c r="AC815" s="14">
        <f>INDEX(挂机升级突破!$DQ$6:$DQ$57,卡牌消耗!AI815)</f>
        <v>11</v>
      </c>
      <c r="AD815" s="14">
        <f>INDEX(挂机升级突破!DR$6:DR$57,卡牌消耗!$AI815)</f>
        <v>4</v>
      </c>
      <c r="AE815" s="14">
        <f>INDEX(挂机升级突破!DS$6:DS$57,卡牌消耗!$AI815)</f>
        <v>0</v>
      </c>
      <c r="AF815" s="14" t="str">
        <f t="shared" si="396"/>
        <v>西方龙</v>
      </c>
      <c r="AG815" s="14">
        <f t="shared" si="397"/>
        <v>4</v>
      </c>
      <c r="AH815" s="14" t="str">
        <f t="shared" si="398"/>
        <v>西方龙魂火-31</v>
      </c>
      <c r="AI815" s="14">
        <f t="shared" si="399"/>
        <v>31</v>
      </c>
      <c r="AJ815" s="14" t="str">
        <f>INDEX(挂机升级突破!$DT$4:$ED$4,INDEX(挂机升级突破!$DQ$6:$DQ$57,卡牌消耗!AI815))</f>
        <v>金币</v>
      </c>
      <c r="AK815" s="14">
        <f>ROUND(INDEX(挂机升级突破!$DJ$6:$DJ$57,卡牌消耗!AI815)*INDEX(卡牌消耗!$B$8:$F$8,AG815)/$Q$4/50,0)*50</f>
        <v>13350</v>
      </c>
      <c r="AL815" s="14" t="str">
        <f>IF(AD815&gt;0,INDEX(挂机升级突破!$DT$4:$ED$4,AD815),"")</f>
        <v>橙色基础材料</v>
      </c>
      <c r="AM815" s="14">
        <f>ROUND(INDEX(挂机升级突破!$DT$6:$ED$57,卡牌消耗!AI815,AD815)*INDEX(卡牌消耗!$B$5:$F$5,AG815)/$Q$4/5,0)*5</f>
        <v>30</v>
      </c>
      <c r="AN815" s="14" t="str">
        <f>IF(AE815&gt;0,INDEX(挂机升级突破!$DT$4:$ED$4,AE815),"")</f>
        <v/>
      </c>
      <c r="AO815" s="14" t="str">
        <f>IF(AE815&gt;0,ROUND(INDEX(挂机升级突破!$DT$6:$ED$57,卡牌消耗!AI815,AE815)*INDEX(卡牌消耗!$B$7:$F$7,AG815)/$Q$4,0),"")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395"/>
        <v>16</v>
      </c>
      <c r="AC816" s="14">
        <f>INDEX(挂机升级突破!$DQ$6:$DQ$57,卡牌消耗!AI816)</f>
        <v>11</v>
      </c>
      <c r="AD816" s="14">
        <f>INDEX(挂机升级突破!DR$6:DR$57,卡牌消耗!$AI816)</f>
        <v>4</v>
      </c>
      <c r="AE816" s="14">
        <f>INDEX(挂机升级突破!DS$6:DS$57,卡牌消耗!$AI816)</f>
        <v>0</v>
      </c>
      <c r="AF816" s="14" t="str">
        <f t="shared" si="396"/>
        <v>西方龙</v>
      </c>
      <c r="AG816" s="14">
        <f t="shared" si="397"/>
        <v>4</v>
      </c>
      <c r="AH816" s="14" t="str">
        <f t="shared" si="398"/>
        <v>西方龙魂火-32</v>
      </c>
      <c r="AI816" s="14">
        <f t="shared" si="399"/>
        <v>32</v>
      </c>
      <c r="AJ816" s="14" t="str">
        <f>INDEX(挂机升级突破!$DT$4:$ED$4,INDEX(挂机升级突破!$DQ$6:$DQ$57,卡牌消耗!AI816))</f>
        <v>金币</v>
      </c>
      <c r="AK816" s="14">
        <f>ROUND(INDEX(挂机升级突破!$DJ$6:$DJ$57,卡牌消耗!AI816)*INDEX(卡牌消耗!$B$8:$F$8,AG816)/$Q$4/50,0)*50</f>
        <v>18350</v>
      </c>
      <c r="AL816" s="14" t="str">
        <f>IF(AD816&gt;0,INDEX(挂机升级突破!$DT$4:$ED$4,AD816),"")</f>
        <v>橙色基础材料</v>
      </c>
      <c r="AM816" s="14">
        <f>ROUND(INDEX(挂机升级突破!$DT$6:$ED$57,卡牌消耗!AI816,AD816)*INDEX(卡牌消耗!$B$5:$F$5,AG816)/$Q$4/5,0)*5</f>
        <v>30</v>
      </c>
      <c r="AN816" s="14" t="str">
        <f>IF(AE816&gt;0,INDEX(挂机升级突破!$DT$4:$ED$4,AE816),"")</f>
        <v/>
      </c>
      <c r="AO816" s="14" t="str">
        <f>IF(AE816&gt;0,ROUND(INDEX(挂机升级突破!$DT$6:$ED$57,卡牌消耗!AI816,AE816)*INDEX(卡牌消耗!$B$7:$F$7,AG816)/$Q$4,0),"")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395"/>
        <v>16</v>
      </c>
      <c r="AC817" s="14">
        <f>INDEX(挂机升级突破!$DQ$6:$DQ$57,卡牌消耗!AI817)</f>
        <v>11</v>
      </c>
      <c r="AD817" s="14">
        <f>INDEX(挂机升级突破!DR$6:DR$57,卡牌消耗!$AI817)</f>
        <v>4</v>
      </c>
      <c r="AE817" s="14">
        <f>INDEX(挂机升级突破!DS$6:DS$57,卡牌消耗!$AI817)</f>
        <v>0</v>
      </c>
      <c r="AF817" s="14" t="str">
        <f t="shared" si="396"/>
        <v>西方龙</v>
      </c>
      <c r="AG817" s="14">
        <f t="shared" si="397"/>
        <v>4</v>
      </c>
      <c r="AH817" s="14" t="str">
        <f t="shared" si="398"/>
        <v>西方龙魂火-33</v>
      </c>
      <c r="AI817" s="14">
        <f t="shared" si="399"/>
        <v>33</v>
      </c>
      <c r="AJ817" s="14" t="str">
        <f>INDEX(挂机升级突破!$DT$4:$ED$4,INDEX(挂机升级突破!$DQ$6:$DQ$57,卡牌消耗!AI817))</f>
        <v>金币</v>
      </c>
      <c r="AK817" s="14">
        <f>ROUND(INDEX(挂机升级突破!$DJ$6:$DJ$57,卡牌消耗!AI817)*INDEX(卡牌消耗!$B$8:$F$8,AG817)/$Q$4/50,0)*50</f>
        <v>18350</v>
      </c>
      <c r="AL817" s="14" t="str">
        <f>IF(AD817&gt;0,INDEX(挂机升级突破!$DT$4:$ED$4,AD817),"")</f>
        <v>橙色基础材料</v>
      </c>
      <c r="AM817" s="14">
        <f>ROUND(INDEX(挂机升级突破!$DT$6:$ED$57,卡牌消耗!AI817,AD817)*INDEX(卡牌消耗!$B$5:$F$5,AG817)/$Q$4/5,0)*5</f>
        <v>30</v>
      </c>
      <c r="AN817" s="14" t="str">
        <f>IF(AE817&gt;0,INDEX(挂机升级突破!$DT$4:$ED$4,AE817),"")</f>
        <v/>
      </c>
      <c r="AO817" s="14" t="str">
        <f>IF(AE817&gt;0,ROUND(INDEX(挂机升级突破!$DT$6:$ED$57,卡牌消耗!AI817,AE817)*INDEX(卡牌消耗!$B$7:$F$7,AG817)/$Q$4,0),"")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395"/>
        <v>16</v>
      </c>
      <c r="AC818" s="14">
        <f>INDEX(挂机升级突破!$DQ$6:$DQ$57,卡牌消耗!AI818)</f>
        <v>11</v>
      </c>
      <c r="AD818" s="14">
        <f>INDEX(挂机升级突破!DR$6:DR$57,卡牌消耗!$AI818)</f>
        <v>4</v>
      </c>
      <c r="AE818" s="14">
        <f>INDEX(挂机升级突破!DS$6:DS$57,卡牌消耗!$AI818)</f>
        <v>0</v>
      </c>
      <c r="AF818" s="14" t="str">
        <f t="shared" si="396"/>
        <v>西方龙</v>
      </c>
      <c r="AG818" s="14">
        <f t="shared" si="397"/>
        <v>4</v>
      </c>
      <c r="AH818" s="14" t="str">
        <f t="shared" si="398"/>
        <v>西方龙魂火-34</v>
      </c>
      <c r="AI818" s="14">
        <f t="shared" si="399"/>
        <v>34</v>
      </c>
      <c r="AJ818" s="14" t="str">
        <f>INDEX(挂机升级突破!$DT$4:$ED$4,INDEX(挂机升级突破!$DQ$6:$DQ$57,卡牌消耗!AI818))</f>
        <v>金币</v>
      </c>
      <c r="AK818" s="14">
        <f>ROUND(INDEX(挂机升级突破!$DJ$6:$DJ$57,卡牌消耗!AI818)*INDEX(卡牌消耗!$B$8:$F$8,AG818)/$Q$4/50,0)*50</f>
        <v>18350</v>
      </c>
      <c r="AL818" s="14" t="str">
        <f>IF(AD818&gt;0,INDEX(挂机升级突破!$DT$4:$ED$4,AD818),"")</f>
        <v>橙色基础材料</v>
      </c>
      <c r="AM818" s="14">
        <f>ROUND(INDEX(挂机升级突破!$DT$6:$ED$57,卡牌消耗!AI818,AD818)*INDEX(卡牌消耗!$B$5:$F$5,AG818)/$Q$4/5,0)*5</f>
        <v>35</v>
      </c>
      <c r="AN818" s="14" t="str">
        <f>IF(AE818&gt;0,INDEX(挂机升级突破!$DT$4:$ED$4,AE818),"")</f>
        <v/>
      </c>
      <c r="AO818" s="14" t="str">
        <f>IF(AE818&gt;0,ROUND(INDEX(挂机升级突破!$DT$6:$ED$57,卡牌消耗!AI818,AE818)*INDEX(卡牌消耗!$B$7:$F$7,AG818)/$Q$4,0),"")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395"/>
        <v>16</v>
      </c>
      <c r="AC819" s="14">
        <f>INDEX(挂机升级突破!$DQ$6:$DQ$57,卡牌消耗!AI819)</f>
        <v>11</v>
      </c>
      <c r="AD819" s="14">
        <f>INDEX(挂机升级突破!DR$6:DR$57,卡牌消耗!$AI819)</f>
        <v>4</v>
      </c>
      <c r="AE819" s="14">
        <f>INDEX(挂机升级突破!DS$6:DS$57,卡牌消耗!$AI819)</f>
        <v>0</v>
      </c>
      <c r="AF819" s="14" t="str">
        <f t="shared" si="396"/>
        <v>西方龙</v>
      </c>
      <c r="AG819" s="14">
        <f t="shared" si="397"/>
        <v>4</v>
      </c>
      <c r="AH819" s="14" t="str">
        <f t="shared" si="398"/>
        <v>西方龙魂火-35</v>
      </c>
      <c r="AI819" s="14">
        <f t="shared" si="399"/>
        <v>35</v>
      </c>
      <c r="AJ819" s="14" t="str">
        <f>INDEX(挂机升级突破!$DT$4:$ED$4,INDEX(挂机升级突破!$DQ$6:$DQ$57,卡牌消耗!AI819))</f>
        <v>金币</v>
      </c>
      <c r="AK819" s="14">
        <f>ROUND(INDEX(挂机升级突破!$DJ$6:$DJ$57,卡牌消耗!AI819)*INDEX(卡牌消耗!$B$8:$F$8,AG819)/$Q$4/50,0)*50</f>
        <v>23350</v>
      </c>
      <c r="AL819" s="14" t="str">
        <f>IF(AD819&gt;0,INDEX(挂机升级突破!$DT$4:$ED$4,AD819),"")</f>
        <v>橙色基础材料</v>
      </c>
      <c r="AM819" s="14">
        <f>ROUND(INDEX(挂机升级突破!$DT$6:$ED$57,卡牌消耗!AI819,AD819)*INDEX(卡牌消耗!$B$5:$F$5,AG819)/$Q$4/5,0)*5</f>
        <v>35</v>
      </c>
      <c r="AN819" s="14" t="str">
        <f>IF(AE819&gt;0,INDEX(挂机升级突破!$DT$4:$ED$4,AE819),"")</f>
        <v/>
      </c>
      <c r="AO819" s="14" t="str">
        <f>IF(AE819&gt;0,ROUND(INDEX(挂机升级突破!$DT$6:$ED$57,卡牌消耗!AI819,AE819)*INDEX(卡牌消耗!$B$7:$F$7,AG819)/$Q$4,0),"")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395"/>
        <v>16</v>
      </c>
      <c r="AC820" s="14">
        <f>INDEX(挂机升级突破!$DQ$6:$DQ$57,卡牌消耗!AI820)</f>
        <v>11</v>
      </c>
      <c r="AD820" s="14">
        <f>INDEX(挂机升级突破!DR$6:DR$57,卡牌消耗!$AI820)</f>
        <v>4</v>
      </c>
      <c r="AE820" s="14">
        <f>INDEX(挂机升级突破!DS$6:DS$57,卡牌消耗!$AI820)</f>
        <v>0</v>
      </c>
      <c r="AF820" s="14" t="str">
        <f t="shared" si="396"/>
        <v>西方龙</v>
      </c>
      <c r="AG820" s="14">
        <f t="shared" si="397"/>
        <v>4</v>
      </c>
      <c r="AH820" s="14" t="str">
        <f t="shared" si="398"/>
        <v>西方龙魂火-36</v>
      </c>
      <c r="AI820" s="14">
        <f t="shared" si="399"/>
        <v>36</v>
      </c>
      <c r="AJ820" s="14" t="str">
        <f>INDEX(挂机升级突破!$DT$4:$ED$4,INDEX(挂机升级突破!$DQ$6:$DQ$57,卡牌消耗!AI820))</f>
        <v>金币</v>
      </c>
      <c r="AK820" s="14">
        <f>ROUND(INDEX(挂机升级突破!$DJ$6:$DJ$57,卡牌消耗!AI820)*INDEX(卡牌消耗!$B$8:$F$8,AG820)/$Q$4/50,0)*50</f>
        <v>23350</v>
      </c>
      <c r="AL820" s="14" t="str">
        <f>IF(AD820&gt;0,INDEX(挂机升级突破!$DT$4:$ED$4,AD820),"")</f>
        <v>橙色基础材料</v>
      </c>
      <c r="AM820" s="14">
        <f>ROUND(INDEX(挂机升级突破!$DT$6:$ED$57,卡牌消耗!AI820,AD820)*INDEX(卡牌消耗!$B$5:$F$5,AG820)/$Q$4/5,0)*5</f>
        <v>35</v>
      </c>
      <c r="AN820" s="14" t="str">
        <f>IF(AE820&gt;0,INDEX(挂机升级突破!$DT$4:$ED$4,AE820),"")</f>
        <v/>
      </c>
      <c r="AO820" s="14" t="str">
        <f>IF(AE820&gt;0,ROUND(INDEX(挂机升级突破!$DT$6:$ED$57,卡牌消耗!AI820,AE820)*INDEX(卡牌消耗!$B$7:$F$7,AG820)/$Q$4,0),"")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395"/>
        <v>16</v>
      </c>
      <c r="AC821" s="14">
        <f>INDEX(挂机升级突破!$DQ$6:$DQ$57,卡牌消耗!AI821)</f>
        <v>11</v>
      </c>
      <c r="AD821" s="14">
        <f>INDEX(挂机升级突破!DR$6:DR$57,卡牌消耗!$AI821)</f>
        <v>4</v>
      </c>
      <c r="AE821" s="14">
        <f>INDEX(挂机升级突破!DS$6:DS$57,卡牌消耗!$AI821)</f>
        <v>0</v>
      </c>
      <c r="AF821" s="14" t="str">
        <f t="shared" si="396"/>
        <v>西方龙</v>
      </c>
      <c r="AG821" s="14">
        <f t="shared" si="397"/>
        <v>4</v>
      </c>
      <c r="AH821" s="14" t="str">
        <f t="shared" si="398"/>
        <v>西方龙魂火-37</v>
      </c>
      <c r="AI821" s="14">
        <f t="shared" si="399"/>
        <v>37</v>
      </c>
      <c r="AJ821" s="14" t="str">
        <f>INDEX(挂机升级突破!$DT$4:$ED$4,INDEX(挂机升级突破!$DQ$6:$DQ$57,卡牌消耗!AI821))</f>
        <v>金币</v>
      </c>
      <c r="AK821" s="14">
        <f>ROUND(INDEX(挂机升级突破!$DJ$6:$DJ$57,卡牌消耗!AI821)*INDEX(卡牌消耗!$B$8:$F$8,AG821)/$Q$4/50,0)*50</f>
        <v>25000</v>
      </c>
      <c r="AL821" s="14" t="str">
        <f>IF(AD821&gt;0,INDEX(挂机升级突破!$DT$4:$ED$4,AD821),"")</f>
        <v>橙色基础材料</v>
      </c>
      <c r="AM821" s="14">
        <f>ROUND(INDEX(挂机升级突破!$DT$6:$ED$57,卡牌消耗!AI821,AD821)*INDEX(卡牌消耗!$B$5:$F$5,AG821)/$Q$4/5,0)*5</f>
        <v>35</v>
      </c>
      <c r="AN821" s="14" t="str">
        <f>IF(AE821&gt;0,INDEX(挂机升级突破!$DT$4:$ED$4,AE821),"")</f>
        <v/>
      </c>
      <c r="AO821" s="14" t="str">
        <f>IF(AE821&gt;0,ROUND(INDEX(挂机升级突破!$DT$6:$ED$57,卡牌消耗!AI821,AE821)*INDEX(卡牌消耗!$B$7:$F$7,AG821)/$Q$4,0),"")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395"/>
        <v>16</v>
      </c>
      <c r="AC822" s="14">
        <f>INDEX(挂机升级突破!$DQ$6:$DQ$57,卡牌消耗!AI822)</f>
        <v>11</v>
      </c>
      <c r="AD822" s="14">
        <f>INDEX(挂机升级突破!DR$6:DR$57,卡牌消耗!$AI822)</f>
        <v>5</v>
      </c>
      <c r="AE822" s="14">
        <f>INDEX(挂机升级突破!DS$6:DS$57,卡牌消耗!$AI822)</f>
        <v>0</v>
      </c>
      <c r="AF822" s="14" t="str">
        <f t="shared" si="396"/>
        <v>西方龙</v>
      </c>
      <c r="AG822" s="14">
        <f t="shared" si="397"/>
        <v>4</v>
      </c>
      <c r="AH822" s="14" t="str">
        <f t="shared" si="398"/>
        <v>西方龙魂火-38</v>
      </c>
      <c r="AI822" s="14">
        <f t="shared" si="399"/>
        <v>38</v>
      </c>
      <c r="AJ822" s="14" t="str">
        <f>INDEX(挂机升级突破!$DT$4:$ED$4,INDEX(挂机升级突破!$DQ$6:$DQ$57,卡牌消耗!AI822))</f>
        <v>金币</v>
      </c>
      <c r="AK822" s="14">
        <f>ROUND(INDEX(挂机升级突破!$DJ$6:$DJ$57,卡牌消耗!AI822)*INDEX(卡牌消耗!$B$8:$F$8,AG822)/$Q$4/50,0)*50</f>
        <v>32250</v>
      </c>
      <c r="AL822" s="14" t="str">
        <f>IF(AD822&gt;0,INDEX(挂机升级突破!$DT$4:$ED$4,AD822),"")</f>
        <v>红色基础材料</v>
      </c>
      <c r="AM822" s="14">
        <f>ROUND(INDEX(挂机升级突破!$DT$6:$ED$57,卡牌消耗!AI822,AD822)*INDEX(卡牌消耗!$B$5:$F$5,AG822)/$Q$4/5,0)*5</f>
        <v>10</v>
      </c>
      <c r="AN822" s="14" t="str">
        <f>IF(AE822&gt;0,INDEX(挂机升级突破!$DT$4:$ED$4,AE822),"")</f>
        <v/>
      </c>
      <c r="AO822" s="14" t="str">
        <f>IF(AE822&gt;0,ROUND(INDEX(挂机升级突破!$DT$6:$ED$57,卡牌消耗!AI822,AE822)*INDEX(卡牌消耗!$B$7:$F$7,AG822)/$Q$4,0),"")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395"/>
        <v>16</v>
      </c>
      <c r="AC823" s="14">
        <f>INDEX(挂机升级突破!$DQ$6:$DQ$57,卡牌消耗!AI823)</f>
        <v>11</v>
      </c>
      <c r="AD823" s="14">
        <f>INDEX(挂机升级突破!DR$6:DR$57,卡牌消耗!$AI823)</f>
        <v>5</v>
      </c>
      <c r="AE823" s="14">
        <f>INDEX(挂机升级突破!DS$6:DS$57,卡牌消耗!$AI823)</f>
        <v>0</v>
      </c>
      <c r="AF823" s="14" t="str">
        <f t="shared" si="396"/>
        <v>西方龙</v>
      </c>
      <c r="AG823" s="14">
        <f t="shared" si="397"/>
        <v>4</v>
      </c>
      <c r="AH823" s="14" t="str">
        <f t="shared" si="398"/>
        <v>西方龙魂火-39</v>
      </c>
      <c r="AI823" s="14">
        <f t="shared" si="399"/>
        <v>39</v>
      </c>
      <c r="AJ823" s="14" t="str">
        <f>INDEX(挂机升级突破!$DT$4:$ED$4,INDEX(挂机升级突破!$DQ$6:$DQ$57,卡牌消耗!AI823))</f>
        <v>金币</v>
      </c>
      <c r="AK823" s="14">
        <f>ROUND(INDEX(挂机升级突破!$DJ$6:$DJ$57,卡牌消耗!AI823)*INDEX(卡牌消耗!$B$8:$F$8,AG823)/$Q$4/50,0)*50</f>
        <v>32250</v>
      </c>
      <c r="AL823" s="14" t="str">
        <f>IF(AD823&gt;0,INDEX(挂机升级突破!$DT$4:$ED$4,AD823),"")</f>
        <v>红色基础材料</v>
      </c>
      <c r="AM823" s="14">
        <f>ROUND(INDEX(挂机升级突破!$DT$6:$ED$57,卡牌消耗!AI823,AD823)*INDEX(卡牌消耗!$B$5:$F$5,AG823)/$Q$4/5,0)*5</f>
        <v>10</v>
      </c>
      <c r="AN823" s="14" t="str">
        <f>IF(AE823&gt;0,INDEX(挂机升级突破!$DT$4:$ED$4,AE823),"")</f>
        <v/>
      </c>
      <c r="AO823" s="14" t="str">
        <f>IF(AE823&gt;0,ROUND(INDEX(挂机升级突破!$DT$6:$ED$57,卡牌消耗!AI823,AE823)*INDEX(卡牌消耗!$B$7:$F$7,AG823)/$Q$4,0),"")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395"/>
        <v>16</v>
      </c>
      <c r="AC824" s="14">
        <f>INDEX(挂机升级突破!$DQ$6:$DQ$57,卡牌消耗!AI824)</f>
        <v>11</v>
      </c>
      <c r="AD824" s="14">
        <f>INDEX(挂机升级突破!DR$6:DR$57,卡牌消耗!$AI824)</f>
        <v>5</v>
      </c>
      <c r="AE824" s="14">
        <f>INDEX(挂机升级突破!DS$6:DS$57,卡牌消耗!$AI824)</f>
        <v>0</v>
      </c>
      <c r="AF824" s="14" t="str">
        <f t="shared" si="396"/>
        <v>西方龙</v>
      </c>
      <c r="AG824" s="14">
        <f t="shared" si="397"/>
        <v>4</v>
      </c>
      <c r="AH824" s="14" t="str">
        <f t="shared" si="398"/>
        <v>西方龙魂火-40</v>
      </c>
      <c r="AI824" s="14">
        <f t="shared" si="399"/>
        <v>40</v>
      </c>
      <c r="AJ824" s="14" t="str">
        <f>INDEX(挂机升级突破!$DT$4:$ED$4,INDEX(挂机升级突破!$DQ$6:$DQ$57,卡牌消耗!AI824))</f>
        <v>金币</v>
      </c>
      <c r="AK824" s="14">
        <f>ROUND(INDEX(挂机升级突破!$DJ$6:$DJ$57,卡牌消耗!AI824)*INDEX(卡牌消耗!$B$8:$F$8,AG824)/$Q$4/50,0)*50</f>
        <v>32250</v>
      </c>
      <c r="AL824" s="14" t="str">
        <f>IF(AD824&gt;0,INDEX(挂机升级突破!$DT$4:$ED$4,AD824),"")</f>
        <v>红色基础材料</v>
      </c>
      <c r="AM824" s="14">
        <f>ROUND(INDEX(挂机升级突破!$DT$6:$ED$57,卡牌消耗!AI824,AD824)*INDEX(卡牌消耗!$B$5:$F$5,AG824)/$Q$4/5,0)*5</f>
        <v>10</v>
      </c>
      <c r="AN824" s="14" t="str">
        <f>IF(AE824&gt;0,INDEX(挂机升级突破!$DT$4:$ED$4,AE824),"")</f>
        <v/>
      </c>
      <c r="AO824" s="14" t="str">
        <f>IF(AE824&gt;0,ROUND(INDEX(挂机升级突破!$DT$6:$ED$57,卡牌消耗!AI824,AE824)*INDEX(卡牌消耗!$B$7:$F$7,AG824)/$Q$4,0),"")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395"/>
        <v>16</v>
      </c>
      <c r="AC825" s="14">
        <f>INDEX(挂机升级突破!$DQ$6:$DQ$57,卡牌消耗!AI825)</f>
        <v>11</v>
      </c>
      <c r="AD825" s="14">
        <f>INDEX(挂机升级突破!DR$6:DR$57,卡牌消耗!$AI825)</f>
        <v>5</v>
      </c>
      <c r="AE825" s="14">
        <f>INDEX(挂机升级突破!DS$6:DS$57,卡牌消耗!$AI825)</f>
        <v>10</v>
      </c>
      <c r="AF825" s="14" t="str">
        <f t="shared" si="396"/>
        <v>西方龙</v>
      </c>
      <c r="AG825" s="14">
        <f t="shared" si="397"/>
        <v>4</v>
      </c>
      <c r="AH825" s="14" t="str">
        <f t="shared" si="398"/>
        <v>西方龙魂火-41</v>
      </c>
      <c r="AI825" s="14">
        <f t="shared" si="399"/>
        <v>41</v>
      </c>
      <c r="AJ825" s="14" t="str">
        <f>INDEX(挂机升级突破!$DT$4:$ED$4,INDEX(挂机升级突破!$DQ$6:$DQ$57,卡牌消耗!AI825))</f>
        <v>金币</v>
      </c>
      <c r="AK825" s="14">
        <f>ROUND(INDEX(挂机升级突破!$DJ$6:$DJ$57,卡牌消耗!AI825)*INDEX(卡牌消耗!$B$8:$F$8,AG825)/$Q$4/50,0)*50</f>
        <v>44300</v>
      </c>
      <c r="AL825" s="14" t="str">
        <f>IF(AD825&gt;0,INDEX(挂机升级突破!$DT$4:$ED$4,AD825),"")</f>
        <v>红色基础材料</v>
      </c>
      <c r="AM825" s="14">
        <f>ROUND(INDEX(挂机升级突破!$DT$6:$ED$57,卡牌消耗!AI825,AD825)*INDEX(卡牌消耗!$B$5:$F$5,AG825)/$Q$4/5,0)*5</f>
        <v>10</v>
      </c>
      <c r="AN825" s="14" t="str">
        <f>IF(AE825&gt;0,INDEX(挂机升级突破!$DT$4:$ED$4,AE825),"")</f>
        <v>灵玉</v>
      </c>
      <c r="AO825" s="14">
        <f>IF(AE825&gt;0,ROUND(INDEX(挂机升级突破!$DT$6:$ED$57,卡牌消耗!AI825,AE825)*INDEX(卡牌消耗!$B$7:$F$7,AG825)/$Q$4,0),"")</f>
        <v>3</v>
      </c>
    </row>
    <row r="826" spans="27:41" ht="16.5" x14ac:dyDescent="0.2">
      <c r="AA826" s="104">
        <v>822</v>
      </c>
      <c r="AB826" s="14">
        <f t="shared" si="395"/>
        <v>16</v>
      </c>
      <c r="AC826" s="14">
        <f>INDEX(挂机升级突破!$DQ$6:$DQ$57,卡牌消耗!AI826)</f>
        <v>11</v>
      </c>
      <c r="AD826" s="14">
        <f>INDEX(挂机升级突破!DR$6:DR$57,卡牌消耗!$AI826)</f>
        <v>5</v>
      </c>
      <c r="AE826" s="14">
        <f>INDEX(挂机升级突破!DS$6:DS$57,卡牌消耗!$AI826)</f>
        <v>10</v>
      </c>
      <c r="AF826" s="14" t="str">
        <f t="shared" si="396"/>
        <v>西方龙</v>
      </c>
      <c r="AG826" s="14">
        <f t="shared" si="397"/>
        <v>4</v>
      </c>
      <c r="AH826" s="14" t="str">
        <f t="shared" si="398"/>
        <v>西方龙魂火-42</v>
      </c>
      <c r="AI826" s="14">
        <f t="shared" si="399"/>
        <v>42</v>
      </c>
      <c r="AJ826" s="14" t="str">
        <f>INDEX(挂机升级突破!$DT$4:$ED$4,INDEX(挂机升级突破!$DQ$6:$DQ$57,卡牌消耗!AI826))</f>
        <v>金币</v>
      </c>
      <c r="AK826" s="14">
        <f>ROUND(INDEX(挂机升级突破!$DJ$6:$DJ$57,卡牌消耗!AI826)*INDEX(卡牌消耗!$B$8:$F$8,AG826)/$Q$4/50,0)*50</f>
        <v>44300</v>
      </c>
      <c r="AL826" s="14" t="str">
        <f>IF(AD826&gt;0,INDEX(挂机升级突破!$DT$4:$ED$4,AD826),"")</f>
        <v>红色基础材料</v>
      </c>
      <c r="AM826" s="14">
        <f>ROUND(INDEX(挂机升级突破!$DT$6:$ED$57,卡牌消耗!AI826,AD826)*INDEX(卡牌消耗!$B$5:$F$5,AG826)/$Q$4/5,0)*5</f>
        <v>10</v>
      </c>
      <c r="AN826" s="14" t="str">
        <f>IF(AE826&gt;0,INDEX(挂机升级突破!$DT$4:$ED$4,AE826),"")</f>
        <v>灵玉</v>
      </c>
      <c r="AO826" s="14">
        <f>IF(AE826&gt;0,ROUND(INDEX(挂机升级突破!$DT$6:$ED$57,卡牌消耗!AI826,AE826)*INDEX(卡牌消耗!$B$7:$F$7,AG826)/$Q$4,0),"")</f>
        <v>3</v>
      </c>
    </row>
    <row r="827" spans="27:41" ht="16.5" x14ac:dyDescent="0.2">
      <c r="AA827" s="104">
        <v>823</v>
      </c>
      <c r="AB827" s="14">
        <f t="shared" si="395"/>
        <v>16</v>
      </c>
      <c r="AC827" s="14">
        <f>INDEX(挂机升级突破!$DQ$6:$DQ$57,卡牌消耗!AI827)</f>
        <v>11</v>
      </c>
      <c r="AD827" s="14">
        <f>INDEX(挂机升级突破!DR$6:DR$57,卡牌消耗!$AI827)</f>
        <v>5</v>
      </c>
      <c r="AE827" s="14">
        <f>INDEX(挂机升级突破!DS$6:DS$57,卡牌消耗!$AI827)</f>
        <v>10</v>
      </c>
      <c r="AF827" s="14" t="str">
        <f t="shared" si="396"/>
        <v>西方龙</v>
      </c>
      <c r="AG827" s="14">
        <f t="shared" si="397"/>
        <v>4</v>
      </c>
      <c r="AH827" s="14" t="str">
        <f t="shared" si="398"/>
        <v>西方龙魂火-43</v>
      </c>
      <c r="AI827" s="14">
        <f t="shared" si="399"/>
        <v>43</v>
      </c>
      <c r="AJ827" s="14" t="str">
        <f>INDEX(挂机升级突破!$DT$4:$ED$4,INDEX(挂机升级突破!$DQ$6:$DQ$57,卡牌消耗!AI827))</f>
        <v>金币</v>
      </c>
      <c r="AK827" s="14">
        <f>ROUND(INDEX(挂机升级突破!$DJ$6:$DJ$57,卡牌消耗!AI827)*INDEX(卡牌消耗!$B$8:$F$8,AG827)/$Q$4/50,0)*50</f>
        <v>44300</v>
      </c>
      <c r="AL827" s="14" t="str">
        <f>IF(AD827&gt;0,INDEX(挂机升级突破!$DT$4:$ED$4,AD827),"")</f>
        <v>红色基础材料</v>
      </c>
      <c r="AM827" s="14">
        <f>ROUND(INDEX(挂机升级突破!$DT$6:$ED$57,卡牌消耗!AI827,AD827)*INDEX(卡牌消耗!$B$5:$F$5,AG827)/$Q$4/5,0)*5</f>
        <v>10</v>
      </c>
      <c r="AN827" s="14" t="str">
        <f>IF(AE827&gt;0,INDEX(挂机升级突破!$DT$4:$ED$4,AE827),"")</f>
        <v>灵玉</v>
      </c>
      <c r="AO827" s="14">
        <f>IF(AE827&gt;0,ROUND(INDEX(挂机升级突破!$DT$6:$ED$57,卡牌消耗!AI827,AE827)*INDEX(卡牌消耗!$B$7:$F$7,AG827)/$Q$4,0),"")</f>
        <v>3</v>
      </c>
    </row>
    <row r="828" spans="27:41" ht="16.5" x14ac:dyDescent="0.2">
      <c r="AA828" s="104">
        <v>824</v>
      </c>
      <c r="AB828" s="14">
        <f t="shared" si="395"/>
        <v>16</v>
      </c>
      <c r="AC828" s="14">
        <f>INDEX(挂机升级突破!$DQ$6:$DQ$57,卡牌消耗!AI828)</f>
        <v>11</v>
      </c>
      <c r="AD828" s="14">
        <f>INDEX(挂机升级突破!DR$6:DR$57,卡牌消耗!$AI828)</f>
        <v>5</v>
      </c>
      <c r="AE828" s="14">
        <f>INDEX(挂机升级突破!DS$6:DS$57,卡牌消耗!$AI828)</f>
        <v>10</v>
      </c>
      <c r="AF828" s="14" t="str">
        <f t="shared" si="396"/>
        <v>西方龙</v>
      </c>
      <c r="AG828" s="14">
        <f t="shared" si="397"/>
        <v>4</v>
      </c>
      <c r="AH828" s="14" t="str">
        <f t="shared" si="398"/>
        <v>西方龙魂火-44</v>
      </c>
      <c r="AI828" s="14">
        <f t="shared" si="399"/>
        <v>44</v>
      </c>
      <c r="AJ828" s="14" t="str">
        <f>INDEX(挂机升级突破!$DT$4:$ED$4,INDEX(挂机升级突破!$DQ$6:$DQ$57,卡牌消耗!AI828))</f>
        <v>金币</v>
      </c>
      <c r="AK828" s="14">
        <f>ROUND(INDEX(挂机升级突破!$DJ$6:$DJ$57,卡牌消耗!AI828)*INDEX(卡牌消耗!$B$8:$F$8,AG828)/$Q$4/50,0)*50</f>
        <v>56400</v>
      </c>
      <c r="AL828" s="14" t="str">
        <f>IF(AD828&gt;0,INDEX(挂机升级突破!$DT$4:$ED$4,AD828),"")</f>
        <v>红色基础材料</v>
      </c>
      <c r="AM828" s="14">
        <f>ROUND(INDEX(挂机升级突破!$DT$6:$ED$57,卡牌消耗!AI828,AD828)*INDEX(卡牌消耗!$B$5:$F$5,AG828)/$Q$4/5,0)*5</f>
        <v>15</v>
      </c>
      <c r="AN828" s="14" t="str">
        <f>IF(AE828&gt;0,INDEX(挂机升级突破!$DT$4:$ED$4,AE828),"")</f>
        <v>灵玉</v>
      </c>
      <c r="AO828" s="14">
        <f>IF(AE828&gt;0,ROUND(INDEX(挂机升级突破!$DT$6:$ED$57,卡牌消耗!AI828,AE828)*INDEX(卡牌消耗!$B$7:$F$7,AG828)/$Q$4,0),"")</f>
        <v>3</v>
      </c>
    </row>
    <row r="829" spans="27:41" ht="16.5" x14ac:dyDescent="0.2">
      <c r="AA829" s="104">
        <v>825</v>
      </c>
      <c r="AB829" s="14">
        <f t="shared" si="395"/>
        <v>16</v>
      </c>
      <c r="AC829" s="14">
        <f>INDEX(挂机升级突破!$DQ$6:$DQ$57,卡牌消耗!AI829)</f>
        <v>11</v>
      </c>
      <c r="AD829" s="14">
        <f>INDEX(挂机升级突破!DR$6:DR$57,卡牌消耗!$AI829)</f>
        <v>5</v>
      </c>
      <c r="AE829" s="14">
        <f>INDEX(挂机升级突破!DS$6:DS$57,卡牌消耗!$AI829)</f>
        <v>10</v>
      </c>
      <c r="AF829" s="14" t="str">
        <f t="shared" si="396"/>
        <v>西方龙</v>
      </c>
      <c r="AG829" s="14">
        <f t="shared" si="397"/>
        <v>4</v>
      </c>
      <c r="AH829" s="14" t="str">
        <f t="shared" si="398"/>
        <v>西方龙魂火-45</v>
      </c>
      <c r="AI829" s="14">
        <f t="shared" si="399"/>
        <v>45</v>
      </c>
      <c r="AJ829" s="14" t="str">
        <f>INDEX(挂机升级突破!$DT$4:$ED$4,INDEX(挂机升级突破!$DQ$6:$DQ$57,卡牌消耗!AI829))</f>
        <v>金币</v>
      </c>
      <c r="AK829" s="14">
        <f>ROUND(INDEX(挂机升级突破!$DJ$6:$DJ$57,卡牌消耗!AI829)*INDEX(卡牌消耗!$B$8:$F$8,AG829)/$Q$4/50,0)*50</f>
        <v>56400</v>
      </c>
      <c r="AL829" s="14" t="str">
        <f>IF(AD829&gt;0,INDEX(挂机升级突破!$DT$4:$ED$4,AD829),"")</f>
        <v>红色基础材料</v>
      </c>
      <c r="AM829" s="14">
        <f>ROUND(INDEX(挂机升级突破!$DT$6:$ED$57,卡牌消耗!AI829,AD829)*INDEX(卡牌消耗!$B$5:$F$5,AG829)/$Q$4/5,0)*5</f>
        <v>15</v>
      </c>
      <c r="AN829" s="14" t="str">
        <f>IF(AE829&gt;0,INDEX(挂机升级突破!$DT$4:$ED$4,AE829),"")</f>
        <v>灵玉</v>
      </c>
      <c r="AO829" s="14">
        <f>IF(AE829&gt;0,ROUND(INDEX(挂机升级突破!$DT$6:$ED$57,卡牌消耗!AI829,AE829)*INDEX(卡牌消耗!$B$7:$F$7,AG829)/$Q$4,0),"")</f>
        <v>3</v>
      </c>
    </row>
    <row r="830" spans="27:41" ht="16.5" x14ac:dyDescent="0.2">
      <c r="AA830" s="104">
        <v>826</v>
      </c>
      <c r="AB830" s="14">
        <f t="shared" si="395"/>
        <v>16</v>
      </c>
      <c r="AC830" s="14">
        <f>INDEX(挂机升级突破!$DQ$6:$DQ$57,卡牌消耗!AI830)</f>
        <v>11</v>
      </c>
      <c r="AD830" s="14">
        <f>INDEX(挂机升级突破!DR$6:DR$57,卡牌消耗!$AI830)</f>
        <v>5</v>
      </c>
      <c r="AE830" s="14">
        <f>INDEX(挂机升级突破!DS$6:DS$57,卡牌消耗!$AI830)</f>
        <v>10</v>
      </c>
      <c r="AF830" s="14" t="str">
        <f t="shared" si="396"/>
        <v>西方龙</v>
      </c>
      <c r="AG830" s="14">
        <f t="shared" si="397"/>
        <v>4</v>
      </c>
      <c r="AH830" s="14" t="str">
        <f t="shared" si="398"/>
        <v>西方龙魂火-46</v>
      </c>
      <c r="AI830" s="14">
        <f t="shared" si="399"/>
        <v>46</v>
      </c>
      <c r="AJ830" s="14" t="str">
        <f>INDEX(挂机升级突破!$DT$4:$ED$4,INDEX(挂机升级突破!$DQ$6:$DQ$57,卡牌消耗!AI830))</f>
        <v>金币</v>
      </c>
      <c r="AK830" s="14">
        <f>ROUND(INDEX(挂机升级突破!$DJ$6:$DJ$57,卡牌消耗!AI830)*INDEX(卡牌消耗!$B$8:$F$8,AG830)/$Q$4/50,0)*50</f>
        <v>60450</v>
      </c>
      <c r="AL830" s="14" t="str">
        <f>IF(AD830&gt;0,INDEX(挂机升级突破!$DT$4:$ED$4,AD830),"")</f>
        <v>红色基础材料</v>
      </c>
      <c r="AM830" s="14">
        <f>ROUND(INDEX(挂机升级突破!$DT$6:$ED$57,卡牌消耗!AI830,AD830)*INDEX(卡牌消耗!$B$5:$F$5,AG830)/$Q$4/5,0)*5</f>
        <v>15</v>
      </c>
      <c r="AN830" s="14" t="str">
        <f>IF(AE830&gt;0,INDEX(挂机升级突破!$DT$4:$ED$4,AE830),"")</f>
        <v>灵玉</v>
      </c>
      <c r="AO830" s="14">
        <f>IF(AE830&gt;0,ROUND(INDEX(挂机升级突破!$DT$6:$ED$57,卡牌消耗!AI830,AE830)*INDEX(卡牌消耗!$B$7:$F$7,AG830)/$Q$4,0),"")</f>
        <v>3</v>
      </c>
    </row>
    <row r="831" spans="27:41" ht="16.5" x14ac:dyDescent="0.2">
      <c r="AA831" s="104">
        <v>827</v>
      </c>
      <c r="AB831" s="14">
        <f t="shared" si="395"/>
        <v>16</v>
      </c>
      <c r="AC831" s="14">
        <f>INDEX(挂机升级突破!$DQ$6:$DQ$57,卡牌消耗!AI831)</f>
        <v>11</v>
      </c>
      <c r="AD831" s="14">
        <f>INDEX(挂机升级突破!DR$6:DR$57,卡牌消耗!$AI831)</f>
        <v>5</v>
      </c>
      <c r="AE831" s="14">
        <f>INDEX(挂机升级突破!DS$6:DS$57,卡牌消耗!$AI831)</f>
        <v>10</v>
      </c>
      <c r="AF831" s="14" t="str">
        <f t="shared" si="396"/>
        <v>西方龙</v>
      </c>
      <c r="AG831" s="14">
        <f t="shared" si="397"/>
        <v>4</v>
      </c>
      <c r="AH831" s="14" t="str">
        <f t="shared" si="398"/>
        <v>西方龙魂火-47</v>
      </c>
      <c r="AI831" s="14">
        <f t="shared" si="399"/>
        <v>47</v>
      </c>
      <c r="AJ831" s="14" t="str">
        <f>INDEX(挂机升级突破!$DT$4:$ED$4,INDEX(挂机升级突破!$DQ$6:$DQ$57,卡牌消耗!AI831))</f>
        <v>金币</v>
      </c>
      <c r="AK831" s="14">
        <f>ROUND(INDEX(挂机升级突破!$DJ$6:$DJ$57,卡牌消耗!AI831)*INDEX(卡牌消耗!$B$8:$F$8,AG831)/$Q$4/50,0)*50</f>
        <v>293050</v>
      </c>
      <c r="AL831" s="14" t="str">
        <f>IF(AD831&gt;0,INDEX(挂机升级突破!$DT$4:$ED$4,AD831),"")</f>
        <v>红色基础材料</v>
      </c>
      <c r="AM831" s="14">
        <f>ROUND(INDEX(挂机升级突破!$DT$6:$ED$57,卡牌消耗!AI831,AD831)*INDEX(卡牌消耗!$B$5:$F$5,AG831)/$Q$4/5,0)*5</f>
        <v>15</v>
      </c>
      <c r="AN831" s="14" t="str">
        <f>IF(AE831&gt;0,INDEX(挂机升级突破!$DT$4:$ED$4,AE831),"")</f>
        <v>灵玉</v>
      </c>
      <c r="AO831" s="14">
        <f>IF(AE831&gt;0,ROUND(INDEX(挂机升级突破!$DT$6:$ED$57,卡牌消耗!AI831,AE831)*INDEX(卡牌消耗!$B$7:$F$7,AG831)/$Q$4,0),"")</f>
        <v>3</v>
      </c>
    </row>
    <row r="832" spans="27:41" ht="16.5" x14ac:dyDescent="0.2">
      <c r="AA832" s="104">
        <v>828</v>
      </c>
      <c r="AB832" s="14">
        <f t="shared" si="395"/>
        <v>16</v>
      </c>
      <c r="AC832" s="14">
        <f>INDEX(挂机升级突破!$DQ$6:$DQ$57,卡牌消耗!AI832)</f>
        <v>11</v>
      </c>
      <c r="AD832" s="14">
        <f>INDEX(挂机升级突破!DR$6:DR$57,卡牌消耗!$AI832)</f>
        <v>5</v>
      </c>
      <c r="AE832" s="14">
        <f>INDEX(挂机升级突破!DS$6:DS$57,卡牌消耗!$AI832)</f>
        <v>10</v>
      </c>
      <c r="AF832" s="14" t="str">
        <f t="shared" si="396"/>
        <v>西方龙</v>
      </c>
      <c r="AG832" s="14">
        <f t="shared" si="397"/>
        <v>4</v>
      </c>
      <c r="AH832" s="14" t="str">
        <f t="shared" si="398"/>
        <v>西方龙魂火-48</v>
      </c>
      <c r="AI832" s="14">
        <f t="shared" si="399"/>
        <v>48</v>
      </c>
      <c r="AJ832" s="14" t="str">
        <f>INDEX(挂机升级突破!$DT$4:$ED$4,INDEX(挂机升级突破!$DQ$6:$DQ$57,卡牌消耗!AI832))</f>
        <v>金币</v>
      </c>
      <c r="AK832" s="14">
        <f>ROUND(INDEX(挂机升级突破!$DJ$6:$DJ$57,卡牌消耗!AI832)*INDEX(卡牌消耗!$B$8:$F$8,AG832)/$Q$4/50,0)*50</f>
        <v>293050</v>
      </c>
      <c r="AL832" s="14" t="str">
        <f>IF(AD832&gt;0,INDEX(挂机升级突破!$DT$4:$ED$4,AD832),"")</f>
        <v>红色基础材料</v>
      </c>
      <c r="AM832" s="14">
        <f>ROUND(INDEX(挂机升级突破!$DT$6:$ED$57,卡牌消耗!AI832,AD832)*INDEX(卡牌消耗!$B$5:$F$5,AG832)/$Q$4/5,0)*5</f>
        <v>15</v>
      </c>
      <c r="AN832" s="14" t="str">
        <f>IF(AE832&gt;0,INDEX(挂机升级突破!$DT$4:$ED$4,AE832),"")</f>
        <v>灵玉</v>
      </c>
      <c r="AO832" s="14">
        <f>IF(AE832&gt;0,ROUND(INDEX(挂机升级突破!$DT$6:$ED$57,卡牌消耗!AI832,AE832)*INDEX(卡牌消耗!$B$7:$F$7,AG832)/$Q$4,0),"")</f>
        <v>3</v>
      </c>
    </row>
    <row r="833" spans="27:41" ht="16.5" x14ac:dyDescent="0.2">
      <c r="AA833" s="104">
        <v>829</v>
      </c>
      <c r="AB833" s="14">
        <f t="shared" si="395"/>
        <v>16</v>
      </c>
      <c r="AC833" s="14">
        <f>INDEX(挂机升级突破!$DQ$6:$DQ$57,卡牌消耗!AI833)</f>
        <v>11</v>
      </c>
      <c r="AD833" s="14">
        <f>INDEX(挂机升级突破!DR$6:DR$57,卡牌消耗!$AI833)</f>
        <v>5</v>
      </c>
      <c r="AE833" s="14">
        <f>INDEX(挂机升级突破!DS$6:DS$57,卡牌消耗!$AI833)</f>
        <v>10</v>
      </c>
      <c r="AF833" s="14" t="str">
        <f t="shared" si="396"/>
        <v>西方龙</v>
      </c>
      <c r="AG833" s="14">
        <f t="shared" si="397"/>
        <v>4</v>
      </c>
      <c r="AH833" s="14" t="str">
        <f t="shared" si="398"/>
        <v>西方龙魂火-49</v>
      </c>
      <c r="AI833" s="14">
        <f t="shared" si="399"/>
        <v>49</v>
      </c>
      <c r="AJ833" s="14" t="str">
        <f>INDEX(挂机升级突破!$DT$4:$ED$4,INDEX(挂机升级突破!$DQ$6:$DQ$57,卡牌消耗!AI833))</f>
        <v>金币</v>
      </c>
      <c r="AK833" s="14">
        <f>ROUND(INDEX(挂机升级突破!$DJ$6:$DJ$57,卡牌消耗!AI833)*INDEX(卡牌消耗!$B$8:$F$8,AG833)/$Q$4/50,0)*50</f>
        <v>293050</v>
      </c>
      <c r="AL833" s="14" t="str">
        <f>IF(AD833&gt;0,INDEX(挂机升级突破!$DT$4:$ED$4,AD833),"")</f>
        <v>红色基础材料</v>
      </c>
      <c r="AM833" s="14">
        <f>ROUND(INDEX(挂机升级突破!$DT$6:$ED$57,卡牌消耗!AI833,AD833)*INDEX(卡牌消耗!$B$5:$F$5,AG833)/$Q$4/5,0)*5</f>
        <v>15</v>
      </c>
      <c r="AN833" s="14" t="str">
        <f>IF(AE833&gt;0,INDEX(挂机升级突破!$DT$4:$ED$4,AE833),"")</f>
        <v>灵玉</v>
      </c>
      <c r="AO833" s="14">
        <f>IF(AE833&gt;0,ROUND(INDEX(挂机升级突破!$DT$6:$ED$57,卡牌消耗!AI833,AE833)*INDEX(卡牌消耗!$B$7:$F$7,AG833)/$Q$4,0),"")</f>
        <v>3</v>
      </c>
    </row>
    <row r="834" spans="27:41" ht="16.5" x14ac:dyDescent="0.2">
      <c r="AA834" s="104">
        <v>830</v>
      </c>
      <c r="AB834" s="14">
        <f t="shared" si="395"/>
        <v>16</v>
      </c>
      <c r="AC834" s="14">
        <f>INDEX(挂机升级突破!$DQ$6:$DQ$57,卡牌消耗!AI834)</f>
        <v>11</v>
      </c>
      <c r="AD834" s="14">
        <f>INDEX(挂机升级突破!DR$6:DR$57,卡牌消耗!$AI834)</f>
        <v>5</v>
      </c>
      <c r="AE834" s="14">
        <f>INDEX(挂机升级突破!DS$6:DS$57,卡牌消耗!$AI834)</f>
        <v>10</v>
      </c>
      <c r="AF834" s="14" t="str">
        <f t="shared" si="396"/>
        <v>西方龙</v>
      </c>
      <c r="AG834" s="14">
        <f t="shared" si="397"/>
        <v>4</v>
      </c>
      <c r="AH834" s="14" t="str">
        <f t="shared" si="398"/>
        <v>西方龙魂火-50</v>
      </c>
      <c r="AI834" s="14">
        <f t="shared" si="399"/>
        <v>50</v>
      </c>
      <c r="AJ834" s="14" t="str">
        <f>INDEX(挂机升级突破!$DT$4:$ED$4,INDEX(挂机升级突破!$DQ$6:$DQ$57,卡牌消耗!AI834))</f>
        <v>金币</v>
      </c>
      <c r="AK834" s="14">
        <f>ROUND(INDEX(挂机升级突破!$DJ$6:$DJ$57,卡牌消耗!AI834)*INDEX(卡牌消耗!$B$8:$F$8,AG834)/$Q$4/50,0)*50</f>
        <v>488450</v>
      </c>
      <c r="AL834" s="14" t="str">
        <f>IF(AD834&gt;0,INDEX(挂机升级突破!$DT$4:$ED$4,AD834),"")</f>
        <v>红色基础材料</v>
      </c>
      <c r="AM834" s="14">
        <f>ROUND(INDEX(挂机升级突破!$DT$6:$ED$57,卡牌消耗!AI834,AD834)*INDEX(卡牌消耗!$B$5:$F$5,AG834)/$Q$4/5,0)*5</f>
        <v>15</v>
      </c>
      <c r="AN834" s="14" t="str">
        <f>IF(AE834&gt;0,INDEX(挂机升级突破!$DT$4:$ED$4,AE834),"")</f>
        <v>灵玉</v>
      </c>
      <c r="AO834" s="14">
        <f>IF(AE834&gt;0,ROUND(INDEX(挂机升级突破!$DT$6:$ED$57,卡牌消耗!AI834,AE834)*INDEX(卡牌消耗!$B$7:$F$7,AG834)/$Q$4,0),"")</f>
        <v>3</v>
      </c>
    </row>
    <row r="835" spans="27:41" ht="16.5" x14ac:dyDescent="0.2">
      <c r="AA835" s="104">
        <v>831</v>
      </c>
      <c r="AB835" s="14">
        <f t="shared" si="395"/>
        <v>16</v>
      </c>
      <c r="AC835" s="14">
        <f>INDEX(挂机升级突破!$DQ$6:$DQ$57,卡牌消耗!AI835)</f>
        <v>11</v>
      </c>
      <c r="AD835" s="14">
        <f>INDEX(挂机升级突破!DR$6:DR$57,卡牌消耗!$AI835)</f>
        <v>5</v>
      </c>
      <c r="AE835" s="14">
        <f>INDEX(挂机升级突破!DS$6:DS$57,卡牌消耗!$AI835)</f>
        <v>10</v>
      </c>
      <c r="AF835" s="14" t="str">
        <f t="shared" si="396"/>
        <v>西方龙</v>
      </c>
      <c r="AG835" s="14">
        <f t="shared" si="397"/>
        <v>4</v>
      </c>
      <c r="AH835" s="14" t="str">
        <f t="shared" si="398"/>
        <v>西方龙魂火-51</v>
      </c>
      <c r="AI835" s="14">
        <f t="shared" si="399"/>
        <v>51</v>
      </c>
      <c r="AJ835" s="14" t="str">
        <f>INDEX(挂机升级突破!$DT$4:$ED$4,INDEX(挂机升级突破!$DQ$6:$DQ$57,卡牌消耗!AI835))</f>
        <v>金币</v>
      </c>
      <c r="AK835" s="14">
        <f>ROUND(INDEX(挂机升级突破!$DJ$6:$DJ$57,卡牌消耗!AI835)*INDEX(卡牌消耗!$B$8:$F$8,AG835)/$Q$4/50,0)*50</f>
        <v>537300</v>
      </c>
      <c r="AL835" s="14" t="str">
        <f>IF(AD835&gt;0,INDEX(挂机升级突破!$DT$4:$ED$4,AD835),"")</f>
        <v>红色基础材料</v>
      </c>
      <c r="AM835" s="14">
        <f>ROUND(INDEX(挂机升级突破!$DT$6:$ED$57,卡牌消耗!AI835,AD835)*INDEX(卡牌消耗!$B$5:$F$5,AG835)/$Q$4/5,0)*5</f>
        <v>15</v>
      </c>
      <c r="AN835" s="14" t="str">
        <f>IF(AE835&gt;0,INDEX(挂机升级突破!$DT$4:$ED$4,AE835),"")</f>
        <v>灵玉</v>
      </c>
      <c r="AO835" s="14">
        <f>IF(AE835&gt;0,ROUND(INDEX(挂机升级突破!$DT$6:$ED$57,卡牌消耗!AI835,AE835)*INDEX(卡牌消耗!$B$7:$F$7,AG835)/$Q$4,0),"")</f>
        <v>3</v>
      </c>
    </row>
    <row r="836" spans="27:41" ht="16.5" x14ac:dyDescent="0.2">
      <c r="AA836" s="104">
        <v>832</v>
      </c>
      <c r="AB836" s="14">
        <f t="shared" si="395"/>
        <v>16</v>
      </c>
      <c r="AC836" s="14">
        <f>INDEX(挂机升级突破!$DQ$6:$DQ$57,卡牌消耗!AI836)</f>
        <v>11</v>
      </c>
      <c r="AD836" s="14">
        <f>INDEX(挂机升级突破!DR$6:DR$57,卡牌消耗!$AI836)</f>
        <v>5</v>
      </c>
      <c r="AE836" s="14">
        <f>INDEX(挂机升级突破!DS$6:DS$57,卡牌消耗!$AI836)</f>
        <v>10</v>
      </c>
      <c r="AF836" s="14" t="str">
        <f t="shared" si="396"/>
        <v>西方龙</v>
      </c>
      <c r="AG836" s="14">
        <f t="shared" si="397"/>
        <v>4</v>
      </c>
      <c r="AH836" s="14" t="str">
        <f t="shared" si="398"/>
        <v>西方龙魂火-52</v>
      </c>
      <c r="AI836" s="14">
        <f t="shared" si="399"/>
        <v>52</v>
      </c>
      <c r="AJ836" s="14" t="str">
        <f>INDEX(挂机升级突破!$DT$4:$ED$4,INDEX(挂机升级突破!$DQ$6:$DQ$57,卡牌消耗!AI836))</f>
        <v>金币</v>
      </c>
      <c r="AK836" s="14">
        <f>ROUND(INDEX(挂机升级突破!$DJ$6:$DJ$57,卡牌消耗!AI836)*INDEX(卡牌消耗!$B$8:$F$8,AG836)/$Q$4/50,0)*50</f>
        <v>537300</v>
      </c>
      <c r="AL836" s="14" t="str">
        <f>IF(AD836&gt;0,INDEX(挂机升级突破!$DT$4:$ED$4,AD836),"")</f>
        <v>红色基础材料</v>
      </c>
      <c r="AM836" s="14">
        <f>ROUND(INDEX(挂机升级突破!$DT$6:$ED$57,卡牌消耗!AI836,AD836)*INDEX(卡牌消耗!$B$5:$F$5,AG836)/$Q$4/5,0)*5</f>
        <v>15</v>
      </c>
      <c r="AN836" s="14" t="str">
        <f>IF(AE836&gt;0,INDEX(挂机升级突破!$DT$4:$ED$4,AE836),"")</f>
        <v>灵玉</v>
      </c>
      <c r="AO836" s="14">
        <f>IF(AE836&gt;0,ROUND(INDEX(挂机升级突破!$DT$6:$ED$57,卡牌消耗!AI836,AE836)*INDEX(卡牌消耗!$B$7:$F$7,AG836)/$Q$4,0),"")</f>
        <v>3</v>
      </c>
    </row>
    <row r="837" spans="27:41" ht="16.5" x14ac:dyDescent="0.2">
      <c r="AA837" s="104">
        <v>833</v>
      </c>
      <c r="AB837" s="14">
        <f t="shared" si="395"/>
        <v>17</v>
      </c>
      <c r="AC837" s="14">
        <f>INDEX(挂机升级突破!$DQ$6:$DQ$57,卡牌消耗!AI837)</f>
        <v>11</v>
      </c>
      <c r="AD837" s="14">
        <f>INDEX(挂机升级突破!DR$6:DR$57,卡牌消耗!$AI837)</f>
        <v>1</v>
      </c>
      <c r="AE837" s="14">
        <f>INDEX(挂机升级突破!DS$6:DS$57,卡牌消耗!$AI837)</f>
        <v>0</v>
      </c>
      <c r="AF837" s="14" t="str">
        <f t="shared" si="396"/>
        <v>飞廉</v>
      </c>
      <c r="AG837" s="14">
        <f t="shared" si="397"/>
        <v>3</v>
      </c>
      <c r="AH837" s="14" t="str">
        <f t="shared" si="398"/>
        <v>飞廉魂火-1</v>
      </c>
      <c r="AI837" s="14">
        <f t="shared" si="399"/>
        <v>1</v>
      </c>
      <c r="AJ837" s="14" t="str">
        <f>INDEX(挂机升级突破!$DT$4:$ED$4,INDEX(挂机升级突破!$DQ$6:$DQ$57,卡牌消耗!AI837))</f>
        <v>金币</v>
      </c>
      <c r="AK837" s="14">
        <f>ROUND(INDEX(挂机升级突破!$DJ$6:$DJ$57,卡牌消耗!AI837)*INDEX(卡牌消耗!$B$8:$F$8,AG837)/$Q$4/50,0)*50</f>
        <v>850</v>
      </c>
      <c r="AL837" s="14" t="str">
        <f>IF(AD837&gt;0,INDEX(挂机升级突破!$DT$4:$ED$4,AD837),"")</f>
        <v>绿色基础材料</v>
      </c>
      <c r="AM837" s="14">
        <f>ROUND(INDEX(挂机升级突破!$DT$6:$ED$57,卡牌消耗!AI837,AD837)*INDEX(卡牌消耗!$B$5:$F$5,AG837)/$Q$4/5,0)*5</f>
        <v>25</v>
      </c>
      <c r="AN837" s="14" t="str">
        <f>IF(AE837&gt;0,INDEX(挂机升级突破!$DT$4:$ED$4,AE837),"")</f>
        <v/>
      </c>
      <c r="AO837" s="14" t="str">
        <f>IF(AE837&gt;0,ROUND(INDEX(挂机升级突破!$DT$6:$ED$57,卡牌消耗!AI837,AE837)*INDEX(卡牌消耗!$B$7:$F$7,AG837)/$Q$4,0),"")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400">INT((AA838-1)/52)+1</f>
        <v>17</v>
      </c>
      <c r="AC838" s="14">
        <f>INDEX(挂机升级突破!$DQ$6:$DQ$57,卡牌消耗!AI838)</f>
        <v>11</v>
      </c>
      <c r="AD838" s="14">
        <f>INDEX(挂机升级突破!DR$6:DR$57,卡牌消耗!$AI838)</f>
        <v>1</v>
      </c>
      <c r="AE838" s="14">
        <f>INDEX(挂机升级突破!DS$6:DS$57,卡牌消耗!$AI838)</f>
        <v>0</v>
      </c>
      <c r="AF838" s="14" t="str">
        <f t="shared" ref="AF838:AF901" si="401">INDEX($B$13:$B$40,AB838)</f>
        <v>飞廉</v>
      </c>
      <c r="AG838" s="14">
        <f t="shared" ref="AG838:AG901" si="402">INDEX($C$13:$C$40,AB838)</f>
        <v>3</v>
      </c>
      <c r="AH838" s="14" t="str">
        <f t="shared" ref="AH838:AH901" si="403">AF838&amp;"魂火-"&amp;AI838</f>
        <v>飞廉魂火-2</v>
      </c>
      <c r="AI838" s="14">
        <f t="shared" ref="AI838:AI901" si="404">AA838-(AB838-1)*52</f>
        <v>2</v>
      </c>
      <c r="AJ838" s="14" t="str">
        <f>INDEX(挂机升级突破!$DT$4:$ED$4,INDEX(挂机升级突破!$DQ$6:$DQ$57,卡牌消耗!AI838))</f>
        <v>金币</v>
      </c>
      <c r="AK838" s="14">
        <f>ROUND(INDEX(挂机升级突破!$DJ$6:$DJ$57,卡牌消耗!AI838)*INDEX(卡牌消耗!$B$8:$F$8,AG838)/$Q$4/50,0)*50</f>
        <v>1050</v>
      </c>
      <c r="AL838" s="14" t="str">
        <f>IF(AD838&gt;0,INDEX(挂机升级突破!$DT$4:$ED$4,AD838),"")</f>
        <v>绿色基础材料</v>
      </c>
      <c r="AM838" s="14">
        <f>ROUND(INDEX(挂机升级突破!$DT$6:$ED$57,卡牌消耗!AI838,AD838)*INDEX(卡牌消耗!$B$5:$F$5,AG838)/$Q$4/5,0)*5</f>
        <v>75</v>
      </c>
      <c r="AN838" s="14" t="str">
        <f>IF(AE838&gt;0,INDEX(挂机升级突破!$DT$4:$ED$4,AE838),"")</f>
        <v/>
      </c>
      <c r="AO838" s="14" t="str">
        <f>IF(AE838&gt;0,ROUND(INDEX(挂机升级突破!$DT$6:$ED$57,卡牌消耗!AI838,AE838)*INDEX(卡牌消耗!$B$7:$F$7,AG838)/$Q$4,0),"")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400"/>
        <v>17</v>
      </c>
      <c r="AC839" s="14">
        <f>INDEX(挂机升级突破!$DQ$6:$DQ$57,卡牌消耗!AI839)</f>
        <v>11</v>
      </c>
      <c r="AD839" s="14">
        <f>INDEX(挂机升级突破!DR$6:DR$57,卡牌消耗!$AI839)</f>
        <v>1</v>
      </c>
      <c r="AE839" s="14">
        <f>INDEX(挂机升级突破!DS$6:DS$57,卡牌消耗!$AI839)</f>
        <v>0</v>
      </c>
      <c r="AF839" s="14" t="str">
        <f t="shared" si="401"/>
        <v>飞廉</v>
      </c>
      <c r="AG839" s="14">
        <f t="shared" si="402"/>
        <v>3</v>
      </c>
      <c r="AH839" s="14" t="str">
        <f t="shared" si="403"/>
        <v>飞廉魂火-3</v>
      </c>
      <c r="AI839" s="14">
        <f t="shared" si="404"/>
        <v>3</v>
      </c>
      <c r="AJ839" s="14" t="str">
        <f>INDEX(挂机升级突破!$DT$4:$ED$4,INDEX(挂机升级突破!$DQ$6:$DQ$57,卡牌消耗!AI839))</f>
        <v>金币</v>
      </c>
      <c r="AK839" s="14">
        <f>ROUND(INDEX(挂机升级突破!$DJ$6:$DJ$57,卡牌消耗!AI839)*INDEX(卡牌消耗!$B$8:$F$8,AG839)/$Q$4/50,0)*50</f>
        <v>1050</v>
      </c>
      <c r="AL839" s="14" t="str">
        <f>IF(AD839&gt;0,INDEX(挂机升级突破!$DT$4:$ED$4,AD839),"")</f>
        <v>绿色基础材料</v>
      </c>
      <c r="AM839" s="14">
        <f>ROUND(INDEX(挂机升级突破!$DT$6:$ED$57,卡牌消耗!AI839,AD839)*INDEX(卡牌消耗!$B$5:$F$5,AG839)/$Q$4/5,0)*5</f>
        <v>100</v>
      </c>
      <c r="AN839" s="14" t="str">
        <f>IF(AE839&gt;0,INDEX(挂机升级突破!$DT$4:$ED$4,AE839),"")</f>
        <v/>
      </c>
      <c r="AO839" s="14" t="str">
        <f>IF(AE839&gt;0,ROUND(INDEX(挂机升级突破!$DT$6:$ED$57,卡牌消耗!AI839,AE839)*INDEX(卡牌消耗!$B$7:$F$7,AG839)/$Q$4,0),"")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400"/>
        <v>17</v>
      </c>
      <c r="AC840" s="14">
        <f>INDEX(挂机升级突破!$DQ$6:$DQ$57,卡牌消耗!AI840)</f>
        <v>11</v>
      </c>
      <c r="AD840" s="14">
        <f>INDEX(挂机升级突破!DR$6:DR$57,卡牌消耗!$AI840)</f>
        <v>1</v>
      </c>
      <c r="AE840" s="14">
        <f>INDEX(挂机升级突破!DS$6:DS$57,卡牌消耗!$AI840)</f>
        <v>0</v>
      </c>
      <c r="AF840" s="14" t="str">
        <f t="shared" si="401"/>
        <v>飞廉</v>
      </c>
      <c r="AG840" s="14">
        <f t="shared" si="402"/>
        <v>3</v>
      </c>
      <c r="AH840" s="14" t="str">
        <f t="shared" si="403"/>
        <v>飞廉魂火-4</v>
      </c>
      <c r="AI840" s="14">
        <f t="shared" si="404"/>
        <v>4</v>
      </c>
      <c r="AJ840" s="14" t="str">
        <f>INDEX(挂机升级突破!$DT$4:$ED$4,INDEX(挂机升级突破!$DQ$6:$DQ$57,卡牌消耗!AI840))</f>
        <v>金币</v>
      </c>
      <c r="AK840" s="14">
        <f>ROUND(INDEX(挂机升级突破!$DJ$6:$DJ$57,卡牌消耗!AI840)*INDEX(卡牌消耗!$B$8:$F$8,AG840)/$Q$4/50,0)*50</f>
        <v>1050</v>
      </c>
      <c r="AL840" s="14" t="str">
        <f>IF(AD840&gt;0,INDEX(挂机升级突破!$DT$4:$ED$4,AD840),"")</f>
        <v>绿色基础材料</v>
      </c>
      <c r="AM840" s="14">
        <f>ROUND(INDEX(挂机升级突破!$DT$6:$ED$57,卡牌消耗!AI840,AD840)*INDEX(卡牌消耗!$B$5:$F$5,AG840)/$Q$4/5,0)*5</f>
        <v>155</v>
      </c>
      <c r="AN840" s="14" t="str">
        <f>IF(AE840&gt;0,INDEX(挂机升级突破!$DT$4:$ED$4,AE840),"")</f>
        <v/>
      </c>
      <c r="AO840" s="14" t="str">
        <f>IF(AE840&gt;0,ROUND(INDEX(挂机升级突破!$DT$6:$ED$57,卡牌消耗!AI840,AE840)*INDEX(卡牌消耗!$B$7:$F$7,AG840)/$Q$4,0),"")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400"/>
        <v>17</v>
      </c>
      <c r="AC841" s="14">
        <f>INDEX(挂机升级突破!$DQ$6:$DQ$57,卡牌消耗!AI841)</f>
        <v>11</v>
      </c>
      <c r="AD841" s="14">
        <f>INDEX(挂机升级突破!DR$6:DR$57,卡牌消耗!$AI841)</f>
        <v>1</v>
      </c>
      <c r="AE841" s="14">
        <f>INDEX(挂机升级突破!DS$6:DS$57,卡牌消耗!$AI841)</f>
        <v>0</v>
      </c>
      <c r="AF841" s="14" t="str">
        <f t="shared" si="401"/>
        <v>飞廉</v>
      </c>
      <c r="AG841" s="14">
        <f t="shared" si="402"/>
        <v>3</v>
      </c>
      <c r="AH841" s="14" t="str">
        <f t="shared" si="403"/>
        <v>飞廉魂火-5</v>
      </c>
      <c r="AI841" s="14">
        <f t="shared" si="404"/>
        <v>5</v>
      </c>
      <c r="AJ841" s="14" t="str">
        <f>INDEX(挂机升级突破!$DT$4:$ED$4,INDEX(挂机升级突破!$DQ$6:$DQ$57,卡牌消耗!AI841))</f>
        <v>金币</v>
      </c>
      <c r="AK841" s="14">
        <f>ROUND(INDEX(挂机升级突破!$DJ$6:$DJ$57,卡牌消耗!AI841)*INDEX(卡牌消耗!$B$8:$F$8,AG841)/$Q$4/50,0)*50</f>
        <v>1050</v>
      </c>
      <c r="AL841" s="14" t="str">
        <f>IF(AD841&gt;0,INDEX(挂机升级突破!$DT$4:$ED$4,AD841),"")</f>
        <v>绿色基础材料</v>
      </c>
      <c r="AM841" s="14">
        <f>ROUND(INDEX(挂机升级突破!$DT$6:$ED$57,卡牌消耗!AI841,AD841)*INDEX(卡牌消耗!$B$5:$F$5,AG841)/$Q$4/5,0)*5</f>
        <v>155</v>
      </c>
      <c r="AN841" s="14" t="str">
        <f>IF(AE841&gt;0,INDEX(挂机升级突破!$DT$4:$ED$4,AE841),"")</f>
        <v/>
      </c>
      <c r="AO841" s="14" t="str">
        <f>IF(AE841&gt;0,ROUND(INDEX(挂机升级突破!$DT$6:$ED$57,卡牌消耗!AI841,AE841)*INDEX(卡牌消耗!$B$7:$F$7,AG841)/$Q$4,0),"")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400"/>
        <v>17</v>
      </c>
      <c r="AC842" s="14">
        <f>INDEX(挂机升级突破!$DQ$6:$DQ$57,卡牌消耗!AI842)</f>
        <v>11</v>
      </c>
      <c r="AD842" s="14">
        <f>INDEX(挂机升级突破!DR$6:DR$57,卡牌消耗!$AI842)</f>
        <v>2</v>
      </c>
      <c r="AE842" s="14">
        <f>INDEX(挂机升级突破!DS$6:DS$57,卡牌消耗!$AI842)</f>
        <v>0</v>
      </c>
      <c r="AF842" s="14" t="str">
        <f t="shared" si="401"/>
        <v>飞廉</v>
      </c>
      <c r="AG842" s="14">
        <f t="shared" si="402"/>
        <v>3</v>
      </c>
      <c r="AH842" s="14" t="str">
        <f t="shared" si="403"/>
        <v>飞廉魂火-6</v>
      </c>
      <c r="AI842" s="14">
        <f t="shared" si="404"/>
        <v>6</v>
      </c>
      <c r="AJ842" s="14" t="str">
        <f>INDEX(挂机升级突破!$DT$4:$ED$4,INDEX(挂机升级突破!$DQ$6:$DQ$57,卡牌消耗!AI842))</f>
        <v>金币</v>
      </c>
      <c r="AK842" s="14">
        <f>ROUND(INDEX(挂机升级突破!$DJ$6:$DJ$57,卡牌消耗!AI842)*INDEX(卡牌消耗!$B$8:$F$8,AG842)/$Q$4/50,0)*50</f>
        <v>1250</v>
      </c>
      <c r="AL842" s="14" t="str">
        <f>IF(AD842&gt;0,INDEX(挂机升级突破!$DT$4:$ED$4,AD842),"")</f>
        <v>蓝色基础材料</v>
      </c>
      <c r="AM842" s="14">
        <f>ROUND(INDEX(挂机升级突破!$DT$6:$ED$57,卡牌消耗!AI842,AD842)*INDEX(卡牌消耗!$B$5:$F$5,AG842)/$Q$4/5,0)*5</f>
        <v>30</v>
      </c>
      <c r="AN842" s="14" t="str">
        <f>IF(AE842&gt;0,INDEX(挂机升级突破!$DT$4:$ED$4,AE842),"")</f>
        <v/>
      </c>
      <c r="AO842" s="14" t="str">
        <f>IF(AE842&gt;0,ROUND(INDEX(挂机升级突破!$DT$6:$ED$57,卡牌消耗!AI842,AE842)*INDEX(卡牌消耗!$B$7:$F$7,AG842)/$Q$4,0),"")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400"/>
        <v>17</v>
      </c>
      <c r="AC843" s="14">
        <f>INDEX(挂机升级突破!$DQ$6:$DQ$57,卡牌消耗!AI843)</f>
        <v>11</v>
      </c>
      <c r="AD843" s="14">
        <f>INDEX(挂机升级突破!DR$6:DR$57,卡牌消耗!$AI843)</f>
        <v>2</v>
      </c>
      <c r="AE843" s="14">
        <f>INDEX(挂机升级突破!DS$6:DS$57,卡牌消耗!$AI843)</f>
        <v>0</v>
      </c>
      <c r="AF843" s="14" t="str">
        <f t="shared" si="401"/>
        <v>飞廉</v>
      </c>
      <c r="AG843" s="14">
        <f t="shared" si="402"/>
        <v>3</v>
      </c>
      <c r="AH843" s="14" t="str">
        <f t="shared" si="403"/>
        <v>飞廉魂火-7</v>
      </c>
      <c r="AI843" s="14">
        <f t="shared" si="404"/>
        <v>7</v>
      </c>
      <c r="AJ843" s="14" t="str">
        <f>INDEX(挂机升级突破!$DT$4:$ED$4,INDEX(挂机升级突破!$DQ$6:$DQ$57,卡牌消耗!AI843))</f>
        <v>金币</v>
      </c>
      <c r="AK843" s="14">
        <f>ROUND(INDEX(挂机升级突破!$DJ$6:$DJ$57,卡牌消耗!AI843)*INDEX(卡牌消耗!$B$8:$F$8,AG843)/$Q$4/50,0)*50</f>
        <v>1250</v>
      </c>
      <c r="AL843" s="14" t="str">
        <f>IF(AD843&gt;0,INDEX(挂机升级突破!$DT$4:$ED$4,AD843),"")</f>
        <v>蓝色基础材料</v>
      </c>
      <c r="AM843" s="14">
        <f>ROUND(INDEX(挂机升级突破!$DT$6:$ED$57,卡牌消耗!AI843,AD843)*INDEX(卡牌消耗!$B$5:$F$5,AG843)/$Q$4/5,0)*5</f>
        <v>30</v>
      </c>
      <c r="AN843" s="14" t="str">
        <f>IF(AE843&gt;0,INDEX(挂机升级突破!$DT$4:$ED$4,AE843),"")</f>
        <v/>
      </c>
      <c r="AO843" s="14" t="str">
        <f>IF(AE843&gt;0,ROUND(INDEX(挂机升级突破!$DT$6:$ED$57,卡牌消耗!AI843,AE843)*INDEX(卡牌消耗!$B$7:$F$7,AG843)/$Q$4,0),"")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400"/>
        <v>17</v>
      </c>
      <c r="AC844" s="14">
        <f>INDEX(挂机升级突破!$DQ$6:$DQ$57,卡牌消耗!AI844)</f>
        <v>11</v>
      </c>
      <c r="AD844" s="14">
        <f>INDEX(挂机升级突破!DR$6:DR$57,卡牌消耗!$AI844)</f>
        <v>2</v>
      </c>
      <c r="AE844" s="14">
        <f>INDEX(挂机升级突破!DS$6:DS$57,卡牌消耗!$AI844)</f>
        <v>0</v>
      </c>
      <c r="AF844" s="14" t="str">
        <f t="shared" si="401"/>
        <v>飞廉</v>
      </c>
      <c r="AG844" s="14">
        <f t="shared" si="402"/>
        <v>3</v>
      </c>
      <c r="AH844" s="14" t="str">
        <f t="shared" si="403"/>
        <v>飞廉魂火-8</v>
      </c>
      <c r="AI844" s="14">
        <f t="shared" si="404"/>
        <v>8</v>
      </c>
      <c r="AJ844" s="14" t="str">
        <f>INDEX(挂机升级突破!$DT$4:$ED$4,INDEX(挂机升级突破!$DQ$6:$DQ$57,卡牌消耗!AI844))</f>
        <v>金币</v>
      </c>
      <c r="AK844" s="14">
        <f>ROUND(INDEX(挂机升级突破!$DJ$6:$DJ$57,卡牌消耗!AI844)*INDEX(卡牌消耗!$B$8:$F$8,AG844)/$Q$4/50,0)*50</f>
        <v>1900</v>
      </c>
      <c r="AL844" s="14" t="str">
        <f>IF(AD844&gt;0,INDEX(挂机升级突破!$DT$4:$ED$4,AD844),"")</f>
        <v>蓝色基础材料</v>
      </c>
      <c r="AM844" s="14">
        <f>ROUND(INDEX(挂机升级突破!$DT$6:$ED$57,卡牌消耗!AI844,AD844)*INDEX(卡牌消耗!$B$5:$F$5,AG844)/$Q$4/5,0)*5</f>
        <v>60</v>
      </c>
      <c r="AN844" s="14" t="str">
        <f>IF(AE844&gt;0,INDEX(挂机升级突破!$DT$4:$ED$4,AE844),"")</f>
        <v/>
      </c>
      <c r="AO844" s="14" t="str">
        <f>IF(AE844&gt;0,ROUND(INDEX(挂机升级突破!$DT$6:$ED$57,卡牌消耗!AI844,AE844)*INDEX(卡牌消耗!$B$7:$F$7,AG844)/$Q$4,0),"")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400"/>
        <v>17</v>
      </c>
      <c r="AC845" s="14">
        <f>INDEX(挂机升级突破!$DQ$6:$DQ$57,卡牌消耗!AI845)</f>
        <v>11</v>
      </c>
      <c r="AD845" s="14">
        <f>INDEX(挂机升级突破!DR$6:DR$57,卡牌消耗!$AI845)</f>
        <v>2</v>
      </c>
      <c r="AE845" s="14">
        <f>INDEX(挂机升级突破!DS$6:DS$57,卡牌消耗!$AI845)</f>
        <v>0</v>
      </c>
      <c r="AF845" s="14" t="str">
        <f t="shared" si="401"/>
        <v>飞廉</v>
      </c>
      <c r="AG845" s="14">
        <f t="shared" si="402"/>
        <v>3</v>
      </c>
      <c r="AH845" s="14" t="str">
        <f t="shared" si="403"/>
        <v>飞廉魂火-9</v>
      </c>
      <c r="AI845" s="14">
        <f t="shared" si="404"/>
        <v>9</v>
      </c>
      <c r="AJ845" s="14" t="str">
        <f>INDEX(挂机升级突破!$DT$4:$ED$4,INDEX(挂机升级突破!$DQ$6:$DQ$57,卡牌消耗!AI845))</f>
        <v>金币</v>
      </c>
      <c r="AK845" s="14">
        <f>ROUND(INDEX(挂机升级突破!$DJ$6:$DJ$57,卡牌消耗!AI845)*INDEX(卡牌消耗!$B$8:$F$8,AG845)/$Q$4/50,0)*50</f>
        <v>1900</v>
      </c>
      <c r="AL845" s="14" t="str">
        <f>IF(AD845&gt;0,INDEX(挂机升级突破!$DT$4:$ED$4,AD845),"")</f>
        <v>蓝色基础材料</v>
      </c>
      <c r="AM845" s="14">
        <f>ROUND(INDEX(挂机升级突破!$DT$6:$ED$57,卡牌消耗!AI845,AD845)*INDEX(卡牌消耗!$B$5:$F$5,AG845)/$Q$4/5,0)*5</f>
        <v>60</v>
      </c>
      <c r="AN845" s="14" t="str">
        <f>IF(AE845&gt;0,INDEX(挂机升级突破!$DT$4:$ED$4,AE845),"")</f>
        <v/>
      </c>
      <c r="AO845" s="14" t="str">
        <f>IF(AE845&gt;0,ROUND(INDEX(挂机升级突破!$DT$6:$ED$57,卡牌消耗!AI845,AE845)*INDEX(卡牌消耗!$B$7:$F$7,AG845)/$Q$4,0),"")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400"/>
        <v>17</v>
      </c>
      <c r="AC846" s="14">
        <f>INDEX(挂机升级突破!$DQ$6:$DQ$57,卡牌消耗!AI846)</f>
        <v>11</v>
      </c>
      <c r="AD846" s="14">
        <f>INDEX(挂机升级突破!DR$6:DR$57,卡牌消耗!$AI846)</f>
        <v>2</v>
      </c>
      <c r="AE846" s="14">
        <f>INDEX(挂机升级突破!DS$6:DS$57,卡牌消耗!$AI846)</f>
        <v>0</v>
      </c>
      <c r="AF846" s="14" t="str">
        <f t="shared" si="401"/>
        <v>飞廉</v>
      </c>
      <c r="AG846" s="14">
        <f t="shared" si="402"/>
        <v>3</v>
      </c>
      <c r="AH846" s="14" t="str">
        <f t="shared" si="403"/>
        <v>飞廉魂火-10</v>
      </c>
      <c r="AI846" s="14">
        <f t="shared" si="404"/>
        <v>10</v>
      </c>
      <c r="AJ846" s="14" t="str">
        <f>INDEX(挂机升级突破!$DT$4:$ED$4,INDEX(挂机升级突破!$DQ$6:$DQ$57,卡牌消耗!AI846))</f>
        <v>金币</v>
      </c>
      <c r="AK846" s="14">
        <f>ROUND(INDEX(挂机升级突破!$DJ$6:$DJ$57,卡牌消耗!AI846)*INDEX(卡牌消耗!$B$8:$F$8,AG846)/$Q$4/50,0)*50</f>
        <v>3200</v>
      </c>
      <c r="AL846" s="14" t="str">
        <f>IF(AD846&gt;0,INDEX(挂机升级突破!$DT$4:$ED$4,AD846),"")</f>
        <v>蓝色基础材料</v>
      </c>
      <c r="AM846" s="14">
        <f>ROUND(INDEX(挂机升级突破!$DT$6:$ED$57,卡牌消耗!AI846,AD846)*INDEX(卡牌消耗!$B$5:$F$5,AG846)/$Q$4/5,0)*5</f>
        <v>85</v>
      </c>
      <c r="AN846" s="14" t="str">
        <f>IF(AE846&gt;0,INDEX(挂机升级突破!$DT$4:$ED$4,AE846),"")</f>
        <v/>
      </c>
      <c r="AO846" s="14" t="str">
        <f>IF(AE846&gt;0,ROUND(INDEX(挂机升级突破!$DT$6:$ED$57,卡牌消耗!AI846,AE846)*INDEX(卡牌消耗!$B$7:$F$7,AG846)/$Q$4,0),"")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400"/>
        <v>17</v>
      </c>
      <c r="AC847" s="14">
        <f>INDEX(挂机升级突破!$DQ$6:$DQ$57,卡牌消耗!AI847)</f>
        <v>11</v>
      </c>
      <c r="AD847" s="14">
        <f>INDEX(挂机升级突破!DR$6:DR$57,卡牌消耗!$AI847)</f>
        <v>2</v>
      </c>
      <c r="AE847" s="14">
        <f>INDEX(挂机升级突破!DS$6:DS$57,卡牌消耗!$AI847)</f>
        <v>0</v>
      </c>
      <c r="AF847" s="14" t="str">
        <f t="shared" si="401"/>
        <v>飞廉</v>
      </c>
      <c r="AG847" s="14">
        <f t="shared" si="402"/>
        <v>3</v>
      </c>
      <c r="AH847" s="14" t="str">
        <f t="shared" si="403"/>
        <v>飞廉魂火-11</v>
      </c>
      <c r="AI847" s="14">
        <f t="shared" si="404"/>
        <v>11</v>
      </c>
      <c r="AJ847" s="14" t="str">
        <f>INDEX(挂机升级突破!$DT$4:$ED$4,INDEX(挂机升级突破!$DQ$6:$DQ$57,卡牌消耗!AI847))</f>
        <v>金币</v>
      </c>
      <c r="AK847" s="14">
        <f>ROUND(INDEX(挂机升级突破!$DJ$6:$DJ$57,卡牌消耗!AI847)*INDEX(卡牌消耗!$B$8:$F$8,AG847)/$Q$4/50,0)*50</f>
        <v>3200</v>
      </c>
      <c r="AL847" s="14" t="str">
        <f>IF(AD847&gt;0,INDEX(挂机升级突破!$DT$4:$ED$4,AD847),"")</f>
        <v>蓝色基础材料</v>
      </c>
      <c r="AM847" s="14">
        <f>ROUND(INDEX(挂机升级突破!$DT$6:$ED$57,卡牌消耗!AI847,AD847)*INDEX(卡牌消耗!$B$5:$F$5,AG847)/$Q$4/5,0)*5</f>
        <v>85</v>
      </c>
      <c r="AN847" s="14" t="str">
        <f>IF(AE847&gt;0,INDEX(挂机升级突破!$DT$4:$ED$4,AE847),"")</f>
        <v/>
      </c>
      <c r="AO847" s="14" t="str">
        <f>IF(AE847&gt;0,ROUND(INDEX(挂机升级突破!$DT$6:$ED$57,卡牌消耗!AI847,AE847)*INDEX(卡牌消耗!$B$7:$F$7,AG847)/$Q$4,0),"")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400"/>
        <v>17</v>
      </c>
      <c r="AC848" s="14">
        <f>INDEX(挂机升级突破!$DQ$6:$DQ$57,卡牌消耗!AI848)</f>
        <v>11</v>
      </c>
      <c r="AD848" s="14">
        <f>INDEX(挂机升级突破!DR$6:DR$57,卡牌消耗!$AI848)</f>
        <v>2</v>
      </c>
      <c r="AE848" s="14">
        <f>INDEX(挂机升级突破!DS$6:DS$57,卡牌消耗!$AI848)</f>
        <v>0</v>
      </c>
      <c r="AF848" s="14" t="str">
        <f t="shared" si="401"/>
        <v>飞廉</v>
      </c>
      <c r="AG848" s="14">
        <f t="shared" si="402"/>
        <v>3</v>
      </c>
      <c r="AH848" s="14" t="str">
        <f t="shared" si="403"/>
        <v>飞廉魂火-12</v>
      </c>
      <c r="AI848" s="14">
        <f t="shared" si="404"/>
        <v>12</v>
      </c>
      <c r="AJ848" s="14" t="str">
        <f>INDEX(挂机升级突破!$DT$4:$ED$4,INDEX(挂机升级突破!$DQ$6:$DQ$57,卡牌消耗!AI848))</f>
        <v>金币</v>
      </c>
      <c r="AK848" s="14">
        <f>ROUND(INDEX(挂机升级突破!$DJ$6:$DJ$57,卡牌消耗!AI848)*INDEX(卡牌消耗!$B$8:$F$8,AG848)/$Q$4/50,0)*50</f>
        <v>2750</v>
      </c>
      <c r="AL848" s="14" t="str">
        <f>IF(AD848&gt;0,INDEX(挂机升级突破!$DT$4:$ED$4,AD848),"")</f>
        <v>蓝色基础材料</v>
      </c>
      <c r="AM848" s="14">
        <f>ROUND(INDEX(挂机升级突破!$DT$6:$ED$57,卡牌消耗!AI848,AD848)*INDEX(卡牌消耗!$B$5:$F$5,AG848)/$Q$4/5,0)*5</f>
        <v>115</v>
      </c>
      <c r="AN848" s="14" t="str">
        <f>IF(AE848&gt;0,INDEX(挂机升级突破!$DT$4:$ED$4,AE848),"")</f>
        <v/>
      </c>
      <c r="AO848" s="14" t="str">
        <f>IF(AE848&gt;0,ROUND(INDEX(挂机升级突破!$DT$6:$ED$57,卡牌消耗!AI848,AE848)*INDEX(卡牌消耗!$B$7:$F$7,AG848)/$Q$4,0),"")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400"/>
        <v>17</v>
      </c>
      <c r="AC849" s="14">
        <f>INDEX(挂机升级突破!$DQ$6:$DQ$57,卡牌消耗!AI849)</f>
        <v>11</v>
      </c>
      <c r="AD849" s="14">
        <f>INDEX(挂机升级突破!DR$6:DR$57,卡牌消耗!$AI849)</f>
        <v>2</v>
      </c>
      <c r="AE849" s="14">
        <f>INDEX(挂机升级突破!DS$6:DS$57,卡牌消耗!$AI849)</f>
        <v>0</v>
      </c>
      <c r="AF849" s="14" t="str">
        <f t="shared" si="401"/>
        <v>飞廉</v>
      </c>
      <c r="AG849" s="14">
        <f t="shared" si="402"/>
        <v>3</v>
      </c>
      <c r="AH849" s="14" t="str">
        <f t="shared" si="403"/>
        <v>飞廉魂火-13</v>
      </c>
      <c r="AI849" s="14">
        <f t="shared" si="404"/>
        <v>13</v>
      </c>
      <c r="AJ849" s="14" t="str">
        <f>INDEX(挂机升级突破!$DT$4:$ED$4,INDEX(挂机升级突破!$DQ$6:$DQ$57,卡牌消耗!AI849))</f>
        <v>金币</v>
      </c>
      <c r="AK849" s="14">
        <f>ROUND(INDEX(挂机升级突破!$DJ$6:$DJ$57,卡牌消耗!AI849)*INDEX(卡牌消耗!$B$8:$F$8,AG849)/$Q$4/50,0)*50</f>
        <v>2750</v>
      </c>
      <c r="AL849" s="14" t="str">
        <f>IF(AD849&gt;0,INDEX(挂机升级突破!$DT$4:$ED$4,AD849),"")</f>
        <v>蓝色基础材料</v>
      </c>
      <c r="AM849" s="14">
        <f>ROUND(INDEX(挂机升级突破!$DT$6:$ED$57,卡牌消耗!AI849,AD849)*INDEX(卡牌消耗!$B$5:$F$5,AG849)/$Q$4/5,0)*5</f>
        <v>115</v>
      </c>
      <c r="AN849" s="14" t="str">
        <f>IF(AE849&gt;0,INDEX(挂机升级突破!$DT$4:$ED$4,AE849),"")</f>
        <v/>
      </c>
      <c r="AO849" s="14" t="str">
        <f>IF(AE849&gt;0,ROUND(INDEX(挂机升级突破!$DT$6:$ED$57,卡牌消耗!AI849,AE849)*INDEX(卡牌消耗!$B$7:$F$7,AG849)/$Q$4,0),"")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400"/>
        <v>17</v>
      </c>
      <c r="AC850" s="14">
        <f>INDEX(挂机升级突破!$DQ$6:$DQ$57,卡牌消耗!AI850)</f>
        <v>11</v>
      </c>
      <c r="AD850" s="14">
        <f>INDEX(挂机升级突破!DR$6:DR$57,卡牌消耗!$AI850)</f>
        <v>3</v>
      </c>
      <c r="AE850" s="14">
        <f>INDEX(挂机升级突破!DS$6:DS$57,卡牌消耗!$AI850)</f>
        <v>0</v>
      </c>
      <c r="AF850" s="14" t="str">
        <f t="shared" si="401"/>
        <v>飞廉</v>
      </c>
      <c r="AG850" s="14">
        <f t="shared" si="402"/>
        <v>3</v>
      </c>
      <c r="AH850" s="14" t="str">
        <f t="shared" si="403"/>
        <v>飞廉魂火-14</v>
      </c>
      <c r="AI850" s="14">
        <f t="shared" si="404"/>
        <v>14</v>
      </c>
      <c r="AJ850" s="14" t="str">
        <f>INDEX(挂机升级突破!$DT$4:$ED$4,INDEX(挂机升级突破!$DQ$6:$DQ$57,卡牌消耗!AI850))</f>
        <v>金币</v>
      </c>
      <c r="AK850" s="14">
        <f>ROUND(INDEX(挂机升级突破!$DJ$6:$DJ$57,卡牌消耗!AI850)*INDEX(卡牌消耗!$B$8:$F$8,AG850)/$Q$4/50,0)*50</f>
        <v>3000</v>
      </c>
      <c r="AL850" s="14" t="str">
        <f>IF(AD850&gt;0,INDEX(挂机升级突破!$DT$4:$ED$4,AD850),"")</f>
        <v>紫色基础材料</v>
      </c>
      <c r="AM850" s="14">
        <f>ROUND(INDEX(挂机升级突破!$DT$6:$ED$57,卡牌消耗!AI850,AD850)*INDEX(卡牌消耗!$B$5:$F$5,AG850)/$Q$4/5,0)*5</f>
        <v>25</v>
      </c>
      <c r="AN850" s="14" t="str">
        <f>IF(AE850&gt;0,INDEX(挂机升级突破!$DT$4:$ED$4,AE850),"")</f>
        <v/>
      </c>
      <c r="AO850" s="14" t="str">
        <f>IF(AE850&gt;0,ROUND(INDEX(挂机升级突破!$DT$6:$ED$57,卡牌消耗!AI850,AE850)*INDEX(卡牌消耗!$B$7:$F$7,AG850)/$Q$4,0),"")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400"/>
        <v>17</v>
      </c>
      <c r="AC851" s="14">
        <f>INDEX(挂机升级突破!$DQ$6:$DQ$57,卡牌消耗!AI851)</f>
        <v>11</v>
      </c>
      <c r="AD851" s="14">
        <f>INDEX(挂机升级突破!DR$6:DR$57,卡牌消耗!$AI851)</f>
        <v>3</v>
      </c>
      <c r="AE851" s="14">
        <f>INDEX(挂机升级突破!DS$6:DS$57,卡牌消耗!$AI851)</f>
        <v>0</v>
      </c>
      <c r="AF851" s="14" t="str">
        <f t="shared" si="401"/>
        <v>飞廉</v>
      </c>
      <c r="AG851" s="14">
        <f t="shared" si="402"/>
        <v>3</v>
      </c>
      <c r="AH851" s="14" t="str">
        <f t="shared" si="403"/>
        <v>飞廉魂火-15</v>
      </c>
      <c r="AI851" s="14">
        <f t="shared" si="404"/>
        <v>15</v>
      </c>
      <c r="AJ851" s="14" t="str">
        <f>INDEX(挂机升级突破!$DT$4:$ED$4,INDEX(挂机升级突破!$DQ$6:$DQ$57,卡牌消耗!AI851))</f>
        <v>金币</v>
      </c>
      <c r="AK851" s="14">
        <f>ROUND(INDEX(挂机升级突破!$DJ$6:$DJ$57,卡牌消耗!AI851)*INDEX(卡牌消耗!$B$8:$F$8,AG851)/$Q$4/50,0)*50</f>
        <v>3250</v>
      </c>
      <c r="AL851" s="14" t="str">
        <f>IF(AD851&gt;0,INDEX(挂机升级突破!$DT$4:$ED$4,AD851),"")</f>
        <v>紫色基础材料</v>
      </c>
      <c r="AM851" s="14">
        <f>ROUND(INDEX(挂机升级突破!$DT$6:$ED$57,卡牌消耗!AI851,AD851)*INDEX(卡牌消耗!$B$5:$F$5,AG851)/$Q$4/5,0)*5</f>
        <v>25</v>
      </c>
      <c r="AN851" s="14" t="str">
        <f>IF(AE851&gt;0,INDEX(挂机升级突破!$DT$4:$ED$4,AE851),"")</f>
        <v/>
      </c>
      <c r="AO851" s="14" t="str">
        <f>IF(AE851&gt;0,ROUND(INDEX(挂机升级突破!$DT$6:$ED$57,卡牌消耗!AI851,AE851)*INDEX(卡牌消耗!$B$7:$F$7,AG851)/$Q$4,0),"")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400"/>
        <v>17</v>
      </c>
      <c r="AC852" s="14">
        <f>INDEX(挂机升级突破!$DQ$6:$DQ$57,卡牌消耗!AI852)</f>
        <v>11</v>
      </c>
      <c r="AD852" s="14">
        <f>INDEX(挂机升级突破!DR$6:DR$57,卡牌消耗!$AI852)</f>
        <v>3</v>
      </c>
      <c r="AE852" s="14">
        <f>INDEX(挂机升级突破!DS$6:DS$57,卡牌消耗!$AI852)</f>
        <v>0</v>
      </c>
      <c r="AF852" s="14" t="str">
        <f t="shared" si="401"/>
        <v>飞廉</v>
      </c>
      <c r="AG852" s="14">
        <f t="shared" si="402"/>
        <v>3</v>
      </c>
      <c r="AH852" s="14" t="str">
        <f t="shared" si="403"/>
        <v>飞廉魂火-16</v>
      </c>
      <c r="AI852" s="14">
        <f t="shared" si="404"/>
        <v>16</v>
      </c>
      <c r="AJ852" s="14" t="str">
        <f>INDEX(挂机升级突破!$DT$4:$ED$4,INDEX(挂机升级突破!$DQ$6:$DQ$57,卡牌消耗!AI852))</f>
        <v>金币</v>
      </c>
      <c r="AK852" s="14">
        <f>ROUND(INDEX(挂机升级突破!$DJ$6:$DJ$57,卡牌消耗!AI852)*INDEX(卡牌消耗!$B$8:$F$8,AG852)/$Q$4/50,0)*50</f>
        <v>3250</v>
      </c>
      <c r="AL852" s="14" t="str">
        <f>IF(AD852&gt;0,INDEX(挂机升级突破!$DT$4:$ED$4,AD852),"")</f>
        <v>紫色基础材料</v>
      </c>
      <c r="AM852" s="14">
        <f>ROUND(INDEX(挂机升级突破!$DT$6:$ED$57,卡牌消耗!AI852,AD852)*INDEX(卡牌消耗!$B$5:$F$5,AG852)/$Q$4/5,0)*5</f>
        <v>25</v>
      </c>
      <c r="AN852" s="14" t="str">
        <f>IF(AE852&gt;0,INDEX(挂机升级突破!$DT$4:$ED$4,AE852),"")</f>
        <v/>
      </c>
      <c r="AO852" s="14" t="str">
        <f>IF(AE852&gt;0,ROUND(INDEX(挂机升级突破!$DT$6:$ED$57,卡牌消耗!AI852,AE852)*INDEX(卡牌消耗!$B$7:$F$7,AG852)/$Q$4,0),"")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400"/>
        <v>17</v>
      </c>
      <c r="AC853" s="14">
        <f>INDEX(挂机升级突破!$DQ$6:$DQ$57,卡牌消耗!AI853)</f>
        <v>11</v>
      </c>
      <c r="AD853" s="14">
        <f>INDEX(挂机升级突破!DR$6:DR$57,卡牌消耗!$AI853)</f>
        <v>3</v>
      </c>
      <c r="AE853" s="14">
        <f>INDEX(挂机升级突破!DS$6:DS$57,卡牌消耗!$AI853)</f>
        <v>0</v>
      </c>
      <c r="AF853" s="14" t="str">
        <f t="shared" si="401"/>
        <v>飞廉</v>
      </c>
      <c r="AG853" s="14">
        <f t="shared" si="402"/>
        <v>3</v>
      </c>
      <c r="AH853" s="14" t="str">
        <f t="shared" si="403"/>
        <v>飞廉魂火-17</v>
      </c>
      <c r="AI853" s="14">
        <f t="shared" si="404"/>
        <v>17</v>
      </c>
      <c r="AJ853" s="14" t="str">
        <f>INDEX(挂机升级突破!$DT$4:$ED$4,INDEX(挂机升级突破!$DQ$6:$DQ$57,卡牌消耗!AI853))</f>
        <v>金币</v>
      </c>
      <c r="AK853" s="14">
        <f>ROUND(INDEX(挂机升级突破!$DJ$6:$DJ$57,卡牌消耗!AI853)*INDEX(卡牌消耗!$B$8:$F$8,AG853)/$Q$4/50,0)*50</f>
        <v>4100</v>
      </c>
      <c r="AL853" s="14" t="str">
        <f>IF(AD853&gt;0,INDEX(挂机升级突破!$DT$4:$ED$4,AD853),"")</f>
        <v>紫色基础材料</v>
      </c>
      <c r="AM853" s="14">
        <f>ROUND(INDEX(挂机升级突破!$DT$6:$ED$57,卡牌消耗!AI853,AD853)*INDEX(卡牌消耗!$B$5:$F$5,AG853)/$Q$4/5,0)*5</f>
        <v>45</v>
      </c>
      <c r="AN853" s="14" t="str">
        <f>IF(AE853&gt;0,INDEX(挂机升级突破!$DT$4:$ED$4,AE853),"")</f>
        <v/>
      </c>
      <c r="AO853" s="14" t="str">
        <f>IF(AE853&gt;0,ROUND(INDEX(挂机升级突破!$DT$6:$ED$57,卡牌消耗!AI853,AE853)*INDEX(卡牌消耗!$B$7:$F$7,AG853)/$Q$4,0),"")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400"/>
        <v>17</v>
      </c>
      <c r="AC854" s="14">
        <f>INDEX(挂机升级突破!$DQ$6:$DQ$57,卡牌消耗!AI854)</f>
        <v>11</v>
      </c>
      <c r="AD854" s="14">
        <f>INDEX(挂机升级突破!DR$6:DR$57,卡牌消耗!$AI854)</f>
        <v>3</v>
      </c>
      <c r="AE854" s="14">
        <f>INDEX(挂机升级突破!DS$6:DS$57,卡牌消耗!$AI854)</f>
        <v>0</v>
      </c>
      <c r="AF854" s="14" t="str">
        <f t="shared" si="401"/>
        <v>飞廉</v>
      </c>
      <c r="AG854" s="14">
        <f t="shared" si="402"/>
        <v>3</v>
      </c>
      <c r="AH854" s="14" t="str">
        <f t="shared" si="403"/>
        <v>飞廉魂火-18</v>
      </c>
      <c r="AI854" s="14">
        <f t="shared" si="404"/>
        <v>18</v>
      </c>
      <c r="AJ854" s="14" t="str">
        <f>INDEX(挂机升级突破!$DT$4:$ED$4,INDEX(挂机升级突破!$DQ$6:$DQ$57,卡牌消耗!AI854))</f>
        <v>金币</v>
      </c>
      <c r="AK854" s="14">
        <f>ROUND(INDEX(挂机升级突破!$DJ$6:$DJ$57,卡牌消耗!AI854)*INDEX(卡牌消耗!$B$8:$F$8,AG854)/$Q$4/50,0)*50</f>
        <v>4100</v>
      </c>
      <c r="AL854" s="14" t="str">
        <f>IF(AD854&gt;0,INDEX(挂机升级突破!$DT$4:$ED$4,AD854),"")</f>
        <v>紫色基础材料</v>
      </c>
      <c r="AM854" s="14">
        <f>ROUND(INDEX(挂机升级突破!$DT$6:$ED$57,卡牌消耗!AI854,AD854)*INDEX(卡牌消耗!$B$5:$F$5,AG854)/$Q$4/5,0)*5</f>
        <v>45</v>
      </c>
      <c r="AN854" s="14" t="str">
        <f>IF(AE854&gt;0,INDEX(挂机升级突破!$DT$4:$ED$4,AE854),"")</f>
        <v/>
      </c>
      <c r="AO854" s="14" t="str">
        <f>IF(AE854&gt;0,ROUND(INDEX(挂机升级突破!$DT$6:$ED$57,卡牌消耗!AI854,AE854)*INDEX(卡牌消耗!$B$7:$F$7,AG854)/$Q$4,0),"")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400"/>
        <v>17</v>
      </c>
      <c r="AC855" s="14">
        <f>INDEX(挂机升级突破!$DQ$6:$DQ$57,卡牌消耗!AI855)</f>
        <v>11</v>
      </c>
      <c r="AD855" s="14">
        <f>INDEX(挂机升级突破!DR$6:DR$57,卡牌消耗!$AI855)</f>
        <v>3</v>
      </c>
      <c r="AE855" s="14">
        <f>INDEX(挂机升级突破!DS$6:DS$57,卡牌消耗!$AI855)</f>
        <v>0</v>
      </c>
      <c r="AF855" s="14" t="str">
        <f t="shared" si="401"/>
        <v>飞廉</v>
      </c>
      <c r="AG855" s="14">
        <f t="shared" si="402"/>
        <v>3</v>
      </c>
      <c r="AH855" s="14" t="str">
        <f t="shared" si="403"/>
        <v>飞廉魂火-19</v>
      </c>
      <c r="AI855" s="14">
        <f t="shared" si="404"/>
        <v>19</v>
      </c>
      <c r="AJ855" s="14" t="str">
        <f>INDEX(挂机升级突破!$DT$4:$ED$4,INDEX(挂机升级突破!$DQ$6:$DQ$57,卡牌消耗!AI855))</f>
        <v>金币</v>
      </c>
      <c r="AK855" s="14">
        <f>ROUND(INDEX(挂机升级突破!$DJ$6:$DJ$57,卡牌消耗!AI855)*INDEX(卡牌消耗!$B$8:$F$8,AG855)/$Q$4/50,0)*50</f>
        <v>4100</v>
      </c>
      <c r="AL855" s="14" t="str">
        <f>IF(AD855&gt;0,INDEX(挂机升级突破!$DT$4:$ED$4,AD855),"")</f>
        <v>紫色基础材料</v>
      </c>
      <c r="AM855" s="14">
        <f>ROUND(INDEX(挂机升级突破!$DT$6:$ED$57,卡牌消耗!AI855,AD855)*INDEX(卡牌消耗!$B$5:$F$5,AG855)/$Q$4/5,0)*5</f>
        <v>45</v>
      </c>
      <c r="AN855" s="14" t="str">
        <f>IF(AE855&gt;0,INDEX(挂机升级突破!$DT$4:$ED$4,AE855),"")</f>
        <v/>
      </c>
      <c r="AO855" s="14" t="str">
        <f>IF(AE855&gt;0,ROUND(INDEX(挂机升级突破!$DT$6:$ED$57,卡牌消耗!AI855,AE855)*INDEX(卡牌消耗!$B$7:$F$7,AG855)/$Q$4,0),"")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400"/>
        <v>17</v>
      </c>
      <c r="AC856" s="14">
        <f>INDEX(挂机升级突破!$DQ$6:$DQ$57,卡牌消耗!AI856)</f>
        <v>11</v>
      </c>
      <c r="AD856" s="14">
        <f>INDEX(挂机升级突破!DR$6:DR$57,卡牌消耗!$AI856)</f>
        <v>3</v>
      </c>
      <c r="AE856" s="14">
        <f>INDEX(挂机升级突破!DS$6:DS$57,卡牌消耗!$AI856)</f>
        <v>0</v>
      </c>
      <c r="AF856" s="14" t="str">
        <f t="shared" si="401"/>
        <v>飞廉</v>
      </c>
      <c r="AG856" s="14">
        <f t="shared" si="402"/>
        <v>3</v>
      </c>
      <c r="AH856" s="14" t="str">
        <f t="shared" si="403"/>
        <v>飞廉魂火-20</v>
      </c>
      <c r="AI856" s="14">
        <f t="shared" si="404"/>
        <v>20</v>
      </c>
      <c r="AJ856" s="14" t="str">
        <f>INDEX(挂机升级突破!$DT$4:$ED$4,INDEX(挂机升级突破!$DQ$6:$DQ$57,卡牌消耗!AI856))</f>
        <v>金币</v>
      </c>
      <c r="AK856" s="14">
        <f>ROUND(INDEX(挂机升级突破!$DJ$6:$DJ$57,卡牌消耗!AI856)*INDEX(卡牌消耗!$B$8:$F$8,AG856)/$Q$4/50,0)*50</f>
        <v>5000</v>
      </c>
      <c r="AL856" s="14" t="str">
        <f>IF(AD856&gt;0,INDEX(挂机升级突破!$DT$4:$ED$4,AD856),"")</f>
        <v>紫色基础材料</v>
      </c>
      <c r="AM856" s="14">
        <f>ROUND(INDEX(挂机升级突破!$DT$6:$ED$57,卡牌消耗!AI856,AD856)*INDEX(卡牌消耗!$B$5:$F$5,AG856)/$Q$4/5,0)*5</f>
        <v>70</v>
      </c>
      <c r="AN856" s="14" t="str">
        <f>IF(AE856&gt;0,INDEX(挂机升级突破!$DT$4:$ED$4,AE856),"")</f>
        <v/>
      </c>
      <c r="AO856" s="14" t="str">
        <f>IF(AE856&gt;0,ROUND(INDEX(挂机升级突破!$DT$6:$ED$57,卡牌消耗!AI856,AE856)*INDEX(卡牌消耗!$B$7:$F$7,AG856)/$Q$4,0),"")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400"/>
        <v>17</v>
      </c>
      <c r="AC857" s="14">
        <f>INDEX(挂机升级突破!$DQ$6:$DQ$57,卡牌消耗!AI857)</f>
        <v>11</v>
      </c>
      <c r="AD857" s="14">
        <f>INDEX(挂机升级突破!DR$6:DR$57,卡牌消耗!$AI857)</f>
        <v>3</v>
      </c>
      <c r="AE857" s="14">
        <f>INDEX(挂机升级突破!DS$6:DS$57,卡牌消耗!$AI857)</f>
        <v>0</v>
      </c>
      <c r="AF857" s="14" t="str">
        <f t="shared" si="401"/>
        <v>飞廉</v>
      </c>
      <c r="AG857" s="14">
        <f t="shared" si="402"/>
        <v>3</v>
      </c>
      <c r="AH857" s="14" t="str">
        <f t="shared" si="403"/>
        <v>飞廉魂火-21</v>
      </c>
      <c r="AI857" s="14">
        <f t="shared" si="404"/>
        <v>21</v>
      </c>
      <c r="AJ857" s="14" t="str">
        <f>INDEX(挂机升级突破!$DT$4:$ED$4,INDEX(挂机升级突破!$DQ$6:$DQ$57,卡牌消耗!AI857))</f>
        <v>金币</v>
      </c>
      <c r="AK857" s="14">
        <f>ROUND(INDEX(挂机升级突破!$DJ$6:$DJ$57,卡牌消耗!AI857)*INDEX(卡牌消耗!$B$8:$F$8,AG857)/$Q$4/50,0)*50</f>
        <v>5000</v>
      </c>
      <c r="AL857" s="14" t="str">
        <f>IF(AD857&gt;0,INDEX(挂机升级突破!$DT$4:$ED$4,AD857),"")</f>
        <v>紫色基础材料</v>
      </c>
      <c r="AM857" s="14">
        <f>ROUND(INDEX(挂机升级突破!$DT$6:$ED$57,卡牌消耗!AI857,AD857)*INDEX(卡牌消耗!$B$5:$F$5,AG857)/$Q$4/5,0)*5</f>
        <v>70</v>
      </c>
      <c r="AN857" s="14" t="str">
        <f>IF(AE857&gt;0,INDEX(挂机升级突破!$DT$4:$ED$4,AE857),"")</f>
        <v/>
      </c>
      <c r="AO857" s="14" t="str">
        <f>IF(AE857&gt;0,ROUND(INDEX(挂机升级突破!$DT$6:$ED$57,卡牌消耗!AI857,AE857)*INDEX(卡牌消耗!$B$7:$F$7,AG857)/$Q$4,0),"")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400"/>
        <v>17</v>
      </c>
      <c r="AC858" s="14">
        <f>INDEX(挂机升级突破!$DQ$6:$DQ$57,卡牌消耗!AI858)</f>
        <v>11</v>
      </c>
      <c r="AD858" s="14">
        <f>INDEX(挂机升级突破!DR$6:DR$57,卡牌消耗!$AI858)</f>
        <v>3</v>
      </c>
      <c r="AE858" s="14">
        <f>INDEX(挂机升级突破!DS$6:DS$57,卡牌消耗!$AI858)</f>
        <v>0</v>
      </c>
      <c r="AF858" s="14" t="str">
        <f t="shared" si="401"/>
        <v>飞廉</v>
      </c>
      <c r="AG858" s="14">
        <f t="shared" si="402"/>
        <v>3</v>
      </c>
      <c r="AH858" s="14" t="str">
        <f t="shared" si="403"/>
        <v>飞廉魂火-22</v>
      </c>
      <c r="AI858" s="14">
        <f t="shared" si="404"/>
        <v>22</v>
      </c>
      <c r="AJ858" s="14" t="str">
        <f>INDEX(挂机升级突破!$DT$4:$ED$4,INDEX(挂机升级突破!$DQ$6:$DQ$57,卡牌消耗!AI858))</f>
        <v>金币</v>
      </c>
      <c r="AK858" s="14">
        <f>ROUND(INDEX(挂机升级突破!$DJ$6:$DJ$57,卡牌消耗!AI858)*INDEX(卡牌消耗!$B$8:$F$8,AG858)/$Q$4/50,0)*50</f>
        <v>5000</v>
      </c>
      <c r="AL858" s="14" t="str">
        <f>IF(AD858&gt;0,INDEX(挂机升级突破!$DT$4:$ED$4,AD858),"")</f>
        <v>紫色基础材料</v>
      </c>
      <c r="AM858" s="14">
        <f>ROUND(INDEX(挂机升级突破!$DT$6:$ED$57,卡牌消耗!AI858,AD858)*INDEX(卡牌消耗!$B$5:$F$5,AG858)/$Q$4/5,0)*5</f>
        <v>70</v>
      </c>
      <c r="AN858" s="14" t="str">
        <f>IF(AE858&gt;0,INDEX(挂机升级突破!$DT$4:$ED$4,AE858),"")</f>
        <v/>
      </c>
      <c r="AO858" s="14" t="str">
        <f>IF(AE858&gt;0,ROUND(INDEX(挂机升级突破!$DT$6:$ED$57,卡牌消耗!AI858,AE858)*INDEX(卡牌消耗!$B$7:$F$7,AG858)/$Q$4,0),"")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400"/>
        <v>17</v>
      </c>
      <c r="AC859" s="14">
        <f>INDEX(挂机升级突破!$DQ$6:$DQ$57,卡牌消耗!AI859)</f>
        <v>11</v>
      </c>
      <c r="AD859" s="14">
        <f>INDEX(挂机升级突破!DR$6:DR$57,卡牌消耗!$AI859)</f>
        <v>4</v>
      </c>
      <c r="AE859" s="14">
        <f>INDEX(挂机升级突破!DS$6:DS$57,卡牌消耗!$AI859)</f>
        <v>0</v>
      </c>
      <c r="AF859" s="14" t="str">
        <f t="shared" si="401"/>
        <v>飞廉</v>
      </c>
      <c r="AG859" s="14">
        <f t="shared" si="402"/>
        <v>3</v>
      </c>
      <c r="AH859" s="14" t="str">
        <f t="shared" si="403"/>
        <v>飞廉魂火-23</v>
      </c>
      <c r="AI859" s="14">
        <f t="shared" si="404"/>
        <v>23</v>
      </c>
      <c r="AJ859" s="14" t="str">
        <f>INDEX(挂机升级突破!$DT$4:$ED$4,INDEX(挂机升级突破!$DQ$6:$DQ$57,卡牌消耗!AI859))</f>
        <v>金币</v>
      </c>
      <c r="AK859" s="14">
        <f>ROUND(INDEX(挂机升级突破!$DJ$6:$DJ$57,卡牌消耗!AI859)*INDEX(卡牌消耗!$B$8:$F$8,AG859)/$Q$4/50,0)*50</f>
        <v>6900</v>
      </c>
      <c r="AL859" s="14" t="str">
        <f>IF(AD859&gt;0,INDEX(挂机升级突破!$DT$4:$ED$4,AD859),"")</f>
        <v>橙色基础材料</v>
      </c>
      <c r="AM859" s="14">
        <f>ROUND(INDEX(挂机升级突破!$DT$6:$ED$57,卡牌消耗!AI859,AD859)*INDEX(卡牌消耗!$B$5:$F$5,AG859)/$Q$4/5,0)*5</f>
        <v>20</v>
      </c>
      <c r="AN859" s="14" t="str">
        <f>IF(AE859&gt;0,INDEX(挂机升级突破!$DT$4:$ED$4,AE859),"")</f>
        <v/>
      </c>
      <c r="AO859" s="14" t="str">
        <f>IF(AE859&gt;0,ROUND(INDEX(挂机升级突破!$DT$6:$ED$57,卡牌消耗!AI859,AE859)*INDEX(卡牌消耗!$B$7:$F$7,AG859)/$Q$4,0),"")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400"/>
        <v>17</v>
      </c>
      <c r="AC860" s="14">
        <f>INDEX(挂机升级突破!$DQ$6:$DQ$57,卡牌消耗!AI860)</f>
        <v>11</v>
      </c>
      <c r="AD860" s="14">
        <f>INDEX(挂机升级突破!DR$6:DR$57,卡牌消耗!$AI860)</f>
        <v>4</v>
      </c>
      <c r="AE860" s="14">
        <f>INDEX(挂机升级突破!DS$6:DS$57,卡牌消耗!$AI860)</f>
        <v>0</v>
      </c>
      <c r="AF860" s="14" t="str">
        <f t="shared" si="401"/>
        <v>飞廉</v>
      </c>
      <c r="AG860" s="14">
        <f t="shared" si="402"/>
        <v>3</v>
      </c>
      <c r="AH860" s="14" t="str">
        <f t="shared" si="403"/>
        <v>飞廉魂火-24</v>
      </c>
      <c r="AI860" s="14">
        <f t="shared" si="404"/>
        <v>24</v>
      </c>
      <c r="AJ860" s="14" t="str">
        <f>INDEX(挂机升级突破!$DT$4:$ED$4,INDEX(挂机升级突破!$DQ$6:$DQ$57,卡牌消耗!AI860))</f>
        <v>金币</v>
      </c>
      <c r="AK860" s="14">
        <f>ROUND(INDEX(挂机升级突破!$DJ$6:$DJ$57,卡牌消耗!AI860)*INDEX(卡牌消耗!$B$8:$F$8,AG860)/$Q$4/50,0)*50</f>
        <v>6900</v>
      </c>
      <c r="AL860" s="14" t="str">
        <f>IF(AD860&gt;0,INDEX(挂机升级突破!$DT$4:$ED$4,AD860),"")</f>
        <v>橙色基础材料</v>
      </c>
      <c r="AM860" s="14">
        <f>ROUND(INDEX(挂机升级突破!$DT$6:$ED$57,卡牌消耗!AI860,AD860)*INDEX(卡牌消耗!$B$5:$F$5,AG860)/$Q$4/5,0)*5</f>
        <v>20</v>
      </c>
      <c r="AN860" s="14" t="str">
        <f>IF(AE860&gt;0,INDEX(挂机升级突破!$DT$4:$ED$4,AE860),"")</f>
        <v/>
      </c>
      <c r="AO860" s="14" t="str">
        <f>IF(AE860&gt;0,ROUND(INDEX(挂机升级突破!$DT$6:$ED$57,卡牌消耗!AI860,AE860)*INDEX(卡牌消耗!$B$7:$F$7,AG860)/$Q$4,0),"")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400"/>
        <v>17</v>
      </c>
      <c r="AC861" s="14">
        <f>INDEX(挂机升级突破!$DQ$6:$DQ$57,卡牌消耗!AI861)</f>
        <v>11</v>
      </c>
      <c r="AD861" s="14">
        <f>INDEX(挂机升级突破!DR$6:DR$57,卡牌消耗!$AI861)</f>
        <v>4</v>
      </c>
      <c r="AE861" s="14">
        <f>INDEX(挂机升级突破!DS$6:DS$57,卡牌消耗!$AI861)</f>
        <v>0</v>
      </c>
      <c r="AF861" s="14" t="str">
        <f t="shared" si="401"/>
        <v>飞廉</v>
      </c>
      <c r="AG861" s="14">
        <f t="shared" si="402"/>
        <v>3</v>
      </c>
      <c r="AH861" s="14" t="str">
        <f t="shared" si="403"/>
        <v>飞廉魂火-25</v>
      </c>
      <c r="AI861" s="14">
        <f t="shared" si="404"/>
        <v>25</v>
      </c>
      <c r="AJ861" s="14" t="str">
        <f>INDEX(挂机升级突破!$DT$4:$ED$4,INDEX(挂机升级突破!$DQ$6:$DQ$57,卡牌消耗!AI861))</f>
        <v>金币</v>
      </c>
      <c r="AK861" s="14">
        <f>ROUND(INDEX(挂机升级突破!$DJ$6:$DJ$57,卡牌消耗!AI861)*INDEX(卡牌消耗!$B$8:$F$8,AG861)/$Q$4/50,0)*50</f>
        <v>7550</v>
      </c>
      <c r="AL861" s="14" t="str">
        <f>IF(AD861&gt;0,INDEX(挂机升级突破!$DT$4:$ED$4,AD861),"")</f>
        <v>橙色基础材料</v>
      </c>
      <c r="AM861" s="14">
        <f>ROUND(INDEX(挂机升级突破!$DT$6:$ED$57,卡牌消耗!AI861,AD861)*INDEX(卡牌消耗!$B$5:$F$5,AG861)/$Q$4/5,0)*5</f>
        <v>20</v>
      </c>
      <c r="AN861" s="14" t="str">
        <f>IF(AE861&gt;0,INDEX(挂机升级突破!$DT$4:$ED$4,AE861),"")</f>
        <v/>
      </c>
      <c r="AO861" s="14" t="str">
        <f>IF(AE861&gt;0,ROUND(INDEX(挂机升级突破!$DT$6:$ED$57,卡牌消耗!AI861,AE861)*INDEX(卡牌消耗!$B$7:$F$7,AG861)/$Q$4,0),"")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400"/>
        <v>17</v>
      </c>
      <c r="AC862" s="14">
        <f>INDEX(挂机升级突破!$DQ$6:$DQ$57,卡牌消耗!AI862)</f>
        <v>11</v>
      </c>
      <c r="AD862" s="14">
        <f>INDEX(挂机升级突破!DR$6:DR$57,卡牌消耗!$AI862)</f>
        <v>4</v>
      </c>
      <c r="AE862" s="14">
        <f>INDEX(挂机升级突破!DS$6:DS$57,卡牌消耗!$AI862)</f>
        <v>0</v>
      </c>
      <c r="AF862" s="14" t="str">
        <f t="shared" si="401"/>
        <v>飞廉</v>
      </c>
      <c r="AG862" s="14">
        <f t="shared" si="402"/>
        <v>3</v>
      </c>
      <c r="AH862" s="14" t="str">
        <f t="shared" si="403"/>
        <v>飞廉魂火-26</v>
      </c>
      <c r="AI862" s="14">
        <f t="shared" si="404"/>
        <v>26</v>
      </c>
      <c r="AJ862" s="14" t="str">
        <f>INDEX(挂机升级突破!$DT$4:$ED$4,INDEX(挂机升级突破!$DQ$6:$DQ$57,卡牌消耗!AI862))</f>
        <v>金币</v>
      </c>
      <c r="AK862" s="14">
        <f>ROUND(INDEX(挂机升级突破!$DJ$6:$DJ$57,卡牌消耗!AI862)*INDEX(卡牌消耗!$B$8:$F$8,AG862)/$Q$4/50,0)*50</f>
        <v>8800</v>
      </c>
      <c r="AL862" s="14" t="str">
        <f>IF(AD862&gt;0,INDEX(挂机升级突破!$DT$4:$ED$4,AD862),"")</f>
        <v>橙色基础材料</v>
      </c>
      <c r="AM862" s="14">
        <f>ROUND(INDEX(挂机升级突破!$DT$6:$ED$57,卡牌消耗!AI862,AD862)*INDEX(卡牌消耗!$B$5:$F$5,AG862)/$Q$4/5,0)*5</f>
        <v>25</v>
      </c>
      <c r="AN862" s="14" t="str">
        <f>IF(AE862&gt;0,INDEX(挂机升级突破!$DT$4:$ED$4,AE862),"")</f>
        <v/>
      </c>
      <c r="AO862" s="14" t="str">
        <f>IF(AE862&gt;0,ROUND(INDEX(挂机升级突破!$DT$6:$ED$57,卡牌消耗!AI862,AE862)*INDEX(卡牌消耗!$B$7:$F$7,AG862)/$Q$4,0),"")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400"/>
        <v>17</v>
      </c>
      <c r="AC863" s="14">
        <f>INDEX(挂机升级突破!$DQ$6:$DQ$57,卡牌消耗!AI863)</f>
        <v>11</v>
      </c>
      <c r="AD863" s="14">
        <f>INDEX(挂机升级突破!DR$6:DR$57,卡牌消耗!$AI863)</f>
        <v>4</v>
      </c>
      <c r="AE863" s="14">
        <f>INDEX(挂机升级突破!DS$6:DS$57,卡牌消耗!$AI863)</f>
        <v>0</v>
      </c>
      <c r="AF863" s="14" t="str">
        <f t="shared" si="401"/>
        <v>飞廉</v>
      </c>
      <c r="AG863" s="14">
        <f t="shared" si="402"/>
        <v>3</v>
      </c>
      <c r="AH863" s="14" t="str">
        <f t="shared" si="403"/>
        <v>飞廉魂火-27</v>
      </c>
      <c r="AI863" s="14">
        <f t="shared" si="404"/>
        <v>27</v>
      </c>
      <c r="AJ863" s="14" t="str">
        <f>INDEX(挂机升级突破!$DT$4:$ED$4,INDEX(挂机升级突破!$DQ$6:$DQ$57,卡牌消耗!AI863))</f>
        <v>金币</v>
      </c>
      <c r="AK863" s="14">
        <f>ROUND(INDEX(挂机升级突破!$DJ$6:$DJ$57,卡牌消耗!AI863)*INDEX(卡牌消耗!$B$8:$F$8,AG863)/$Q$4/50,0)*50</f>
        <v>8800</v>
      </c>
      <c r="AL863" s="14" t="str">
        <f>IF(AD863&gt;0,INDEX(挂机升级突破!$DT$4:$ED$4,AD863),"")</f>
        <v>橙色基础材料</v>
      </c>
      <c r="AM863" s="14">
        <f>ROUND(INDEX(挂机升级突破!$DT$6:$ED$57,卡牌消耗!AI863,AD863)*INDEX(卡牌消耗!$B$5:$F$5,AG863)/$Q$4/5,0)*5</f>
        <v>25</v>
      </c>
      <c r="AN863" s="14" t="str">
        <f>IF(AE863&gt;0,INDEX(挂机升级突破!$DT$4:$ED$4,AE863),"")</f>
        <v/>
      </c>
      <c r="AO863" s="14" t="str">
        <f>IF(AE863&gt;0,ROUND(INDEX(挂机升级突破!$DT$6:$ED$57,卡牌消耗!AI863,AE863)*INDEX(卡牌消耗!$B$7:$F$7,AG863)/$Q$4,0),"")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400"/>
        <v>17</v>
      </c>
      <c r="AC864" s="14">
        <f>INDEX(挂机升级突破!$DQ$6:$DQ$57,卡牌消耗!AI864)</f>
        <v>11</v>
      </c>
      <c r="AD864" s="14">
        <f>INDEX(挂机升级突破!DR$6:DR$57,卡牌消耗!$AI864)</f>
        <v>4</v>
      </c>
      <c r="AE864" s="14">
        <f>INDEX(挂机升级突破!DS$6:DS$57,卡牌消耗!$AI864)</f>
        <v>0</v>
      </c>
      <c r="AF864" s="14" t="str">
        <f t="shared" si="401"/>
        <v>飞廉</v>
      </c>
      <c r="AG864" s="14">
        <f t="shared" si="402"/>
        <v>3</v>
      </c>
      <c r="AH864" s="14" t="str">
        <f t="shared" si="403"/>
        <v>飞廉魂火-28</v>
      </c>
      <c r="AI864" s="14">
        <f t="shared" si="404"/>
        <v>28</v>
      </c>
      <c r="AJ864" s="14" t="str">
        <f>INDEX(挂机升级突破!$DT$4:$ED$4,INDEX(挂机升级突破!$DQ$6:$DQ$57,卡牌消耗!AI864))</f>
        <v>金币</v>
      </c>
      <c r="AK864" s="14">
        <f>ROUND(INDEX(挂机升级突破!$DJ$6:$DJ$57,卡牌消耗!AI864)*INDEX(卡牌消耗!$B$8:$F$8,AG864)/$Q$4/50,0)*50</f>
        <v>8800</v>
      </c>
      <c r="AL864" s="14" t="str">
        <f>IF(AD864&gt;0,INDEX(挂机升级突破!$DT$4:$ED$4,AD864),"")</f>
        <v>橙色基础材料</v>
      </c>
      <c r="AM864" s="14">
        <f>ROUND(INDEX(挂机升级突破!$DT$6:$ED$57,卡牌消耗!AI864,AD864)*INDEX(卡牌消耗!$B$5:$F$5,AG864)/$Q$4/5,0)*5</f>
        <v>25</v>
      </c>
      <c r="AN864" s="14" t="str">
        <f>IF(AE864&gt;0,INDEX(挂机升级突破!$DT$4:$ED$4,AE864),"")</f>
        <v/>
      </c>
      <c r="AO864" s="14" t="str">
        <f>IF(AE864&gt;0,ROUND(INDEX(挂机升级突破!$DT$6:$ED$57,卡牌消耗!AI864,AE864)*INDEX(卡牌消耗!$B$7:$F$7,AG864)/$Q$4,0),"")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400"/>
        <v>17</v>
      </c>
      <c r="AC865" s="14">
        <f>INDEX(挂机升级突破!$DQ$6:$DQ$57,卡牌消耗!AI865)</f>
        <v>11</v>
      </c>
      <c r="AD865" s="14">
        <f>INDEX(挂机升级突破!DR$6:DR$57,卡牌消耗!$AI865)</f>
        <v>4</v>
      </c>
      <c r="AE865" s="14">
        <f>INDEX(挂机升级突破!DS$6:DS$57,卡牌消耗!$AI865)</f>
        <v>0</v>
      </c>
      <c r="AF865" s="14" t="str">
        <f t="shared" si="401"/>
        <v>飞廉</v>
      </c>
      <c r="AG865" s="14">
        <f t="shared" si="402"/>
        <v>3</v>
      </c>
      <c r="AH865" s="14" t="str">
        <f t="shared" si="403"/>
        <v>飞廉魂火-29</v>
      </c>
      <c r="AI865" s="14">
        <f t="shared" si="404"/>
        <v>29</v>
      </c>
      <c r="AJ865" s="14" t="str">
        <f>INDEX(挂机升级突破!$DT$4:$ED$4,INDEX(挂机升级突破!$DQ$6:$DQ$57,卡牌消耗!AI865))</f>
        <v>金币</v>
      </c>
      <c r="AK865" s="14">
        <f>ROUND(INDEX(挂机升级突破!$DJ$6:$DJ$57,卡牌消耗!AI865)*INDEX(卡牌消耗!$B$8:$F$8,AG865)/$Q$4/50,0)*50</f>
        <v>8900</v>
      </c>
      <c r="AL865" s="14" t="str">
        <f>IF(AD865&gt;0,INDEX(挂机升级突破!$DT$4:$ED$4,AD865),"")</f>
        <v>橙色基础材料</v>
      </c>
      <c r="AM865" s="14">
        <f>ROUND(INDEX(挂机升级突破!$DT$6:$ED$57,卡牌消耗!AI865,AD865)*INDEX(卡牌消耗!$B$5:$F$5,AG865)/$Q$4/5,0)*5</f>
        <v>25</v>
      </c>
      <c r="AN865" s="14" t="str">
        <f>IF(AE865&gt;0,INDEX(挂机升级突破!$DT$4:$ED$4,AE865),"")</f>
        <v/>
      </c>
      <c r="AO865" s="14" t="str">
        <f>IF(AE865&gt;0,ROUND(INDEX(挂机升级突破!$DT$6:$ED$57,卡牌消耗!AI865,AE865)*INDEX(卡牌消耗!$B$7:$F$7,AG865)/$Q$4,0),"")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400"/>
        <v>17</v>
      </c>
      <c r="AC866" s="14">
        <f>INDEX(挂机升级突破!$DQ$6:$DQ$57,卡牌消耗!AI866)</f>
        <v>11</v>
      </c>
      <c r="AD866" s="14">
        <f>INDEX(挂机升级突破!DR$6:DR$57,卡牌消耗!$AI866)</f>
        <v>4</v>
      </c>
      <c r="AE866" s="14">
        <f>INDEX(挂机升级突破!DS$6:DS$57,卡牌消耗!$AI866)</f>
        <v>0</v>
      </c>
      <c r="AF866" s="14" t="str">
        <f t="shared" si="401"/>
        <v>飞廉</v>
      </c>
      <c r="AG866" s="14">
        <f t="shared" si="402"/>
        <v>3</v>
      </c>
      <c r="AH866" s="14" t="str">
        <f t="shared" si="403"/>
        <v>飞廉魂火-30</v>
      </c>
      <c r="AI866" s="14">
        <f t="shared" si="404"/>
        <v>30</v>
      </c>
      <c r="AJ866" s="14" t="str">
        <f>INDEX(挂机升级突破!$DT$4:$ED$4,INDEX(挂机升级突破!$DQ$6:$DQ$57,卡牌消耗!AI866))</f>
        <v>金币</v>
      </c>
      <c r="AK866" s="14">
        <f>ROUND(INDEX(挂机升级突破!$DJ$6:$DJ$57,卡牌消耗!AI866)*INDEX(卡牌消耗!$B$8:$F$8,AG866)/$Q$4/50,0)*50</f>
        <v>8900</v>
      </c>
      <c r="AL866" s="14" t="str">
        <f>IF(AD866&gt;0,INDEX(挂机升级突破!$DT$4:$ED$4,AD866),"")</f>
        <v>橙色基础材料</v>
      </c>
      <c r="AM866" s="14">
        <f>ROUND(INDEX(挂机升级突破!$DT$6:$ED$57,卡牌消耗!AI866,AD866)*INDEX(卡牌消耗!$B$5:$F$5,AG866)/$Q$4/5,0)*5</f>
        <v>25</v>
      </c>
      <c r="AN866" s="14" t="str">
        <f>IF(AE866&gt;0,INDEX(挂机升级突破!$DT$4:$ED$4,AE866),"")</f>
        <v/>
      </c>
      <c r="AO866" s="14" t="str">
        <f>IF(AE866&gt;0,ROUND(INDEX(挂机升级突破!$DT$6:$ED$57,卡牌消耗!AI866,AE866)*INDEX(卡牌消耗!$B$7:$F$7,AG866)/$Q$4,0),"")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400"/>
        <v>17</v>
      </c>
      <c r="AC867" s="14">
        <f>INDEX(挂机升级突破!$DQ$6:$DQ$57,卡牌消耗!AI867)</f>
        <v>11</v>
      </c>
      <c r="AD867" s="14">
        <f>INDEX(挂机升级突破!DR$6:DR$57,卡牌消耗!$AI867)</f>
        <v>4</v>
      </c>
      <c r="AE867" s="14">
        <f>INDEX(挂机升级突破!DS$6:DS$57,卡牌消耗!$AI867)</f>
        <v>0</v>
      </c>
      <c r="AF867" s="14" t="str">
        <f t="shared" si="401"/>
        <v>飞廉</v>
      </c>
      <c r="AG867" s="14">
        <f t="shared" si="402"/>
        <v>3</v>
      </c>
      <c r="AH867" s="14" t="str">
        <f t="shared" si="403"/>
        <v>飞廉魂火-31</v>
      </c>
      <c r="AI867" s="14">
        <f t="shared" si="404"/>
        <v>31</v>
      </c>
      <c r="AJ867" s="14" t="str">
        <f>INDEX(挂机升级突破!$DT$4:$ED$4,INDEX(挂机升级突破!$DQ$6:$DQ$57,卡牌消耗!AI867))</f>
        <v>金币</v>
      </c>
      <c r="AK867" s="14">
        <f>ROUND(INDEX(挂机升级突破!$DJ$6:$DJ$57,卡牌消耗!AI867)*INDEX(卡牌消耗!$B$8:$F$8,AG867)/$Q$4/50,0)*50</f>
        <v>8900</v>
      </c>
      <c r="AL867" s="14" t="str">
        <f>IF(AD867&gt;0,INDEX(挂机升级突破!$DT$4:$ED$4,AD867),"")</f>
        <v>橙色基础材料</v>
      </c>
      <c r="AM867" s="14">
        <f>ROUND(INDEX(挂机升级突破!$DT$6:$ED$57,卡牌消耗!AI867,AD867)*INDEX(卡牌消耗!$B$5:$F$5,AG867)/$Q$4/5,0)*5</f>
        <v>25</v>
      </c>
      <c r="AN867" s="14" t="str">
        <f>IF(AE867&gt;0,INDEX(挂机升级突破!$DT$4:$ED$4,AE867),"")</f>
        <v/>
      </c>
      <c r="AO867" s="14" t="str">
        <f>IF(AE867&gt;0,ROUND(INDEX(挂机升级突破!$DT$6:$ED$57,卡牌消耗!AI867,AE867)*INDEX(卡牌消耗!$B$7:$F$7,AG867)/$Q$4,0),"")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400"/>
        <v>17</v>
      </c>
      <c r="AC868" s="14">
        <f>INDEX(挂机升级突破!$DQ$6:$DQ$57,卡牌消耗!AI868)</f>
        <v>11</v>
      </c>
      <c r="AD868" s="14">
        <f>INDEX(挂机升级突破!DR$6:DR$57,卡牌消耗!$AI868)</f>
        <v>4</v>
      </c>
      <c r="AE868" s="14">
        <f>INDEX(挂机升级突破!DS$6:DS$57,卡牌消耗!$AI868)</f>
        <v>0</v>
      </c>
      <c r="AF868" s="14" t="str">
        <f t="shared" si="401"/>
        <v>飞廉</v>
      </c>
      <c r="AG868" s="14">
        <f t="shared" si="402"/>
        <v>3</v>
      </c>
      <c r="AH868" s="14" t="str">
        <f t="shared" si="403"/>
        <v>飞廉魂火-32</v>
      </c>
      <c r="AI868" s="14">
        <f t="shared" si="404"/>
        <v>32</v>
      </c>
      <c r="AJ868" s="14" t="str">
        <f>INDEX(挂机升级突破!$DT$4:$ED$4,INDEX(挂机升级突破!$DQ$6:$DQ$57,卡牌消耗!AI868))</f>
        <v>金币</v>
      </c>
      <c r="AK868" s="14">
        <f>ROUND(INDEX(挂机升级突破!$DJ$6:$DJ$57,卡牌消耗!AI868)*INDEX(卡牌消耗!$B$8:$F$8,AG868)/$Q$4/50,0)*50</f>
        <v>12200</v>
      </c>
      <c r="AL868" s="14" t="str">
        <f>IF(AD868&gt;0,INDEX(挂机升级突破!$DT$4:$ED$4,AD868),"")</f>
        <v>橙色基础材料</v>
      </c>
      <c r="AM868" s="14">
        <f>ROUND(INDEX(挂机升级突破!$DT$6:$ED$57,卡牌消耗!AI868,AD868)*INDEX(卡牌消耗!$B$5:$F$5,AG868)/$Q$4/5,0)*5</f>
        <v>25</v>
      </c>
      <c r="AN868" s="14" t="str">
        <f>IF(AE868&gt;0,INDEX(挂机升级突破!$DT$4:$ED$4,AE868),"")</f>
        <v/>
      </c>
      <c r="AO868" s="14" t="str">
        <f>IF(AE868&gt;0,ROUND(INDEX(挂机升级突破!$DT$6:$ED$57,卡牌消耗!AI868,AE868)*INDEX(卡牌消耗!$B$7:$F$7,AG868)/$Q$4,0),"")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400"/>
        <v>17</v>
      </c>
      <c r="AC869" s="14">
        <f>INDEX(挂机升级突破!$DQ$6:$DQ$57,卡牌消耗!AI869)</f>
        <v>11</v>
      </c>
      <c r="AD869" s="14">
        <f>INDEX(挂机升级突破!DR$6:DR$57,卡牌消耗!$AI869)</f>
        <v>4</v>
      </c>
      <c r="AE869" s="14">
        <f>INDEX(挂机升级突破!DS$6:DS$57,卡牌消耗!$AI869)</f>
        <v>0</v>
      </c>
      <c r="AF869" s="14" t="str">
        <f t="shared" si="401"/>
        <v>飞廉</v>
      </c>
      <c r="AG869" s="14">
        <f t="shared" si="402"/>
        <v>3</v>
      </c>
      <c r="AH869" s="14" t="str">
        <f t="shared" si="403"/>
        <v>飞廉魂火-33</v>
      </c>
      <c r="AI869" s="14">
        <f t="shared" si="404"/>
        <v>33</v>
      </c>
      <c r="AJ869" s="14" t="str">
        <f>INDEX(挂机升级突破!$DT$4:$ED$4,INDEX(挂机升级突破!$DQ$6:$DQ$57,卡牌消耗!AI869))</f>
        <v>金币</v>
      </c>
      <c r="AK869" s="14">
        <f>ROUND(INDEX(挂机升级突破!$DJ$6:$DJ$57,卡牌消耗!AI869)*INDEX(卡牌消耗!$B$8:$F$8,AG869)/$Q$4/50,0)*50</f>
        <v>12200</v>
      </c>
      <c r="AL869" s="14" t="str">
        <f>IF(AD869&gt;0,INDEX(挂机升级突破!$DT$4:$ED$4,AD869),"")</f>
        <v>橙色基础材料</v>
      </c>
      <c r="AM869" s="14">
        <f>ROUND(INDEX(挂机升级突破!$DT$6:$ED$57,卡牌消耗!AI869,AD869)*INDEX(卡牌消耗!$B$5:$F$5,AG869)/$Q$4/5,0)*5</f>
        <v>25</v>
      </c>
      <c r="AN869" s="14" t="str">
        <f>IF(AE869&gt;0,INDEX(挂机升级突破!$DT$4:$ED$4,AE869),"")</f>
        <v/>
      </c>
      <c r="AO869" s="14" t="str">
        <f>IF(AE869&gt;0,ROUND(INDEX(挂机升级突破!$DT$6:$ED$57,卡牌消耗!AI869,AE869)*INDEX(卡牌消耗!$B$7:$F$7,AG869)/$Q$4,0),"")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400"/>
        <v>17</v>
      </c>
      <c r="AC870" s="14">
        <f>INDEX(挂机升级突破!$DQ$6:$DQ$57,卡牌消耗!AI870)</f>
        <v>11</v>
      </c>
      <c r="AD870" s="14">
        <f>INDEX(挂机升级突破!DR$6:DR$57,卡牌消耗!$AI870)</f>
        <v>4</v>
      </c>
      <c r="AE870" s="14">
        <f>INDEX(挂机升级突破!DS$6:DS$57,卡牌消耗!$AI870)</f>
        <v>0</v>
      </c>
      <c r="AF870" s="14" t="str">
        <f t="shared" si="401"/>
        <v>飞廉</v>
      </c>
      <c r="AG870" s="14">
        <f t="shared" si="402"/>
        <v>3</v>
      </c>
      <c r="AH870" s="14" t="str">
        <f t="shared" si="403"/>
        <v>飞廉魂火-34</v>
      </c>
      <c r="AI870" s="14">
        <f t="shared" si="404"/>
        <v>34</v>
      </c>
      <c r="AJ870" s="14" t="str">
        <f>INDEX(挂机升级突破!$DT$4:$ED$4,INDEX(挂机升级突破!$DQ$6:$DQ$57,卡牌消耗!AI870))</f>
        <v>金币</v>
      </c>
      <c r="AK870" s="14">
        <f>ROUND(INDEX(挂机升级突破!$DJ$6:$DJ$57,卡牌消耗!AI870)*INDEX(卡牌消耗!$B$8:$F$8,AG870)/$Q$4/50,0)*50</f>
        <v>12200</v>
      </c>
      <c r="AL870" s="14" t="str">
        <f>IF(AD870&gt;0,INDEX(挂机升级突破!$DT$4:$ED$4,AD870),"")</f>
        <v>橙色基础材料</v>
      </c>
      <c r="AM870" s="14">
        <f>ROUND(INDEX(挂机升级突破!$DT$6:$ED$57,卡牌消耗!AI870,AD870)*INDEX(卡牌消耗!$B$5:$F$5,AG870)/$Q$4/5,0)*5</f>
        <v>30</v>
      </c>
      <c r="AN870" s="14" t="str">
        <f>IF(AE870&gt;0,INDEX(挂机升级突破!$DT$4:$ED$4,AE870),"")</f>
        <v/>
      </c>
      <c r="AO870" s="14" t="str">
        <f>IF(AE870&gt;0,ROUND(INDEX(挂机升级突破!$DT$6:$ED$57,卡牌消耗!AI870,AE870)*INDEX(卡牌消耗!$B$7:$F$7,AG870)/$Q$4,0),"")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400"/>
        <v>17</v>
      </c>
      <c r="AC871" s="14">
        <f>INDEX(挂机升级突破!$DQ$6:$DQ$57,卡牌消耗!AI871)</f>
        <v>11</v>
      </c>
      <c r="AD871" s="14">
        <f>INDEX(挂机升级突破!DR$6:DR$57,卡牌消耗!$AI871)</f>
        <v>4</v>
      </c>
      <c r="AE871" s="14">
        <f>INDEX(挂机升级突破!DS$6:DS$57,卡牌消耗!$AI871)</f>
        <v>0</v>
      </c>
      <c r="AF871" s="14" t="str">
        <f t="shared" si="401"/>
        <v>飞廉</v>
      </c>
      <c r="AG871" s="14">
        <f t="shared" si="402"/>
        <v>3</v>
      </c>
      <c r="AH871" s="14" t="str">
        <f t="shared" si="403"/>
        <v>飞廉魂火-35</v>
      </c>
      <c r="AI871" s="14">
        <f t="shared" si="404"/>
        <v>35</v>
      </c>
      <c r="AJ871" s="14" t="str">
        <f>INDEX(挂机升级突破!$DT$4:$ED$4,INDEX(挂机升级突破!$DQ$6:$DQ$57,卡牌消耗!AI871))</f>
        <v>金币</v>
      </c>
      <c r="AK871" s="14">
        <f>ROUND(INDEX(挂机升级突破!$DJ$6:$DJ$57,卡牌消耗!AI871)*INDEX(卡牌消耗!$B$8:$F$8,AG871)/$Q$4/50,0)*50</f>
        <v>15550</v>
      </c>
      <c r="AL871" s="14" t="str">
        <f>IF(AD871&gt;0,INDEX(挂机升级突破!$DT$4:$ED$4,AD871),"")</f>
        <v>橙色基础材料</v>
      </c>
      <c r="AM871" s="14">
        <f>ROUND(INDEX(挂机升级突破!$DT$6:$ED$57,卡牌消耗!AI871,AD871)*INDEX(卡牌消耗!$B$5:$F$5,AG871)/$Q$4/5,0)*5</f>
        <v>30</v>
      </c>
      <c r="AN871" s="14" t="str">
        <f>IF(AE871&gt;0,INDEX(挂机升级突破!$DT$4:$ED$4,AE871),"")</f>
        <v/>
      </c>
      <c r="AO871" s="14" t="str">
        <f>IF(AE871&gt;0,ROUND(INDEX(挂机升级突破!$DT$6:$ED$57,卡牌消耗!AI871,AE871)*INDEX(卡牌消耗!$B$7:$F$7,AG871)/$Q$4,0),"")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400"/>
        <v>17</v>
      </c>
      <c r="AC872" s="14">
        <f>INDEX(挂机升级突破!$DQ$6:$DQ$57,卡牌消耗!AI872)</f>
        <v>11</v>
      </c>
      <c r="AD872" s="14">
        <f>INDEX(挂机升级突破!DR$6:DR$57,卡牌消耗!$AI872)</f>
        <v>4</v>
      </c>
      <c r="AE872" s="14">
        <f>INDEX(挂机升级突破!DS$6:DS$57,卡牌消耗!$AI872)</f>
        <v>0</v>
      </c>
      <c r="AF872" s="14" t="str">
        <f t="shared" si="401"/>
        <v>飞廉</v>
      </c>
      <c r="AG872" s="14">
        <f t="shared" si="402"/>
        <v>3</v>
      </c>
      <c r="AH872" s="14" t="str">
        <f t="shared" si="403"/>
        <v>飞廉魂火-36</v>
      </c>
      <c r="AI872" s="14">
        <f t="shared" si="404"/>
        <v>36</v>
      </c>
      <c r="AJ872" s="14" t="str">
        <f>INDEX(挂机升级突破!$DT$4:$ED$4,INDEX(挂机升级突破!$DQ$6:$DQ$57,卡牌消耗!AI872))</f>
        <v>金币</v>
      </c>
      <c r="AK872" s="14">
        <f>ROUND(INDEX(挂机升级突破!$DJ$6:$DJ$57,卡牌消耗!AI872)*INDEX(卡牌消耗!$B$8:$F$8,AG872)/$Q$4/50,0)*50</f>
        <v>15550</v>
      </c>
      <c r="AL872" s="14" t="str">
        <f>IF(AD872&gt;0,INDEX(挂机升级突破!$DT$4:$ED$4,AD872),"")</f>
        <v>橙色基础材料</v>
      </c>
      <c r="AM872" s="14">
        <f>ROUND(INDEX(挂机升级突破!$DT$6:$ED$57,卡牌消耗!AI872,AD872)*INDEX(卡牌消耗!$B$5:$F$5,AG872)/$Q$4/5,0)*5</f>
        <v>30</v>
      </c>
      <c r="AN872" s="14" t="str">
        <f>IF(AE872&gt;0,INDEX(挂机升级突破!$DT$4:$ED$4,AE872),"")</f>
        <v/>
      </c>
      <c r="AO872" s="14" t="str">
        <f>IF(AE872&gt;0,ROUND(INDEX(挂机升级突破!$DT$6:$ED$57,卡牌消耗!AI872,AE872)*INDEX(卡牌消耗!$B$7:$F$7,AG872)/$Q$4,0),"")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400"/>
        <v>17</v>
      </c>
      <c r="AC873" s="14">
        <f>INDEX(挂机升级突破!$DQ$6:$DQ$57,卡牌消耗!AI873)</f>
        <v>11</v>
      </c>
      <c r="AD873" s="14">
        <f>INDEX(挂机升级突破!DR$6:DR$57,卡牌消耗!$AI873)</f>
        <v>4</v>
      </c>
      <c r="AE873" s="14">
        <f>INDEX(挂机升级突破!DS$6:DS$57,卡牌消耗!$AI873)</f>
        <v>0</v>
      </c>
      <c r="AF873" s="14" t="str">
        <f t="shared" si="401"/>
        <v>飞廉</v>
      </c>
      <c r="AG873" s="14">
        <f t="shared" si="402"/>
        <v>3</v>
      </c>
      <c r="AH873" s="14" t="str">
        <f t="shared" si="403"/>
        <v>飞廉魂火-37</v>
      </c>
      <c r="AI873" s="14">
        <f t="shared" si="404"/>
        <v>37</v>
      </c>
      <c r="AJ873" s="14" t="str">
        <f>INDEX(挂机升级突破!$DT$4:$ED$4,INDEX(挂机升级突破!$DQ$6:$DQ$57,卡牌消耗!AI873))</f>
        <v>金币</v>
      </c>
      <c r="AK873" s="14">
        <f>ROUND(INDEX(挂机升级突破!$DJ$6:$DJ$57,卡牌消耗!AI873)*INDEX(卡牌消耗!$B$8:$F$8,AG873)/$Q$4/50,0)*50</f>
        <v>16650</v>
      </c>
      <c r="AL873" s="14" t="str">
        <f>IF(AD873&gt;0,INDEX(挂机升级突破!$DT$4:$ED$4,AD873),"")</f>
        <v>橙色基础材料</v>
      </c>
      <c r="AM873" s="14">
        <f>ROUND(INDEX(挂机升级突破!$DT$6:$ED$57,卡牌消耗!AI873,AD873)*INDEX(卡牌消耗!$B$5:$F$5,AG873)/$Q$4/5,0)*5</f>
        <v>30</v>
      </c>
      <c r="AN873" s="14" t="str">
        <f>IF(AE873&gt;0,INDEX(挂机升级突破!$DT$4:$ED$4,AE873),"")</f>
        <v/>
      </c>
      <c r="AO873" s="14" t="str">
        <f>IF(AE873&gt;0,ROUND(INDEX(挂机升级突破!$DT$6:$ED$57,卡牌消耗!AI873,AE873)*INDEX(卡牌消耗!$B$7:$F$7,AG873)/$Q$4,0),"")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400"/>
        <v>17</v>
      </c>
      <c r="AC874" s="14">
        <f>INDEX(挂机升级突破!$DQ$6:$DQ$57,卡牌消耗!AI874)</f>
        <v>11</v>
      </c>
      <c r="AD874" s="14">
        <f>INDEX(挂机升级突破!DR$6:DR$57,卡牌消耗!$AI874)</f>
        <v>5</v>
      </c>
      <c r="AE874" s="14">
        <f>INDEX(挂机升级突破!DS$6:DS$57,卡牌消耗!$AI874)</f>
        <v>0</v>
      </c>
      <c r="AF874" s="14" t="str">
        <f t="shared" si="401"/>
        <v>飞廉</v>
      </c>
      <c r="AG874" s="14">
        <f t="shared" si="402"/>
        <v>3</v>
      </c>
      <c r="AH874" s="14" t="str">
        <f t="shared" si="403"/>
        <v>飞廉魂火-38</v>
      </c>
      <c r="AI874" s="14">
        <f t="shared" si="404"/>
        <v>38</v>
      </c>
      <c r="AJ874" s="14" t="str">
        <f>INDEX(挂机升级突破!$DT$4:$ED$4,INDEX(挂机升级突破!$DQ$6:$DQ$57,卡牌消耗!AI874))</f>
        <v>金币</v>
      </c>
      <c r="AK874" s="14">
        <f>ROUND(INDEX(挂机升级突破!$DJ$6:$DJ$57,卡牌消耗!AI874)*INDEX(卡牌消耗!$B$8:$F$8,AG874)/$Q$4/50,0)*50</f>
        <v>21500</v>
      </c>
      <c r="AL874" s="14" t="str">
        <f>IF(AD874&gt;0,INDEX(挂机升级突破!$DT$4:$ED$4,AD874),"")</f>
        <v>红色基础材料</v>
      </c>
      <c r="AM874" s="14">
        <f>ROUND(INDEX(挂机升级突破!$DT$6:$ED$57,卡牌消耗!AI874,AD874)*INDEX(卡牌消耗!$B$5:$F$5,AG874)/$Q$4/5,0)*5</f>
        <v>10</v>
      </c>
      <c r="AN874" s="14" t="str">
        <f>IF(AE874&gt;0,INDEX(挂机升级突破!$DT$4:$ED$4,AE874),"")</f>
        <v/>
      </c>
      <c r="AO874" s="14" t="str">
        <f>IF(AE874&gt;0,ROUND(INDEX(挂机升级突破!$DT$6:$ED$57,卡牌消耗!AI874,AE874)*INDEX(卡牌消耗!$B$7:$F$7,AG874)/$Q$4,0),"")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400"/>
        <v>17</v>
      </c>
      <c r="AC875" s="14">
        <f>INDEX(挂机升级突破!$DQ$6:$DQ$57,卡牌消耗!AI875)</f>
        <v>11</v>
      </c>
      <c r="AD875" s="14">
        <f>INDEX(挂机升级突破!DR$6:DR$57,卡牌消耗!$AI875)</f>
        <v>5</v>
      </c>
      <c r="AE875" s="14">
        <f>INDEX(挂机升级突破!DS$6:DS$57,卡牌消耗!$AI875)</f>
        <v>0</v>
      </c>
      <c r="AF875" s="14" t="str">
        <f t="shared" si="401"/>
        <v>飞廉</v>
      </c>
      <c r="AG875" s="14">
        <f t="shared" si="402"/>
        <v>3</v>
      </c>
      <c r="AH875" s="14" t="str">
        <f t="shared" si="403"/>
        <v>飞廉魂火-39</v>
      </c>
      <c r="AI875" s="14">
        <f t="shared" si="404"/>
        <v>39</v>
      </c>
      <c r="AJ875" s="14" t="str">
        <f>INDEX(挂机升级突破!$DT$4:$ED$4,INDEX(挂机升级突破!$DQ$6:$DQ$57,卡牌消耗!AI875))</f>
        <v>金币</v>
      </c>
      <c r="AK875" s="14">
        <f>ROUND(INDEX(挂机升级突破!$DJ$6:$DJ$57,卡牌消耗!AI875)*INDEX(卡牌消耗!$B$8:$F$8,AG875)/$Q$4/50,0)*50</f>
        <v>21500</v>
      </c>
      <c r="AL875" s="14" t="str">
        <f>IF(AD875&gt;0,INDEX(挂机升级突破!$DT$4:$ED$4,AD875),"")</f>
        <v>红色基础材料</v>
      </c>
      <c r="AM875" s="14">
        <f>ROUND(INDEX(挂机升级突破!$DT$6:$ED$57,卡牌消耗!AI875,AD875)*INDEX(卡牌消耗!$B$5:$F$5,AG875)/$Q$4/5,0)*5</f>
        <v>10</v>
      </c>
      <c r="AN875" s="14" t="str">
        <f>IF(AE875&gt;0,INDEX(挂机升级突破!$DT$4:$ED$4,AE875),"")</f>
        <v/>
      </c>
      <c r="AO875" s="14" t="str">
        <f>IF(AE875&gt;0,ROUND(INDEX(挂机升级突破!$DT$6:$ED$57,卡牌消耗!AI875,AE875)*INDEX(卡牌消耗!$B$7:$F$7,AG875)/$Q$4,0),"")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400"/>
        <v>17</v>
      </c>
      <c r="AC876" s="14">
        <f>INDEX(挂机升级突破!$DQ$6:$DQ$57,卡牌消耗!AI876)</f>
        <v>11</v>
      </c>
      <c r="AD876" s="14">
        <f>INDEX(挂机升级突破!DR$6:DR$57,卡牌消耗!$AI876)</f>
        <v>5</v>
      </c>
      <c r="AE876" s="14">
        <f>INDEX(挂机升级突破!DS$6:DS$57,卡牌消耗!$AI876)</f>
        <v>0</v>
      </c>
      <c r="AF876" s="14" t="str">
        <f t="shared" si="401"/>
        <v>飞廉</v>
      </c>
      <c r="AG876" s="14">
        <f t="shared" si="402"/>
        <v>3</v>
      </c>
      <c r="AH876" s="14" t="str">
        <f t="shared" si="403"/>
        <v>飞廉魂火-40</v>
      </c>
      <c r="AI876" s="14">
        <f t="shared" si="404"/>
        <v>40</v>
      </c>
      <c r="AJ876" s="14" t="str">
        <f>INDEX(挂机升级突破!$DT$4:$ED$4,INDEX(挂机升级突破!$DQ$6:$DQ$57,卡牌消耗!AI876))</f>
        <v>金币</v>
      </c>
      <c r="AK876" s="14">
        <f>ROUND(INDEX(挂机升级突破!$DJ$6:$DJ$57,卡牌消耗!AI876)*INDEX(卡牌消耗!$B$8:$F$8,AG876)/$Q$4/50,0)*50</f>
        <v>21500</v>
      </c>
      <c r="AL876" s="14" t="str">
        <f>IF(AD876&gt;0,INDEX(挂机升级突破!$DT$4:$ED$4,AD876),"")</f>
        <v>红色基础材料</v>
      </c>
      <c r="AM876" s="14">
        <f>ROUND(INDEX(挂机升级突破!$DT$6:$ED$57,卡牌消耗!AI876,AD876)*INDEX(卡牌消耗!$B$5:$F$5,AG876)/$Q$4/5,0)*5</f>
        <v>10</v>
      </c>
      <c r="AN876" s="14" t="str">
        <f>IF(AE876&gt;0,INDEX(挂机升级突破!$DT$4:$ED$4,AE876),"")</f>
        <v/>
      </c>
      <c r="AO876" s="14" t="str">
        <f>IF(AE876&gt;0,ROUND(INDEX(挂机升级突破!$DT$6:$ED$57,卡牌消耗!AI876,AE876)*INDEX(卡牌消耗!$B$7:$F$7,AG876)/$Q$4,0),"")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400"/>
        <v>17</v>
      </c>
      <c r="AC877" s="14">
        <f>INDEX(挂机升级突破!$DQ$6:$DQ$57,卡牌消耗!AI877)</f>
        <v>11</v>
      </c>
      <c r="AD877" s="14">
        <f>INDEX(挂机升级突破!DR$6:DR$57,卡牌消耗!$AI877)</f>
        <v>5</v>
      </c>
      <c r="AE877" s="14">
        <f>INDEX(挂机升级突破!DS$6:DS$57,卡牌消耗!$AI877)</f>
        <v>10</v>
      </c>
      <c r="AF877" s="14" t="str">
        <f t="shared" si="401"/>
        <v>飞廉</v>
      </c>
      <c r="AG877" s="14">
        <f t="shared" si="402"/>
        <v>3</v>
      </c>
      <c r="AH877" s="14" t="str">
        <f t="shared" si="403"/>
        <v>飞廉魂火-41</v>
      </c>
      <c r="AI877" s="14">
        <f t="shared" si="404"/>
        <v>41</v>
      </c>
      <c r="AJ877" s="14" t="str">
        <f>INDEX(挂机升级突破!$DT$4:$ED$4,INDEX(挂机升级突破!$DQ$6:$DQ$57,卡牌消耗!AI877))</f>
        <v>金币</v>
      </c>
      <c r="AK877" s="14">
        <f>ROUND(INDEX(挂机升级突破!$DJ$6:$DJ$57,卡牌消耗!AI877)*INDEX(卡牌消耗!$B$8:$F$8,AG877)/$Q$4/50,0)*50</f>
        <v>29550</v>
      </c>
      <c r="AL877" s="14" t="str">
        <f>IF(AD877&gt;0,INDEX(挂机升级突破!$DT$4:$ED$4,AD877),"")</f>
        <v>红色基础材料</v>
      </c>
      <c r="AM877" s="14">
        <f>ROUND(INDEX(挂机升级突破!$DT$6:$ED$57,卡牌消耗!AI877,AD877)*INDEX(卡牌消耗!$B$5:$F$5,AG877)/$Q$4/5,0)*5</f>
        <v>10</v>
      </c>
      <c r="AN877" s="14" t="str">
        <f>IF(AE877&gt;0,INDEX(挂机升级突破!$DT$4:$ED$4,AE877),"")</f>
        <v>灵玉</v>
      </c>
      <c r="AO877" s="14">
        <f>IF(AE877&gt;0,ROUND(INDEX(挂机升级突破!$DT$6:$ED$57,卡牌消耗!AI877,AE877)*INDEX(卡牌消耗!$B$7:$F$7,AG877)/$Q$4,0),"")</f>
        <v>2</v>
      </c>
    </row>
    <row r="878" spans="27:41" ht="16.5" x14ac:dyDescent="0.2">
      <c r="AA878" s="104">
        <v>874</v>
      </c>
      <c r="AB878" s="14">
        <f t="shared" si="400"/>
        <v>17</v>
      </c>
      <c r="AC878" s="14">
        <f>INDEX(挂机升级突破!$DQ$6:$DQ$57,卡牌消耗!AI878)</f>
        <v>11</v>
      </c>
      <c r="AD878" s="14">
        <f>INDEX(挂机升级突破!DR$6:DR$57,卡牌消耗!$AI878)</f>
        <v>5</v>
      </c>
      <c r="AE878" s="14">
        <f>INDEX(挂机升级突破!DS$6:DS$57,卡牌消耗!$AI878)</f>
        <v>10</v>
      </c>
      <c r="AF878" s="14" t="str">
        <f t="shared" si="401"/>
        <v>飞廉</v>
      </c>
      <c r="AG878" s="14">
        <f t="shared" si="402"/>
        <v>3</v>
      </c>
      <c r="AH878" s="14" t="str">
        <f t="shared" si="403"/>
        <v>飞廉魂火-42</v>
      </c>
      <c r="AI878" s="14">
        <f t="shared" si="404"/>
        <v>42</v>
      </c>
      <c r="AJ878" s="14" t="str">
        <f>INDEX(挂机升级突破!$DT$4:$ED$4,INDEX(挂机升级突破!$DQ$6:$DQ$57,卡牌消耗!AI878))</f>
        <v>金币</v>
      </c>
      <c r="AK878" s="14">
        <f>ROUND(INDEX(挂机升级突破!$DJ$6:$DJ$57,卡牌消耗!AI878)*INDEX(卡牌消耗!$B$8:$F$8,AG878)/$Q$4/50,0)*50</f>
        <v>29550</v>
      </c>
      <c r="AL878" s="14" t="str">
        <f>IF(AD878&gt;0,INDEX(挂机升级突破!$DT$4:$ED$4,AD878),"")</f>
        <v>红色基础材料</v>
      </c>
      <c r="AM878" s="14">
        <f>ROUND(INDEX(挂机升级突破!$DT$6:$ED$57,卡牌消耗!AI878,AD878)*INDEX(卡牌消耗!$B$5:$F$5,AG878)/$Q$4/5,0)*5</f>
        <v>10</v>
      </c>
      <c r="AN878" s="14" t="str">
        <f>IF(AE878&gt;0,INDEX(挂机升级突破!$DT$4:$ED$4,AE878),"")</f>
        <v>灵玉</v>
      </c>
      <c r="AO878" s="14">
        <f>IF(AE878&gt;0,ROUND(INDEX(挂机升级突破!$DT$6:$ED$57,卡牌消耗!AI878,AE878)*INDEX(卡牌消耗!$B$7:$F$7,AG878)/$Q$4,0),"")</f>
        <v>2</v>
      </c>
    </row>
    <row r="879" spans="27:41" ht="16.5" x14ac:dyDescent="0.2">
      <c r="AA879" s="104">
        <v>875</v>
      </c>
      <c r="AB879" s="14">
        <f t="shared" si="400"/>
        <v>17</v>
      </c>
      <c r="AC879" s="14">
        <f>INDEX(挂机升级突破!$DQ$6:$DQ$57,卡牌消耗!AI879)</f>
        <v>11</v>
      </c>
      <c r="AD879" s="14">
        <f>INDEX(挂机升级突破!DR$6:DR$57,卡牌消耗!$AI879)</f>
        <v>5</v>
      </c>
      <c r="AE879" s="14">
        <f>INDEX(挂机升级突破!DS$6:DS$57,卡牌消耗!$AI879)</f>
        <v>10</v>
      </c>
      <c r="AF879" s="14" t="str">
        <f t="shared" si="401"/>
        <v>飞廉</v>
      </c>
      <c r="AG879" s="14">
        <f t="shared" si="402"/>
        <v>3</v>
      </c>
      <c r="AH879" s="14" t="str">
        <f t="shared" si="403"/>
        <v>飞廉魂火-43</v>
      </c>
      <c r="AI879" s="14">
        <f t="shared" si="404"/>
        <v>43</v>
      </c>
      <c r="AJ879" s="14" t="str">
        <f>INDEX(挂机升级突破!$DT$4:$ED$4,INDEX(挂机升级突破!$DQ$6:$DQ$57,卡牌消耗!AI879))</f>
        <v>金币</v>
      </c>
      <c r="AK879" s="14">
        <f>ROUND(INDEX(挂机升级突破!$DJ$6:$DJ$57,卡牌消耗!AI879)*INDEX(卡牌消耗!$B$8:$F$8,AG879)/$Q$4/50,0)*50</f>
        <v>29550</v>
      </c>
      <c r="AL879" s="14" t="str">
        <f>IF(AD879&gt;0,INDEX(挂机升级突破!$DT$4:$ED$4,AD879),"")</f>
        <v>红色基础材料</v>
      </c>
      <c r="AM879" s="14">
        <f>ROUND(INDEX(挂机升级突破!$DT$6:$ED$57,卡牌消耗!AI879,AD879)*INDEX(卡牌消耗!$B$5:$F$5,AG879)/$Q$4/5,0)*5</f>
        <v>10</v>
      </c>
      <c r="AN879" s="14" t="str">
        <f>IF(AE879&gt;0,INDEX(挂机升级突破!$DT$4:$ED$4,AE879),"")</f>
        <v>灵玉</v>
      </c>
      <c r="AO879" s="14">
        <f>IF(AE879&gt;0,ROUND(INDEX(挂机升级突破!$DT$6:$ED$57,卡牌消耗!AI879,AE879)*INDEX(卡牌消耗!$B$7:$F$7,AG879)/$Q$4,0),"")</f>
        <v>2</v>
      </c>
    </row>
    <row r="880" spans="27:41" ht="16.5" x14ac:dyDescent="0.2">
      <c r="AA880" s="104">
        <v>876</v>
      </c>
      <c r="AB880" s="14">
        <f t="shared" si="400"/>
        <v>17</v>
      </c>
      <c r="AC880" s="14">
        <f>INDEX(挂机升级突破!$DQ$6:$DQ$57,卡牌消耗!AI880)</f>
        <v>11</v>
      </c>
      <c r="AD880" s="14">
        <f>INDEX(挂机升级突破!DR$6:DR$57,卡牌消耗!$AI880)</f>
        <v>5</v>
      </c>
      <c r="AE880" s="14">
        <f>INDEX(挂机升级突破!DS$6:DS$57,卡牌消耗!$AI880)</f>
        <v>10</v>
      </c>
      <c r="AF880" s="14" t="str">
        <f t="shared" si="401"/>
        <v>飞廉</v>
      </c>
      <c r="AG880" s="14">
        <f t="shared" si="402"/>
        <v>3</v>
      </c>
      <c r="AH880" s="14" t="str">
        <f t="shared" si="403"/>
        <v>飞廉魂火-44</v>
      </c>
      <c r="AI880" s="14">
        <f t="shared" si="404"/>
        <v>44</v>
      </c>
      <c r="AJ880" s="14" t="str">
        <f>INDEX(挂机升级突破!$DT$4:$ED$4,INDEX(挂机升级突破!$DQ$6:$DQ$57,卡牌消耗!AI880))</f>
        <v>金币</v>
      </c>
      <c r="AK880" s="14">
        <f>ROUND(INDEX(挂机升级突破!$DJ$6:$DJ$57,卡牌消耗!AI880)*INDEX(卡牌消耗!$B$8:$F$8,AG880)/$Q$4/50,0)*50</f>
        <v>37600</v>
      </c>
      <c r="AL880" s="14" t="str">
        <f>IF(AD880&gt;0,INDEX(挂机升级突破!$DT$4:$ED$4,AD880),"")</f>
        <v>红色基础材料</v>
      </c>
      <c r="AM880" s="14">
        <f>ROUND(INDEX(挂机升级突破!$DT$6:$ED$57,卡牌消耗!AI880,AD880)*INDEX(卡牌消耗!$B$5:$F$5,AG880)/$Q$4/5,0)*5</f>
        <v>10</v>
      </c>
      <c r="AN880" s="14" t="str">
        <f>IF(AE880&gt;0,INDEX(挂机升级突破!$DT$4:$ED$4,AE880),"")</f>
        <v>灵玉</v>
      </c>
      <c r="AO880" s="14">
        <f>IF(AE880&gt;0,ROUND(INDEX(挂机升级突破!$DT$6:$ED$57,卡牌消耗!AI880,AE880)*INDEX(卡牌消耗!$B$7:$F$7,AG880)/$Q$4,0),"")</f>
        <v>2</v>
      </c>
    </row>
    <row r="881" spans="27:41" ht="16.5" x14ac:dyDescent="0.2">
      <c r="AA881" s="104">
        <v>877</v>
      </c>
      <c r="AB881" s="14">
        <f t="shared" si="400"/>
        <v>17</v>
      </c>
      <c r="AC881" s="14">
        <f>INDEX(挂机升级突破!$DQ$6:$DQ$57,卡牌消耗!AI881)</f>
        <v>11</v>
      </c>
      <c r="AD881" s="14">
        <f>INDEX(挂机升级突破!DR$6:DR$57,卡牌消耗!$AI881)</f>
        <v>5</v>
      </c>
      <c r="AE881" s="14">
        <f>INDEX(挂机升级突破!DS$6:DS$57,卡牌消耗!$AI881)</f>
        <v>10</v>
      </c>
      <c r="AF881" s="14" t="str">
        <f t="shared" si="401"/>
        <v>飞廉</v>
      </c>
      <c r="AG881" s="14">
        <f t="shared" si="402"/>
        <v>3</v>
      </c>
      <c r="AH881" s="14" t="str">
        <f t="shared" si="403"/>
        <v>飞廉魂火-45</v>
      </c>
      <c r="AI881" s="14">
        <f t="shared" si="404"/>
        <v>45</v>
      </c>
      <c r="AJ881" s="14" t="str">
        <f>INDEX(挂机升级突破!$DT$4:$ED$4,INDEX(挂机升级突破!$DQ$6:$DQ$57,卡牌消耗!AI881))</f>
        <v>金币</v>
      </c>
      <c r="AK881" s="14">
        <f>ROUND(INDEX(挂机升级突破!$DJ$6:$DJ$57,卡牌消耗!AI881)*INDEX(卡牌消耗!$B$8:$F$8,AG881)/$Q$4/50,0)*50</f>
        <v>37600</v>
      </c>
      <c r="AL881" s="14" t="str">
        <f>IF(AD881&gt;0,INDEX(挂机升级突破!$DT$4:$ED$4,AD881),"")</f>
        <v>红色基础材料</v>
      </c>
      <c r="AM881" s="14">
        <f>ROUND(INDEX(挂机升级突破!$DT$6:$ED$57,卡牌消耗!AI881,AD881)*INDEX(卡牌消耗!$B$5:$F$5,AG881)/$Q$4/5,0)*5</f>
        <v>10</v>
      </c>
      <c r="AN881" s="14" t="str">
        <f>IF(AE881&gt;0,INDEX(挂机升级突破!$DT$4:$ED$4,AE881),"")</f>
        <v>灵玉</v>
      </c>
      <c r="AO881" s="14">
        <f>IF(AE881&gt;0,ROUND(INDEX(挂机升级突破!$DT$6:$ED$57,卡牌消耗!AI881,AE881)*INDEX(卡牌消耗!$B$7:$F$7,AG881)/$Q$4,0),"")</f>
        <v>2</v>
      </c>
    </row>
    <row r="882" spans="27:41" ht="16.5" x14ac:dyDescent="0.2">
      <c r="AA882" s="104">
        <v>878</v>
      </c>
      <c r="AB882" s="14">
        <f t="shared" si="400"/>
        <v>17</v>
      </c>
      <c r="AC882" s="14">
        <f>INDEX(挂机升级突破!$DQ$6:$DQ$57,卡牌消耗!AI882)</f>
        <v>11</v>
      </c>
      <c r="AD882" s="14">
        <f>INDEX(挂机升级突破!DR$6:DR$57,卡牌消耗!$AI882)</f>
        <v>5</v>
      </c>
      <c r="AE882" s="14">
        <f>INDEX(挂机升级突破!DS$6:DS$57,卡牌消耗!$AI882)</f>
        <v>10</v>
      </c>
      <c r="AF882" s="14" t="str">
        <f t="shared" si="401"/>
        <v>飞廉</v>
      </c>
      <c r="AG882" s="14">
        <f t="shared" si="402"/>
        <v>3</v>
      </c>
      <c r="AH882" s="14" t="str">
        <f t="shared" si="403"/>
        <v>飞廉魂火-46</v>
      </c>
      <c r="AI882" s="14">
        <f t="shared" si="404"/>
        <v>46</v>
      </c>
      <c r="AJ882" s="14" t="str">
        <f>INDEX(挂机升级突破!$DT$4:$ED$4,INDEX(挂机升级突破!$DQ$6:$DQ$57,卡牌消耗!AI882))</f>
        <v>金币</v>
      </c>
      <c r="AK882" s="14">
        <f>ROUND(INDEX(挂机升级突破!$DJ$6:$DJ$57,卡牌消耗!AI882)*INDEX(卡牌消耗!$B$8:$F$8,AG882)/$Q$4/50,0)*50</f>
        <v>40300</v>
      </c>
      <c r="AL882" s="14" t="str">
        <f>IF(AD882&gt;0,INDEX(挂机升级突破!$DT$4:$ED$4,AD882),"")</f>
        <v>红色基础材料</v>
      </c>
      <c r="AM882" s="14">
        <f>ROUND(INDEX(挂机升级突破!$DT$6:$ED$57,卡牌消耗!AI882,AD882)*INDEX(卡牌消耗!$B$5:$F$5,AG882)/$Q$4/5,0)*5</f>
        <v>10</v>
      </c>
      <c r="AN882" s="14" t="str">
        <f>IF(AE882&gt;0,INDEX(挂机升级突破!$DT$4:$ED$4,AE882),"")</f>
        <v>灵玉</v>
      </c>
      <c r="AO882" s="14">
        <f>IF(AE882&gt;0,ROUND(INDEX(挂机升级突破!$DT$6:$ED$57,卡牌消耗!AI882,AE882)*INDEX(卡牌消耗!$B$7:$F$7,AG882)/$Q$4,0),"")</f>
        <v>2</v>
      </c>
    </row>
    <row r="883" spans="27:41" ht="16.5" x14ac:dyDescent="0.2">
      <c r="AA883" s="104">
        <v>879</v>
      </c>
      <c r="AB883" s="14">
        <f t="shared" si="400"/>
        <v>17</v>
      </c>
      <c r="AC883" s="14">
        <f>INDEX(挂机升级突破!$DQ$6:$DQ$57,卡牌消耗!AI883)</f>
        <v>11</v>
      </c>
      <c r="AD883" s="14">
        <f>INDEX(挂机升级突破!DR$6:DR$57,卡牌消耗!$AI883)</f>
        <v>5</v>
      </c>
      <c r="AE883" s="14">
        <f>INDEX(挂机升级突破!DS$6:DS$57,卡牌消耗!$AI883)</f>
        <v>10</v>
      </c>
      <c r="AF883" s="14" t="str">
        <f t="shared" si="401"/>
        <v>飞廉</v>
      </c>
      <c r="AG883" s="14">
        <f t="shared" si="402"/>
        <v>3</v>
      </c>
      <c r="AH883" s="14" t="str">
        <f t="shared" si="403"/>
        <v>飞廉魂火-47</v>
      </c>
      <c r="AI883" s="14">
        <f t="shared" si="404"/>
        <v>47</v>
      </c>
      <c r="AJ883" s="14" t="str">
        <f>INDEX(挂机升级突破!$DT$4:$ED$4,INDEX(挂机升级突破!$DQ$6:$DQ$57,卡牌消耗!AI883))</f>
        <v>金币</v>
      </c>
      <c r="AK883" s="14">
        <f>ROUND(INDEX(挂机升级突破!$DJ$6:$DJ$57,卡牌消耗!AI883)*INDEX(卡牌消耗!$B$8:$F$8,AG883)/$Q$4/50,0)*50</f>
        <v>195400</v>
      </c>
      <c r="AL883" s="14" t="str">
        <f>IF(AD883&gt;0,INDEX(挂机升级突破!$DT$4:$ED$4,AD883),"")</f>
        <v>红色基础材料</v>
      </c>
      <c r="AM883" s="14">
        <f>ROUND(INDEX(挂机升级突破!$DT$6:$ED$57,卡牌消耗!AI883,AD883)*INDEX(卡牌消耗!$B$5:$F$5,AG883)/$Q$4/5,0)*5</f>
        <v>10</v>
      </c>
      <c r="AN883" s="14" t="str">
        <f>IF(AE883&gt;0,INDEX(挂机升级突破!$DT$4:$ED$4,AE883),"")</f>
        <v>灵玉</v>
      </c>
      <c r="AO883" s="14">
        <f>IF(AE883&gt;0,ROUND(INDEX(挂机升级突破!$DT$6:$ED$57,卡牌消耗!AI883,AE883)*INDEX(卡牌消耗!$B$7:$F$7,AG883)/$Q$4,0),"")</f>
        <v>2</v>
      </c>
    </row>
    <row r="884" spans="27:41" ht="16.5" x14ac:dyDescent="0.2">
      <c r="AA884" s="104">
        <v>880</v>
      </c>
      <c r="AB884" s="14">
        <f t="shared" si="400"/>
        <v>17</v>
      </c>
      <c r="AC884" s="14">
        <f>INDEX(挂机升级突破!$DQ$6:$DQ$57,卡牌消耗!AI884)</f>
        <v>11</v>
      </c>
      <c r="AD884" s="14">
        <f>INDEX(挂机升级突破!DR$6:DR$57,卡牌消耗!$AI884)</f>
        <v>5</v>
      </c>
      <c r="AE884" s="14">
        <f>INDEX(挂机升级突破!DS$6:DS$57,卡牌消耗!$AI884)</f>
        <v>10</v>
      </c>
      <c r="AF884" s="14" t="str">
        <f t="shared" si="401"/>
        <v>飞廉</v>
      </c>
      <c r="AG884" s="14">
        <f t="shared" si="402"/>
        <v>3</v>
      </c>
      <c r="AH884" s="14" t="str">
        <f t="shared" si="403"/>
        <v>飞廉魂火-48</v>
      </c>
      <c r="AI884" s="14">
        <f t="shared" si="404"/>
        <v>48</v>
      </c>
      <c r="AJ884" s="14" t="str">
        <f>INDEX(挂机升级突破!$DT$4:$ED$4,INDEX(挂机升级突破!$DQ$6:$DQ$57,卡牌消耗!AI884))</f>
        <v>金币</v>
      </c>
      <c r="AK884" s="14">
        <f>ROUND(INDEX(挂机升级突破!$DJ$6:$DJ$57,卡牌消耗!AI884)*INDEX(卡牌消耗!$B$8:$F$8,AG884)/$Q$4/50,0)*50</f>
        <v>195400</v>
      </c>
      <c r="AL884" s="14" t="str">
        <f>IF(AD884&gt;0,INDEX(挂机升级突破!$DT$4:$ED$4,AD884),"")</f>
        <v>红色基础材料</v>
      </c>
      <c r="AM884" s="14">
        <f>ROUND(INDEX(挂机升级突破!$DT$6:$ED$57,卡牌消耗!AI884,AD884)*INDEX(卡牌消耗!$B$5:$F$5,AG884)/$Q$4/5,0)*5</f>
        <v>10</v>
      </c>
      <c r="AN884" s="14" t="str">
        <f>IF(AE884&gt;0,INDEX(挂机升级突破!$DT$4:$ED$4,AE884),"")</f>
        <v>灵玉</v>
      </c>
      <c r="AO884" s="14">
        <f>IF(AE884&gt;0,ROUND(INDEX(挂机升级突破!$DT$6:$ED$57,卡牌消耗!AI884,AE884)*INDEX(卡牌消耗!$B$7:$F$7,AG884)/$Q$4,0),"")</f>
        <v>2</v>
      </c>
    </row>
    <row r="885" spans="27:41" ht="16.5" x14ac:dyDescent="0.2">
      <c r="AA885" s="104">
        <v>881</v>
      </c>
      <c r="AB885" s="14">
        <f t="shared" si="400"/>
        <v>17</v>
      </c>
      <c r="AC885" s="14">
        <f>INDEX(挂机升级突破!$DQ$6:$DQ$57,卡牌消耗!AI885)</f>
        <v>11</v>
      </c>
      <c r="AD885" s="14">
        <f>INDEX(挂机升级突破!DR$6:DR$57,卡牌消耗!$AI885)</f>
        <v>5</v>
      </c>
      <c r="AE885" s="14">
        <f>INDEX(挂机升级突破!DS$6:DS$57,卡牌消耗!$AI885)</f>
        <v>10</v>
      </c>
      <c r="AF885" s="14" t="str">
        <f t="shared" si="401"/>
        <v>飞廉</v>
      </c>
      <c r="AG885" s="14">
        <f t="shared" si="402"/>
        <v>3</v>
      </c>
      <c r="AH885" s="14" t="str">
        <f t="shared" si="403"/>
        <v>飞廉魂火-49</v>
      </c>
      <c r="AI885" s="14">
        <f t="shared" si="404"/>
        <v>49</v>
      </c>
      <c r="AJ885" s="14" t="str">
        <f>INDEX(挂机升级突破!$DT$4:$ED$4,INDEX(挂机升级突破!$DQ$6:$DQ$57,卡牌消耗!AI885))</f>
        <v>金币</v>
      </c>
      <c r="AK885" s="14">
        <f>ROUND(INDEX(挂机升级突破!$DJ$6:$DJ$57,卡牌消耗!AI885)*INDEX(卡牌消耗!$B$8:$F$8,AG885)/$Q$4/50,0)*50</f>
        <v>195400</v>
      </c>
      <c r="AL885" s="14" t="str">
        <f>IF(AD885&gt;0,INDEX(挂机升级突破!$DT$4:$ED$4,AD885),"")</f>
        <v>红色基础材料</v>
      </c>
      <c r="AM885" s="14">
        <f>ROUND(INDEX(挂机升级突破!$DT$6:$ED$57,卡牌消耗!AI885,AD885)*INDEX(卡牌消耗!$B$5:$F$5,AG885)/$Q$4/5,0)*5</f>
        <v>15</v>
      </c>
      <c r="AN885" s="14" t="str">
        <f>IF(AE885&gt;0,INDEX(挂机升级突破!$DT$4:$ED$4,AE885),"")</f>
        <v>灵玉</v>
      </c>
      <c r="AO885" s="14">
        <f>IF(AE885&gt;0,ROUND(INDEX(挂机升级突破!$DT$6:$ED$57,卡牌消耗!AI885,AE885)*INDEX(卡牌消耗!$B$7:$F$7,AG885)/$Q$4,0),"")</f>
        <v>2</v>
      </c>
    </row>
    <row r="886" spans="27:41" ht="16.5" x14ac:dyDescent="0.2">
      <c r="AA886" s="104">
        <v>882</v>
      </c>
      <c r="AB886" s="14">
        <f t="shared" si="400"/>
        <v>17</v>
      </c>
      <c r="AC886" s="14">
        <f>INDEX(挂机升级突破!$DQ$6:$DQ$57,卡牌消耗!AI886)</f>
        <v>11</v>
      </c>
      <c r="AD886" s="14">
        <f>INDEX(挂机升级突破!DR$6:DR$57,卡牌消耗!$AI886)</f>
        <v>5</v>
      </c>
      <c r="AE886" s="14">
        <f>INDEX(挂机升级突破!DS$6:DS$57,卡牌消耗!$AI886)</f>
        <v>10</v>
      </c>
      <c r="AF886" s="14" t="str">
        <f t="shared" si="401"/>
        <v>飞廉</v>
      </c>
      <c r="AG886" s="14">
        <f t="shared" si="402"/>
        <v>3</v>
      </c>
      <c r="AH886" s="14" t="str">
        <f t="shared" si="403"/>
        <v>飞廉魂火-50</v>
      </c>
      <c r="AI886" s="14">
        <f t="shared" si="404"/>
        <v>50</v>
      </c>
      <c r="AJ886" s="14" t="str">
        <f>INDEX(挂机升级突破!$DT$4:$ED$4,INDEX(挂机升级突破!$DQ$6:$DQ$57,卡牌消耗!AI886))</f>
        <v>金币</v>
      </c>
      <c r="AK886" s="14">
        <f>ROUND(INDEX(挂机升级突破!$DJ$6:$DJ$57,卡牌消耗!AI886)*INDEX(卡牌消耗!$B$8:$F$8,AG886)/$Q$4/50,0)*50</f>
        <v>325650</v>
      </c>
      <c r="AL886" s="14" t="str">
        <f>IF(AD886&gt;0,INDEX(挂机升级突破!$DT$4:$ED$4,AD886),"")</f>
        <v>红色基础材料</v>
      </c>
      <c r="AM886" s="14">
        <f>ROUND(INDEX(挂机升级突破!$DT$6:$ED$57,卡牌消耗!AI886,AD886)*INDEX(卡牌消耗!$B$5:$F$5,AG886)/$Q$4/5,0)*5</f>
        <v>15</v>
      </c>
      <c r="AN886" s="14" t="str">
        <f>IF(AE886&gt;0,INDEX(挂机升级突破!$DT$4:$ED$4,AE886),"")</f>
        <v>灵玉</v>
      </c>
      <c r="AO886" s="14">
        <f>IF(AE886&gt;0,ROUND(INDEX(挂机升级突破!$DT$6:$ED$57,卡牌消耗!AI886,AE886)*INDEX(卡牌消耗!$B$7:$F$7,AG886)/$Q$4,0),"")</f>
        <v>2</v>
      </c>
    </row>
    <row r="887" spans="27:41" ht="16.5" x14ac:dyDescent="0.2">
      <c r="AA887" s="104">
        <v>883</v>
      </c>
      <c r="AB887" s="14">
        <f t="shared" si="400"/>
        <v>17</v>
      </c>
      <c r="AC887" s="14">
        <f>INDEX(挂机升级突破!$DQ$6:$DQ$57,卡牌消耗!AI887)</f>
        <v>11</v>
      </c>
      <c r="AD887" s="14">
        <f>INDEX(挂机升级突破!DR$6:DR$57,卡牌消耗!$AI887)</f>
        <v>5</v>
      </c>
      <c r="AE887" s="14">
        <f>INDEX(挂机升级突破!DS$6:DS$57,卡牌消耗!$AI887)</f>
        <v>10</v>
      </c>
      <c r="AF887" s="14" t="str">
        <f t="shared" si="401"/>
        <v>飞廉</v>
      </c>
      <c r="AG887" s="14">
        <f t="shared" si="402"/>
        <v>3</v>
      </c>
      <c r="AH887" s="14" t="str">
        <f t="shared" si="403"/>
        <v>飞廉魂火-51</v>
      </c>
      <c r="AI887" s="14">
        <f t="shared" si="404"/>
        <v>51</v>
      </c>
      <c r="AJ887" s="14" t="str">
        <f>INDEX(挂机升级突破!$DT$4:$ED$4,INDEX(挂机升级突破!$DQ$6:$DQ$57,卡牌消耗!AI887))</f>
        <v>金币</v>
      </c>
      <c r="AK887" s="14">
        <f>ROUND(INDEX(挂机升级突破!$DJ$6:$DJ$57,卡牌消耗!AI887)*INDEX(卡牌消耗!$B$8:$F$8,AG887)/$Q$4/50,0)*50</f>
        <v>358200</v>
      </c>
      <c r="AL887" s="14" t="str">
        <f>IF(AD887&gt;0,INDEX(挂机升级突破!$DT$4:$ED$4,AD887),"")</f>
        <v>红色基础材料</v>
      </c>
      <c r="AM887" s="14">
        <f>ROUND(INDEX(挂机升级突破!$DT$6:$ED$57,卡牌消耗!AI887,AD887)*INDEX(卡牌消耗!$B$5:$F$5,AG887)/$Q$4/5,0)*5</f>
        <v>15</v>
      </c>
      <c r="AN887" s="14" t="str">
        <f>IF(AE887&gt;0,INDEX(挂机升级突破!$DT$4:$ED$4,AE887),"")</f>
        <v>灵玉</v>
      </c>
      <c r="AO887" s="14">
        <f>IF(AE887&gt;0,ROUND(INDEX(挂机升级突破!$DT$6:$ED$57,卡牌消耗!AI887,AE887)*INDEX(卡牌消耗!$B$7:$F$7,AG887)/$Q$4,0),"")</f>
        <v>2</v>
      </c>
    </row>
    <row r="888" spans="27:41" ht="16.5" x14ac:dyDescent="0.2">
      <c r="AA888" s="104">
        <v>884</v>
      </c>
      <c r="AB888" s="14">
        <f t="shared" si="400"/>
        <v>17</v>
      </c>
      <c r="AC888" s="14">
        <f>INDEX(挂机升级突破!$DQ$6:$DQ$57,卡牌消耗!AI888)</f>
        <v>11</v>
      </c>
      <c r="AD888" s="14">
        <f>INDEX(挂机升级突破!DR$6:DR$57,卡牌消耗!$AI888)</f>
        <v>5</v>
      </c>
      <c r="AE888" s="14">
        <f>INDEX(挂机升级突破!DS$6:DS$57,卡牌消耗!$AI888)</f>
        <v>10</v>
      </c>
      <c r="AF888" s="14" t="str">
        <f t="shared" si="401"/>
        <v>飞廉</v>
      </c>
      <c r="AG888" s="14">
        <f t="shared" si="402"/>
        <v>3</v>
      </c>
      <c r="AH888" s="14" t="str">
        <f t="shared" si="403"/>
        <v>飞廉魂火-52</v>
      </c>
      <c r="AI888" s="14">
        <f t="shared" si="404"/>
        <v>52</v>
      </c>
      <c r="AJ888" s="14" t="str">
        <f>INDEX(挂机升级突破!$DT$4:$ED$4,INDEX(挂机升级突破!$DQ$6:$DQ$57,卡牌消耗!AI888))</f>
        <v>金币</v>
      </c>
      <c r="AK888" s="14">
        <f>ROUND(INDEX(挂机升级突破!$DJ$6:$DJ$57,卡牌消耗!AI888)*INDEX(卡牌消耗!$B$8:$F$8,AG888)/$Q$4/50,0)*50</f>
        <v>358200</v>
      </c>
      <c r="AL888" s="14" t="str">
        <f>IF(AD888&gt;0,INDEX(挂机升级突破!$DT$4:$ED$4,AD888),"")</f>
        <v>红色基础材料</v>
      </c>
      <c r="AM888" s="14">
        <f>ROUND(INDEX(挂机升级突破!$DT$6:$ED$57,卡牌消耗!AI888,AD888)*INDEX(卡牌消耗!$B$5:$F$5,AG888)/$Q$4/5,0)*5</f>
        <v>15</v>
      </c>
      <c r="AN888" s="14" t="str">
        <f>IF(AE888&gt;0,INDEX(挂机升级突破!$DT$4:$ED$4,AE888),"")</f>
        <v>灵玉</v>
      </c>
      <c r="AO888" s="14">
        <f>IF(AE888&gt;0,ROUND(INDEX(挂机升级突破!$DT$6:$ED$57,卡牌消耗!AI888,AE888)*INDEX(卡牌消耗!$B$7:$F$7,AG888)/$Q$4,0),"")</f>
        <v>2</v>
      </c>
    </row>
    <row r="889" spans="27:41" ht="16.5" x14ac:dyDescent="0.2">
      <c r="AA889" s="104">
        <v>885</v>
      </c>
      <c r="AB889" s="14">
        <f t="shared" si="400"/>
        <v>18</v>
      </c>
      <c r="AC889" s="14">
        <f>INDEX(挂机升级突破!$DQ$6:$DQ$57,卡牌消耗!AI889)</f>
        <v>11</v>
      </c>
      <c r="AD889" s="14">
        <f>INDEX(挂机升级突破!DR$6:DR$57,卡牌消耗!$AI889)</f>
        <v>1</v>
      </c>
      <c r="AE889" s="14">
        <f>INDEX(挂机升级突破!DS$6:DS$57,卡牌消耗!$AI889)</f>
        <v>0</v>
      </c>
      <c r="AF889" s="14" t="str">
        <f t="shared" si="401"/>
        <v>噬日</v>
      </c>
      <c r="AG889" s="14">
        <f t="shared" si="402"/>
        <v>2</v>
      </c>
      <c r="AH889" s="14" t="str">
        <f t="shared" si="403"/>
        <v>噬日魂火-1</v>
      </c>
      <c r="AI889" s="14">
        <f t="shared" si="404"/>
        <v>1</v>
      </c>
      <c r="AJ889" s="14" t="str">
        <f>INDEX(挂机升级突破!$DT$4:$ED$4,INDEX(挂机升级突破!$DQ$6:$DQ$57,卡牌消耗!AI889))</f>
        <v>金币</v>
      </c>
      <c r="AK889" s="14">
        <f>ROUND(INDEX(挂机升级突破!$DJ$6:$DJ$57,卡牌消耗!AI889)*INDEX(卡牌消耗!$B$8:$F$8,AG889)/$Q$4/50,0)*50</f>
        <v>600</v>
      </c>
      <c r="AL889" s="14" t="str">
        <f>IF(AD889&gt;0,INDEX(挂机升级突破!$DT$4:$ED$4,AD889),"")</f>
        <v>绿色基础材料</v>
      </c>
      <c r="AM889" s="14">
        <f>ROUND(INDEX(挂机升级突破!$DT$6:$ED$57,卡牌消耗!AI889,AD889)*INDEX(卡牌消耗!$B$5:$F$5,AG889)/$Q$4/5,0)*5</f>
        <v>20</v>
      </c>
      <c r="AN889" s="14" t="str">
        <f>IF(AE889&gt;0,INDEX(挂机升级突破!$DT$4:$ED$4,AE889),"")</f>
        <v/>
      </c>
      <c r="AO889" s="14" t="str">
        <f>IF(AE889&gt;0,ROUND(INDEX(挂机升级突破!$DT$6:$ED$57,卡牌消耗!AI889,AE889)*INDEX(卡牌消耗!$B$7:$F$7,AG889)/$Q$4,0),"")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400"/>
        <v>18</v>
      </c>
      <c r="AC890" s="14">
        <f>INDEX(挂机升级突破!$DQ$6:$DQ$57,卡牌消耗!AI890)</f>
        <v>11</v>
      </c>
      <c r="AD890" s="14">
        <f>INDEX(挂机升级突破!DR$6:DR$57,卡牌消耗!$AI890)</f>
        <v>1</v>
      </c>
      <c r="AE890" s="14">
        <f>INDEX(挂机升级突破!DS$6:DS$57,卡牌消耗!$AI890)</f>
        <v>0</v>
      </c>
      <c r="AF890" s="14" t="str">
        <f t="shared" si="401"/>
        <v>噬日</v>
      </c>
      <c r="AG890" s="14">
        <f t="shared" si="402"/>
        <v>2</v>
      </c>
      <c r="AH890" s="14" t="str">
        <f t="shared" si="403"/>
        <v>噬日魂火-2</v>
      </c>
      <c r="AI890" s="14">
        <f t="shared" si="404"/>
        <v>2</v>
      </c>
      <c r="AJ890" s="14" t="str">
        <f>INDEX(挂机升级突破!$DT$4:$ED$4,INDEX(挂机升级突破!$DQ$6:$DQ$57,卡牌消耗!AI890))</f>
        <v>金币</v>
      </c>
      <c r="AK890" s="14">
        <f>ROUND(INDEX(挂机升级突破!$DJ$6:$DJ$57,卡牌消耗!AI890)*INDEX(卡牌消耗!$B$8:$F$8,AG890)/$Q$4/50,0)*50</f>
        <v>750</v>
      </c>
      <c r="AL890" s="14" t="str">
        <f>IF(AD890&gt;0,INDEX(挂机升级突破!$DT$4:$ED$4,AD890),"")</f>
        <v>绿色基础材料</v>
      </c>
      <c r="AM890" s="14">
        <f>ROUND(INDEX(挂机升级突破!$DT$6:$ED$57,卡牌消耗!AI890,AD890)*INDEX(卡牌消耗!$B$5:$F$5,AG890)/$Q$4/5,0)*5</f>
        <v>60</v>
      </c>
      <c r="AN890" s="14" t="str">
        <f>IF(AE890&gt;0,INDEX(挂机升级突破!$DT$4:$ED$4,AE890),"")</f>
        <v/>
      </c>
      <c r="AO890" s="14" t="str">
        <f>IF(AE890&gt;0,ROUND(INDEX(挂机升级突破!$DT$6:$ED$57,卡牌消耗!AI890,AE890)*INDEX(卡牌消耗!$B$7:$F$7,AG890)/$Q$4,0),"")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400"/>
        <v>18</v>
      </c>
      <c r="AC891" s="14">
        <f>INDEX(挂机升级突破!$DQ$6:$DQ$57,卡牌消耗!AI891)</f>
        <v>11</v>
      </c>
      <c r="AD891" s="14">
        <f>INDEX(挂机升级突破!DR$6:DR$57,卡牌消耗!$AI891)</f>
        <v>1</v>
      </c>
      <c r="AE891" s="14">
        <f>INDEX(挂机升级突破!DS$6:DS$57,卡牌消耗!$AI891)</f>
        <v>0</v>
      </c>
      <c r="AF891" s="14" t="str">
        <f t="shared" si="401"/>
        <v>噬日</v>
      </c>
      <c r="AG891" s="14">
        <f t="shared" si="402"/>
        <v>2</v>
      </c>
      <c r="AH891" s="14" t="str">
        <f t="shared" si="403"/>
        <v>噬日魂火-3</v>
      </c>
      <c r="AI891" s="14">
        <f t="shared" si="404"/>
        <v>3</v>
      </c>
      <c r="AJ891" s="14" t="str">
        <f>INDEX(挂机升级突破!$DT$4:$ED$4,INDEX(挂机升级突破!$DQ$6:$DQ$57,卡牌消耗!AI891))</f>
        <v>金币</v>
      </c>
      <c r="AK891" s="14">
        <f>ROUND(INDEX(挂机升级突破!$DJ$6:$DJ$57,卡牌消耗!AI891)*INDEX(卡牌消耗!$B$8:$F$8,AG891)/$Q$4/50,0)*50</f>
        <v>750</v>
      </c>
      <c r="AL891" s="14" t="str">
        <f>IF(AD891&gt;0,INDEX(挂机升级突破!$DT$4:$ED$4,AD891),"")</f>
        <v>绿色基础材料</v>
      </c>
      <c r="AM891" s="14">
        <f>ROUND(INDEX(挂机升级突破!$DT$6:$ED$57,卡牌消耗!AI891,AD891)*INDEX(卡牌消耗!$B$5:$F$5,AG891)/$Q$4/5,0)*5</f>
        <v>80</v>
      </c>
      <c r="AN891" s="14" t="str">
        <f>IF(AE891&gt;0,INDEX(挂机升级突破!$DT$4:$ED$4,AE891),"")</f>
        <v/>
      </c>
      <c r="AO891" s="14" t="str">
        <f>IF(AE891&gt;0,ROUND(INDEX(挂机升级突破!$DT$6:$ED$57,卡牌消耗!AI891,AE891)*INDEX(卡牌消耗!$B$7:$F$7,AG891)/$Q$4,0),"")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400"/>
        <v>18</v>
      </c>
      <c r="AC892" s="14">
        <f>INDEX(挂机升级突破!$DQ$6:$DQ$57,卡牌消耗!AI892)</f>
        <v>11</v>
      </c>
      <c r="AD892" s="14">
        <f>INDEX(挂机升级突破!DR$6:DR$57,卡牌消耗!$AI892)</f>
        <v>1</v>
      </c>
      <c r="AE892" s="14">
        <f>INDEX(挂机升级突破!DS$6:DS$57,卡牌消耗!$AI892)</f>
        <v>0</v>
      </c>
      <c r="AF892" s="14" t="str">
        <f t="shared" si="401"/>
        <v>噬日</v>
      </c>
      <c r="AG892" s="14">
        <f t="shared" si="402"/>
        <v>2</v>
      </c>
      <c r="AH892" s="14" t="str">
        <f t="shared" si="403"/>
        <v>噬日魂火-4</v>
      </c>
      <c r="AI892" s="14">
        <f t="shared" si="404"/>
        <v>4</v>
      </c>
      <c r="AJ892" s="14" t="str">
        <f>INDEX(挂机升级突破!$DT$4:$ED$4,INDEX(挂机升级突破!$DQ$6:$DQ$57,卡牌消耗!AI892))</f>
        <v>金币</v>
      </c>
      <c r="AK892" s="14">
        <f>ROUND(INDEX(挂机升级突破!$DJ$6:$DJ$57,卡牌消耗!AI892)*INDEX(卡牌消耗!$B$8:$F$8,AG892)/$Q$4/50,0)*50</f>
        <v>750</v>
      </c>
      <c r="AL892" s="14" t="str">
        <f>IF(AD892&gt;0,INDEX(挂机升级突破!$DT$4:$ED$4,AD892),"")</f>
        <v>绿色基础材料</v>
      </c>
      <c r="AM892" s="14">
        <f>ROUND(INDEX(挂机升级突破!$DT$6:$ED$57,卡牌消耗!AI892,AD892)*INDEX(卡牌消耗!$B$5:$F$5,AG892)/$Q$4/5,0)*5</f>
        <v>125</v>
      </c>
      <c r="AN892" s="14" t="str">
        <f>IF(AE892&gt;0,INDEX(挂机升级突破!$DT$4:$ED$4,AE892),"")</f>
        <v/>
      </c>
      <c r="AO892" s="14" t="str">
        <f>IF(AE892&gt;0,ROUND(INDEX(挂机升级突破!$DT$6:$ED$57,卡牌消耗!AI892,AE892)*INDEX(卡牌消耗!$B$7:$F$7,AG892)/$Q$4,0),"")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400"/>
        <v>18</v>
      </c>
      <c r="AC893" s="14">
        <f>INDEX(挂机升级突破!$DQ$6:$DQ$57,卡牌消耗!AI893)</f>
        <v>11</v>
      </c>
      <c r="AD893" s="14">
        <f>INDEX(挂机升级突破!DR$6:DR$57,卡牌消耗!$AI893)</f>
        <v>1</v>
      </c>
      <c r="AE893" s="14">
        <f>INDEX(挂机升级突破!DS$6:DS$57,卡牌消耗!$AI893)</f>
        <v>0</v>
      </c>
      <c r="AF893" s="14" t="str">
        <f t="shared" si="401"/>
        <v>噬日</v>
      </c>
      <c r="AG893" s="14">
        <f t="shared" si="402"/>
        <v>2</v>
      </c>
      <c r="AH893" s="14" t="str">
        <f t="shared" si="403"/>
        <v>噬日魂火-5</v>
      </c>
      <c r="AI893" s="14">
        <f t="shared" si="404"/>
        <v>5</v>
      </c>
      <c r="AJ893" s="14" t="str">
        <f>INDEX(挂机升级突破!$DT$4:$ED$4,INDEX(挂机升级突破!$DQ$6:$DQ$57,卡牌消耗!AI893))</f>
        <v>金币</v>
      </c>
      <c r="AK893" s="14">
        <f>ROUND(INDEX(挂机升级突破!$DJ$6:$DJ$57,卡牌消耗!AI893)*INDEX(卡牌消耗!$B$8:$F$8,AG893)/$Q$4/50,0)*50</f>
        <v>750</v>
      </c>
      <c r="AL893" s="14" t="str">
        <f>IF(AD893&gt;0,INDEX(挂机升级突破!$DT$4:$ED$4,AD893),"")</f>
        <v>绿色基础材料</v>
      </c>
      <c r="AM893" s="14">
        <f>ROUND(INDEX(挂机升级突破!$DT$6:$ED$57,卡牌消耗!AI893,AD893)*INDEX(卡牌消耗!$B$5:$F$5,AG893)/$Q$4/5,0)*5</f>
        <v>125</v>
      </c>
      <c r="AN893" s="14" t="str">
        <f>IF(AE893&gt;0,INDEX(挂机升级突破!$DT$4:$ED$4,AE893),"")</f>
        <v/>
      </c>
      <c r="AO893" s="14" t="str">
        <f>IF(AE893&gt;0,ROUND(INDEX(挂机升级突破!$DT$6:$ED$57,卡牌消耗!AI893,AE893)*INDEX(卡牌消耗!$B$7:$F$7,AG893)/$Q$4,0),"")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400"/>
        <v>18</v>
      </c>
      <c r="AC894" s="14">
        <f>INDEX(挂机升级突破!$DQ$6:$DQ$57,卡牌消耗!AI894)</f>
        <v>11</v>
      </c>
      <c r="AD894" s="14">
        <f>INDEX(挂机升级突破!DR$6:DR$57,卡牌消耗!$AI894)</f>
        <v>2</v>
      </c>
      <c r="AE894" s="14">
        <f>INDEX(挂机升级突破!DS$6:DS$57,卡牌消耗!$AI894)</f>
        <v>0</v>
      </c>
      <c r="AF894" s="14" t="str">
        <f t="shared" si="401"/>
        <v>噬日</v>
      </c>
      <c r="AG894" s="14">
        <f t="shared" si="402"/>
        <v>2</v>
      </c>
      <c r="AH894" s="14" t="str">
        <f t="shared" si="403"/>
        <v>噬日魂火-6</v>
      </c>
      <c r="AI894" s="14">
        <f t="shared" si="404"/>
        <v>6</v>
      </c>
      <c r="AJ894" s="14" t="str">
        <f>INDEX(挂机升级突破!$DT$4:$ED$4,INDEX(挂机升级突破!$DQ$6:$DQ$57,卡牌消耗!AI894))</f>
        <v>金币</v>
      </c>
      <c r="AK894" s="14">
        <f>ROUND(INDEX(挂机升级突破!$DJ$6:$DJ$57,卡牌消耗!AI894)*INDEX(卡牌消耗!$B$8:$F$8,AG894)/$Q$4/50,0)*50</f>
        <v>900</v>
      </c>
      <c r="AL894" s="14" t="str">
        <f>IF(AD894&gt;0,INDEX(挂机升级突破!$DT$4:$ED$4,AD894),"")</f>
        <v>蓝色基础材料</v>
      </c>
      <c r="AM894" s="14">
        <f>ROUND(INDEX(挂机升级突破!$DT$6:$ED$57,卡牌消耗!AI894,AD894)*INDEX(卡牌消耗!$B$5:$F$5,AG894)/$Q$4/5,0)*5</f>
        <v>25</v>
      </c>
      <c r="AN894" s="14" t="str">
        <f>IF(AE894&gt;0,INDEX(挂机升级突破!$DT$4:$ED$4,AE894),"")</f>
        <v/>
      </c>
      <c r="AO894" s="14" t="str">
        <f>IF(AE894&gt;0,ROUND(INDEX(挂机升级突破!$DT$6:$ED$57,卡牌消耗!AI894,AE894)*INDEX(卡牌消耗!$B$7:$F$7,AG894)/$Q$4,0),"")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400"/>
        <v>18</v>
      </c>
      <c r="AC895" s="14">
        <f>INDEX(挂机升级突破!$DQ$6:$DQ$57,卡牌消耗!AI895)</f>
        <v>11</v>
      </c>
      <c r="AD895" s="14">
        <f>INDEX(挂机升级突破!DR$6:DR$57,卡牌消耗!$AI895)</f>
        <v>2</v>
      </c>
      <c r="AE895" s="14">
        <f>INDEX(挂机升级突破!DS$6:DS$57,卡牌消耗!$AI895)</f>
        <v>0</v>
      </c>
      <c r="AF895" s="14" t="str">
        <f t="shared" si="401"/>
        <v>噬日</v>
      </c>
      <c r="AG895" s="14">
        <f t="shared" si="402"/>
        <v>2</v>
      </c>
      <c r="AH895" s="14" t="str">
        <f t="shared" si="403"/>
        <v>噬日魂火-7</v>
      </c>
      <c r="AI895" s="14">
        <f t="shared" si="404"/>
        <v>7</v>
      </c>
      <c r="AJ895" s="14" t="str">
        <f>INDEX(挂机升级突破!$DT$4:$ED$4,INDEX(挂机升级突破!$DQ$6:$DQ$57,卡牌消耗!AI895))</f>
        <v>金币</v>
      </c>
      <c r="AK895" s="14">
        <f>ROUND(INDEX(挂机升级突破!$DJ$6:$DJ$57,卡牌消耗!AI895)*INDEX(卡牌消耗!$B$8:$F$8,AG895)/$Q$4/50,0)*50</f>
        <v>900</v>
      </c>
      <c r="AL895" s="14" t="str">
        <f>IF(AD895&gt;0,INDEX(挂机升级突破!$DT$4:$ED$4,AD895),"")</f>
        <v>蓝色基础材料</v>
      </c>
      <c r="AM895" s="14">
        <f>ROUND(INDEX(挂机升级突破!$DT$6:$ED$57,卡牌消耗!AI895,AD895)*INDEX(卡牌消耗!$B$5:$F$5,AG895)/$Q$4/5,0)*5</f>
        <v>25</v>
      </c>
      <c r="AN895" s="14" t="str">
        <f>IF(AE895&gt;0,INDEX(挂机升级突破!$DT$4:$ED$4,AE895),"")</f>
        <v/>
      </c>
      <c r="AO895" s="14" t="str">
        <f>IF(AE895&gt;0,ROUND(INDEX(挂机升级突破!$DT$6:$ED$57,卡牌消耗!AI895,AE895)*INDEX(卡牌消耗!$B$7:$F$7,AG895)/$Q$4,0),"")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400"/>
        <v>18</v>
      </c>
      <c r="AC896" s="14">
        <f>INDEX(挂机升级突破!$DQ$6:$DQ$57,卡牌消耗!AI896)</f>
        <v>11</v>
      </c>
      <c r="AD896" s="14">
        <f>INDEX(挂机升级突破!DR$6:DR$57,卡牌消耗!$AI896)</f>
        <v>2</v>
      </c>
      <c r="AE896" s="14">
        <f>INDEX(挂机升级突破!DS$6:DS$57,卡牌消耗!$AI896)</f>
        <v>0</v>
      </c>
      <c r="AF896" s="14" t="str">
        <f t="shared" si="401"/>
        <v>噬日</v>
      </c>
      <c r="AG896" s="14">
        <f t="shared" si="402"/>
        <v>2</v>
      </c>
      <c r="AH896" s="14" t="str">
        <f t="shared" si="403"/>
        <v>噬日魂火-8</v>
      </c>
      <c r="AI896" s="14">
        <f t="shared" si="404"/>
        <v>8</v>
      </c>
      <c r="AJ896" s="14" t="str">
        <f>INDEX(挂机升级突破!$DT$4:$ED$4,INDEX(挂机升级突破!$DQ$6:$DQ$57,卡牌消耗!AI896))</f>
        <v>金币</v>
      </c>
      <c r="AK896" s="14">
        <f>ROUND(INDEX(挂机升级突破!$DJ$6:$DJ$57,卡牌消耗!AI896)*INDEX(卡牌消耗!$B$8:$F$8,AG896)/$Q$4/50,0)*50</f>
        <v>1350</v>
      </c>
      <c r="AL896" s="14" t="str">
        <f>IF(AD896&gt;0,INDEX(挂机升级突破!$DT$4:$ED$4,AD896),"")</f>
        <v>蓝色基础材料</v>
      </c>
      <c r="AM896" s="14">
        <f>ROUND(INDEX(挂机升级突破!$DT$6:$ED$57,卡牌消耗!AI896,AD896)*INDEX(卡牌消耗!$B$5:$F$5,AG896)/$Q$4/5,0)*5</f>
        <v>45</v>
      </c>
      <c r="AN896" s="14" t="str">
        <f>IF(AE896&gt;0,INDEX(挂机升级突破!$DT$4:$ED$4,AE896),"")</f>
        <v/>
      </c>
      <c r="AO896" s="14" t="str">
        <f>IF(AE896&gt;0,ROUND(INDEX(挂机升级突破!$DT$6:$ED$57,卡牌消耗!AI896,AE896)*INDEX(卡牌消耗!$B$7:$F$7,AG896)/$Q$4,0),"")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400"/>
        <v>18</v>
      </c>
      <c r="AC897" s="14">
        <f>INDEX(挂机升级突破!$DQ$6:$DQ$57,卡牌消耗!AI897)</f>
        <v>11</v>
      </c>
      <c r="AD897" s="14">
        <f>INDEX(挂机升级突破!DR$6:DR$57,卡牌消耗!$AI897)</f>
        <v>2</v>
      </c>
      <c r="AE897" s="14">
        <f>INDEX(挂机升级突破!DS$6:DS$57,卡牌消耗!$AI897)</f>
        <v>0</v>
      </c>
      <c r="AF897" s="14" t="str">
        <f t="shared" si="401"/>
        <v>噬日</v>
      </c>
      <c r="AG897" s="14">
        <f t="shared" si="402"/>
        <v>2</v>
      </c>
      <c r="AH897" s="14" t="str">
        <f t="shared" si="403"/>
        <v>噬日魂火-9</v>
      </c>
      <c r="AI897" s="14">
        <f t="shared" si="404"/>
        <v>9</v>
      </c>
      <c r="AJ897" s="14" t="str">
        <f>INDEX(挂机升级突破!$DT$4:$ED$4,INDEX(挂机升级突破!$DQ$6:$DQ$57,卡牌消耗!AI897))</f>
        <v>金币</v>
      </c>
      <c r="AK897" s="14">
        <f>ROUND(INDEX(挂机升级突破!$DJ$6:$DJ$57,卡牌消耗!AI897)*INDEX(卡牌消耗!$B$8:$F$8,AG897)/$Q$4/50,0)*50</f>
        <v>1350</v>
      </c>
      <c r="AL897" s="14" t="str">
        <f>IF(AD897&gt;0,INDEX(挂机升级突破!$DT$4:$ED$4,AD897),"")</f>
        <v>蓝色基础材料</v>
      </c>
      <c r="AM897" s="14">
        <f>ROUND(INDEX(挂机升级突破!$DT$6:$ED$57,卡牌消耗!AI897,AD897)*INDEX(卡牌消耗!$B$5:$F$5,AG897)/$Q$4/5,0)*5</f>
        <v>45</v>
      </c>
      <c r="AN897" s="14" t="str">
        <f>IF(AE897&gt;0,INDEX(挂机升级突破!$DT$4:$ED$4,AE897),"")</f>
        <v/>
      </c>
      <c r="AO897" s="14" t="str">
        <f>IF(AE897&gt;0,ROUND(INDEX(挂机升级突破!$DT$6:$ED$57,卡牌消耗!AI897,AE897)*INDEX(卡牌消耗!$B$7:$F$7,AG897)/$Q$4,0),"")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400"/>
        <v>18</v>
      </c>
      <c r="AC898" s="14">
        <f>INDEX(挂机升级突破!$DQ$6:$DQ$57,卡牌消耗!AI898)</f>
        <v>11</v>
      </c>
      <c r="AD898" s="14">
        <f>INDEX(挂机升级突破!DR$6:DR$57,卡牌消耗!$AI898)</f>
        <v>2</v>
      </c>
      <c r="AE898" s="14">
        <f>INDEX(挂机升级突破!DS$6:DS$57,卡牌消耗!$AI898)</f>
        <v>0</v>
      </c>
      <c r="AF898" s="14" t="str">
        <f t="shared" si="401"/>
        <v>噬日</v>
      </c>
      <c r="AG898" s="14">
        <f t="shared" si="402"/>
        <v>2</v>
      </c>
      <c r="AH898" s="14" t="str">
        <f t="shared" si="403"/>
        <v>噬日魂火-10</v>
      </c>
      <c r="AI898" s="14">
        <f t="shared" si="404"/>
        <v>10</v>
      </c>
      <c r="AJ898" s="14" t="str">
        <f>INDEX(挂机升级突破!$DT$4:$ED$4,INDEX(挂机升级突破!$DQ$6:$DQ$57,卡牌消耗!AI898))</f>
        <v>金币</v>
      </c>
      <c r="AK898" s="14">
        <f>ROUND(INDEX(挂机升级突破!$DJ$6:$DJ$57,卡牌消耗!AI898)*INDEX(卡牌消耗!$B$8:$F$8,AG898)/$Q$4/50,0)*50</f>
        <v>2250</v>
      </c>
      <c r="AL898" s="14" t="str">
        <f>IF(AD898&gt;0,INDEX(挂机升级突破!$DT$4:$ED$4,AD898),"")</f>
        <v>蓝色基础材料</v>
      </c>
      <c r="AM898" s="14">
        <f>ROUND(INDEX(挂机升级突破!$DT$6:$ED$57,卡牌消耗!AI898,AD898)*INDEX(卡牌消耗!$B$5:$F$5,AG898)/$Q$4/5,0)*5</f>
        <v>70</v>
      </c>
      <c r="AN898" s="14" t="str">
        <f>IF(AE898&gt;0,INDEX(挂机升级突破!$DT$4:$ED$4,AE898),"")</f>
        <v/>
      </c>
      <c r="AO898" s="14" t="str">
        <f>IF(AE898&gt;0,ROUND(INDEX(挂机升级突破!$DT$6:$ED$57,卡牌消耗!AI898,AE898)*INDEX(卡牌消耗!$B$7:$F$7,AG898)/$Q$4,0),"")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400"/>
        <v>18</v>
      </c>
      <c r="AC899" s="14">
        <f>INDEX(挂机升级突破!$DQ$6:$DQ$57,卡牌消耗!AI899)</f>
        <v>11</v>
      </c>
      <c r="AD899" s="14">
        <f>INDEX(挂机升级突破!DR$6:DR$57,卡牌消耗!$AI899)</f>
        <v>2</v>
      </c>
      <c r="AE899" s="14">
        <f>INDEX(挂机升级突破!DS$6:DS$57,卡牌消耗!$AI899)</f>
        <v>0</v>
      </c>
      <c r="AF899" s="14" t="str">
        <f t="shared" si="401"/>
        <v>噬日</v>
      </c>
      <c r="AG899" s="14">
        <f t="shared" si="402"/>
        <v>2</v>
      </c>
      <c r="AH899" s="14" t="str">
        <f t="shared" si="403"/>
        <v>噬日魂火-11</v>
      </c>
      <c r="AI899" s="14">
        <f t="shared" si="404"/>
        <v>11</v>
      </c>
      <c r="AJ899" s="14" t="str">
        <f>INDEX(挂机升级突破!$DT$4:$ED$4,INDEX(挂机升级突破!$DQ$6:$DQ$57,卡牌消耗!AI899))</f>
        <v>金币</v>
      </c>
      <c r="AK899" s="14">
        <f>ROUND(INDEX(挂机升级突破!$DJ$6:$DJ$57,卡牌消耗!AI899)*INDEX(卡牌消耗!$B$8:$F$8,AG899)/$Q$4/50,0)*50</f>
        <v>2250</v>
      </c>
      <c r="AL899" s="14" t="str">
        <f>IF(AD899&gt;0,INDEX(挂机升级突破!$DT$4:$ED$4,AD899),"")</f>
        <v>蓝色基础材料</v>
      </c>
      <c r="AM899" s="14">
        <f>ROUND(INDEX(挂机升级突破!$DT$6:$ED$57,卡牌消耗!AI899,AD899)*INDEX(卡牌消耗!$B$5:$F$5,AG899)/$Q$4/5,0)*5</f>
        <v>70</v>
      </c>
      <c r="AN899" s="14" t="str">
        <f>IF(AE899&gt;0,INDEX(挂机升级突破!$DT$4:$ED$4,AE899),"")</f>
        <v/>
      </c>
      <c r="AO899" s="14" t="str">
        <f>IF(AE899&gt;0,ROUND(INDEX(挂机升级突破!$DT$6:$ED$57,卡牌消耗!AI899,AE899)*INDEX(卡牌消耗!$B$7:$F$7,AG899)/$Q$4,0),"")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400"/>
        <v>18</v>
      </c>
      <c r="AC900" s="14">
        <f>INDEX(挂机升级突破!$DQ$6:$DQ$57,卡牌消耗!AI900)</f>
        <v>11</v>
      </c>
      <c r="AD900" s="14">
        <f>INDEX(挂机升级突破!DR$6:DR$57,卡牌消耗!$AI900)</f>
        <v>2</v>
      </c>
      <c r="AE900" s="14">
        <f>INDEX(挂机升级突破!DS$6:DS$57,卡牌消耗!$AI900)</f>
        <v>0</v>
      </c>
      <c r="AF900" s="14" t="str">
        <f t="shared" si="401"/>
        <v>噬日</v>
      </c>
      <c r="AG900" s="14">
        <f t="shared" si="402"/>
        <v>2</v>
      </c>
      <c r="AH900" s="14" t="str">
        <f t="shared" si="403"/>
        <v>噬日魂火-12</v>
      </c>
      <c r="AI900" s="14">
        <f t="shared" si="404"/>
        <v>12</v>
      </c>
      <c r="AJ900" s="14" t="str">
        <f>INDEX(挂机升级突破!$DT$4:$ED$4,INDEX(挂机升级突破!$DQ$6:$DQ$57,卡牌消耗!AI900))</f>
        <v>金币</v>
      </c>
      <c r="AK900" s="14">
        <f>ROUND(INDEX(挂机升级突破!$DJ$6:$DJ$57,卡牌消耗!AI900)*INDEX(卡牌消耗!$B$8:$F$8,AG900)/$Q$4/50,0)*50</f>
        <v>1900</v>
      </c>
      <c r="AL900" s="14" t="str">
        <f>IF(AD900&gt;0,INDEX(挂机升级突破!$DT$4:$ED$4,AD900),"")</f>
        <v>蓝色基础材料</v>
      </c>
      <c r="AM900" s="14">
        <f>ROUND(INDEX(挂机升级突破!$DT$6:$ED$57,卡牌消耗!AI900,AD900)*INDEX(卡牌消耗!$B$5:$F$5,AG900)/$Q$4/5,0)*5</f>
        <v>90</v>
      </c>
      <c r="AN900" s="14" t="str">
        <f>IF(AE900&gt;0,INDEX(挂机升级突破!$DT$4:$ED$4,AE900),"")</f>
        <v/>
      </c>
      <c r="AO900" s="14" t="str">
        <f>IF(AE900&gt;0,ROUND(INDEX(挂机升级突破!$DT$6:$ED$57,卡牌消耗!AI900,AE900)*INDEX(卡牌消耗!$B$7:$F$7,AG900)/$Q$4,0),"")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400"/>
        <v>18</v>
      </c>
      <c r="AC901" s="14">
        <f>INDEX(挂机升级突破!$DQ$6:$DQ$57,卡牌消耗!AI901)</f>
        <v>11</v>
      </c>
      <c r="AD901" s="14">
        <f>INDEX(挂机升级突破!DR$6:DR$57,卡牌消耗!$AI901)</f>
        <v>2</v>
      </c>
      <c r="AE901" s="14">
        <f>INDEX(挂机升级突破!DS$6:DS$57,卡牌消耗!$AI901)</f>
        <v>0</v>
      </c>
      <c r="AF901" s="14" t="str">
        <f t="shared" si="401"/>
        <v>噬日</v>
      </c>
      <c r="AG901" s="14">
        <f t="shared" si="402"/>
        <v>2</v>
      </c>
      <c r="AH901" s="14" t="str">
        <f t="shared" si="403"/>
        <v>噬日魂火-13</v>
      </c>
      <c r="AI901" s="14">
        <f t="shared" si="404"/>
        <v>13</v>
      </c>
      <c r="AJ901" s="14" t="str">
        <f>INDEX(挂机升级突破!$DT$4:$ED$4,INDEX(挂机升级突破!$DQ$6:$DQ$57,卡牌消耗!AI901))</f>
        <v>金币</v>
      </c>
      <c r="AK901" s="14">
        <f>ROUND(INDEX(挂机升级突破!$DJ$6:$DJ$57,卡牌消耗!AI901)*INDEX(卡牌消耗!$B$8:$F$8,AG901)/$Q$4/50,0)*50</f>
        <v>1900</v>
      </c>
      <c r="AL901" s="14" t="str">
        <f>IF(AD901&gt;0,INDEX(挂机升级突破!$DT$4:$ED$4,AD901),"")</f>
        <v>蓝色基础材料</v>
      </c>
      <c r="AM901" s="14">
        <f>ROUND(INDEX(挂机升级突破!$DT$6:$ED$57,卡牌消耗!AI901,AD901)*INDEX(卡牌消耗!$B$5:$F$5,AG901)/$Q$4/5,0)*5</f>
        <v>90</v>
      </c>
      <c r="AN901" s="14" t="str">
        <f>IF(AE901&gt;0,INDEX(挂机升级突破!$DT$4:$ED$4,AE901),"")</f>
        <v/>
      </c>
      <c r="AO901" s="14" t="str">
        <f>IF(AE901&gt;0,ROUND(INDEX(挂机升级突破!$DT$6:$ED$57,卡牌消耗!AI901,AE901)*INDEX(卡牌消耗!$B$7:$F$7,AG901)/$Q$4,0),"")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405">INT((AA902-1)/52)+1</f>
        <v>18</v>
      </c>
      <c r="AC902" s="14">
        <f>INDEX(挂机升级突破!$DQ$6:$DQ$57,卡牌消耗!AI902)</f>
        <v>11</v>
      </c>
      <c r="AD902" s="14">
        <f>INDEX(挂机升级突破!DR$6:DR$57,卡牌消耗!$AI902)</f>
        <v>3</v>
      </c>
      <c r="AE902" s="14">
        <f>INDEX(挂机升级突破!DS$6:DS$57,卡牌消耗!$AI902)</f>
        <v>0</v>
      </c>
      <c r="AF902" s="14" t="str">
        <f t="shared" ref="AF902:AF965" si="406">INDEX($B$13:$B$40,AB902)</f>
        <v>噬日</v>
      </c>
      <c r="AG902" s="14">
        <f t="shared" ref="AG902:AG965" si="407">INDEX($C$13:$C$40,AB902)</f>
        <v>2</v>
      </c>
      <c r="AH902" s="14" t="str">
        <f t="shared" ref="AH902:AH965" si="408">AF902&amp;"魂火-"&amp;AI902</f>
        <v>噬日魂火-14</v>
      </c>
      <c r="AI902" s="14">
        <f t="shared" ref="AI902:AI965" si="409">AA902-(AB902-1)*52</f>
        <v>14</v>
      </c>
      <c r="AJ902" s="14" t="str">
        <f>INDEX(挂机升级突破!$DT$4:$ED$4,INDEX(挂机升级突破!$DQ$6:$DQ$57,卡牌消耗!AI902))</f>
        <v>金币</v>
      </c>
      <c r="AK902" s="14">
        <f>ROUND(INDEX(挂机升级突破!$DJ$6:$DJ$57,卡牌消耗!AI902)*INDEX(卡牌消耗!$B$8:$F$8,AG902)/$Q$4/50,0)*50</f>
        <v>2100</v>
      </c>
      <c r="AL902" s="14" t="str">
        <f>IF(AD902&gt;0,INDEX(挂机升级突破!$DT$4:$ED$4,AD902),"")</f>
        <v>紫色基础材料</v>
      </c>
      <c r="AM902" s="14">
        <f>ROUND(INDEX(挂机升级突破!$DT$6:$ED$57,卡牌消耗!AI902,AD902)*INDEX(卡牌消耗!$B$5:$F$5,AG902)/$Q$4/5,0)*5</f>
        <v>20</v>
      </c>
      <c r="AN902" s="14" t="str">
        <f>IF(AE902&gt;0,INDEX(挂机升级突破!$DT$4:$ED$4,AE902),"")</f>
        <v/>
      </c>
      <c r="AO902" s="14" t="str">
        <f>IF(AE902&gt;0,ROUND(INDEX(挂机升级突破!$DT$6:$ED$57,卡牌消耗!AI902,AE902)*INDEX(卡牌消耗!$B$7:$F$7,AG902)/$Q$4,0),"")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405"/>
        <v>18</v>
      </c>
      <c r="AC903" s="14">
        <f>INDEX(挂机升级突破!$DQ$6:$DQ$57,卡牌消耗!AI903)</f>
        <v>11</v>
      </c>
      <c r="AD903" s="14">
        <f>INDEX(挂机升级突破!DR$6:DR$57,卡牌消耗!$AI903)</f>
        <v>3</v>
      </c>
      <c r="AE903" s="14">
        <f>INDEX(挂机升级突破!DS$6:DS$57,卡牌消耗!$AI903)</f>
        <v>0</v>
      </c>
      <c r="AF903" s="14" t="str">
        <f t="shared" si="406"/>
        <v>噬日</v>
      </c>
      <c r="AG903" s="14">
        <f t="shared" si="407"/>
        <v>2</v>
      </c>
      <c r="AH903" s="14" t="str">
        <f t="shared" si="408"/>
        <v>噬日魂火-15</v>
      </c>
      <c r="AI903" s="14">
        <f t="shared" si="409"/>
        <v>15</v>
      </c>
      <c r="AJ903" s="14" t="str">
        <f>INDEX(挂机升级突破!$DT$4:$ED$4,INDEX(挂机升级突破!$DQ$6:$DQ$57,卡牌消耗!AI903))</f>
        <v>金币</v>
      </c>
      <c r="AK903" s="14">
        <f>ROUND(INDEX(挂机升级突破!$DJ$6:$DJ$57,卡牌消耗!AI903)*INDEX(卡牌消耗!$B$8:$F$8,AG903)/$Q$4/50,0)*50</f>
        <v>2300</v>
      </c>
      <c r="AL903" s="14" t="str">
        <f>IF(AD903&gt;0,INDEX(挂机升级突破!$DT$4:$ED$4,AD903),"")</f>
        <v>紫色基础材料</v>
      </c>
      <c r="AM903" s="14">
        <f>ROUND(INDEX(挂机升级突破!$DT$6:$ED$57,卡牌消耗!AI903,AD903)*INDEX(卡牌消耗!$B$5:$F$5,AG903)/$Q$4/5,0)*5</f>
        <v>20</v>
      </c>
      <c r="AN903" s="14" t="str">
        <f>IF(AE903&gt;0,INDEX(挂机升级突破!$DT$4:$ED$4,AE903),"")</f>
        <v/>
      </c>
      <c r="AO903" s="14" t="str">
        <f>IF(AE903&gt;0,ROUND(INDEX(挂机升级突破!$DT$6:$ED$57,卡牌消耗!AI903,AE903)*INDEX(卡牌消耗!$B$7:$F$7,AG903)/$Q$4,0),"")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405"/>
        <v>18</v>
      </c>
      <c r="AC904" s="14">
        <f>INDEX(挂机升级突破!$DQ$6:$DQ$57,卡牌消耗!AI904)</f>
        <v>11</v>
      </c>
      <c r="AD904" s="14">
        <f>INDEX(挂机升级突破!DR$6:DR$57,卡牌消耗!$AI904)</f>
        <v>3</v>
      </c>
      <c r="AE904" s="14">
        <f>INDEX(挂机升级突破!DS$6:DS$57,卡牌消耗!$AI904)</f>
        <v>0</v>
      </c>
      <c r="AF904" s="14" t="str">
        <f t="shared" si="406"/>
        <v>噬日</v>
      </c>
      <c r="AG904" s="14">
        <f t="shared" si="407"/>
        <v>2</v>
      </c>
      <c r="AH904" s="14" t="str">
        <f t="shared" si="408"/>
        <v>噬日魂火-16</v>
      </c>
      <c r="AI904" s="14">
        <f t="shared" si="409"/>
        <v>16</v>
      </c>
      <c r="AJ904" s="14" t="str">
        <f>INDEX(挂机升级突破!$DT$4:$ED$4,INDEX(挂机升级突破!$DQ$6:$DQ$57,卡牌消耗!AI904))</f>
        <v>金币</v>
      </c>
      <c r="AK904" s="14">
        <f>ROUND(INDEX(挂机升级突破!$DJ$6:$DJ$57,卡牌消耗!AI904)*INDEX(卡牌消耗!$B$8:$F$8,AG904)/$Q$4/50,0)*50</f>
        <v>2300</v>
      </c>
      <c r="AL904" s="14" t="str">
        <f>IF(AD904&gt;0,INDEX(挂机升级突破!$DT$4:$ED$4,AD904),"")</f>
        <v>紫色基础材料</v>
      </c>
      <c r="AM904" s="14">
        <f>ROUND(INDEX(挂机升级突破!$DT$6:$ED$57,卡牌消耗!AI904,AD904)*INDEX(卡牌消耗!$B$5:$F$5,AG904)/$Q$4/5,0)*5</f>
        <v>20</v>
      </c>
      <c r="AN904" s="14" t="str">
        <f>IF(AE904&gt;0,INDEX(挂机升级突破!$DT$4:$ED$4,AE904),"")</f>
        <v/>
      </c>
      <c r="AO904" s="14" t="str">
        <f>IF(AE904&gt;0,ROUND(INDEX(挂机升级突破!$DT$6:$ED$57,卡牌消耗!AI904,AE904)*INDEX(卡牌消耗!$B$7:$F$7,AG904)/$Q$4,0),"")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405"/>
        <v>18</v>
      </c>
      <c r="AC905" s="14">
        <f>INDEX(挂机升级突破!$DQ$6:$DQ$57,卡牌消耗!AI905)</f>
        <v>11</v>
      </c>
      <c r="AD905" s="14">
        <f>INDEX(挂机升级突破!DR$6:DR$57,卡牌消耗!$AI905)</f>
        <v>3</v>
      </c>
      <c r="AE905" s="14">
        <f>INDEX(挂机升级突破!DS$6:DS$57,卡牌消耗!$AI905)</f>
        <v>0</v>
      </c>
      <c r="AF905" s="14" t="str">
        <f t="shared" si="406"/>
        <v>噬日</v>
      </c>
      <c r="AG905" s="14">
        <f t="shared" si="407"/>
        <v>2</v>
      </c>
      <c r="AH905" s="14" t="str">
        <f t="shared" si="408"/>
        <v>噬日魂火-17</v>
      </c>
      <c r="AI905" s="14">
        <f t="shared" si="409"/>
        <v>17</v>
      </c>
      <c r="AJ905" s="14" t="str">
        <f>INDEX(挂机升级突破!$DT$4:$ED$4,INDEX(挂机升级突破!$DQ$6:$DQ$57,卡牌消耗!AI905))</f>
        <v>金币</v>
      </c>
      <c r="AK905" s="14">
        <f>ROUND(INDEX(挂机升级突破!$DJ$6:$DJ$57,卡牌消耗!AI905)*INDEX(卡牌消耗!$B$8:$F$8,AG905)/$Q$4/50,0)*50</f>
        <v>2850</v>
      </c>
      <c r="AL905" s="14" t="str">
        <f>IF(AD905&gt;0,INDEX(挂机升级突破!$DT$4:$ED$4,AD905),"")</f>
        <v>紫色基础材料</v>
      </c>
      <c r="AM905" s="14">
        <f>ROUND(INDEX(挂机升级突破!$DT$6:$ED$57,卡牌消耗!AI905,AD905)*INDEX(卡牌消耗!$B$5:$F$5,AG905)/$Q$4/5,0)*5</f>
        <v>35</v>
      </c>
      <c r="AN905" s="14" t="str">
        <f>IF(AE905&gt;0,INDEX(挂机升级突破!$DT$4:$ED$4,AE905),"")</f>
        <v/>
      </c>
      <c r="AO905" s="14" t="str">
        <f>IF(AE905&gt;0,ROUND(INDEX(挂机升级突破!$DT$6:$ED$57,卡牌消耗!AI905,AE905)*INDEX(卡牌消耗!$B$7:$F$7,AG905)/$Q$4,0),"")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405"/>
        <v>18</v>
      </c>
      <c r="AC906" s="14">
        <f>INDEX(挂机升级突破!$DQ$6:$DQ$57,卡牌消耗!AI906)</f>
        <v>11</v>
      </c>
      <c r="AD906" s="14">
        <f>INDEX(挂机升级突破!DR$6:DR$57,卡牌消耗!$AI906)</f>
        <v>3</v>
      </c>
      <c r="AE906" s="14">
        <f>INDEX(挂机升级突破!DS$6:DS$57,卡牌消耗!$AI906)</f>
        <v>0</v>
      </c>
      <c r="AF906" s="14" t="str">
        <f t="shared" si="406"/>
        <v>噬日</v>
      </c>
      <c r="AG906" s="14">
        <f t="shared" si="407"/>
        <v>2</v>
      </c>
      <c r="AH906" s="14" t="str">
        <f t="shared" si="408"/>
        <v>噬日魂火-18</v>
      </c>
      <c r="AI906" s="14">
        <f t="shared" si="409"/>
        <v>18</v>
      </c>
      <c r="AJ906" s="14" t="str">
        <f>INDEX(挂机升级突破!$DT$4:$ED$4,INDEX(挂机升级突破!$DQ$6:$DQ$57,卡牌消耗!AI906))</f>
        <v>金币</v>
      </c>
      <c r="AK906" s="14">
        <f>ROUND(INDEX(挂机升级突破!$DJ$6:$DJ$57,卡牌消耗!AI906)*INDEX(卡牌消耗!$B$8:$F$8,AG906)/$Q$4/50,0)*50</f>
        <v>2850</v>
      </c>
      <c r="AL906" s="14" t="str">
        <f>IF(AD906&gt;0,INDEX(挂机升级突破!$DT$4:$ED$4,AD906),"")</f>
        <v>紫色基础材料</v>
      </c>
      <c r="AM906" s="14">
        <f>ROUND(INDEX(挂机升级突破!$DT$6:$ED$57,卡牌消耗!AI906,AD906)*INDEX(卡牌消耗!$B$5:$F$5,AG906)/$Q$4/5,0)*5</f>
        <v>35</v>
      </c>
      <c r="AN906" s="14" t="str">
        <f>IF(AE906&gt;0,INDEX(挂机升级突破!$DT$4:$ED$4,AE906),"")</f>
        <v/>
      </c>
      <c r="AO906" s="14" t="str">
        <f>IF(AE906&gt;0,ROUND(INDEX(挂机升级突破!$DT$6:$ED$57,卡牌消耗!AI906,AE906)*INDEX(卡牌消耗!$B$7:$F$7,AG906)/$Q$4,0),"")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405"/>
        <v>18</v>
      </c>
      <c r="AC907" s="14">
        <f>INDEX(挂机升级突破!$DQ$6:$DQ$57,卡牌消耗!AI907)</f>
        <v>11</v>
      </c>
      <c r="AD907" s="14">
        <f>INDEX(挂机升级突破!DR$6:DR$57,卡牌消耗!$AI907)</f>
        <v>3</v>
      </c>
      <c r="AE907" s="14">
        <f>INDEX(挂机升级突破!DS$6:DS$57,卡牌消耗!$AI907)</f>
        <v>0</v>
      </c>
      <c r="AF907" s="14" t="str">
        <f t="shared" si="406"/>
        <v>噬日</v>
      </c>
      <c r="AG907" s="14">
        <f t="shared" si="407"/>
        <v>2</v>
      </c>
      <c r="AH907" s="14" t="str">
        <f t="shared" si="408"/>
        <v>噬日魂火-19</v>
      </c>
      <c r="AI907" s="14">
        <f t="shared" si="409"/>
        <v>19</v>
      </c>
      <c r="AJ907" s="14" t="str">
        <f>INDEX(挂机升级突破!$DT$4:$ED$4,INDEX(挂机升级突破!$DQ$6:$DQ$57,卡牌消耗!AI907))</f>
        <v>金币</v>
      </c>
      <c r="AK907" s="14">
        <f>ROUND(INDEX(挂机升级突破!$DJ$6:$DJ$57,卡牌消耗!AI907)*INDEX(卡牌消耗!$B$8:$F$8,AG907)/$Q$4/50,0)*50</f>
        <v>2850</v>
      </c>
      <c r="AL907" s="14" t="str">
        <f>IF(AD907&gt;0,INDEX(挂机升级突破!$DT$4:$ED$4,AD907),"")</f>
        <v>紫色基础材料</v>
      </c>
      <c r="AM907" s="14">
        <f>ROUND(INDEX(挂机升级突破!$DT$6:$ED$57,卡牌消耗!AI907,AD907)*INDEX(卡牌消耗!$B$5:$F$5,AG907)/$Q$4/5,0)*5</f>
        <v>35</v>
      </c>
      <c r="AN907" s="14" t="str">
        <f>IF(AE907&gt;0,INDEX(挂机升级突破!$DT$4:$ED$4,AE907),"")</f>
        <v/>
      </c>
      <c r="AO907" s="14" t="str">
        <f>IF(AE907&gt;0,ROUND(INDEX(挂机升级突破!$DT$6:$ED$57,卡牌消耗!AI907,AE907)*INDEX(卡牌消耗!$B$7:$F$7,AG907)/$Q$4,0),"")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405"/>
        <v>18</v>
      </c>
      <c r="AC908" s="14">
        <f>INDEX(挂机升级突破!$DQ$6:$DQ$57,卡牌消耗!AI908)</f>
        <v>11</v>
      </c>
      <c r="AD908" s="14">
        <f>INDEX(挂机升级突破!DR$6:DR$57,卡牌消耗!$AI908)</f>
        <v>3</v>
      </c>
      <c r="AE908" s="14">
        <f>INDEX(挂机升级突破!DS$6:DS$57,卡牌消耗!$AI908)</f>
        <v>0</v>
      </c>
      <c r="AF908" s="14" t="str">
        <f t="shared" si="406"/>
        <v>噬日</v>
      </c>
      <c r="AG908" s="14">
        <f t="shared" si="407"/>
        <v>2</v>
      </c>
      <c r="AH908" s="14" t="str">
        <f t="shared" si="408"/>
        <v>噬日魂火-20</v>
      </c>
      <c r="AI908" s="14">
        <f t="shared" si="409"/>
        <v>20</v>
      </c>
      <c r="AJ908" s="14" t="str">
        <f>INDEX(挂机升级突破!$DT$4:$ED$4,INDEX(挂机升级突破!$DQ$6:$DQ$57,卡牌消耗!AI908))</f>
        <v>金币</v>
      </c>
      <c r="AK908" s="14">
        <f>ROUND(INDEX(挂机升级突破!$DJ$6:$DJ$57,卡牌消耗!AI908)*INDEX(卡牌消耗!$B$8:$F$8,AG908)/$Q$4/50,0)*50</f>
        <v>3500</v>
      </c>
      <c r="AL908" s="14" t="str">
        <f>IF(AD908&gt;0,INDEX(挂机升级突破!$DT$4:$ED$4,AD908),"")</f>
        <v>紫色基础材料</v>
      </c>
      <c r="AM908" s="14">
        <f>ROUND(INDEX(挂机升级突破!$DT$6:$ED$57,卡牌消耗!AI908,AD908)*INDEX(卡牌消耗!$B$5:$F$5,AG908)/$Q$4/5,0)*5</f>
        <v>55</v>
      </c>
      <c r="AN908" s="14" t="str">
        <f>IF(AE908&gt;0,INDEX(挂机升级突破!$DT$4:$ED$4,AE908),"")</f>
        <v/>
      </c>
      <c r="AO908" s="14" t="str">
        <f>IF(AE908&gt;0,ROUND(INDEX(挂机升级突破!$DT$6:$ED$57,卡牌消耗!AI908,AE908)*INDEX(卡牌消耗!$B$7:$F$7,AG908)/$Q$4,0),"")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405"/>
        <v>18</v>
      </c>
      <c r="AC909" s="14">
        <f>INDEX(挂机升级突破!$DQ$6:$DQ$57,卡牌消耗!AI909)</f>
        <v>11</v>
      </c>
      <c r="AD909" s="14">
        <f>INDEX(挂机升级突破!DR$6:DR$57,卡牌消耗!$AI909)</f>
        <v>3</v>
      </c>
      <c r="AE909" s="14">
        <f>INDEX(挂机升级突破!DS$6:DS$57,卡牌消耗!$AI909)</f>
        <v>0</v>
      </c>
      <c r="AF909" s="14" t="str">
        <f t="shared" si="406"/>
        <v>噬日</v>
      </c>
      <c r="AG909" s="14">
        <f t="shared" si="407"/>
        <v>2</v>
      </c>
      <c r="AH909" s="14" t="str">
        <f t="shared" si="408"/>
        <v>噬日魂火-21</v>
      </c>
      <c r="AI909" s="14">
        <f t="shared" si="409"/>
        <v>21</v>
      </c>
      <c r="AJ909" s="14" t="str">
        <f>INDEX(挂机升级突破!$DT$4:$ED$4,INDEX(挂机升级突破!$DQ$6:$DQ$57,卡牌消耗!AI909))</f>
        <v>金币</v>
      </c>
      <c r="AK909" s="14">
        <f>ROUND(INDEX(挂机升级突破!$DJ$6:$DJ$57,卡牌消耗!AI909)*INDEX(卡牌消耗!$B$8:$F$8,AG909)/$Q$4/50,0)*50</f>
        <v>3500</v>
      </c>
      <c r="AL909" s="14" t="str">
        <f>IF(AD909&gt;0,INDEX(挂机升级突破!$DT$4:$ED$4,AD909),"")</f>
        <v>紫色基础材料</v>
      </c>
      <c r="AM909" s="14">
        <f>ROUND(INDEX(挂机升级突破!$DT$6:$ED$57,卡牌消耗!AI909,AD909)*INDEX(卡牌消耗!$B$5:$F$5,AG909)/$Q$4/5,0)*5</f>
        <v>55</v>
      </c>
      <c r="AN909" s="14" t="str">
        <f>IF(AE909&gt;0,INDEX(挂机升级突破!$DT$4:$ED$4,AE909),"")</f>
        <v/>
      </c>
      <c r="AO909" s="14" t="str">
        <f>IF(AE909&gt;0,ROUND(INDEX(挂机升级突破!$DT$6:$ED$57,卡牌消耗!AI909,AE909)*INDEX(卡牌消耗!$B$7:$F$7,AG909)/$Q$4,0),"")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405"/>
        <v>18</v>
      </c>
      <c r="AC910" s="14">
        <f>INDEX(挂机升级突破!$DQ$6:$DQ$57,卡牌消耗!AI910)</f>
        <v>11</v>
      </c>
      <c r="AD910" s="14">
        <f>INDEX(挂机升级突破!DR$6:DR$57,卡牌消耗!$AI910)</f>
        <v>3</v>
      </c>
      <c r="AE910" s="14">
        <f>INDEX(挂机升级突破!DS$6:DS$57,卡牌消耗!$AI910)</f>
        <v>0</v>
      </c>
      <c r="AF910" s="14" t="str">
        <f t="shared" si="406"/>
        <v>噬日</v>
      </c>
      <c r="AG910" s="14">
        <f t="shared" si="407"/>
        <v>2</v>
      </c>
      <c r="AH910" s="14" t="str">
        <f t="shared" si="408"/>
        <v>噬日魂火-22</v>
      </c>
      <c r="AI910" s="14">
        <f t="shared" si="409"/>
        <v>22</v>
      </c>
      <c r="AJ910" s="14" t="str">
        <f>INDEX(挂机升级突破!$DT$4:$ED$4,INDEX(挂机升级突破!$DQ$6:$DQ$57,卡牌消耗!AI910))</f>
        <v>金币</v>
      </c>
      <c r="AK910" s="14">
        <f>ROUND(INDEX(挂机升级突破!$DJ$6:$DJ$57,卡牌消耗!AI910)*INDEX(卡牌消耗!$B$8:$F$8,AG910)/$Q$4/50,0)*50</f>
        <v>3500</v>
      </c>
      <c r="AL910" s="14" t="str">
        <f>IF(AD910&gt;0,INDEX(挂机升级突破!$DT$4:$ED$4,AD910),"")</f>
        <v>紫色基础材料</v>
      </c>
      <c r="AM910" s="14">
        <f>ROUND(INDEX(挂机升级突破!$DT$6:$ED$57,卡牌消耗!AI910,AD910)*INDEX(卡牌消耗!$B$5:$F$5,AG910)/$Q$4/5,0)*5</f>
        <v>55</v>
      </c>
      <c r="AN910" s="14" t="str">
        <f>IF(AE910&gt;0,INDEX(挂机升级突破!$DT$4:$ED$4,AE910),"")</f>
        <v/>
      </c>
      <c r="AO910" s="14" t="str">
        <f>IF(AE910&gt;0,ROUND(INDEX(挂机升级突破!$DT$6:$ED$57,卡牌消耗!AI910,AE910)*INDEX(卡牌消耗!$B$7:$F$7,AG910)/$Q$4,0),"")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405"/>
        <v>18</v>
      </c>
      <c r="AC911" s="14">
        <f>INDEX(挂机升级突破!$DQ$6:$DQ$57,卡牌消耗!AI911)</f>
        <v>11</v>
      </c>
      <c r="AD911" s="14">
        <f>INDEX(挂机升级突破!DR$6:DR$57,卡牌消耗!$AI911)</f>
        <v>4</v>
      </c>
      <c r="AE911" s="14">
        <f>INDEX(挂机升级突破!DS$6:DS$57,卡牌消耗!$AI911)</f>
        <v>0</v>
      </c>
      <c r="AF911" s="14" t="str">
        <f t="shared" si="406"/>
        <v>噬日</v>
      </c>
      <c r="AG911" s="14">
        <f t="shared" si="407"/>
        <v>2</v>
      </c>
      <c r="AH911" s="14" t="str">
        <f t="shared" si="408"/>
        <v>噬日魂火-23</v>
      </c>
      <c r="AI911" s="14">
        <f t="shared" si="409"/>
        <v>23</v>
      </c>
      <c r="AJ911" s="14" t="str">
        <f>INDEX(挂机升级突破!$DT$4:$ED$4,INDEX(挂机升级突破!$DQ$6:$DQ$57,卡牌消耗!AI911))</f>
        <v>金币</v>
      </c>
      <c r="AK911" s="14">
        <f>ROUND(INDEX(挂机升级突破!$DJ$6:$DJ$57,卡牌消耗!AI911)*INDEX(卡牌消耗!$B$8:$F$8,AG911)/$Q$4/50,0)*50</f>
        <v>4850</v>
      </c>
      <c r="AL911" s="14" t="str">
        <f>IF(AD911&gt;0,INDEX(挂机升级突破!$DT$4:$ED$4,AD911),"")</f>
        <v>橙色基础材料</v>
      </c>
      <c r="AM911" s="14">
        <f>ROUND(INDEX(挂机升级突破!$DT$6:$ED$57,卡牌消耗!AI911,AD911)*INDEX(卡牌消耗!$B$5:$F$5,AG911)/$Q$4/5,0)*5</f>
        <v>15</v>
      </c>
      <c r="AN911" s="14" t="str">
        <f>IF(AE911&gt;0,INDEX(挂机升级突破!$DT$4:$ED$4,AE911),"")</f>
        <v/>
      </c>
      <c r="AO911" s="14" t="str">
        <f>IF(AE911&gt;0,ROUND(INDEX(挂机升级突破!$DT$6:$ED$57,卡牌消耗!AI911,AE911)*INDEX(卡牌消耗!$B$7:$F$7,AG911)/$Q$4,0),"")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405"/>
        <v>18</v>
      </c>
      <c r="AC912" s="14">
        <f>INDEX(挂机升级突破!$DQ$6:$DQ$57,卡牌消耗!AI912)</f>
        <v>11</v>
      </c>
      <c r="AD912" s="14">
        <f>INDEX(挂机升级突破!DR$6:DR$57,卡牌消耗!$AI912)</f>
        <v>4</v>
      </c>
      <c r="AE912" s="14">
        <f>INDEX(挂机升级突破!DS$6:DS$57,卡牌消耗!$AI912)</f>
        <v>0</v>
      </c>
      <c r="AF912" s="14" t="str">
        <f t="shared" si="406"/>
        <v>噬日</v>
      </c>
      <c r="AG912" s="14">
        <f t="shared" si="407"/>
        <v>2</v>
      </c>
      <c r="AH912" s="14" t="str">
        <f t="shared" si="408"/>
        <v>噬日魂火-24</v>
      </c>
      <c r="AI912" s="14">
        <f t="shared" si="409"/>
        <v>24</v>
      </c>
      <c r="AJ912" s="14" t="str">
        <f>INDEX(挂机升级突破!$DT$4:$ED$4,INDEX(挂机升级突破!$DQ$6:$DQ$57,卡牌消耗!AI912))</f>
        <v>金币</v>
      </c>
      <c r="AK912" s="14">
        <f>ROUND(INDEX(挂机升级突破!$DJ$6:$DJ$57,卡牌消耗!AI912)*INDEX(卡牌消耗!$B$8:$F$8,AG912)/$Q$4/50,0)*50</f>
        <v>4850</v>
      </c>
      <c r="AL912" s="14" t="str">
        <f>IF(AD912&gt;0,INDEX(挂机升级突破!$DT$4:$ED$4,AD912),"")</f>
        <v>橙色基础材料</v>
      </c>
      <c r="AM912" s="14">
        <f>ROUND(INDEX(挂机升级突破!$DT$6:$ED$57,卡牌消耗!AI912,AD912)*INDEX(卡牌消耗!$B$5:$F$5,AG912)/$Q$4/5,0)*5</f>
        <v>15</v>
      </c>
      <c r="AN912" s="14" t="str">
        <f>IF(AE912&gt;0,INDEX(挂机升级突破!$DT$4:$ED$4,AE912),"")</f>
        <v/>
      </c>
      <c r="AO912" s="14" t="str">
        <f>IF(AE912&gt;0,ROUND(INDEX(挂机升级突破!$DT$6:$ED$57,卡牌消耗!AI912,AE912)*INDEX(卡牌消耗!$B$7:$F$7,AG912)/$Q$4,0),"")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405"/>
        <v>18</v>
      </c>
      <c r="AC913" s="14">
        <f>INDEX(挂机升级突破!$DQ$6:$DQ$57,卡牌消耗!AI913)</f>
        <v>11</v>
      </c>
      <c r="AD913" s="14">
        <f>INDEX(挂机升级突破!DR$6:DR$57,卡牌消耗!$AI913)</f>
        <v>4</v>
      </c>
      <c r="AE913" s="14">
        <f>INDEX(挂机升级突破!DS$6:DS$57,卡牌消耗!$AI913)</f>
        <v>0</v>
      </c>
      <c r="AF913" s="14" t="str">
        <f t="shared" si="406"/>
        <v>噬日</v>
      </c>
      <c r="AG913" s="14">
        <f t="shared" si="407"/>
        <v>2</v>
      </c>
      <c r="AH913" s="14" t="str">
        <f t="shared" si="408"/>
        <v>噬日魂火-25</v>
      </c>
      <c r="AI913" s="14">
        <f t="shared" si="409"/>
        <v>25</v>
      </c>
      <c r="AJ913" s="14" t="str">
        <f>INDEX(挂机升级突破!$DT$4:$ED$4,INDEX(挂机升级突破!$DQ$6:$DQ$57,卡牌消耗!AI913))</f>
        <v>金币</v>
      </c>
      <c r="AK913" s="14">
        <f>ROUND(INDEX(挂机升级突破!$DJ$6:$DJ$57,卡牌消耗!AI913)*INDEX(卡牌消耗!$B$8:$F$8,AG913)/$Q$4/50,0)*50</f>
        <v>5250</v>
      </c>
      <c r="AL913" s="14" t="str">
        <f>IF(AD913&gt;0,INDEX(挂机升级突破!$DT$4:$ED$4,AD913),"")</f>
        <v>橙色基础材料</v>
      </c>
      <c r="AM913" s="14">
        <f>ROUND(INDEX(挂机升级突破!$DT$6:$ED$57,卡牌消耗!AI913,AD913)*INDEX(卡牌消耗!$B$5:$F$5,AG913)/$Q$4/5,0)*5</f>
        <v>15</v>
      </c>
      <c r="AN913" s="14" t="str">
        <f>IF(AE913&gt;0,INDEX(挂机升级突破!$DT$4:$ED$4,AE913),"")</f>
        <v/>
      </c>
      <c r="AO913" s="14" t="str">
        <f>IF(AE913&gt;0,ROUND(INDEX(挂机升级突破!$DT$6:$ED$57,卡牌消耗!AI913,AE913)*INDEX(卡牌消耗!$B$7:$F$7,AG913)/$Q$4,0),"")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405"/>
        <v>18</v>
      </c>
      <c r="AC914" s="14">
        <f>INDEX(挂机升级突破!$DQ$6:$DQ$57,卡牌消耗!AI914)</f>
        <v>11</v>
      </c>
      <c r="AD914" s="14">
        <f>INDEX(挂机升级突破!DR$6:DR$57,卡牌消耗!$AI914)</f>
        <v>4</v>
      </c>
      <c r="AE914" s="14">
        <f>INDEX(挂机升级突破!DS$6:DS$57,卡牌消耗!$AI914)</f>
        <v>0</v>
      </c>
      <c r="AF914" s="14" t="str">
        <f t="shared" si="406"/>
        <v>噬日</v>
      </c>
      <c r="AG914" s="14">
        <f t="shared" si="407"/>
        <v>2</v>
      </c>
      <c r="AH914" s="14" t="str">
        <f t="shared" si="408"/>
        <v>噬日魂火-26</v>
      </c>
      <c r="AI914" s="14">
        <f t="shared" si="409"/>
        <v>26</v>
      </c>
      <c r="AJ914" s="14" t="str">
        <f>INDEX(挂机升级突破!$DT$4:$ED$4,INDEX(挂机升级突破!$DQ$6:$DQ$57,卡牌消耗!AI914))</f>
        <v>金币</v>
      </c>
      <c r="AK914" s="14">
        <f>ROUND(INDEX(挂机升级突破!$DJ$6:$DJ$57,卡牌消耗!AI914)*INDEX(卡牌消耗!$B$8:$F$8,AG914)/$Q$4/50,0)*50</f>
        <v>6150</v>
      </c>
      <c r="AL914" s="14" t="str">
        <f>IF(AD914&gt;0,INDEX(挂机升级突破!$DT$4:$ED$4,AD914),"")</f>
        <v>橙色基础材料</v>
      </c>
      <c r="AM914" s="14">
        <f>ROUND(INDEX(挂机升级突破!$DT$6:$ED$57,卡牌消耗!AI914,AD914)*INDEX(卡牌消耗!$B$5:$F$5,AG914)/$Q$4/5,0)*5</f>
        <v>20</v>
      </c>
      <c r="AN914" s="14" t="str">
        <f>IF(AE914&gt;0,INDEX(挂机升级突破!$DT$4:$ED$4,AE914),"")</f>
        <v/>
      </c>
      <c r="AO914" s="14" t="str">
        <f>IF(AE914&gt;0,ROUND(INDEX(挂机升级突破!$DT$6:$ED$57,卡牌消耗!AI914,AE914)*INDEX(卡牌消耗!$B$7:$F$7,AG914)/$Q$4,0),"")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405"/>
        <v>18</v>
      </c>
      <c r="AC915" s="14">
        <f>INDEX(挂机升级突破!$DQ$6:$DQ$57,卡牌消耗!AI915)</f>
        <v>11</v>
      </c>
      <c r="AD915" s="14">
        <f>INDEX(挂机升级突破!DR$6:DR$57,卡牌消耗!$AI915)</f>
        <v>4</v>
      </c>
      <c r="AE915" s="14">
        <f>INDEX(挂机升级突破!DS$6:DS$57,卡牌消耗!$AI915)</f>
        <v>0</v>
      </c>
      <c r="AF915" s="14" t="str">
        <f t="shared" si="406"/>
        <v>噬日</v>
      </c>
      <c r="AG915" s="14">
        <f t="shared" si="407"/>
        <v>2</v>
      </c>
      <c r="AH915" s="14" t="str">
        <f t="shared" si="408"/>
        <v>噬日魂火-27</v>
      </c>
      <c r="AI915" s="14">
        <f t="shared" si="409"/>
        <v>27</v>
      </c>
      <c r="AJ915" s="14" t="str">
        <f>INDEX(挂机升级突破!$DT$4:$ED$4,INDEX(挂机升级突破!$DQ$6:$DQ$57,卡牌消耗!AI915))</f>
        <v>金币</v>
      </c>
      <c r="AK915" s="14">
        <f>ROUND(INDEX(挂机升级突破!$DJ$6:$DJ$57,卡牌消耗!AI915)*INDEX(卡牌消耗!$B$8:$F$8,AG915)/$Q$4/50,0)*50</f>
        <v>6150</v>
      </c>
      <c r="AL915" s="14" t="str">
        <f>IF(AD915&gt;0,INDEX(挂机升级突破!$DT$4:$ED$4,AD915),"")</f>
        <v>橙色基础材料</v>
      </c>
      <c r="AM915" s="14">
        <f>ROUND(INDEX(挂机升级突破!$DT$6:$ED$57,卡牌消耗!AI915,AD915)*INDEX(卡牌消耗!$B$5:$F$5,AG915)/$Q$4/5,0)*5</f>
        <v>20</v>
      </c>
      <c r="AN915" s="14" t="str">
        <f>IF(AE915&gt;0,INDEX(挂机升级突破!$DT$4:$ED$4,AE915),"")</f>
        <v/>
      </c>
      <c r="AO915" s="14" t="str">
        <f>IF(AE915&gt;0,ROUND(INDEX(挂机升级突破!$DT$6:$ED$57,卡牌消耗!AI915,AE915)*INDEX(卡牌消耗!$B$7:$F$7,AG915)/$Q$4,0),"")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405"/>
        <v>18</v>
      </c>
      <c r="AC916" s="14">
        <f>INDEX(挂机升级突破!$DQ$6:$DQ$57,卡牌消耗!AI916)</f>
        <v>11</v>
      </c>
      <c r="AD916" s="14">
        <f>INDEX(挂机升级突破!DR$6:DR$57,卡牌消耗!$AI916)</f>
        <v>4</v>
      </c>
      <c r="AE916" s="14">
        <f>INDEX(挂机升级突破!DS$6:DS$57,卡牌消耗!$AI916)</f>
        <v>0</v>
      </c>
      <c r="AF916" s="14" t="str">
        <f t="shared" si="406"/>
        <v>噬日</v>
      </c>
      <c r="AG916" s="14">
        <f t="shared" si="407"/>
        <v>2</v>
      </c>
      <c r="AH916" s="14" t="str">
        <f t="shared" si="408"/>
        <v>噬日魂火-28</v>
      </c>
      <c r="AI916" s="14">
        <f t="shared" si="409"/>
        <v>28</v>
      </c>
      <c r="AJ916" s="14" t="str">
        <f>INDEX(挂机升级突破!$DT$4:$ED$4,INDEX(挂机升级突破!$DQ$6:$DQ$57,卡牌消耗!AI916))</f>
        <v>金币</v>
      </c>
      <c r="AK916" s="14">
        <f>ROUND(INDEX(挂机升级突破!$DJ$6:$DJ$57,卡牌消耗!AI916)*INDEX(卡牌消耗!$B$8:$F$8,AG916)/$Q$4/50,0)*50</f>
        <v>6150</v>
      </c>
      <c r="AL916" s="14" t="str">
        <f>IF(AD916&gt;0,INDEX(挂机升级突破!$DT$4:$ED$4,AD916),"")</f>
        <v>橙色基础材料</v>
      </c>
      <c r="AM916" s="14">
        <f>ROUND(INDEX(挂机升级突破!$DT$6:$ED$57,卡牌消耗!AI916,AD916)*INDEX(卡牌消耗!$B$5:$F$5,AG916)/$Q$4/5,0)*5</f>
        <v>20</v>
      </c>
      <c r="AN916" s="14" t="str">
        <f>IF(AE916&gt;0,INDEX(挂机升级突破!$DT$4:$ED$4,AE916),"")</f>
        <v/>
      </c>
      <c r="AO916" s="14" t="str">
        <f>IF(AE916&gt;0,ROUND(INDEX(挂机升级突破!$DT$6:$ED$57,卡牌消耗!AI916,AE916)*INDEX(卡牌消耗!$B$7:$F$7,AG916)/$Q$4,0),"")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405"/>
        <v>18</v>
      </c>
      <c r="AC917" s="14">
        <f>INDEX(挂机升级突破!$DQ$6:$DQ$57,卡牌消耗!AI917)</f>
        <v>11</v>
      </c>
      <c r="AD917" s="14">
        <f>INDEX(挂机升级突破!DR$6:DR$57,卡牌消耗!$AI917)</f>
        <v>4</v>
      </c>
      <c r="AE917" s="14">
        <f>INDEX(挂机升级突破!DS$6:DS$57,卡牌消耗!$AI917)</f>
        <v>0</v>
      </c>
      <c r="AF917" s="14" t="str">
        <f t="shared" si="406"/>
        <v>噬日</v>
      </c>
      <c r="AG917" s="14">
        <f t="shared" si="407"/>
        <v>2</v>
      </c>
      <c r="AH917" s="14" t="str">
        <f t="shared" si="408"/>
        <v>噬日魂火-29</v>
      </c>
      <c r="AI917" s="14">
        <f t="shared" si="409"/>
        <v>29</v>
      </c>
      <c r="AJ917" s="14" t="str">
        <f>INDEX(挂机升级突破!$DT$4:$ED$4,INDEX(挂机升级突破!$DQ$6:$DQ$57,卡牌消耗!AI917))</f>
        <v>金币</v>
      </c>
      <c r="AK917" s="14">
        <f>ROUND(INDEX(挂机升级突破!$DJ$6:$DJ$57,卡牌消耗!AI917)*INDEX(卡牌消耗!$B$8:$F$8,AG917)/$Q$4/50,0)*50</f>
        <v>6200</v>
      </c>
      <c r="AL917" s="14" t="str">
        <f>IF(AD917&gt;0,INDEX(挂机升级突破!$DT$4:$ED$4,AD917),"")</f>
        <v>橙色基础材料</v>
      </c>
      <c r="AM917" s="14">
        <f>ROUND(INDEX(挂机升级突破!$DT$6:$ED$57,卡牌消耗!AI917,AD917)*INDEX(卡牌消耗!$B$5:$F$5,AG917)/$Q$4/5,0)*5</f>
        <v>20</v>
      </c>
      <c r="AN917" s="14" t="str">
        <f>IF(AE917&gt;0,INDEX(挂机升级突破!$DT$4:$ED$4,AE917),"")</f>
        <v/>
      </c>
      <c r="AO917" s="14" t="str">
        <f>IF(AE917&gt;0,ROUND(INDEX(挂机升级突破!$DT$6:$ED$57,卡牌消耗!AI917,AE917)*INDEX(卡牌消耗!$B$7:$F$7,AG917)/$Q$4,0),"")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405"/>
        <v>18</v>
      </c>
      <c r="AC918" s="14">
        <f>INDEX(挂机升级突破!$DQ$6:$DQ$57,卡牌消耗!AI918)</f>
        <v>11</v>
      </c>
      <c r="AD918" s="14">
        <f>INDEX(挂机升级突破!DR$6:DR$57,卡牌消耗!$AI918)</f>
        <v>4</v>
      </c>
      <c r="AE918" s="14">
        <f>INDEX(挂机升级突破!DS$6:DS$57,卡牌消耗!$AI918)</f>
        <v>0</v>
      </c>
      <c r="AF918" s="14" t="str">
        <f t="shared" si="406"/>
        <v>噬日</v>
      </c>
      <c r="AG918" s="14">
        <f t="shared" si="407"/>
        <v>2</v>
      </c>
      <c r="AH918" s="14" t="str">
        <f t="shared" si="408"/>
        <v>噬日魂火-30</v>
      </c>
      <c r="AI918" s="14">
        <f t="shared" si="409"/>
        <v>30</v>
      </c>
      <c r="AJ918" s="14" t="str">
        <f>INDEX(挂机升级突破!$DT$4:$ED$4,INDEX(挂机升级突破!$DQ$6:$DQ$57,卡牌消耗!AI918))</f>
        <v>金币</v>
      </c>
      <c r="AK918" s="14">
        <f>ROUND(INDEX(挂机升级突破!$DJ$6:$DJ$57,卡牌消耗!AI918)*INDEX(卡牌消耗!$B$8:$F$8,AG918)/$Q$4/50,0)*50</f>
        <v>6200</v>
      </c>
      <c r="AL918" s="14" t="str">
        <f>IF(AD918&gt;0,INDEX(挂机升级突破!$DT$4:$ED$4,AD918),"")</f>
        <v>橙色基础材料</v>
      </c>
      <c r="AM918" s="14">
        <f>ROUND(INDEX(挂机升级突破!$DT$6:$ED$57,卡牌消耗!AI918,AD918)*INDEX(卡牌消耗!$B$5:$F$5,AG918)/$Q$4/5,0)*5</f>
        <v>20</v>
      </c>
      <c r="AN918" s="14" t="str">
        <f>IF(AE918&gt;0,INDEX(挂机升级突破!$DT$4:$ED$4,AE918),"")</f>
        <v/>
      </c>
      <c r="AO918" s="14" t="str">
        <f>IF(AE918&gt;0,ROUND(INDEX(挂机升级突破!$DT$6:$ED$57,卡牌消耗!AI918,AE918)*INDEX(卡牌消耗!$B$7:$F$7,AG918)/$Q$4,0),"")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405"/>
        <v>18</v>
      </c>
      <c r="AC919" s="14">
        <f>INDEX(挂机升级突破!$DQ$6:$DQ$57,卡牌消耗!AI919)</f>
        <v>11</v>
      </c>
      <c r="AD919" s="14">
        <f>INDEX(挂机升级突破!DR$6:DR$57,卡牌消耗!$AI919)</f>
        <v>4</v>
      </c>
      <c r="AE919" s="14">
        <f>INDEX(挂机升级突破!DS$6:DS$57,卡牌消耗!$AI919)</f>
        <v>0</v>
      </c>
      <c r="AF919" s="14" t="str">
        <f t="shared" si="406"/>
        <v>噬日</v>
      </c>
      <c r="AG919" s="14">
        <f t="shared" si="407"/>
        <v>2</v>
      </c>
      <c r="AH919" s="14" t="str">
        <f t="shared" si="408"/>
        <v>噬日魂火-31</v>
      </c>
      <c r="AI919" s="14">
        <f t="shared" si="409"/>
        <v>31</v>
      </c>
      <c r="AJ919" s="14" t="str">
        <f>INDEX(挂机升级突破!$DT$4:$ED$4,INDEX(挂机升级突破!$DQ$6:$DQ$57,卡牌消耗!AI919))</f>
        <v>金币</v>
      </c>
      <c r="AK919" s="14">
        <f>ROUND(INDEX(挂机升级突破!$DJ$6:$DJ$57,卡牌消耗!AI919)*INDEX(卡牌消耗!$B$8:$F$8,AG919)/$Q$4/50,0)*50</f>
        <v>6200</v>
      </c>
      <c r="AL919" s="14" t="str">
        <f>IF(AD919&gt;0,INDEX(挂机升级突破!$DT$4:$ED$4,AD919),"")</f>
        <v>橙色基础材料</v>
      </c>
      <c r="AM919" s="14">
        <f>ROUND(INDEX(挂机升级突破!$DT$6:$ED$57,卡牌消耗!AI919,AD919)*INDEX(卡牌消耗!$B$5:$F$5,AG919)/$Q$4/5,0)*5</f>
        <v>20</v>
      </c>
      <c r="AN919" s="14" t="str">
        <f>IF(AE919&gt;0,INDEX(挂机升级突破!$DT$4:$ED$4,AE919),"")</f>
        <v/>
      </c>
      <c r="AO919" s="14" t="str">
        <f>IF(AE919&gt;0,ROUND(INDEX(挂机升级突破!$DT$6:$ED$57,卡牌消耗!AI919,AE919)*INDEX(卡牌消耗!$B$7:$F$7,AG919)/$Q$4,0),"")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405"/>
        <v>18</v>
      </c>
      <c r="AC920" s="14">
        <f>INDEX(挂机升级突破!$DQ$6:$DQ$57,卡牌消耗!AI920)</f>
        <v>11</v>
      </c>
      <c r="AD920" s="14">
        <f>INDEX(挂机升级突破!DR$6:DR$57,卡牌消耗!$AI920)</f>
        <v>4</v>
      </c>
      <c r="AE920" s="14">
        <f>INDEX(挂机升级突破!DS$6:DS$57,卡牌消耗!$AI920)</f>
        <v>0</v>
      </c>
      <c r="AF920" s="14" t="str">
        <f t="shared" si="406"/>
        <v>噬日</v>
      </c>
      <c r="AG920" s="14">
        <f t="shared" si="407"/>
        <v>2</v>
      </c>
      <c r="AH920" s="14" t="str">
        <f t="shared" si="408"/>
        <v>噬日魂火-32</v>
      </c>
      <c r="AI920" s="14">
        <f t="shared" si="409"/>
        <v>32</v>
      </c>
      <c r="AJ920" s="14" t="str">
        <f>INDEX(挂机升级突破!$DT$4:$ED$4,INDEX(挂机升级突破!$DQ$6:$DQ$57,卡牌消耗!AI920))</f>
        <v>金币</v>
      </c>
      <c r="AK920" s="14">
        <f>ROUND(INDEX(挂机升级突破!$DJ$6:$DJ$57,卡牌消耗!AI920)*INDEX(卡牌消耗!$B$8:$F$8,AG920)/$Q$4/50,0)*50</f>
        <v>8550</v>
      </c>
      <c r="AL920" s="14" t="str">
        <f>IF(AD920&gt;0,INDEX(挂机升级突破!$DT$4:$ED$4,AD920),"")</f>
        <v>橙色基础材料</v>
      </c>
      <c r="AM920" s="14">
        <f>ROUND(INDEX(挂机升级突破!$DT$6:$ED$57,卡牌消耗!AI920,AD920)*INDEX(卡牌消耗!$B$5:$F$5,AG920)/$Q$4/5,0)*5</f>
        <v>20</v>
      </c>
      <c r="AN920" s="14" t="str">
        <f>IF(AE920&gt;0,INDEX(挂机升级突破!$DT$4:$ED$4,AE920),"")</f>
        <v/>
      </c>
      <c r="AO920" s="14" t="str">
        <f>IF(AE920&gt;0,ROUND(INDEX(挂机升级突破!$DT$6:$ED$57,卡牌消耗!AI920,AE920)*INDEX(卡牌消耗!$B$7:$F$7,AG920)/$Q$4,0),"")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405"/>
        <v>18</v>
      </c>
      <c r="AC921" s="14">
        <f>INDEX(挂机升级突破!$DQ$6:$DQ$57,卡牌消耗!AI921)</f>
        <v>11</v>
      </c>
      <c r="AD921" s="14">
        <f>INDEX(挂机升级突破!DR$6:DR$57,卡牌消耗!$AI921)</f>
        <v>4</v>
      </c>
      <c r="AE921" s="14">
        <f>INDEX(挂机升级突破!DS$6:DS$57,卡牌消耗!$AI921)</f>
        <v>0</v>
      </c>
      <c r="AF921" s="14" t="str">
        <f t="shared" si="406"/>
        <v>噬日</v>
      </c>
      <c r="AG921" s="14">
        <f t="shared" si="407"/>
        <v>2</v>
      </c>
      <c r="AH921" s="14" t="str">
        <f t="shared" si="408"/>
        <v>噬日魂火-33</v>
      </c>
      <c r="AI921" s="14">
        <f t="shared" si="409"/>
        <v>33</v>
      </c>
      <c r="AJ921" s="14" t="str">
        <f>INDEX(挂机升级突破!$DT$4:$ED$4,INDEX(挂机升级突破!$DQ$6:$DQ$57,卡牌消耗!AI921))</f>
        <v>金币</v>
      </c>
      <c r="AK921" s="14">
        <f>ROUND(INDEX(挂机升级突破!$DJ$6:$DJ$57,卡牌消耗!AI921)*INDEX(卡牌消耗!$B$8:$F$8,AG921)/$Q$4/50,0)*50</f>
        <v>8550</v>
      </c>
      <c r="AL921" s="14" t="str">
        <f>IF(AD921&gt;0,INDEX(挂机升级突破!$DT$4:$ED$4,AD921),"")</f>
        <v>橙色基础材料</v>
      </c>
      <c r="AM921" s="14">
        <f>ROUND(INDEX(挂机升级突破!$DT$6:$ED$57,卡牌消耗!AI921,AD921)*INDEX(卡牌消耗!$B$5:$F$5,AG921)/$Q$4/5,0)*5</f>
        <v>20</v>
      </c>
      <c r="AN921" s="14" t="str">
        <f>IF(AE921&gt;0,INDEX(挂机升级突破!$DT$4:$ED$4,AE921),"")</f>
        <v/>
      </c>
      <c r="AO921" s="14" t="str">
        <f>IF(AE921&gt;0,ROUND(INDEX(挂机升级突破!$DT$6:$ED$57,卡牌消耗!AI921,AE921)*INDEX(卡牌消耗!$B$7:$F$7,AG921)/$Q$4,0),"")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405"/>
        <v>18</v>
      </c>
      <c r="AC922" s="14">
        <f>INDEX(挂机升级突破!$DQ$6:$DQ$57,卡牌消耗!AI922)</f>
        <v>11</v>
      </c>
      <c r="AD922" s="14">
        <f>INDEX(挂机升级突破!DR$6:DR$57,卡牌消耗!$AI922)</f>
        <v>4</v>
      </c>
      <c r="AE922" s="14">
        <f>INDEX(挂机升级突破!DS$6:DS$57,卡牌消耗!$AI922)</f>
        <v>0</v>
      </c>
      <c r="AF922" s="14" t="str">
        <f t="shared" si="406"/>
        <v>噬日</v>
      </c>
      <c r="AG922" s="14">
        <f t="shared" si="407"/>
        <v>2</v>
      </c>
      <c r="AH922" s="14" t="str">
        <f t="shared" si="408"/>
        <v>噬日魂火-34</v>
      </c>
      <c r="AI922" s="14">
        <f t="shared" si="409"/>
        <v>34</v>
      </c>
      <c r="AJ922" s="14" t="str">
        <f>INDEX(挂机升级突破!$DT$4:$ED$4,INDEX(挂机升级突破!$DQ$6:$DQ$57,卡牌消耗!AI922))</f>
        <v>金币</v>
      </c>
      <c r="AK922" s="14">
        <f>ROUND(INDEX(挂机升级突破!$DJ$6:$DJ$57,卡牌消耗!AI922)*INDEX(卡牌消耗!$B$8:$F$8,AG922)/$Q$4/50,0)*50</f>
        <v>8550</v>
      </c>
      <c r="AL922" s="14" t="str">
        <f>IF(AD922&gt;0,INDEX(挂机升级突破!$DT$4:$ED$4,AD922),"")</f>
        <v>橙色基础材料</v>
      </c>
      <c r="AM922" s="14">
        <f>ROUND(INDEX(挂机升级突破!$DT$6:$ED$57,卡牌消耗!AI922,AD922)*INDEX(卡牌消耗!$B$5:$F$5,AG922)/$Q$4/5,0)*5</f>
        <v>25</v>
      </c>
      <c r="AN922" s="14" t="str">
        <f>IF(AE922&gt;0,INDEX(挂机升级突破!$DT$4:$ED$4,AE922),"")</f>
        <v/>
      </c>
      <c r="AO922" s="14" t="str">
        <f>IF(AE922&gt;0,ROUND(INDEX(挂机升级突破!$DT$6:$ED$57,卡牌消耗!AI922,AE922)*INDEX(卡牌消耗!$B$7:$F$7,AG922)/$Q$4,0),"")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405"/>
        <v>18</v>
      </c>
      <c r="AC923" s="14">
        <f>INDEX(挂机升级突破!$DQ$6:$DQ$57,卡牌消耗!AI923)</f>
        <v>11</v>
      </c>
      <c r="AD923" s="14">
        <f>INDEX(挂机升级突破!DR$6:DR$57,卡牌消耗!$AI923)</f>
        <v>4</v>
      </c>
      <c r="AE923" s="14">
        <f>INDEX(挂机升级突破!DS$6:DS$57,卡牌消耗!$AI923)</f>
        <v>0</v>
      </c>
      <c r="AF923" s="14" t="str">
        <f t="shared" si="406"/>
        <v>噬日</v>
      </c>
      <c r="AG923" s="14">
        <f t="shared" si="407"/>
        <v>2</v>
      </c>
      <c r="AH923" s="14" t="str">
        <f t="shared" si="408"/>
        <v>噬日魂火-35</v>
      </c>
      <c r="AI923" s="14">
        <f t="shared" si="409"/>
        <v>35</v>
      </c>
      <c r="AJ923" s="14" t="str">
        <f>INDEX(挂机升级突破!$DT$4:$ED$4,INDEX(挂机升级突破!$DQ$6:$DQ$57,卡牌消耗!AI923))</f>
        <v>金币</v>
      </c>
      <c r="AK923" s="14">
        <f>ROUND(INDEX(挂机升级突破!$DJ$6:$DJ$57,卡牌消耗!AI923)*INDEX(卡牌消耗!$B$8:$F$8,AG923)/$Q$4/50,0)*50</f>
        <v>10900</v>
      </c>
      <c r="AL923" s="14" t="str">
        <f>IF(AD923&gt;0,INDEX(挂机升级突破!$DT$4:$ED$4,AD923),"")</f>
        <v>橙色基础材料</v>
      </c>
      <c r="AM923" s="14">
        <f>ROUND(INDEX(挂机升级突破!$DT$6:$ED$57,卡牌消耗!AI923,AD923)*INDEX(卡牌消耗!$B$5:$F$5,AG923)/$Q$4/5,0)*5</f>
        <v>25</v>
      </c>
      <c r="AN923" s="14" t="str">
        <f>IF(AE923&gt;0,INDEX(挂机升级突破!$DT$4:$ED$4,AE923),"")</f>
        <v/>
      </c>
      <c r="AO923" s="14" t="str">
        <f>IF(AE923&gt;0,ROUND(INDEX(挂机升级突破!$DT$6:$ED$57,卡牌消耗!AI923,AE923)*INDEX(卡牌消耗!$B$7:$F$7,AG923)/$Q$4,0),"")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405"/>
        <v>18</v>
      </c>
      <c r="AC924" s="14">
        <f>INDEX(挂机升级突破!$DQ$6:$DQ$57,卡牌消耗!AI924)</f>
        <v>11</v>
      </c>
      <c r="AD924" s="14">
        <f>INDEX(挂机升级突破!DR$6:DR$57,卡牌消耗!$AI924)</f>
        <v>4</v>
      </c>
      <c r="AE924" s="14">
        <f>INDEX(挂机升级突破!DS$6:DS$57,卡牌消耗!$AI924)</f>
        <v>0</v>
      </c>
      <c r="AF924" s="14" t="str">
        <f t="shared" si="406"/>
        <v>噬日</v>
      </c>
      <c r="AG924" s="14">
        <f t="shared" si="407"/>
        <v>2</v>
      </c>
      <c r="AH924" s="14" t="str">
        <f t="shared" si="408"/>
        <v>噬日魂火-36</v>
      </c>
      <c r="AI924" s="14">
        <f t="shared" si="409"/>
        <v>36</v>
      </c>
      <c r="AJ924" s="14" t="str">
        <f>INDEX(挂机升级突破!$DT$4:$ED$4,INDEX(挂机升级突破!$DQ$6:$DQ$57,卡牌消耗!AI924))</f>
        <v>金币</v>
      </c>
      <c r="AK924" s="14">
        <f>ROUND(INDEX(挂机升级突破!$DJ$6:$DJ$57,卡牌消耗!AI924)*INDEX(卡牌消耗!$B$8:$F$8,AG924)/$Q$4/50,0)*50</f>
        <v>10900</v>
      </c>
      <c r="AL924" s="14" t="str">
        <f>IF(AD924&gt;0,INDEX(挂机升级突破!$DT$4:$ED$4,AD924),"")</f>
        <v>橙色基础材料</v>
      </c>
      <c r="AM924" s="14">
        <f>ROUND(INDEX(挂机升级突破!$DT$6:$ED$57,卡牌消耗!AI924,AD924)*INDEX(卡牌消耗!$B$5:$F$5,AG924)/$Q$4/5,0)*5</f>
        <v>25</v>
      </c>
      <c r="AN924" s="14" t="str">
        <f>IF(AE924&gt;0,INDEX(挂机升级突破!$DT$4:$ED$4,AE924),"")</f>
        <v/>
      </c>
      <c r="AO924" s="14" t="str">
        <f>IF(AE924&gt;0,ROUND(INDEX(挂机升级突破!$DT$6:$ED$57,卡牌消耗!AI924,AE924)*INDEX(卡牌消耗!$B$7:$F$7,AG924)/$Q$4,0),"")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405"/>
        <v>18</v>
      </c>
      <c r="AC925" s="14">
        <f>INDEX(挂机升级突破!$DQ$6:$DQ$57,卡牌消耗!AI925)</f>
        <v>11</v>
      </c>
      <c r="AD925" s="14">
        <f>INDEX(挂机升级突破!DR$6:DR$57,卡牌消耗!$AI925)</f>
        <v>4</v>
      </c>
      <c r="AE925" s="14">
        <f>INDEX(挂机升级突破!DS$6:DS$57,卡牌消耗!$AI925)</f>
        <v>0</v>
      </c>
      <c r="AF925" s="14" t="str">
        <f t="shared" si="406"/>
        <v>噬日</v>
      </c>
      <c r="AG925" s="14">
        <f t="shared" si="407"/>
        <v>2</v>
      </c>
      <c r="AH925" s="14" t="str">
        <f t="shared" si="408"/>
        <v>噬日魂火-37</v>
      </c>
      <c r="AI925" s="14">
        <f t="shared" si="409"/>
        <v>37</v>
      </c>
      <c r="AJ925" s="14" t="str">
        <f>INDEX(挂机升级突破!$DT$4:$ED$4,INDEX(挂机升级突破!$DQ$6:$DQ$57,卡牌消耗!AI925))</f>
        <v>金币</v>
      </c>
      <c r="AK925" s="14">
        <f>ROUND(INDEX(挂机升级突破!$DJ$6:$DJ$57,卡牌消耗!AI925)*INDEX(卡牌消耗!$B$8:$F$8,AG925)/$Q$4/50,0)*50</f>
        <v>11650</v>
      </c>
      <c r="AL925" s="14" t="str">
        <f>IF(AD925&gt;0,INDEX(挂机升级突破!$DT$4:$ED$4,AD925),"")</f>
        <v>橙色基础材料</v>
      </c>
      <c r="AM925" s="14">
        <f>ROUND(INDEX(挂机升级突破!$DT$6:$ED$57,卡牌消耗!AI925,AD925)*INDEX(卡牌消耗!$B$5:$F$5,AG925)/$Q$4/5,0)*5</f>
        <v>25</v>
      </c>
      <c r="AN925" s="14" t="str">
        <f>IF(AE925&gt;0,INDEX(挂机升级突破!$DT$4:$ED$4,AE925),"")</f>
        <v/>
      </c>
      <c r="AO925" s="14" t="str">
        <f>IF(AE925&gt;0,ROUND(INDEX(挂机升级突破!$DT$6:$ED$57,卡牌消耗!AI925,AE925)*INDEX(卡牌消耗!$B$7:$F$7,AG925)/$Q$4,0),"")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405"/>
        <v>18</v>
      </c>
      <c r="AC926" s="14">
        <f>INDEX(挂机升级突破!$DQ$6:$DQ$57,卡牌消耗!AI926)</f>
        <v>11</v>
      </c>
      <c r="AD926" s="14">
        <f>INDEX(挂机升级突破!DR$6:DR$57,卡牌消耗!$AI926)</f>
        <v>5</v>
      </c>
      <c r="AE926" s="14">
        <f>INDEX(挂机升级突破!DS$6:DS$57,卡牌消耗!$AI926)</f>
        <v>0</v>
      </c>
      <c r="AF926" s="14" t="str">
        <f t="shared" si="406"/>
        <v>噬日</v>
      </c>
      <c r="AG926" s="14">
        <f t="shared" si="407"/>
        <v>2</v>
      </c>
      <c r="AH926" s="14" t="str">
        <f t="shared" si="408"/>
        <v>噬日魂火-38</v>
      </c>
      <c r="AI926" s="14">
        <f t="shared" si="409"/>
        <v>38</v>
      </c>
      <c r="AJ926" s="14" t="str">
        <f>INDEX(挂机升级突破!$DT$4:$ED$4,INDEX(挂机升级突破!$DQ$6:$DQ$57,卡牌消耗!AI926))</f>
        <v>金币</v>
      </c>
      <c r="AK926" s="14">
        <f>ROUND(INDEX(挂机升级突破!$DJ$6:$DJ$57,卡牌消耗!AI926)*INDEX(卡牌消耗!$B$8:$F$8,AG926)/$Q$4/50,0)*50</f>
        <v>15050</v>
      </c>
      <c r="AL926" s="14" t="str">
        <f>IF(AD926&gt;0,INDEX(挂机升级突破!$DT$4:$ED$4,AD926),"")</f>
        <v>红色基础材料</v>
      </c>
      <c r="AM926" s="14">
        <f>ROUND(INDEX(挂机升级突破!$DT$6:$ED$57,卡牌消耗!AI926,AD926)*INDEX(卡牌消耗!$B$5:$F$5,AG926)/$Q$4/5,0)*5</f>
        <v>5</v>
      </c>
      <c r="AN926" s="14" t="str">
        <f>IF(AE926&gt;0,INDEX(挂机升级突破!$DT$4:$ED$4,AE926),"")</f>
        <v/>
      </c>
      <c r="AO926" s="14" t="str">
        <f>IF(AE926&gt;0,ROUND(INDEX(挂机升级突破!$DT$6:$ED$57,卡牌消耗!AI926,AE926)*INDEX(卡牌消耗!$B$7:$F$7,AG926)/$Q$4,0),"")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405"/>
        <v>18</v>
      </c>
      <c r="AC927" s="14">
        <f>INDEX(挂机升级突破!$DQ$6:$DQ$57,卡牌消耗!AI927)</f>
        <v>11</v>
      </c>
      <c r="AD927" s="14">
        <f>INDEX(挂机升级突破!DR$6:DR$57,卡牌消耗!$AI927)</f>
        <v>5</v>
      </c>
      <c r="AE927" s="14">
        <f>INDEX(挂机升级突破!DS$6:DS$57,卡牌消耗!$AI927)</f>
        <v>0</v>
      </c>
      <c r="AF927" s="14" t="str">
        <f t="shared" si="406"/>
        <v>噬日</v>
      </c>
      <c r="AG927" s="14">
        <f t="shared" si="407"/>
        <v>2</v>
      </c>
      <c r="AH927" s="14" t="str">
        <f t="shared" si="408"/>
        <v>噬日魂火-39</v>
      </c>
      <c r="AI927" s="14">
        <f t="shared" si="409"/>
        <v>39</v>
      </c>
      <c r="AJ927" s="14" t="str">
        <f>INDEX(挂机升级突破!$DT$4:$ED$4,INDEX(挂机升级突破!$DQ$6:$DQ$57,卡牌消耗!AI927))</f>
        <v>金币</v>
      </c>
      <c r="AK927" s="14">
        <f>ROUND(INDEX(挂机升级突破!$DJ$6:$DJ$57,卡牌消耗!AI927)*INDEX(卡牌消耗!$B$8:$F$8,AG927)/$Q$4/50,0)*50</f>
        <v>15050</v>
      </c>
      <c r="AL927" s="14" t="str">
        <f>IF(AD927&gt;0,INDEX(挂机升级突破!$DT$4:$ED$4,AD927),"")</f>
        <v>红色基础材料</v>
      </c>
      <c r="AM927" s="14">
        <f>ROUND(INDEX(挂机升级突破!$DT$6:$ED$57,卡牌消耗!AI927,AD927)*INDEX(卡牌消耗!$B$5:$F$5,AG927)/$Q$4/5,0)*5</f>
        <v>5</v>
      </c>
      <c r="AN927" s="14" t="str">
        <f>IF(AE927&gt;0,INDEX(挂机升级突破!$DT$4:$ED$4,AE927),"")</f>
        <v/>
      </c>
      <c r="AO927" s="14" t="str">
        <f>IF(AE927&gt;0,ROUND(INDEX(挂机升级突破!$DT$6:$ED$57,卡牌消耗!AI927,AE927)*INDEX(卡牌消耗!$B$7:$F$7,AG927)/$Q$4,0),"")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405"/>
        <v>18</v>
      </c>
      <c r="AC928" s="14">
        <f>INDEX(挂机升级突破!$DQ$6:$DQ$57,卡牌消耗!AI928)</f>
        <v>11</v>
      </c>
      <c r="AD928" s="14">
        <f>INDEX(挂机升级突破!DR$6:DR$57,卡牌消耗!$AI928)</f>
        <v>5</v>
      </c>
      <c r="AE928" s="14">
        <f>INDEX(挂机升级突破!DS$6:DS$57,卡牌消耗!$AI928)</f>
        <v>0</v>
      </c>
      <c r="AF928" s="14" t="str">
        <f t="shared" si="406"/>
        <v>噬日</v>
      </c>
      <c r="AG928" s="14">
        <f t="shared" si="407"/>
        <v>2</v>
      </c>
      <c r="AH928" s="14" t="str">
        <f t="shared" si="408"/>
        <v>噬日魂火-40</v>
      </c>
      <c r="AI928" s="14">
        <f t="shared" si="409"/>
        <v>40</v>
      </c>
      <c r="AJ928" s="14" t="str">
        <f>INDEX(挂机升级突破!$DT$4:$ED$4,INDEX(挂机升级突破!$DQ$6:$DQ$57,卡牌消耗!AI928))</f>
        <v>金币</v>
      </c>
      <c r="AK928" s="14">
        <f>ROUND(INDEX(挂机升级突破!$DJ$6:$DJ$57,卡牌消耗!AI928)*INDEX(卡牌消耗!$B$8:$F$8,AG928)/$Q$4/50,0)*50</f>
        <v>15050</v>
      </c>
      <c r="AL928" s="14" t="str">
        <f>IF(AD928&gt;0,INDEX(挂机升级突破!$DT$4:$ED$4,AD928),"")</f>
        <v>红色基础材料</v>
      </c>
      <c r="AM928" s="14">
        <f>ROUND(INDEX(挂机升级突破!$DT$6:$ED$57,卡牌消耗!AI928,AD928)*INDEX(卡牌消耗!$B$5:$F$5,AG928)/$Q$4/5,0)*5</f>
        <v>5</v>
      </c>
      <c r="AN928" s="14" t="str">
        <f>IF(AE928&gt;0,INDEX(挂机升级突破!$DT$4:$ED$4,AE928),"")</f>
        <v/>
      </c>
      <c r="AO928" s="14" t="str">
        <f>IF(AE928&gt;0,ROUND(INDEX(挂机升级突破!$DT$6:$ED$57,卡牌消耗!AI928,AE928)*INDEX(卡牌消耗!$B$7:$F$7,AG928)/$Q$4,0),"")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405"/>
        <v>18</v>
      </c>
      <c r="AC929" s="14">
        <f>INDEX(挂机升级突破!$DQ$6:$DQ$57,卡牌消耗!AI929)</f>
        <v>11</v>
      </c>
      <c r="AD929" s="14">
        <f>INDEX(挂机升级突破!DR$6:DR$57,卡牌消耗!$AI929)</f>
        <v>5</v>
      </c>
      <c r="AE929" s="14">
        <f>INDEX(挂机升级突破!DS$6:DS$57,卡牌消耗!$AI929)</f>
        <v>10</v>
      </c>
      <c r="AF929" s="14" t="str">
        <f t="shared" si="406"/>
        <v>噬日</v>
      </c>
      <c r="AG929" s="14">
        <f t="shared" si="407"/>
        <v>2</v>
      </c>
      <c r="AH929" s="14" t="str">
        <f t="shared" si="408"/>
        <v>噬日魂火-41</v>
      </c>
      <c r="AI929" s="14">
        <f t="shared" si="409"/>
        <v>41</v>
      </c>
      <c r="AJ929" s="14" t="str">
        <f>INDEX(挂机升级突破!$DT$4:$ED$4,INDEX(挂机升级突破!$DQ$6:$DQ$57,卡牌消耗!AI929))</f>
        <v>金币</v>
      </c>
      <c r="AK929" s="14">
        <f>ROUND(INDEX(挂机升级突破!$DJ$6:$DJ$57,卡牌消耗!AI929)*INDEX(卡牌消耗!$B$8:$F$8,AG929)/$Q$4/50,0)*50</f>
        <v>20700</v>
      </c>
      <c r="AL929" s="14" t="str">
        <f>IF(AD929&gt;0,INDEX(挂机升级突破!$DT$4:$ED$4,AD929),"")</f>
        <v>红色基础材料</v>
      </c>
      <c r="AM929" s="14">
        <f>ROUND(INDEX(挂机升级突破!$DT$6:$ED$57,卡牌消耗!AI929,AD929)*INDEX(卡牌消耗!$B$5:$F$5,AG929)/$Q$4/5,0)*5</f>
        <v>10</v>
      </c>
      <c r="AN929" s="14" t="str">
        <f>IF(AE929&gt;0,INDEX(挂机升级突破!$DT$4:$ED$4,AE929),"")</f>
        <v>灵玉</v>
      </c>
      <c r="AO929" s="14">
        <f>IF(AE929&gt;0,ROUND(INDEX(挂机升级突破!$DT$6:$ED$57,卡牌消耗!AI929,AE929)*INDEX(卡牌消耗!$B$7:$F$7,AG929)/$Q$4,0),"")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405"/>
        <v>18</v>
      </c>
      <c r="AC930" s="14">
        <f>INDEX(挂机升级突破!$DQ$6:$DQ$57,卡牌消耗!AI930)</f>
        <v>11</v>
      </c>
      <c r="AD930" s="14">
        <f>INDEX(挂机升级突破!DR$6:DR$57,卡牌消耗!$AI930)</f>
        <v>5</v>
      </c>
      <c r="AE930" s="14">
        <f>INDEX(挂机升级突破!DS$6:DS$57,卡牌消耗!$AI930)</f>
        <v>10</v>
      </c>
      <c r="AF930" s="14" t="str">
        <f t="shared" si="406"/>
        <v>噬日</v>
      </c>
      <c r="AG930" s="14">
        <f t="shared" si="407"/>
        <v>2</v>
      </c>
      <c r="AH930" s="14" t="str">
        <f t="shared" si="408"/>
        <v>噬日魂火-42</v>
      </c>
      <c r="AI930" s="14">
        <f t="shared" si="409"/>
        <v>42</v>
      </c>
      <c r="AJ930" s="14" t="str">
        <f>INDEX(挂机升级突破!$DT$4:$ED$4,INDEX(挂机升级突破!$DQ$6:$DQ$57,卡牌消耗!AI930))</f>
        <v>金币</v>
      </c>
      <c r="AK930" s="14">
        <f>ROUND(INDEX(挂机升级突破!$DJ$6:$DJ$57,卡牌消耗!AI930)*INDEX(卡牌消耗!$B$8:$F$8,AG930)/$Q$4/50,0)*50</f>
        <v>20700</v>
      </c>
      <c r="AL930" s="14" t="str">
        <f>IF(AD930&gt;0,INDEX(挂机升级突破!$DT$4:$ED$4,AD930),"")</f>
        <v>红色基础材料</v>
      </c>
      <c r="AM930" s="14">
        <f>ROUND(INDEX(挂机升级突破!$DT$6:$ED$57,卡牌消耗!AI930,AD930)*INDEX(卡牌消耗!$B$5:$F$5,AG930)/$Q$4/5,0)*5</f>
        <v>10</v>
      </c>
      <c r="AN930" s="14" t="str">
        <f>IF(AE930&gt;0,INDEX(挂机升级突破!$DT$4:$ED$4,AE930),"")</f>
        <v>灵玉</v>
      </c>
      <c r="AO930" s="14">
        <f>IF(AE930&gt;0,ROUND(INDEX(挂机升级突破!$DT$6:$ED$57,卡牌消耗!AI930,AE930)*INDEX(卡牌消耗!$B$7:$F$7,AG930)/$Q$4,0),"")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405"/>
        <v>18</v>
      </c>
      <c r="AC931" s="14">
        <f>INDEX(挂机升级突破!$DQ$6:$DQ$57,卡牌消耗!AI931)</f>
        <v>11</v>
      </c>
      <c r="AD931" s="14">
        <f>INDEX(挂机升级突破!DR$6:DR$57,卡牌消耗!$AI931)</f>
        <v>5</v>
      </c>
      <c r="AE931" s="14">
        <f>INDEX(挂机升级突破!DS$6:DS$57,卡牌消耗!$AI931)</f>
        <v>10</v>
      </c>
      <c r="AF931" s="14" t="str">
        <f t="shared" si="406"/>
        <v>噬日</v>
      </c>
      <c r="AG931" s="14">
        <f t="shared" si="407"/>
        <v>2</v>
      </c>
      <c r="AH931" s="14" t="str">
        <f t="shared" si="408"/>
        <v>噬日魂火-43</v>
      </c>
      <c r="AI931" s="14">
        <f t="shared" si="409"/>
        <v>43</v>
      </c>
      <c r="AJ931" s="14" t="str">
        <f>INDEX(挂机升级突破!$DT$4:$ED$4,INDEX(挂机升级突破!$DQ$6:$DQ$57,卡牌消耗!AI931))</f>
        <v>金币</v>
      </c>
      <c r="AK931" s="14">
        <f>ROUND(INDEX(挂机升级突破!$DJ$6:$DJ$57,卡牌消耗!AI931)*INDEX(卡牌消耗!$B$8:$F$8,AG931)/$Q$4/50,0)*50</f>
        <v>20700</v>
      </c>
      <c r="AL931" s="14" t="str">
        <f>IF(AD931&gt;0,INDEX(挂机升级突破!$DT$4:$ED$4,AD931),"")</f>
        <v>红色基础材料</v>
      </c>
      <c r="AM931" s="14">
        <f>ROUND(INDEX(挂机升级突破!$DT$6:$ED$57,卡牌消耗!AI931,AD931)*INDEX(卡牌消耗!$B$5:$F$5,AG931)/$Q$4/5,0)*5</f>
        <v>10</v>
      </c>
      <c r="AN931" s="14" t="str">
        <f>IF(AE931&gt;0,INDEX(挂机升级突破!$DT$4:$ED$4,AE931),"")</f>
        <v>灵玉</v>
      </c>
      <c r="AO931" s="14">
        <f>IF(AE931&gt;0,ROUND(INDEX(挂机升级突破!$DT$6:$ED$57,卡牌消耗!AI931,AE931)*INDEX(卡牌消耗!$B$7:$F$7,AG931)/$Q$4,0),"")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405"/>
        <v>18</v>
      </c>
      <c r="AC932" s="14">
        <f>INDEX(挂机升级突破!$DQ$6:$DQ$57,卡牌消耗!AI932)</f>
        <v>11</v>
      </c>
      <c r="AD932" s="14">
        <f>INDEX(挂机升级突破!DR$6:DR$57,卡牌消耗!$AI932)</f>
        <v>5</v>
      </c>
      <c r="AE932" s="14">
        <f>INDEX(挂机升级突破!DS$6:DS$57,卡牌消耗!$AI932)</f>
        <v>10</v>
      </c>
      <c r="AF932" s="14" t="str">
        <f t="shared" si="406"/>
        <v>噬日</v>
      </c>
      <c r="AG932" s="14">
        <f t="shared" si="407"/>
        <v>2</v>
      </c>
      <c r="AH932" s="14" t="str">
        <f t="shared" si="408"/>
        <v>噬日魂火-44</v>
      </c>
      <c r="AI932" s="14">
        <f t="shared" si="409"/>
        <v>44</v>
      </c>
      <c r="AJ932" s="14" t="str">
        <f>INDEX(挂机升级突破!$DT$4:$ED$4,INDEX(挂机升级突破!$DQ$6:$DQ$57,卡牌消耗!AI932))</f>
        <v>金币</v>
      </c>
      <c r="AK932" s="14">
        <f>ROUND(INDEX(挂机升级突破!$DJ$6:$DJ$57,卡牌消耗!AI932)*INDEX(卡牌消耗!$B$8:$F$8,AG932)/$Q$4/50,0)*50</f>
        <v>26300</v>
      </c>
      <c r="AL932" s="14" t="str">
        <f>IF(AD932&gt;0,INDEX(挂机升级突破!$DT$4:$ED$4,AD932),"")</f>
        <v>红色基础材料</v>
      </c>
      <c r="AM932" s="14">
        <f>ROUND(INDEX(挂机升级突破!$DT$6:$ED$57,卡牌消耗!AI932,AD932)*INDEX(卡牌消耗!$B$5:$F$5,AG932)/$Q$4/5,0)*5</f>
        <v>10</v>
      </c>
      <c r="AN932" s="14" t="str">
        <f>IF(AE932&gt;0,INDEX(挂机升级突破!$DT$4:$ED$4,AE932),"")</f>
        <v>灵玉</v>
      </c>
      <c r="AO932" s="14">
        <f>IF(AE932&gt;0,ROUND(INDEX(挂机升级突破!$DT$6:$ED$57,卡牌消耗!AI932,AE932)*INDEX(卡牌消耗!$B$7:$F$7,AG932)/$Q$4,0),"")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405"/>
        <v>18</v>
      </c>
      <c r="AC933" s="14">
        <f>INDEX(挂机升级突破!$DQ$6:$DQ$57,卡牌消耗!AI933)</f>
        <v>11</v>
      </c>
      <c r="AD933" s="14">
        <f>INDEX(挂机升级突破!DR$6:DR$57,卡牌消耗!$AI933)</f>
        <v>5</v>
      </c>
      <c r="AE933" s="14">
        <f>INDEX(挂机升级突破!DS$6:DS$57,卡牌消耗!$AI933)</f>
        <v>10</v>
      </c>
      <c r="AF933" s="14" t="str">
        <f t="shared" si="406"/>
        <v>噬日</v>
      </c>
      <c r="AG933" s="14">
        <f t="shared" si="407"/>
        <v>2</v>
      </c>
      <c r="AH933" s="14" t="str">
        <f t="shared" si="408"/>
        <v>噬日魂火-45</v>
      </c>
      <c r="AI933" s="14">
        <f t="shared" si="409"/>
        <v>45</v>
      </c>
      <c r="AJ933" s="14" t="str">
        <f>INDEX(挂机升级突破!$DT$4:$ED$4,INDEX(挂机升级突破!$DQ$6:$DQ$57,卡牌消耗!AI933))</f>
        <v>金币</v>
      </c>
      <c r="AK933" s="14">
        <f>ROUND(INDEX(挂机升级突破!$DJ$6:$DJ$57,卡牌消耗!AI933)*INDEX(卡牌消耗!$B$8:$F$8,AG933)/$Q$4/50,0)*50</f>
        <v>26300</v>
      </c>
      <c r="AL933" s="14" t="str">
        <f>IF(AD933&gt;0,INDEX(挂机升级突破!$DT$4:$ED$4,AD933),"")</f>
        <v>红色基础材料</v>
      </c>
      <c r="AM933" s="14">
        <f>ROUND(INDEX(挂机升级突破!$DT$6:$ED$57,卡牌消耗!AI933,AD933)*INDEX(卡牌消耗!$B$5:$F$5,AG933)/$Q$4/5,0)*5</f>
        <v>10</v>
      </c>
      <c r="AN933" s="14" t="str">
        <f>IF(AE933&gt;0,INDEX(挂机升级突破!$DT$4:$ED$4,AE933),"")</f>
        <v>灵玉</v>
      </c>
      <c r="AO933" s="14">
        <f>IF(AE933&gt;0,ROUND(INDEX(挂机升级突破!$DT$6:$ED$57,卡牌消耗!AI933,AE933)*INDEX(卡牌消耗!$B$7:$F$7,AG933)/$Q$4,0),"")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405"/>
        <v>18</v>
      </c>
      <c r="AC934" s="14">
        <f>INDEX(挂机升级突破!$DQ$6:$DQ$57,卡牌消耗!AI934)</f>
        <v>11</v>
      </c>
      <c r="AD934" s="14">
        <f>INDEX(挂机升级突破!DR$6:DR$57,卡牌消耗!$AI934)</f>
        <v>5</v>
      </c>
      <c r="AE934" s="14">
        <f>INDEX(挂机升级突破!DS$6:DS$57,卡牌消耗!$AI934)</f>
        <v>10</v>
      </c>
      <c r="AF934" s="14" t="str">
        <f t="shared" si="406"/>
        <v>噬日</v>
      </c>
      <c r="AG934" s="14">
        <f t="shared" si="407"/>
        <v>2</v>
      </c>
      <c r="AH934" s="14" t="str">
        <f t="shared" si="408"/>
        <v>噬日魂火-46</v>
      </c>
      <c r="AI934" s="14">
        <f t="shared" si="409"/>
        <v>46</v>
      </c>
      <c r="AJ934" s="14" t="str">
        <f>INDEX(挂机升级突破!$DT$4:$ED$4,INDEX(挂机升级突破!$DQ$6:$DQ$57,卡牌消耗!AI934))</f>
        <v>金币</v>
      </c>
      <c r="AK934" s="14">
        <f>ROUND(INDEX(挂机升级突破!$DJ$6:$DJ$57,卡牌消耗!AI934)*INDEX(卡牌消耗!$B$8:$F$8,AG934)/$Q$4/50,0)*50</f>
        <v>28200</v>
      </c>
      <c r="AL934" s="14" t="str">
        <f>IF(AD934&gt;0,INDEX(挂机升级突破!$DT$4:$ED$4,AD934),"")</f>
        <v>红色基础材料</v>
      </c>
      <c r="AM934" s="14">
        <f>ROUND(INDEX(挂机升级突破!$DT$6:$ED$57,卡牌消耗!AI934,AD934)*INDEX(卡牌消耗!$B$5:$F$5,AG934)/$Q$4/5,0)*5</f>
        <v>10</v>
      </c>
      <c r="AN934" s="14" t="str">
        <f>IF(AE934&gt;0,INDEX(挂机升级突破!$DT$4:$ED$4,AE934),"")</f>
        <v>灵玉</v>
      </c>
      <c r="AO934" s="14">
        <f>IF(AE934&gt;0,ROUND(INDEX(挂机升级突破!$DT$6:$ED$57,卡牌消耗!AI934,AE934)*INDEX(卡牌消耗!$B$7:$F$7,AG934)/$Q$4,0),"")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405"/>
        <v>18</v>
      </c>
      <c r="AC935" s="14">
        <f>INDEX(挂机升级突破!$DQ$6:$DQ$57,卡牌消耗!AI935)</f>
        <v>11</v>
      </c>
      <c r="AD935" s="14">
        <f>INDEX(挂机升级突破!DR$6:DR$57,卡牌消耗!$AI935)</f>
        <v>5</v>
      </c>
      <c r="AE935" s="14">
        <f>INDEX(挂机升级突破!DS$6:DS$57,卡牌消耗!$AI935)</f>
        <v>10</v>
      </c>
      <c r="AF935" s="14" t="str">
        <f t="shared" si="406"/>
        <v>噬日</v>
      </c>
      <c r="AG935" s="14">
        <f t="shared" si="407"/>
        <v>2</v>
      </c>
      <c r="AH935" s="14" t="str">
        <f t="shared" si="408"/>
        <v>噬日魂火-47</v>
      </c>
      <c r="AI935" s="14">
        <f t="shared" si="409"/>
        <v>47</v>
      </c>
      <c r="AJ935" s="14" t="str">
        <f>INDEX(挂机升级突破!$DT$4:$ED$4,INDEX(挂机升级突破!$DQ$6:$DQ$57,卡牌消耗!AI935))</f>
        <v>金币</v>
      </c>
      <c r="AK935" s="14">
        <f>ROUND(INDEX(挂机升级突破!$DJ$6:$DJ$57,卡牌消耗!AI935)*INDEX(卡牌消耗!$B$8:$F$8,AG935)/$Q$4/50,0)*50</f>
        <v>136750</v>
      </c>
      <c r="AL935" s="14" t="str">
        <f>IF(AD935&gt;0,INDEX(挂机升级突破!$DT$4:$ED$4,AD935),"")</f>
        <v>红色基础材料</v>
      </c>
      <c r="AM935" s="14">
        <f>ROUND(INDEX(挂机升级突破!$DT$6:$ED$57,卡牌消耗!AI935,AD935)*INDEX(卡牌消耗!$B$5:$F$5,AG935)/$Q$4/5,0)*5</f>
        <v>10</v>
      </c>
      <c r="AN935" s="14" t="str">
        <f>IF(AE935&gt;0,INDEX(挂机升级突破!$DT$4:$ED$4,AE935),"")</f>
        <v>灵玉</v>
      </c>
      <c r="AO935" s="14">
        <f>IF(AE935&gt;0,ROUND(INDEX(挂机升级突破!$DT$6:$ED$57,卡牌消耗!AI935,AE935)*INDEX(卡牌消耗!$B$7:$F$7,AG935)/$Q$4,0),"")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405"/>
        <v>18</v>
      </c>
      <c r="AC936" s="14">
        <f>INDEX(挂机升级突破!$DQ$6:$DQ$57,卡牌消耗!AI936)</f>
        <v>11</v>
      </c>
      <c r="AD936" s="14">
        <f>INDEX(挂机升级突破!DR$6:DR$57,卡牌消耗!$AI936)</f>
        <v>5</v>
      </c>
      <c r="AE936" s="14">
        <f>INDEX(挂机升级突破!DS$6:DS$57,卡牌消耗!$AI936)</f>
        <v>10</v>
      </c>
      <c r="AF936" s="14" t="str">
        <f t="shared" si="406"/>
        <v>噬日</v>
      </c>
      <c r="AG936" s="14">
        <f t="shared" si="407"/>
        <v>2</v>
      </c>
      <c r="AH936" s="14" t="str">
        <f t="shared" si="408"/>
        <v>噬日魂火-48</v>
      </c>
      <c r="AI936" s="14">
        <f t="shared" si="409"/>
        <v>48</v>
      </c>
      <c r="AJ936" s="14" t="str">
        <f>INDEX(挂机升级突破!$DT$4:$ED$4,INDEX(挂机升级突破!$DQ$6:$DQ$57,卡牌消耗!AI936))</f>
        <v>金币</v>
      </c>
      <c r="AK936" s="14">
        <f>ROUND(INDEX(挂机升级突破!$DJ$6:$DJ$57,卡牌消耗!AI936)*INDEX(卡牌消耗!$B$8:$F$8,AG936)/$Q$4/50,0)*50</f>
        <v>136750</v>
      </c>
      <c r="AL936" s="14" t="str">
        <f>IF(AD936&gt;0,INDEX(挂机升级突破!$DT$4:$ED$4,AD936),"")</f>
        <v>红色基础材料</v>
      </c>
      <c r="AM936" s="14">
        <f>ROUND(INDEX(挂机升级突破!$DT$6:$ED$57,卡牌消耗!AI936,AD936)*INDEX(卡牌消耗!$B$5:$F$5,AG936)/$Q$4/5,0)*5</f>
        <v>10</v>
      </c>
      <c r="AN936" s="14" t="str">
        <f>IF(AE936&gt;0,INDEX(挂机升级突破!$DT$4:$ED$4,AE936),"")</f>
        <v>灵玉</v>
      </c>
      <c r="AO936" s="14">
        <f>IF(AE936&gt;0,ROUND(INDEX(挂机升级突破!$DT$6:$ED$57,卡牌消耗!AI936,AE936)*INDEX(卡牌消耗!$B$7:$F$7,AG936)/$Q$4,0),"")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405"/>
        <v>18</v>
      </c>
      <c r="AC937" s="14">
        <f>INDEX(挂机升级突破!$DQ$6:$DQ$57,卡牌消耗!AI937)</f>
        <v>11</v>
      </c>
      <c r="AD937" s="14">
        <f>INDEX(挂机升级突破!DR$6:DR$57,卡牌消耗!$AI937)</f>
        <v>5</v>
      </c>
      <c r="AE937" s="14">
        <f>INDEX(挂机升级突破!DS$6:DS$57,卡牌消耗!$AI937)</f>
        <v>10</v>
      </c>
      <c r="AF937" s="14" t="str">
        <f t="shared" si="406"/>
        <v>噬日</v>
      </c>
      <c r="AG937" s="14">
        <f t="shared" si="407"/>
        <v>2</v>
      </c>
      <c r="AH937" s="14" t="str">
        <f t="shared" si="408"/>
        <v>噬日魂火-49</v>
      </c>
      <c r="AI937" s="14">
        <f t="shared" si="409"/>
        <v>49</v>
      </c>
      <c r="AJ937" s="14" t="str">
        <f>INDEX(挂机升级突破!$DT$4:$ED$4,INDEX(挂机升级突破!$DQ$6:$DQ$57,卡牌消耗!AI937))</f>
        <v>金币</v>
      </c>
      <c r="AK937" s="14">
        <f>ROUND(INDEX(挂机升级突破!$DJ$6:$DJ$57,卡牌消耗!AI937)*INDEX(卡牌消耗!$B$8:$F$8,AG937)/$Q$4/50,0)*50</f>
        <v>136750</v>
      </c>
      <c r="AL937" s="14" t="str">
        <f>IF(AD937&gt;0,INDEX(挂机升级突破!$DT$4:$ED$4,AD937),"")</f>
        <v>红色基础材料</v>
      </c>
      <c r="AM937" s="14">
        <f>ROUND(INDEX(挂机升级突破!$DT$6:$ED$57,卡牌消耗!AI937,AD937)*INDEX(卡牌消耗!$B$5:$F$5,AG937)/$Q$4/5,0)*5</f>
        <v>10</v>
      </c>
      <c r="AN937" s="14" t="str">
        <f>IF(AE937&gt;0,INDEX(挂机升级突破!$DT$4:$ED$4,AE937),"")</f>
        <v>灵玉</v>
      </c>
      <c r="AO937" s="14">
        <f>IF(AE937&gt;0,ROUND(INDEX(挂机升级突破!$DT$6:$ED$57,卡牌消耗!AI937,AE937)*INDEX(卡牌消耗!$B$7:$F$7,AG937)/$Q$4,0),"")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405"/>
        <v>18</v>
      </c>
      <c r="AC938" s="14">
        <f>INDEX(挂机升级突破!$DQ$6:$DQ$57,卡牌消耗!AI938)</f>
        <v>11</v>
      </c>
      <c r="AD938" s="14">
        <f>INDEX(挂机升级突破!DR$6:DR$57,卡牌消耗!$AI938)</f>
        <v>5</v>
      </c>
      <c r="AE938" s="14">
        <f>INDEX(挂机升级突破!DS$6:DS$57,卡牌消耗!$AI938)</f>
        <v>10</v>
      </c>
      <c r="AF938" s="14" t="str">
        <f t="shared" si="406"/>
        <v>噬日</v>
      </c>
      <c r="AG938" s="14">
        <f t="shared" si="407"/>
        <v>2</v>
      </c>
      <c r="AH938" s="14" t="str">
        <f t="shared" si="408"/>
        <v>噬日魂火-50</v>
      </c>
      <c r="AI938" s="14">
        <f t="shared" si="409"/>
        <v>50</v>
      </c>
      <c r="AJ938" s="14" t="str">
        <f>INDEX(挂机升级突破!$DT$4:$ED$4,INDEX(挂机升级突破!$DQ$6:$DQ$57,卡牌消耗!AI938))</f>
        <v>金币</v>
      </c>
      <c r="AK938" s="14">
        <f>ROUND(INDEX(挂机升级突破!$DJ$6:$DJ$57,卡牌消耗!AI938)*INDEX(卡牌消耗!$B$8:$F$8,AG938)/$Q$4/50,0)*50</f>
        <v>227950</v>
      </c>
      <c r="AL938" s="14" t="str">
        <f>IF(AD938&gt;0,INDEX(挂机升级突破!$DT$4:$ED$4,AD938),"")</f>
        <v>红色基础材料</v>
      </c>
      <c r="AM938" s="14">
        <f>ROUND(INDEX(挂机升级突破!$DT$6:$ED$57,卡牌消耗!AI938,AD938)*INDEX(卡牌消耗!$B$5:$F$5,AG938)/$Q$4/5,0)*5</f>
        <v>10</v>
      </c>
      <c r="AN938" s="14" t="str">
        <f>IF(AE938&gt;0,INDEX(挂机升级突破!$DT$4:$ED$4,AE938),"")</f>
        <v>灵玉</v>
      </c>
      <c r="AO938" s="14">
        <f>IF(AE938&gt;0,ROUND(INDEX(挂机升级突破!$DT$6:$ED$57,卡牌消耗!AI938,AE938)*INDEX(卡牌消耗!$B$7:$F$7,AG938)/$Q$4,0),"")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405"/>
        <v>18</v>
      </c>
      <c r="AC939" s="14">
        <f>INDEX(挂机升级突破!$DQ$6:$DQ$57,卡牌消耗!AI939)</f>
        <v>11</v>
      </c>
      <c r="AD939" s="14">
        <f>INDEX(挂机升级突破!DR$6:DR$57,卡牌消耗!$AI939)</f>
        <v>5</v>
      </c>
      <c r="AE939" s="14">
        <f>INDEX(挂机升级突破!DS$6:DS$57,卡牌消耗!$AI939)</f>
        <v>10</v>
      </c>
      <c r="AF939" s="14" t="str">
        <f t="shared" si="406"/>
        <v>噬日</v>
      </c>
      <c r="AG939" s="14">
        <f t="shared" si="407"/>
        <v>2</v>
      </c>
      <c r="AH939" s="14" t="str">
        <f t="shared" si="408"/>
        <v>噬日魂火-51</v>
      </c>
      <c r="AI939" s="14">
        <f t="shared" si="409"/>
        <v>51</v>
      </c>
      <c r="AJ939" s="14" t="str">
        <f>INDEX(挂机升级突破!$DT$4:$ED$4,INDEX(挂机升级突破!$DQ$6:$DQ$57,卡牌消耗!AI939))</f>
        <v>金币</v>
      </c>
      <c r="AK939" s="14">
        <f>ROUND(INDEX(挂机升级突破!$DJ$6:$DJ$57,卡牌消耗!AI939)*INDEX(卡牌消耗!$B$8:$F$8,AG939)/$Q$4/50,0)*50</f>
        <v>250750</v>
      </c>
      <c r="AL939" s="14" t="str">
        <f>IF(AD939&gt;0,INDEX(挂机升级突破!$DT$4:$ED$4,AD939),"")</f>
        <v>红色基础材料</v>
      </c>
      <c r="AM939" s="14">
        <f>ROUND(INDEX(挂机升级突破!$DT$6:$ED$57,卡牌消耗!AI939,AD939)*INDEX(卡牌消耗!$B$5:$F$5,AG939)/$Q$4/5,0)*5</f>
        <v>10</v>
      </c>
      <c r="AN939" s="14" t="str">
        <f>IF(AE939&gt;0,INDEX(挂机升级突破!$DT$4:$ED$4,AE939),"")</f>
        <v>灵玉</v>
      </c>
      <c r="AO939" s="14">
        <f>IF(AE939&gt;0,ROUND(INDEX(挂机升级突破!$DT$6:$ED$57,卡牌消耗!AI939,AE939)*INDEX(卡牌消耗!$B$7:$F$7,AG939)/$Q$4,0),"")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405"/>
        <v>18</v>
      </c>
      <c r="AC940" s="14">
        <f>INDEX(挂机升级突破!$DQ$6:$DQ$57,卡牌消耗!AI940)</f>
        <v>11</v>
      </c>
      <c r="AD940" s="14">
        <f>INDEX(挂机升级突破!DR$6:DR$57,卡牌消耗!$AI940)</f>
        <v>5</v>
      </c>
      <c r="AE940" s="14">
        <f>INDEX(挂机升级突破!DS$6:DS$57,卡牌消耗!$AI940)</f>
        <v>10</v>
      </c>
      <c r="AF940" s="14" t="str">
        <f t="shared" si="406"/>
        <v>噬日</v>
      </c>
      <c r="AG940" s="14">
        <f t="shared" si="407"/>
        <v>2</v>
      </c>
      <c r="AH940" s="14" t="str">
        <f t="shared" si="408"/>
        <v>噬日魂火-52</v>
      </c>
      <c r="AI940" s="14">
        <f t="shared" si="409"/>
        <v>52</v>
      </c>
      <c r="AJ940" s="14" t="str">
        <f>INDEX(挂机升级突破!$DT$4:$ED$4,INDEX(挂机升级突破!$DQ$6:$DQ$57,卡牌消耗!AI940))</f>
        <v>金币</v>
      </c>
      <c r="AK940" s="14">
        <f>ROUND(INDEX(挂机升级突破!$DJ$6:$DJ$57,卡牌消耗!AI940)*INDEX(卡牌消耗!$B$8:$F$8,AG940)/$Q$4/50,0)*50</f>
        <v>250750</v>
      </c>
      <c r="AL940" s="14" t="str">
        <f>IF(AD940&gt;0,INDEX(挂机升级突破!$DT$4:$ED$4,AD940),"")</f>
        <v>红色基础材料</v>
      </c>
      <c r="AM940" s="14">
        <f>ROUND(INDEX(挂机升级突破!$DT$6:$ED$57,卡牌消耗!AI940,AD940)*INDEX(卡牌消耗!$B$5:$F$5,AG940)/$Q$4/5,0)*5</f>
        <v>10</v>
      </c>
      <c r="AN940" s="14" t="str">
        <f>IF(AE940&gt;0,INDEX(挂机升级突破!$DT$4:$ED$4,AE940),"")</f>
        <v>灵玉</v>
      </c>
      <c r="AO940" s="14">
        <f>IF(AE940&gt;0,ROUND(INDEX(挂机升级突破!$DT$6:$ED$57,卡牌消耗!AI940,AE940)*INDEX(卡牌消耗!$B$7:$F$7,AG940)/$Q$4,0),"")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405"/>
        <v>19</v>
      </c>
      <c r="AC941" s="14">
        <f>INDEX(挂机升级突破!$DQ$6:$DQ$57,卡牌消耗!AI941)</f>
        <v>11</v>
      </c>
      <c r="AD941" s="14">
        <f>INDEX(挂机升级突破!DR$6:DR$57,卡牌消耗!$AI941)</f>
        <v>1</v>
      </c>
      <c r="AE941" s="14">
        <f>INDEX(挂机升级突破!DS$6:DS$57,卡牌消耗!$AI941)</f>
        <v>0</v>
      </c>
      <c r="AF941" s="14" t="str">
        <f t="shared" si="406"/>
        <v>食火蜥</v>
      </c>
      <c r="AG941" s="14">
        <f t="shared" si="407"/>
        <v>2</v>
      </c>
      <c r="AH941" s="14" t="str">
        <f t="shared" si="408"/>
        <v>食火蜥魂火-1</v>
      </c>
      <c r="AI941" s="14">
        <f t="shared" si="409"/>
        <v>1</v>
      </c>
      <c r="AJ941" s="14" t="str">
        <f>INDEX(挂机升级突破!$DT$4:$ED$4,INDEX(挂机升级突破!$DQ$6:$DQ$57,卡牌消耗!AI941))</f>
        <v>金币</v>
      </c>
      <c r="AK941" s="14">
        <f>ROUND(INDEX(挂机升级突破!$DJ$6:$DJ$57,卡牌消耗!AI941)*INDEX(卡牌消耗!$B$8:$F$8,AG941)/$Q$4/50,0)*50</f>
        <v>600</v>
      </c>
      <c r="AL941" s="14" t="str">
        <f>IF(AD941&gt;0,INDEX(挂机升级突破!$DT$4:$ED$4,AD941),"")</f>
        <v>绿色基础材料</v>
      </c>
      <c r="AM941" s="14">
        <f>ROUND(INDEX(挂机升级突破!$DT$6:$ED$57,卡牌消耗!AI941,AD941)*INDEX(卡牌消耗!$B$5:$F$5,AG941)/$Q$4/5,0)*5</f>
        <v>20</v>
      </c>
      <c r="AN941" s="14" t="str">
        <f>IF(AE941&gt;0,INDEX(挂机升级突破!$DT$4:$ED$4,AE941),"")</f>
        <v/>
      </c>
      <c r="AO941" s="14" t="str">
        <f>IF(AE941&gt;0,ROUND(INDEX(挂机升级突破!$DT$6:$ED$57,卡牌消耗!AI941,AE941)*INDEX(卡牌消耗!$B$7:$F$7,AG941)/$Q$4,0),"")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405"/>
        <v>19</v>
      </c>
      <c r="AC942" s="14">
        <f>INDEX(挂机升级突破!$DQ$6:$DQ$57,卡牌消耗!AI942)</f>
        <v>11</v>
      </c>
      <c r="AD942" s="14">
        <f>INDEX(挂机升级突破!DR$6:DR$57,卡牌消耗!$AI942)</f>
        <v>1</v>
      </c>
      <c r="AE942" s="14">
        <f>INDEX(挂机升级突破!DS$6:DS$57,卡牌消耗!$AI942)</f>
        <v>0</v>
      </c>
      <c r="AF942" s="14" t="str">
        <f t="shared" si="406"/>
        <v>食火蜥</v>
      </c>
      <c r="AG942" s="14">
        <f t="shared" si="407"/>
        <v>2</v>
      </c>
      <c r="AH942" s="14" t="str">
        <f t="shared" si="408"/>
        <v>食火蜥魂火-2</v>
      </c>
      <c r="AI942" s="14">
        <f t="shared" si="409"/>
        <v>2</v>
      </c>
      <c r="AJ942" s="14" t="str">
        <f>INDEX(挂机升级突破!$DT$4:$ED$4,INDEX(挂机升级突破!$DQ$6:$DQ$57,卡牌消耗!AI942))</f>
        <v>金币</v>
      </c>
      <c r="AK942" s="14">
        <f>ROUND(INDEX(挂机升级突破!$DJ$6:$DJ$57,卡牌消耗!AI942)*INDEX(卡牌消耗!$B$8:$F$8,AG942)/$Q$4/50,0)*50</f>
        <v>750</v>
      </c>
      <c r="AL942" s="14" t="str">
        <f>IF(AD942&gt;0,INDEX(挂机升级突破!$DT$4:$ED$4,AD942),"")</f>
        <v>绿色基础材料</v>
      </c>
      <c r="AM942" s="14">
        <f>ROUND(INDEX(挂机升级突破!$DT$6:$ED$57,卡牌消耗!AI942,AD942)*INDEX(卡牌消耗!$B$5:$F$5,AG942)/$Q$4/5,0)*5</f>
        <v>60</v>
      </c>
      <c r="AN942" s="14" t="str">
        <f>IF(AE942&gt;0,INDEX(挂机升级突破!$DT$4:$ED$4,AE942),"")</f>
        <v/>
      </c>
      <c r="AO942" s="14" t="str">
        <f>IF(AE942&gt;0,ROUND(INDEX(挂机升级突破!$DT$6:$ED$57,卡牌消耗!AI942,AE942)*INDEX(卡牌消耗!$B$7:$F$7,AG942)/$Q$4,0),"")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405"/>
        <v>19</v>
      </c>
      <c r="AC943" s="14">
        <f>INDEX(挂机升级突破!$DQ$6:$DQ$57,卡牌消耗!AI943)</f>
        <v>11</v>
      </c>
      <c r="AD943" s="14">
        <f>INDEX(挂机升级突破!DR$6:DR$57,卡牌消耗!$AI943)</f>
        <v>1</v>
      </c>
      <c r="AE943" s="14">
        <f>INDEX(挂机升级突破!DS$6:DS$57,卡牌消耗!$AI943)</f>
        <v>0</v>
      </c>
      <c r="AF943" s="14" t="str">
        <f t="shared" si="406"/>
        <v>食火蜥</v>
      </c>
      <c r="AG943" s="14">
        <f t="shared" si="407"/>
        <v>2</v>
      </c>
      <c r="AH943" s="14" t="str">
        <f t="shared" si="408"/>
        <v>食火蜥魂火-3</v>
      </c>
      <c r="AI943" s="14">
        <f t="shared" si="409"/>
        <v>3</v>
      </c>
      <c r="AJ943" s="14" t="str">
        <f>INDEX(挂机升级突破!$DT$4:$ED$4,INDEX(挂机升级突破!$DQ$6:$DQ$57,卡牌消耗!AI943))</f>
        <v>金币</v>
      </c>
      <c r="AK943" s="14">
        <f>ROUND(INDEX(挂机升级突破!$DJ$6:$DJ$57,卡牌消耗!AI943)*INDEX(卡牌消耗!$B$8:$F$8,AG943)/$Q$4/50,0)*50</f>
        <v>750</v>
      </c>
      <c r="AL943" s="14" t="str">
        <f>IF(AD943&gt;0,INDEX(挂机升级突破!$DT$4:$ED$4,AD943),"")</f>
        <v>绿色基础材料</v>
      </c>
      <c r="AM943" s="14">
        <f>ROUND(INDEX(挂机升级突破!$DT$6:$ED$57,卡牌消耗!AI943,AD943)*INDEX(卡牌消耗!$B$5:$F$5,AG943)/$Q$4/5,0)*5</f>
        <v>80</v>
      </c>
      <c r="AN943" s="14" t="str">
        <f>IF(AE943&gt;0,INDEX(挂机升级突破!$DT$4:$ED$4,AE943),"")</f>
        <v/>
      </c>
      <c r="AO943" s="14" t="str">
        <f>IF(AE943&gt;0,ROUND(INDEX(挂机升级突破!$DT$6:$ED$57,卡牌消耗!AI943,AE943)*INDEX(卡牌消耗!$B$7:$F$7,AG943)/$Q$4,0),"")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405"/>
        <v>19</v>
      </c>
      <c r="AC944" s="14">
        <f>INDEX(挂机升级突破!$DQ$6:$DQ$57,卡牌消耗!AI944)</f>
        <v>11</v>
      </c>
      <c r="AD944" s="14">
        <f>INDEX(挂机升级突破!DR$6:DR$57,卡牌消耗!$AI944)</f>
        <v>1</v>
      </c>
      <c r="AE944" s="14">
        <f>INDEX(挂机升级突破!DS$6:DS$57,卡牌消耗!$AI944)</f>
        <v>0</v>
      </c>
      <c r="AF944" s="14" t="str">
        <f t="shared" si="406"/>
        <v>食火蜥</v>
      </c>
      <c r="AG944" s="14">
        <f t="shared" si="407"/>
        <v>2</v>
      </c>
      <c r="AH944" s="14" t="str">
        <f t="shared" si="408"/>
        <v>食火蜥魂火-4</v>
      </c>
      <c r="AI944" s="14">
        <f t="shared" si="409"/>
        <v>4</v>
      </c>
      <c r="AJ944" s="14" t="str">
        <f>INDEX(挂机升级突破!$DT$4:$ED$4,INDEX(挂机升级突破!$DQ$6:$DQ$57,卡牌消耗!AI944))</f>
        <v>金币</v>
      </c>
      <c r="AK944" s="14">
        <f>ROUND(INDEX(挂机升级突破!$DJ$6:$DJ$57,卡牌消耗!AI944)*INDEX(卡牌消耗!$B$8:$F$8,AG944)/$Q$4/50,0)*50</f>
        <v>750</v>
      </c>
      <c r="AL944" s="14" t="str">
        <f>IF(AD944&gt;0,INDEX(挂机升级突破!$DT$4:$ED$4,AD944),"")</f>
        <v>绿色基础材料</v>
      </c>
      <c r="AM944" s="14">
        <f>ROUND(INDEX(挂机升级突破!$DT$6:$ED$57,卡牌消耗!AI944,AD944)*INDEX(卡牌消耗!$B$5:$F$5,AG944)/$Q$4/5,0)*5</f>
        <v>125</v>
      </c>
      <c r="AN944" s="14" t="str">
        <f>IF(AE944&gt;0,INDEX(挂机升级突破!$DT$4:$ED$4,AE944),"")</f>
        <v/>
      </c>
      <c r="AO944" s="14" t="str">
        <f>IF(AE944&gt;0,ROUND(INDEX(挂机升级突破!$DT$6:$ED$57,卡牌消耗!AI944,AE944)*INDEX(卡牌消耗!$B$7:$F$7,AG944)/$Q$4,0),"")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405"/>
        <v>19</v>
      </c>
      <c r="AC945" s="14">
        <f>INDEX(挂机升级突破!$DQ$6:$DQ$57,卡牌消耗!AI945)</f>
        <v>11</v>
      </c>
      <c r="AD945" s="14">
        <f>INDEX(挂机升级突破!DR$6:DR$57,卡牌消耗!$AI945)</f>
        <v>1</v>
      </c>
      <c r="AE945" s="14">
        <f>INDEX(挂机升级突破!DS$6:DS$57,卡牌消耗!$AI945)</f>
        <v>0</v>
      </c>
      <c r="AF945" s="14" t="str">
        <f t="shared" si="406"/>
        <v>食火蜥</v>
      </c>
      <c r="AG945" s="14">
        <f t="shared" si="407"/>
        <v>2</v>
      </c>
      <c r="AH945" s="14" t="str">
        <f t="shared" si="408"/>
        <v>食火蜥魂火-5</v>
      </c>
      <c r="AI945" s="14">
        <f t="shared" si="409"/>
        <v>5</v>
      </c>
      <c r="AJ945" s="14" t="str">
        <f>INDEX(挂机升级突破!$DT$4:$ED$4,INDEX(挂机升级突破!$DQ$6:$DQ$57,卡牌消耗!AI945))</f>
        <v>金币</v>
      </c>
      <c r="AK945" s="14">
        <f>ROUND(INDEX(挂机升级突破!$DJ$6:$DJ$57,卡牌消耗!AI945)*INDEX(卡牌消耗!$B$8:$F$8,AG945)/$Q$4/50,0)*50</f>
        <v>750</v>
      </c>
      <c r="AL945" s="14" t="str">
        <f>IF(AD945&gt;0,INDEX(挂机升级突破!$DT$4:$ED$4,AD945),"")</f>
        <v>绿色基础材料</v>
      </c>
      <c r="AM945" s="14">
        <f>ROUND(INDEX(挂机升级突破!$DT$6:$ED$57,卡牌消耗!AI945,AD945)*INDEX(卡牌消耗!$B$5:$F$5,AG945)/$Q$4/5,0)*5</f>
        <v>125</v>
      </c>
      <c r="AN945" s="14" t="str">
        <f>IF(AE945&gt;0,INDEX(挂机升级突破!$DT$4:$ED$4,AE945),"")</f>
        <v/>
      </c>
      <c r="AO945" s="14" t="str">
        <f>IF(AE945&gt;0,ROUND(INDEX(挂机升级突破!$DT$6:$ED$57,卡牌消耗!AI945,AE945)*INDEX(卡牌消耗!$B$7:$F$7,AG945)/$Q$4,0),"")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405"/>
        <v>19</v>
      </c>
      <c r="AC946" s="14">
        <f>INDEX(挂机升级突破!$DQ$6:$DQ$57,卡牌消耗!AI946)</f>
        <v>11</v>
      </c>
      <c r="AD946" s="14">
        <f>INDEX(挂机升级突破!DR$6:DR$57,卡牌消耗!$AI946)</f>
        <v>2</v>
      </c>
      <c r="AE946" s="14">
        <f>INDEX(挂机升级突破!DS$6:DS$57,卡牌消耗!$AI946)</f>
        <v>0</v>
      </c>
      <c r="AF946" s="14" t="str">
        <f t="shared" si="406"/>
        <v>食火蜥</v>
      </c>
      <c r="AG946" s="14">
        <f t="shared" si="407"/>
        <v>2</v>
      </c>
      <c r="AH946" s="14" t="str">
        <f t="shared" si="408"/>
        <v>食火蜥魂火-6</v>
      </c>
      <c r="AI946" s="14">
        <f t="shared" si="409"/>
        <v>6</v>
      </c>
      <c r="AJ946" s="14" t="str">
        <f>INDEX(挂机升级突破!$DT$4:$ED$4,INDEX(挂机升级突破!$DQ$6:$DQ$57,卡牌消耗!AI946))</f>
        <v>金币</v>
      </c>
      <c r="AK946" s="14">
        <f>ROUND(INDEX(挂机升级突破!$DJ$6:$DJ$57,卡牌消耗!AI946)*INDEX(卡牌消耗!$B$8:$F$8,AG946)/$Q$4/50,0)*50</f>
        <v>900</v>
      </c>
      <c r="AL946" s="14" t="str">
        <f>IF(AD946&gt;0,INDEX(挂机升级突破!$DT$4:$ED$4,AD946),"")</f>
        <v>蓝色基础材料</v>
      </c>
      <c r="AM946" s="14">
        <f>ROUND(INDEX(挂机升级突破!$DT$6:$ED$57,卡牌消耗!AI946,AD946)*INDEX(卡牌消耗!$B$5:$F$5,AG946)/$Q$4/5,0)*5</f>
        <v>25</v>
      </c>
      <c r="AN946" s="14" t="str">
        <f>IF(AE946&gt;0,INDEX(挂机升级突破!$DT$4:$ED$4,AE946),"")</f>
        <v/>
      </c>
      <c r="AO946" s="14" t="str">
        <f>IF(AE946&gt;0,ROUND(INDEX(挂机升级突破!$DT$6:$ED$57,卡牌消耗!AI946,AE946)*INDEX(卡牌消耗!$B$7:$F$7,AG946)/$Q$4,0),"")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405"/>
        <v>19</v>
      </c>
      <c r="AC947" s="14">
        <f>INDEX(挂机升级突破!$DQ$6:$DQ$57,卡牌消耗!AI947)</f>
        <v>11</v>
      </c>
      <c r="AD947" s="14">
        <f>INDEX(挂机升级突破!DR$6:DR$57,卡牌消耗!$AI947)</f>
        <v>2</v>
      </c>
      <c r="AE947" s="14">
        <f>INDEX(挂机升级突破!DS$6:DS$57,卡牌消耗!$AI947)</f>
        <v>0</v>
      </c>
      <c r="AF947" s="14" t="str">
        <f t="shared" si="406"/>
        <v>食火蜥</v>
      </c>
      <c r="AG947" s="14">
        <f t="shared" si="407"/>
        <v>2</v>
      </c>
      <c r="AH947" s="14" t="str">
        <f t="shared" si="408"/>
        <v>食火蜥魂火-7</v>
      </c>
      <c r="AI947" s="14">
        <f t="shared" si="409"/>
        <v>7</v>
      </c>
      <c r="AJ947" s="14" t="str">
        <f>INDEX(挂机升级突破!$DT$4:$ED$4,INDEX(挂机升级突破!$DQ$6:$DQ$57,卡牌消耗!AI947))</f>
        <v>金币</v>
      </c>
      <c r="AK947" s="14">
        <f>ROUND(INDEX(挂机升级突破!$DJ$6:$DJ$57,卡牌消耗!AI947)*INDEX(卡牌消耗!$B$8:$F$8,AG947)/$Q$4/50,0)*50</f>
        <v>900</v>
      </c>
      <c r="AL947" s="14" t="str">
        <f>IF(AD947&gt;0,INDEX(挂机升级突破!$DT$4:$ED$4,AD947),"")</f>
        <v>蓝色基础材料</v>
      </c>
      <c r="AM947" s="14">
        <f>ROUND(INDEX(挂机升级突破!$DT$6:$ED$57,卡牌消耗!AI947,AD947)*INDEX(卡牌消耗!$B$5:$F$5,AG947)/$Q$4/5,0)*5</f>
        <v>25</v>
      </c>
      <c r="AN947" s="14" t="str">
        <f>IF(AE947&gt;0,INDEX(挂机升级突破!$DT$4:$ED$4,AE947),"")</f>
        <v/>
      </c>
      <c r="AO947" s="14" t="str">
        <f>IF(AE947&gt;0,ROUND(INDEX(挂机升级突破!$DT$6:$ED$57,卡牌消耗!AI947,AE947)*INDEX(卡牌消耗!$B$7:$F$7,AG947)/$Q$4,0),"")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405"/>
        <v>19</v>
      </c>
      <c r="AC948" s="14">
        <f>INDEX(挂机升级突破!$DQ$6:$DQ$57,卡牌消耗!AI948)</f>
        <v>11</v>
      </c>
      <c r="AD948" s="14">
        <f>INDEX(挂机升级突破!DR$6:DR$57,卡牌消耗!$AI948)</f>
        <v>2</v>
      </c>
      <c r="AE948" s="14">
        <f>INDEX(挂机升级突破!DS$6:DS$57,卡牌消耗!$AI948)</f>
        <v>0</v>
      </c>
      <c r="AF948" s="14" t="str">
        <f t="shared" si="406"/>
        <v>食火蜥</v>
      </c>
      <c r="AG948" s="14">
        <f t="shared" si="407"/>
        <v>2</v>
      </c>
      <c r="AH948" s="14" t="str">
        <f t="shared" si="408"/>
        <v>食火蜥魂火-8</v>
      </c>
      <c r="AI948" s="14">
        <f t="shared" si="409"/>
        <v>8</v>
      </c>
      <c r="AJ948" s="14" t="str">
        <f>INDEX(挂机升级突破!$DT$4:$ED$4,INDEX(挂机升级突破!$DQ$6:$DQ$57,卡牌消耗!AI948))</f>
        <v>金币</v>
      </c>
      <c r="AK948" s="14">
        <f>ROUND(INDEX(挂机升级突破!$DJ$6:$DJ$57,卡牌消耗!AI948)*INDEX(卡牌消耗!$B$8:$F$8,AG948)/$Q$4/50,0)*50</f>
        <v>1350</v>
      </c>
      <c r="AL948" s="14" t="str">
        <f>IF(AD948&gt;0,INDEX(挂机升级突破!$DT$4:$ED$4,AD948),"")</f>
        <v>蓝色基础材料</v>
      </c>
      <c r="AM948" s="14">
        <f>ROUND(INDEX(挂机升级突破!$DT$6:$ED$57,卡牌消耗!AI948,AD948)*INDEX(卡牌消耗!$B$5:$F$5,AG948)/$Q$4/5,0)*5</f>
        <v>45</v>
      </c>
      <c r="AN948" s="14" t="str">
        <f>IF(AE948&gt;0,INDEX(挂机升级突破!$DT$4:$ED$4,AE948),"")</f>
        <v/>
      </c>
      <c r="AO948" s="14" t="str">
        <f>IF(AE948&gt;0,ROUND(INDEX(挂机升级突破!$DT$6:$ED$57,卡牌消耗!AI948,AE948)*INDEX(卡牌消耗!$B$7:$F$7,AG948)/$Q$4,0),"")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405"/>
        <v>19</v>
      </c>
      <c r="AC949" s="14">
        <f>INDEX(挂机升级突破!$DQ$6:$DQ$57,卡牌消耗!AI949)</f>
        <v>11</v>
      </c>
      <c r="AD949" s="14">
        <f>INDEX(挂机升级突破!DR$6:DR$57,卡牌消耗!$AI949)</f>
        <v>2</v>
      </c>
      <c r="AE949" s="14">
        <f>INDEX(挂机升级突破!DS$6:DS$57,卡牌消耗!$AI949)</f>
        <v>0</v>
      </c>
      <c r="AF949" s="14" t="str">
        <f t="shared" si="406"/>
        <v>食火蜥</v>
      </c>
      <c r="AG949" s="14">
        <f t="shared" si="407"/>
        <v>2</v>
      </c>
      <c r="AH949" s="14" t="str">
        <f t="shared" si="408"/>
        <v>食火蜥魂火-9</v>
      </c>
      <c r="AI949" s="14">
        <f t="shared" si="409"/>
        <v>9</v>
      </c>
      <c r="AJ949" s="14" t="str">
        <f>INDEX(挂机升级突破!$DT$4:$ED$4,INDEX(挂机升级突破!$DQ$6:$DQ$57,卡牌消耗!AI949))</f>
        <v>金币</v>
      </c>
      <c r="AK949" s="14">
        <f>ROUND(INDEX(挂机升级突破!$DJ$6:$DJ$57,卡牌消耗!AI949)*INDEX(卡牌消耗!$B$8:$F$8,AG949)/$Q$4/50,0)*50</f>
        <v>1350</v>
      </c>
      <c r="AL949" s="14" t="str">
        <f>IF(AD949&gt;0,INDEX(挂机升级突破!$DT$4:$ED$4,AD949),"")</f>
        <v>蓝色基础材料</v>
      </c>
      <c r="AM949" s="14">
        <f>ROUND(INDEX(挂机升级突破!$DT$6:$ED$57,卡牌消耗!AI949,AD949)*INDEX(卡牌消耗!$B$5:$F$5,AG949)/$Q$4/5,0)*5</f>
        <v>45</v>
      </c>
      <c r="AN949" s="14" t="str">
        <f>IF(AE949&gt;0,INDEX(挂机升级突破!$DT$4:$ED$4,AE949),"")</f>
        <v/>
      </c>
      <c r="AO949" s="14" t="str">
        <f>IF(AE949&gt;0,ROUND(INDEX(挂机升级突破!$DT$6:$ED$57,卡牌消耗!AI949,AE949)*INDEX(卡牌消耗!$B$7:$F$7,AG949)/$Q$4,0),"")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405"/>
        <v>19</v>
      </c>
      <c r="AC950" s="14">
        <f>INDEX(挂机升级突破!$DQ$6:$DQ$57,卡牌消耗!AI950)</f>
        <v>11</v>
      </c>
      <c r="AD950" s="14">
        <f>INDEX(挂机升级突破!DR$6:DR$57,卡牌消耗!$AI950)</f>
        <v>2</v>
      </c>
      <c r="AE950" s="14">
        <f>INDEX(挂机升级突破!DS$6:DS$57,卡牌消耗!$AI950)</f>
        <v>0</v>
      </c>
      <c r="AF950" s="14" t="str">
        <f t="shared" si="406"/>
        <v>食火蜥</v>
      </c>
      <c r="AG950" s="14">
        <f t="shared" si="407"/>
        <v>2</v>
      </c>
      <c r="AH950" s="14" t="str">
        <f t="shared" si="408"/>
        <v>食火蜥魂火-10</v>
      </c>
      <c r="AI950" s="14">
        <f t="shared" si="409"/>
        <v>10</v>
      </c>
      <c r="AJ950" s="14" t="str">
        <f>INDEX(挂机升级突破!$DT$4:$ED$4,INDEX(挂机升级突破!$DQ$6:$DQ$57,卡牌消耗!AI950))</f>
        <v>金币</v>
      </c>
      <c r="AK950" s="14">
        <f>ROUND(INDEX(挂机升级突破!$DJ$6:$DJ$57,卡牌消耗!AI950)*INDEX(卡牌消耗!$B$8:$F$8,AG950)/$Q$4/50,0)*50</f>
        <v>2250</v>
      </c>
      <c r="AL950" s="14" t="str">
        <f>IF(AD950&gt;0,INDEX(挂机升级突破!$DT$4:$ED$4,AD950),"")</f>
        <v>蓝色基础材料</v>
      </c>
      <c r="AM950" s="14">
        <f>ROUND(INDEX(挂机升级突破!$DT$6:$ED$57,卡牌消耗!AI950,AD950)*INDEX(卡牌消耗!$B$5:$F$5,AG950)/$Q$4/5,0)*5</f>
        <v>70</v>
      </c>
      <c r="AN950" s="14" t="str">
        <f>IF(AE950&gt;0,INDEX(挂机升级突破!$DT$4:$ED$4,AE950),"")</f>
        <v/>
      </c>
      <c r="AO950" s="14" t="str">
        <f>IF(AE950&gt;0,ROUND(INDEX(挂机升级突破!$DT$6:$ED$57,卡牌消耗!AI950,AE950)*INDEX(卡牌消耗!$B$7:$F$7,AG950)/$Q$4,0),"")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405"/>
        <v>19</v>
      </c>
      <c r="AC951" s="14">
        <f>INDEX(挂机升级突破!$DQ$6:$DQ$57,卡牌消耗!AI951)</f>
        <v>11</v>
      </c>
      <c r="AD951" s="14">
        <f>INDEX(挂机升级突破!DR$6:DR$57,卡牌消耗!$AI951)</f>
        <v>2</v>
      </c>
      <c r="AE951" s="14">
        <f>INDEX(挂机升级突破!DS$6:DS$57,卡牌消耗!$AI951)</f>
        <v>0</v>
      </c>
      <c r="AF951" s="14" t="str">
        <f t="shared" si="406"/>
        <v>食火蜥</v>
      </c>
      <c r="AG951" s="14">
        <f t="shared" si="407"/>
        <v>2</v>
      </c>
      <c r="AH951" s="14" t="str">
        <f t="shared" si="408"/>
        <v>食火蜥魂火-11</v>
      </c>
      <c r="AI951" s="14">
        <f t="shared" si="409"/>
        <v>11</v>
      </c>
      <c r="AJ951" s="14" t="str">
        <f>INDEX(挂机升级突破!$DT$4:$ED$4,INDEX(挂机升级突破!$DQ$6:$DQ$57,卡牌消耗!AI951))</f>
        <v>金币</v>
      </c>
      <c r="AK951" s="14">
        <f>ROUND(INDEX(挂机升级突破!$DJ$6:$DJ$57,卡牌消耗!AI951)*INDEX(卡牌消耗!$B$8:$F$8,AG951)/$Q$4/50,0)*50</f>
        <v>2250</v>
      </c>
      <c r="AL951" s="14" t="str">
        <f>IF(AD951&gt;0,INDEX(挂机升级突破!$DT$4:$ED$4,AD951),"")</f>
        <v>蓝色基础材料</v>
      </c>
      <c r="AM951" s="14">
        <f>ROUND(INDEX(挂机升级突破!$DT$6:$ED$57,卡牌消耗!AI951,AD951)*INDEX(卡牌消耗!$B$5:$F$5,AG951)/$Q$4/5,0)*5</f>
        <v>70</v>
      </c>
      <c r="AN951" s="14" t="str">
        <f>IF(AE951&gt;0,INDEX(挂机升级突破!$DT$4:$ED$4,AE951),"")</f>
        <v/>
      </c>
      <c r="AO951" s="14" t="str">
        <f>IF(AE951&gt;0,ROUND(INDEX(挂机升级突破!$DT$6:$ED$57,卡牌消耗!AI951,AE951)*INDEX(卡牌消耗!$B$7:$F$7,AG951)/$Q$4,0),"")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405"/>
        <v>19</v>
      </c>
      <c r="AC952" s="14">
        <f>INDEX(挂机升级突破!$DQ$6:$DQ$57,卡牌消耗!AI952)</f>
        <v>11</v>
      </c>
      <c r="AD952" s="14">
        <f>INDEX(挂机升级突破!DR$6:DR$57,卡牌消耗!$AI952)</f>
        <v>2</v>
      </c>
      <c r="AE952" s="14">
        <f>INDEX(挂机升级突破!DS$6:DS$57,卡牌消耗!$AI952)</f>
        <v>0</v>
      </c>
      <c r="AF952" s="14" t="str">
        <f t="shared" si="406"/>
        <v>食火蜥</v>
      </c>
      <c r="AG952" s="14">
        <f t="shared" si="407"/>
        <v>2</v>
      </c>
      <c r="AH952" s="14" t="str">
        <f t="shared" si="408"/>
        <v>食火蜥魂火-12</v>
      </c>
      <c r="AI952" s="14">
        <f t="shared" si="409"/>
        <v>12</v>
      </c>
      <c r="AJ952" s="14" t="str">
        <f>INDEX(挂机升级突破!$DT$4:$ED$4,INDEX(挂机升级突破!$DQ$6:$DQ$57,卡牌消耗!AI952))</f>
        <v>金币</v>
      </c>
      <c r="AK952" s="14">
        <f>ROUND(INDEX(挂机升级突破!$DJ$6:$DJ$57,卡牌消耗!AI952)*INDEX(卡牌消耗!$B$8:$F$8,AG952)/$Q$4/50,0)*50</f>
        <v>1900</v>
      </c>
      <c r="AL952" s="14" t="str">
        <f>IF(AD952&gt;0,INDEX(挂机升级突破!$DT$4:$ED$4,AD952),"")</f>
        <v>蓝色基础材料</v>
      </c>
      <c r="AM952" s="14">
        <f>ROUND(INDEX(挂机升级突破!$DT$6:$ED$57,卡牌消耗!AI952,AD952)*INDEX(卡牌消耗!$B$5:$F$5,AG952)/$Q$4/5,0)*5</f>
        <v>90</v>
      </c>
      <c r="AN952" s="14" t="str">
        <f>IF(AE952&gt;0,INDEX(挂机升级突破!$DT$4:$ED$4,AE952),"")</f>
        <v/>
      </c>
      <c r="AO952" s="14" t="str">
        <f>IF(AE952&gt;0,ROUND(INDEX(挂机升级突破!$DT$6:$ED$57,卡牌消耗!AI952,AE952)*INDEX(卡牌消耗!$B$7:$F$7,AG952)/$Q$4,0),"")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405"/>
        <v>19</v>
      </c>
      <c r="AC953" s="14">
        <f>INDEX(挂机升级突破!$DQ$6:$DQ$57,卡牌消耗!AI953)</f>
        <v>11</v>
      </c>
      <c r="AD953" s="14">
        <f>INDEX(挂机升级突破!DR$6:DR$57,卡牌消耗!$AI953)</f>
        <v>2</v>
      </c>
      <c r="AE953" s="14">
        <f>INDEX(挂机升级突破!DS$6:DS$57,卡牌消耗!$AI953)</f>
        <v>0</v>
      </c>
      <c r="AF953" s="14" t="str">
        <f t="shared" si="406"/>
        <v>食火蜥</v>
      </c>
      <c r="AG953" s="14">
        <f t="shared" si="407"/>
        <v>2</v>
      </c>
      <c r="AH953" s="14" t="str">
        <f t="shared" si="408"/>
        <v>食火蜥魂火-13</v>
      </c>
      <c r="AI953" s="14">
        <f t="shared" si="409"/>
        <v>13</v>
      </c>
      <c r="AJ953" s="14" t="str">
        <f>INDEX(挂机升级突破!$DT$4:$ED$4,INDEX(挂机升级突破!$DQ$6:$DQ$57,卡牌消耗!AI953))</f>
        <v>金币</v>
      </c>
      <c r="AK953" s="14">
        <f>ROUND(INDEX(挂机升级突破!$DJ$6:$DJ$57,卡牌消耗!AI953)*INDEX(卡牌消耗!$B$8:$F$8,AG953)/$Q$4/50,0)*50</f>
        <v>1900</v>
      </c>
      <c r="AL953" s="14" t="str">
        <f>IF(AD953&gt;0,INDEX(挂机升级突破!$DT$4:$ED$4,AD953),"")</f>
        <v>蓝色基础材料</v>
      </c>
      <c r="AM953" s="14">
        <f>ROUND(INDEX(挂机升级突破!$DT$6:$ED$57,卡牌消耗!AI953,AD953)*INDEX(卡牌消耗!$B$5:$F$5,AG953)/$Q$4/5,0)*5</f>
        <v>90</v>
      </c>
      <c r="AN953" s="14" t="str">
        <f>IF(AE953&gt;0,INDEX(挂机升级突破!$DT$4:$ED$4,AE953),"")</f>
        <v/>
      </c>
      <c r="AO953" s="14" t="str">
        <f>IF(AE953&gt;0,ROUND(INDEX(挂机升级突破!$DT$6:$ED$57,卡牌消耗!AI953,AE953)*INDEX(卡牌消耗!$B$7:$F$7,AG953)/$Q$4,0),"")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405"/>
        <v>19</v>
      </c>
      <c r="AC954" s="14">
        <f>INDEX(挂机升级突破!$DQ$6:$DQ$57,卡牌消耗!AI954)</f>
        <v>11</v>
      </c>
      <c r="AD954" s="14">
        <f>INDEX(挂机升级突破!DR$6:DR$57,卡牌消耗!$AI954)</f>
        <v>3</v>
      </c>
      <c r="AE954" s="14">
        <f>INDEX(挂机升级突破!DS$6:DS$57,卡牌消耗!$AI954)</f>
        <v>0</v>
      </c>
      <c r="AF954" s="14" t="str">
        <f t="shared" si="406"/>
        <v>食火蜥</v>
      </c>
      <c r="AG954" s="14">
        <f t="shared" si="407"/>
        <v>2</v>
      </c>
      <c r="AH954" s="14" t="str">
        <f t="shared" si="408"/>
        <v>食火蜥魂火-14</v>
      </c>
      <c r="AI954" s="14">
        <f t="shared" si="409"/>
        <v>14</v>
      </c>
      <c r="AJ954" s="14" t="str">
        <f>INDEX(挂机升级突破!$DT$4:$ED$4,INDEX(挂机升级突破!$DQ$6:$DQ$57,卡牌消耗!AI954))</f>
        <v>金币</v>
      </c>
      <c r="AK954" s="14">
        <f>ROUND(INDEX(挂机升级突破!$DJ$6:$DJ$57,卡牌消耗!AI954)*INDEX(卡牌消耗!$B$8:$F$8,AG954)/$Q$4/50,0)*50</f>
        <v>2100</v>
      </c>
      <c r="AL954" s="14" t="str">
        <f>IF(AD954&gt;0,INDEX(挂机升级突破!$DT$4:$ED$4,AD954),"")</f>
        <v>紫色基础材料</v>
      </c>
      <c r="AM954" s="14">
        <f>ROUND(INDEX(挂机升级突破!$DT$6:$ED$57,卡牌消耗!AI954,AD954)*INDEX(卡牌消耗!$B$5:$F$5,AG954)/$Q$4/5,0)*5</f>
        <v>20</v>
      </c>
      <c r="AN954" s="14" t="str">
        <f>IF(AE954&gt;0,INDEX(挂机升级突破!$DT$4:$ED$4,AE954),"")</f>
        <v/>
      </c>
      <c r="AO954" s="14" t="str">
        <f>IF(AE954&gt;0,ROUND(INDEX(挂机升级突破!$DT$6:$ED$57,卡牌消耗!AI954,AE954)*INDEX(卡牌消耗!$B$7:$F$7,AG954)/$Q$4,0),"")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405"/>
        <v>19</v>
      </c>
      <c r="AC955" s="14">
        <f>INDEX(挂机升级突破!$DQ$6:$DQ$57,卡牌消耗!AI955)</f>
        <v>11</v>
      </c>
      <c r="AD955" s="14">
        <f>INDEX(挂机升级突破!DR$6:DR$57,卡牌消耗!$AI955)</f>
        <v>3</v>
      </c>
      <c r="AE955" s="14">
        <f>INDEX(挂机升级突破!DS$6:DS$57,卡牌消耗!$AI955)</f>
        <v>0</v>
      </c>
      <c r="AF955" s="14" t="str">
        <f t="shared" si="406"/>
        <v>食火蜥</v>
      </c>
      <c r="AG955" s="14">
        <f t="shared" si="407"/>
        <v>2</v>
      </c>
      <c r="AH955" s="14" t="str">
        <f t="shared" si="408"/>
        <v>食火蜥魂火-15</v>
      </c>
      <c r="AI955" s="14">
        <f t="shared" si="409"/>
        <v>15</v>
      </c>
      <c r="AJ955" s="14" t="str">
        <f>INDEX(挂机升级突破!$DT$4:$ED$4,INDEX(挂机升级突破!$DQ$6:$DQ$57,卡牌消耗!AI955))</f>
        <v>金币</v>
      </c>
      <c r="AK955" s="14">
        <f>ROUND(INDEX(挂机升级突破!$DJ$6:$DJ$57,卡牌消耗!AI955)*INDEX(卡牌消耗!$B$8:$F$8,AG955)/$Q$4/50,0)*50</f>
        <v>2300</v>
      </c>
      <c r="AL955" s="14" t="str">
        <f>IF(AD955&gt;0,INDEX(挂机升级突破!$DT$4:$ED$4,AD955),"")</f>
        <v>紫色基础材料</v>
      </c>
      <c r="AM955" s="14">
        <f>ROUND(INDEX(挂机升级突破!$DT$6:$ED$57,卡牌消耗!AI955,AD955)*INDEX(卡牌消耗!$B$5:$F$5,AG955)/$Q$4/5,0)*5</f>
        <v>20</v>
      </c>
      <c r="AN955" s="14" t="str">
        <f>IF(AE955&gt;0,INDEX(挂机升级突破!$DT$4:$ED$4,AE955),"")</f>
        <v/>
      </c>
      <c r="AO955" s="14" t="str">
        <f>IF(AE955&gt;0,ROUND(INDEX(挂机升级突破!$DT$6:$ED$57,卡牌消耗!AI955,AE955)*INDEX(卡牌消耗!$B$7:$F$7,AG955)/$Q$4,0),"")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405"/>
        <v>19</v>
      </c>
      <c r="AC956" s="14">
        <f>INDEX(挂机升级突破!$DQ$6:$DQ$57,卡牌消耗!AI956)</f>
        <v>11</v>
      </c>
      <c r="AD956" s="14">
        <f>INDEX(挂机升级突破!DR$6:DR$57,卡牌消耗!$AI956)</f>
        <v>3</v>
      </c>
      <c r="AE956" s="14">
        <f>INDEX(挂机升级突破!DS$6:DS$57,卡牌消耗!$AI956)</f>
        <v>0</v>
      </c>
      <c r="AF956" s="14" t="str">
        <f t="shared" si="406"/>
        <v>食火蜥</v>
      </c>
      <c r="AG956" s="14">
        <f t="shared" si="407"/>
        <v>2</v>
      </c>
      <c r="AH956" s="14" t="str">
        <f t="shared" si="408"/>
        <v>食火蜥魂火-16</v>
      </c>
      <c r="AI956" s="14">
        <f t="shared" si="409"/>
        <v>16</v>
      </c>
      <c r="AJ956" s="14" t="str">
        <f>INDEX(挂机升级突破!$DT$4:$ED$4,INDEX(挂机升级突破!$DQ$6:$DQ$57,卡牌消耗!AI956))</f>
        <v>金币</v>
      </c>
      <c r="AK956" s="14">
        <f>ROUND(INDEX(挂机升级突破!$DJ$6:$DJ$57,卡牌消耗!AI956)*INDEX(卡牌消耗!$B$8:$F$8,AG956)/$Q$4/50,0)*50</f>
        <v>2300</v>
      </c>
      <c r="AL956" s="14" t="str">
        <f>IF(AD956&gt;0,INDEX(挂机升级突破!$DT$4:$ED$4,AD956),"")</f>
        <v>紫色基础材料</v>
      </c>
      <c r="AM956" s="14">
        <f>ROUND(INDEX(挂机升级突破!$DT$6:$ED$57,卡牌消耗!AI956,AD956)*INDEX(卡牌消耗!$B$5:$F$5,AG956)/$Q$4/5,0)*5</f>
        <v>20</v>
      </c>
      <c r="AN956" s="14" t="str">
        <f>IF(AE956&gt;0,INDEX(挂机升级突破!$DT$4:$ED$4,AE956),"")</f>
        <v/>
      </c>
      <c r="AO956" s="14" t="str">
        <f>IF(AE956&gt;0,ROUND(INDEX(挂机升级突破!$DT$6:$ED$57,卡牌消耗!AI956,AE956)*INDEX(卡牌消耗!$B$7:$F$7,AG956)/$Q$4,0),"")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405"/>
        <v>19</v>
      </c>
      <c r="AC957" s="14">
        <f>INDEX(挂机升级突破!$DQ$6:$DQ$57,卡牌消耗!AI957)</f>
        <v>11</v>
      </c>
      <c r="AD957" s="14">
        <f>INDEX(挂机升级突破!DR$6:DR$57,卡牌消耗!$AI957)</f>
        <v>3</v>
      </c>
      <c r="AE957" s="14">
        <f>INDEX(挂机升级突破!DS$6:DS$57,卡牌消耗!$AI957)</f>
        <v>0</v>
      </c>
      <c r="AF957" s="14" t="str">
        <f t="shared" si="406"/>
        <v>食火蜥</v>
      </c>
      <c r="AG957" s="14">
        <f t="shared" si="407"/>
        <v>2</v>
      </c>
      <c r="AH957" s="14" t="str">
        <f t="shared" si="408"/>
        <v>食火蜥魂火-17</v>
      </c>
      <c r="AI957" s="14">
        <f t="shared" si="409"/>
        <v>17</v>
      </c>
      <c r="AJ957" s="14" t="str">
        <f>INDEX(挂机升级突破!$DT$4:$ED$4,INDEX(挂机升级突破!$DQ$6:$DQ$57,卡牌消耗!AI957))</f>
        <v>金币</v>
      </c>
      <c r="AK957" s="14">
        <f>ROUND(INDEX(挂机升级突破!$DJ$6:$DJ$57,卡牌消耗!AI957)*INDEX(卡牌消耗!$B$8:$F$8,AG957)/$Q$4/50,0)*50</f>
        <v>2850</v>
      </c>
      <c r="AL957" s="14" t="str">
        <f>IF(AD957&gt;0,INDEX(挂机升级突破!$DT$4:$ED$4,AD957),"")</f>
        <v>紫色基础材料</v>
      </c>
      <c r="AM957" s="14">
        <f>ROUND(INDEX(挂机升级突破!$DT$6:$ED$57,卡牌消耗!AI957,AD957)*INDEX(卡牌消耗!$B$5:$F$5,AG957)/$Q$4/5,0)*5</f>
        <v>35</v>
      </c>
      <c r="AN957" s="14" t="str">
        <f>IF(AE957&gt;0,INDEX(挂机升级突破!$DT$4:$ED$4,AE957),"")</f>
        <v/>
      </c>
      <c r="AO957" s="14" t="str">
        <f>IF(AE957&gt;0,ROUND(INDEX(挂机升级突破!$DT$6:$ED$57,卡牌消耗!AI957,AE957)*INDEX(卡牌消耗!$B$7:$F$7,AG957)/$Q$4,0),"")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405"/>
        <v>19</v>
      </c>
      <c r="AC958" s="14">
        <f>INDEX(挂机升级突破!$DQ$6:$DQ$57,卡牌消耗!AI958)</f>
        <v>11</v>
      </c>
      <c r="AD958" s="14">
        <f>INDEX(挂机升级突破!DR$6:DR$57,卡牌消耗!$AI958)</f>
        <v>3</v>
      </c>
      <c r="AE958" s="14">
        <f>INDEX(挂机升级突破!DS$6:DS$57,卡牌消耗!$AI958)</f>
        <v>0</v>
      </c>
      <c r="AF958" s="14" t="str">
        <f t="shared" si="406"/>
        <v>食火蜥</v>
      </c>
      <c r="AG958" s="14">
        <f t="shared" si="407"/>
        <v>2</v>
      </c>
      <c r="AH958" s="14" t="str">
        <f t="shared" si="408"/>
        <v>食火蜥魂火-18</v>
      </c>
      <c r="AI958" s="14">
        <f t="shared" si="409"/>
        <v>18</v>
      </c>
      <c r="AJ958" s="14" t="str">
        <f>INDEX(挂机升级突破!$DT$4:$ED$4,INDEX(挂机升级突破!$DQ$6:$DQ$57,卡牌消耗!AI958))</f>
        <v>金币</v>
      </c>
      <c r="AK958" s="14">
        <f>ROUND(INDEX(挂机升级突破!$DJ$6:$DJ$57,卡牌消耗!AI958)*INDEX(卡牌消耗!$B$8:$F$8,AG958)/$Q$4/50,0)*50</f>
        <v>2850</v>
      </c>
      <c r="AL958" s="14" t="str">
        <f>IF(AD958&gt;0,INDEX(挂机升级突破!$DT$4:$ED$4,AD958),"")</f>
        <v>紫色基础材料</v>
      </c>
      <c r="AM958" s="14">
        <f>ROUND(INDEX(挂机升级突破!$DT$6:$ED$57,卡牌消耗!AI958,AD958)*INDEX(卡牌消耗!$B$5:$F$5,AG958)/$Q$4/5,0)*5</f>
        <v>35</v>
      </c>
      <c r="AN958" s="14" t="str">
        <f>IF(AE958&gt;0,INDEX(挂机升级突破!$DT$4:$ED$4,AE958),"")</f>
        <v/>
      </c>
      <c r="AO958" s="14" t="str">
        <f>IF(AE958&gt;0,ROUND(INDEX(挂机升级突破!$DT$6:$ED$57,卡牌消耗!AI958,AE958)*INDEX(卡牌消耗!$B$7:$F$7,AG958)/$Q$4,0),"")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405"/>
        <v>19</v>
      </c>
      <c r="AC959" s="14">
        <f>INDEX(挂机升级突破!$DQ$6:$DQ$57,卡牌消耗!AI959)</f>
        <v>11</v>
      </c>
      <c r="AD959" s="14">
        <f>INDEX(挂机升级突破!DR$6:DR$57,卡牌消耗!$AI959)</f>
        <v>3</v>
      </c>
      <c r="AE959" s="14">
        <f>INDEX(挂机升级突破!DS$6:DS$57,卡牌消耗!$AI959)</f>
        <v>0</v>
      </c>
      <c r="AF959" s="14" t="str">
        <f t="shared" si="406"/>
        <v>食火蜥</v>
      </c>
      <c r="AG959" s="14">
        <f t="shared" si="407"/>
        <v>2</v>
      </c>
      <c r="AH959" s="14" t="str">
        <f t="shared" si="408"/>
        <v>食火蜥魂火-19</v>
      </c>
      <c r="AI959" s="14">
        <f t="shared" si="409"/>
        <v>19</v>
      </c>
      <c r="AJ959" s="14" t="str">
        <f>INDEX(挂机升级突破!$DT$4:$ED$4,INDEX(挂机升级突破!$DQ$6:$DQ$57,卡牌消耗!AI959))</f>
        <v>金币</v>
      </c>
      <c r="AK959" s="14">
        <f>ROUND(INDEX(挂机升级突破!$DJ$6:$DJ$57,卡牌消耗!AI959)*INDEX(卡牌消耗!$B$8:$F$8,AG959)/$Q$4/50,0)*50</f>
        <v>2850</v>
      </c>
      <c r="AL959" s="14" t="str">
        <f>IF(AD959&gt;0,INDEX(挂机升级突破!$DT$4:$ED$4,AD959),"")</f>
        <v>紫色基础材料</v>
      </c>
      <c r="AM959" s="14">
        <f>ROUND(INDEX(挂机升级突破!$DT$6:$ED$57,卡牌消耗!AI959,AD959)*INDEX(卡牌消耗!$B$5:$F$5,AG959)/$Q$4/5,0)*5</f>
        <v>35</v>
      </c>
      <c r="AN959" s="14" t="str">
        <f>IF(AE959&gt;0,INDEX(挂机升级突破!$DT$4:$ED$4,AE959),"")</f>
        <v/>
      </c>
      <c r="AO959" s="14" t="str">
        <f>IF(AE959&gt;0,ROUND(INDEX(挂机升级突破!$DT$6:$ED$57,卡牌消耗!AI959,AE959)*INDEX(卡牌消耗!$B$7:$F$7,AG959)/$Q$4,0),"")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405"/>
        <v>19</v>
      </c>
      <c r="AC960" s="14">
        <f>INDEX(挂机升级突破!$DQ$6:$DQ$57,卡牌消耗!AI960)</f>
        <v>11</v>
      </c>
      <c r="AD960" s="14">
        <f>INDEX(挂机升级突破!DR$6:DR$57,卡牌消耗!$AI960)</f>
        <v>3</v>
      </c>
      <c r="AE960" s="14">
        <f>INDEX(挂机升级突破!DS$6:DS$57,卡牌消耗!$AI960)</f>
        <v>0</v>
      </c>
      <c r="AF960" s="14" t="str">
        <f t="shared" si="406"/>
        <v>食火蜥</v>
      </c>
      <c r="AG960" s="14">
        <f t="shared" si="407"/>
        <v>2</v>
      </c>
      <c r="AH960" s="14" t="str">
        <f t="shared" si="408"/>
        <v>食火蜥魂火-20</v>
      </c>
      <c r="AI960" s="14">
        <f t="shared" si="409"/>
        <v>20</v>
      </c>
      <c r="AJ960" s="14" t="str">
        <f>INDEX(挂机升级突破!$DT$4:$ED$4,INDEX(挂机升级突破!$DQ$6:$DQ$57,卡牌消耗!AI960))</f>
        <v>金币</v>
      </c>
      <c r="AK960" s="14">
        <f>ROUND(INDEX(挂机升级突破!$DJ$6:$DJ$57,卡牌消耗!AI960)*INDEX(卡牌消耗!$B$8:$F$8,AG960)/$Q$4/50,0)*50</f>
        <v>3500</v>
      </c>
      <c r="AL960" s="14" t="str">
        <f>IF(AD960&gt;0,INDEX(挂机升级突破!$DT$4:$ED$4,AD960),"")</f>
        <v>紫色基础材料</v>
      </c>
      <c r="AM960" s="14">
        <f>ROUND(INDEX(挂机升级突破!$DT$6:$ED$57,卡牌消耗!AI960,AD960)*INDEX(卡牌消耗!$B$5:$F$5,AG960)/$Q$4/5,0)*5</f>
        <v>55</v>
      </c>
      <c r="AN960" s="14" t="str">
        <f>IF(AE960&gt;0,INDEX(挂机升级突破!$DT$4:$ED$4,AE960),"")</f>
        <v/>
      </c>
      <c r="AO960" s="14" t="str">
        <f>IF(AE960&gt;0,ROUND(INDEX(挂机升级突破!$DT$6:$ED$57,卡牌消耗!AI960,AE960)*INDEX(卡牌消耗!$B$7:$F$7,AG960)/$Q$4,0),"")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405"/>
        <v>19</v>
      </c>
      <c r="AC961" s="14">
        <f>INDEX(挂机升级突破!$DQ$6:$DQ$57,卡牌消耗!AI961)</f>
        <v>11</v>
      </c>
      <c r="AD961" s="14">
        <f>INDEX(挂机升级突破!DR$6:DR$57,卡牌消耗!$AI961)</f>
        <v>3</v>
      </c>
      <c r="AE961" s="14">
        <f>INDEX(挂机升级突破!DS$6:DS$57,卡牌消耗!$AI961)</f>
        <v>0</v>
      </c>
      <c r="AF961" s="14" t="str">
        <f t="shared" si="406"/>
        <v>食火蜥</v>
      </c>
      <c r="AG961" s="14">
        <f t="shared" si="407"/>
        <v>2</v>
      </c>
      <c r="AH961" s="14" t="str">
        <f t="shared" si="408"/>
        <v>食火蜥魂火-21</v>
      </c>
      <c r="AI961" s="14">
        <f t="shared" si="409"/>
        <v>21</v>
      </c>
      <c r="AJ961" s="14" t="str">
        <f>INDEX(挂机升级突破!$DT$4:$ED$4,INDEX(挂机升级突破!$DQ$6:$DQ$57,卡牌消耗!AI961))</f>
        <v>金币</v>
      </c>
      <c r="AK961" s="14">
        <f>ROUND(INDEX(挂机升级突破!$DJ$6:$DJ$57,卡牌消耗!AI961)*INDEX(卡牌消耗!$B$8:$F$8,AG961)/$Q$4/50,0)*50</f>
        <v>3500</v>
      </c>
      <c r="AL961" s="14" t="str">
        <f>IF(AD961&gt;0,INDEX(挂机升级突破!$DT$4:$ED$4,AD961),"")</f>
        <v>紫色基础材料</v>
      </c>
      <c r="AM961" s="14">
        <f>ROUND(INDEX(挂机升级突破!$DT$6:$ED$57,卡牌消耗!AI961,AD961)*INDEX(卡牌消耗!$B$5:$F$5,AG961)/$Q$4/5,0)*5</f>
        <v>55</v>
      </c>
      <c r="AN961" s="14" t="str">
        <f>IF(AE961&gt;0,INDEX(挂机升级突破!$DT$4:$ED$4,AE961),"")</f>
        <v/>
      </c>
      <c r="AO961" s="14" t="str">
        <f>IF(AE961&gt;0,ROUND(INDEX(挂机升级突破!$DT$6:$ED$57,卡牌消耗!AI961,AE961)*INDEX(卡牌消耗!$B$7:$F$7,AG961)/$Q$4,0),"")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405"/>
        <v>19</v>
      </c>
      <c r="AC962" s="14">
        <f>INDEX(挂机升级突破!$DQ$6:$DQ$57,卡牌消耗!AI962)</f>
        <v>11</v>
      </c>
      <c r="AD962" s="14">
        <f>INDEX(挂机升级突破!DR$6:DR$57,卡牌消耗!$AI962)</f>
        <v>3</v>
      </c>
      <c r="AE962" s="14">
        <f>INDEX(挂机升级突破!DS$6:DS$57,卡牌消耗!$AI962)</f>
        <v>0</v>
      </c>
      <c r="AF962" s="14" t="str">
        <f t="shared" si="406"/>
        <v>食火蜥</v>
      </c>
      <c r="AG962" s="14">
        <f t="shared" si="407"/>
        <v>2</v>
      </c>
      <c r="AH962" s="14" t="str">
        <f t="shared" si="408"/>
        <v>食火蜥魂火-22</v>
      </c>
      <c r="AI962" s="14">
        <f t="shared" si="409"/>
        <v>22</v>
      </c>
      <c r="AJ962" s="14" t="str">
        <f>INDEX(挂机升级突破!$DT$4:$ED$4,INDEX(挂机升级突破!$DQ$6:$DQ$57,卡牌消耗!AI962))</f>
        <v>金币</v>
      </c>
      <c r="AK962" s="14">
        <f>ROUND(INDEX(挂机升级突破!$DJ$6:$DJ$57,卡牌消耗!AI962)*INDEX(卡牌消耗!$B$8:$F$8,AG962)/$Q$4/50,0)*50</f>
        <v>3500</v>
      </c>
      <c r="AL962" s="14" t="str">
        <f>IF(AD962&gt;0,INDEX(挂机升级突破!$DT$4:$ED$4,AD962),"")</f>
        <v>紫色基础材料</v>
      </c>
      <c r="AM962" s="14">
        <f>ROUND(INDEX(挂机升级突破!$DT$6:$ED$57,卡牌消耗!AI962,AD962)*INDEX(卡牌消耗!$B$5:$F$5,AG962)/$Q$4/5,0)*5</f>
        <v>55</v>
      </c>
      <c r="AN962" s="14" t="str">
        <f>IF(AE962&gt;0,INDEX(挂机升级突破!$DT$4:$ED$4,AE962),"")</f>
        <v/>
      </c>
      <c r="AO962" s="14" t="str">
        <f>IF(AE962&gt;0,ROUND(INDEX(挂机升级突破!$DT$6:$ED$57,卡牌消耗!AI962,AE962)*INDEX(卡牌消耗!$B$7:$F$7,AG962)/$Q$4,0),"")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405"/>
        <v>19</v>
      </c>
      <c r="AC963" s="14">
        <f>INDEX(挂机升级突破!$DQ$6:$DQ$57,卡牌消耗!AI963)</f>
        <v>11</v>
      </c>
      <c r="AD963" s="14">
        <f>INDEX(挂机升级突破!DR$6:DR$57,卡牌消耗!$AI963)</f>
        <v>4</v>
      </c>
      <c r="AE963" s="14">
        <f>INDEX(挂机升级突破!DS$6:DS$57,卡牌消耗!$AI963)</f>
        <v>0</v>
      </c>
      <c r="AF963" s="14" t="str">
        <f t="shared" si="406"/>
        <v>食火蜥</v>
      </c>
      <c r="AG963" s="14">
        <f t="shared" si="407"/>
        <v>2</v>
      </c>
      <c r="AH963" s="14" t="str">
        <f t="shared" si="408"/>
        <v>食火蜥魂火-23</v>
      </c>
      <c r="AI963" s="14">
        <f t="shared" si="409"/>
        <v>23</v>
      </c>
      <c r="AJ963" s="14" t="str">
        <f>INDEX(挂机升级突破!$DT$4:$ED$4,INDEX(挂机升级突破!$DQ$6:$DQ$57,卡牌消耗!AI963))</f>
        <v>金币</v>
      </c>
      <c r="AK963" s="14">
        <f>ROUND(INDEX(挂机升级突破!$DJ$6:$DJ$57,卡牌消耗!AI963)*INDEX(卡牌消耗!$B$8:$F$8,AG963)/$Q$4/50,0)*50</f>
        <v>4850</v>
      </c>
      <c r="AL963" s="14" t="str">
        <f>IF(AD963&gt;0,INDEX(挂机升级突破!$DT$4:$ED$4,AD963),"")</f>
        <v>橙色基础材料</v>
      </c>
      <c r="AM963" s="14">
        <f>ROUND(INDEX(挂机升级突破!$DT$6:$ED$57,卡牌消耗!AI963,AD963)*INDEX(卡牌消耗!$B$5:$F$5,AG963)/$Q$4/5,0)*5</f>
        <v>15</v>
      </c>
      <c r="AN963" s="14" t="str">
        <f>IF(AE963&gt;0,INDEX(挂机升级突破!$DT$4:$ED$4,AE963),"")</f>
        <v/>
      </c>
      <c r="AO963" s="14" t="str">
        <f>IF(AE963&gt;0,ROUND(INDEX(挂机升级突破!$DT$6:$ED$57,卡牌消耗!AI963,AE963)*INDEX(卡牌消耗!$B$7:$F$7,AG963)/$Q$4,0),"")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405"/>
        <v>19</v>
      </c>
      <c r="AC964" s="14">
        <f>INDEX(挂机升级突破!$DQ$6:$DQ$57,卡牌消耗!AI964)</f>
        <v>11</v>
      </c>
      <c r="AD964" s="14">
        <f>INDEX(挂机升级突破!DR$6:DR$57,卡牌消耗!$AI964)</f>
        <v>4</v>
      </c>
      <c r="AE964" s="14">
        <f>INDEX(挂机升级突破!DS$6:DS$57,卡牌消耗!$AI964)</f>
        <v>0</v>
      </c>
      <c r="AF964" s="14" t="str">
        <f t="shared" si="406"/>
        <v>食火蜥</v>
      </c>
      <c r="AG964" s="14">
        <f t="shared" si="407"/>
        <v>2</v>
      </c>
      <c r="AH964" s="14" t="str">
        <f t="shared" si="408"/>
        <v>食火蜥魂火-24</v>
      </c>
      <c r="AI964" s="14">
        <f t="shared" si="409"/>
        <v>24</v>
      </c>
      <c r="AJ964" s="14" t="str">
        <f>INDEX(挂机升级突破!$DT$4:$ED$4,INDEX(挂机升级突破!$DQ$6:$DQ$57,卡牌消耗!AI964))</f>
        <v>金币</v>
      </c>
      <c r="AK964" s="14">
        <f>ROUND(INDEX(挂机升级突破!$DJ$6:$DJ$57,卡牌消耗!AI964)*INDEX(卡牌消耗!$B$8:$F$8,AG964)/$Q$4/50,0)*50</f>
        <v>4850</v>
      </c>
      <c r="AL964" s="14" t="str">
        <f>IF(AD964&gt;0,INDEX(挂机升级突破!$DT$4:$ED$4,AD964),"")</f>
        <v>橙色基础材料</v>
      </c>
      <c r="AM964" s="14">
        <f>ROUND(INDEX(挂机升级突破!$DT$6:$ED$57,卡牌消耗!AI964,AD964)*INDEX(卡牌消耗!$B$5:$F$5,AG964)/$Q$4/5,0)*5</f>
        <v>15</v>
      </c>
      <c r="AN964" s="14" t="str">
        <f>IF(AE964&gt;0,INDEX(挂机升级突破!$DT$4:$ED$4,AE964),"")</f>
        <v/>
      </c>
      <c r="AO964" s="14" t="str">
        <f>IF(AE964&gt;0,ROUND(INDEX(挂机升级突破!$DT$6:$ED$57,卡牌消耗!AI964,AE964)*INDEX(卡牌消耗!$B$7:$F$7,AG964)/$Q$4,0),"")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405"/>
        <v>19</v>
      </c>
      <c r="AC965" s="14">
        <f>INDEX(挂机升级突破!$DQ$6:$DQ$57,卡牌消耗!AI965)</f>
        <v>11</v>
      </c>
      <c r="AD965" s="14">
        <f>INDEX(挂机升级突破!DR$6:DR$57,卡牌消耗!$AI965)</f>
        <v>4</v>
      </c>
      <c r="AE965" s="14">
        <f>INDEX(挂机升级突破!DS$6:DS$57,卡牌消耗!$AI965)</f>
        <v>0</v>
      </c>
      <c r="AF965" s="14" t="str">
        <f t="shared" si="406"/>
        <v>食火蜥</v>
      </c>
      <c r="AG965" s="14">
        <f t="shared" si="407"/>
        <v>2</v>
      </c>
      <c r="AH965" s="14" t="str">
        <f t="shared" si="408"/>
        <v>食火蜥魂火-25</v>
      </c>
      <c r="AI965" s="14">
        <f t="shared" si="409"/>
        <v>25</v>
      </c>
      <c r="AJ965" s="14" t="str">
        <f>INDEX(挂机升级突破!$DT$4:$ED$4,INDEX(挂机升级突破!$DQ$6:$DQ$57,卡牌消耗!AI965))</f>
        <v>金币</v>
      </c>
      <c r="AK965" s="14">
        <f>ROUND(INDEX(挂机升级突破!$DJ$6:$DJ$57,卡牌消耗!AI965)*INDEX(卡牌消耗!$B$8:$F$8,AG965)/$Q$4/50,0)*50</f>
        <v>5250</v>
      </c>
      <c r="AL965" s="14" t="str">
        <f>IF(AD965&gt;0,INDEX(挂机升级突破!$DT$4:$ED$4,AD965),"")</f>
        <v>橙色基础材料</v>
      </c>
      <c r="AM965" s="14">
        <f>ROUND(INDEX(挂机升级突破!$DT$6:$ED$57,卡牌消耗!AI965,AD965)*INDEX(卡牌消耗!$B$5:$F$5,AG965)/$Q$4/5,0)*5</f>
        <v>15</v>
      </c>
      <c r="AN965" s="14" t="str">
        <f>IF(AE965&gt;0,INDEX(挂机升级突破!$DT$4:$ED$4,AE965),"")</f>
        <v/>
      </c>
      <c r="AO965" s="14" t="str">
        <f>IF(AE965&gt;0,ROUND(INDEX(挂机升级突破!$DT$6:$ED$57,卡牌消耗!AI965,AE965)*INDEX(卡牌消耗!$B$7:$F$7,AG965)/$Q$4,0),"")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410">INT((AA966-1)/52)+1</f>
        <v>19</v>
      </c>
      <c r="AC966" s="14">
        <f>INDEX(挂机升级突破!$DQ$6:$DQ$57,卡牌消耗!AI966)</f>
        <v>11</v>
      </c>
      <c r="AD966" s="14">
        <f>INDEX(挂机升级突破!DR$6:DR$57,卡牌消耗!$AI966)</f>
        <v>4</v>
      </c>
      <c r="AE966" s="14">
        <f>INDEX(挂机升级突破!DS$6:DS$57,卡牌消耗!$AI966)</f>
        <v>0</v>
      </c>
      <c r="AF966" s="14" t="str">
        <f t="shared" ref="AF966:AF1029" si="411">INDEX($B$13:$B$40,AB966)</f>
        <v>食火蜥</v>
      </c>
      <c r="AG966" s="14">
        <f t="shared" ref="AG966:AG1029" si="412">INDEX($C$13:$C$40,AB966)</f>
        <v>2</v>
      </c>
      <c r="AH966" s="14" t="str">
        <f t="shared" ref="AH966:AH1029" si="413">AF966&amp;"魂火-"&amp;AI966</f>
        <v>食火蜥魂火-26</v>
      </c>
      <c r="AI966" s="14">
        <f t="shared" ref="AI966:AI1029" si="414">AA966-(AB966-1)*52</f>
        <v>26</v>
      </c>
      <c r="AJ966" s="14" t="str">
        <f>INDEX(挂机升级突破!$DT$4:$ED$4,INDEX(挂机升级突破!$DQ$6:$DQ$57,卡牌消耗!AI966))</f>
        <v>金币</v>
      </c>
      <c r="AK966" s="14">
        <f>ROUND(INDEX(挂机升级突破!$DJ$6:$DJ$57,卡牌消耗!AI966)*INDEX(卡牌消耗!$B$8:$F$8,AG966)/$Q$4/50,0)*50</f>
        <v>6150</v>
      </c>
      <c r="AL966" s="14" t="str">
        <f>IF(AD966&gt;0,INDEX(挂机升级突破!$DT$4:$ED$4,AD966),"")</f>
        <v>橙色基础材料</v>
      </c>
      <c r="AM966" s="14">
        <f>ROUND(INDEX(挂机升级突破!$DT$6:$ED$57,卡牌消耗!AI966,AD966)*INDEX(卡牌消耗!$B$5:$F$5,AG966)/$Q$4/5,0)*5</f>
        <v>20</v>
      </c>
      <c r="AN966" s="14" t="str">
        <f>IF(AE966&gt;0,INDEX(挂机升级突破!$DT$4:$ED$4,AE966),"")</f>
        <v/>
      </c>
      <c r="AO966" s="14" t="str">
        <f>IF(AE966&gt;0,ROUND(INDEX(挂机升级突破!$DT$6:$ED$57,卡牌消耗!AI966,AE966)*INDEX(卡牌消耗!$B$7:$F$7,AG966)/$Q$4,0),"")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410"/>
        <v>19</v>
      </c>
      <c r="AC967" s="14">
        <f>INDEX(挂机升级突破!$DQ$6:$DQ$57,卡牌消耗!AI967)</f>
        <v>11</v>
      </c>
      <c r="AD967" s="14">
        <f>INDEX(挂机升级突破!DR$6:DR$57,卡牌消耗!$AI967)</f>
        <v>4</v>
      </c>
      <c r="AE967" s="14">
        <f>INDEX(挂机升级突破!DS$6:DS$57,卡牌消耗!$AI967)</f>
        <v>0</v>
      </c>
      <c r="AF967" s="14" t="str">
        <f t="shared" si="411"/>
        <v>食火蜥</v>
      </c>
      <c r="AG967" s="14">
        <f t="shared" si="412"/>
        <v>2</v>
      </c>
      <c r="AH967" s="14" t="str">
        <f t="shared" si="413"/>
        <v>食火蜥魂火-27</v>
      </c>
      <c r="AI967" s="14">
        <f t="shared" si="414"/>
        <v>27</v>
      </c>
      <c r="AJ967" s="14" t="str">
        <f>INDEX(挂机升级突破!$DT$4:$ED$4,INDEX(挂机升级突破!$DQ$6:$DQ$57,卡牌消耗!AI967))</f>
        <v>金币</v>
      </c>
      <c r="AK967" s="14">
        <f>ROUND(INDEX(挂机升级突破!$DJ$6:$DJ$57,卡牌消耗!AI967)*INDEX(卡牌消耗!$B$8:$F$8,AG967)/$Q$4/50,0)*50</f>
        <v>6150</v>
      </c>
      <c r="AL967" s="14" t="str">
        <f>IF(AD967&gt;0,INDEX(挂机升级突破!$DT$4:$ED$4,AD967),"")</f>
        <v>橙色基础材料</v>
      </c>
      <c r="AM967" s="14">
        <f>ROUND(INDEX(挂机升级突破!$DT$6:$ED$57,卡牌消耗!AI967,AD967)*INDEX(卡牌消耗!$B$5:$F$5,AG967)/$Q$4/5,0)*5</f>
        <v>20</v>
      </c>
      <c r="AN967" s="14" t="str">
        <f>IF(AE967&gt;0,INDEX(挂机升级突破!$DT$4:$ED$4,AE967),"")</f>
        <v/>
      </c>
      <c r="AO967" s="14" t="str">
        <f>IF(AE967&gt;0,ROUND(INDEX(挂机升级突破!$DT$6:$ED$57,卡牌消耗!AI967,AE967)*INDEX(卡牌消耗!$B$7:$F$7,AG967)/$Q$4,0),"")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410"/>
        <v>19</v>
      </c>
      <c r="AC968" s="14">
        <f>INDEX(挂机升级突破!$DQ$6:$DQ$57,卡牌消耗!AI968)</f>
        <v>11</v>
      </c>
      <c r="AD968" s="14">
        <f>INDEX(挂机升级突破!DR$6:DR$57,卡牌消耗!$AI968)</f>
        <v>4</v>
      </c>
      <c r="AE968" s="14">
        <f>INDEX(挂机升级突破!DS$6:DS$57,卡牌消耗!$AI968)</f>
        <v>0</v>
      </c>
      <c r="AF968" s="14" t="str">
        <f t="shared" si="411"/>
        <v>食火蜥</v>
      </c>
      <c r="AG968" s="14">
        <f t="shared" si="412"/>
        <v>2</v>
      </c>
      <c r="AH968" s="14" t="str">
        <f t="shared" si="413"/>
        <v>食火蜥魂火-28</v>
      </c>
      <c r="AI968" s="14">
        <f t="shared" si="414"/>
        <v>28</v>
      </c>
      <c r="AJ968" s="14" t="str">
        <f>INDEX(挂机升级突破!$DT$4:$ED$4,INDEX(挂机升级突破!$DQ$6:$DQ$57,卡牌消耗!AI968))</f>
        <v>金币</v>
      </c>
      <c r="AK968" s="14">
        <f>ROUND(INDEX(挂机升级突破!$DJ$6:$DJ$57,卡牌消耗!AI968)*INDEX(卡牌消耗!$B$8:$F$8,AG968)/$Q$4/50,0)*50</f>
        <v>6150</v>
      </c>
      <c r="AL968" s="14" t="str">
        <f>IF(AD968&gt;0,INDEX(挂机升级突破!$DT$4:$ED$4,AD968),"")</f>
        <v>橙色基础材料</v>
      </c>
      <c r="AM968" s="14">
        <f>ROUND(INDEX(挂机升级突破!$DT$6:$ED$57,卡牌消耗!AI968,AD968)*INDEX(卡牌消耗!$B$5:$F$5,AG968)/$Q$4/5,0)*5</f>
        <v>20</v>
      </c>
      <c r="AN968" s="14" t="str">
        <f>IF(AE968&gt;0,INDEX(挂机升级突破!$DT$4:$ED$4,AE968),"")</f>
        <v/>
      </c>
      <c r="AO968" s="14" t="str">
        <f>IF(AE968&gt;0,ROUND(INDEX(挂机升级突破!$DT$6:$ED$57,卡牌消耗!AI968,AE968)*INDEX(卡牌消耗!$B$7:$F$7,AG968)/$Q$4,0),"")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410"/>
        <v>19</v>
      </c>
      <c r="AC969" s="14">
        <f>INDEX(挂机升级突破!$DQ$6:$DQ$57,卡牌消耗!AI969)</f>
        <v>11</v>
      </c>
      <c r="AD969" s="14">
        <f>INDEX(挂机升级突破!DR$6:DR$57,卡牌消耗!$AI969)</f>
        <v>4</v>
      </c>
      <c r="AE969" s="14">
        <f>INDEX(挂机升级突破!DS$6:DS$57,卡牌消耗!$AI969)</f>
        <v>0</v>
      </c>
      <c r="AF969" s="14" t="str">
        <f t="shared" si="411"/>
        <v>食火蜥</v>
      </c>
      <c r="AG969" s="14">
        <f t="shared" si="412"/>
        <v>2</v>
      </c>
      <c r="AH969" s="14" t="str">
        <f t="shared" si="413"/>
        <v>食火蜥魂火-29</v>
      </c>
      <c r="AI969" s="14">
        <f t="shared" si="414"/>
        <v>29</v>
      </c>
      <c r="AJ969" s="14" t="str">
        <f>INDEX(挂机升级突破!$DT$4:$ED$4,INDEX(挂机升级突破!$DQ$6:$DQ$57,卡牌消耗!AI969))</f>
        <v>金币</v>
      </c>
      <c r="AK969" s="14">
        <f>ROUND(INDEX(挂机升级突破!$DJ$6:$DJ$57,卡牌消耗!AI969)*INDEX(卡牌消耗!$B$8:$F$8,AG969)/$Q$4/50,0)*50</f>
        <v>6200</v>
      </c>
      <c r="AL969" s="14" t="str">
        <f>IF(AD969&gt;0,INDEX(挂机升级突破!$DT$4:$ED$4,AD969),"")</f>
        <v>橙色基础材料</v>
      </c>
      <c r="AM969" s="14">
        <f>ROUND(INDEX(挂机升级突破!$DT$6:$ED$57,卡牌消耗!AI969,AD969)*INDEX(卡牌消耗!$B$5:$F$5,AG969)/$Q$4/5,0)*5</f>
        <v>20</v>
      </c>
      <c r="AN969" s="14" t="str">
        <f>IF(AE969&gt;0,INDEX(挂机升级突破!$DT$4:$ED$4,AE969),"")</f>
        <v/>
      </c>
      <c r="AO969" s="14" t="str">
        <f>IF(AE969&gt;0,ROUND(INDEX(挂机升级突破!$DT$6:$ED$57,卡牌消耗!AI969,AE969)*INDEX(卡牌消耗!$B$7:$F$7,AG969)/$Q$4,0),"")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410"/>
        <v>19</v>
      </c>
      <c r="AC970" s="14">
        <f>INDEX(挂机升级突破!$DQ$6:$DQ$57,卡牌消耗!AI970)</f>
        <v>11</v>
      </c>
      <c r="AD970" s="14">
        <f>INDEX(挂机升级突破!DR$6:DR$57,卡牌消耗!$AI970)</f>
        <v>4</v>
      </c>
      <c r="AE970" s="14">
        <f>INDEX(挂机升级突破!DS$6:DS$57,卡牌消耗!$AI970)</f>
        <v>0</v>
      </c>
      <c r="AF970" s="14" t="str">
        <f t="shared" si="411"/>
        <v>食火蜥</v>
      </c>
      <c r="AG970" s="14">
        <f t="shared" si="412"/>
        <v>2</v>
      </c>
      <c r="AH970" s="14" t="str">
        <f t="shared" si="413"/>
        <v>食火蜥魂火-30</v>
      </c>
      <c r="AI970" s="14">
        <f t="shared" si="414"/>
        <v>30</v>
      </c>
      <c r="AJ970" s="14" t="str">
        <f>INDEX(挂机升级突破!$DT$4:$ED$4,INDEX(挂机升级突破!$DQ$6:$DQ$57,卡牌消耗!AI970))</f>
        <v>金币</v>
      </c>
      <c r="AK970" s="14">
        <f>ROUND(INDEX(挂机升级突破!$DJ$6:$DJ$57,卡牌消耗!AI970)*INDEX(卡牌消耗!$B$8:$F$8,AG970)/$Q$4/50,0)*50</f>
        <v>6200</v>
      </c>
      <c r="AL970" s="14" t="str">
        <f>IF(AD970&gt;0,INDEX(挂机升级突破!$DT$4:$ED$4,AD970),"")</f>
        <v>橙色基础材料</v>
      </c>
      <c r="AM970" s="14">
        <f>ROUND(INDEX(挂机升级突破!$DT$6:$ED$57,卡牌消耗!AI970,AD970)*INDEX(卡牌消耗!$B$5:$F$5,AG970)/$Q$4/5,0)*5</f>
        <v>20</v>
      </c>
      <c r="AN970" s="14" t="str">
        <f>IF(AE970&gt;0,INDEX(挂机升级突破!$DT$4:$ED$4,AE970),"")</f>
        <v/>
      </c>
      <c r="AO970" s="14" t="str">
        <f>IF(AE970&gt;0,ROUND(INDEX(挂机升级突破!$DT$6:$ED$57,卡牌消耗!AI970,AE970)*INDEX(卡牌消耗!$B$7:$F$7,AG970)/$Q$4,0),"")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410"/>
        <v>19</v>
      </c>
      <c r="AC971" s="14">
        <f>INDEX(挂机升级突破!$DQ$6:$DQ$57,卡牌消耗!AI971)</f>
        <v>11</v>
      </c>
      <c r="AD971" s="14">
        <f>INDEX(挂机升级突破!DR$6:DR$57,卡牌消耗!$AI971)</f>
        <v>4</v>
      </c>
      <c r="AE971" s="14">
        <f>INDEX(挂机升级突破!DS$6:DS$57,卡牌消耗!$AI971)</f>
        <v>0</v>
      </c>
      <c r="AF971" s="14" t="str">
        <f t="shared" si="411"/>
        <v>食火蜥</v>
      </c>
      <c r="AG971" s="14">
        <f t="shared" si="412"/>
        <v>2</v>
      </c>
      <c r="AH971" s="14" t="str">
        <f t="shared" si="413"/>
        <v>食火蜥魂火-31</v>
      </c>
      <c r="AI971" s="14">
        <f t="shared" si="414"/>
        <v>31</v>
      </c>
      <c r="AJ971" s="14" t="str">
        <f>INDEX(挂机升级突破!$DT$4:$ED$4,INDEX(挂机升级突破!$DQ$6:$DQ$57,卡牌消耗!AI971))</f>
        <v>金币</v>
      </c>
      <c r="AK971" s="14">
        <f>ROUND(INDEX(挂机升级突破!$DJ$6:$DJ$57,卡牌消耗!AI971)*INDEX(卡牌消耗!$B$8:$F$8,AG971)/$Q$4/50,0)*50</f>
        <v>6200</v>
      </c>
      <c r="AL971" s="14" t="str">
        <f>IF(AD971&gt;0,INDEX(挂机升级突破!$DT$4:$ED$4,AD971),"")</f>
        <v>橙色基础材料</v>
      </c>
      <c r="AM971" s="14">
        <f>ROUND(INDEX(挂机升级突破!$DT$6:$ED$57,卡牌消耗!AI971,AD971)*INDEX(卡牌消耗!$B$5:$F$5,AG971)/$Q$4/5,0)*5</f>
        <v>20</v>
      </c>
      <c r="AN971" s="14" t="str">
        <f>IF(AE971&gt;0,INDEX(挂机升级突破!$DT$4:$ED$4,AE971),"")</f>
        <v/>
      </c>
      <c r="AO971" s="14" t="str">
        <f>IF(AE971&gt;0,ROUND(INDEX(挂机升级突破!$DT$6:$ED$57,卡牌消耗!AI971,AE971)*INDEX(卡牌消耗!$B$7:$F$7,AG971)/$Q$4,0),"")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410"/>
        <v>19</v>
      </c>
      <c r="AC972" s="14">
        <f>INDEX(挂机升级突破!$DQ$6:$DQ$57,卡牌消耗!AI972)</f>
        <v>11</v>
      </c>
      <c r="AD972" s="14">
        <f>INDEX(挂机升级突破!DR$6:DR$57,卡牌消耗!$AI972)</f>
        <v>4</v>
      </c>
      <c r="AE972" s="14">
        <f>INDEX(挂机升级突破!DS$6:DS$57,卡牌消耗!$AI972)</f>
        <v>0</v>
      </c>
      <c r="AF972" s="14" t="str">
        <f t="shared" si="411"/>
        <v>食火蜥</v>
      </c>
      <c r="AG972" s="14">
        <f t="shared" si="412"/>
        <v>2</v>
      </c>
      <c r="AH972" s="14" t="str">
        <f t="shared" si="413"/>
        <v>食火蜥魂火-32</v>
      </c>
      <c r="AI972" s="14">
        <f t="shared" si="414"/>
        <v>32</v>
      </c>
      <c r="AJ972" s="14" t="str">
        <f>INDEX(挂机升级突破!$DT$4:$ED$4,INDEX(挂机升级突破!$DQ$6:$DQ$57,卡牌消耗!AI972))</f>
        <v>金币</v>
      </c>
      <c r="AK972" s="14">
        <f>ROUND(INDEX(挂机升级突破!$DJ$6:$DJ$57,卡牌消耗!AI972)*INDEX(卡牌消耗!$B$8:$F$8,AG972)/$Q$4/50,0)*50</f>
        <v>8550</v>
      </c>
      <c r="AL972" s="14" t="str">
        <f>IF(AD972&gt;0,INDEX(挂机升级突破!$DT$4:$ED$4,AD972),"")</f>
        <v>橙色基础材料</v>
      </c>
      <c r="AM972" s="14">
        <f>ROUND(INDEX(挂机升级突破!$DT$6:$ED$57,卡牌消耗!AI972,AD972)*INDEX(卡牌消耗!$B$5:$F$5,AG972)/$Q$4/5,0)*5</f>
        <v>20</v>
      </c>
      <c r="AN972" s="14" t="str">
        <f>IF(AE972&gt;0,INDEX(挂机升级突破!$DT$4:$ED$4,AE972),"")</f>
        <v/>
      </c>
      <c r="AO972" s="14" t="str">
        <f>IF(AE972&gt;0,ROUND(INDEX(挂机升级突破!$DT$6:$ED$57,卡牌消耗!AI972,AE972)*INDEX(卡牌消耗!$B$7:$F$7,AG972)/$Q$4,0),"")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410"/>
        <v>19</v>
      </c>
      <c r="AC973" s="14">
        <f>INDEX(挂机升级突破!$DQ$6:$DQ$57,卡牌消耗!AI973)</f>
        <v>11</v>
      </c>
      <c r="AD973" s="14">
        <f>INDEX(挂机升级突破!DR$6:DR$57,卡牌消耗!$AI973)</f>
        <v>4</v>
      </c>
      <c r="AE973" s="14">
        <f>INDEX(挂机升级突破!DS$6:DS$57,卡牌消耗!$AI973)</f>
        <v>0</v>
      </c>
      <c r="AF973" s="14" t="str">
        <f t="shared" si="411"/>
        <v>食火蜥</v>
      </c>
      <c r="AG973" s="14">
        <f t="shared" si="412"/>
        <v>2</v>
      </c>
      <c r="AH973" s="14" t="str">
        <f t="shared" si="413"/>
        <v>食火蜥魂火-33</v>
      </c>
      <c r="AI973" s="14">
        <f t="shared" si="414"/>
        <v>33</v>
      </c>
      <c r="AJ973" s="14" t="str">
        <f>INDEX(挂机升级突破!$DT$4:$ED$4,INDEX(挂机升级突破!$DQ$6:$DQ$57,卡牌消耗!AI973))</f>
        <v>金币</v>
      </c>
      <c r="AK973" s="14">
        <f>ROUND(INDEX(挂机升级突破!$DJ$6:$DJ$57,卡牌消耗!AI973)*INDEX(卡牌消耗!$B$8:$F$8,AG973)/$Q$4/50,0)*50</f>
        <v>8550</v>
      </c>
      <c r="AL973" s="14" t="str">
        <f>IF(AD973&gt;0,INDEX(挂机升级突破!$DT$4:$ED$4,AD973),"")</f>
        <v>橙色基础材料</v>
      </c>
      <c r="AM973" s="14">
        <f>ROUND(INDEX(挂机升级突破!$DT$6:$ED$57,卡牌消耗!AI973,AD973)*INDEX(卡牌消耗!$B$5:$F$5,AG973)/$Q$4/5,0)*5</f>
        <v>20</v>
      </c>
      <c r="AN973" s="14" t="str">
        <f>IF(AE973&gt;0,INDEX(挂机升级突破!$DT$4:$ED$4,AE973),"")</f>
        <v/>
      </c>
      <c r="AO973" s="14" t="str">
        <f>IF(AE973&gt;0,ROUND(INDEX(挂机升级突破!$DT$6:$ED$57,卡牌消耗!AI973,AE973)*INDEX(卡牌消耗!$B$7:$F$7,AG973)/$Q$4,0),"")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410"/>
        <v>19</v>
      </c>
      <c r="AC974" s="14">
        <f>INDEX(挂机升级突破!$DQ$6:$DQ$57,卡牌消耗!AI974)</f>
        <v>11</v>
      </c>
      <c r="AD974" s="14">
        <f>INDEX(挂机升级突破!DR$6:DR$57,卡牌消耗!$AI974)</f>
        <v>4</v>
      </c>
      <c r="AE974" s="14">
        <f>INDEX(挂机升级突破!DS$6:DS$57,卡牌消耗!$AI974)</f>
        <v>0</v>
      </c>
      <c r="AF974" s="14" t="str">
        <f t="shared" si="411"/>
        <v>食火蜥</v>
      </c>
      <c r="AG974" s="14">
        <f t="shared" si="412"/>
        <v>2</v>
      </c>
      <c r="AH974" s="14" t="str">
        <f t="shared" si="413"/>
        <v>食火蜥魂火-34</v>
      </c>
      <c r="AI974" s="14">
        <f t="shared" si="414"/>
        <v>34</v>
      </c>
      <c r="AJ974" s="14" t="str">
        <f>INDEX(挂机升级突破!$DT$4:$ED$4,INDEX(挂机升级突破!$DQ$6:$DQ$57,卡牌消耗!AI974))</f>
        <v>金币</v>
      </c>
      <c r="AK974" s="14">
        <f>ROUND(INDEX(挂机升级突破!$DJ$6:$DJ$57,卡牌消耗!AI974)*INDEX(卡牌消耗!$B$8:$F$8,AG974)/$Q$4/50,0)*50</f>
        <v>8550</v>
      </c>
      <c r="AL974" s="14" t="str">
        <f>IF(AD974&gt;0,INDEX(挂机升级突破!$DT$4:$ED$4,AD974),"")</f>
        <v>橙色基础材料</v>
      </c>
      <c r="AM974" s="14">
        <f>ROUND(INDEX(挂机升级突破!$DT$6:$ED$57,卡牌消耗!AI974,AD974)*INDEX(卡牌消耗!$B$5:$F$5,AG974)/$Q$4/5,0)*5</f>
        <v>25</v>
      </c>
      <c r="AN974" s="14" t="str">
        <f>IF(AE974&gt;0,INDEX(挂机升级突破!$DT$4:$ED$4,AE974),"")</f>
        <v/>
      </c>
      <c r="AO974" s="14" t="str">
        <f>IF(AE974&gt;0,ROUND(INDEX(挂机升级突破!$DT$6:$ED$57,卡牌消耗!AI974,AE974)*INDEX(卡牌消耗!$B$7:$F$7,AG974)/$Q$4,0),"")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410"/>
        <v>19</v>
      </c>
      <c r="AC975" s="14">
        <f>INDEX(挂机升级突破!$DQ$6:$DQ$57,卡牌消耗!AI975)</f>
        <v>11</v>
      </c>
      <c r="AD975" s="14">
        <f>INDEX(挂机升级突破!DR$6:DR$57,卡牌消耗!$AI975)</f>
        <v>4</v>
      </c>
      <c r="AE975" s="14">
        <f>INDEX(挂机升级突破!DS$6:DS$57,卡牌消耗!$AI975)</f>
        <v>0</v>
      </c>
      <c r="AF975" s="14" t="str">
        <f t="shared" si="411"/>
        <v>食火蜥</v>
      </c>
      <c r="AG975" s="14">
        <f t="shared" si="412"/>
        <v>2</v>
      </c>
      <c r="AH975" s="14" t="str">
        <f t="shared" si="413"/>
        <v>食火蜥魂火-35</v>
      </c>
      <c r="AI975" s="14">
        <f t="shared" si="414"/>
        <v>35</v>
      </c>
      <c r="AJ975" s="14" t="str">
        <f>INDEX(挂机升级突破!$DT$4:$ED$4,INDEX(挂机升级突破!$DQ$6:$DQ$57,卡牌消耗!AI975))</f>
        <v>金币</v>
      </c>
      <c r="AK975" s="14">
        <f>ROUND(INDEX(挂机升级突破!$DJ$6:$DJ$57,卡牌消耗!AI975)*INDEX(卡牌消耗!$B$8:$F$8,AG975)/$Q$4/50,0)*50</f>
        <v>10900</v>
      </c>
      <c r="AL975" s="14" t="str">
        <f>IF(AD975&gt;0,INDEX(挂机升级突破!$DT$4:$ED$4,AD975),"")</f>
        <v>橙色基础材料</v>
      </c>
      <c r="AM975" s="14">
        <f>ROUND(INDEX(挂机升级突破!$DT$6:$ED$57,卡牌消耗!AI975,AD975)*INDEX(卡牌消耗!$B$5:$F$5,AG975)/$Q$4/5,0)*5</f>
        <v>25</v>
      </c>
      <c r="AN975" s="14" t="str">
        <f>IF(AE975&gt;0,INDEX(挂机升级突破!$DT$4:$ED$4,AE975),"")</f>
        <v/>
      </c>
      <c r="AO975" s="14" t="str">
        <f>IF(AE975&gt;0,ROUND(INDEX(挂机升级突破!$DT$6:$ED$57,卡牌消耗!AI975,AE975)*INDEX(卡牌消耗!$B$7:$F$7,AG975)/$Q$4,0),"")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410"/>
        <v>19</v>
      </c>
      <c r="AC976" s="14">
        <f>INDEX(挂机升级突破!$DQ$6:$DQ$57,卡牌消耗!AI976)</f>
        <v>11</v>
      </c>
      <c r="AD976" s="14">
        <f>INDEX(挂机升级突破!DR$6:DR$57,卡牌消耗!$AI976)</f>
        <v>4</v>
      </c>
      <c r="AE976" s="14">
        <f>INDEX(挂机升级突破!DS$6:DS$57,卡牌消耗!$AI976)</f>
        <v>0</v>
      </c>
      <c r="AF976" s="14" t="str">
        <f t="shared" si="411"/>
        <v>食火蜥</v>
      </c>
      <c r="AG976" s="14">
        <f t="shared" si="412"/>
        <v>2</v>
      </c>
      <c r="AH976" s="14" t="str">
        <f t="shared" si="413"/>
        <v>食火蜥魂火-36</v>
      </c>
      <c r="AI976" s="14">
        <f t="shared" si="414"/>
        <v>36</v>
      </c>
      <c r="AJ976" s="14" t="str">
        <f>INDEX(挂机升级突破!$DT$4:$ED$4,INDEX(挂机升级突破!$DQ$6:$DQ$57,卡牌消耗!AI976))</f>
        <v>金币</v>
      </c>
      <c r="AK976" s="14">
        <f>ROUND(INDEX(挂机升级突破!$DJ$6:$DJ$57,卡牌消耗!AI976)*INDEX(卡牌消耗!$B$8:$F$8,AG976)/$Q$4/50,0)*50</f>
        <v>10900</v>
      </c>
      <c r="AL976" s="14" t="str">
        <f>IF(AD976&gt;0,INDEX(挂机升级突破!$DT$4:$ED$4,AD976),"")</f>
        <v>橙色基础材料</v>
      </c>
      <c r="AM976" s="14">
        <f>ROUND(INDEX(挂机升级突破!$DT$6:$ED$57,卡牌消耗!AI976,AD976)*INDEX(卡牌消耗!$B$5:$F$5,AG976)/$Q$4/5,0)*5</f>
        <v>25</v>
      </c>
      <c r="AN976" s="14" t="str">
        <f>IF(AE976&gt;0,INDEX(挂机升级突破!$DT$4:$ED$4,AE976),"")</f>
        <v/>
      </c>
      <c r="AO976" s="14" t="str">
        <f>IF(AE976&gt;0,ROUND(INDEX(挂机升级突破!$DT$6:$ED$57,卡牌消耗!AI976,AE976)*INDEX(卡牌消耗!$B$7:$F$7,AG976)/$Q$4,0),"")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410"/>
        <v>19</v>
      </c>
      <c r="AC977" s="14">
        <f>INDEX(挂机升级突破!$DQ$6:$DQ$57,卡牌消耗!AI977)</f>
        <v>11</v>
      </c>
      <c r="AD977" s="14">
        <f>INDEX(挂机升级突破!DR$6:DR$57,卡牌消耗!$AI977)</f>
        <v>4</v>
      </c>
      <c r="AE977" s="14">
        <f>INDEX(挂机升级突破!DS$6:DS$57,卡牌消耗!$AI977)</f>
        <v>0</v>
      </c>
      <c r="AF977" s="14" t="str">
        <f t="shared" si="411"/>
        <v>食火蜥</v>
      </c>
      <c r="AG977" s="14">
        <f t="shared" si="412"/>
        <v>2</v>
      </c>
      <c r="AH977" s="14" t="str">
        <f t="shared" si="413"/>
        <v>食火蜥魂火-37</v>
      </c>
      <c r="AI977" s="14">
        <f t="shared" si="414"/>
        <v>37</v>
      </c>
      <c r="AJ977" s="14" t="str">
        <f>INDEX(挂机升级突破!$DT$4:$ED$4,INDEX(挂机升级突破!$DQ$6:$DQ$57,卡牌消耗!AI977))</f>
        <v>金币</v>
      </c>
      <c r="AK977" s="14">
        <f>ROUND(INDEX(挂机升级突破!$DJ$6:$DJ$57,卡牌消耗!AI977)*INDEX(卡牌消耗!$B$8:$F$8,AG977)/$Q$4/50,0)*50</f>
        <v>11650</v>
      </c>
      <c r="AL977" s="14" t="str">
        <f>IF(AD977&gt;0,INDEX(挂机升级突破!$DT$4:$ED$4,AD977),"")</f>
        <v>橙色基础材料</v>
      </c>
      <c r="AM977" s="14">
        <f>ROUND(INDEX(挂机升级突破!$DT$6:$ED$57,卡牌消耗!AI977,AD977)*INDEX(卡牌消耗!$B$5:$F$5,AG977)/$Q$4/5,0)*5</f>
        <v>25</v>
      </c>
      <c r="AN977" s="14" t="str">
        <f>IF(AE977&gt;0,INDEX(挂机升级突破!$DT$4:$ED$4,AE977),"")</f>
        <v/>
      </c>
      <c r="AO977" s="14" t="str">
        <f>IF(AE977&gt;0,ROUND(INDEX(挂机升级突破!$DT$6:$ED$57,卡牌消耗!AI977,AE977)*INDEX(卡牌消耗!$B$7:$F$7,AG977)/$Q$4,0),"")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410"/>
        <v>19</v>
      </c>
      <c r="AC978" s="14">
        <f>INDEX(挂机升级突破!$DQ$6:$DQ$57,卡牌消耗!AI978)</f>
        <v>11</v>
      </c>
      <c r="AD978" s="14">
        <f>INDEX(挂机升级突破!DR$6:DR$57,卡牌消耗!$AI978)</f>
        <v>5</v>
      </c>
      <c r="AE978" s="14">
        <f>INDEX(挂机升级突破!DS$6:DS$57,卡牌消耗!$AI978)</f>
        <v>0</v>
      </c>
      <c r="AF978" s="14" t="str">
        <f t="shared" si="411"/>
        <v>食火蜥</v>
      </c>
      <c r="AG978" s="14">
        <f t="shared" si="412"/>
        <v>2</v>
      </c>
      <c r="AH978" s="14" t="str">
        <f t="shared" si="413"/>
        <v>食火蜥魂火-38</v>
      </c>
      <c r="AI978" s="14">
        <f t="shared" si="414"/>
        <v>38</v>
      </c>
      <c r="AJ978" s="14" t="str">
        <f>INDEX(挂机升级突破!$DT$4:$ED$4,INDEX(挂机升级突破!$DQ$6:$DQ$57,卡牌消耗!AI978))</f>
        <v>金币</v>
      </c>
      <c r="AK978" s="14">
        <f>ROUND(INDEX(挂机升级突破!$DJ$6:$DJ$57,卡牌消耗!AI978)*INDEX(卡牌消耗!$B$8:$F$8,AG978)/$Q$4/50,0)*50</f>
        <v>15050</v>
      </c>
      <c r="AL978" s="14" t="str">
        <f>IF(AD978&gt;0,INDEX(挂机升级突破!$DT$4:$ED$4,AD978),"")</f>
        <v>红色基础材料</v>
      </c>
      <c r="AM978" s="14">
        <f>ROUND(INDEX(挂机升级突破!$DT$6:$ED$57,卡牌消耗!AI978,AD978)*INDEX(卡牌消耗!$B$5:$F$5,AG978)/$Q$4/5,0)*5</f>
        <v>5</v>
      </c>
      <c r="AN978" s="14" t="str">
        <f>IF(AE978&gt;0,INDEX(挂机升级突破!$DT$4:$ED$4,AE978),"")</f>
        <v/>
      </c>
      <c r="AO978" s="14" t="str">
        <f>IF(AE978&gt;0,ROUND(INDEX(挂机升级突破!$DT$6:$ED$57,卡牌消耗!AI978,AE978)*INDEX(卡牌消耗!$B$7:$F$7,AG978)/$Q$4,0),"")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410"/>
        <v>19</v>
      </c>
      <c r="AC979" s="14">
        <f>INDEX(挂机升级突破!$DQ$6:$DQ$57,卡牌消耗!AI979)</f>
        <v>11</v>
      </c>
      <c r="AD979" s="14">
        <f>INDEX(挂机升级突破!DR$6:DR$57,卡牌消耗!$AI979)</f>
        <v>5</v>
      </c>
      <c r="AE979" s="14">
        <f>INDEX(挂机升级突破!DS$6:DS$57,卡牌消耗!$AI979)</f>
        <v>0</v>
      </c>
      <c r="AF979" s="14" t="str">
        <f t="shared" si="411"/>
        <v>食火蜥</v>
      </c>
      <c r="AG979" s="14">
        <f t="shared" si="412"/>
        <v>2</v>
      </c>
      <c r="AH979" s="14" t="str">
        <f t="shared" si="413"/>
        <v>食火蜥魂火-39</v>
      </c>
      <c r="AI979" s="14">
        <f t="shared" si="414"/>
        <v>39</v>
      </c>
      <c r="AJ979" s="14" t="str">
        <f>INDEX(挂机升级突破!$DT$4:$ED$4,INDEX(挂机升级突破!$DQ$6:$DQ$57,卡牌消耗!AI979))</f>
        <v>金币</v>
      </c>
      <c r="AK979" s="14">
        <f>ROUND(INDEX(挂机升级突破!$DJ$6:$DJ$57,卡牌消耗!AI979)*INDEX(卡牌消耗!$B$8:$F$8,AG979)/$Q$4/50,0)*50</f>
        <v>15050</v>
      </c>
      <c r="AL979" s="14" t="str">
        <f>IF(AD979&gt;0,INDEX(挂机升级突破!$DT$4:$ED$4,AD979),"")</f>
        <v>红色基础材料</v>
      </c>
      <c r="AM979" s="14">
        <f>ROUND(INDEX(挂机升级突破!$DT$6:$ED$57,卡牌消耗!AI979,AD979)*INDEX(卡牌消耗!$B$5:$F$5,AG979)/$Q$4/5,0)*5</f>
        <v>5</v>
      </c>
      <c r="AN979" s="14" t="str">
        <f>IF(AE979&gt;0,INDEX(挂机升级突破!$DT$4:$ED$4,AE979),"")</f>
        <v/>
      </c>
      <c r="AO979" s="14" t="str">
        <f>IF(AE979&gt;0,ROUND(INDEX(挂机升级突破!$DT$6:$ED$57,卡牌消耗!AI979,AE979)*INDEX(卡牌消耗!$B$7:$F$7,AG979)/$Q$4,0),"")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410"/>
        <v>19</v>
      </c>
      <c r="AC980" s="14">
        <f>INDEX(挂机升级突破!$DQ$6:$DQ$57,卡牌消耗!AI980)</f>
        <v>11</v>
      </c>
      <c r="AD980" s="14">
        <f>INDEX(挂机升级突破!DR$6:DR$57,卡牌消耗!$AI980)</f>
        <v>5</v>
      </c>
      <c r="AE980" s="14">
        <f>INDEX(挂机升级突破!DS$6:DS$57,卡牌消耗!$AI980)</f>
        <v>0</v>
      </c>
      <c r="AF980" s="14" t="str">
        <f t="shared" si="411"/>
        <v>食火蜥</v>
      </c>
      <c r="AG980" s="14">
        <f t="shared" si="412"/>
        <v>2</v>
      </c>
      <c r="AH980" s="14" t="str">
        <f t="shared" si="413"/>
        <v>食火蜥魂火-40</v>
      </c>
      <c r="AI980" s="14">
        <f t="shared" si="414"/>
        <v>40</v>
      </c>
      <c r="AJ980" s="14" t="str">
        <f>INDEX(挂机升级突破!$DT$4:$ED$4,INDEX(挂机升级突破!$DQ$6:$DQ$57,卡牌消耗!AI980))</f>
        <v>金币</v>
      </c>
      <c r="AK980" s="14">
        <f>ROUND(INDEX(挂机升级突破!$DJ$6:$DJ$57,卡牌消耗!AI980)*INDEX(卡牌消耗!$B$8:$F$8,AG980)/$Q$4/50,0)*50</f>
        <v>15050</v>
      </c>
      <c r="AL980" s="14" t="str">
        <f>IF(AD980&gt;0,INDEX(挂机升级突破!$DT$4:$ED$4,AD980),"")</f>
        <v>红色基础材料</v>
      </c>
      <c r="AM980" s="14">
        <f>ROUND(INDEX(挂机升级突破!$DT$6:$ED$57,卡牌消耗!AI980,AD980)*INDEX(卡牌消耗!$B$5:$F$5,AG980)/$Q$4/5,0)*5</f>
        <v>5</v>
      </c>
      <c r="AN980" s="14" t="str">
        <f>IF(AE980&gt;0,INDEX(挂机升级突破!$DT$4:$ED$4,AE980),"")</f>
        <v/>
      </c>
      <c r="AO980" s="14" t="str">
        <f>IF(AE980&gt;0,ROUND(INDEX(挂机升级突破!$DT$6:$ED$57,卡牌消耗!AI980,AE980)*INDEX(卡牌消耗!$B$7:$F$7,AG980)/$Q$4,0),"")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410"/>
        <v>19</v>
      </c>
      <c r="AC981" s="14">
        <f>INDEX(挂机升级突破!$DQ$6:$DQ$57,卡牌消耗!AI981)</f>
        <v>11</v>
      </c>
      <c r="AD981" s="14">
        <f>INDEX(挂机升级突破!DR$6:DR$57,卡牌消耗!$AI981)</f>
        <v>5</v>
      </c>
      <c r="AE981" s="14">
        <f>INDEX(挂机升级突破!DS$6:DS$57,卡牌消耗!$AI981)</f>
        <v>10</v>
      </c>
      <c r="AF981" s="14" t="str">
        <f t="shared" si="411"/>
        <v>食火蜥</v>
      </c>
      <c r="AG981" s="14">
        <f t="shared" si="412"/>
        <v>2</v>
      </c>
      <c r="AH981" s="14" t="str">
        <f t="shared" si="413"/>
        <v>食火蜥魂火-41</v>
      </c>
      <c r="AI981" s="14">
        <f t="shared" si="414"/>
        <v>41</v>
      </c>
      <c r="AJ981" s="14" t="str">
        <f>INDEX(挂机升级突破!$DT$4:$ED$4,INDEX(挂机升级突破!$DQ$6:$DQ$57,卡牌消耗!AI981))</f>
        <v>金币</v>
      </c>
      <c r="AK981" s="14">
        <f>ROUND(INDEX(挂机升级突破!$DJ$6:$DJ$57,卡牌消耗!AI981)*INDEX(卡牌消耗!$B$8:$F$8,AG981)/$Q$4/50,0)*50</f>
        <v>20700</v>
      </c>
      <c r="AL981" s="14" t="str">
        <f>IF(AD981&gt;0,INDEX(挂机升级突破!$DT$4:$ED$4,AD981),"")</f>
        <v>红色基础材料</v>
      </c>
      <c r="AM981" s="14">
        <f>ROUND(INDEX(挂机升级突破!$DT$6:$ED$57,卡牌消耗!AI981,AD981)*INDEX(卡牌消耗!$B$5:$F$5,AG981)/$Q$4/5,0)*5</f>
        <v>10</v>
      </c>
      <c r="AN981" s="14" t="str">
        <f>IF(AE981&gt;0,INDEX(挂机升级突破!$DT$4:$ED$4,AE981),"")</f>
        <v>灵玉</v>
      </c>
      <c r="AO981" s="14">
        <f>IF(AE981&gt;0,ROUND(INDEX(挂机升级突破!$DT$6:$ED$57,卡牌消耗!AI981,AE981)*INDEX(卡牌消耗!$B$7:$F$7,AG981)/$Q$4,0),"")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410"/>
        <v>19</v>
      </c>
      <c r="AC982" s="14">
        <f>INDEX(挂机升级突破!$DQ$6:$DQ$57,卡牌消耗!AI982)</f>
        <v>11</v>
      </c>
      <c r="AD982" s="14">
        <f>INDEX(挂机升级突破!DR$6:DR$57,卡牌消耗!$AI982)</f>
        <v>5</v>
      </c>
      <c r="AE982" s="14">
        <f>INDEX(挂机升级突破!DS$6:DS$57,卡牌消耗!$AI982)</f>
        <v>10</v>
      </c>
      <c r="AF982" s="14" t="str">
        <f t="shared" si="411"/>
        <v>食火蜥</v>
      </c>
      <c r="AG982" s="14">
        <f t="shared" si="412"/>
        <v>2</v>
      </c>
      <c r="AH982" s="14" t="str">
        <f t="shared" si="413"/>
        <v>食火蜥魂火-42</v>
      </c>
      <c r="AI982" s="14">
        <f t="shared" si="414"/>
        <v>42</v>
      </c>
      <c r="AJ982" s="14" t="str">
        <f>INDEX(挂机升级突破!$DT$4:$ED$4,INDEX(挂机升级突破!$DQ$6:$DQ$57,卡牌消耗!AI982))</f>
        <v>金币</v>
      </c>
      <c r="AK982" s="14">
        <f>ROUND(INDEX(挂机升级突破!$DJ$6:$DJ$57,卡牌消耗!AI982)*INDEX(卡牌消耗!$B$8:$F$8,AG982)/$Q$4/50,0)*50</f>
        <v>20700</v>
      </c>
      <c r="AL982" s="14" t="str">
        <f>IF(AD982&gt;0,INDEX(挂机升级突破!$DT$4:$ED$4,AD982),"")</f>
        <v>红色基础材料</v>
      </c>
      <c r="AM982" s="14">
        <f>ROUND(INDEX(挂机升级突破!$DT$6:$ED$57,卡牌消耗!AI982,AD982)*INDEX(卡牌消耗!$B$5:$F$5,AG982)/$Q$4/5,0)*5</f>
        <v>10</v>
      </c>
      <c r="AN982" s="14" t="str">
        <f>IF(AE982&gt;0,INDEX(挂机升级突破!$DT$4:$ED$4,AE982),"")</f>
        <v>灵玉</v>
      </c>
      <c r="AO982" s="14">
        <f>IF(AE982&gt;0,ROUND(INDEX(挂机升级突破!$DT$6:$ED$57,卡牌消耗!AI982,AE982)*INDEX(卡牌消耗!$B$7:$F$7,AG982)/$Q$4,0),"")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410"/>
        <v>19</v>
      </c>
      <c r="AC983" s="14">
        <f>INDEX(挂机升级突破!$DQ$6:$DQ$57,卡牌消耗!AI983)</f>
        <v>11</v>
      </c>
      <c r="AD983" s="14">
        <f>INDEX(挂机升级突破!DR$6:DR$57,卡牌消耗!$AI983)</f>
        <v>5</v>
      </c>
      <c r="AE983" s="14">
        <f>INDEX(挂机升级突破!DS$6:DS$57,卡牌消耗!$AI983)</f>
        <v>10</v>
      </c>
      <c r="AF983" s="14" t="str">
        <f t="shared" si="411"/>
        <v>食火蜥</v>
      </c>
      <c r="AG983" s="14">
        <f t="shared" si="412"/>
        <v>2</v>
      </c>
      <c r="AH983" s="14" t="str">
        <f t="shared" si="413"/>
        <v>食火蜥魂火-43</v>
      </c>
      <c r="AI983" s="14">
        <f t="shared" si="414"/>
        <v>43</v>
      </c>
      <c r="AJ983" s="14" t="str">
        <f>INDEX(挂机升级突破!$DT$4:$ED$4,INDEX(挂机升级突破!$DQ$6:$DQ$57,卡牌消耗!AI983))</f>
        <v>金币</v>
      </c>
      <c r="AK983" s="14">
        <f>ROUND(INDEX(挂机升级突破!$DJ$6:$DJ$57,卡牌消耗!AI983)*INDEX(卡牌消耗!$B$8:$F$8,AG983)/$Q$4/50,0)*50</f>
        <v>20700</v>
      </c>
      <c r="AL983" s="14" t="str">
        <f>IF(AD983&gt;0,INDEX(挂机升级突破!$DT$4:$ED$4,AD983),"")</f>
        <v>红色基础材料</v>
      </c>
      <c r="AM983" s="14">
        <f>ROUND(INDEX(挂机升级突破!$DT$6:$ED$57,卡牌消耗!AI983,AD983)*INDEX(卡牌消耗!$B$5:$F$5,AG983)/$Q$4/5,0)*5</f>
        <v>10</v>
      </c>
      <c r="AN983" s="14" t="str">
        <f>IF(AE983&gt;0,INDEX(挂机升级突破!$DT$4:$ED$4,AE983),"")</f>
        <v>灵玉</v>
      </c>
      <c r="AO983" s="14">
        <f>IF(AE983&gt;0,ROUND(INDEX(挂机升级突破!$DT$6:$ED$57,卡牌消耗!AI983,AE983)*INDEX(卡牌消耗!$B$7:$F$7,AG983)/$Q$4,0),"")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410"/>
        <v>19</v>
      </c>
      <c r="AC984" s="14">
        <f>INDEX(挂机升级突破!$DQ$6:$DQ$57,卡牌消耗!AI984)</f>
        <v>11</v>
      </c>
      <c r="AD984" s="14">
        <f>INDEX(挂机升级突破!DR$6:DR$57,卡牌消耗!$AI984)</f>
        <v>5</v>
      </c>
      <c r="AE984" s="14">
        <f>INDEX(挂机升级突破!DS$6:DS$57,卡牌消耗!$AI984)</f>
        <v>10</v>
      </c>
      <c r="AF984" s="14" t="str">
        <f t="shared" si="411"/>
        <v>食火蜥</v>
      </c>
      <c r="AG984" s="14">
        <f t="shared" si="412"/>
        <v>2</v>
      </c>
      <c r="AH984" s="14" t="str">
        <f t="shared" si="413"/>
        <v>食火蜥魂火-44</v>
      </c>
      <c r="AI984" s="14">
        <f t="shared" si="414"/>
        <v>44</v>
      </c>
      <c r="AJ984" s="14" t="str">
        <f>INDEX(挂机升级突破!$DT$4:$ED$4,INDEX(挂机升级突破!$DQ$6:$DQ$57,卡牌消耗!AI984))</f>
        <v>金币</v>
      </c>
      <c r="AK984" s="14">
        <f>ROUND(INDEX(挂机升级突破!$DJ$6:$DJ$57,卡牌消耗!AI984)*INDEX(卡牌消耗!$B$8:$F$8,AG984)/$Q$4/50,0)*50</f>
        <v>26300</v>
      </c>
      <c r="AL984" s="14" t="str">
        <f>IF(AD984&gt;0,INDEX(挂机升级突破!$DT$4:$ED$4,AD984),"")</f>
        <v>红色基础材料</v>
      </c>
      <c r="AM984" s="14">
        <f>ROUND(INDEX(挂机升级突破!$DT$6:$ED$57,卡牌消耗!AI984,AD984)*INDEX(卡牌消耗!$B$5:$F$5,AG984)/$Q$4/5,0)*5</f>
        <v>10</v>
      </c>
      <c r="AN984" s="14" t="str">
        <f>IF(AE984&gt;0,INDEX(挂机升级突破!$DT$4:$ED$4,AE984),"")</f>
        <v>灵玉</v>
      </c>
      <c r="AO984" s="14">
        <f>IF(AE984&gt;0,ROUND(INDEX(挂机升级突破!$DT$6:$ED$57,卡牌消耗!AI984,AE984)*INDEX(卡牌消耗!$B$7:$F$7,AG984)/$Q$4,0),"")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410"/>
        <v>19</v>
      </c>
      <c r="AC985" s="14">
        <f>INDEX(挂机升级突破!$DQ$6:$DQ$57,卡牌消耗!AI985)</f>
        <v>11</v>
      </c>
      <c r="AD985" s="14">
        <f>INDEX(挂机升级突破!DR$6:DR$57,卡牌消耗!$AI985)</f>
        <v>5</v>
      </c>
      <c r="AE985" s="14">
        <f>INDEX(挂机升级突破!DS$6:DS$57,卡牌消耗!$AI985)</f>
        <v>10</v>
      </c>
      <c r="AF985" s="14" t="str">
        <f t="shared" si="411"/>
        <v>食火蜥</v>
      </c>
      <c r="AG985" s="14">
        <f t="shared" si="412"/>
        <v>2</v>
      </c>
      <c r="AH985" s="14" t="str">
        <f t="shared" si="413"/>
        <v>食火蜥魂火-45</v>
      </c>
      <c r="AI985" s="14">
        <f t="shared" si="414"/>
        <v>45</v>
      </c>
      <c r="AJ985" s="14" t="str">
        <f>INDEX(挂机升级突破!$DT$4:$ED$4,INDEX(挂机升级突破!$DQ$6:$DQ$57,卡牌消耗!AI985))</f>
        <v>金币</v>
      </c>
      <c r="AK985" s="14">
        <f>ROUND(INDEX(挂机升级突破!$DJ$6:$DJ$57,卡牌消耗!AI985)*INDEX(卡牌消耗!$B$8:$F$8,AG985)/$Q$4/50,0)*50</f>
        <v>26300</v>
      </c>
      <c r="AL985" s="14" t="str">
        <f>IF(AD985&gt;0,INDEX(挂机升级突破!$DT$4:$ED$4,AD985),"")</f>
        <v>红色基础材料</v>
      </c>
      <c r="AM985" s="14">
        <f>ROUND(INDEX(挂机升级突破!$DT$6:$ED$57,卡牌消耗!AI985,AD985)*INDEX(卡牌消耗!$B$5:$F$5,AG985)/$Q$4/5,0)*5</f>
        <v>10</v>
      </c>
      <c r="AN985" s="14" t="str">
        <f>IF(AE985&gt;0,INDEX(挂机升级突破!$DT$4:$ED$4,AE985),"")</f>
        <v>灵玉</v>
      </c>
      <c r="AO985" s="14">
        <f>IF(AE985&gt;0,ROUND(INDEX(挂机升级突破!$DT$6:$ED$57,卡牌消耗!AI985,AE985)*INDEX(卡牌消耗!$B$7:$F$7,AG985)/$Q$4,0),"")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410"/>
        <v>19</v>
      </c>
      <c r="AC986" s="14">
        <f>INDEX(挂机升级突破!$DQ$6:$DQ$57,卡牌消耗!AI986)</f>
        <v>11</v>
      </c>
      <c r="AD986" s="14">
        <f>INDEX(挂机升级突破!DR$6:DR$57,卡牌消耗!$AI986)</f>
        <v>5</v>
      </c>
      <c r="AE986" s="14">
        <f>INDEX(挂机升级突破!DS$6:DS$57,卡牌消耗!$AI986)</f>
        <v>10</v>
      </c>
      <c r="AF986" s="14" t="str">
        <f t="shared" si="411"/>
        <v>食火蜥</v>
      </c>
      <c r="AG986" s="14">
        <f t="shared" si="412"/>
        <v>2</v>
      </c>
      <c r="AH986" s="14" t="str">
        <f t="shared" si="413"/>
        <v>食火蜥魂火-46</v>
      </c>
      <c r="AI986" s="14">
        <f t="shared" si="414"/>
        <v>46</v>
      </c>
      <c r="AJ986" s="14" t="str">
        <f>INDEX(挂机升级突破!$DT$4:$ED$4,INDEX(挂机升级突破!$DQ$6:$DQ$57,卡牌消耗!AI986))</f>
        <v>金币</v>
      </c>
      <c r="AK986" s="14">
        <f>ROUND(INDEX(挂机升级突破!$DJ$6:$DJ$57,卡牌消耗!AI986)*INDEX(卡牌消耗!$B$8:$F$8,AG986)/$Q$4/50,0)*50</f>
        <v>28200</v>
      </c>
      <c r="AL986" s="14" t="str">
        <f>IF(AD986&gt;0,INDEX(挂机升级突破!$DT$4:$ED$4,AD986),"")</f>
        <v>红色基础材料</v>
      </c>
      <c r="AM986" s="14">
        <f>ROUND(INDEX(挂机升级突破!$DT$6:$ED$57,卡牌消耗!AI986,AD986)*INDEX(卡牌消耗!$B$5:$F$5,AG986)/$Q$4/5,0)*5</f>
        <v>10</v>
      </c>
      <c r="AN986" s="14" t="str">
        <f>IF(AE986&gt;0,INDEX(挂机升级突破!$DT$4:$ED$4,AE986),"")</f>
        <v>灵玉</v>
      </c>
      <c r="AO986" s="14">
        <f>IF(AE986&gt;0,ROUND(INDEX(挂机升级突破!$DT$6:$ED$57,卡牌消耗!AI986,AE986)*INDEX(卡牌消耗!$B$7:$F$7,AG986)/$Q$4,0),"")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410"/>
        <v>19</v>
      </c>
      <c r="AC987" s="14">
        <f>INDEX(挂机升级突破!$DQ$6:$DQ$57,卡牌消耗!AI987)</f>
        <v>11</v>
      </c>
      <c r="AD987" s="14">
        <f>INDEX(挂机升级突破!DR$6:DR$57,卡牌消耗!$AI987)</f>
        <v>5</v>
      </c>
      <c r="AE987" s="14">
        <f>INDEX(挂机升级突破!DS$6:DS$57,卡牌消耗!$AI987)</f>
        <v>10</v>
      </c>
      <c r="AF987" s="14" t="str">
        <f t="shared" si="411"/>
        <v>食火蜥</v>
      </c>
      <c r="AG987" s="14">
        <f t="shared" si="412"/>
        <v>2</v>
      </c>
      <c r="AH987" s="14" t="str">
        <f t="shared" si="413"/>
        <v>食火蜥魂火-47</v>
      </c>
      <c r="AI987" s="14">
        <f t="shared" si="414"/>
        <v>47</v>
      </c>
      <c r="AJ987" s="14" t="str">
        <f>INDEX(挂机升级突破!$DT$4:$ED$4,INDEX(挂机升级突破!$DQ$6:$DQ$57,卡牌消耗!AI987))</f>
        <v>金币</v>
      </c>
      <c r="AK987" s="14">
        <f>ROUND(INDEX(挂机升级突破!$DJ$6:$DJ$57,卡牌消耗!AI987)*INDEX(卡牌消耗!$B$8:$F$8,AG987)/$Q$4/50,0)*50</f>
        <v>136750</v>
      </c>
      <c r="AL987" s="14" t="str">
        <f>IF(AD987&gt;0,INDEX(挂机升级突破!$DT$4:$ED$4,AD987),"")</f>
        <v>红色基础材料</v>
      </c>
      <c r="AM987" s="14">
        <f>ROUND(INDEX(挂机升级突破!$DT$6:$ED$57,卡牌消耗!AI987,AD987)*INDEX(卡牌消耗!$B$5:$F$5,AG987)/$Q$4/5,0)*5</f>
        <v>10</v>
      </c>
      <c r="AN987" s="14" t="str">
        <f>IF(AE987&gt;0,INDEX(挂机升级突破!$DT$4:$ED$4,AE987),"")</f>
        <v>灵玉</v>
      </c>
      <c r="AO987" s="14">
        <f>IF(AE987&gt;0,ROUND(INDEX(挂机升级突破!$DT$6:$ED$57,卡牌消耗!AI987,AE987)*INDEX(卡牌消耗!$B$7:$F$7,AG987)/$Q$4,0),"")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410"/>
        <v>19</v>
      </c>
      <c r="AC988" s="14">
        <f>INDEX(挂机升级突破!$DQ$6:$DQ$57,卡牌消耗!AI988)</f>
        <v>11</v>
      </c>
      <c r="AD988" s="14">
        <f>INDEX(挂机升级突破!DR$6:DR$57,卡牌消耗!$AI988)</f>
        <v>5</v>
      </c>
      <c r="AE988" s="14">
        <f>INDEX(挂机升级突破!DS$6:DS$57,卡牌消耗!$AI988)</f>
        <v>10</v>
      </c>
      <c r="AF988" s="14" t="str">
        <f t="shared" si="411"/>
        <v>食火蜥</v>
      </c>
      <c r="AG988" s="14">
        <f t="shared" si="412"/>
        <v>2</v>
      </c>
      <c r="AH988" s="14" t="str">
        <f t="shared" si="413"/>
        <v>食火蜥魂火-48</v>
      </c>
      <c r="AI988" s="14">
        <f t="shared" si="414"/>
        <v>48</v>
      </c>
      <c r="AJ988" s="14" t="str">
        <f>INDEX(挂机升级突破!$DT$4:$ED$4,INDEX(挂机升级突破!$DQ$6:$DQ$57,卡牌消耗!AI988))</f>
        <v>金币</v>
      </c>
      <c r="AK988" s="14">
        <f>ROUND(INDEX(挂机升级突破!$DJ$6:$DJ$57,卡牌消耗!AI988)*INDEX(卡牌消耗!$B$8:$F$8,AG988)/$Q$4/50,0)*50</f>
        <v>136750</v>
      </c>
      <c r="AL988" s="14" t="str">
        <f>IF(AD988&gt;0,INDEX(挂机升级突破!$DT$4:$ED$4,AD988),"")</f>
        <v>红色基础材料</v>
      </c>
      <c r="AM988" s="14">
        <f>ROUND(INDEX(挂机升级突破!$DT$6:$ED$57,卡牌消耗!AI988,AD988)*INDEX(卡牌消耗!$B$5:$F$5,AG988)/$Q$4/5,0)*5</f>
        <v>10</v>
      </c>
      <c r="AN988" s="14" t="str">
        <f>IF(AE988&gt;0,INDEX(挂机升级突破!$DT$4:$ED$4,AE988),"")</f>
        <v>灵玉</v>
      </c>
      <c r="AO988" s="14">
        <f>IF(AE988&gt;0,ROUND(INDEX(挂机升级突破!$DT$6:$ED$57,卡牌消耗!AI988,AE988)*INDEX(卡牌消耗!$B$7:$F$7,AG988)/$Q$4,0),"")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410"/>
        <v>19</v>
      </c>
      <c r="AC989" s="14">
        <f>INDEX(挂机升级突破!$DQ$6:$DQ$57,卡牌消耗!AI989)</f>
        <v>11</v>
      </c>
      <c r="AD989" s="14">
        <f>INDEX(挂机升级突破!DR$6:DR$57,卡牌消耗!$AI989)</f>
        <v>5</v>
      </c>
      <c r="AE989" s="14">
        <f>INDEX(挂机升级突破!DS$6:DS$57,卡牌消耗!$AI989)</f>
        <v>10</v>
      </c>
      <c r="AF989" s="14" t="str">
        <f t="shared" si="411"/>
        <v>食火蜥</v>
      </c>
      <c r="AG989" s="14">
        <f t="shared" si="412"/>
        <v>2</v>
      </c>
      <c r="AH989" s="14" t="str">
        <f t="shared" si="413"/>
        <v>食火蜥魂火-49</v>
      </c>
      <c r="AI989" s="14">
        <f t="shared" si="414"/>
        <v>49</v>
      </c>
      <c r="AJ989" s="14" t="str">
        <f>INDEX(挂机升级突破!$DT$4:$ED$4,INDEX(挂机升级突破!$DQ$6:$DQ$57,卡牌消耗!AI989))</f>
        <v>金币</v>
      </c>
      <c r="AK989" s="14">
        <f>ROUND(INDEX(挂机升级突破!$DJ$6:$DJ$57,卡牌消耗!AI989)*INDEX(卡牌消耗!$B$8:$F$8,AG989)/$Q$4/50,0)*50</f>
        <v>136750</v>
      </c>
      <c r="AL989" s="14" t="str">
        <f>IF(AD989&gt;0,INDEX(挂机升级突破!$DT$4:$ED$4,AD989),"")</f>
        <v>红色基础材料</v>
      </c>
      <c r="AM989" s="14">
        <f>ROUND(INDEX(挂机升级突破!$DT$6:$ED$57,卡牌消耗!AI989,AD989)*INDEX(卡牌消耗!$B$5:$F$5,AG989)/$Q$4/5,0)*5</f>
        <v>10</v>
      </c>
      <c r="AN989" s="14" t="str">
        <f>IF(AE989&gt;0,INDEX(挂机升级突破!$DT$4:$ED$4,AE989),"")</f>
        <v>灵玉</v>
      </c>
      <c r="AO989" s="14">
        <f>IF(AE989&gt;0,ROUND(INDEX(挂机升级突破!$DT$6:$ED$57,卡牌消耗!AI989,AE989)*INDEX(卡牌消耗!$B$7:$F$7,AG989)/$Q$4,0),"")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410"/>
        <v>19</v>
      </c>
      <c r="AC990" s="14">
        <f>INDEX(挂机升级突破!$DQ$6:$DQ$57,卡牌消耗!AI990)</f>
        <v>11</v>
      </c>
      <c r="AD990" s="14">
        <f>INDEX(挂机升级突破!DR$6:DR$57,卡牌消耗!$AI990)</f>
        <v>5</v>
      </c>
      <c r="AE990" s="14">
        <f>INDEX(挂机升级突破!DS$6:DS$57,卡牌消耗!$AI990)</f>
        <v>10</v>
      </c>
      <c r="AF990" s="14" t="str">
        <f t="shared" si="411"/>
        <v>食火蜥</v>
      </c>
      <c r="AG990" s="14">
        <f t="shared" si="412"/>
        <v>2</v>
      </c>
      <c r="AH990" s="14" t="str">
        <f t="shared" si="413"/>
        <v>食火蜥魂火-50</v>
      </c>
      <c r="AI990" s="14">
        <f t="shared" si="414"/>
        <v>50</v>
      </c>
      <c r="AJ990" s="14" t="str">
        <f>INDEX(挂机升级突破!$DT$4:$ED$4,INDEX(挂机升级突破!$DQ$6:$DQ$57,卡牌消耗!AI990))</f>
        <v>金币</v>
      </c>
      <c r="AK990" s="14">
        <f>ROUND(INDEX(挂机升级突破!$DJ$6:$DJ$57,卡牌消耗!AI990)*INDEX(卡牌消耗!$B$8:$F$8,AG990)/$Q$4/50,0)*50</f>
        <v>227950</v>
      </c>
      <c r="AL990" s="14" t="str">
        <f>IF(AD990&gt;0,INDEX(挂机升级突破!$DT$4:$ED$4,AD990),"")</f>
        <v>红色基础材料</v>
      </c>
      <c r="AM990" s="14">
        <f>ROUND(INDEX(挂机升级突破!$DT$6:$ED$57,卡牌消耗!AI990,AD990)*INDEX(卡牌消耗!$B$5:$F$5,AG990)/$Q$4/5,0)*5</f>
        <v>10</v>
      </c>
      <c r="AN990" s="14" t="str">
        <f>IF(AE990&gt;0,INDEX(挂机升级突破!$DT$4:$ED$4,AE990),"")</f>
        <v>灵玉</v>
      </c>
      <c r="AO990" s="14">
        <f>IF(AE990&gt;0,ROUND(INDEX(挂机升级突破!$DT$6:$ED$57,卡牌消耗!AI990,AE990)*INDEX(卡牌消耗!$B$7:$F$7,AG990)/$Q$4,0),"")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410"/>
        <v>19</v>
      </c>
      <c r="AC991" s="14">
        <f>INDEX(挂机升级突破!$DQ$6:$DQ$57,卡牌消耗!AI991)</f>
        <v>11</v>
      </c>
      <c r="AD991" s="14">
        <f>INDEX(挂机升级突破!DR$6:DR$57,卡牌消耗!$AI991)</f>
        <v>5</v>
      </c>
      <c r="AE991" s="14">
        <f>INDEX(挂机升级突破!DS$6:DS$57,卡牌消耗!$AI991)</f>
        <v>10</v>
      </c>
      <c r="AF991" s="14" t="str">
        <f t="shared" si="411"/>
        <v>食火蜥</v>
      </c>
      <c r="AG991" s="14">
        <f t="shared" si="412"/>
        <v>2</v>
      </c>
      <c r="AH991" s="14" t="str">
        <f t="shared" si="413"/>
        <v>食火蜥魂火-51</v>
      </c>
      <c r="AI991" s="14">
        <f t="shared" si="414"/>
        <v>51</v>
      </c>
      <c r="AJ991" s="14" t="str">
        <f>INDEX(挂机升级突破!$DT$4:$ED$4,INDEX(挂机升级突破!$DQ$6:$DQ$57,卡牌消耗!AI991))</f>
        <v>金币</v>
      </c>
      <c r="AK991" s="14">
        <f>ROUND(INDEX(挂机升级突破!$DJ$6:$DJ$57,卡牌消耗!AI991)*INDEX(卡牌消耗!$B$8:$F$8,AG991)/$Q$4/50,0)*50</f>
        <v>250750</v>
      </c>
      <c r="AL991" s="14" t="str">
        <f>IF(AD991&gt;0,INDEX(挂机升级突破!$DT$4:$ED$4,AD991),"")</f>
        <v>红色基础材料</v>
      </c>
      <c r="AM991" s="14">
        <f>ROUND(INDEX(挂机升级突破!$DT$6:$ED$57,卡牌消耗!AI991,AD991)*INDEX(卡牌消耗!$B$5:$F$5,AG991)/$Q$4/5,0)*5</f>
        <v>10</v>
      </c>
      <c r="AN991" s="14" t="str">
        <f>IF(AE991&gt;0,INDEX(挂机升级突破!$DT$4:$ED$4,AE991),"")</f>
        <v>灵玉</v>
      </c>
      <c r="AO991" s="14">
        <f>IF(AE991&gt;0,ROUND(INDEX(挂机升级突破!$DT$6:$ED$57,卡牌消耗!AI991,AE991)*INDEX(卡牌消耗!$B$7:$F$7,AG991)/$Q$4,0),"")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410"/>
        <v>19</v>
      </c>
      <c r="AC992" s="14">
        <f>INDEX(挂机升级突破!$DQ$6:$DQ$57,卡牌消耗!AI992)</f>
        <v>11</v>
      </c>
      <c r="AD992" s="14">
        <f>INDEX(挂机升级突破!DR$6:DR$57,卡牌消耗!$AI992)</f>
        <v>5</v>
      </c>
      <c r="AE992" s="14">
        <f>INDEX(挂机升级突破!DS$6:DS$57,卡牌消耗!$AI992)</f>
        <v>10</v>
      </c>
      <c r="AF992" s="14" t="str">
        <f t="shared" si="411"/>
        <v>食火蜥</v>
      </c>
      <c r="AG992" s="14">
        <f t="shared" si="412"/>
        <v>2</v>
      </c>
      <c r="AH992" s="14" t="str">
        <f t="shared" si="413"/>
        <v>食火蜥魂火-52</v>
      </c>
      <c r="AI992" s="14">
        <f t="shared" si="414"/>
        <v>52</v>
      </c>
      <c r="AJ992" s="14" t="str">
        <f>INDEX(挂机升级突破!$DT$4:$ED$4,INDEX(挂机升级突破!$DQ$6:$DQ$57,卡牌消耗!AI992))</f>
        <v>金币</v>
      </c>
      <c r="AK992" s="14">
        <f>ROUND(INDEX(挂机升级突破!$DJ$6:$DJ$57,卡牌消耗!AI992)*INDEX(卡牌消耗!$B$8:$F$8,AG992)/$Q$4/50,0)*50</f>
        <v>250750</v>
      </c>
      <c r="AL992" s="14" t="str">
        <f>IF(AD992&gt;0,INDEX(挂机升级突破!$DT$4:$ED$4,AD992),"")</f>
        <v>红色基础材料</v>
      </c>
      <c r="AM992" s="14">
        <f>ROUND(INDEX(挂机升级突破!$DT$6:$ED$57,卡牌消耗!AI992,AD992)*INDEX(卡牌消耗!$B$5:$F$5,AG992)/$Q$4/5,0)*5</f>
        <v>10</v>
      </c>
      <c r="AN992" s="14" t="str">
        <f>IF(AE992&gt;0,INDEX(挂机升级突破!$DT$4:$ED$4,AE992),"")</f>
        <v>灵玉</v>
      </c>
      <c r="AO992" s="14">
        <f>IF(AE992&gt;0,ROUND(INDEX(挂机升级突破!$DT$6:$ED$57,卡牌消耗!AI992,AE992)*INDEX(卡牌消耗!$B$7:$F$7,AG992)/$Q$4,0),"")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410"/>
        <v>20</v>
      </c>
      <c r="AC993" s="14">
        <f>INDEX(挂机升级突破!$DQ$6:$DQ$57,卡牌消耗!AI993)</f>
        <v>11</v>
      </c>
      <c r="AD993" s="14">
        <f>INDEX(挂机升级突破!DR$6:DR$57,卡牌消耗!$AI993)</f>
        <v>1</v>
      </c>
      <c r="AE993" s="14">
        <f>INDEX(挂机升级突破!DS$6:DS$57,卡牌消耗!$AI993)</f>
        <v>0</v>
      </c>
      <c r="AF993" s="14" t="str">
        <f t="shared" si="411"/>
        <v>高顺</v>
      </c>
      <c r="AG993" s="14">
        <f t="shared" si="412"/>
        <v>3</v>
      </c>
      <c r="AH993" s="14" t="str">
        <f t="shared" si="413"/>
        <v>高顺魂火-1</v>
      </c>
      <c r="AI993" s="14">
        <f t="shared" si="414"/>
        <v>1</v>
      </c>
      <c r="AJ993" s="14" t="str">
        <f>INDEX(挂机升级突破!$DT$4:$ED$4,INDEX(挂机升级突破!$DQ$6:$DQ$57,卡牌消耗!AI993))</f>
        <v>金币</v>
      </c>
      <c r="AK993" s="14">
        <f>ROUND(INDEX(挂机升级突破!$DJ$6:$DJ$57,卡牌消耗!AI993)*INDEX(卡牌消耗!$B$8:$F$8,AG993)/$Q$4/50,0)*50</f>
        <v>850</v>
      </c>
      <c r="AL993" s="14" t="str">
        <f>IF(AD993&gt;0,INDEX(挂机升级突破!$DT$4:$ED$4,AD993),"")</f>
        <v>绿色基础材料</v>
      </c>
      <c r="AM993" s="14">
        <f>ROUND(INDEX(挂机升级突破!$DT$6:$ED$57,卡牌消耗!AI993,AD993)*INDEX(卡牌消耗!$B$5:$F$5,AG993)/$Q$4/5,0)*5</f>
        <v>25</v>
      </c>
      <c r="AN993" s="14" t="str">
        <f>IF(AE993&gt;0,INDEX(挂机升级突破!$DT$4:$ED$4,AE993),"")</f>
        <v/>
      </c>
      <c r="AO993" s="14" t="str">
        <f>IF(AE993&gt;0,ROUND(INDEX(挂机升级突破!$DT$6:$ED$57,卡牌消耗!AI993,AE993)*INDEX(卡牌消耗!$B$7:$F$7,AG993)/$Q$4,0),"")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410"/>
        <v>20</v>
      </c>
      <c r="AC994" s="14">
        <f>INDEX(挂机升级突破!$DQ$6:$DQ$57,卡牌消耗!AI994)</f>
        <v>11</v>
      </c>
      <c r="AD994" s="14">
        <f>INDEX(挂机升级突破!DR$6:DR$57,卡牌消耗!$AI994)</f>
        <v>1</v>
      </c>
      <c r="AE994" s="14">
        <f>INDEX(挂机升级突破!DS$6:DS$57,卡牌消耗!$AI994)</f>
        <v>0</v>
      </c>
      <c r="AF994" s="14" t="str">
        <f t="shared" si="411"/>
        <v>高顺</v>
      </c>
      <c r="AG994" s="14">
        <f t="shared" si="412"/>
        <v>3</v>
      </c>
      <c r="AH994" s="14" t="str">
        <f t="shared" si="413"/>
        <v>高顺魂火-2</v>
      </c>
      <c r="AI994" s="14">
        <f t="shared" si="414"/>
        <v>2</v>
      </c>
      <c r="AJ994" s="14" t="str">
        <f>INDEX(挂机升级突破!$DT$4:$ED$4,INDEX(挂机升级突破!$DQ$6:$DQ$57,卡牌消耗!AI994))</f>
        <v>金币</v>
      </c>
      <c r="AK994" s="14">
        <f>ROUND(INDEX(挂机升级突破!$DJ$6:$DJ$57,卡牌消耗!AI994)*INDEX(卡牌消耗!$B$8:$F$8,AG994)/$Q$4/50,0)*50</f>
        <v>1050</v>
      </c>
      <c r="AL994" s="14" t="str">
        <f>IF(AD994&gt;0,INDEX(挂机升级突破!$DT$4:$ED$4,AD994),"")</f>
        <v>绿色基础材料</v>
      </c>
      <c r="AM994" s="14">
        <f>ROUND(INDEX(挂机升级突破!$DT$6:$ED$57,卡牌消耗!AI994,AD994)*INDEX(卡牌消耗!$B$5:$F$5,AG994)/$Q$4/5,0)*5</f>
        <v>75</v>
      </c>
      <c r="AN994" s="14" t="str">
        <f>IF(AE994&gt;0,INDEX(挂机升级突破!$DT$4:$ED$4,AE994),"")</f>
        <v/>
      </c>
      <c r="AO994" s="14" t="str">
        <f>IF(AE994&gt;0,ROUND(INDEX(挂机升级突破!$DT$6:$ED$57,卡牌消耗!AI994,AE994)*INDEX(卡牌消耗!$B$7:$F$7,AG994)/$Q$4,0),"")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410"/>
        <v>20</v>
      </c>
      <c r="AC995" s="14">
        <f>INDEX(挂机升级突破!$DQ$6:$DQ$57,卡牌消耗!AI995)</f>
        <v>11</v>
      </c>
      <c r="AD995" s="14">
        <f>INDEX(挂机升级突破!DR$6:DR$57,卡牌消耗!$AI995)</f>
        <v>1</v>
      </c>
      <c r="AE995" s="14">
        <f>INDEX(挂机升级突破!DS$6:DS$57,卡牌消耗!$AI995)</f>
        <v>0</v>
      </c>
      <c r="AF995" s="14" t="str">
        <f t="shared" si="411"/>
        <v>高顺</v>
      </c>
      <c r="AG995" s="14">
        <f t="shared" si="412"/>
        <v>3</v>
      </c>
      <c r="AH995" s="14" t="str">
        <f t="shared" si="413"/>
        <v>高顺魂火-3</v>
      </c>
      <c r="AI995" s="14">
        <f t="shared" si="414"/>
        <v>3</v>
      </c>
      <c r="AJ995" s="14" t="str">
        <f>INDEX(挂机升级突破!$DT$4:$ED$4,INDEX(挂机升级突破!$DQ$6:$DQ$57,卡牌消耗!AI995))</f>
        <v>金币</v>
      </c>
      <c r="AK995" s="14">
        <f>ROUND(INDEX(挂机升级突破!$DJ$6:$DJ$57,卡牌消耗!AI995)*INDEX(卡牌消耗!$B$8:$F$8,AG995)/$Q$4/50,0)*50</f>
        <v>1050</v>
      </c>
      <c r="AL995" s="14" t="str">
        <f>IF(AD995&gt;0,INDEX(挂机升级突破!$DT$4:$ED$4,AD995),"")</f>
        <v>绿色基础材料</v>
      </c>
      <c r="AM995" s="14">
        <f>ROUND(INDEX(挂机升级突破!$DT$6:$ED$57,卡牌消耗!AI995,AD995)*INDEX(卡牌消耗!$B$5:$F$5,AG995)/$Q$4/5,0)*5</f>
        <v>100</v>
      </c>
      <c r="AN995" s="14" t="str">
        <f>IF(AE995&gt;0,INDEX(挂机升级突破!$DT$4:$ED$4,AE995),"")</f>
        <v/>
      </c>
      <c r="AO995" s="14" t="str">
        <f>IF(AE995&gt;0,ROUND(INDEX(挂机升级突破!$DT$6:$ED$57,卡牌消耗!AI995,AE995)*INDEX(卡牌消耗!$B$7:$F$7,AG995)/$Q$4,0),"")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410"/>
        <v>20</v>
      </c>
      <c r="AC996" s="14">
        <f>INDEX(挂机升级突破!$DQ$6:$DQ$57,卡牌消耗!AI996)</f>
        <v>11</v>
      </c>
      <c r="AD996" s="14">
        <f>INDEX(挂机升级突破!DR$6:DR$57,卡牌消耗!$AI996)</f>
        <v>1</v>
      </c>
      <c r="AE996" s="14">
        <f>INDEX(挂机升级突破!DS$6:DS$57,卡牌消耗!$AI996)</f>
        <v>0</v>
      </c>
      <c r="AF996" s="14" t="str">
        <f t="shared" si="411"/>
        <v>高顺</v>
      </c>
      <c r="AG996" s="14">
        <f t="shared" si="412"/>
        <v>3</v>
      </c>
      <c r="AH996" s="14" t="str">
        <f t="shared" si="413"/>
        <v>高顺魂火-4</v>
      </c>
      <c r="AI996" s="14">
        <f t="shared" si="414"/>
        <v>4</v>
      </c>
      <c r="AJ996" s="14" t="str">
        <f>INDEX(挂机升级突破!$DT$4:$ED$4,INDEX(挂机升级突破!$DQ$6:$DQ$57,卡牌消耗!AI996))</f>
        <v>金币</v>
      </c>
      <c r="AK996" s="14">
        <f>ROUND(INDEX(挂机升级突破!$DJ$6:$DJ$57,卡牌消耗!AI996)*INDEX(卡牌消耗!$B$8:$F$8,AG996)/$Q$4/50,0)*50</f>
        <v>1050</v>
      </c>
      <c r="AL996" s="14" t="str">
        <f>IF(AD996&gt;0,INDEX(挂机升级突破!$DT$4:$ED$4,AD996),"")</f>
        <v>绿色基础材料</v>
      </c>
      <c r="AM996" s="14">
        <f>ROUND(INDEX(挂机升级突破!$DT$6:$ED$57,卡牌消耗!AI996,AD996)*INDEX(卡牌消耗!$B$5:$F$5,AG996)/$Q$4/5,0)*5</f>
        <v>155</v>
      </c>
      <c r="AN996" s="14" t="str">
        <f>IF(AE996&gt;0,INDEX(挂机升级突破!$DT$4:$ED$4,AE996),"")</f>
        <v/>
      </c>
      <c r="AO996" s="14" t="str">
        <f>IF(AE996&gt;0,ROUND(INDEX(挂机升级突破!$DT$6:$ED$57,卡牌消耗!AI996,AE996)*INDEX(卡牌消耗!$B$7:$F$7,AG996)/$Q$4,0),"")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410"/>
        <v>20</v>
      </c>
      <c r="AC997" s="14">
        <f>INDEX(挂机升级突破!$DQ$6:$DQ$57,卡牌消耗!AI997)</f>
        <v>11</v>
      </c>
      <c r="AD997" s="14">
        <f>INDEX(挂机升级突破!DR$6:DR$57,卡牌消耗!$AI997)</f>
        <v>1</v>
      </c>
      <c r="AE997" s="14">
        <f>INDEX(挂机升级突破!DS$6:DS$57,卡牌消耗!$AI997)</f>
        <v>0</v>
      </c>
      <c r="AF997" s="14" t="str">
        <f t="shared" si="411"/>
        <v>高顺</v>
      </c>
      <c r="AG997" s="14">
        <f t="shared" si="412"/>
        <v>3</v>
      </c>
      <c r="AH997" s="14" t="str">
        <f t="shared" si="413"/>
        <v>高顺魂火-5</v>
      </c>
      <c r="AI997" s="14">
        <f t="shared" si="414"/>
        <v>5</v>
      </c>
      <c r="AJ997" s="14" t="str">
        <f>INDEX(挂机升级突破!$DT$4:$ED$4,INDEX(挂机升级突破!$DQ$6:$DQ$57,卡牌消耗!AI997))</f>
        <v>金币</v>
      </c>
      <c r="AK997" s="14">
        <f>ROUND(INDEX(挂机升级突破!$DJ$6:$DJ$57,卡牌消耗!AI997)*INDEX(卡牌消耗!$B$8:$F$8,AG997)/$Q$4/50,0)*50</f>
        <v>1050</v>
      </c>
      <c r="AL997" s="14" t="str">
        <f>IF(AD997&gt;0,INDEX(挂机升级突破!$DT$4:$ED$4,AD997),"")</f>
        <v>绿色基础材料</v>
      </c>
      <c r="AM997" s="14">
        <f>ROUND(INDEX(挂机升级突破!$DT$6:$ED$57,卡牌消耗!AI997,AD997)*INDEX(卡牌消耗!$B$5:$F$5,AG997)/$Q$4/5,0)*5</f>
        <v>155</v>
      </c>
      <c r="AN997" s="14" t="str">
        <f>IF(AE997&gt;0,INDEX(挂机升级突破!$DT$4:$ED$4,AE997),"")</f>
        <v/>
      </c>
      <c r="AO997" s="14" t="str">
        <f>IF(AE997&gt;0,ROUND(INDEX(挂机升级突破!$DT$6:$ED$57,卡牌消耗!AI997,AE997)*INDEX(卡牌消耗!$B$7:$F$7,AG997)/$Q$4,0),"")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410"/>
        <v>20</v>
      </c>
      <c r="AC998" s="14">
        <f>INDEX(挂机升级突破!$DQ$6:$DQ$57,卡牌消耗!AI998)</f>
        <v>11</v>
      </c>
      <c r="AD998" s="14">
        <f>INDEX(挂机升级突破!DR$6:DR$57,卡牌消耗!$AI998)</f>
        <v>2</v>
      </c>
      <c r="AE998" s="14">
        <f>INDEX(挂机升级突破!DS$6:DS$57,卡牌消耗!$AI998)</f>
        <v>0</v>
      </c>
      <c r="AF998" s="14" t="str">
        <f t="shared" si="411"/>
        <v>高顺</v>
      </c>
      <c r="AG998" s="14">
        <f t="shared" si="412"/>
        <v>3</v>
      </c>
      <c r="AH998" s="14" t="str">
        <f t="shared" si="413"/>
        <v>高顺魂火-6</v>
      </c>
      <c r="AI998" s="14">
        <f t="shared" si="414"/>
        <v>6</v>
      </c>
      <c r="AJ998" s="14" t="str">
        <f>INDEX(挂机升级突破!$DT$4:$ED$4,INDEX(挂机升级突破!$DQ$6:$DQ$57,卡牌消耗!AI998))</f>
        <v>金币</v>
      </c>
      <c r="AK998" s="14">
        <f>ROUND(INDEX(挂机升级突破!$DJ$6:$DJ$57,卡牌消耗!AI998)*INDEX(卡牌消耗!$B$8:$F$8,AG998)/$Q$4/50,0)*50</f>
        <v>1250</v>
      </c>
      <c r="AL998" s="14" t="str">
        <f>IF(AD998&gt;0,INDEX(挂机升级突破!$DT$4:$ED$4,AD998),"")</f>
        <v>蓝色基础材料</v>
      </c>
      <c r="AM998" s="14">
        <f>ROUND(INDEX(挂机升级突破!$DT$6:$ED$57,卡牌消耗!AI998,AD998)*INDEX(卡牌消耗!$B$5:$F$5,AG998)/$Q$4/5,0)*5</f>
        <v>30</v>
      </c>
      <c r="AN998" s="14" t="str">
        <f>IF(AE998&gt;0,INDEX(挂机升级突破!$DT$4:$ED$4,AE998),"")</f>
        <v/>
      </c>
      <c r="AO998" s="14" t="str">
        <f>IF(AE998&gt;0,ROUND(INDEX(挂机升级突破!$DT$6:$ED$57,卡牌消耗!AI998,AE998)*INDEX(卡牌消耗!$B$7:$F$7,AG998)/$Q$4,0),"")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410"/>
        <v>20</v>
      </c>
      <c r="AC999" s="14">
        <f>INDEX(挂机升级突破!$DQ$6:$DQ$57,卡牌消耗!AI999)</f>
        <v>11</v>
      </c>
      <c r="AD999" s="14">
        <f>INDEX(挂机升级突破!DR$6:DR$57,卡牌消耗!$AI999)</f>
        <v>2</v>
      </c>
      <c r="AE999" s="14">
        <f>INDEX(挂机升级突破!DS$6:DS$57,卡牌消耗!$AI999)</f>
        <v>0</v>
      </c>
      <c r="AF999" s="14" t="str">
        <f t="shared" si="411"/>
        <v>高顺</v>
      </c>
      <c r="AG999" s="14">
        <f t="shared" si="412"/>
        <v>3</v>
      </c>
      <c r="AH999" s="14" t="str">
        <f t="shared" si="413"/>
        <v>高顺魂火-7</v>
      </c>
      <c r="AI999" s="14">
        <f t="shared" si="414"/>
        <v>7</v>
      </c>
      <c r="AJ999" s="14" t="str">
        <f>INDEX(挂机升级突破!$DT$4:$ED$4,INDEX(挂机升级突破!$DQ$6:$DQ$57,卡牌消耗!AI999))</f>
        <v>金币</v>
      </c>
      <c r="AK999" s="14">
        <f>ROUND(INDEX(挂机升级突破!$DJ$6:$DJ$57,卡牌消耗!AI999)*INDEX(卡牌消耗!$B$8:$F$8,AG999)/$Q$4/50,0)*50</f>
        <v>1250</v>
      </c>
      <c r="AL999" s="14" t="str">
        <f>IF(AD999&gt;0,INDEX(挂机升级突破!$DT$4:$ED$4,AD999),"")</f>
        <v>蓝色基础材料</v>
      </c>
      <c r="AM999" s="14">
        <f>ROUND(INDEX(挂机升级突破!$DT$6:$ED$57,卡牌消耗!AI999,AD999)*INDEX(卡牌消耗!$B$5:$F$5,AG999)/$Q$4/5,0)*5</f>
        <v>30</v>
      </c>
      <c r="AN999" s="14" t="str">
        <f>IF(AE999&gt;0,INDEX(挂机升级突破!$DT$4:$ED$4,AE999),"")</f>
        <v/>
      </c>
      <c r="AO999" s="14" t="str">
        <f>IF(AE999&gt;0,ROUND(INDEX(挂机升级突破!$DT$6:$ED$57,卡牌消耗!AI999,AE999)*INDEX(卡牌消耗!$B$7:$F$7,AG999)/$Q$4,0),"")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410"/>
        <v>20</v>
      </c>
      <c r="AC1000" s="14">
        <f>INDEX(挂机升级突破!$DQ$6:$DQ$57,卡牌消耗!AI1000)</f>
        <v>11</v>
      </c>
      <c r="AD1000" s="14">
        <f>INDEX(挂机升级突破!DR$6:DR$57,卡牌消耗!$AI1000)</f>
        <v>2</v>
      </c>
      <c r="AE1000" s="14">
        <f>INDEX(挂机升级突破!DS$6:DS$57,卡牌消耗!$AI1000)</f>
        <v>0</v>
      </c>
      <c r="AF1000" s="14" t="str">
        <f t="shared" si="411"/>
        <v>高顺</v>
      </c>
      <c r="AG1000" s="14">
        <f t="shared" si="412"/>
        <v>3</v>
      </c>
      <c r="AH1000" s="14" t="str">
        <f t="shared" si="413"/>
        <v>高顺魂火-8</v>
      </c>
      <c r="AI1000" s="14">
        <f t="shared" si="414"/>
        <v>8</v>
      </c>
      <c r="AJ1000" s="14" t="str">
        <f>INDEX(挂机升级突破!$DT$4:$ED$4,INDEX(挂机升级突破!$DQ$6:$DQ$57,卡牌消耗!AI1000))</f>
        <v>金币</v>
      </c>
      <c r="AK1000" s="14">
        <f>ROUND(INDEX(挂机升级突破!$DJ$6:$DJ$57,卡牌消耗!AI1000)*INDEX(卡牌消耗!$B$8:$F$8,AG1000)/$Q$4/50,0)*50</f>
        <v>1900</v>
      </c>
      <c r="AL1000" s="14" t="str">
        <f>IF(AD1000&gt;0,INDEX(挂机升级突破!$DT$4:$ED$4,AD1000),"")</f>
        <v>蓝色基础材料</v>
      </c>
      <c r="AM1000" s="14">
        <f>ROUND(INDEX(挂机升级突破!$DT$6:$ED$57,卡牌消耗!AI1000,AD1000)*INDEX(卡牌消耗!$B$5:$F$5,AG1000)/$Q$4/5,0)*5</f>
        <v>60</v>
      </c>
      <c r="AN1000" s="14" t="str">
        <f>IF(AE1000&gt;0,INDEX(挂机升级突破!$DT$4:$ED$4,AE1000),"")</f>
        <v/>
      </c>
      <c r="AO1000" s="14" t="str">
        <f>IF(AE1000&gt;0,ROUND(INDEX(挂机升级突破!$DT$6:$ED$57,卡牌消耗!AI1000,AE1000)*INDEX(卡牌消耗!$B$7:$F$7,AG1000)/$Q$4,0),"")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410"/>
        <v>20</v>
      </c>
      <c r="AC1001" s="14">
        <f>INDEX(挂机升级突破!$DQ$6:$DQ$57,卡牌消耗!AI1001)</f>
        <v>11</v>
      </c>
      <c r="AD1001" s="14">
        <f>INDEX(挂机升级突破!DR$6:DR$57,卡牌消耗!$AI1001)</f>
        <v>2</v>
      </c>
      <c r="AE1001" s="14">
        <f>INDEX(挂机升级突破!DS$6:DS$57,卡牌消耗!$AI1001)</f>
        <v>0</v>
      </c>
      <c r="AF1001" s="14" t="str">
        <f t="shared" si="411"/>
        <v>高顺</v>
      </c>
      <c r="AG1001" s="14">
        <f t="shared" si="412"/>
        <v>3</v>
      </c>
      <c r="AH1001" s="14" t="str">
        <f t="shared" si="413"/>
        <v>高顺魂火-9</v>
      </c>
      <c r="AI1001" s="14">
        <f t="shared" si="414"/>
        <v>9</v>
      </c>
      <c r="AJ1001" s="14" t="str">
        <f>INDEX(挂机升级突破!$DT$4:$ED$4,INDEX(挂机升级突破!$DQ$6:$DQ$57,卡牌消耗!AI1001))</f>
        <v>金币</v>
      </c>
      <c r="AK1001" s="14">
        <f>ROUND(INDEX(挂机升级突破!$DJ$6:$DJ$57,卡牌消耗!AI1001)*INDEX(卡牌消耗!$B$8:$F$8,AG1001)/$Q$4/50,0)*50</f>
        <v>1900</v>
      </c>
      <c r="AL1001" s="14" t="str">
        <f>IF(AD1001&gt;0,INDEX(挂机升级突破!$DT$4:$ED$4,AD1001),"")</f>
        <v>蓝色基础材料</v>
      </c>
      <c r="AM1001" s="14">
        <f>ROUND(INDEX(挂机升级突破!$DT$6:$ED$57,卡牌消耗!AI1001,AD1001)*INDEX(卡牌消耗!$B$5:$F$5,AG1001)/$Q$4/5,0)*5</f>
        <v>60</v>
      </c>
      <c r="AN1001" s="14" t="str">
        <f>IF(AE1001&gt;0,INDEX(挂机升级突破!$DT$4:$ED$4,AE1001),"")</f>
        <v/>
      </c>
      <c r="AO1001" s="14" t="str">
        <f>IF(AE1001&gt;0,ROUND(INDEX(挂机升级突破!$DT$6:$ED$57,卡牌消耗!AI1001,AE1001)*INDEX(卡牌消耗!$B$7:$F$7,AG1001)/$Q$4,0),"")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410"/>
        <v>20</v>
      </c>
      <c r="AC1002" s="14">
        <f>INDEX(挂机升级突破!$DQ$6:$DQ$57,卡牌消耗!AI1002)</f>
        <v>11</v>
      </c>
      <c r="AD1002" s="14">
        <f>INDEX(挂机升级突破!DR$6:DR$57,卡牌消耗!$AI1002)</f>
        <v>2</v>
      </c>
      <c r="AE1002" s="14">
        <f>INDEX(挂机升级突破!DS$6:DS$57,卡牌消耗!$AI1002)</f>
        <v>0</v>
      </c>
      <c r="AF1002" s="14" t="str">
        <f t="shared" si="411"/>
        <v>高顺</v>
      </c>
      <c r="AG1002" s="14">
        <f t="shared" si="412"/>
        <v>3</v>
      </c>
      <c r="AH1002" s="14" t="str">
        <f t="shared" si="413"/>
        <v>高顺魂火-10</v>
      </c>
      <c r="AI1002" s="14">
        <f t="shared" si="414"/>
        <v>10</v>
      </c>
      <c r="AJ1002" s="14" t="str">
        <f>INDEX(挂机升级突破!$DT$4:$ED$4,INDEX(挂机升级突破!$DQ$6:$DQ$57,卡牌消耗!AI1002))</f>
        <v>金币</v>
      </c>
      <c r="AK1002" s="14">
        <f>ROUND(INDEX(挂机升级突破!$DJ$6:$DJ$57,卡牌消耗!AI1002)*INDEX(卡牌消耗!$B$8:$F$8,AG1002)/$Q$4/50,0)*50</f>
        <v>3200</v>
      </c>
      <c r="AL1002" s="14" t="str">
        <f>IF(AD1002&gt;0,INDEX(挂机升级突破!$DT$4:$ED$4,AD1002),"")</f>
        <v>蓝色基础材料</v>
      </c>
      <c r="AM1002" s="14">
        <f>ROUND(INDEX(挂机升级突破!$DT$6:$ED$57,卡牌消耗!AI1002,AD1002)*INDEX(卡牌消耗!$B$5:$F$5,AG1002)/$Q$4/5,0)*5</f>
        <v>85</v>
      </c>
      <c r="AN1002" s="14" t="str">
        <f>IF(AE1002&gt;0,INDEX(挂机升级突破!$DT$4:$ED$4,AE1002),"")</f>
        <v/>
      </c>
      <c r="AO1002" s="14" t="str">
        <f>IF(AE1002&gt;0,ROUND(INDEX(挂机升级突破!$DT$6:$ED$57,卡牌消耗!AI1002,AE1002)*INDEX(卡牌消耗!$B$7:$F$7,AG1002)/$Q$4,0),"")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410"/>
        <v>20</v>
      </c>
      <c r="AC1003" s="14">
        <f>INDEX(挂机升级突破!$DQ$6:$DQ$57,卡牌消耗!AI1003)</f>
        <v>11</v>
      </c>
      <c r="AD1003" s="14">
        <f>INDEX(挂机升级突破!DR$6:DR$57,卡牌消耗!$AI1003)</f>
        <v>2</v>
      </c>
      <c r="AE1003" s="14">
        <f>INDEX(挂机升级突破!DS$6:DS$57,卡牌消耗!$AI1003)</f>
        <v>0</v>
      </c>
      <c r="AF1003" s="14" t="str">
        <f t="shared" si="411"/>
        <v>高顺</v>
      </c>
      <c r="AG1003" s="14">
        <f t="shared" si="412"/>
        <v>3</v>
      </c>
      <c r="AH1003" s="14" t="str">
        <f t="shared" si="413"/>
        <v>高顺魂火-11</v>
      </c>
      <c r="AI1003" s="14">
        <f t="shared" si="414"/>
        <v>11</v>
      </c>
      <c r="AJ1003" s="14" t="str">
        <f>INDEX(挂机升级突破!$DT$4:$ED$4,INDEX(挂机升级突破!$DQ$6:$DQ$57,卡牌消耗!AI1003))</f>
        <v>金币</v>
      </c>
      <c r="AK1003" s="14">
        <f>ROUND(INDEX(挂机升级突破!$DJ$6:$DJ$57,卡牌消耗!AI1003)*INDEX(卡牌消耗!$B$8:$F$8,AG1003)/$Q$4/50,0)*50</f>
        <v>3200</v>
      </c>
      <c r="AL1003" s="14" t="str">
        <f>IF(AD1003&gt;0,INDEX(挂机升级突破!$DT$4:$ED$4,AD1003),"")</f>
        <v>蓝色基础材料</v>
      </c>
      <c r="AM1003" s="14">
        <f>ROUND(INDEX(挂机升级突破!$DT$6:$ED$57,卡牌消耗!AI1003,AD1003)*INDEX(卡牌消耗!$B$5:$F$5,AG1003)/$Q$4/5,0)*5</f>
        <v>85</v>
      </c>
      <c r="AN1003" s="14" t="str">
        <f>IF(AE1003&gt;0,INDEX(挂机升级突破!$DT$4:$ED$4,AE1003),"")</f>
        <v/>
      </c>
      <c r="AO1003" s="14" t="str">
        <f>IF(AE1003&gt;0,ROUND(INDEX(挂机升级突破!$DT$6:$ED$57,卡牌消耗!AI1003,AE1003)*INDEX(卡牌消耗!$B$7:$F$7,AG1003)/$Q$4,0),"")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410"/>
        <v>20</v>
      </c>
      <c r="AC1004" s="14">
        <f>INDEX(挂机升级突破!$DQ$6:$DQ$57,卡牌消耗!AI1004)</f>
        <v>11</v>
      </c>
      <c r="AD1004" s="14">
        <f>INDEX(挂机升级突破!DR$6:DR$57,卡牌消耗!$AI1004)</f>
        <v>2</v>
      </c>
      <c r="AE1004" s="14">
        <f>INDEX(挂机升级突破!DS$6:DS$57,卡牌消耗!$AI1004)</f>
        <v>0</v>
      </c>
      <c r="AF1004" s="14" t="str">
        <f t="shared" si="411"/>
        <v>高顺</v>
      </c>
      <c r="AG1004" s="14">
        <f t="shared" si="412"/>
        <v>3</v>
      </c>
      <c r="AH1004" s="14" t="str">
        <f t="shared" si="413"/>
        <v>高顺魂火-12</v>
      </c>
      <c r="AI1004" s="14">
        <f t="shared" si="414"/>
        <v>12</v>
      </c>
      <c r="AJ1004" s="14" t="str">
        <f>INDEX(挂机升级突破!$DT$4:$ED$4,INDEX(挂机升级突破!$DQ$6:$DQ$57,卡牌消耗!AI1004))</f>
        <v>金币</v>
      </c>
      <c r="AK1004" s="14">
        <f>ROUND(INDEX(挂机升级突破!$DJ$6:$DJ$57,卡牌消耗!AI1004)*INDEX(卡牌消耗!$B$8:$F$8,AG1004)/$Q$4/50,0)*50</f>
        <v>2750</v>
      </c>
      <c r="AL1004" s="14" t="str">
        <f>IF(AD1004&gt;0,INDEX(挂机升级突破!$DT$4:$ED$4,AD1004),"")</f>
        <v>蓝色基础材料</v>
      </c>
      <c r="AM1004" s="14">
        <f>ROUND(INDEX(挂机升级突破!$DT$6:$ED$57,卡牌消耗!AI1004,AD1004)*INDEX(卡牌消耗!$B$5:$F$5,AG1004)/$Q$4/5,0)*5</f>
        <v>115</v>
      </c>
      <c r="AN1004" s="14" t="str">
        <f>IF(AE1004&gt;0,INDEX(挂机升级突破!$DT$4:$ED$4,AE1004),"")</f>
        <v/>
      </c>
      <c r="AO1004" s="14" t="str">
        <f>IF(AE1004&gt;0,ROUND(INDEX(挂机升级突破!$DT$6:$ED$57,卡牌消耗!AI1004,AE1004)*INDEX(卡牌消耗!$B$7:$F$7,AG1004)/$Q$4,0),"")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410"/>
        <v>20</v>
      </c>
      <c r="AC1005" s="14">
        <f>INDEX(挂机升级突破!$DQ$6:$DQ$57,卡牌消耗!AI1005)</f>
        <v>11</v>
      </c>
      <c r="AD1005" s="14">
        <f>INDEX(挂机升级突破!DR$6:DR$57,卡牌消耗!$AI1005)</f>
        <v>2</v>
      </c>
      <c r="AE1005" s="14">
        <f>INDEX(挂机升级突破!DS$6:DS$57,卡牌消耗!$AI1005)</f>
        <v>0</v>
      </c>
      <c r="AF1005" s="14" t="str">
        <f t="shared" si="411"/>
        <v>高顺</v>
      </c>
      <c r="AG1005" s="14">
        <f t="shared" si="412"/>
        <v>3</v>
      </c>
      <c r="AH1005" s="14" t="str">
        <f t="shared" si="413"/>
        <v>高顺魂火-13</v>
      </c>
      <c r="AI1005" s="14">
        <f t="shared" si="414"/>
        <v>13</v>
      </c>
      <c r="AJ1005" s="14" t="str">
        <f>INDEX(挂机升级突破!$DT$4:$ED$4,INDEX(挂机升级突破!$DQ$6:$DQ$57,卡牌消耗!AI1005))</f>
        <v>金币</v>
      </c>
      <c r="AK1005" s="14">
        <f>ROUND(INDEX(挂机升级突破!$DJ$6:$DJ$57,卡牌消耗!AI1005)*INDEX(卡牌消耗!$B$8:$F$8,AG1005)/$Q$4/50,0)*50</f>
        <v>2750</v>
      </c>
      <c r="AL1005" s="14" t="str">
        <f>IF(AD1005&gt;0,INDEX(挂机升级突破!$DT$4:$ED$4,AD1005),"")</f>
        <v>蓝色基础材料</v>
      </c>
      <c r="AM1005" s="14">
        <f>ROUND(INDEX(挂机升级突破!$DT$6:$ED$57,卡牌消耗!AI1005,AD1005)*INDEX(卡牌消耗!$B$5:$F$5,AG1005)/$Q$4/5,0)*5</f>
        <v>115</v>
      </c>
      <c r="AN1005" s="14" t="str">
        <f>IF(AE1005&gt;0,INDEX(挂机升级突破!$DT$4:$ED$4,AE1005),"")</f>
        <v/>
      </c>
      <c r="AO1005" s="14" t="str">
        <f>IF(AE1005&gt;0,ROUND(INDEX(挂机升级突破!$DT$6:$ED$57,卡牌消耗!AI1005,AE1005)*INDEX(卡牌消耗!$B$7:$F$7,AG1005)/$Q$4,0),"")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410"/>
        <v>20</v>
      </c>
      <c r="AC1006" s="14">
        <f>INDEX(挂机升级突破!$DQ$6:$DQ$57,卡牌消耗!AI1006)</f>
        <v>11</v>
      </c>
      <c r="AD1006" s="14">
        <f>INDEX(挂机升级突破!DR$6:DR$57,卡牌消耗!$AI1006)</f>
        <v>3</v>
      </c>
      <c r="AE1006" s="14">
        <f>INDEX(挂机升级突破!DS$6:DS$57,卡牌消耗!$AI1006)</f>
        <v>0</v>
      </c>
      <c r="AF1006" s="14" t="str">
        <f t="shared" si="411"/>
        <v>高顺</v>
      </c>
      <c r="AG1006" s="14">
        <f t="shared" si="412"/>
        <v>3</v>
      </c>
      <c r="AH1006" s="14" t="str">
        <f t="shared" si="413"/>
        <v>高顺魂火-14</v>
      </c>
      <c r="AI1006" s="14">
        <f t="shared" si="414"/>
        <v>14</v>
      </c>
      <c r="AJ1006" s="14" t="str">
        <f>INDEX(挂机升级突破!$DT$4:$ED$4,INDEX(挂机升级突破!$DQ$6:$DQ$57,卡牌消耗!AI1006))</f>
        <v>金币</v>
      </c>
      <c r="AK1006" s="14">
        <f>ROUND(INDEX(挂机升级突破!$DJ$6:$DJ$57,卡牌消耗!AI1006)*INDEX(卡牌消耗!$B$8:$F$8,AG1006)/$Q$4/50,0)*50</f>
        <v>3000</v>
      </c>
      <c r="AL1006" s="14" t="str">
        <f>IF(AD1006&gt;0,INDEX(挂机升级突破!$DT$4:$ED$4,AD1006),"")</f>
        <v>紫色基础材料</v>
      </c>
      <c r="AM1006" s="14">
        <f>ROUND(INDEX(挂机升级突破!$DT$6:$ED$57,卡牌消耗!AI1006,AD1006)*INDEX(卡牌消耗!$B$5:$F$5,AG1006)/$Q$4/5,0)*5</f>
        <v>25</v>
      </c>
      <c r="AN1006" s="14" t="str">
        <f>IF(AE1006&gt;0,INDEX(挂机升级突破!$DT$4:$ED$4,AE1006),"")</f>
        <v/>
      </c>
      <c r="AO1006" s="14" t="str">
        <f>IF(AE1006&gt;0,ROUND(INDEX(挂机升级突破!$DT$6:$ED$57,卡牌消耗!AI1006,AE1006)*INDEX(卡牌消耗!$B$7:$F$7,AG1006)/$Q$4,0),"")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410"/>
        <v>20</v>
      </c>
      <c r="AC1007" s="14">
        <f>INDEX(挂机升级突破!$DQ$6:$DQ$57,卡牌消耗!AI1007)</f>
        <v>11</v>
      </c>
      <c r="AD1007" s="14">
        <f>INDEX(挂机升级突破!DR$6:DR$57,卡牌消耗!$AI1007)</f>
        <v>3</v>
      </c>
      <c r="AE1007" s="14">
        <f>INDEX(挂机升级突破!DS$6:DS$57,卡牌消耗!$AI1007)</f>
        <v>0</v>
      </c>
      <c r="AF1007" s="14" t="str">
        <f t="shared" si="411"/>
        <v>高顺</v>
      </c>
      <c r="AG1007" s="14">
        <f t="shared" si="412"/>
        <v>3</v>
      </c>
      <c r="AH1007" s="14" t="str">
        <f t="shared" si="413"/>
        <v>高顺魂火-15</v>
      </c>
      <c r="AI1007" s="14">
        <f t="shared" si="414"/>
        <v>15</v>
      </c>
      <c r="AJ1007" s="14" t="str">
        <f>INDEX(挂机升级突破!$DT$4:$ED$4,INDEX(挂机升级突破!$DQ$6:$DQ$57,卡牌消耗!AI1007))</f>
        <v>金币</v>
      </c>
      <c r="AK1007" s="14">
        <f>ROUND(INDEX(挂机升级突破!$DJ$6:$DJ$57,卡牌消耗!AI1007)*INDEX(卡牌消耗!$B$8:$F$8,AG1007)/$Q$4/50,0)*50</f>
        <v>3250</v>
      </c>
      <c r="AL1007" s="14" t="str">
        <f>IF(AD1007&gt;0,INDEX(挂机升级突破!$DT$4:$ED$4,AD1007),"")</f>
        <v>紫色基础材料</v>
      </c>
      <c r="AM1007" s="14">
        <f>ROUND(INDEX(挂机升级突破!$DT$6:$ED$57,卡牌消耗!AI1007,AD1007)*INDEX(卡牌消耗!$B$5:$F$5,AG1007)/$Q$4/5,0)*5</f>
        <v>25</v>
      </c>
      <c r="AN1007" s="14" t="str">
        <f>IF(AE1007&gt;0,INDEX(挂机升级突破!$DT$4:$ED$4,AE1007),"")</f>
        <v/>
      </c>
      <c r="AO1007" s="14" t="str">
        <f>IF(AE1007&gt;0,ROUND(INDEX(挂机升级突破!$DT$6:$ED$57,卡牌消耗!AI1007,AE1007)*INDEX(卡牌消耗!$B$7:$F$7,AG1007)/$Q$4,0),"")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410"/>
        <v>20</v>
      </c>
      <c r="AC1008" s="14">
        <f>INDEX(挂机升级突破!$DQ$6:$DQ$57,卡牌消耗!AI1008)</f>
        <v>11</v>
      </c>
      <c r="AD1008" s="14">
        <f>INDEX(挂机升级突破!DR$6:DR$57,卡牌消耗!$AI1008)</f>
        <v>3</v>
      </c>
      <c r="AE1008" s="14">
        <f>INDEX(挂机升级突破!DS$6:DS$57,卡牌消耗!$AI1008)</f>
        <v>0</v>
      </c>
      <c r="AF1008" s="14" t="str">
        <f t="shared" si="411"/>
        <v>高顺</v>
      </c>
      <c r="AG1008" s="14">
        <f t="shared" si="412"/>
        <v>3</v>
      </c>
      <c r="AH1008" s="14" t="str">
        <f t="shared" si="413"/>
        <v>高顺魂火-16</v>
      </c>
      <c r="AI1008" s="14">
        <f t="shared" si="414"/>
        <v>16</v>
      </c>
      <c r="AJ1008" s="14" t="str">
        <f>INDEX(挂机升级突破!$DT$4:$ED$4,INDEX(挂机升级突破!$DQ$6:$DQ$57,卡牌消耗!AI1008))</f>
        <v>金币</v>
      </c>
      <c r="AK1008" s="14">
        <f>ROUND(INDEX(挂机升级突破!$DJ$6:$DJ$57,卡牌消耗!AI1008)*INDEX(卡牌消耗!$B$8:$F$8,AG1008)/$Q$4/50,0)*50</f>
        <v>3250</v>
      </c>
      <c r="AL1008" s="14" t="str">
        <f>IF(AD1008&gt;0,INDEX(挂机升级突破!$DT$4:$ED$4,AD1008),"")</f>
        <v>紫色基础材料</v>
      </c>
      <c r="AM1008" s="14">
        <f>ROUND(INDEX(挂机升级突破!$DT$6:$ED$57,卡牌消耗!AI1008,AD1008)*INDEX(卡牌消耗!$B$5:$F$5,AG1008)/$Q$4/5,0)*5</f>
        <v>25</v>
      </c>
      <c r="AN1008" s="14" t="str">
        <f>IF(AE1008&gt;0,INDEX(挂机升级突破!$DT$4:$ED$4,AE1008),"")</f>
        <v/>
      </c>
      <c r="AO1008" s="14" t="str">
        <f>IF(AE1008&gt;0,ROUND(INDEX(挂机升级突破!$DT$6:$ED$57,卡牌消耗!AI1008,AE1008)*INDEX(卡牌消耗!$B$7:$F$7,AG1008)/$Q$4,0),"")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410"/>
        <v>20</v>
      </c>
      <c r="AC1009" s="14">
        <f>INDEX(挂机升级突破!$DQ$6:$DQ$57,卡牌消耗!AI1009)</f>
        <v>11</v>
      </c>
      <c r="AD1009" s="14">
        <f>INDEX(挂机升级突破!DR$6:DR$57,卡牌消耗!$AI1009)</f>
        <v>3</v>
      </c>
      <c r="AE1009" s="14">
        <f>INDEX(挂机升级突破!DS$6:DS$57,卡牌消耗!$AI1009)</f>
        <v>0</v>
      </c>
      <c r="AF1009" s="14" t="str">
        <f t="shared" si="411"/>
        <v>高顺</v>
      </c>
      <c r="AG1009" s="14">
        <f t="shared" si="412"/>
        <v>3</v>
      </c>
      <c r="AH1009" s="14" t="str">
        <f t="shared" si="413"/>
        <v>高顺魂火-17</v>
      </c>
      <c r="AI1009" s="14">
        <f t="shared" si="414"/>
        <v>17</v>
      </c>
      <c r="AJ1009" s="14" t="str">
        <f>INDEX(挂机升级突破!$DT$4:$ED$4,INDEX(挂机升级突破!$DQ$6:$DQ$57,卡牌消耗!AI1009))</f>
        <v>金币</v>
      </c>
      <c r="AK1009" s="14">
        <f>ROUND(INDEX(挂机升级突破!$DJ$6:$DJ$57,卡牌消耗!AI1009)*INDEX(卡牌消耗!$B$8:$F$8,AG1009)/$Q$4/50,0)*50</f>
        <v>4100</v>
      </c>
      <c r="AL1009" s="14" t="str">
        <f>IF(AD1009&gt;0,INDEX(挂机升级突破!$DT$4:$ED$4,AD1009),"")</f>
        <v>紫色基础材料</v>
      </c>
      <c r="AM1009" s="14">
        <f>ROUND(INDEX(挂机升级突破!$DT$6:$ED$57,卡牌消耗!AI1009,AD1009)*INDEX(卡牌消耗!$B$5:$F$5,AG1009)/$Q$4/5,0)*5</f>
        <v>45</v>
      </c>
      <c r="AN1009" s="14" t="str">
        <f>IF(AE1009&gt;0,INDEX(挂机升级突破!$DT$4:$ED$4,AE1009),"")</f>
        <v/>
      </c>
      <c r="AO1009" s="14" t="str">
        <f>IF(AE1009&gt;0,ROUND(INDEX(挂机升级突破!$DT$6:$ED$57,卡牌消耗!AI1009,AE1009)*INDEX(卡牌消耗!$B$7:$F$7,AG1009)/$Q$4,0),"")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410"/>
        <v>20</v>
      </c>
      <c r="AC1010" s="14">
        <f>INDEX(挂机升级突破!$DQ$6:$DQ$57,卡牌消耗!AI1010)</f>
        <v>11</v>
      </c>
      <c r="AD1010" s="14">
        <f>INDEX(挂机升级突破!DR$6:DR$57,卡牌消耗!$AI1010)</f>
        <v>3</v>
      </c>
      <c r="AE1010" s="14">
        <f>INDEX(挂机升级突破!DS$6:DS$57,卡牌消耗!$AI1010)</f>
        <v>0</v>
      </c>
      <c r="AF1010" s="14" t="str">
        <f t="shared" si="411"/>
        <v>高顺</v>
      </c>
      <c r="AG1010" s="14">
        <f t="shared" si="412"/>
        <v>3</v>
      </c>
      <c r="AH1010" s="14" t="str">
        <f t="shared" si="413"/>
        <v>高顺魂火-18</v>
      </c>
      <c r="AI1010" s="14">
        <f t="shared" si="414"/>
        <v>18</v>
      </c>
      <c r="AJ1010" s="14" t="str">
        <f>INDEX(挂机升级突破!$DT$4:$ED$4,INDEX(挂机升级突破!$DQ$6:$DQ$57,卡牌消耗!AI1010))</f>
        <v>金币</v>
      </c>
      <c r="AK1010" s="14">
        <f>ROUND(INDEX(挂机升级突破!$DJ$6:$DJ$57,卡牌消耗!AI1010)*INDEX(卡牌消耗!$B$8:$F$8,AG1010)/$Q$4/50,0)*50</f>
        <v>4100</v>
      </c>
      <c r="AL1010" s="14" t="str">
        <f>IF(AD1010&gt;0,INDEX(挂机升级突破!$DT$4:$ED$4,AD1010),"")</f>
        <v>紫色基础材料</v>
      </c>
      <c r="AM1010" s="14">
        <f>ROUND(INDEX(挂机升级突破!$DT$6:$ED$57,卡牌消耗!AI1010,AD1010)*INDEX(卡牌消耗!$B$5:$F$5,AG1010)/$Q$4/5,0)*5</f>
        <v>45</v>
      </c>
      <c r="AN1010" s="14" t="str">
        <f>IF(AE1010&gt;0,INDEX(挂机升级突破!$DT$4:$ED$4,AE1010),"")</f>
        <v/>
      </c>
      <c r="AO1010" s="14" t="str">
        <f>IF(AE1010&gt;0,ROUND(INDEX(挂机升级突破!$DT$6:$ED$57,卡牌消耗!AI1010,AE1010)*INDEX(卡牌消耗!$B$7:$F$7,AG1010)/$Q$4,0),"")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410"/>
        <v>20</v>
      </c>
      <c r="AC1011" s="14">
        <f>INDEX(挂机升级突破!$DQ$6:$DQ$57,卡牌消耗!AI1011)</f>
        <v>11</v>
      </c>
      <c r="AD1011" s="14">
        <f>INDEX(挂机升级突破!DR$6:DR$57,卡牌消耗!$AI1011)</f>
        <v>3</v>
      </c>
      <c r="AE1011" s="14">
        <f>INDEX(挂机升级突破!DS$6:DS$57,卡牌消耗!$AI1011)</f>
        <v>0</v>
      </c>
      <c r="AF1011" s="14" t="str">
        <f t="shared" si="411"/>
        <v>高顺</v>
      </c>
      <c r="AG1011" s="14">
        <f t="shared" si="412"/>
        <v>3</v>
      </c>
      <c r="AH1011" s="14" t="str">
        <f t="shared" si="413"/>
        <v>高顺魂火-19</v>
      </c>
      <c r="AI1011" s="14">
        <f t="shared" si="414"/>
        <v>19</v>
      </c>
      <c r="AJ1011" s="14" t="str">
        <f>INDEX(挂机升级突破!$DT$4:$ED$4,INDEX(挂机升级突破!$DQ$6:$DQ$57,卡牌消耗!AI1011))</f>
        <v>金币</v>
      </c>
      <c r="AK1011" s="14">
        <f>ROUND(INDEX(挂机升级突破!$DJ$6:$DJ$57,卡牌消耗!AI1011)*INDEX(卡牌消耗!$B$8:$F$8,AG1011)/$Q$4/50,0)*50</f>
        <v>4100</v>
      </c>
      <c r="AL1011" s="14" t="str">
        <f>IF(AD1011&gt;0,INDEX(挂机升级突破!$DT$4:$ED$4,AD1011),"")</f>
        <v>紫色基础材料</v>
      </c>
      <c r="AM1011" s="14">
        <f>ROUND(INDEX(挂机升级突破!$DT$6:$ED$57,卡牌消耗!AI1011,AD1011)*INDEX(卡牌消耗!$B$5:$F$5,AG1011)/$Q$4/5,0)*5</f>
        <v>45</v>
      </c>
      <c r="AN1011" s="14" t="str">
        <f>IF(AE1011&gt;0,INDEX(挂机升级突破!$DT$4:$ED$4,AE1011),"")</f>
        <v/>
      </c>
      <c r="AO1011" s="14" t="str">
        <f>IF(AE1011&gt;0,ROUND(INDEX(挂机升级突破!$DT$6:$ED$57,卡牌消耗!AI1011,AE1011)*INDEX(卡牌消耗!$B$7:$F$7,AG1011)/$Q$4,0),"")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410"/>
        <v>20</v>
      </c>
      <c r="AC1012" s="14">
        <f>INDEX(挂机升级突破!$DQ$6:$DQ$57,卡牌消耗!AI1012)</f>
        <v>11</v>
      </c>
      <c r="AD1012" s="14">
        <f>INDEX(挂机升级突破!DR$6:DR$57,卡牌消耗!$AI1012)</f>
        <v>3</v>
      </c>
      <c r="AE1012" s="14">
        <f>INDEX(挂机升级突破!DS$6:DS$57,卡牌消耗!$AI1012)</f>
        <v>0</v>
      </c>
      <c r="AF1012" s="14" t="str">
        <f t="shared" si="411"/>
        <v>高顺</v>
      </c>
      <c r="AG1012" s="14">
        <f t="shared" si="412"/>
        <v>3</v>
      </c>
      <c r="AH1012" s="14" t="str">
        <f t="shared" si="413"/>
        <v>高顺魂火-20</v>
      </c>
      <c r="AI1012" s="14">
        <f t="shared" si="414"/>
        <v>20</v>
      </c>
      <c r="AJ1012" s="14" t="str">
        <f>INDEX(挂机升级突破!$DT$4:$ED$4,INDEX(挂机升级突破!$DQ$6:$DQ$57,卡牌消耗!AI1012))</f>
        <v>金币</v>
      </c>
      <c r="AK1012" s="14">
        <f>ROUND(INDEX(挂机升级突破!$DJ$6:$DJ$57,卡牌消耗!AI1012)*INDEX(卡牌消耗!$B$8:$F$8,AG1012)/$Q$4/50,0)*50</f>
        <v>5000</v>
      </c>
      <c r="AL1012" s="14" t="str">
        <f>IF(AD1012&gt;0,INDEX(挂机升级突破!$DT$4:$ED$4,AD1012),"")</f>
        <v>紫色基础材料</v>
      </c>
      <c r="AM1012" s="14">
        <f>ROUND(INDEX(挂机升级突破!$DT$6:$ED$57,卡牌消耗!AI1012,AD1012)*INDEX(卡牌消耗!$B$5:$F$5,AG1012)/$Q$4/5,0)*5</f>
        <v>70</v>
      </c>
      <c r="AN1012" s="14" t="str">
        <f>IF(AE1012&gt;0,INDEX(挂机升级突破!$DT$4:$ED$4,AE1012),"")</f>
        <v/>
      </c>
      <c r="AO1012" s="14" t="str">
        <f>IF(AE1012&gt;0,ROUND(INDEX(挂机升级突破!$DT$6:$ED$57,卡牌消耗!AI1012,AE1012)*INDEX(卡牌消耗!$B$7:$F$7,AG1012)/$Q$4,0),"")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410"/>
        <v>20</v>
      </c>
      <c r="AC1013" s="14">
        <f>INDEX(挂机升级突破!$DQ$6:$DQ$57,卡牌消耗!AI1013)</f>
        <v>11</v>
      </c>
      <c r="AD1013" s="14">
        <f>INDEX(挂机升级突破!DR$6:DR$57,卡牌消耗!$AI1013)</f>
        <v>3</v>
      </c>
      <c r="AE1013" s="14">
        <f>INDEX(挂机升级突破!DS$6:DS$57,卡牌消耗!$AI1013)</f>
        <v>0</v>
      </c>
      <c r="AF1013" s="14" t="str">
        <f t="shared" si="411"/>
        <v>高顺</v>
      </c>
      <c r="AG1013" s="14">
        <f t="shared" si="412"/>
        <v>3</v>
      </c>
      <c r="AH1013" s="14" t="str">
        <f t="shared" si="413"/>
        <v>高顺魂火-21</v>
      </c>
      <c r="AI1013" s="14">
        <f t="shared" si="414"/>
        <v>21</v>
      </c>
      <c r="AJ1013" s="14" t="str">
        <f>INDEX(挂机升级突破!$DT$4:$ED$4,INDEX(挂机升级突破!$DQ$6:$DQ$57,卡牌消耗!AI1013))</f>
        <v>金币</v>
      </c>
      <c r="AK1013" s="14">
        <f>ROUND(INDEX(挂机升级突破!$DJ$6:$DJ$57,卡牌消耗!AI1013)*INDEX(卡牌消耗!$B$8:$F$8,AG1013)/$Q$4/50,0)*50</f>
        <v>5000</v>
      </c>
      <c r="AL1013" s="14" t="str">
        <f>IF(AD1013&gt;0,INDEX(挂机升级突破!$DT$4:$ED$4,AD1013),"")</f>
        <v>紫色基础材料</v>
      </c>
      <c r="AM1013" s="14">
        <f>ROUND(INDEX(挂机升级突破!$DT$6:$ED$57,卡牌消耗!AI1013,AD1013)*INDEX(卡牌消耗!$B$5:$F$5,AG1013)/$Q$4/5,0)*5</f>
        <v>70</v>
      </c>
      <c r="AN1013" s="14" t="str">
        <f>IF(AE1013&gt;0,INDEX(挂机升级突破!$DT$4:$ED$4,AE1013),"")</f>
        <v/>
      </c>
      <c r="AO1013" s="14" t="str">
        <f>IF(AE1013&gt;0,ROUND(INDEX(挂机升级突破!$DT$6:$ED$57,卡牌消耗!AI1013,AE1013)*INDEX(卡牌消耗!$B$7:$F$7,AG1013)/$Q$4,0),"")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410"/>
        <v>20</v>
      </c>
      <c r="AC1014" s="14">
        <f>INDEX(挂机升级突破!$DQ$6:$DQ$57,卡牌消耗!AI1014)</f>
        <v>11</v>
      </c>
      <c r="AD1014" s="14">
        <f>INDEX(挂机升级突破!DR$6:DR$57,卡牌消耗!$AI1014)</f>
        <v>3</v>
      </c>
      <c r="AE1014" s="14">
        <f>INDEX(挂机升级突破!DS$6:DS$57,卡牌消耗!$AI1014)</f>
        <v>0</v>
      </c>
      <c r="AF1014" s="14" t="str">
        <f t="shared" si="411"/>
        <v>高顺</v>
      </c>
      <c r="AG1014" s="14">
        <f t="shared" si="412"/>
        <v>3</v>
      </c>
      <c r="AH1014" s="14" t="str">
        <f t="shared" si="413"/>
        <v>高顺魂火-22</v>
      </c>
      <c r="AI1014" s="14">
        <f t="shared" si="414"/>
        <v>22</v>
      </c>
      <c r="AJ1014" s="14" t="str">
        <f>INDEX(挂机升级突破!$DT$4:$ED$4,INDEX(挂机升级突破!$DQ$6:$DQ$57,卡牌消耗!AI1014))</f>
        <v>金币</v>
      </c>
      <c r="AK1014" s="14">
        <f>ROUND(INDEX(挂机升级突破!$DJ$6:$DJ$57,卡牌消耗!AI1014)*INDEX(卡牌消耗!$B$8:$F$8,AG1014)/$Q$4/50,0)*50</f>
        <v>5000</v>
      </c>
      <c r="AL1014" s="14" t="str">
        <f>IF(AD1014&gt;0,INDEX(挂机升级突破!$DT$4:$ED$4,AD1014),"")</f>
        <v>紫色基础材料</v>
      </c>
      <c r="AM1014" s="14">
        <f>ROUND(INDEX(挂机升级突破!$DT$6:$ED$57,卡牌消耗!AI1014,AD1014)*INDEX(卡牌消耗!$B$5:$F$5,AG1014)/$Q$4/5,0)*5</f>
        <v>70</v>
      </c>
      <c r="AN1014" s="14" t="str">
        <f>IF(AE1014&gt;0,INDEX(挂机升级突破!$DT$4:$ED$4,AE1014),"")</f>
        <v/>
      </c>
      <c r="AO1014" s="14" t="str">
        <f>IF(AE1014&gt;0,ROUND(INDEX(挂机升级突破!$DT$6:$ED$57,卡牌消耗!AI1014,AE1014)*INDEX(卡牌消耗!$B$7:$F$7,AG1014)/$Q$4,0),"")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410"/>
        <v>20</v>
      </c>
      <c r="AC1015" s="14">
        <f>INDEX(挂机升级突破!$DQ$6:$DQ$57,卡牌消耗!AI1015)</f>
        <v>11</v>
      </c>
      <c r="AD1015" s="14">
        <f>INDEX(挂机升级突破!DR$6:DR$57,卡牌消耗!$AI1015)</f>
        <v>4</v>
      </c>
      <c r="AE1015" s="14">
        <f>INDEX(挂机升级突破!DS$6:DS$57,卡牌消耗!$AI1015)</f>
        <v>0</v>
      </c>
      <c r="AF1015" s="14" t="str">
        <f t="shared" si="411"/>
        <v>高顺</v>
      </c>
      <c r="AG1015" s="14">
        <f t="shared" si="412"/>
        <v>3</v>
      </c>
      <c r="AH1015" s="14" t="str">
        <f t="shared" si="413"/>
        <v>高顺魂火-23</v>
      </c>
      <c r="AI1015" s="14">
        <f t="shared" si="414"/>
        <v>23</v>
      </c>
      <c r="AJ1015" s="14" t="str">
        <f>INDEX(挂机升级突破!$DT$4:$ED$4,INDEX(挂机升级突破!$DQ$6:$DQ$57,卡牌消耗!AI1015))</f>
        <v>金币</v>
      </c>
      <c r="AK1015" s="14">
        <f>ROUND(INDEX(挂机升级突破!$DJ$6:$DJ$57,卡牌消耗!AI1015)*INDEX(卡牌消耗!$B$8:$F$8,AG1015)/$Q$4/50,0)*50</f>
        <v>6900</v>
      </c>
      <c r="AL1015" s="14" t="str">
        <f>IF(AD1015&gt;0,INDEX(挂机升级突破!$DT$4:$ED$4,AD1015),"")</f>
        <v>橙色基础材料</v>
      </c>
      <c r="AM1015" s="14">
        <f>ROUND(INDEX(挂机升级突破!$DT$6:$ED$57,卡牌消耗!AI1015,AD1015)*INDEX(卡牌消耗!$B$5:$F$5,AG1015)/$Q$4/5,0)*5</f>
        <v>20</v>
      </c>
      <c r="AN1015" s="14" t="str">
        <f>IF(AE1015&gt;0,INDEX(挂机升级突破!$DT$4:$ED$4,AE1015),"")</f>
        <v/>
      </c>
      <c r="AO1015" s="14" t="str">
        <f>IF(AE1015&gt;0,ROUND(INDEX(挂机升级突破!$DT$6:$ED$57,卡牌消耗!AI1015,AE1015)*INDEX(卡牌消耗!$B$7:$F$7,AG1015)/$Q$4,0),"")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410"/>
        <v>20</v>
      </c>
      <c r="AC1016" s="14">
        <f>INDEX(挂机升级突破!$DQ$6:$DQ$57,卡牌消耗!AI1016)</f>
        <v>11</v>
      </c>
      <c r="AD1016" s="14">
        <f>INDEX(挂机升级突破!DR$6:DR$57,卡牌消耗!$AI1016)</f>
        <v>4</v>
      </c>
      <c r="AE1016" s="14">
        <f>INDEX(挂机升级突破!DS$6:DS$57,卡牌消耗!$AI1016)</f>
        <v>0</v>
      </c>
      <c r="AF1016" s="14" t="str">
        <f t="shared" si="411"/>
        <v>高顺</v>
      </c>
      <c r="AG1016" s="14">
        <f t="shared" si="412"/>
        <v>3</v>
      </c>
      <c r="AH1016" s="14" t="str">
        <f t="shared" si="413"/>
        <v>高顺魂火-24</v>
      </c>
      <c r="AI1016" s="14">
        <f t="shared" si="414"/>
        <v>24</v>
      </c>
      <c r="AJ1016" s="14" t="str">
        <f>INDEX(挂机升级突破!$DT$4:$ED$4,INDEX(挂机升级突破!$DQ$6:$DQ$57,卡牌消耗!AI1016))</f>
        <v>金币</v>
      </c>
      <c r="AK1016" s="14">
        <f>ROUND(INDEX(挂机升级突破!$DJ$6:$DJ$57,卡牌消耗!AI1016)*INDEX(卡牌消耗!$B$8:$F$8,AG1016)/$Q$4/50,0)*50</f>
        <v>6900</v>
      </c>
      <c r="AL1016" s="14" t="str">
        <f>IF(AD1016&gt;0,INDEX(挂机升级突破!$DT$4:$ED$4,AD1016),"")</f>
        <v>橙色基础材料</v>
      </c>
      <c r="AM1016" s="14">
        <f>ROUND(INDEX(挂机升级突破!$DT$6:$ED$57,卡牌消耗!AI1016,AD1016)*INDEX(卡牌消耗!$B$5:$F$5,AG1016)/$Q$4/5,0)*5</f>
        <v>20</v>
      </c>
      <c r="AN1016" s="14" t="str">
        <f>IF(AE1016&gt;0,INDEX(挂机升级突破!$DT$4:$ED$4,AE1016),"")</f>
        <v/>
      </c>
      <c r="AO1016" s="14" t="str">
        <f>IF(AE1016&gt;0,ROUND(INDEX(挂机升级突破!$DT$6:$ED$57,卡牌消耗!AI1016,AE1016)*INDEX(卡牌消耗!$B$7:$F$7,AG1016)/$Q$4,0),"")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410"/>
        <v>20</v>
      </c>
      <c r="AC1017" s="14">
        <f>INDEX(挂机升级突破!$DQ$6:$DQ$57,卡牌消耗!AI1017)</f>
        <v>11</v>
      </c>
      <c r="AD1017" s="14">
        <f>INDEX(挂机升级突破!DR$6:DR$57,卡牌消耗!$AI1017)</f>
        <v>4</v>
      </c>
      <c r="AE1017" s="14">
        <f>INDEX(挂机升级突破!DS$6:DS$57,卡牌消耗!$AI1017)</f>
        <v>0</v>
      </c>
      <c r="AF1017" s="14" t="str">
        <f t="shared" si="411"/>
        <v>高顺</v>
      </c>
      <c r="AG1017" s="14">
        <f t="shared" si="412"/>
        <v>3</v>
      </c>
      <c r="AH1017" s="14" t="str">
        <f t="shared" si="413"/>
        <v>高顺魂火-25</v>
      </c>
      <c r="AI1017" s="14">
        <f t="shared" si="414"/>
        <v>25</v>
      </c>
      <c r="AJ1017" s="14" t="str">
        <f>INDEX(挂机升级突破!$DT$4:$ED$4,INDEX(挂机升级突破!$DQ$6:$DQ$57,卡牌消耗!AI1017))</f>
        <v>金币</v>
      </c>
      <c r="AK1017" s="14">
        <f>ROUND(INDEX(挂机升级突破!$DJ$6:$DJ$57,卡牌消耗!AI1017)*INDEX(卡牌消耗!$B$8:$F$8,AG1017)/$Q$4/50,0)*50</f>
        <v>7550</v>
      </c>
      <c r="AL1017" s="14" t="str">
        <f>IF(AD1017&gt;0,INDEX(挂机升级突破!$DT$4:$ED$4,AD1017),"")</f>
        <v>橙色基础材料</v>
      </c>
      <c r="AM1017" s="14">
        <f>ROUND(INDEX(挂机升级突破!$DT$6:$ED$57,卡牌消耗!AI1017,AD1017)*INDEX(卡牌消耗!$B$5:$F$5,AG1017)/$Q$4/5,0)*5</f>
        <v>20</v>
      </c>
      <c r="AN1017" s="14" t="str">
        <f>IF(AE1017&gt;0,INDEX(挂机升级突破!$DT$4:$ED$4,AE1017),"")</f>
        <v/>
      </c>
      <c r="AO1017" s="14" t="str">
        <f>IF(AE1017&gt;0,ROUND(INDEX(挂机升级突破!$DT$6:$ED$57,卡牌消耗!AI1017,AE1017)*INDEX(卡牌消耗!$B$7:$F$7,AG1017)/$Q$4,0),"")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410"/>
        <v>20</v>
      </c>
      <c r="AC1018" s="14">
        <f>INDEX(挂机升级突破!$DQ$6:$DQ$57,卡牌消耗!AI1018)</f>
        <v>11</v>
      </c>
      <c r="AD1018" s="14">
        <f>INDEX(挂机升级突破!DR$6:DR$57,卡牌消耗!$AI1018)</f>
        <v>4</v>
      </c>
      <c r="AE1018" s="14">
        <f>INDEX(挂机升级突破!DS$6:DS$57,卡牌消耗!$AI1018)</f>
        <v>0</v>
      </c>
      <c r="AF1018" s="14" t="str">
        <f t="shared" si="411"/>
        <v>高顺</v>
      </c>
      <c r="AG1018" s="14">
        <f t="shared" si="412"/>
        <v>3</v>
      </c>
      <c r="AH1018" s="14" t="str">
        <f t="shared" si="413"/>
        <v>高顺魂火-26</v>
      </c>
      <c r="AI1018" s="14">
        <f t="shared" si="414"/>
        <v>26</v>
      </c>
      <c r="AJ1018" s="14" t="str">
        <f>INDEX(挂机升级突破!$DT$4:$ED$4,INDEX(挂机升级突破!$DQ$6:$DQ$57,卡牌消耗!AI1018))</f>
        <v>金币</v>
      </c>
      <c r="AK1018" s="14">
        <f>ROUND(INDEX(挂机升级突破!$DJ$6:$DJ$57,卡牌消耗!AI1018)*INDEX(卡牌消耗!$B$8:$F$8,AG1018)/$Q$4/50,0)*50</f>
        <v>8800</v>
      </c>
      <c r="AL1018" s="14" t="str">
        <f>IF(AD1018&gt;0,INDEX(挂机升级突破!$DT$4:$ED$4,AD1018),"")</f>
        <v>橙色基础材料</v>
      </c>
      <c r="AM1018" s="14">
        <f>ROUND(INDEX(挂机升级突破!$DT$6:$ED$57,卡牌消耗!AI1018,AD1018)*INDEX(卡牌消耗!$B$5:$F$5,AG1018)/$Q$4/5,0)*5</f>
        <v>25</v>
      </c>
      <c r="AN1018" s="14" t="str">
        <f>IF(AE1018&gt;0,INDEX(挂机升级突破!$DT$4:$ED$4,AE1018),"")</f>
        <v/>
      </c>
      <c r="AO1018" s="14" t="str">
        <f>IF(AE1018&gt;0,ROUND(INDEX(挂机升级突破!$DT$6:$ED$57,卡牌消耗!AI1018,AE1018)*INDEX(卡牌消耗!$B$7:$F$7,AG1018)/$Q$4,0),"")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410"/>
        <v>20</v>
      </c>
      <c r="AC1019" s="14">
        <f>INDEX(挂机升级突破!$DQ$6:$DQ$57,卡牌消耗!AI1019)</f>
        <v>11</v>
      </c>
      <c r="AD1019" s="14">
        <f>INDEX(挂机升级突破!DR$6:DR$57,卡牌消耗!$AI1019)</f>
        <v>4</v>
      </c>
      <c r="AE1019" s="14">
        <f>INDEX(挂机升级突破!DS$6:DS$57,卡牌消耗!$AI1019)</f>
        <v>0</v>
      </c>
      <c r="AF1019" s="14" t="str">
        <f t="shared" si="411"/>
        <v>高顺</v>
      </c>
      <c r="AG1019" s="14">
        <f t="shared" si="412"/>
        <v>3</v>
      </c>
      <c r="AH1019" s="14" t="str">
        <f t="shared" si="413"/>
        <v>高顺魂火-27</v>
      </c>
      <c r="AI1019" s="14">
        <f t="shared" si="414"/>
        <v>27</v>
      </c>
      <c r="AJ1019" s="14" t="str">
        <f>INDEX(挂机升级突破!$DT$4:$ED$4,INDEX(挂机升级突破!$DQ$6:$DQ$57,卡牌消耗!AI1019))</f>
        <v>金币</v>
      </c>
      <c r="AK1019" s="14">
        <f>ROUND(INDEX(挂机升级突破!$DJ$6:$DJ$57,卡牌消耗!AI1019)*INDEX(卡牌消耗!$B$8:$F$8,AG1019)/$Q$4/50,0)*50</f>
        <v>8800</v>
      </c>
      <c r="AL1019" s="14" t="str">
        <f>IF(AD1019&gt;0,INDEX(挂机升级突破!$DT$4:$ED$4,AD1019),"")</f>
        <v>橙色基础材料</v>
      </c>
      <c r="AM1019" s="14">
        <f>ROUND(INDEX(挂机升级突破!$DT$6:$ED$57,卡牌消耗!AI1019,AD1019)*INDEX(卡牌消耗!$B$5:$F$5,AG1019)/$Q$4/5,0)*5</f>
        <v>25</v>
      </c>
      <c r="AN1019" s="14" t="str">
        <f>IF(AE1019&gt;0,INDEX(挂机升级突破!$DT$4:$ED$4,AE1019),"")</f>
        <v/>
      </c>
      <c r="AO1019" s="14" t="str">
        <f>IF(AE1019&gt;0,ROUND(INDEX(挂机升级突破!$DT$6:$ED$57,卡牌消耗!AI1019,AE1019)*INDEX(卡牌消耗!$B$7:$F$7,AG1019)/$Q$4,0),"")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410"/>
        <v>20</v>
      </c>
      <c r="AC1020" s="14">
        <f>INDEX(挂机升级突破!$DQ$6:$DQ$57,卡牌消耗!AI1020)</f>
        <v>11</v>
      </c>
      <c r="AD1020" s="14">
        <f>INDEX(挂机升级突破!DR$6:DR$57,卡牌消耗!$AI1020)</f>
        <v>4</v>
      </c>
      <c r="AE1020" s="14">
        <f>INDEX(挂机升级突破!DS$6:DS$57,卡牌消耗!$AI1020)</f>
        <v>0</v>
      </c>
      <c r="AF1020" s="14" t="str">
        <f t="shared" si="411"/>
        <v>高顺</v>
      </c>
      <c r="AG1020" s="14">
        <f t="shared" si="412"/>
        <v>3</v>
      </c>
      <c r="AH1020" s="14" t="str">
        <f t="shared" si="413"/>
        <v>高顺魂火-28</v>
      </c>
      <c r="AI1020" s="14">
        <f t="shared" si="414"/>
        <v>28</v>
      </c>
      <c r="AJ1020" s="14" t="str">
        <f>INDEX(挂机升级突破!$DT$4:$ED$4,INDEX(挂机升级突破!$DQ$6:$DQ$57,卡牌消耗!AI1020))</f>
        <v>金币</v>
      </c>
      <c r="AK1020" s="14">
        <f>ROUND(INDEX(挂机升级突破!$DJ$6:$DJ$57,卡牌消耗!AI1020)*INDEX(卡牌消耗!$B$8:$F$8,AG1020)/$Q$4/50,0)*50</f>
        <v>8800</v>
      </c>
      <c r="AL1020" s="14" t="str">
        <f>IF(AD1020&gt;0,INDEX(挂机升级突破!$DT$4:$ED$4,AD1020),"")</f>
        <v>橙色基础材料</v>
      </c>
      <c r="AM1020" s="14">
        <f>ROUND(INDEX(挂机升级突破!$DT$6:$ED$57,卡牌消耗!AI1020,AD1020)*INDEX(卡牌消耗!$B$5:$F$5,AG1020)/$Q$4/5,0)*5</f>
        <v>25</v>
      </c>
      <c r="AN1020" s="14" t="str">
        <f>IF(AE1020&gt;0,INDEX(挂机升级突破!$DT$4:$ED$4,AE1020),"")</f>
        <v/>
      </c>
      <c r="AO1020" s="14" t="str">
        <f>IF(AE1020&gt;0,ROUND(INDEX(挂机升级突破!$DT$6:$ED$57,卡牌消耗!AI1020,AE1020)*INDEX(卡牌消耗!$B$7:$F$7,AG1020)/$Q$4,0),"")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410"/>
        <v>20</v>
      </c>
      <c r="AC1021" s="14">
        <f>INDEX(挂机升级突破!$DQ$6:$DQ$57,卡牌消耗!AI1021)</f>
        <v>11</v>
      </c>
      <c r="AD1021" s="14">
        <f>INDEX(挂机升级突破!DR$6:DR$57,卡牌消耗!$AI1021)</f>
        <v>4</v>
      </c>
      <c r="AE1021" s="14">
        <f>INDEX(挂机升级突破!DS$6:DS$57,卡牌消耗!$AI1021)</f>
        <v>0</v>
      </c>
      <c r="AF1021" s="14" t="str">
        <f t="shared" si="411"/>
        <v>高顺</v>
      </c>
      <c r="AG1021" s="14">
        <f t="shared" si="412"/>
        <v>3</v>
      </c>
      <c r="AH1021" s="14" t="str">
        <f t="shared" si="413"/>
        <v>高顺魂火-29</v>
      </c>
      <c r="AI1021" s="14">
        <f t="shared" si="414"/>
        <v>29</v>
      </c>
      <c r="AJ1021" s="14" t="str">
        <f>INDEX(挂机升级突破!$DT$4:$ED$4,INDEX(挂机升级突破!$DQ$6:$DQ$57,卡牌消耗!AI1021))</f>
        <v>金币</v>
      </c>
      <c r="AK1021" s="14">
        <f>ROUND(INDEX(挂机升级突破!$DJ$6:$DJ$57,卡牌消耗!AI1021)*INDEX(卡牌消耗!$B$8:$F$8,AG1021)/$Q$4/50,0)*50</f>
        <v>8900</v>
      </c>
      <c r="AL1021" s="14" t="str">
        <f>IF(AD1021&gt;0,INDEX(挂机升级突破!$DT$4:$ED$4,AD1021),"")</f>
        <v>橙色基础材料</v>
      </c>
      <c r="AM1021" s="14">
        <f>ROUND(INDEX(挂机升级突破!$DT$6:$ED$57,卡牌消耗!AI1021,AD1021)*INDEX(卡牌消耗!$B$5:$F$5,AG1021)/$Q$4/5,0)*5</f>
        <v>25</v>
      </c>
      <c r="AN1021" s="14" t="str">
        <f>IF(AE1021&gt;0,INDEX(挂机升级突破!$DT$4:$ED$4,AE1021),"")</f>
        <v/>
      </c>
      <c r="AO1021" s="14" t="str">
        <f>IF(AE1021&gt;0,ROUND(INDEX(挂机升级突破!$DT$6:$ED$57,卡牌消耗!AI1021,AE1021)*INDEX(卡牌消耗!$B$7:$F$7,AG1021)/$Q$4,0),"")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410"/>
        <v>20</v>
      </c>
      <c r="AC1022" s="14">
        <f>INDEX(挂机升级突破!$DQ$6:$DQ$57,卡牌消耗!AI1022)</f>
        <v>11</v>
      </c>
      <c r="AD1022" s="14">
        <f>INDEX(挂机升级突破!DR$6:DR$57,卡牌消耗!$AI1022)</f>
        <v>4</v>
      </c>
      <c r="AE1022" s="14">
        <f>INDEX(挂机升级突破!DS$6:DS$57,卡牌消耗!$AI1022)</f>
        <v>0</v>
      </c>
      <c r="AF1022" s="14" t="str">
        <f t="shared" si="411"/>
        <v>高顺</v>
      </c>
      <c r="AG1022" s="14">
        <f t="shared" si="412"/>
        <v>3</v>
      </c>
      <c r="AH1022" s="14" t="str">
        <f t="shared" si="413"/>
        <v>高顺魂火-30</v>
      </c>
      <c r="AI1022" s="14">
        <f t="shared" si="414"/>
        <v>30</v>
      </c>
      <c r="AJ1022" s="14" t="str">
        <f>INDEX(挂机升级突破!$DT$4:$ED$4,INDEX(挂机升级突破!$DQ$6:$DQ$57,卡牌消耗!AI1022))</f>
        <v>金币</v>
      </c>
      <c r="AK1022" s="14">
        <f>ROUND(INDEX(挂机升级突破!$DJ$6:$DJ$57,卡牌消耗!AI1022)*INDEX(卡牌消耗!$B$8:$F$8,AG1022)/$Q$4/50,0)*50</f>
        <v>8900</v>
      </c>
      <c r="AL1022" s="14" t="str">
        <f>IF(AD1022&gt;0,INDEX(挂机升级突破!$DT$4:$ED$4,AD1022),"")</f>
        <v>橙色基础材料</v>
      </c>
      <c r="AM1022" s="14">
        <f>ROUND(INDEX(挂机升级突破!$DT$6:$ED$57,卡牌消耗!AI1022,AD1022)*INDEX(卡牌消耗!$B$5:$F$5,AG1022)/$Q$4/5,0)*5</f>
        <v>25</v>
      </c>
      <c r="AN1022" s="14" t="str">
        <f>IF(AE1022&gt;0,INDEX(挂机升级突破!$DT$4:$ED$4,AE1022),"")</f>
        <v/>
      </c>
      <c r="AO1022" s="14" t="str">
        <f>IF(AE1022&gt;0,ROUND(INDEX(挂机升级突破!$DT$6:$ED$57,卡牌消耗!AI1022,AE1022)*INDEX(卡牌消耗!$B$7:$F$7,AG1022)/$Q$4,0),"")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410"/>
        <v>20</v>
      </c>
      <c r="AC1023" s="14">
        <f>INDEX(挂机升级突破!$DQ$6:$DQ$57,卡牌消耗!AI1023)</f>
        <v>11</v>
      </c>
      <c r="AD1023" s="14">
        <f>INDEX(挂机升级突破!DR$6:DR$57,卡牌消耗!$AI1023)</f>
        <v>4</v>
      </c>
      <c r="AE1023" s="14">
        <f>INDEX(挂机升级突破!DS$6:DS$57,卡牌消耗!$AI1023)</f>
        <v>0</v>
      </c>
      <c r="AF1023" s="14" t="str">
        <f t="shared" si="411"/>
        <v>高顺</v>
      </c>
      <c r="AG1023" s="14">
        <f t="shared" si="412"/>
        <v>3</v>
      </c>
      <c r="AH1023" s="14" t="str">
        <f t="shared" si="413"/>
        <v>高顺魂火-31</v>
      </c>
      <c r="AI1023" s="14">
        <f t="shared" si="414"/>
        <v>31</v>
      </c>
      <c r="AJ1023" s="14" t="str">
        <f>INDEX(挂机升级突破!$DT$4:$ED$4,INDEX(挂机升级突破!$DQ$6:$DQ$57,卡牌消耗!AI1023))</f>
        <v>金币</v>
      </c>
      <c r="AK1023" s="14">
        <f>ROUND(INDEX(挂机升级突破!$DJ$6:$DJ$57,卡牌消耗!AI1023)*INDEX(卡牌消耗!$B$8:$F$8,AG1023)/$Q$4/50,0)*50</f>
        <v>8900</v>
      </c>
      <c r="AL1023" s="14" t="str">
        <f>IF(AD1023&gt;0,INDEX(挂机升级突破!$DT$4:$ED$4,AD1023),"")</f>
        <v>橙色基础材料</v>
      </c>
      <c r="AM1023" s="14">
        <f>ROUND(INDEX(挂机升级突破!$DT$6:$ED$57,卡牌消耗!AI1023,AD1023)*INDEX(卡牌消耗!$B$5:$F$5,AG1023)/$Q$4/5,0)*5</f>
        <v>25</v>
      </c>
      <c r="AN1023" s="14" t="str">
        <f>IF(AE1023&gt;0,INDEX(挂机升级突破!$DT$4:$ED$4,AE1023),"")</f>
        <v/>
      </c>
      <c r="AO1023" s="14" t="str">
        <f>IF(AE1023&gt;0,ROUND(INDEX(挂机升级突破!$DT$6:$ED$57,卡牌消耗!AI1023,AE1023)*INDEX(卡牌消耗!$B$7:$F$7,AG1023)/$Q$4,0),"")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410"/>
        <v>20</v>
      </c>
      <c r="AC1024" s="14">
        <f>INDEX(挂机升级突破!$DQ$6:$DQ$57,卡牌消耗!AI1024)</f>
        <v>11</v>
      </c>
      <c r="AD1024" s="14">
        <f>INDEX(挂机升级突破!DR$6:DR$57,卡牌消耗!$AI1024)</f>
        <v>4</v>
      </c>
      <c r="AE1024" s="14">
        <f>INDEX(挂机升级突破!DS$6:DS$57,卡牌消耗!$AI1024)</f>
        <v>0</v>
      </c>
      <c r="AF1024" s="14" t="str">
        <f t="shared" si="411"/>
        <v>高顺</v>
      </c>
      <c r="AG1024" s="14">
        <f t="shared" si="412"/>
        <v>3</v>
      </c>
      <c r="AH1024" s="14" t="str">
        <f t="shared" si="413"/>
        <v>高顺魂火-32</v>
      </c>
      <c r="AI1024" s="14">
        <f t="shared" si="414"/>
        <v>32</v>
      </c>
      <c r="AJ1024" s="14" t="str">
        <f>INDEX(挂机升级突破!$DT$4:$ED$4,INDEX(挂机升级突破!$DQ$6:$DQ$57,卡牌消耗!AI1024))</f>
        <v>金币</v>
      </c>
      <c r="AK1024" s="14">
        <f>ROUND(INDEX(挂机升级突破!$DJ$6:$DJ$57,卡牌消耗!AI1024)*INDEX(卡牌消耗!$B$8:$F$8,AG1024)/$Q$4/50,0)*50</f>
        <v>12200</v>
      </c>
      <c r="AL1024" s="14" t="str">
        <f>IF(AD1024&gt;0,INDEX(挂机升级突破!$DT$4:$ED$4,AD1024),"")</f>
        <v>橙色基础材料</v>
      </c>
      <c r="AM1024" s="14">
        <f>ROUND(INDEX(挂机升级突破!$DT$6:$ED$57,卡牌消耗!AI1024,AD1024)*INDEX(卡牌消耗!$B$5:$F$5,AG1024)/$Q$4/5,0)*5</f>
        <v>25</v>
      </c>
      <c r="AN1024" s="14" t="str">
        <f>IF(AE1024&gt;0,INDEX(挂机升级突破!$DT$4:$ED$4,AE1024),"")</f>
        <v/>
      </c>
      <c r="AO1024" s="14" t="str">
        <f>IF(AE1024&gt;0,ROUND(INDEX(挂机升级突破!$DT$6:$ED$57,卡牌消耗!AI1024,AE1024)*INDEX(卡牌消耗!$B$7:$F$7,AG1024)/$Q$4,0),"")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410"/>
        <v>20</v>
      </c>
      <c r="AC1025" s="14">
        <f>INDEX(挂机升级突破!$DQ$6:$DQ$57,卡牌消耗!AI1025)</f>
        <v>11</v>
      </c>
      <c r="AD1025" s="14">
        <f>INDEX(挂机升级突破!DR$6:DR$57,卡牌消耗!$AI1025)</f>
        <v>4</v>
      </c>
      <c r="AE1025" s="14">
        <f>INDEX(挂机升级突破!DS$6:DS$57,卡牌消耗!$AI1025)</f>
        <v>0</v>
      </c>
      <c r="AF1025" s="14" t="str">
        <f t="shared" si="411"/>
        <v>高顺</v>
      </c>
      <c r="AG1025" s="14">
        <f t="shared" si="412"/>
        <v>3</v>
      </c>
      <c r="AH1025" s="14" t="str">
        <f t="shared" si="413"/>
        <v>高顺魂火-33</v>
      </c>
      <c r="AI1025" s="14">
        <f t="shared" si="414"/>
        <v>33</v>
      </c>
      <c r="AJ1025" s="14" t="str">
        <f>INDEX(挂机升级突破!$DT$4:$ED$4,INDEX(挂机升级突破!$DQ$6:$DQ$57,卡牌消耗!AI1025))</f>
        <v>金币</v>
      </c>
      <c r="AK1025" s="14">
        <f>ROUND(INDEX(挂机升级突破!$DJ$6:$DJ$57,卡牌消耗!AI1025)*INDEX(卡牌消耗!$B$8:$F$8,AG1025)/$Q$4/50,0)*50</f>
        <v>12200</v>
      </c>
      <c r="AL1025" s="14" t="str">
        <f>IF(AD1025&gt;0,INDEX(挂机升级突破!$DT$4:$ED$4,AD1025),"")</f>
        <v>橙色基础材料</v>
      </c>
      <c r="AM1025" s="14">
        <f>ROUND(INDEX(挂机升级突破!$DT$6:$ED$57,卡牌消耗!AI1025,AD1025)*INDEX(卡牌消耗!$B$5:$F$5,AG1025)/$Q$4/5,0)*5</f>
        <v>25</v>
      </c>
      <c r="AN1025" s="14" t="str">
        <f>IF(AE1025&gt;0,INDEX(挂机升级突破!$DT$4:$ED$4,AE1025),"")</f>
        <v/>
      </c>
      <c r="AO1025" s="14" t="str">
        <f>IF(AE1025&gt;0,ROUND(INDEX(挂机升级突破!$DT$6:$ED$57,卡牌消耗!AI1025,AE1025)*INDEX(卡牌消耗!$B$7:$F$7,AG1025)/$Q$4,0),"")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410"/>
        <v>20</v>
      </c>
      <c r="AC1026" s="14">
        <f>INDEX(挂机升级突破!$DQ$6:$DQ$57,卡牌消耗!AI1026)</f>
        <v>11</v>
      </c>
      <c r="AD1026" s="14">
        <f>INDEX(挂机升级突破!DR$6:DR$57,卡牌消耗!$AI1026)</f>
        <v>4</v>
      </c>
      <c r="AE1026" s="14">
        <f>INDEX(挂机升级突破!DS$6:DS$57,卡牌消耗!$AI1026)</f>
        <v>0</v>
      </c>
      <c r="AF1026" s="14" t="str">
        <f t="shared" si="411"/>
        <v>高顺</v>
      </c>
      <c r="AG1026" s="14">
        <f t="shared" si="412"/>
        <v>3</v>
      </c>
      <c r="AH1026" s="14" t="str">
        <f t="shared" si="413"/>
        <v>高顺魂火-34</v>
      </c>
      <c r="AI1026" s="14">
        <f t="shared" si="414"/>
        <v>34</v>
      </c>
      <c r="AJ1026" s="14" t="str">
        <f>INDEX(挂机升级突破!$DT$4:$ED$4,INDEX(挂机升级突破!$DQ$6:$DQ$57,卡牌消耗!AI1026))</f>
        <v>金币</v>
      </c>
      <c r="AK1026" s="14">
        <f>ROUND(INDEX(挂机升级突破!$DJ$6:$DJ$57,卡牌消耗!AI1026)*INDEX(卡牌消耗!$B$8:$F$8,AG1026)/$Q$4/50,0)*50</f>
        <v>12200</v>
      </c>
      <c r="AL1026" s="14" t="str">
        <f>IF(AD1026&gt;0,INDEX(挂机升级突破!$DT$4:$ED$4,AD1026),"")</f>
        <v>橙色基础材料</v>
      </c>
      <c r="AM1026" s="14">
        <f>ROUND(INDEX(挂机升级突破!$DT$6:$ED$57,卡牌消耗!AI1026,AD1026)*INDEX(卡牌消耗!$B$5:$F$5,AG1026)/$Q$4/5,0)*5</f>
        <v>30</v>
      </c>
      <c r="AN1026" s="14" t="str">
        <f>IF(AE1026&gt;0,INDEX(挂机升级突破!$DT$4:$ED$4,AE1026),"")</f>
        <v/>
      </c>
      <c r="AO1026" s="14" t="str">
        <f>IF(AE1026&gt;0,ROUND(INDEX(挂机升级突破!$DT$6:$ED$57,卡牌消耗!AI1026,AE1026)*INDEX(卡牌消耗!$B$7:$F$7,AG1026)/$Q$4,0),"")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410"/>
        <v>20</v>
      </c>
      <c r="AC1027" s="14">
        <f>INDEX(挂机升级突破!$DQ$6:$DQ$57,卡牌消耗!AI1027)</f>
        <v>11</v>
      </c>
      <c r="AD1027" s="14">
        <f>INDEX(挂机升级突破!DR$6:DR$57,卡牌消耗!$AI1027)</f>
        <v>4</v>
      </c>
      <c r="AE1027" s="14">
        <f>INDEX(挂机升级突破!DS$6:DS$57,卡牌消耗!$AI1027)</f>
        <v>0</v>
      </c>
      <c r="AF1027" s="14" t="str">
        <f t="shared" si="411"/>
        <v>高顺</v>
      </c>
      <c r="AG1027" s="14">
        <f t="shared" si="412"/>
        <v>3</v>
      </c>
      <c r="AH1027" s="14" t="str">
        <f t="shared" si="413"/>
        <v>高顺魂火-35</v>
      </c>
      <c r="AI1027" s="14">
        <f t="shared" si="414"/>
        <v>35</v>
      </c>
      <c r="AJ1027" s="14" t="str">
        <f>INDEX(挂机升级突破!$DT$4:$ED$4,INDEX(挂机升级突破!$DQ$6:$DQ$57,卡牌消耗!AI1027))</f>
        <v>金币</v>
      </c>
      <c r="AK1027" s="14">
        <f>ROUND(INDEX(挂机升级突破!$DJ$6:$DJ$57,卡牌消耗!AI1027)*INDEX(卡牌消耗!$B$8:$F$8,AG1027)/$Q$4/50,0)*50</f>
        <v>15550</v>
      </c>
      <c r="AL1027" s="14" t="str">
        <f>IF(AD1027&gt;0,INDEX(挂机升级突破!$DT$4:$ED$4,AD1027),"")</f>
        <v>橙色基础材料</v>
      </c>
      <c r="AM1027" s="14">
        <f>ROUND(INDEX(挂机升级突破!$DT$6:$ED$57,卡牌消耗!AI1027,AD1027)*INDEX(卡牌消耗!$B$5:$F$5,AG1027)/$Q$4/5,0)*5</f>
        <v>30</v>
      </c>
      <c r="AN1027" s="14" t="str">
        <f>IF(AE1027&gt;0,INDEX(挂机升级突破!$DT$4:$ED$4,AE1027),"")</f>
        <v/>
      </c>
      <c r="AO1027" s="14" t="str">
        <f>IF(AE1027&gt;0,ROUND(INDEX(挂机升级突破!$DT$6:$ED$57,卡牌消耗!AI1027,AE1027)*INDEX(卡牌消耗!$B$7:$F$7,AG1027)/$Q$4,0),"")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410"/>
        <v>20</v>
      </c>
      <c r="AC1028" s="14">
        <f>INDEX(挂机升级突破!$DQ$6:$DQ$57,卡牌消耗!AI1028)</f>
        <v>11</v>
      </c>
      <c r="AD1028" s="14">
        <f>INDEX(挂机升级突破!DR$6:DR$57,卡牌消耗!$AI1028)</f>
        <v>4</v>
      </c>
      <c r="AE1028" s="14">
        <f>INDEX(挂机升级突破!DS$6:DS$57,卡牌消耗!$AI1028)</f>
        <v>0</v>
      </c>
      <c r="AF1028" s="14" t="str">
        <f t="shared" si="411"/>
        <v>高顺</v>
      </c>
      <c r="AG1028" s="14">
        <f t="shared" si="412"/>
        <v>3</v>
      </c>
      <c r="AH1028" s="14" t="str">
        <f t="shared" si="413"/>
        <v>高顺魂火-36</v>
      </c>
      <c r="AI1028" s="14">
        <f t="shared" si="414"/>
        <v>36</v>
      </c>
      <c r="AJ1028" s="14" t="str">
        <f>INDEX(挂机升级突破!$DT$4:$ED$4,INDEX(挂机升级突破!$DQ$6:$DQ$57,卡牌消耗!AI1028))</f>
        <v>金币</v>
      </c>
      <c r="AK1028" s="14">
        <f>ROUND(INDEX(挂机升级突破!$DJ$6:$DJ$57,卡牌消耗!AI1028)*INDEX(卡牌消耗!$B$8:$F$8,AG1028)/$Q$4/50,0)*50</f>
        <v>15550</v>
      </c>
      <c r="AL1028" s="14" t="str">
        <f>IF(AD1028&gt;0,INDEX(挂机升级突破!$DT$4:$ED$4,AD1028),"")</f>
        <v>橙色基础材料</v>
      </c>
      <c r="AM1028" s="14">
        <f>ROUND(INDEX(挂机升级突破!$DT$6:$ED$57,卡牌消耗!AI1028,AD1028)*INDEX(卡牌消耗!$B$5:$F$5,AG1028)/$Q$4/5,0)*5</f>
        <v>30</v>
      </c>
      <c r="AN1028" s="14" t="str">
        <f>IF(AE1028&gt;0,INDEX(挂机升级突破!$DT$4:$ED$4,AE1028),"")</f>
        <v/>
      </c>
      <c r="AO1028" s="14" t="str">
        <f>IF(AE1028&gt;0,ROUND(INDEX(挂机升级突破!$DT$6:$ED$57,卡牌消耗!AI1028,AE1028)*INDEX(卡牌消耗!$B$7:$F$7,AG1028)/$Q$4,0),"")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410"/>
        <v>20</v>
      </c>
      <c r="AC1029" s="14">
        <f>INDEX(挂机升级突破!$DQ$6:$DQ$57,卡牌消耗!AI1029)</f>
        <v>11</v>
      </c>
      <c r="AD1029" s="14">
        <f>INDEX(挂机升级突破!DR$6:DR$57,卡牌消耗!$AI1029)</f>
        <v>4</v>
      </c>
      <c r="AE1029" s="14">
        <f>INDEX(挂机升级突破!DS$6:DS$57,卡牌消耗!$AI1029)</f>
        <v>0</v>
      </c>
      <c r="AF1029" s="14" t="str">
        <f t="shared" si="411"/>
        <v>高顺</v>
      </c>
      <c r="AG1029" s="14">
        <f t="shared" si="412"/>
        <v>3</v>
      </c>
      <c r="AH1029" s="14" t="str">
        <f t="shared" si="413"/>
        <v>高顺魂火-37</v>
      </c>
      <c r="AI1029" s="14">
        <f t="shared" si="414"/>
        <v>37</v>
      </c>
      <c r="AJ1029" s="14" t="str">
        <f>INDEX(挂机升级突破!$DT$4:$ED$4,INDEX(挂机升级突破!$DQ$6:$DQ$57,卡牌消耗!AI1029))</f>
        <v>金币</v>
      </c>
      <c r="AK1029" s="14">
        <f>ROUND(INDEX(挂机升级突破!$DJ$6:$DJ$57,卡牌消耗!AI1029)*INDEX(卡牌消耗!$B$8:$F$8,AG1029)/$Q$4/50,0)*50</f>
        <v>16650</v>
      </c>
      <c r="AL1029" s="14" t="str">
        <f>IF(AD1029&gt;0,INDEX(挂机升级突破!$DT$4:$ED$4,AD1029),"")</f>
        <v>橙色基础材料</v>
      </c>
      <c r="AM1029" s="14">
        <f>ROUND(INDEX(挂机升级突破!$DT$6:$ED$57,卡牌消耗!AI1029,AD1029)*INDEX(卡牌消耗!$B$5:$F$5,AG1029)/$Q$4/5,0)*5</f>
        <v>30</v>
      </c>
      <c r="AN1029" s="14" t="str">
        <f>IF(AE1029&gt;0,INDEX(挂机升级突破!$DT$4:$ED$4,AE1029),"")</f>
        <v/>
      </c>
      <c r="AO1029" s="14" t="str">
        <f>IF(AE1029&gt;0,ROUND(INDEX(挂机升级突破!$DT$6:$ED$57,卡牌消耗!AI1029,AE1029)*INDEX(卡牌消耗!$B$7:$F$7,AG1029)/$Q$4,0),"")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415">INT((AA1030-1)/52)+1</f>
        <v>20</v>
      </c>
      <c r="AC1030" s="14">
        <f>INDEX(挂机升级突破!$DQ$6:$DQ$57,卡牌消耗!AI1030)</f>
        <v>11</v>
      </c>
      <c r="AD1030" s="14">
        <f>INDEX(挂机升级突破!DR$6:DR$57,卡牌消耗!$AI1030)</f>
        <v>5</v>
      </c>
      <c r="AE1030" s="14">
        <f>INDEX(挂机升级突破!DS$6:DS$57,卡牌消耗!$AI1030)</f>
        <v>0</v>
      </c>
      <c r="AF1030" s="14" t="str">
        <f t="shared" ref="AF1030:AF1093" si="416">INDEX($B$13:$B$40,AB1030)</f>
        <v>高顺</v>
      </c>
      <c r="AG1030" s="14">
        <f t="shared" ref="AG1030:AG1093" si="417">INDEX($C$13:$C$40,AB1030)</f>
        <v>3</v>
      </c>
      <c r="AH1030" s="14" t="str">
        <f t="shared" ref="AH1030:AH1093" si="418">AF1030&amp;"魂火-"&amp;AI1030</f>
        <v>高顺魂火-38</v>
      </c>
      <c r="AI1030" s="14">
        <f t="shared" ref="AI1030:AI1093" si="419">AA1030-(AB1030-1)*52</f>
        <v>38</v>
      </c>
      <c r="AJ1030" s="14" t="str">
        <f>INDEX(挂机升级突破!$DT$4:$ED$4,INDEX(挂机升级突破!$DQ$6:$DQ$57,卡牌消耗!AI1030))</f>
        <v>金币</v>
      </c>
      <c r="AK1030" s="14">
        <f>ROUND(INDEX(挂机升级突破!$DJ$6:$DJ$57,卡牌消耗!AI1030)*INDEX(卡牌消耗!$B$8:$F$8,AG1030)/$Q$4/50,0)*50</f>
        <v>21500</v>
      </c>
      <c r="AL1030" s="14" t="str">
        <f>IF(AD1030&gt;0,INDEX(挂机升级突破!$DT$4:$ED$4,AD1030),"")</f>
        <v>红色基础材料</v>
      </c>
      <c r="AM1030" s="14">
        <f>ROUND(INDEX(挂机升级突破!$DT$6:$ED$57,卡牌消耗!AI1030,AD1030)*INDEX(卡牌消耗!$B$5:$F$5,AG1030)/$Q$4/5,0)*5</f>
        <v>10</v>
      </c>
      <c r="AN1030" s="14" t="str">
        <f>IF(AE1030&gt;0,INDEX(挂机升级突破!$DT$4:$ED$4,AE1030),"")</f>
        <v/>
      </c>
      <c r="AO1030" s="14" t="str">
        <f>IF(AE1030&gt;0,ROUND(INDEX(挂机升级突破!$DT$6:$ED$57,卡牌消耗!AI1030,AE1030)*INDEX(卡牌消耗!$B$7:$F$7,AG1030)/$Q$4,0),"")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415"/>
        <v>20</v>
      </c>
      <c r="AC1031" s="14">
        <f>INDEX(挂机升级突破!$DQ$6:$DQ$57,卡牌消耗!AI1031)</f>
        <v>11</v>
      </c>
      <c r="AD1031" s="14">
        <f>INDEX(挂机升级突破!DR$6:DR$57,卡牌消耗!$AI1031)</f>
        <v>5</v>
      </c>
      <c r="AE1031" s="14">
        <f>INDEX(挂机升级突破!DS$6:DS$57,卡牌消耗!$AI1031)</f>
        <v>0</v>
      </c>
      <c r="AF1031" s="14" t="str">
        <f t="shared" si="416"/>
        <v>高顺</v>
      </c>
      <c r="AG1031" s="14">
        <f t="shared" si="417"/>
        <v>3</v>
      </c>
      <c r="AH1031" s="14" t="str">
        <f t="shared" si="418"/>
        <v>高顺魂火-39</v>
      </c>
      <c r="AI1031" s="14">
        <f t="shared" si="419"/>
        <v>39</v>
      </c>
      <c r="AJ1031" s="14" t="str">
        <f>INDEX(挂机升级突破!$DT$4:$ED$4,INDEX(挂机升级突破!$DQ$6:$DQ$57,卡牌消耗!AI1031))</f>
        <v>金币</v>
      </c>
      <c r="AK1031" s="14">
        <f>ROUND(INDEX(挂机升级突破!$DJ$6:$DJ$57,卡牌消耗!AI1031)*INDEX(卡牌消耗!$B$8:$F$8,AG1031)/$Q$4/50,0)*50</f>
        <v>21500</v>
      </c>
      <c r="AL1031" s="14" t="str">
        <f>IF(AD1031&gt;0,INDEX(挂机升级突破!$DT$4:$ED$4,AD1031),"")</f>
        <v>红色基础材料</v>
      </c>
      <c r="AM1031" s="14">
        <f>ROUND(INDEX(挂机升级突破!$DT$6:$ED$57,卡牌消耗!AI1031,AD1031)*INDEX(卡牌消耗!$B$5:$F$5,AG1031)/$Q$4/5,0)*5</f>
        <v>10</v>
      </c>
      <c r="AN1031" s="14" t="str">
        <f>IF(AE1031&gt;0,INDEX(挂机升级突破!$DT$4:$ED$4,AE1031),"")</f>
        <v/>
      </c>
      <c r="AO1031" s="14" t="str">
        <f>IF(AE1031&gt;0,ROUND(INDEX(挂机升级突破!$DT$6:$ED$57,卡牌消耗!AI1031,AE1031)*INDEX(卡牌消耗!$B$7:$F$7,AG1031)/$Q$4,0),"")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415"/>
        <v>20</v>
      </c>
      <c r="AC1032" s="14">
        <f>INDEX(挂机升级突破!$DQ$6:$DQ$57,卡牌消耗!AI1032)</f>
        <v>11</v>
      </c>
      <c r="AD1032" s="14">
        <f>INDEX(挂机升级突破!DR$6:DR$57,卡牌消耗!$AI1032)</f>
        <v>5</v>
      </c>
      <c r="AE1032" s="14">
        <f>INDEX(挂机升级突破!DS$6:DS$57,卡牌消耗!$AI1032)</f>
        <v>0</v>
      </c>
      <c r="AF1032" s="14" t="str">
        <f t="shared" si="416"/>
        <v>高顺</v>
      </c>
      <c r="AG1032" s="14">
        <f t="shared" si="417"/>
        <v>3</v>
      </c>
      <c r="AH1032" s="14" t="str">
        <f t="shared" si="418"/>
        <v>高顺魂火-40</v>
      </c>
      <c r="AI1032" s="14">
        <f t="shared" si="419"/>
        <v>40</v>
      </c>
      <c r="AJ1032" s="14" t="str">
        <f>INDEX(挂机升级突破!$DT$4:$ED$4,INDEX(挂机升级突破!$DQ$6:$DQ$57,卡牌消耗!AI1032))</f>
        <v>金币</v>
      </c>
      <c r="AK1032" s="14">
        <f>ROUND(INDEX(挂机升级突破!$DJ$6:$DJ$57,卡牌消耗!AI1032)*INDEX(卡牌消耗!$B$8:$F$8,AG1032)/$Q$4/50,0)*50</f>
        <v>21500</v>
      </c>
      <c r="AL1032" s="14" t="str">
        <f>IF(AD1032&gt;0,INDEX(挂机升级突破!$DT$4:$ED$4,AD1032),"")</f>
        <v>红色基础材料</v>
      </c>
      <c r="AM1032" s="14">
        <f>ROUND(INDEX(挂机升级突破!$DT$6:$ED$57,卡牌消耗!AI1032,AD1032)*INDEX(卡牌消耗!$B$5:$F$5,AG1032)/$Q$4/5,0)*5</f>
        <v>10</v>
      </c>
      <c r="AN1032" s="14" t="str">
        <f>IF(AE1032&gt;0,INDEX(挂机升级突破!$DT$4:$ED$4,AE1032),"")</f>
        <v/>
      </c>
      <c r="AO1032" s="14" t="str">
        <f>IF(AE1032&gt;0,ROUND(INDEX(挂机升级突破!$DT$6:$ED$57,卡牌消耗!AI1032,AE1032)*INDEX(卡牌消耗!$B$7:$F$7,AG1032)/$Q$4,0),"")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415"/>
        <v>20</v>
      </c>
      <c r="AC1033" s="14">
        <f>INDEX(挂机升级突破!$DQ$6:$DQ$57,卡牌消耗!AI1033)</f>
        <v>11</v>
      </c>
      <c r="AD1033" s="14">
        <f>INDEX(挂机升级突破!DR$6:DR$57,卡牌消耗!$AI1033)</f>
        <v>5</v>
      </c>
      <c r="AE1033" s="14">
        <f>INDEX(挂机升级突破!DS$6:DS$57,卡牌消耗!$AI1033)</f>
        <v>10</v>
      </c>
      <c r="AF1033" s="14" t="str">
        <f t="shared" si="416"/>
        <v>高顺</v>
      </c>
      <c r="AG1033" s="14">
        <f t="shared" si="417"/>
        <v>3</v>
      </c>
      <c r="AH1033" s="14" t="str">
        <f t="shared" si="418"/>
        <v>高顺魂火-41</v>
      </c>
      <c r="AI1033" s="14">
        <f t="shared" si="419"/>
        <v>41</v>
      </c>
      <c r="AJ1033" s="14" t="str">
        <f>INDEX(挂机升级突破!$DT$4:$ED$4,INDEX(挂机升级突破!$DQ$6:$DQ$57,卡牌消耗!AI1033))</f>
        <v>金币</v>
      </c>
      <c r="AK1033" s="14">
        <f>ROUND(INDEX(挂机升级突破!$DJ$6:$DJ$57,卡牌消耗!AI1033)*INDEX(卡牌消耗!$B$8:$F$8,AG1033)/$Q$4/50,0)*50</f>
        <v>29550</v>
      </c>
      <c r="AL1033" s="14" t="str">
        <f>IF(AD1033&gt;0,INDEX(挂机升级突破!$DT$4:$ED$4,AD1033),"")</f>
        <v>红色基础材料</v>
      </c>
      <c r="AM1033" s="14">
        <f>ROUND(INDEX(挂机升级突破!$DT$6:$ED$57,卡牌消耗!AI1033,AD1033)*INDEX(卡牌消耗!$B$5:$F$5,AG1033)/$Q$4/5,0)*5</f>
        <v>10</v>
      </c>
      <c r="AN1033" s="14" t="str">
        <f>IF(AE1033&gt;0,INDEX(挂机升级突破!$DT$4:$ED$4,AE1033),"")</f>
        <v>灵玉</v>
      </c>
      <c r="AO1033" s="14">
        <f>IF(AE1033&gt;0,ROUND(INDEX(挂机升级突破!$DT$6:$ED$57,卡牌消耗!AI1033,AE1033)*INDEX(卡牌消耗!$B$7:$F$7,AG1033)/$Q$4,0),"")</f>
        <v>2</v>
      </c>
    </row>
    <row r="1034" spans="27:41" ht="16.5" x14ac:dyDescent="0.2">
      <c r="AA1034" s="104">
        <v>1030</v>
      </c>
      <c r="AB1034" s="14">
        <f t="shared" si="415"/>
        <v>20</v>
      </c>
      <c r="AC1034" s="14">
        <f>INDEX(挂机升级突破!$DQ$6:$DQ$57,卡牌消耗!AI1034)</f>
        <v>11</v>
      </c>
      <c r="AD1034" s="14">
        <f>INDEX(挂机升级突破!DR$6:DR$57,卡牌消耗!$AI1034)</f>
        <v>5</v>
      </c>
      <c r="AE1034" s="14">
        <f>INDEX(挂机升级突破!DS$6:DS$57,卡牌消耗!$AI1034)</f>
        <v>10</v>
      </c>
      <c r="AF1034" s="14" t="str">
        <f t="shared" si="416"/>
        <v>高顺</v>
      </c>
      <c r="AG1034" s="14">
        <f t="shared" si="417"/>
        <v>3</v>
      </c>
      <c r="AH1034" s="14" t="str">
        <f t="shared" si="418"/>
        <v>高顺魂火-42</v>
      </c>
      <c r="AI1034" s="14">
        <f t="shared" si="419"/>
        <v>42</v>
      </c>
      <c r="AJ1034" s="14" t="str">
        <f>INDEX(挂机升级突破!$DT$4:$ED$4,INDEX(挂机升级突破!$DQ$6:$DQ$57,卡牌消耗!AI1034))</f>
        <v>金币</v>
      </c>
      <c r="AK1034" s="14">
        <f>ROUND(INDEX(挂机升级突破!$DJ$6:$DJ$57,卡牌消耗!AI1034)*INDEX(卡牌消耗!$B$8:$F$8,AG1034)/$Q$4/50,0)*50</f>
        <v>29550</v>
      </c>
      <c r="AL1034" s="14" t="str">
        <f>IF(AD1034&gt;0,INDEX(挂机升级突破!$DT$4:$ED$4,AD1034),"")</f>
        <v>红色基础材料</v>
      </c>
      <c r="AM1034" s="14">
        <f>ROUND(INDEX(挂机升级突破!$DT$6:$ED$57,卡牌消耗!AI1034,AD1034)*INDEX(卡牌消耗!$B$5:$F$5,AG1034)/$Q$4/5,0)*5</f>
        <v>10</v>
      </c>
      <c r="AN1034" s="14" t="str">
        <f>IF(AE1034&gt;0,INDEX(挂机升级突破!$DT$4:$ED$4,AE1034),"")</f>
        <v>灵玉</v>
      </c>
      <c r="AO1034" s="14">
        <f>IF(AE1034&gt;0,ROUND(INDEX(挂机升级突破!$DT$6:$ED$57,卡牌消耗!AI1034,AE1034)*INDEX(卡牌消耗!$B$7:$F$7,AG1034)/$Q$4,0),"")</f>
        <v>2</v>
      </c>
    </row>
    <row r="1035" spans="27:41" ht="16.5" x14ac:dyDescent="0.2">
      <c r="AA1035" s="104">
        <v>1031</v>
      </c>
      <c r="AB1035" s="14">
        <f t="shared" si="415"/>
        <v>20</v>
      </c>
      <c r="AC1035" s="14">
        <f>INDEX(挂机升级突破!$DQ$6:$DQ$57,卡牌消耗!AI1035)</f>
        <v>11</v>
      </c>
      <c r="AD1035" s="14">
        <f>INDEX(挂机升级突破!DR$6:DR$57,卡牌消耗!$AI1035)</f>
        <v>5</v>
      </c>
      <c r="AE1035" s="14">
        <f>INDEX(挂机升级突破!DS$6:DS$57,卡牌消耗!$AI1035)</f>
        <v>10</v>
      </c>
      <c r="AF1035" s="14" t="str">
        <f t="shared" si="416"/>
        <v>高顺</v>
      </c>
      <c r="AG1035" s="14">
        <f t="shared" si="417"/>
        <v>3</v>
      </c>
      <c r="AH1035" s="14" t="str">
        <f t="shared" si="418"/>
        <v>高顺魂火-43</v>
      </c>
      <c r="AI1035" s="14">
        <f t="shared" si="419"/>
        <v>43</v>
      </c>
      <c r="AJ1035" s="14" t="str">
        <f>INDEX(挂机升级突破!$DT$4:$ED$4,INDEX(挂机升级突破!$DQ$6:$DQ$57,卡牌消耗!AI1035))</f>
        <v>金币</v>
      </c>
      <c r="AK1035" s="14">
        <f>ROUND(INDEX(挂机升级突破!$DJ$6:$DJ$57,卡牌消耗!AI1035)*INDEX(卡牌消耗!$B$8:$F$8,AG1035)/$Q$4/50,0)*50</f>
        <v>29550</v>
      </c>
      <c r="AL1035" s="14" t="str">
        <f>IF(AD1035&gt;0,INDEX(挂机升级突破!$DT$4:$ED$4,AD1035),"")</f>
        <v>红色基础材料</v>
      </c>
      <c r="AM1035" s="14">
        <f>ROUND(INDEX(挂机升级突破!$DT$6:$ED$57,卡牌消耗!AI1035,AD1035)*INDEX(卡牌消耗!$B$5:$F$5,AG1035)/$Q$4/5,0)*5</f>
        <v>10</v>
      </c>
      <c r="AN1035" s="14" t="str">
        <f>IF(AE1035&gt;0,INDEX(挂机升级突破!$DT$4:$ED$4,AE1035),"")</f>
        <v>灵玉</v>
      </c>
      <c r="AO1035" s="14">
        <f>IF(AE1035&gt;0,ROUND(INDEX(挂机升级突破!$DT$6:$ED$57,卡牌消耗!AI1035,AE1035)*INDEX(卡牌消耗!$B$7:$F$7,AG1035)/$Q$4,0),"")</f>
        <v>2</v>
      </c>
    </row>
    <row r="1036" spans="27:41" ht="16.5" x14ac:dyDescent="0.2">
      <c r="AA1036" s="104">
        <v>1032</v>
      </c>
      <c r="AB1036" s="14">
        <f t="shared" si="415"/>
        <v>20</v>
      </c>
      <c r="AC1036" s="14">
        <f>INDEX(挂机升级突破!$DQ$6:$DQ$57,卡牌消耗!AI1036)</f>
        <v>11</v>
      </c>
      <c r="AD1036" s="14">
        <f>INDEX(挂机升级突破!DR$6:DR$57,卡牌消耗!$AI1036)</f>
        <v>5</v>
      </c>
      <c r="AE1036" s="14">
        <f>INDEX(挂机升级突破!DS$6:DS$57,卡牌消耗!$AI1036)</f>
        <v>10</v>
      </c>
      <c r="AF1036" s="14" t="str">
        <f t="shared" si="416"/>
        <v>高顺</v>
      </c>
      <c r="AG1036" s="14">
        <f t="shared" si="417"/>
        <v>3</v>
      </c>
      <c r="AH1036" s="14" t="str">
        <f t="shared" si="418"/>
        <v>高顺魂火-44</v>
      </c>
      <c r="AI1036" s="14">
        <f t="shared" si="419"/>
        <v>44</v>
      </c>
      <c r="AJ1036" s="14" t="str">
        <f>INDEX(挂机升级突破!$DT$4:$ED$4,INDEX(挂机升级突破!$DQ$6:$DQ$57,卡牌消耗!AI1036))</f>
        <v>金币</v>
      </c>
      <c r="AK1036" s="14">
        <f>ROUND(INDEX(挂机升级突破!$DJ$6:$DJ$57,卡牌消耗!AI1036)*INDEX(卡牌消耗!$B$8:$F$8,AG1036)/$Q$4/50,0)*50</f>
        <v>37600</v>
      </c>
      <c r="AL1036" s="14" t="str">
        <f>IF(AD1036&gt;0,INDEX(挂机升级突破!$DT$4:$ED$4,AD1036),"")</f>
        <v>红色基础材料</v>
      </c>
      <c r="AM1036" s="14">
        <f>ROUND(INDEX(挂机升级突破!$DT$6:$ED$57,卡牌消耗!AI1036,AD1036)*INDEX(卡牌消耗!$B$5:$F$5,AG1036)/$Q$4/5,0)*5</f>
        <v>10</v>
      </c>
      <c r="AN1036" s="14" t="str">
        <f>IF(AE1036&gt;0,INDEX(挂机升级突破!$DT$4:$ED$4,AE1036),"")</f>
        <v>灵玉</v>
      </c>
      <c r="AO1036" s="14">
        <f>IF(AE1036&gt;0,ROUND(INDEX(挂机升级突破!$DT$6:$ED$57,卡牌消耗!AI1036,AE1036)*INDEX(卡牌消耗!$B$7:$F$7,AG1036)/$Q$4,0),"")</f>
        <v>2</v>
      </c>
    </row>
    <row r="1037" spans="27:41" ht="16.5" x14ac:dyDescent="0.2">
      <c r="AA1037" s="104">
        <v>1033</v>
      </c>
      <c r="AB1037" s="14">
        <f t="shared" si="415"/>
        <v>20</v>
      </c>
      <c r="AC1037" s="14">
        <f>INDEX(挂机升级突破!$DQ$6:$DQ$57,卡牌消耗!AI1037)</f>
        <v>11</v>
      </c>
      <c r="AD1037" s="14">
        <f>INDEX(挂机升级突破!DR$6:DR$57,卡牌消耗!$AI1037)</f>
        <v>5</v>
      </c>
      <c r="AE1037" s="14">
        <f>INDEX(挂机升级突破!DS$6:DS$57,卡牌消耗!$AI1037)</f>
        <v>10</v>
      </c>
      <c r="AF1037" s="14" t="str">
        <f t="shared" si="416"/>
        <v>高顺</v>
      </c>
      <c r="AG1037" s="14">
        <f t="shared" si="417"/>
        <v>3</v>
      </c>
      <c r="AH1037" s="14" t="str">
        <f t="shared" si="418"/>
        <v>高顺魂火-45</v>
      </c>
      <c r="AI1037" s="14">
        <f t="shared" si="419"/>
        <v>45</v>
      </c>
      <c r="AJ1037" s="14" t="str">
        <f>INDEX(挂机升级突破!$DT$4:$ED$4,INDEX(挂机升级突破!$DQ$6:$DQ$57,卡牌消耗!AI1037))</f>
        <v>金币</v>
      </c>
      <c r="AK1037" s="14">
        <f>ROUND(INDEX(挂机升级突破!$DJ$6:$DJ$57,卡牌消耗!AI1037)*INDEX(卡牌消耗!$B$8:$F$8,AG1037)/$Q$4/50,0)*50</f>
        <v>37600</v>
      </c>
      <c r="AL1037" s="14" t="str">
        <f>IF(AD1037&gt;0,INDEX(挂机升级突破!$DT$4:$ED$4,AD1037),"")</f>
        <v>红色基础材料</v>
      </c>
      <c r="AM1037" s="14">
        <f>ROUND(INDEX(挂机升级突破!$DT$6:$ED$57,卡牌消耗!AI1037,AD1037)*INDEX(卡牌消耗!$B$5:$F$5,AG1037)/$Q$4/5,0)*5</f>
        <v>10</v>
      </c>
      <c r="AN1037" s="14" t="str">
        <f>IF(AE1037&gt;0,INDEX(挂机升级突破!$DT$4:$ED$4,AE1037),"")</f>
        <v>灵玉</v>
      </c>
      <c r="AO1037" s="14">
        <f>IF(AE1037&gt;0,ROUND(INDEX(挂机升级突破!$DT$6:$ED$57,卡牌消耗!AI1037,AE1037)*INDEX(卡牌消耗!$B$7:$F$7,AG1037)/$Q$4,0),"")</f>
        <v>2</v>
      </c>
    </row>
    <row r="1038" spans="27:41" ht="16.5" x14ac:dyDescent="0.2">
      <c r="AA1038" s="104">
        <v>1034</v>
      </c>
      <c r="AB1038" s="14">
        <f t="shared" si="415"/>
        <v>20</v>
      </c>
      <c r="AC1038" s="14">
        <f>INDEX(挂机升级突破!$DQ$6:$DQ$57,卡牌消耗!AI1038)</f>
        <v>11</v>
      </c>
      <c r="AD1038" s="14">
        <f>INDEX(挂机升级突破!DR$6:DR$57,卡牌消耗!$AI1038)</f>
        <v>5</v>
      </c>
      <c r="AE1038" s="14">
        <f>INDEX(挂机升级突破!DS$6:DS$57,卡牌消耗!$AI1038)</f>
        <v>10</v>
      </c>
      <c r="AF1038" s="14" t="str">
        <f t="shared" si="416"/>
        <v>高顺</v>
      </c>
      <c r="AG1038" s="14">
        <f t="shared" si="417"/>
        <v>3</v>
      </c>
      <c r="AH1038" s="14" t="str">
        <f t="shared" si="418"/>
        <v>高顺魂火-46</v>
      </c>
      <c r="AI1038" s="14">
        <f t="shared" si="419"/>
        <v>46</v>
      </c>
      <c r="AJ1038" s="14" t="str">
        <f>INDEX(挂机升级突破!$DT$4:$ED$4,INDEX(挂机升级突破!$DQ$6:$DQ$57,卡牌消耗!AI1038))</f>
        <v>金币</v>
      </c>
      <c r="AK1038" s="14">
        <f>ROUND(INDEX(挂机升级突破!$DJ$6:$DJ$57,卡牌消耗!AI1038)*INDEX(卡牌消耗!$B$8:$F$8,AG1038)/$Q$4/50,0)*50</f>
        <v>40300</v>
      </c>
      <c r="AL1038" s="14" t="str">
        <f>IF(AD1038&gt;0,INDEX(挂机升级突破!$DT$4:$ED$4,AD1038),"")</f>
        <v>红色基础材料</v>
      </c>
      <c r="AM1038" s="14">
        <f>ROUND(INDEX(挂机升级突破!$DT$6:$ED$57,卡牌消耗!AI1038,AD1038)*INDEX(卡牌消耗!$B$5:$F$5,AG1038)/$Q$4/5,0)*5</f>
        <v>10</v>
      </c>
      <c r="AN1038" s="14" t="str">
        <f>IF(AE1038&gt;0,INDEX(挂机升级突破!$DT$4:$ED$4,AE1038),"")</f>
        <v>灵玉</v>
      </c>
      <c r="AO1038" s="14">
        <f>IF(AE1038&gt;0,ROUND(INDEX(挂机升级突破!$DT$6:$ED$57,卡牌消耗!AI1038,AE1038)*INDEX(卡牌消耗!$B$7:$F$7,AG1038)/$Q$4,0),"")</f>
        <v>2</v>
      </c>
    </row>
    <row r="1039" spans="27:41" ht="16.5" x14ac:dyDescent="0.2">
      <c r="AA1039" s="104">
        <v>1035</v>
      </c>
      <c r="AB1039" s="14">
        <f t="shared" si="415"/>
        <v>20</v>
      </c>
      <c r="AC1039" s="14">
        <f>INDEX(挂机升级突破!$DQ$6:$DQ$57,卡牌消耗!AI1039)</f>
        <v>11</v>
      </c>
      <c r="AD1039" s="14">
        <f>INDEX(挂机升级突破!DR$6:DR$57,卡牌消耗!$AI1039)</f>
        <v>5</v>
      </c>
      <c r="AE1039" s="14">
        <f>INDEX(挂机升级突破!DS$6:DS$57,卡牌消耗!$AI1039)</f>
        <v>10</v>
      </c>
      <c r="AF1039" s="14" t="str">
        <f t="shared" si="416"/>
        <v>高顺</v>
      </c>
      <c r="AG1039" s="14">
        <f t="shared" si="417"/>
        <v>3</v>
      </c>
      <c r="AH1039" s="14" t="str">
        <f t="shared" si="418"/>
        <v>高顺魂火-47</v>
      </c>
      <c r="AI1039" s="14">
        <f t="shared" si="419"/>
        <v>47</v>
      </c>
      <c r="AJ1039" s="14" t="str">
        <f>INDEX(挂机升级突破!$DT$4:$ED$4,INDEX(挂机升级突破!$DQ$6:$DQ$57,卡牌消耗!AI1039))</f>
        <v>金币</v>
      </c>
      <c r="AK1039" s="14">
        <f>ROUND(INDEX(挂机升级突破!$DJ$6:$DJ$57,卡牌消耗!AI1039)*INDEX(卡牌消耗!$B$8:$F$8,AG1039)/$Q$4/50,0)*50</f>
        <v>195400</v>
      </c>
      <c r="AL1039" s="14" t="str">
        <f>IF(AD1039&gt;0,INDEX(挂机升级突破!$DT$4:$ED$4,AD1039),"")</f>
        <v>红色基础材料</v>
      </c>
      <c r="AM1039" s="14">
        <f>ROUND(INDEX(挂机升级突破!$DT$6:$ED$57,卡牌消耗!AI1039,AD1039)*INDEX(卡牌消耗!$B$5:$F$5,AG1039)/$Q$4/5,0)*5</f>
        <v>10</v>
      </c>
      <c r="AN1039" s="14" t="str">
        <f>IF(AE1039&gt;0,INDEX(挂机升级突破!$DT$4:$ED$4,AE1039),"")</f>
        <v>灵玉</v>
      </c>
      <c r="AO1039" s="14">
        <f>IF(AE1039&gt;0,ROUND(INDEX(挂机升级突破!$DT$6:$ED$57,卡牌消耗!AI1039,AE1039)*INDEX(卡牌消耗!$B$7:$F$7,AG1039)/$Q$4,0),"")</f>
        <v>2</v>
      </c>
    </row>
    <row r="1040" spans="27:41" ht="16.5" x14ac:dyDescent="0.2">
      <c r="AA1040" s="104">
        <v>1036</v>
      </c>
      <c r="AB1040" s="14">
        <f t="shared" si="415"/>
        <v>20</v>
      </c>
      <c r="AC1040" s="14">
        <f>INDEX(挂机升级突破!$DQ$6:$DQ$57,卡牌消耗!AI1040)</f>
        <v>11</v>
      </c>
      <c r="AD1040" s="14">
        <f>INDEX(挂机升级突破!DR$6:DR$57,卡牌消耗!$AI1040)</f>
        <v>5</v>
      </c>
      <c r="AE1040" s="14">
        <f>INDEX(挂机升级突破!DS$6:DS$57,卡牌消耗!$AI1040)</f>
        <v>10</v>
      </c>
      <c r="AF1040" s="14" t="str">
        <f t="shared" si="416"/>
        <v>高顺</v>
      </c>
      <c r="AG1040" s="14">
        <f t="shared" si="417"/>
        <v>3</v>
      </c>
      <c r="AH1040" s="14" t="str">
        <f t="shared" si="418"/>
        <v>高顺魂火-48</v>
      </c>
      <c r="AI1040" s="14">
        <f t="shared" si="419"/>
        <v>48</v>
      </c>
      <c r="AJ1040" s="14" t="str">
        <f>INDEX(挂机升级突破!$DT$4:$ED$4,INDEX(挂机升级突破!$DQ$6:$DQ$57,卡牌消耗!AI1040))</f>
        <v>金币</v>
      </c>
      <c r="AK1040" s="14">
        <f>ROUND(INDEX(挂机升级突破!$DJ$6:$DJ$57,卡牌消耗!AI1040)*INDEX(卡牌消耗!$B$8:$F$8,AG1040)/$Q$4/50,0)*50</f>
        <v>195400</v>
      </c>
      <c r="AL1040" s="14" t="str">
        <f>IF(AD1040&gt;0,INDEX(挂机升级突破!$DT$4:$ED$4,AD1040),"")</f>
        <v>红色基础材料</v>
      </c>
      <c r="AM1040" s="14">
        <f>ROUND(INDEX(挂机升级突破!$DT$6:$ED$57,卡牌消耗!AI1040,AD1040)*INDEX(卡牌消耗!$B$5:$F$5,AG1040)/$Q$4/5,0)*5</f>
        <v>10</v>
      </c>
      <c r="AN1040" s="14" t="str">
        <f>IF(AE1040&gt;0,INDEX(挂机升级突破!$DT$4:$ED$4,AE1040),"")</f>
        <v>灵玉</v>
      </c>
      <c r="AO1040" s="14">
        <f>IF(AE1040&gt;0,ROUND(INDEX(挂机升级突破!$DT$6:$ED$57,卡牌消耗!AI1040,AE1040)*INDEX(卡牌消耗!$B$7:$F$7,AG1040)/$Q$4,0),"")</f>
        <v>2</v>
      </c>
    </row>
    <row r="1041" spans="27:41" ht="16.5" x14ac:dyDescent="0.2">
      <c r="AA1041" s="104">
        <v>1037</v>
      </c>
      <c r="AB1041" s="14">
        <f t="shared" si="415"/>
        <v>20</v>
      </c>
      <c r="AC1041" s="14">
        <f>INDEX(挂机升级突破!$DQ$6:$DQ$57,卡牌消耗!AI1041)</f>
        <v>11</v>
      </c>
      <c r="AD1041" s="14">
        <f>INDEX(挂机升级突破!DR$6:DR$57,卡牌消耗!$AI1041)</f>
        <v>5</v>
      </c>
      <c r="AE1041" s="14">
        <f>INDEX(挂机升级突破!DS$6:DS$57,卡牌消耗!$AI1041)</f>
        <v>10</v>
      </c>
      <c r="AF1041" s="14" t="str">
        <f t="shared" si="416"/>
        <v>高顺</v>
      </c>
      <c r="AG1041" s="14">
        <f t="shared" si="417"/>
        <v>3</v>
      </c>
      <c r="AH1041" s="14" t="str">
        <f t="shared" si="418"/>
        <v>高顺魂火-49</v>
      </c>
      <c r="AI1041" s="14">
        <f t="shared" si="419"/>
        <v>49</v>
      </c>
      <c r="AJ1041" s="14" t="str">
        <f>INDEX(挂机升级突破!$DT$4:$ED$4,INDEX(挂机升级突破!$DQ$6:$DQ$57,卡牌消耗!AI1041))</f>
        <v>金币</v>
      </c>
      <c r="AK1041" s="14">
        <f>ROUND(INDEX(挂机升级突破!$DJ$6:$DJ$57,卡牌消耗!AI1041)*INDEX(卡牌消耗!$B$8:$F$8,AG1041)/$Q$4/50,0)*50</f>
        <v>195400</v>
      </c>
      <c r="AL1041" s="14" t="str">
        <f>IF(AD1041&gt;0,INDEX(挂机升级突破!$DT$4:$ED$4,AD1041),"")</f>
        <v>红色基础材料</v>
      </c>
      <c r="AM1041" s="14">
        <f>ROUND(INDEX(挂机升级突破!$DT$6:$ED$57,卡牌消耗!AI1041,AD1041)*INDEX(卡牌消耗!$B$5:$F$5,AG1041)/$Q$4/5,0)*5</f>
        <v>15</v>
      </c>
      <c r="AN1041" s="14" t="str">
        <f>IF(AE1041&gt;0,INDEX(挂机升级突破!$DT$4:$ED$4,AE1041),"")</f>
        <v>灵玉</v>
      </c>
      <c r="AO1041" s="14">
        <f>IF(AE1041&gt;0,ROUND(INDEX(挂机升级突破!$DT$6:$ED$57,卡牌消耗!AI1041,AE1041)*INDEX(卡牌消耗!$B$7:$F$7,AG1041)/$Q$4,0),"")</f>
        <v>2</v>
      </c>
    </row>
    <row r="1042" spans="27:41" ht="16.5" x14ac:dyDescent="0.2">
      <c r="AA1042" s="104">
        <v>1038</v>
      </c>
      <c r="AB1042" s="14">
        <f t="shared" si="415"/>
        <v>20</v>
      </c>
      <c r="AC1042" s="14">
        <f>INDEX(挂机升级突破!$DQ$6:$DQ$57,卡牌消耗!AI1042)</f>
        <v>11</v>
      </c>
      <c r="AD1042" s="14">
        <f>INDEX(挂机升级突破!DR$6:DR$57,卡牌消耗!$AI1042)</f>
        <v>5</v>
      </c>
      <c r="AE1042" s="14">
        <f>INDEX(挂机升级突破!DS$6:DS$57,卡牌消耗!$AI1042)</f>
        <v>10</v>
      </c>
      <c r="AF1042" s="14" t="str">
        <f t="shared" si="416"/>
        <v>高顺</v>
      </c>
      <c r="AG1042" s="14">
        <f t="shared" si="417"/>
        <v>3</v>
      </c>
      <c r="AH1042" s="14" t="str">
        <f t="shared" si="418"/>
        <v>高顺魂火-50</v>
      </c>
      <c r="AI1042" s="14">
        <f t="shared" si="419"/>
        <v>50</v>
      </c>
      <c r="AJ1042" s="14" t="str">
        <f>INDEX(挂机升级突破!$DT$4:$ED$4,INDEX(挂机升级突破!$DQ$6:$DQ$57,卡牌消耗!AI1042))</f>
        <v>金币</v>
      </c>
      <c r="AK1042" s="14">
        <f>ROUND(INDEX(挂机升级突破!$DJ$6:$DJ$57,卡牌消耗!AI1042)*INDEX(卡牌消耗!$B$8:$F$8,AG1042)/$Q$4/50,0)*50</f>
        <v>325650</v>
      </c>
      <c r="AL1042" s="14" t="str">
        <f>IF(AD1042&gt;0,INDEX(挂机升级突破!$DT$4:$ED$4,AD1042),"")</f>
        <v>红色基础材料</v>
      </c>
      <c r="AM1042" s="14">
        <f>ROUND(INDEX(挂机升级突破!$DT$6:$ED$57,卡牌消耗!AI1042,AD1042)*INDEX(卡牌消耗!$B$5:$F$5,AG1042)/$Q$4/5,0)*5</f>
        <v>15</v>
      </c>
      <c r="AN1042" s="14" t="str">
        <f>IF(AE1042&gt;0,INDEX(挂机升级突破!$DT$4:$ED$4,AE1042),"")</f>
        <v>灵玉</v>
      </c>
      <c r="AO1042" s="14">
        <f>IF(AE1042&gt;0,ROUND(INDEX(挂机升级突破!$DT$6:$ED$57,卡牌消耗!AI1042,AE1042)*INDEX(卡牌消耗!$B$7:$F$7,AG1042)/$Q$4,0),"")</f>
        <v>2</v>
      </c>
    </row>
    <row r="1043" spans="27:41" ht="16.5" x14ac:dyDescent="0.2">
      <c r="AA1043" s="104">
        <v>1039</v>
      </c>
      <c r="AB1043" s="14">
        <f t="shared" si="415"/>
        <v>20</v>
      </c>
      <c r="AC1043" s="14">
        <f>INDEX(挂机升级突破!$DQ$6:$DQ$57,卡牌消耗!AI1043)</f>
        <v>11</v>
      </c>
      <c r="AD1043" s="14">
        <f>INDEX(挂机升级突破!DR$6:DR$57,卡牌消耗!$AI1043)</f>
        <v>5</v>
      </c>
      <c r="AE1043" s="14">
        <f>INDEX(挂机升级突破!DS$6:DS$57,卡牌消耗!$AI1043)</f>
        <v>10</v>
      </c>
      <c r="AF1043" s="14" t="str">
        <f t="shared" si="416"/>
        <v>高顺</v>
      </c>
      <c r="AG1043" s="14">
        <f t="shared" si="417"/>
        <v>3</v>
      </c>
      <c r="AH1043" s="14" t="str">
        <f t="shared" si="418"/>
        <v>高顺魂火-51</v>
      </c>
      <c r="AI1043" s="14">
        <f t="shared" si="419"/>
        <v>51</v>
      </c>
      <c r="AJ1043" s="14" t="str">
        <f>INDEX(挂机升级突破!$DT$4:$ED$4,INDEX(挂机升级突破!$DQ$6:$DQ$57,卡牌消耗!AI1043))</f>
        <v>金币</v>
      </c>
      <c r="AK1043" s="14">
        <f>ROUND(INDEX(挂机升级突破!$DJ$6:$DJ$57,卡牌消耗!AI1043)*INDEX(卡牌消耗!$B$8:$F$8,AG1043)/$Q$4/50,0)*50</f>
        <v>358200</v>
      </c>
      <c r="AL1043" s="14" t="str">
        <f>IF(AD1043&gt;0,INDEX(挂机升级突破!$DT$4:$ED$4,AD1043),"")</f>
        <v>红色基础材料</v>
      </c>
      <c r="AM1043" s="14">
        <f>ROUND(INDEX(挂机升级突破!$DT$6:$ED$57,卡牌消耗!AI1043,AD1043)*INDEX(卡牌消耗!$B$5:$F$5,AG1043)/$Q$4/5,0)*5</f>
        <v>15</v>
      </c>
      <c r="AN1043" s="14" t="str">
        <f>IF(AE1043&gt;0,INDEX(挂机升级突破!$DT$4:$ED$4,AE1043),"")</f>
        <v>灵玉</v>
      </c>
      <c r="AO1043" s="14">
        <f>IF(AE1043&gt;0,ROUND(INDEX(挂机升级突破!$DT$6:$ED$57,卡牌消耗!AI1043,AE1043)*INDEX(卡牌消耗!$B$7:$F$7,AG1043)/$Q$4,0),"")</f>
        <v>2</v>
      </c>
    </row>
    <row r="1044" spans="27:41" ht="16.5" x14ac:dyDescent="0.2">
      <c r="AA1044" s="104">
        <v>1040</v>
      </c>
      <c r="AB1044" s="14">
        <f t="shared" si="415"/>
        <v>20</v>
      </c>
      <c r="AC1044" s="14">
        <f>INDEX(挂机升级突破!$DQ$6:$DQ$57,卡牌消耗!AI1044)</f>
        <v>11</v>
      </c>
      <c r="AD1044" s="14">
        <f>INDEX(挂机升级突破!DR$6:DR$57,卡牌消耗!$AI1044)</f>
        <v>5</v>
      </c>
      <c r="AE1044" s="14">
        <f>INDEX(挂机升级突破!DS$6:DS$57,卡牌消耗!$AI1044)</f>
        <v>10</v>
      </c>
      <c r="AF1044" s="14" t="str">
        <f t="shared" si="416"/>
        <v>高顺</v>
      </c>
      <c r="AG1044" s="14">
        <f t="shared" si="417"/>
        <v>3</v>
      </c>
      <c r="AH1044" s="14" t="str">
        <f t="shared" si="418"/>
        <v>高顺魂火-52</v>
      </c>
      <c r="AI1044" s="14">
        <f t="shared" si="419"/>
        <v>52</v>
      </c>
      <c r="AJ1044" s="14" t="str">
        <f>INDEX(挂机升级突破!$DT$4:$ED$4,INDEX(挂机升级突破!$DQ$6:$DQ$57,卡牌消耗!AI1044))</f>
        <v>金币</v>
      </c>
      <c r="AK1044" s="14">
        <f>ROUND(INDEX(挂机升级突破!$DJ$6:$DJ$57,卡牌消耗!AI1044)*INDEX(卡牌消耗!$B$8:$F$8,AG1044)/$Q$4/50,0)*50</f>
        <v>358200</v>
      </c>
      <c r="AL1044" s="14" t="str">
        <f>IF(AD1044&gt;0,INDEX(挂机升级突破!$DT$4:$ED$4,AD1044),"")</f>
        <v>红色基础材料</v>
      </c>
      <c r="AM1044" s="14">
        <f>ROUND(INDEX(挂机升级突破!$DT$6:$ED$57,卡牌消耗!AI1044,AD1044)*INDEX(卡牌消耗!$B$5:$F$5,AG1044)/$Q$4/5,0)*5</f>
        <v>15</v>
      </c>
      <c r="AN1044" s="14" t="str">
        <f>IF(AE1044&gt;0,INDEX(挂机升级突破!$DT$4:$ED$4,AE1044),"")</f>
        <v>灵玉</v>
      </c>
      <c r="AO1044" s="14">
        <f>IF(AE1044&gt;0,ROUND(INDEX(挂机升级突破!$DT$6:$ED$57,卡牌消耗!AI1044,AE1044)*INDEX(卡牌消耗!$B$7:$F$7,AG1044)/$Q$4,0),"")</f>
        <v>2</v>
      </c>
    </row>
    <row r="1045" spans="27:41" ht="16.5" x14ac:dyDescent="0.2">
      <c r="AA1045" s="104">
        <v>1041</v>
      </c>
      <c r="AB1045" s="14">
        <f t="shared" si="415"/>
        <v>21</v>
      </c>
      <c r="AC1045" s="14">
        <f>INDEX(挂机升级突破!$DQ$6:$DQ$57,卡牌消耗!AI1045)</f>
        <v>11</v>
      </c>
      <c r="AD1045" s="14">
        <f>INDEX(挂机升级突破!DR$6:DR$57,卡牌消耗!$AI1045)</f>
        <v>1</v>
      </c>
      <c r="AE1045" s="14">
        <f>INDEX(挂机升级突破!DS$6:DS$57,卡牌消耗!$AI1045)</f>
        <v>0</v>
      </c>
      <c r="AF1045" s="14" t="str">
        <f t="shared" si="416"/>
        <v>烈风螳螂</v>
      </c>
      <c r="AG1045" s="14">
        <f t="shared" si="417"/>
        <v>3</v>
      </c>
      <c r="AH1045" s="14" t="str">
        <f t="shared" si="418"/>
        <v>烈风螳螂魂火-1</v>
      </c>
      <c r="AI1045" s="14">
        <f t="shared" si="419"/>
        <v>1</v>
      </c>
      <c r="AJ1045" s="14" t="str">
        <f>INDEX(挂机升级突破!$DT$4:$ED$4,INDEX(挂机升级突破!$DQ$6:$DQ$57,卡牌消耗!AI1045))</f>
        <v>金币</v>
      </c>
      <c r="AK1045" s="14">
        <f>ROUND(INDEX(挂机升级突破!$DJ$6:$DJ$57,卡牌消耗!AI1045)*INDEX(卡牌消耗!$B$8:$F$8,AG1045)/$Q$4/50,0)*50</f>
        <v>850</v>
      </c>
      <c r="AL1045" s="14" t="str">
        <f>IF(AD1045&gt;0,INDEX(挂机升级突破!$DT$4:$ED$4,AD1045),"")</f>
        <v>绿色基础材料</v>
      </c>
      <c r="AM1045" s="14">
        <f>ROUND(INDEX(挂机升级突破!$DT$6:$ED$57,卡牌消耗!AI1045,AD1045)*INDEX(卡牌消耗!$B$5:$F$5,AG1045)/$Q$4/5,0)*5</f>
        <v>25</v>
      </c>
      <c r="AN1045" s="14" t="str">
        <f>IF(AE1045&gt;0,INDEX(挂机升级突破!$DT$4:$ED$4,AE1045),"")</f>
        <v/>
      </c>
      <c r="AO1045" s="14" t="str">
        <f>IF(AE1045&gt;0,ROUND(INDEX(挂机升级突破!$DT$6:$ED$57,卡牌消耗!AI1045,AE1045)*INDEX(卡牌消耗!$B$7:$F$7,AG1045)/$Q$4,0),"")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415"/>
        <v>21</v>
      </c>
      <c r="AC1046" s="14">
        <f>INDEX(挂机升级突破!$DQ$6:$DQ$57,卡牌消耗!AI1046)</f>
        <v>11</v>
      </c>
      <c r="AD1046" s="14">
        <f>INDEX(挂机升级突破!DR$6:DR$57,卡牌消耗!$AI1046)</f>
        <v>1</v>
      </c>
      <c r="AE1046" s="14">
        <f>INDEX(挂机升级突破!DS$6:DS$57,卡牌消耗!$AI1046)</f>
        <v>0</v>
      </c>
      <c r="AF1046" s="14" t="str">
        <f t="shared" si="416"/>
        <v>烈风螳螂</v>
      </c>
      <c r="AG1046" s="14">
        <f t="shared" si="417"/>
        <v>3</v>
      </c>
      <c r="AH1046" s="14" t="str">
        <f t="shared" si="418"/>
        <v>烈风螳螂魂火-2</v>
      </c>
      <c r="AI1046" s="14">
        <f t="shared" si="419"/>
        <v>2</v>
      </c>
      <c r="AJ1046" s="14" t="str">
        <f>INDEX(挂机升级突破!$DT$4:$ED$4,INDEX(挂机升级突破!$DQ$6:$DQ$57,卡牌消耗!AI1046))</f>
        <v>金币</v>
      </c>
      <c r="AK1046" s="14">
        <f>ROUND(INDEX(挂机升级突破!$DJ$6:$DJ$57,卡牌消耗!AI1046)*INDEX(卡牌消耗!$B$8:$F$8,AG1046)/$Q$4/50,0)*50</f>
        <v>1050</v>
      </c>
      <c r="AL1046" s="14" t="str">
        <f>IF(AD1046&gt;0,INDEX(挂机升级突破!$DT$4:$ED$4,AD1046),"")</f>
        <v>绿色基础材料</v>
      </c>
      <c r="AM1046" s="14">
        <f>ROUND(INDEX(挂机升级突破!$DT$6:$ED$57,卡牌消耗!AI1046,AD1046)*INDEX(卡牌消耗!$B$5:$F$5,AG1046)/$Q$4/5,0)*5</f>
        <v>75</v>
      </c>
      <c r="AN1046" s="14" t="str">
        <f>IF(AE1046&gt;0,INDEX(挂机升级突破!$DT$4:$ED$4,AE1046),"")</f>
        <v/>
      </c>
      <c r="AO1046" s="14" t="str">
        <f>IF(AE1046&gt;0,ROUND(INDEX(挂机升级突破!$DT$6:$ED$57,卡牌消耗!AI1046,AE1046)*INDEX(卡牌消耗!$B$7:$F$7,AG1046)/$Q$4,0),"")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415"/>
        <v>21</v>
      </c>
      <c r="AC1047" s="14">
        <f>INDEX(挂机升级突破!$DQ$6:$DQ$57,卡牌消耗!AI1047)</f>
        <v>11</v>
      </c>
      <c r="AD1047" s="14">
        <f>INDEX(挂机升级突破!DR$6:DR$57,卡牌消耗!$AI1047)</f>
        <v>1</v>
      </c>
      <c r="AE1047" s="14">
        <f>INDEX(挂机升级突破!DS$6:DS$57,卡牌消耗!$AI1047)</f>
        <v>0</v>
      </c>
      <c r="AF1047" s="14" t="str">
        <f t="shared" si="416"/>
        <v>烈风螳螂</v>
      </c>
      <c r="AG1047" s="14">
        <f t="shared" si="417"/>
        <v>3</v>
      </c>
      <c r="AH1047" s="14" t="str">
        <f t="shared" si="418"/>
        <v>烈风螳螂魂火-3</v>
      </c>
      <c r="AI1047" s="14">
        <f t="shared" si="419"/>
        <v>3</v>
      </c>
      <c r="AJ1047" s="14" t="str">
        <f>INDEX(挂机升级突破!$DT$4:$ED$4,INDEX(挂机升级突破!$DQ$6:$DQ$57,卡牌消耗!AI1047))</f>
        <v>金币</v>
      </c>
      <c r="AK1047" s="14">
        <f>ROUND(INDEX(挂机升级突破!$DJ$6:$DJ$57,卡牌消耗!AI1047)*INDEX(卡牌消耗!$B$8:$F$8,AG1047)/$Q$4/50,0)*50</f>
        <v>1050</v>
      </c>
      <c r="AL1047" s="14" t="str">
        <f>IF(AD1047&gt;0,INDEX(挂机升级突破!$DT$4:$ED$4,AD1047),"")</f>
        <v>绿色基础材料</v>
      </c>
      <c r="AM1047" s="14">
        <f>ROUND(INDEX(挂机升级突破!$DT$6:$ED$57,卡牌消耗!AI1047,AD1047)*INDEX(卡牌消耗!$B$5:$F$5,AG1047)/$Q$4/5,0)*5</f>
        <v>100</v>
      </c>
      <c r="AN1047" s="14" t="str">
        <f>IF(AE1047&gt;0,INDEX(挂机升级突破!$DT$4:$ED$4,AE1047),"")</f>
        <v/>
      </c>
      <c r="AO1047" s="14" t="str">
        <f>IF(AE1047&gt;0,ROUND(INDEX(挂机升级突破!$DT$6:$ED$57,卡牌消耗!AI1047,AE1047)*INDEX(卡牌消耗!$B$7:$F$7,AG1047)/$Q$4,0),"")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415"/>
        <v>21</v>
      </c>
      <c r="AC1048" s="14">
        <f>INDEX(挂机升级突破!$DQ$6:$DQ$57,卡牌消耗!AI1048)</f>
        <v>11</v>
      </c>
      <c r="AD1048" s="14">
        <f>INDEX(挂机升级突破!DR$6:DR$57,卡牌消耗!$AI1048)</f>
        <v>1</v>
      </c>
      <c r="AE1048" s="14">
        <f>INDEX(挂机升级突破!DS$6:DS$57,卡牌消耗!$AI1048)</f>
        <v>0</v>
      </c>
      <c r="AF1048" s="14" t="str">
        <f t="shared" si="416"/>
        <v>烈风螳螂</v>
      </c>
      <c r="AG1048" s="14">
        <f t="shared" si="417"/>
        <v>3</v>
      </c>
      <c r="AH1048" s="14" t="str">
        <f t="shared" si="418"/>
        <v>烈风螳螂魂火-4</v>
      </c>
      <c r="AI1048" s="14">
        <f t="shared" si="419"/>
        <v>4</v>
      </c>
      <c r="AJ1048" s="14" t="str">
        <f>INDEX(挂机升级突破!$DT$4:$ED$4,INDEX(挂机升级突破!$DQ$6:$DQ$57,卡牌消耗!AI1048))</f>
        <v>金币</v>
      </c>
      <c r="AK1048" s="14">
        <f>ROUND(INDEX(挂机升级突破!$DJ$6:$DJ$57,卡牌消耗!AI1048)*INDEX(卡牌消耗!$B$8:$F$8,AG1048)/$Q$4/50,0)*50</f>
        <v>1050</v>
      </c>
      <c r="AL1048" s="14" t="str">
        <f>IF(AD1048&gt;0,INDEX(挂机升级突破!$DT$4:$ED$4,AD1048),"")</f>
        <v>绿色基础材料</v>
      </c>
      <c r="AM1048" s="14">
        <f>ROUND(INDEX(挂机升级突破!$DT$6:$ED$57,卡牌消耗!AI1048,AD1048)*INDEX(卡牌消耗!$B$5:$F$5,AG1048)/$Q$4/5,0)*5</f>
        <v>155</v>
      </c>
      <c r="AN1048" s="14" t="str">
        <f>IF(AE1048&gt;0,INDEX(挂机升级突破!$DT$4:$ED$4,AE1048),"")</f>
        <v/>
      </c>
      <c r="AO1048" s="14" t="str">
        <f>IF(AE1048&gt;0,ROUND(INDEX(挂机升级突破!$DT$6:$ED$57,卡牌消耗!AI1048,AE1048)*INDEX(卡牌消耗!$B$7:$F$7,AG1048)/$Q$4,0),"")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415"/>
        <v>21</v>
      </c>
      <c r="AC1049" s="14">
        <f>INDEX(挂机升级突破!$DQ$6:$DQ$57,卡牌消耗!AI1049)</f>
        <v>11</v>
      </c>
      <c r="AD1049" s="14">
        <f>INDEX(挂机升级突破!DR$6:DR$57,卡牌消耗!$AI1049)</f>
        <v>1</v>
      </c>
      <c r="AE1049" s="14">
        <f>INDEX(挂机升级突破!DS$6:DS$57,卡牌消耗!$AI1049)</f>
        <v>0</v>
      </c>
      <c r="AF1049" s="14" t="str">
        <f t="shared" si="416"/>
        <v>烈风螳螂</v>
      </c>
      <c r="AG1049" s="14">
        <f t="shared" si="417"/>
        <v>3</v>
      </c>
      <c r="AH1049" s="14" t="str">
        <f t="shared" si="418"/>
        <v>烈风螳螂魂火-5</v>
      </c>
      <c r="AI1049" s="14">
        <f t="shared" si="419"/>
        <v>5</v>
      </c>
      <c r="AJ1049" s="14" t="str">
        <f>INDEX(挂机升级突破!$DT$4:$ED$4,INDEX(挂机升级突破!$DQ$6:$DQ$57,卡牌消耗!AI1049))</f>
        <v>金币</v>
      </c>
      <c r="AK1049" s="14">
        <f>ROUND(INDEX(挂机升级突破!$DJ$6:$DJ$57,卡牌消耗!AI1049)*INDEX(卡牌消耗!$B$8:$F$8,AG1049)/$Q$4/50,0)*50</f>
        <v>1050</v>
      </c>
      <c r="AL1049" s="14" t="str">
        <f>IF(AD1049&gt;0,INDEX(挂机升级突破!$DT$4:$ED$4,AD1049),"")</f>
        <v>绿色基础材料</v>
      </c>
      <c r="AM1049" s="14">
        <f>ROUND(INDEX(挂机升级突破!$DT$6:$ED$57,卡牌消耗!AI1049,AD1049)*INDEX(卡牌消耗!$B$5:$F$5,AG1049)/$Q$4/5,0)*5</f>
        <v>155</v>
      </c>
      <c r="AN1049" s="14" t="str">
        <f>IF(AE1049&gt;0,INDEX(挂机升级突破!$DT$4:$ED$4,AE1049),"")</f>
        <v/>
      </c>
      <c r="AO1049" s="14" t="str">
        <f>IF(AE1049&gt;0,ROUND(INDEX(挂机升级突破!$DT$6:$ED$57,卡牌消耗!AI1049,AE1049)*INDEX(卡牌消耗!$B$7:$F$7,AG1049)/$Q$4,0),"")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415"/>
        <v>21</v>
      </c>
      <c r="AC1050" s="14">
        <f>INDEX(挂机升级突破!$DQ$6:$DQ$57,卡牌消耗!AI1050)</f>
        <v>11</v>
      </c>
      <c r="AD1050" s="14">
        <f>INDEX(挂机升级突破!DR$6:DR$57,卡牌消耗!$AI1050)</f>
        <v>2</v>
      </c>
      <c r="AE1050" s="14">
        <f>INDEX(挂机升级突破!DS$6:DS$57,卡牌消耗!$AI1050)</f>
        <v>0</v>
      </c>
      <c r="AF1050" s="14" t="str">
        <f t="shared" si="416"/>
        <v>烈风螳螂</v>
      </c>
      <c r="AG1050" s="14">
        <f t="shared" si="417"/>
        <v>3</v>
      </c>
      <c r="AH1050" s="14" t="str">
        <f t="shared" si="418"/>
        <v>烈风螳螂魂火-6</v>
      </c>
      <c r="AI1050" s="14">
        <f t="shared" si="419"/>
        <v>6</v>
      </c>
      <c r="AJ1050" s="14" t="str">
        <f>INDEX(挂机升级突破!$DT$4:$ED$4,INDEX(挂机升级突破!$DQ$6:$DQ$57,卡牌消耗!AI1050))</f>
        <v>金币</v>
      </c>
      <c r="AK1050" s="14">
        <f>ROUND(INDEX(挂机升级突破!$DJ$6:$DJ$57,卡牌消耗!AI1050)*INDEX(卡牌消耗!$B$8:$F$8,AG1050)/$Q$4/50,0)*50</f>
        <v>1250</v>
      </c>
      <c r="AL1050" s="14" t="str">
        <f>IF(AD1050&gt;0,INDEX(挂机升级突破!$DT$4:$ED$4,AD1050),"")</f>
        <v>蓝色基础材料</v>
      </c>
      <c r="AM1050" s="14">
        <f>ROUND(INDEX(挂机升级突破!$DT$6:$ED$57,卡牌消耗!AI1050,AD1050)*INDEX(卡牌消耗!$B$5:$F$5,AG1050)/$Q$4/5,0)*5</f>
        <v>30</v>
      </c>
      <c r="AN1050" s="14" t="str">
        <f>IF(AE1050&gt;0,INDEX(挂机升级突破!$DT$4:$ED$4,AE1050),"")</f>
        <v/>
      </c>
      <c r="AO1050" s="14" t="str">
        <f>IF(AE1050&gt;0,ROUND(INDEX(挂机升级突破!$DT$6:$ED$57,卡牌消耗!AI1050,AE1050)*INDEX(卡牌消耗!$B$7:$F$7,AG1050)/$Q$4,0),"")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415"/>
        <v>21</v>
      </c>
      <c r="AC1051" s="14">
        <f>INDEX(挂机升级突破!$DQ$6:$DQ$57,卡牌消耗!AI1051)</f>
        <v>11</v>
      </c>
      <c r="AD1051" s="14">
        <f>INDEX(挂机升级突破!DR$6:DR$57,卡牌消耗!$AI1051)</f>
        <v>2</v>
      </c>
      <c r="AE1051" s="14">
        <f>INDEX(挂机升级突破!DS$6:DS$57,卡牌消耗!$AI1051)</f>
        <v>0</v>
      </c>
      <c r="AF1051" s="14" t="str">
        <f t="shared" si="416"/>
        <v>烈风螳螂</v>
      </c>
      <c r="AG1051" s="14">
        <f t="shared" si="417"/>
        <v>3</v>
      </c>
      <c r="AH1051" s="14" t="str">
        <f t="shared" si="418"/>
        <v>烈风螳螂魂火-7</v>
      </c>
      <c r="AI1051" s="14">
        <f t="shared" si="419"/>
        <v>7</v>
      </c>
      <c r="AJ1051" s="14" t="str">
        <f>INDEX(挂机升级突破!$DT$4:$ED$4,INDEX(挂机升级突破!$DQ$6:$DQ$57,卡牌消耗!AI1051))</f>
        <v>金币</v>
      </c>
      <c r="AK1051" s="14">
        <f>ROUND(INDEX(挂机升级突破!$DJ$6:$DJ$57,卡牌消耗!AI1051)*INDEX(卡牌消耗!$B$8:$F$8,AG1051)/$Q$4/50,0)*50</f>
        <v>1250</v>
      </c>
      <c r="AL1051" s="14" t="str">
        <f>IF(AD1051&gt;0,INDEX(挂机升级突破!$DT$4:$ED$4,AD1051),"")</f>
        <v>蓝色基础材料</v>
      </c>
      <c r="AM1051" s="14">
        <f>ROUND(INDEX(挂机升级突破!$DT$6:$ED$57,卡牌消耗!AI1051,AD1051)*INDEX(卡牌消耗!$B$5:$F$5,AG1051)/$Q$4/5,0)*5</f>
        <v>30</v>
      </c>
      <c r="AN1051" s="14" t="str">
        <f>IF(AE1051&gt;0,INDEX(挂机升级突破!$DT$4:$ED$4,AE1051),"")</f>
        <v/>
      </c>
      <c r="AO1051" s="14" t="str">
        <f>IF(AE1051&gt;0,ROUND(INDEX(挂机升级突破!$DT$6:$ED$57,卡牌消耗!AI1051,AE1051)*INDEX(卡牌消耗!$B$7:$F$7,AG1051)/$Q$4,0),"")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415"/>
        <v>21</v>
      </c>
      <c r="AC1052" s="14">
        <f>INDEX(挂机升级突破!$DQ$6:$DQ$57,卡牌消耗!AI1052)</f>
        <v>11</v>
      </c>
      <c r="AD1052" s="14">
        <f>INDEX(挂机升级突破!DR$6:DR$57,卡牌消耗!$AI1052)</f>
        <v>2</v>
      </c>
      <c r="AE1052" s="14">
        <f>INDEX(挂机升级突破!DS$6:DS$57,卡牌消耗!$AI1052)</f>
        <v>0</v>
      </c>
      <c r="AF1052" s="14" t="str">
        <f t="shared" si="416"/>
        <v>烈风螳螂</v>
      </c>
      <c r="AG1052" s="14">
        <f t="shared" si="417"/>
        <v>3</v>
      </c>
      <c r="AH1052" s="14" t="str">
        <f t="shared" si="418"/>
        <v>烈风螳螂魂火-8</v>
      </c>
      <c r="AI1052" s="14">
        <f t="shared" si="419"/>
        <v>8</v>
      </c>
      <c r="AJ1052" s="14" t="str">
        <f>INDEX(挂机升级突破!$DT$4:$ED$4,INDEX(挂机升级突破!$DQ$6:$DQ$57,卡牌消耗!AI1052))</f>
        <v>金币</v>
      </c>
      <c r="AK1052" s="14">
        <f>ROUND(INDEX(挂机升级突破!$DJ$6:$DJ$57,卡牌消耗!AI1052)*INDEX(卡牌消耗!$B$8:$F$8,AG1052)/$Q$4/50,0)*50</f>
        <v>1900</v>
      </c>
      <c r="AL1052" s="14" t="str">
        <f>IF(AD1052&gt;0,INDEX(挂机升级突破!$DT$4:$ED$4,AD1052),"")</f>
        <v>蓝色基础材料</v>
      </c>
      <c r="AM1052" s="14">
        <f>ROUND(INDEX(挂机升级突破!$DT$6:$ED$57,卡牌消耗!AI1052,AD1052)*INDEX(卡牌消耗!$B$5:$F$5,AG1052)/$Q$4/5,0)*5</f>
        <v>60</v>
      </c>
      <c r="AN1052" s="14" t="str">
        <f>IF(AE1052&gt;0,INDEX(挂机升级突破!$DT$4:$ED$4,AE1052),"")</f>
        <v/>
      </c>
      <c r="AO1052" s="14" t="str">
        <f>IF(AE1052&gt;0,ROUND(INDEX(挂机升级突破!$DT$6:$ED$57,卡牌消耗!AI1052,AE1052)*INDEX(卡牌消耗!$B$7:$F$7,AG1052)/$Q$4,0),"")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415"/>
        <v>21</v>
      </c>
      <c r="AC1053" s="14">
        <f>INDEX(挂机升级突破!$DQ$6:$DQ$57,卡牌消耗!AI1053)</f>
        <v>11</v>
      </c>
      <c r="AD1053" s="14">
        <f>INDEX(挂机升级突破!DR$6:DR$57,卡牌消耗!$AI1053)</f>
        <v>2</v>
      </c>
      <c r="AE1053" s="14">
        <f>INDEX(挂机升级突破!DS$6:DS$57,卡牌消耗!$AI1053)</f>
        <v>0</v>
      </c>
      <c r="AF1053" s="14" t="str">
        <f t="shared" si="416"/>
        <v>烈风螳螂</v>
      </c>
      <c r="AG1053" s="14">
        <f t="shared" si="417"/>
        <v>3</v>
      </c>
      <c r="AH1053" s="14" t="str">
        <f t="shared" si="418"/>
        <v>烈风螳螂魂火-9</v>
      </c>
      <c r="AI1053" s="14">
        <f t="shared" si="419"/>
        <v>9</v>
      </c>
      <c r="AJ1053" s="14" t="str">
        <f>INDEX(挂机升级突破!$DT$4:$ED$4,INDEX(挂机升级突破!$DQ$6:$DQ$57,卡牌消耗!AI1053))</f>
        <v>金币</v>
      </c>
      <c r="AK1053" s="14">
        <f>ROUND(INDEX(挂机升级突破!$DJ$6:$DJ$57,卡牌消耗!AI1053)*INDEX(卡牌消耗!$B$8:$F$8,AG1053)/$Q$4/50,0)*50</f>
        <v>1900</v>
      </c>
      <c r="AL1053" s="14" t="str">
        <f>IF(AD1053&gt;0,INDEX(挂机升级突破!$DT$4:$ED$4,AD1053),"")</f>
        <v>蓝色基础材料</v>
      </c>
      <c r="AM1053" s="14">
        <f>ROUND(INDEX(挂机升级突破!$DT$6:$ED$57,卡牌消耗!AI1053,AD1053)*INDEX(卡牌消耗!$B$5:$F$5,AG1053)/$Q$4/5,0)*5</f>
        <v>60</v>
      </c>
      <c r="AN1053" s="14" t="str">
        <f>IF(AE1053&gt;0,INDEX(挂机升级突破!$DT$4:$ED$4,AE1053),"")</f>
        <v/>
      </c>
      <c r="AO1053" s="14" t="str">
        <f>IF(AE1053&gt;0,ROUND(INDEX(挂机升级突破!$DT$6:$ED$57,卡牌消耗!AI1053,AE1053)*INDEX(卡牌消耗!$B$7:$F$7,AG1053)/$Q$4,0),"")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415"/>
        <v>21</v>
      </c>
      <c r="AC1054" s="14">
        <f>INDEX(挂机升级突破!$DQ$6:$DQ$57,卡牌消耗!AI1054)</f>
        <v>11</v>
      </c>
      <c r="AD1054" s="14">
        <f>INDEX(挂机升级突破!DR$6:DR$57,卡牌消耗!$AI1054)</f>
        <v>2</v>
      </c>
      <c r="AE1054" s="14">
        <f>INDEX(挂机升级突破!DS$6:DS$57,卡牌消耗!$AI1054)</f>
        <v>0</v>
      </c>
      <c r="AF1054" s="14" t="str">
        <f t="shared" si="416"/>
        <v>烈风螳螂</v>
      </c>
      <c r="AG1054" s="14">
        <f t="shared" si="417"/>
        <v>3</v>
      </c>
      <c r="AH1054" s="14" t="str">
        <f t="shared" si="418"/>
        <v>烈风螳螂魂火-10</v>
      </c>
      <c r="AI1054" s="14">
        <f t="shared" si="419"/>
        <v>10</v>
      </c>
      <c r="AJ1054" s="14" t="str">
        <f>INDEX(挂机升级突破!$DT$4:$ED$4,INDEX(挂机升级突破!$DQ$6:$DQ$57,卡牌消耗!AI1054))</f>
        <v>金币</v>
      </c>
      <c r="AK1054" s="14">
        <f>ROUND(INDEX(挂机升级突破!$DJ$6:$DJ$57,卡牌消耗!AI1054)*INDEX(卡牌消耗!$B$8:$F$8,AG1054)/$Q$4/50,0)*50</f>
        <v>3200</v>
      </c>
      <c r="AL1054" s="14" t="str">
        <f>IF(AD1054&gt;0,INDEX(挂机升级突破!$DT$4:$ED$4,AD1054),"")</f>
        <v>蓝色基础材料</v>
      </c>
      <c r="AM1054" s="14">
        <f>ROUND(INDEX(挂机升级突破!$DT$6:$ED$57,卡牌消耗!AI1054,AD1054)*INDEX(卡牌消耗!$B$5:$F$5,AG1054)/$Q$4/5,0)*5</f>
        <v>85</v>
      </c>
      <c r="AN1054" s="14" t="str">
        <f>IF(AE1054&gt;0,INDEX(挂机升级突破!$DT$4:$ED$4,AE1054),"")</f>
        <v/>
      </c>
      <c r="AO1054" s="14" t="str">
        <f>IF(AE1054&gt;0,ROUND(INDEX(挂机升级突破!$DT$6:$ED$57,卡牌消耗!AI1054,AE1054)*INDEX(卡牌消耗!$B$7:$F$7,AG1054)/$Q$4,0),"")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415"/>
        <v>21</v>
      </c>
      <c r="AC1055" s="14">
        <f>INDEX(挂机升级突破!$DQ$6:$DQ$57,卡牌消耗!AI1055)</f>
        <v>11</v>
      </c>
      <c r="AD1055" s="14">
        <f>INDEX(挂机升级突破!DR$6:DR$57,卡牌消耗!$AI1055)</f>
        <v>2</v>
      </c>
      <c r="AE1055" s="14">
        <f>INDEX(挂机升级突破!DS$6:DS$57,卡牌消耗!$AI1055)</f>
        <v>0</v>
      </c>
      <c r="AF1055" s="14" t="str">
        <f t="shared" si="416"/>
        <v>烈风螳螂</v>
      </c>
      <c r="AG1055" s="14">
        <f t="shared" si="417"/>
        <v>3</v>
      </c>
      <c r="AH1055" s="14" t="str">
        <f t="shared" si="418"/>
        <v>烈风螳螂魂火-11</v>
      </c>
      <c r="AI1055" s="14">
        <f t="shared" si="419"/>
        <v>11</v>
      </c>
      <c r="AJ1055" s="14" t="str">
        <f>INDEX(挂机升级突破!$DT$4:$ED$4,INDEX(挂机升级突破!$DQ$6:$DQ$57,卡牌消耗!AI1055))</f>
        <v>金币</v>
      </c>
      <c r="AK1055" s="14">
        <f>ROUND(INDEX(挂机升级突破!$DJ$6:$DJ$57,卡牌消耗!AI1055)*INDEX(卡牌消耗!$B$8:$F$8,AG1055)/$Q$4/50,0)*50</f>
        <v>3200</v>
      </c>
      <c r="AL1055" s="14" t="str">
        <f>IF(AD1055&gt;0,INDEX(挂机升级突破!$DT$4:$ED$4,AD1055),"")</f>
        <v>蓝色基础材料</v>
      </c>
      <c r="AM1055" s="14">
        <f>ROUND(INDEX(挂机升级突破!$DT$6:$ED$57,卡牌消耗!AI1055,AD1055)*INDEX(卡牌消耗!$B$5:$F$5,AG1055)/$Q$4/5,0)*5</f>
        <v>85</v>
      </c>
      <c r="AN1055" s="14" t="str">
        <f>IF(AE1055&gt;0,INDEX(挂机升级突破!$DT$4:$ED$4,AE1055),"")</f>
        <v/>
      </c>
      <c r="AO1055" s="14" t="str">
        <f>IF(AE1055&gt;0,ROUND(INDEX(挂机升级突破!$DT$6:$ED$57,卡牌消耗!AI1055,AE1055)*INDEX(卡牌消耗!$B$7:$F$7,AG1055)/$Q$4,0),"")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415"/>
        <v>21</v>
      </c>
      <c r="AC1056" s="14">
        <f>INDEX(挂机升级突破!$DQ$6:$DQ$57,卡牌消耗!AI1056)</f>
        <v>11</v>
      </c>
      <c r="AD1056" s="14">
        <f>INDEX(挂机升级突破!DR$6:DR$57,卡牌消耗!$AI1056)</f>
        <v>2</v>
      </c>
      <c r="AE1056" s="14">
        <f>INDEX(挂机升级突破!DS$6:DS$57,卡牌消耗!$AI1056)</f>
        <v>0</v>
      </c>
      <c r="AF1056" s="14" t="str">
        <f t="shared" si="416"/>
        <v>烈风螳螂</v>
      </c>
      <c r="AG1056" s="14">
        <f t="shared" si="417"/>
        <v>3</v>
      </c>
      <c r="AH1056" s="14" t="str">
        <f t="shared" si="418"/>
        <v>烈风螳螂魂火-12</v>
      </c>
      <c r="AI1056" s="14">
        <f t="shared" si="419"/>
        <v>12</v>
      </c>
      <c r="AJ1056" s="14" t="str">
        <f>INDEX(挂机升级突破!$DT$4:$ED$4,INDEX(挂机升级突破!$DQ$6:$DQ$57,卡牌消耗!AI1056))</f>
        <v>金币</v>
      </c>
      <c r="AK1056" s="14">
        <f>ROUND(INDEX(挂机升级突破!$DJ$6:$DJ$57,卡牌消耗!AI1056)*INDEX(卡牌消耗!$B$8:$F$8,AG1056)/$Q$4/50,0)*50</f>
        <v>2750</v>
      </c>
      <c r="AL1056" s="14" t="str">
        <f>IF(AD1056&gt;0,INDEX(挂机升级突破!$DT$4:$ED$4,AD1056),"")</f>
        <v>蓝色基础材料</v>
      </c>
      <c r="AM1056" s="14">
        <f>ROUND(INDEX(挂机升级突破!$DT$6:$ED$57,卡牌消耗!AI1056,AD1056)*INDEX(卡牌消耗!$B$5:$F$5,AG1056)/$Q$4/5,0)*5</f>
        <v>115</v>
      </c>
      <c r="AN1056" s="14" t="str">
        <f>IF(AE1056&gt;0,INDEX(挂机升级突破!$DT$4:$ED$4,AE1056),"")</f>
        <v/>
      </c>
      <c r="AO1056" s="14" t="str">
        <f>IF(AE1056&gt;0,ROUND(INDEX(挂机升级突破!$DT$6:$ED$57,卡牌消耗!AI1056,AE1056)*INDEX(卡牌消耗!$B$7:$F$7,AG1056)/$Q$4,0),"")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415"/>
        <v>21</v>
      </c>
      <c r="AC1057" s="14">
        <f>INDEX(挂机升级突破!$DQ$6:$DQ$57,卡牌消耗!AI1057)</f>
        <v>11</v>
      </c>
      <c r="AD1057" s="14">
        <f>INDEX(挂机升级突破!DR$6:DR$57,卡牌消耗!$AI1057)</f>
        <v>2</v>
      </c>
      <c r="AE1057" s="14">
        <f>INDEX(挂机升级突破!DS$6:DS$57,卡牌消耗!$AI1057)</f>
        <v>0</v>
      </c>
      <c r="AF1057" s="14" t="str">
        <f t="shared" si="416"/>
        <v>烈风螳螂</v>
      </c>
      <c r="AG1057" s="14">
        <f t="shared" si="417"/>
        <v>3</v>
      </c>
      <c r="AH1057" s="14" t="str">
        <f t="shared" si="418"/>
        <v>烈风螳螂魂火-13</v>
      </c>
      <c r="AI1057" s="14">
        <f t="shared" si="419"/>
        <v>13</v>
      </c>
      <c r="AJ1057" s="14" t="str">
        <f>INDEX(挂机升级突破!$DT$4:$ED$4,INDEX(挂机升级突破!$DQ$6:$DQ$57,卡牌消耗!AI1057))</f>
        <v>金币</v>
      </c>
      <c r="AK1057" s="14">
        <f>ROUND(INDEX(挂机升级突破!$DJ$6:$DJ$57,卡牌消耗!AI1057)*INDEX(卡牌消耗!$B$8:$F$8,AG1057)/$Q$4/50,0)*50</f>
        <v>2750</v>
      </c>
      <c r="AL1057" s="14" t="str">
        <f>IF(AD1057&gt;0,INDEX(挂机升级突破!$DT$4:$ED$4,AD1057),"")</f>
        <v>蓝色基础材料</v>
      </c>
      <c r="AM1057" s="14">
        <f>ROUND(INDEX(挂机升级突破!$DT$6:$ED$57,卡牌消耗!AI1057,AD1057)*INDEX(卡牌消耗!$B$5:$F$5,AG1057)/$Q$4/5,0)*5</f>
        <v>115</v>
      </c>
      <c r="AN1057" s="14" t="str">
        <f>IF(AE1057&gt;0,INDEX(挂机升级突破!$DT$4:$ED$4,AE1057),"")</f>
        <v/>
      </c>
      <c r="AO1057" s="14" t="str">
        <f>IF(AE1057&gt;0,ROUND(INDEX(挂机升级突破!$DT$6:$ED$57,卡牌消耗!AI1057,AE1057)*INDEX(卡牌消耗!$B$7:$F$7,AG1057)/$Q$4,0),"")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415"/>
        <v>21</v>
      </c>
      <c r="AC1058" s="14">
        <f>INDEX(挂机升级突破!$DQ$6:$DQ$57,卡牌消耗!AI1058)</f>
        <v>11</v>
      </c>
      <c r="AD1058" s="14">
        <f>INDEX(挂机升级突破!DR$6:DR$57,卡牌消耗!$AI1058)</f>
        <v>3</v>
      </c>
      <c r="AE1058" s="14">
        <f>INDEX(挂机升级突破!DS$6:DS$57,卡牌消耗!$AI1058)</f>
        <v>0</v>
      </c>
      <c r="AF1058" s="14" t="str">
        <f t="shared" si="416"/>
        <v>烈风螳螂</v>
      </c>
      <c r="AG1058" s="14">
        <f t="shared" si="417"/>
        <v>3</v>
      </c>
      <c r="AH1058" s="14" t="str">
        <f t="shared" si="418"/>
        <v>烈风螳螂魂火-14</v>
      </c>
      <c r="AI1058" s="14">
        <f t="shared" si="419"/>
        <v>14</v>
      </c>
      <c r="AJ1058" s="14" t="str">
        <f>INDEX(挂机升级突破!$DT$4:$ED$4,INDEX(挂机升级突破!$DQ$6:$DQ$57,卡牌消耗!AI1058))</f>
        <v>金币</v>
      </c>
      <c r="AK1058" s="14">
        <f>ROUND(INDEX(挂机升级突破!$DJ$6:$DJ$57,卡牌消耗!AI1058)*INDEX(卡牌消耗!$B$8:$F$8,AG1058)/$Q$4/50,0)*50</f>
        <v>3000</v>
      </c>
      <c r="AL1058" s="14" t="str">
        <f>IF(AD1058&gt;0,INDEX(挂机升级突破!$DT$4:$ED$4,AD1058),"")</f>
        <v>紫色基础材料</v>
      </c>
      <c r="AM1058" s="14">
        <f>ROUND(INDEX(挂机升级突破!$DT$6:$ED$57,卡牌消耗!AI1058,AD1058)*INDEX(卡牌消耗!$B$5:$F$5,AG1058)/$Q$4/5,0)*5</f>
        <v>25</v>
      </c>
      <c r="AN1058" s="14" t="str">
        <f>IF(AE1058&gt;0,INDEX(挂机升级突破!$DT$4:$ED$4,AE1058),"")</f>
        <v/>
      </c>
      <c r="AO1058" s="14" t="str">
        <f>IF(AE1058&gt;0,ROUND(INDEX(挂机升级突破!$DT$6:$ED$57,卡牌消耗!AI1058,AE1058)*INDEX(卡牌消耗!$B$7:$F$7,AG1058)/$Q$4,0),"")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415"/>
        <v>21</v>
      </c>
      <c r="AC1059" s="14">
        <f>INDEX(挂机升级突破!$DQ$6:$DQ$57,卡牌消耗!AI1059)</f>
        <v>11</v>
      </c>
      <c r="AD1059" s="14">
        <f>INDEX(挂机升级突破!DR$6:DR$57,卡牌消耗!$AI1059)</f>
        <v>3</v>
      </c>
      <c r="AE1059" s="14">
        <f>INDEX(挂机升级突破!DS$6:DS$57,卡牌消耗!$AI1059)</f>
        <v>0</v>
      </c>
      <c r="AF1059" s="14" t="str">
        <f t="shared" si="416"/>
        <v>烈风螳螂</v>
      </c>
      <c r="AG1059" s="14">
        <f t="shared" si="417"/>
        <v>3</v>
      </c>
      <c r="AH1059" s="14" t="str">
        <f t="shared" si="418"/>
        <v>烈风螳螂魂火-15</v>
      </c>
      <c r="AI1059" s="14">
        <f t="shared" si="419"/>
        <v>15</v>
      </c>
      <c r="AJ1059" s="14" t="str">
        <f>INDEX(挂机升级突破!$DT$4:$ED$4,INDEX(挂机升级突破!$DQ$6:$DQ$57,卡牌消耗!AI1059))</f>
        <v>金币</v>
      </c>
      <c r="AK1059" s="14">
        <f>ROUND(INDEX(挂机升级突破!$DJ$6:$DJ$57,卡牌消耗!AI1059)*INDEX(卡牌消耗!$B$8:$F$8,AG1059)/$Q$4/50,0)*50</f>
        <v>3250</v>
      </c>
      <c r="AL1059" s="14" t="str">
        <f>IF(AD1059&gt;0,INDEX(挂机升级突破!$DT$4:$ED$4,AD1059),"")</f>
        <v>紫色基础材料</v>
      </c>
      <c r="AM1059" s="14">
        <f>ROUND(INDEX(挂机升级突破!$DT$6:$ED$57,卡牌消耗!AI1059,AD1059)*INDEX(卡牌消耗!$B$5:$F$5,AG1059)/$Q$4/5,0)*5</f>
        <v>25</v>
      </c>
      <c r="AN1059" s="14" t="str">
        <f>IF(AE1059&gt;0,INDEX(挂机升级突破!$DT$4:$ED$4,AE1059),"")</f>
        <v/>
      </c>
      <c r="AO1059" s="14" t="str">
        <f>IF(AE1059&gt;0,ROUND(INDEX(挂机升级突破!$DT$6:$ED$57,卡牌消耗!AI1059,AE1059)*INDEX(卡牌消耗!$B$7:$F$7,AG1059)/$Q$4,0),"")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415"/>
        <v>21</v>
      </c>
      <c r="AC1060" s="14">
        <f>INDEX(挂机升级突破!$DQ$6:$DQ$57,卡牌消耗!AI1060)</f>
        <v>11</v>
      </c>
      <c r="AD1060" s="14">
        <f>INDEX(挂机升级突破!DR$6:DR$57,卡牌消耗!$AI1060)</f>
        <v>3</v>
      </c>
      <c r="AE1060" s="14">
        <f>INDEX(挂机升级突破!DS$6:DS$57,卡牌消耗!$AI1060)</f>
        <v>0</v>
      </c>
      <c r="AF1060" s="14" t="str">
        <f t="shared" si="416"/>
        <v>烈风螳螂</v>
      </c>
      <c r="AG1060" s="14">
        <f t="shared" si="417"/>
        <v>3</v>
      </c>
      <c r="AH1060" s="14" t="str">
        <f t="shared" si="418"/>
        <v>烈风螳螂魂火-16</v>
      </c>
      <c r="AI1060" s="14">
        <f t="shared" si="419"/>
        <v>16</v>
      </c>
      <c r="AJ1060" s="14" t="str">
        <f>INDEX(挂机升级突破!$DT$4:$ED$4,INDEX(挂机升级突破!$DQ$6:$DQ$57,卡牌消耗!AI1060))</f>
        <v>金币</v>
      </c>
      <c r="AK1060" s="14">
        <f>ROUND(INDEX(挂机升级突破!$DJ$6:$DJ$57,卡牌消耗!AI1060)*INDEX(卡牌消耗!$B$8:$F$8,AG1060)/$Q$4/50,0)*50</f>
        <v>3250</v>
      </c>
      <c r="AL1060" s="14" t="str">
        <f>IF(AD1060&gt;0,INDEX(挂机升级突破!$DT$4:$ED$4,AD1060),"")</f>
        <v>紫色基础材料</v>
      </c>
      <c r="AM1060" s="14">
        <f>ROUND(INDEX(挂机升级突破!$DT$6:$ED$57,卡牌消耗!AI1060,AD1060)*INDEX(卡牌消耗!$B$5:$F$5,AG1060)/$Q$4/5,0)*5</f>
        <v>25</v>
      </c>
      <c r="AN1060" s="14" t="str">
        <f>IF(AE1060&gt;0,INDEX(挂机升级突破!$DT$4:$ED$4,AE1060),"")</f>
        <v/>
      </c>
      <c r="AO1060" s="14" t="str">
        <f>IF(AE1060&gt;0,ROUND(INDEX(挂机升级突破!$DT$6:$ED$57,卡牌消耗!AI1060,AE1060)*INDEX(卡牌消耗!$B$7:$F$7,AG1060)/$Q$4,0),"")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415"/>
        <v>21</v>
      </c>
      <c r="AC1061" s="14">
        <f>INDEX(挂机升级突破!$DQ$6:$DQ$57,卡牌消耗!AI1061)</f>
        <v>11</v>
      </c>
      <c r="AD1061" s="14">
        <f>INDEX(挂机升级突破!DR$6:DR$57,卡牌消耗!$AI1061)</f>
        <v>3</v>
      </c>
      <c r="AE1061" s="14">
        <f>INDEX(挂机升级突破!DS$6:DS$57,卡牌消耗!$AI1061)</f>
        <v>0</v>
      </c>
      <c r="AF1061" s="14" t="str">
        <f t="shared" si="416"/>
        <v>烈风螳螂</v>
      </c>
      <c r="AG1061" s="14">
        <f t="shared" si="417"/>
        <v>3</v>
      </c>
      <c r="AH1061" s="14" t="str">
        <f t="shared" si="418"/>
        <v>烈风螳螂魂火-17</v>
      </c>
      <c r="AI1061" s="14">
        <f t="shared" si="419"/>
        <v>17</v>
      </c>
      <c r="AJ1061" s="14" t="str">
        <f>INDEX(挂机升级突破!$DT$4:$ED$4,INDEX(挂机升级突破!$DQ$6:$DQ$57,卡牌消耗!AI1061))</f>
        <v>金币</v>
      </c>
      <c r="AK1061" s="14">
        <f>ROUND(INDEX(挂机升级突破!$DJ$6:$DJ$57,卡牌消耗!AI1061)*INDEX(卡牌消耗!$B$8:$F$8,AG1061)/$Q$4/50,0)*50</f>
        <v>4100</v>
      </c>
      <c r="AL1061" s="14" t="str">
        <f>IF(AD1061&gt;0,INDEX(挂机升级突破!$DT$4:$ED$4,AD1061),"")</f>
        <v>紫色基础材料</v>
      </c>
      <c r="AM1061" s="14">
        <f>ROUND(INDEX(挂机升级突破!$DT$6:$ED$57,卡牌消耗!AI1061,AD1061)*INDEX(卡牌消耗!$B$5:$F$5,AG1061)/$Q$4/5,0)*5</f>
        <v>45</v>
      </c>
      <c r="AN1061" s="14" t="str">
        <f>IF(AE1061&gt;0,INDEX(挂机升级突破!$DT$4:$ED$4,AE1061),"")</f>
        <v/>
      </c>
      <c r="AO1061" s="14" t="str">
        <f>IF(AE1061&gt;0,ROUND(INDEX(挂机升级突破!$DT$6:$ED$57,卡牌消耗!AI1061,AE1061)*INDEX(卡牌消耗!$B$7:$F$7,AG1061)/$Q$4,0),"")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415"/>
        <v>21</v>
      </c>
      <c r="AC1062" s="14">
        <f>INDEX(挂机升级突破!$DQ$6:$DQ$57,卡牌消耗!AI1062)</f>
        <v>11</v>
      </c>
      <c r="AD1062" s="14">
        <f>INDEX(挂机升级突破!DR$6:DR$57,卡牌消耗!$AI1062)</f>
        <v>3</v>
      </c>
      <c r="AE1062" s="14">
        <f>INDEX(挂机升级突破!DS$6:DS$57,卡牌消耗!$AI1062)</f>
        <v>0</v>
      </c>
      <c r="AF1062" s="14" t="str">
        <f t="shared" si="416"/>
        <v>烈风螳螂</v>
      </c>
      <c r="AG1062" s="14">
        <f t="shared" si="417"/>
        <v>3</v>
      </c>
      <c r="AH1062" s="14" t="str">
        <f t="shared" si="418"/>
        <v>烈风螳螂魂火-18</v>
      </c>
      <c r="AI1062" s="14">
        <f t="shared" si="419"/>
        <v>18</v>
      </c>
      <c r="AJ1062" s="14" t="str">
        <f>INDEX(挂机升级突破!$DT$4:$ED$4,INDEX(挂机升级突破!$DQ$6:$DQ$57,卡牌消耗!AI1062))</f>
        <v>金币</v>
      </c>
      <c r="AK1062" s="14">
        <f>ROUND(INDEX(挂机升级突破!$DJ$6:$DJ$57,卡牌消耗!AI1062)*INDEX(卡牌消耗!$B$8:$F$8,AG1062)/$Q$4/50,0)*50</f>
        <v>4100</v>
      </c>
      <c r="AL1062" s="14" t="str">
        <f>IF(AD1062&gt;0,INDEX(挂机升级突破!$DT$4:$ED$4,AD1062),"")</f>
        <v>紫色基础材料</v>
      </c>
      <c r="AM1062" s="14">
        <f>ROUND(INDEX(挂机升级突破!$DT$6:$ED$57,卡牌消耗!AI1062,AD1062)*INDEX(卡牌消耗!$B$5:$F$5,AG1062)/$Q$4/5,0)*5</f>
        <v>45</v>
      </c>
      <c r="AN1062" s="14" t="str">
        <f>IF(AE1062&gt;0,INDEX(挂机升级突破!$DT$4:$ED$4,AE1062),"")</f>
        <v/>
      </c>
      <c r="AO1062" s="14" t="str">
        <f>IF(AE1062&gt;0,ROUND(INDEX(挂机升级突破!$DT$6:$ED$57,卡牌消耗!AI1062,AE1062)*INDEX(卡牌消耗!$B$7:$F$7,AG1062)/$Q$4,0),"")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415"/>
        <v>21</v>
      </c>
      <c r="AC1063" s="14">
        <f>INDEX(挂机升级突破!$DQ$6:$DQ$57,卡牌消耗!AI1063)</f>
        <v>11</v>
      </c>
      <c r="AD1063" s="14">
        <f>INDEX(挂机升级突破!DR$6:DR$57,卡牌消耗!$AI1063)</f>
        <v>3</v>
      </c>
      <c r="AE1063" s="14">
        <f>INDEX(挂机升级突破!DS$6:DS$57,卡牌消耗!$AI1063)</f>
        <v>0</v>
      </c>
      <c r="AF1063" s="14" t="str">
        <f t="shared" si="416"/>
        <v>烈风螳螂</v>
      </c>
      <c r="AG1063" s="14">
        <f t="shared" si="417"/>
        <v>3</v>
      </c>
      <c r="AH1063" s="14" t="str">
        <f t="shared" si="418"/>
        <v>烈风螳螂魂火-19</v>
      </c>
      <c r="AI1063" s="14">
        <f t="shared" si="419"/>
        <v>19</v>
      </c>
      <c r="AJ1063" s="14" t="str">
        <f>INDEX(挂机升级突破!$DT$4:$ED$4,INDEX(挂机升级突破!$DQ$6:$DQ$57,卡牌消耗!AI1063))</f>
        <v>金币</v>
      </c>
      <c r="AK1063" s="14">
        <f>ROUND(INDEX(挂机升级突破!$DJ$6:$DJ$57,卡牌消耗!AI1063)*INDEX(卡牌消耗!$B$8:$F$8,AG1063)/$Q$4/50,0)*50</f>
        <v>4100</v>
      </c>
      <c r="AL1063" s="14" t="str">
        <f>IF(AD1063&gt;0,INDEX(挂机升级突破!$DT$4:$ED$4,AD1063),"")</f>
        <v>紫色基础材料</v>
      </c>
      <c r="AM1063" s="14">
        <f>ROUND(INDEX(挂机升级突破!$DT$6:$ED$57,卡牌消耗!AI1063,AD1063)*INDEX(卡牌消耗!$B$5:$F$5,AG1063)/$Q$4/5,0)*5</f>
        <v>45</v>
      </c>
      <c r="AN1063" s="14" t="str">
        <f>IF(AE1063&gt;0,INDEX(挂机升级突破!$DT$4:$ED$4,AE1063),"")</f>
        <v/>
      </c>
      <c r="AO1063" s="14" t="str">
        <f>IF(AE1063&gt;0,ROUND(INDEX(挂机升级突破!$DT$6:$ED$57,卡牌消耗!AI1063,AE1063)*INDEX(卡牌消耗!$B$7:$F$7,AG1063)/$Q$4,0),"")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415"/>
        <v>21</v>
      </c>
      <c r="AC1064" s="14">
        <f>INDEX(挂机升级突破!$DQ$6:$DQ$57,卡牌消耗!AI1064)</f>
        <v>11</v>
      </c>
      <c r="AD1064" s="14">
        <f>INDEX(挂机升级突破!DR$6:DR$57,卡牌消耗!$AI1064)</f>
        <v>3</v>
      </c>
      <c r="AE1064" s="14">
        <f>INDEX(挂机升级突破!DS$6:DS$57,卡牌消耗!$AI1064)</f>
        <v>0</v>
      </c>
      <c r="AF1064" s="14" t="str">
        <f t="shared" si="416"/>
        <v>烈风螳螂</v>
      </c>
      <c r="AG1064" s="14">
        <f t="shared" si="417"/>
        <v>3</v>
      </c>
      <c r="AH1064" s="14" t="str">
        <f t="shared" si="418"/>
        <v>烈风螳螂魂火-20</v>
      </c>
      <c r="AI1064" s="14">
        <f t="shared" si="419"/>
        <v>20</v>
      </c>
      <c r="AJ1064" s="14" t="str">
        <f>INDEX(挂机升级突破!$DT$4:$ED$4,INDEX(挂机升级突破!$DQ$6:$DQ$57,卡牌消耗!AI1064))</f>
        <v>金币</v>
      </c>
      <c r="AK1064" s="14">
        <f>ROUND(INDEX(挂机升级突破!$DJ$6:$DJ$57,卡牌消耗!AI1064)*INDEX(卡牌消耗!$B$8:$F$8,AG1064)/$Q$4/50,0)*50</f>
        <v>5000</v>
      </c>
      <c r="AL1064" s="14" t="str">
        <f>IF(AD1064&gt;0,INDEX(挂机升级突破!$DT$4:$ED$4,AD1064),"")</f>
        <v>紫色基础材料</v>
      </c>
      <c r="AM1064" s="14">
        <f>ROUND(INDEX(挂机升级突破!$DT$6:$ED$57,卡牌消耗!AI1064,AD1064)*INDEX(卡牌消耗!$B$5:$F$5,AG1064)/$Q$4/5,0)*5</f>
        <v>70</v>
      </c>
      <c r="AN1064" s="14" t="str">
        <f>IF(AE1064&gt;0,INDEX(挂机升级突破!$DT$4:$ED$4,AE1064),"")</f>
        <v/>
      </c>
      <c r="AO1064" s="14" t="str">
        <f>IF(AE1064&gt;0,ROUND(INDEX(挂机升级突破!$DT$6:$ED$57,卡牌消耗!AI1064,AE1064)*INDEX(卡牌消耗!$B$7:$F$7,AG1064)/$Q$4,0),"")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415"/>
        <v>21</v>
      </c>
      <c r="AC1065" s="14">
        <f>INDEX(挂机升级突破!$DQ$6:$DQ$57,卡牌消耗!AI1065)</f>
        <v>11</v>
      </c>
      <c r="AD1065" s="14">
        <f>INDEX(挂机升级突破!DR$6:DR$57,卡牌消耗!$AI1065)</f>
        <v>3</v>
      </c>
      <c r="AE1065" s="14">
        <f>INDEX(挂机升级突破!DS$6:DS$57,卡牌消耗!$AI1065)</f>
        <v>0</v>
      </c>
      <c r="AF1065" s="14" t="str">
        <f t="shared" si="416"/>
        <v>烈风螳螂</v>
      </c>
      <c r="AG1065" s="14">
        <f t="shared" si="417"/>
        <v>3</v>
      </c>
      <c r="AH1065" s="14" t="str">
        <f t="shared" si="418"/>
        <v>烈风螳螂魂火-21</v>
      </c>
      <c r="AI1065" s="14">
        <f t="shared" si="419"/>
        <v>21</v>
      </c>
      <c r="AJ1065" s="14" t="str">
        <f>INDEX(挂机升级突破!$DT$4:$ED$4,INDEX(挂机升级突破!$DQ$6:$DQ$57,卡牌消耗!AI1065))</f>
        <v>金币</v>
      </c>
      <c r="AK1065" s="14">
        <f>ROUND(INDEX(挂机升级突破!$DJ$6:$DJ$57,卡牌消耗!AI1065)*INDEX(卡牌消耗!$B$8:$F$8,AG1065)/$Q$4/50,0)*50</f>
        <v>5000</v>
      </c>
      <c r="AL1065" s="14" t="str">
        <f>IF(AD1065&gt;0,INDEX(挂机升级突破!$DT$4:$ED$4,AD1065),"")</f>
        <v>紫色基础材料</v>
      </c>
      <c r="AM1065" s="14">
        <f>ROUND(INDEX(挂机升级突破!$DT$6:$ED$57,卡牌消耗!AI1065,AD1065)*INDEX(卡牌消耗!$B$5:$F$5,AG1065)/$Q$4/5,0)*5</f>
        <v>70</v>
      </c>
      <c r="AN1065" s="14" t="str">
        <f>IF(AE1065&gt;0,INDEX(挂机升级突破!$DT$4:$ED$4,AE1065),"")</f>
        <v/>
      </c>
      <c r="AO1065" s="14" t="str">
        <f>IF(AE1065&gt;0,ROUND(INDEX(挂机升级突破!$DT$6:$ED$57,卡牌消耗!AI1065,AE1065)*INDEX(卡牌消耗!$B$7:$F$7,AG1065)/$Q$4,0),"")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415"/>
        <v>21</v>
      </c>
      <c r="AC1066" s="14">
        <f>INDEX(挂机升级突破!$DQ$6:$DQ$57,卡牌消耗!AI1066)</f>
        <v>11</v>
      </c>
      <c r="AD1066" s="14">
        <f>INDEX(挂机升级突破!DR$6:DR$57,卡牌消耗!$AI1066)</f>
        <v>3</v>
      </c>
      <c r="AE1066" s="14">
        <f>INDEX(挂机升级突破!DS$6:DS$57,卡牌消耗!$AI1066)</f>
        <v>0</v>
      </c>
      <c r="AF1066" s="14" t="str">
        <f t="shared" si="416"/>
        <v>烈风螳螂</v>
      </c>
      <c r="AG1066" s="14">
        <f t="shared" si="417"/>
        <v>3</v>
      </c>
      <c r="AH1066" s="14" t="str">
        <f t="shared" si="418"/>
        <v>烈风螳螂魂火-22</v>
      </c>
      <c r="AI1066" s="14">
        <f t="shared" si="419"/>
        <v>22</v>
      </c>
      <c r="AJ1066" s="14" t="str">
        <f>INDEX(挂机升级突破!$DT$4:$ED$4,INDEX(挂机升级突破!$DQ$6:$DQ$57,卡牌消耗!AI1066))</f>
        <v>金币</v>
      </c>
      <c r="AK1066" s="14">
        <f>ROUND(INDEX(挂机升级突破!$DJ$6:$DJ$57,卡牌消耗!AI1066)*INDEX(卡牌消耗!$B$8:$F$8,AG1066)/$Q$4/50,0)*50</f>
        <v>5000</v>
      </c>
      <c r="AL1066" s="14" t="str">
        <f>IF(AD1066&gt;0,INDEX(挂机升级突破!$DT$4:$ED$4,AD1066),"")</f>
        <v>紫色基础材料</v>
      </c>
      <c r="AM1066" s="14">
        <f>ROUND(INDEX(挂机升级突破!$DT$6:$ED$57,卡牌消耗!AI1066,AD1066)*INDEX(卡牌消耗!$B$5:$F$5,AG1066)/$Q$4/5,0)*5</f>
        <v>70</v>
      </c>
      <c r="AN1066" s="14" t="str">
        <f>IF(AE1066&gt;0,INDEX(挂机升级突破!$DT$4:$ED$4,AE1066),"")</f>
        <v/>
      </c>
      <c r="AO1066" s="14" t="str">
        <f>IF(AE1066&gt;0,ROUND(INDEX(挂机升级突破!$DT$6:$ED$57,卡牌消耗!AI1066,AE1066)*INDEX(卡牌消耗!$B$7:$F$7,AG1066)/$Q$4,0),"")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415"/>
        <v>21</v>
      </c>
      <c r="AC1067" s="14">
        <f>INDEX(挂机升级突破!$DQ$6:$DQ$57,卡牌消耗!AI1067)</f>
        <v>11</v>
      </c>
      <c r="AD1067" s="14">
        <f>INDEX(挂机升级突破!DR$6:DR$57,卡牌消耗!$AI1067)</f>
        <v>4</v>
      </c>
      <c r="AE1067" s="14">
        <f>INDEX(挂机升级突破!DS$6:DS$57,卡牌消耗!$AI1067)</f>
        <v>0</v>
      </c>
      <c r="AF1067" s="14" t="str">
        <f t="shared" si="416"/>
        <v>烈风螳螂</v>
      </c>
      <c r="AG1067" s="14">
        <f t="shared" si="417"/>
        <v>3</v>
      </c>
      <c r="AH1067" s="14" t="str">
        <f t="shared" si="418"/>
        <v>烈风螳螂魂火-23</v>
      </c>
      <c r="AI1067" s="14">
        <f t="shared" si="419"/>
        <v>23</v>
      </c>
      <c r="AJ1067" s="14" t="str">
        <f>INDEX(挂机升级突破!$DT$4:$ED$4,INDEX(挂机升级突破!$DQ$6:$DQ$57,卡牌消耗!AI1067))</f>
        <v>金币</v>
      </c>
      <c r="AK1067" s="14">
        <f>ROUND(INDEX(挂机升级突破!$DJ$6:$DJ$57,卡牌消耗!AI1067)*INDEX(卡牌消耗!$B$8:$F$8,AG1067)/$Q$4/50,0)*50</f>
        <v>6900</v>
      </c>
      <c r="AL1067" s="14" t="str">
        <f>IF(AD1067&gt;0,INDEX(挂机升级突破!$DT$4:$ED$4,AD1067),"")</f>
        <v>橙色基础材料</v>
      </c>
      <c r="AM1067" s="14">
        <f>ROUND(INDEX(挂机升级突破!$DT$6:$ED$57,卡牌消耗!AI1067,AD1067)*INDEX(卡牌消耗!$B$5:$F$5,AG1067)/$Q$4/5,0)*5</f>
        <v>20</v>
      </c>
      <c r="AN1067" s="14" t="str">
        <f>IF(AE1067&gt;0,INDEX(挂机升级突破!$DT$4:$ED$4,AE1067),"")</f>
        <v/>
      </c>
      <c r="AO1067" s="14" t="str">
        <f>IF(AE1067&gt;0,ROUND(INDEX(挂机升级突破!$DT$6:$ED$57,卡牌消耗!AI1067,AE1067)*INDEX(卡牌消耗!$B$7:$F$7,AG1067)/$Q$4,0),"")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415"/>
        <v>21</v>
      </c>
      <c r="AC1068" s="14">
        <f>INDEX(挂机升级突破!$DQ$6:$DQ$57,卡牌消耗!AI1068)</f>
        <v>11</v>
      </c>
      <c r="AD1068" s="14">
        <f>INDEX(挂机升级突破!DR$6:DR$57,卡牌消耗!$AI1068)</f>
        <v>4</v>
      </c>
      <c r="AE1068" s="14">
        <f>INDEX(挂机升级突破!DS$6:DS$57,卡牌消耗!$AI1068)</f>
        <v>0</v>
      </c>
      <c r="AF1068" s="14" t="str">
        <f t="shared" si="416"/>
        <v>烈风螳螂</v>
      </c>
      <c r="AG1068" s="14">
        <f t="shared" si="417"/>
        <v>3</v>
      </c>
      <c r="AH1068" s="14" t="str">
        <f t="shared" si="418"/>
        <v>烈风螳螂魂火-24</v>
      </c>
      <c r="AI1068" s="14">
        <f t="shared" si="419"/>
        <v>24</v>
      </c>
      <c r="AJ1068" s="14" t="str">
        <f>INDEX(挂机升级突破!$DT$4:$ED$4,INDEX(挂机升级突破!$DQ$6:$DQ$57,卡牌消耗!AI1068))</f>
        <v>金币</v>
      </c>
      <c r="AK1068" s="14">
        <f>ROUND(INDEX(挂机升级突破!$DJ$6:$DJ$57,卡牌消耗!AI1068)*INDEX(卡牌消耗!$B$8:$F$8,AG1068)/$Q$4/50,0)*50</f>
        <v>6900</v>
      </c>
      <c r="AL1068" s="14" t="str">
        <f>IF(AD1068&gt;0,INDEX(挂机升级突破!$DT$4:$ED$4,AD1068),"")</f>
        <v>橙色基础材料</v>
      </c>
      <c r="AM1068" s="14">
        <f>ROUND(INDEX(挂机升级突破!$DT$6:$ED$57,卡牌消耗!AI1068,AD1068)*INDEX(卡牌消耗!$B$5:$F$5,AG1068)/$Q$4/5,0)*5</f>
        <v>20</v>
      </c>
      <c r="AN1068" s="14" t="str">
        <f>IF(AE1068&gt;0,INDEX(挂机升级突破!$DT$4:$ED$4,AE1068),"")</f>
        <v/>
      </c>
      <c r="AO1068" s="14" t="str">
        <f>IF(AE1068&gt;0,ROUND(INDEX(挂机升级突破!$DT$6:$ED$57,卡牌消耗!AI1068,AE1068)*INDEX(卡牌消耗!$B$7:$F$7,AG1068)/$Q$4,0),"")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415"/>
        <v>21</v>
      </c>
      <c r="AC1069" s="14">
        <f>INDEX(挂机升级突破!$DQ$6:$DQ$57,卡牌消耗!AI1069)</f>
        <v>11</v>
      </c>
      <c r="AD1069" s="14">
        <f>INDEX(挂机升级突破!DR$6:DR$57,卡牌消耗!$AI1069)</f>
        <v>4</v>
      </c>
      <c r="AE1069" s="14">
        <f>INDEX(挂机升级突破!DS$6:DS$57,卡牌消耗!$AI1069)</f>
        <v>0</v>
      </c>
      <c r="AF1069" s="14" t="str">
        <f t="shared" si="416"/>
        <v>烈风螳螂</v>
      </c>
      <c r="AG1069" s="14">
        <f t="shared" si="417"/>
        <v>3</v>
      </c>
      <c r="AH1069" s="14" t="str">
        <f t="shared" si="418"/>
        <v>烈风螳螂魂火-25</v>
      </c>
      <c r="AI1069" s="14">
        <f t="shared" si="419"/>
        <v>25</v>
      </c>
      <c r="AJ1069" s="14" t="str">
        <f>INDEX(挂机升级突破!$DT$4:$ED$4,INDEX(挂机升级突破!$DQ$6:$DQ$57,卡牌消耗!AI1069))</f>
        <v>金币</v>
      </c>
      <c r="AK1069" s="14">
        <f>ROUND(INDEX(挂机升级突破!$DJ$6:$DJ$57,卡牌消耗!AI1069)*INDEX(卡牌消耗!$B$8:$F$8,AG1069)/$Q$4/50,0)*50</f>
        <v>7550</v>
      </c>
      <c r="AL1069" s="14" t="str">
        <f>IF(AD1069&gt;0,INDEX(挂机升级突破!$DT$4:$ED$4,AD1069),"")</f>
        <v>橙色基础材料</v>
      </c>
      <c r="AM1069" s="14">
        <f>ROUND(INDEX(挂机升级突破!$DT$6:$ED$57,卡牌消耗!AI1069,AD1069)*INDEX(卡牌消耗!$B$5:$F$5,AG1069)/$Q$4/5,0)*5</f>
        <v>20</v>
      </c>
      <c r="AN1069" s="14" t="str">
        <f>IF(AE1069&gt;0,INDEX(挂机升级突破!$DT$4:$ED$4,AE1069),"")</f>
        <v/>
      </c>
      <c r="AO1069" s="14" t="str">
        <f>IF(AE1069&gt;0,ROUND(INDEX(挂机升级突破!$DT$6:$ED$57,卡牌消耗!AI1069,AE1069)*INDEX(卡牌消耗!$B$7:$F$7,AG1069)/$Q$4,0),"")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415"/>
        <v>21</v>
      </c>
      <c r="AC1070" s="14">
        <f>INDEX(挂机升级突破!$DQ$6:$DQ$57,卡牌消耗!AI1070)</f>
        <v>11</v>
      </c>
      <c r="AD1070" s="14">
        <f>INDEX(挂机升级突破!DR$6:DR$57,卡牌消耗!$AI1070)</f>
        <v>4</v>
      </c>
      <c r="AE1070" s="14">
        <f>INDEX(挂机升级突破!DS$6:DS$57,卡牌消耗!$AI1070)</f>
        <v>0</v>
      </c>
      <c r="AF1070" s="14" t="str">
        <f t="shared" si="416"/>
        <v>烈风螳螂</v>
      </c>
      <c r="AG1070" s="14">
        <f t="shared" si="417"/>
        <v>3</v>
      </c>
      <c r="AH1070" s="14" t="str">
        <f t="shared" si="418"/>
        <v>烈风螳螂魂火-26</v>
      </c>
      <c r="AI1070" s="14">
        <f t="shared" si="419"/>
        <v>26</v>
      </c>
      <c r="AJ1070" s="14" t="str">
        <f>INDEX(挂机升级突破!$DT$4:$ED$4,INDEX(挂机升级突破!$DQ$6:$DQ$57,卡牌消耗!AI1070))</f>
        <v>金币</v>
      </c>
      <c r="AK1070" s="14">
        <f>ROUND(INDEX(挂机升级突破!$DJ$6:$DJ$57,卡牌消耗!AI1070)*INDEX(卡牌消耗!$B$8:$F$8,AG1070)/$Q$4/50,0)*50</f>
        <v>8800</v>
      </c>
      <c r="AL1070" s="14" t="str">
        <f>IF(AD1070&gt;0,INDEX(挂机升级突破!$DT$4:$ED$4,AD1070),"")</f>
        <v>橙色基础材料</v>
      </c>
      <c r="AM1070" s="14">
        <f>ROUND(INDEX(挂机升级突破!$DT$6:$ED$57,卡牌消耗!AI1070,AD1070)*INDEX(卡牌消耗!$B$5:$F$5,AG1070)/$Q$4/5,0)*5</f>
        <v>25</v>
      </c>
      <c r="AN1070" s="14" t="str">
        <f>IF(AE1070&gt;0,INDEX(挂机升级突破!$DT$4:$ED$4,AE1070),"")</f>
        <v/>
      </c>
      <c r="AO1070" s="14" t="str">
        <f>IF(AE1070&gt;0,ROUND(INDEX(挂机升级突破!$DT$6:$ED$57,卡牌消耗!AI1070,AE1070)*INDEX(卡牌消耗!$B$7:$F$7,AG1070)/$Q$4,0),"")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415"/>
        <v>21</v>
      </c>
      <c r="AC1071" s="14">
        <f>INDEX(挂机升级突破!$DQ$6:$DQ$57,卡牌消耗!AI1071)</f>
        <v>11</v>
      </c>
      <c r="AD1071" s="14">
        <f>INDEX(挂机升级突破!DR$6:DR$57,卡牌消耗!$AI1071)</f>
        <v>4</v>
      </c>
      <c r="AE1071" s="14">
        <f>INDEX(挂机升级突破!DS$6:DS$57,卡牌消耗!$AI1071)</f>
        <v>0</v>
      </c>
      <c r="AF1071" s="14" t="str">
        <f t="shared" si="416"/>
        <v>烈风螳螂</v>
      </c>
      <c r="AG1071" s="14">
        <f t="shared" si="417"/>
        <v>3</v>
      </c>
      <c r="AH1071" s="14" t="str">
        <f t="shared" si="418"/>
        <v>烈风螳螂魂火-27</v>
      </c>
      <c r="AI1071" s="14">
        <f t="shared" si="419"/>
        <v>27</v>
      </c>
      <c r="AJ1071" s="14" t="str">
        <f>INDEX(挂机升级突破!$DT$4:$ED$4,INDEX(挂机升级突破!$DQ$6:$DQ$57,卡牌消耗!AI1071))</f>
        <v>金币</v>
      </c>
      <c r="AK1071" s="14">
        <f>ROUND(INDEX(挂机升级突破!$DJ$6:$DJ$57,卡牌消耗!AI1071)*INDEX(卡牌消耗!$B$8:$F$8,AG1071)/$Q$4/50,0)*50</f>
        <v>8800</v>
      </c>
      <c r="AL1071" s="14" t="str">
        <f>IF(AD1071&gt;0,INDEX(挂机升级突破!$DT$4:$ED$4,AD1071),"")</f>
        <v>橙色基础材料</v>
      </c>
      <c r="AM1071" s="14">
        <f>ROUND(INDEX(挂机升级突破!$DT$6:$ED$57,卡牌消耗!AI1071,AD1071)*INDEX(卡牌消耗!$B$5:$F$5,AG1071)/$Q$4/5,0)*5</f>
        <v>25</v>
      </c>
      <c r="AN1071" s="14" t="str">
        <f>IF(AE1071&gt;0,INDEX(挂机升级突破!$DT$4:$ED$4,AE1071),"")</f>
        <v/>
      </c>
      <c r="AO1071" s="14" t="str">
        <f>IF(AE1071&gt;0,ROUND(INDEX(挂机升级突破!$DT$6:$ED$57,卡牌消耗!AI1071,AE1071)*INDEX(卡牌消耗!$B$7:$F$7,AG1071)/$Q$4,0),"")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415"/>
        <v>21</v>
      </c>
      <c r="AC1072" s="14">
        <f>INDEX(挂机升级突破!$DQ$6:$DQ$57,卡牌消耗!AI1072)</f>
        <v>11</v>
      </c>
      <c r="AD1072" s="14">
        <f>INDEX(挂机升级突破!DR$6:DR$57,卡牌消耗!$AI1072)</f>
        <v>4</v>
      </c>
      <c r="AE1072" s="14">
        <f>INDEX(挂机升级突破!DS$6:DS$57,卡牌消耗!$AI1072)</f>
        <v>0</v>
      </c>
      <c r="AF1072" s="14" t="str">
        <f t="shared" si="416"/>
        <v>烈风螳螂</v>
      </c>
      <c r="AG1072" s="14">
        <f t="shared" si="417"/>
        <v>3</v>
      </c>
      <c r="AH1072" s="14" t="str">
        <f t="shared" si="418"/>
        <v>烈风螳螂魂火-28</v>
      </c>
      <c r="AI1072" s="14">
        <f t="shared" si="419"/>
        <v>28</v>
      </c>
      <c r="AJ1072" s="14" t="str">
        <f>INDEX(挂机升级突破!$DT$4:$ED$4,INDEX(挂机升级突破!$DQ$6:$DQ$57,卡牌消耗!AI1072))</f>
        <v>金币</v>
      </c>
      <c r="AK1072" s="14">
        <f>ROUND(INDEX(挂机升级突破!$DJ$6:$DJ$57,卡牌消耗!AI1072)*INDEX(卡牌消耗!$B$8:$F$8,AG1072)/$Q$4/50,0)*50</f>
        <v>8800</v>
      </c>
      <c r="AL1072" s="14" t="str">
        <f>IF(AD1072&gt;0,INDEX(挂机升级突破!$DT$4:$ED$4,AD1072),"")</f>
        <v>橙色基础材料</v>
      </c>
      <c r="AM1072" s="14">
        <f>ROUND(INDEX(挂机升级突破!$DT$6:$ED$57,卡牌消耗!AI1072,AD1072)*INDEX(卡牌消耗!$B$5:$F$5,AG1072)/$Q$4/5,0)*5</f>
        <v>25</v>
      </c>
      <c r="AN1072" s="14" t="str">
        <f>IF(AE1072&gt;0,INDEX(挂机升级突破!$DT$4:$ED$4,AE1072),"")</f>
        <v/>
      </c>
      <c r="AO1072" s="14" t="str">
        <f>IF(AE1072&gt;0,ROUND(INDEX(挂机升级突破!$DT$6:$ED$57,卡牌消耗!AI1072,AE1072)*INDEX(卡牌消耗!$B$7:$F$7,AG1072)/$Q$4,0),"")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415"/>
        <v>21</v>
      </c>
      <c r="AC1073" s="14">
        <f>INDEX(挂机升级突破!$DQ$6:$DQ$57,卡牌消耗!AI1073)</f>
        <v>11</v>
      </c>
      <c r="AD1073" s="14">
        <f>INDEX(挂机升级突破!DR$6:DR$57,卡牌消耗!$AI1073)</f>
        <v>4</v>
      </c>
      <c r="AE1073" s="14">
        <f>INDEX(挂机升级突破!DS$6:DS$57,卡牌消耗!$AI1073)</f>
        <v>0</v>
      </c>
      <c r="AF1073" s="14" t="str">
        <f t="shared" si="416"/>
        <v>烈风螳螂</v>
      </c>
      <c r="AG1073" s="14">
        <f t="shared" si="417"/>
        <v>3</v>
      </c>
      <c r="AH1073" s="14" t="str">
        <f t="shared" si="418"/>
        <v>烈风螳螂魂火-29</v>
      </c>
      <c r="AI1073" s="14">
        <f t="shared" si="419"/>
        <v>29</v>
      </c>
      <c r="AJ1073" s="14" t="str">
        <f>INDEX(挂机升级突破!$DT$4:$ED$4,INDEX(挂机升级突破!$DQ$6:$DQ$57,卡牌消耗!AI1073))</f>
        <v>金币</v>
      </c>
      <c r="AK1073" s="14">
        <f>ROUND(INDEX(挂机升级突破!$DJ$6:$DJ$57,卡牌消耗!AI1073)*INDEX(卡牌消耗!$B$8:$F$8,AG1073)/$Q$4/50,0)*50</f>
        <v>8900</v>
      </c>
      <c r="AL1073" s="14" t="str">
        <f>IF(AD1073&gt;0,INDEX(挂机升级突破!$DT$4:$ED$4,AD1073),"")</f>
        <v>橙色基础材料</v>
      </c>
      <c r="AM1073" s="14">
        <f>ROUND(INDEX(挂机升级突破!$DT$6:$ED$57,卡牌消耗!AI1073,AD1073)*INDEX(卡牌消耗!$B$5:$F$5,AG1073)/$Q$4/5,0)*5</f>
        <v>25</v>
      </c>
      <c r="AN1073" s="14" t="str">
        <f>IF(AE1073&gt;0,INDEX(挂机升级突破!$DT$4:$ED$4,AE1073),"")</f>
        <v/>
      </c>
      <c r="AO1073" s="14" t="str">
        <f>IF(AE1073&gt;0,ROUND(INDEX(挂机升级突破!$DT$6:$ED$57,卡牌消耗!AI1073,AE1073)*INDEX(卡牌消耗!$B$7:$F$7,AG1073)/$Q$4,0),"")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415"/>
        <v>21</v>
      </c>
      <c r="AC1074" s="14">
        <f>INDEX(挂机升级突破!$DQ$6:$DQ$57,卡牌消耗!AI1074)</f>
        <v>11</v>
      </c>
      <c r="AD1074" s="14">
        <f>INDEX(挂机升级突破!DR$6:DR$57,卡牌消耗!$AI1074)</f>
        <v>4</v>
      </c>
      <c r="AE1074" s="14">
        <f>INDEX(挂机升级突破!DS$6:DS$57,卡牌消耗!$AI1074)</f>
        <v>0</v>
      </c>
      <c r="AF1074" s="14" t="str">
        <f t="shared" si="416"/>
        <v>烈风螳螂</v>
      </c>
      <c r="AG1074" s="14">
        <f t="shared" si="417"/>
        <v>3</v>
      </c>
      <c r="AH1074" s="14" t="str">
        <f t="shared" si="418"/>
        <v>烈风螳螂魂火-30</v>
      </c>
      <c r="AI1074" s="14">
        <f t="shared" si="419"/>
        <v>30</v>
      </c>
      <c r="AJ1074" s="14" t="str">
        <f>INDEX(挂机升级突破!$DT$4:$ED$4,INDEX(挂机升级突破!$DQ$6:$DQ$57,卡牌消耗!AI1074))</f>
        <v>金币</v>
      </c>
      <c r="AK1074" s="14">
        <f>ROUND(INDEX(挂机升级突破!$DJ$6:$DJ$57,卡牌消耗!AI1074)*INDEX(卡牌消耗!$B$8:$F$8,AG1074)/$Q$4/50,0)*50</f>
        <v>8900</v>
      </c>
      <c r="AL1074" s="14" t="str">
        <f>IF(AD1074&gt;0,INDEX(挂机升级突破!$DT$4:$ED$4,AD1074),"")</f>
        <v>橙色基础材料</v>
      </c>
      <c r="AM1074" s="14">
        <f>ROUND(INDEX(挂机升级突破!$DT$6:$ED$57,卡牌消耗!AI1074,AD1074)*INDEX(卡牌消耗!$B$5:$F$5,AG1074)/$Q$4/5,0)*5</f>
        <v>25</v>
      </c>
      <c r="AN1074" s="14" t="str">
        <f>IF(AE1074&gt;0,INDEX(挂机升级突破!$DT$4:$ED$4,AE1074),"")</f>
        <v/>
      </c>
      <c r="AO1074" s="14" t="str">
        <f>IF(AE1074&gt;0,ROUND(INDEX(挂机升级突破!$DT$6:$ED$57,卡牌消耗!AI1074,AE1074)*INDEX(卡牌消耗!$B$7:$F$7,AG1074)/$Q$4,0),"")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415"/>
        <v>21</v>
      </c>
      <c r="AC1075" s="14">
        <f>INDEX(挂机升级突破!$DQ$6:$DQ$57,卡牌消耗!AI1075)</f>
        <v>11</v>
      </c>
      <c r="AD1075" s="14">
        <f>INDEX(挂机升级突破!DR$6:DR$57,卡牌消耗!$AI1075)</f>
        <v>4</v>
      </c>
      <c r="AE1075" s="14">
        <f>INDEX(挂机升级突破!DS$6:DS$57,卡牌消耗!$AI1075)</f>
        <v>0</v>
      </c>
      <c r="AF1075" s="14" t="str">
        <f t="shared" si="416"/>
        <v>烈风螳螂</v>
      </c>
      <c r="AG1075" s="14">
        <f t="shared" si="417"/>
        <v>3</v>
      </c>
      <c r="AH1075" s="14" t="str">
        <f t="shared" si="418"/>
        <v>烈风螳螂魂火-31</v>
      </c>
      <c r="AI1075" s="14">
        <f t="shared" si="419"/>
        <v>31</v>
      </c>
      <c r="AJ1075" s="14" t="str">
        <f>INDEX(挂机升级突破!$DT$4:$ED$4,INDEX(挂机升级突破!$DQ$6:$DQ$57,卡牌消耗!AI1075))</f>
        <v>金币</v>
      </c>
      <c r="AK1075" s="14">
        <f>ROUND(INDEX(挂机升级突破!$DJ$6:$DJ$57,卡牌消耗!AI1075)*INDEX(卡牌消耗!$B$8:$F$8,AG1075)/$Q$4/50,0)*50</f>
        <v>8900</v>
      </c>
      <c r="AL1075" s="14" t="str">
        <f>IF(AD1075&gt;0,INDEX(挂机升级突破!$DT$4:$ED$4,AD1075),"")</f>
        <v>橙色基础材料</v>
      </c>
      <c r="AM1075" s="14">
        <f>ROUND(INDEX(挂机升级突破!$DT$6:$ED$57,卡牌消耗!AI1075,AD1075)*INDEX(卡牌消耗!$B$5:$F$5,AG1075)/$Q$4/5,0)*5</f>
        <v>25</v>
      </c>
      <c r="AN1075" s="14" t="str">
        <f>IF(AE1075&gt;0,INDEX(挂机升级突破!$DT$4:$ED$4,AE1075),"")</f>
        <v/>
      </c>
      <c r="AO1075" s="14" t="str">
        <f>IF(AE1075&gt;0,ROUND(INDEX(挂机升级突破!$DT$6:$ED$57,卡牌消耗!AI1075,AE1075)*INDEX(卡牌消耗!$B$7:$F$7,AG1075)/$Q$4,0),"")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415"/>
        <v>21</v>
      </c>
      <c r="AC1076" s="14">
        <f>INDEX(挂机升级突破!$DQ$6:$DQ$57,卡牌消耗!AI1076)</f>
        <v>11</v>
      </c>
      <c r="AD1076" s="14">
        <f>INDEX(挂机升级突破!DR$6:DR$57,卡牌消耗!$AI1076)</f>
        <v>4</v>
      </c>
      <c r="AE1076" s="14">
        <f>INDEX(挂机升级突破!DS$6:DS$57,卡牌消耗!$AI1076)</f>
        <v>0</v>
      </c>
      <c r="AF1076" s="14" t="str">
        <f t="shared" si="416"/>
        <v>烈风螳螂</v>
      </c>
      <c r="AG1076" s="14">
        <f t="shared" si="417"/>
        <v>3</v>
      </c>
      <c r="AH1076" s="14" t="str">
        <f t="shared" si="418"/>
        <v>烈风螳螂魂火-32</v>
      </c>
      <c r="AI1076" s="14">
        <f t="shared" si="419"/>
        <v>32</v>
      </c>
      <c r="AJ1076" s="14" t="str">
        <f>INDEX(挂机升级突破!$DT$4:$ED$4,INDEX(挂机升级突破!$DQ$6:$DQ$57,卡牌消耗!AI1076))</f>
        <v>金币</v>
      </c>
      <c r="AK1076" s="14">
        <f>ROUND(INDEX(挂机升级突破!$DJ$6:$DJ$57,卡牌消耗!AI1076)*INDEX(卡牌消耗!$B$8:$F$8,AG1076)/$Q$4/50,0)*50</f>
        <v>12200</v>
      </c>
      <c r="AL1076" s="14" t="str">
        <f>IF(AD1076&gt;0,INDEX(挂机升级突破!$DT$4:$ED$4,AD1076),"")</f>
        <v>橙色基础材料</v>
      </c>
      <c r="AM1076" s="14">
        <f>ROUND(INDEX(挂机升级突破!$DT$6:$ED$57,卡牌消耗!AI1076,AD1076)*INDEX(卡牌消耗!$B$5:$F$5,AG1076)/$Q$4/5,0)*5</f>
        <v>25</v>
      </c>
      <c r="AN1076" s="14" t="str">
        <f>IF(AE1076&gt;0,INDEX(挂机升级突破!$DT$4:$ED$4,AE1076),"")</f>
        <v/>
      </c>
      <c r="AO1076" s="14" t="str">
        <f>IF(AE1076&gt;0,ROUND(INDEX(挂机升级突破!$DT$6:$ED$57,卡牌消耗!AI1076,AE1076)*INDEX(卡牌消耗!$B$7:$F$7,AG1076)/$Q$4,0),"")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415"/>
        <v>21</v>
      </c>
      <c r="AC1077" s="14">
        <f>INDEX(挂机升级突破!$DQ$6:$DQ$57,卡牌消耗!AI1077)</f>
        <v>11</v>
      </c>
      <c r="AD1077" s="14">
        <f>INDEX(挂机升级突破!DR$6:DR$57,卡牌消耗!$AI1077)</f>
        <v>4</v>
      </c>
      <c r="AE1077" s="14">
        <f>INDEX(挂机升级突破!DS$6:DS$57,卡牌消耗!$AI1077)</f>
        <v>0</v>
      </c>
      <c r="AF1077" s="14" t="str">
        <f t="shared" si="416"/>
        <v>烈风螳螂</v>
      </c>
      <c r="AG1077" s="14">
        <f t="shared" si="417"/>
        <v>3</v>
      </c>
      <c r="AH1077" s="14" t="str">
        <f t="shared" si="418"/>
        <v>烈风螳螂魂火-33</v>
      </c>
      <c r="AI1077" s="14">
        <f t="shared" si="419"/>
        <v>33</v>
      </c>
      <c r="AJ1077" s="14" t="str">
        <f>INDEX(挂机升级突破!$DT$4:$ED$4,INDEX(挂机升级突破!$DQ$6:$DQ$57,卡牌消耗!AI1077))</f>
        <v>金币</v>
      </c>
      <c r="AK1077" s="14">
        <f>ROUND(INDEX(挂机升级突破!$DJ$6:$DJ$57,卡牌消耗!AI1077)*INDEX(卡牌消耗!$B$8:$F$8,AG1077)/$Q$4/50,0)*50</f>
        <v>12200</v>
      </c>
      <c r="AL1077" s="14" t="str">
        <f>IF(AD1077&gt;0,INDEX(挂机升级突破!$DT$4:$ED$4,AD1077),"")</f>
        <v>橙色基础材料</v>
      </c>
      <c r="AM1077" s="14">
        <f>ROUND(INDEX(挂机升级突破!$DT$6:$ED$57,卡牌消耗!AI1077,AD1077)*INDEX(卡牌消耗!$B$5:$F$5,AG1077)/$Q$4/5,0)*5</f>
        <v>25</v>
      </c>
      <c r="AN1077" s="14" t="str">
        <f>IF(AE1077&gt;0,INDEX(挂机升级突破!$DT$4:$ED$4,AE1077),"")</f>
        <v/>
      </c>
      <c r="AO1077" s="14" t="str">
        <f>IF(AE1077&gt;0,ROUND(INDEX(挂机升级突破!$DT$6:$ED$57,卡牌消耗!AI1077,AE1077)*INDEX(卡牌消耗!$B$7:$F$7,AG1077)/$Q$4,0),"")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415"/>
        <v>21</v>
      </c>
      <c r="AC1078" s="14">
        <f>INDEX(挂机升级突破!$DQ$6:$DQ$57,卡牌消耗!AI1078)</f>
        <v>11</v>
      </c>
      <c r="AD1078" s="14">
        <f>INDEX(挂机升级突破!DR$6:DR$57,卡牌消耗!$AI1078)</f>
        <v>4</v>
      </c>
      <c r="AE1078" s="14">
        <f>INDEX(挂机升级突破!DS$6:DS$57,卡牌消耗!$AI1078)</f>
        <v>0</v>
      </c>
      <c r="AF1078" s="14" t="str">
        <f t="shared" si="416"/>
        <v>烈风螳螂</v>
      </c>
      <c r="AG1078" s="14">
        <f t="shared" si="417"/>
        <v>3</v>
      </c>
      <c r="AH1078" s="14" t="str">
        <f t="shared" si="418"/>
        <v>烈风螳螂魂火-34</v>
      </c>
      <c r="AI1078" s="14">
        <f t="shared" si="419"/>
        <v>34</v>
      </c>
      <c r="AJ1078" s="14" t="str">
        <f>INDEX(挂机升级突破!$DT$4:$ED$4,INDEX(挂机升级突破!$DQ$6:$DQ$57,卡牌消耗!AI1078))</f>
        <v>金币</v>
      </c>
      <c r="AK1078" s="14">
        <f>ROUND(INDEX(挂机升级突破!$DJ$6:$DJ$57,卡牌消耗!AI1078)*INDEX(卡牌消耗!$B$8:$F$8,AG1078)/$Q$4/50,0)*50</f>
        <v>12200</v>
      </c>
      <c r="AL1078" s="14" t="str">
        <f>IF(AD1078&gt;0,INDEX(挂机升级突破!$DT$4:$ED$4,AD1078),"")</f>
        <v>橙色基础材料</v>
      </c>
      <c r="AM1078" s="14">
        <f>ROUND(INDEX(挂机升级突破!$DT$6:$ED$57,卡牌消耗!AI1078,AD1078)*INDEX(卡牌消耗!$B$5:$F$5,AG1078)/$Q$4/5,0)*5</f>
        <v>30</v>
      </c>
      <c r="AN1078" s="14" t="str">
        <f>IF(AE1078&gt;0,INDEX(挂机升级突破!$DT$4:$ED$4,AE1078),"")</f>
        <v/>
      </c>
      <c r="AO1078" s="14" t="str">
        <f>IF(AE1078&gt;0,ROUND(INDEX(挂机升级突破!$DT$6:$ED$57,卡牌消耗!AI1078,AE1078)*INDEX(卡牌消耗!$B$7:$F$7,AG1078)/$Q$4,0),"")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415"/>
        <v>21</v>
      </c>
      <c r="AC1079" s="14">
        <f>INDEX(挂机升级突破!$DQ$6:$DQ$57,卡牌消耗!AI1079)</f>
        <v>11</v>
      </c>
      <c r="AD1079" s="14">
        <f>INDEX(挂机升级突破!DR$6:DR$57,卡牌消耗!$AI1079)</f>
        <v>4</v>
      </c>
      <c r="AE1079" s="14">
        <f>INDEX(挂机升级突破!DS$6:DS$57,卡牌消耗!$AI1079)</f>
        <v>0</v>
      </c>
      <c r="AF1079" s="14" t="str">
        <f t="shared" si="416"/>
        <v>烈风螳螂</v>
      </c>
      <c r="AG1079" s="14">
        <f t="shared" si="417"/>
        <v>3</v>
      </c>
      <c r="AH1079" s="14" t="str">
        <f t="shared" si="418"/>
        <v>烈风螳螂魂火-35</v>
      </c>
      <c r="AI1079" s="14">
        <f t="shared" si="419"/>
        <v>35</v>
      </c>
      <c r="AJ1079" s="14" t="str">
        <f>INDEX(挂机升级突破!$DT$4:$ED$4,INDEX(挂机升级突破!$DQ$6:$DQ$57,卡牌消耗!AI1079))</f>
        <v>金币</v>
      </c>
      <c r="AK1079" s="14">
        <f>ROUND(INDEX(挂机升级突破!$DJ$6:$DJ$57,卡牌消耗!AI1079)*INDEX(卡牌消耗!$B$8:$F$8,AG1079)/$Q$4/50,0)*50</f>
        <v>15550</v>
      </c>
      <c r="AL1079" s="14" t="str">
        <f>IF(AD1079&gt;0,INDEX(挂机升级突破!$DT$4:$ED$4,AD1079),"")</f>
        <v>橙色基础材料</v>
      </c>
      <c r="AM1079" s="14">
        <f>ROUND(INDEX(挂机升级突破!$DT$6:$ED$57,卡牌消耗!AI1079,AD1079)*INDEX(卡牌消耗!$B$5:$F$5,AG1079)/$Q$4/5,0)*5</f>
        <v>30</v>
      </c>
      <c r="AN1079" s="14" t="str">
        <f>IF(AE1079&gt;0,INDEX(挂机升级突破!$DT$4:$ED$4,AE1079),"")</f>
        <v/>
      </c>
      <c r="AO1079" s="14" t="str">
        <f>IF(AE1079&gt;0,ROUND(INDEX(挂机升级突破!$DT$6:$ED$57,卡牌消耗!AI1079,AE1079)*INDEX(卡牌消耗!$B$7:$F$7,AG1079)/$Q$4,0),"")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415"/>
        <v>21</v>
      </c>
      <c r="AC1080" s="14">
        <f>INDEX(挂机升级突破!$DQ$6:$DQ$57,卡牌消耗!AI1080)</f>
        <v>11</v>
      </c>
      <c r="AD1080" s="14">
        <f>INDEX(挂机升级突破!DR$6:DR$57,卡牌消耗!$AI1080)</f>
        <v>4</v>
      </c>
      <c r="AE1080" s="14">
        <f>INDEX(挂机升级突破!DS$6:DS$57,卡牌消耗!$AI1080)</f>
        <v>0</v>
      </c>
      <c r="AF1080" s="14" t="str">
        <f t="shared" si="416"/>
        <v>烈风螳螂</v>
      </c>
      <c r="AG1080" s="14">
        <f t="shared" si="417"/>
        <v>3</v>
      </c>
      <c r="AH1080" s="14" t="str">
        <f t="shared" si="418"/>
        <v>烈风螳螂魂火-36</v>
      </c>
      <c r="AI1080" s="14">
        <f t="shared" si="419"/>
        <v>36</v>
      </c>
      <c r="AJ1080" s="14" t="str">
        <f>INDEX(挂机升级突破!$DT$4:$ED$4,INDEX(挂机升级突破!$DQ$6:$DQ$57,卡牌消耗!AI1080))</f>
        <v>金币</v>
      </c>
      <c r="AK1080" s="14">
        <f>ROUND(INDEX(挂机升级突破!$DJ$6:$DJ$57,卡牌消耗!AI1080)*INDEX(卡牌消耗!$B$8:$F$8,AG1080)/$Q$4/50,0)*50</f>
        <v>15550</v>
      </c>
      <c r="AL1080" s="14" t="str">
        <f>IF(AD1080&gt;0,INDEX(挂机升级突破!$DT$4:$ED$4,AD1080),"")</f>
        <v>橙色基础材料</v>
      </c>
      <c r="AM1080" s="14">
        <f>ROUND(INDEX(挂机升级突破!$DT$6:$ED$57,卡牌消耗!AI1080,AD1080)*INDEX(卡牌消耗!$B$5:$F$5,AG1080)/$Q$4/5,0)*5</f>
        <v>30</v>
      </c>
      <c r="AN1080" s="14" t="str">
        <f>IF(AE1080&gt;0,INDEX(挂机升级突破!$DT$4:$ED$4,AE1080),"")</f>
        <v/>
      </c>
      <c r="AO1080" s="14" t="str">
        <f>IF(AE1080&gt;0,ROUND(INDEX(挂机升级突破!$DT$6:$ED$57,卡牌消耗!AI1080,AE1080)*INDEX(卡牌消耗!$B$7:$F$7,AG1080)/$Q$4,0),"")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415"/>
        <v>21</v>
      </c>
      <c r="AC1081" s="14">
        <f>INDEX(挂机升级突破!$DQ$6:$DQ$57,卡牌消耗!AI1081)</f>
        <v>11</v>
      </c>
      <c r="AD1081" s="14">
        <f>INDEX(挂机升级突破!DR$6:DR$57,卡牌消耗!$AI1081)</f>
        <v>4</v>
      </c>
      <c r="AE1081" s="14">
        <f>INDEX(挂机升级突破!DS$6:DS$57,卡牌消耗!$AI1081)</f>
        <v>0</v>
      </c>
      <c r="AF1081" s="14" t="str">
        <f t="shared" si="416"/>
        <v>烈风螳螂</v>
      </c>
      <c r="AG1081" s="14">
        <f t="shared" si="417"/>
        <v>3</v>
      </c>
      <c r="AH1081" s="14" t="str">
        <f t="shared" si="418"/>
        <v>烈风螳螂魂火-37</v>
      </c>
      <c r="AI1081" s="14">
        <f t="shared" si="419"/>
        <v>37</v>
      </c>
      <c r="AJ1081" s="14" t="str">
        <f>INDEX(挂机升级突破!$DT$4:$ED$4,INDEX(挂机升级突破!$DQ$6:$DQ$57,卡牌消耗!AI1081))</f>
        <v>金币</v>
      </c>
      <c r="AK1081" s="14">
        <f>ROUND(INDEX(挂机升级突破!$DJ$6:$DJ$57,卡牌消耗!AI1081)*INDEX(卡牌消耗!$B$8:$F$8,AG1081)/$Q$4/50,0)*50</f>
        <v>16650</v>
      </c>
      <c r="AL1081" s="14" t="str">
        <f>IF(AD1081&gt;0,INDEX(挂机升级突破!$DT$4:$ED$4,AD1081),"")</f>
        <v>橙色基础材料</v>
      </c>
      <c r="AM1081" s="14">
        <f>ROUND(INDEX(挂机升级突破!$DT$6:$ED$57,卡牌消耗!AI1081,AD1081)*INDEX(卡牌消耗!$B$5:$F$5,AG1081)/$Q$4/5,0)*5</f>
        <v>30</v>
      </c>
      <c r="AN1081" s="14" t="str">
        <f>IF(AE1081&gt;0,INDEX(挂机升级突破!$DT$4:$ED$4,AE1081),"")</f>
        <v/>
      </c>
      <c r="AO1081" s="14" t="str">
        <f>IF(AE1081&gt;0,ROUND(INDEX(挂机升级突破!$DT$6:$ED$57,卡牌消耗!AI1081,AE1081)*INDEX(卡牌消耗!$B$7:$F$7,AG1081)/$Q$4,0),"")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415"/>
        <v>21</v>
      </c>
      <c r="AC1082" s="14">
        <f>INDEX(挂机升级突破!$DQ$6:$DQ$57,卡牌消耗!AI1082)</f>
        <v>11</v>
      </c>
      <c r="AD1082" s="14">
        <f>INDEX(挂机升级突破!DR$6:DR$57,卡牌消耗!$AI1082)</f>
        <v>5</v>
      </c>
      <c r="AE1082" s="14">
        <f>INDEX(挂机升级突破!DS$6:DS$57,卡牌消耗!$AI1082)</f>
        <v>0</v>
      </c>
      <c r="AF1082" s="14" t="str">
        <f t="shared" si="416"/>
        <v>烈风螳螂</v>
      </c>
      <c r="AG1082" s="14">
        <f t="shared" si="417"/>
        <v>3</v>
      </c>
      <c r="AH1082" s="14" t="str">
        <f t="shared" si="418"/>
        <v>烈风螳螂魂火-38</v>
      </c>
      <c r="AI1082" s="14">
        <f t="shared" si="419"/>
        <v>38</v>
      </c>
      <c r="AJ1082" s="14" t="str">
        <f>INDEX(挂机升级突破!$DT$4:$ED$4,INDEX(挂机升级突破!$DQ$6:$DQ$57,卡牌消耗!AI1082))</f>
        <v>金币</v>
      </c>
      <c r="AK1082" s="14">
        <f>ROUND(INDEX(挂机升级突破!$DJ$6:$DJ$57,卡牌消耗!AI1082)*INDEX(卡牌消耗!$B$8:$F$8,AG1082)/$Q$4/50,0)*50</f>
        <v>21500</v>
      </c>
      <c r="AL1082" s="14" t="str">
        <f>IF(AD1082&gt;0,INDEX(挂机升级突破!$DT$4:$ED$4,AD1082),"")</f>
        <v>红色基础材料</v>
      </c>
      <c r="AM1082" s="14">
        <f>ROUND(INDEX(挂机升级突破!$DT$6:$ED$57,卡牌消耗!AI1082,AD1082)*INDEX(卡牌消耗!$B$5:$F$5,AG1082)/$Q$4/5,0)*5</f>
        <v>10</v>
      </c>
      <c r="AN1082" s="14" t="str">
        <f>IF(AE1082&gt;0,INDEX(挂机升级突破!$DT$4:$ED$4,AE1082),"")</f>
        <v/>
      </c>
      <c r="AO1082" s="14" t="str">
        <f>IF(AE1082&gt;0,ROUND(INDEX(挂机升级突破!$DT$6:$ED$57,卡牌消耗!AI1082,AE1082)*INDEX(卡牌消耗!$B$7:$F$7,AG1082)/$Q$4,0),"")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415"/>
        <v>21</v>
      </c>
      <c r="AC1083" s="14">
        <f>INDEX(挂机升级突破!$DQ$6:$DQ$57,卡牌消耗!AI1083)</f>
        <v>11</v>
      </c>
      <c r="AD1083" s="14">
        <f>INDEX(挂机升级突破!DR$6:DR$57,卡牌消耗!$AI1083)</f>
        <v>5</v>
      </c>
      <c r="AE1083" s="14">
        <f>INDEX(挂机升级突破!DS$6:DS$57,卡牌消耗!$AI1083)</f>
        <v>0</v>
      </c>
      <c r="AF1083" s="14" t="str">
        <f t="shared" si="416"/>
        <v>烈风螳螂</v>
      </c>
      <c r="AG1083" s="14">
        <f t="shared" si="417"/>
        <v>3</v>
      </c>
      <c r="AH1083" s="14" t="str">
        <f t="shared" si="418"/>
        <v>烈风螳螂魂火-39</v>
      </c>
      <c r="AI1083" s="14">
        <f t="shared" si="419"/>
        <v>39</v>
      </c>
      <c r="AJ1083" s="14" t="str">
        <f>INDEX(挂机升级突破!$DT$4:$ED$4,INDEX(挂机升级突破!$DQ$6:$DQ$57,卡牌消耗!AI1083))</f>
        <v>金币</v>
      </c>
      <c r="AK1083" s="14">
        <f>ROUND(INDEX(挂机升级突破!$DJ$6:$DJ$57,卡牌消耗!AI1083)*INDEX(卡牌消耗!$B$8:$F$8,AG1083)/$Q$4/50,0)*50</f>
        <v>21500</v>
      </c>
      <c r="AL1083" s="14" t="str">
        <f>IF(AD1083&gt;0,INDEX(挂机升级突破!$DT$4:$ED$4,AD1083),"")</f>
        <v>红色基础材料</v>
      </c>
      <c r="AM1083" s="14">
        <f>ROUND(INDEX(挂机升级突破!$DT$6:$ED$57,卡牌消耗!AI1083,AD1083)*INDEX(卡牌消耗!$B$5:$F$5,AG1083)/$Q$4/5,0)*5</f>
        <v>10</v>
      </c>
      <c r="AN1083" s="14" t="str">
        <f>IF(AE1083&gt;0,INDEX(挂机升级突破!$DT$4:$ED$4,AE1083),"")</f>
        <v/>
      </c>
      <c r="AO1083" s="14" t="str">
        <f>IF(AE1083&gt;0,ROUND(INDEX(挂机升级突破!$DT$6:$ED$57,卡牌消耗!AI1083,AE1083)*INDEX(卡牌消耗!$B$7:$F$7,AG1083)/$Q$4,0),"")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415"/>
        <v>21</v>
      </c>
      <c r="AC1084" s="14">
        <f>INDEX(挂机升级突破!$DQ$6:$DQ$57,卡牌消耗!AI1084)</f>
        <v>11</v>
      </c>
      <c r="AD1084" s="14">
        <f>INDEX(挂机升级突破!DR$6:DR$57,卡牌消耗!$AI1084)</f>
        <v>5</v>
      </c>
      <c r="AE1084" s="14">
        <f>INDEX(挂机升级突破!DS$6:DS$57,卡牌消耗!$AI1084)</f>
        <v>0</v>
      </c>
      <c r="AF1084" s="14" t="str">
        <f t="shared" si="416"/>
        <v>烈风螳螂</v>
      </c>
      <c r="AG1084" s="14">
        <f t="shared" si="417"/>
        <v>3</v>
      </c>
      <c r="AH1084" s="14" t="str">
        <f t="shared" si="418"/>
        <v>烈风螳螂魂火-40</v>
      </c>
      <c r="AI1084" s="14">
        <f t="shared" si="419"/>
        <v>40</v>
      </c>
      <c r="AJ1084" s="14" t="str">
        <f>INDEX(挂机升级突破!$DT$4:$ED$4,INDEX(挂机升级突破!$DQ$6:$DQ$57,卡牌消耗!AI1084))</f>
        <v>金币</v>
      </c>
      <c r="AK1084" s="14">
        <f>ROUND(INDEX(挂机升级突破!$DJ$6:$DJ$57,卡牌消耗!AI1084)*INDEX(卡牌消耗!$B$8:$F$8,AG1084)/$Q$4/50,0)*50</f>
        <v>21500</v>
      </c>
      <c r="AL1084" s="14" t="str">
        <f>IF(AD1084&gt;0,INDEX(挂机升级突破!$DT$4:$ED$4,AD1084),"")</f>
        <v>红色基础材料</v>
      </c>
      <c r="AM1084" s="14">
        <f>ROUND(INDEX(挂机升级突破!$DT$6:$ED$57,卡牌消耗!AI1084,AD1084)*INDEX(卡牌消耗!$B$5:$F$5,AG1084)/$Q$4/5,0)*5</f>
        <v>10</v>
      </c>
      <c r="AN1084" s="14" t="str">
        <f>IF(AE1084&gt;0,INDEX(挂机升级突破!$DT$4:$ED$4,AE1084),"")</f>
        <v/>
      </c>
      <c r="AO1084" s="14" t="str">
        <f>IF(AE1084&gt;0,ROUND(INDEX(挂机升级突破!$DT$6:$ED$57,卡牌消耗!AI1084,AE1084)*INDEX(卡牌消耗!$B$7:$F$7,AG1084)/$Q$4,0),"")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415"/>
        <v>21</v>
      </c>
      <c r="AC1085" s="14">
        <f>INDEX(挂机升级突破!$DQ$6:$DQ$57,卡牌消耗!AI1085)</f>
        <v>11</v>
      </c>
      <c r="AD1085" s="14">
        <f>INDEX(挂机升级突破!DR$6:DR$57,卡牌消耗!$AI1085)</f>
        <v>5</v>
      </c>
      <c r="AE1085" s="14">
        <f>INDEX(挂机升级突破!DS$6:DS$57,卡牌消耗!$AI1085)</f>
        <v>10</v>
      </c>
      <c r="AF1085" s="14" t="str">
        <f t="shared" si="416"/>
        <v>烈风螳螂</v>
      </c>
      <c r="AG1085" s="14">
        <f t="shared" si="417"/>
        <v>3</v>
      </c>
      <c r="AH1085" s="14" t="str">
        <f t="shared" si="418"/>
        <v>烈风螳螂魂火-41</v>
      </c>
      <c r="AI1085" s="14">
        <f t="shared" si="419"/>
        <v>41</v>
      </c>
      <c r="AJ1085" s="14" t="str">
        <f>INDEX(挂机升级突破!$DT$4:$ED$4,INDEX(挂机升级突破!$DQ$6:$DQ$57,卡牌消耗!AI1085))</f>
        <v>金币</v>
      </c>
      <c r="AK1085" s="14">
        <f>ROUND(INDEX(挂机升级突破!$DJ$6:$DJ$57,卡牌消耗!AI1085)*INDEX(卡牌消耗!$B$8:$F$8,AG1085)/$Q$4/50,0)*50</f>
        <v>29550</v>
      </c>
      <c r="AL1085" s="14" t="str">
        <f>IF(AD1085&gt;0,INDEX(挂机升级突破!$DT$4:$ED$4,AD1085),"")</f>
        <v>红色基础材料</v>
      </c>
      <c r="AM1085" s="14">
        <f>ROUND(INDEX(挂机升级突破!$DT$6:$ED$57,卡牌消耗!AI1085,AD1085)*INDEX(卡牌消耗!$B$5:$F$5,AG1085)/$Q$4/5,0)*5</f>
        <v>10</v>
      </c>
      <c r="AN1085" s="14" t="str">
        <f>IF(AE1085&gt;0,INDEX(挂机升级突破!$DT$4:$ED$4,AE1085),"")</f>
        <v>灵玉</v>
      </c>
      <c r="AO1085" s="14">
        <f>IF(AE1085&gt;0,ROUND(INDEX(挂机升级突破!$DT$6:$ED$57,卡牌消耗!AI1085,AE1085)*INDEX(卡牌消耗!$B$7:$F$7,AG1085)/$Q$4,0),"")</f>
        <v>2</v>
      </c>
    </row>
    <row r="1086" spans="27:41" ht="16.5" x14ac:dyDescent="0.2">
      <c r="AA1086" s="104">
        <v>1082</v>
      </c>
      <c r="AB1086" s="14">
        <f t="shared" si="415"/>
        <v>21</v>
      </c>
      <c r="AC1086" s="14">
        <f>INDEX(挂机升级突破!$DQ$6:$DQ$57,卡牌消耗!AI1086)</f>
        <v>11</v>
      </c>
      <c r="AD1086" s="14">
        <f>INDEX(挂机升级突破!DR$6:DR$57,卡牌消耗!$AI1086)</f>
        <v>5</v>
      </c>
      <c r="AE1086" s="14">
        <f>INDEX(挂机升级突破!DS$6:DS$57,卡牌消耗!$AI1086)</f>
        <v>10</v>
      </c>
      <c r="AF1086" s="14" t="str">
        <f t="shared" si="416"/>
        <v>烈风螳螂</v>
      </c>
      <c r="AG1086" s="14">
        <f t="shared" si="417"/>
        <v>3</v>
      </c>
      <c r="AH1086" s="14" t="str">
        <f t="shared" si="418"/>
        <v>烈风螳螂魂火-42</v>
      </c>
      <c r="AI1086" s="14">
        <f t="shared" si="419"/>
        <v>42</v>
      </c>
      <c r="AJ1086" s="14" t="str">
        <f>INDEX(挂机升级突破!$DT$4:$ED$4,INDEX(挂机升级突破!$DQ$6:$DQ$57,卡牌消耗!AI1086))</f>
        <v>金币</v>
      </c>
      <c r="AK1086" s="14">
        <f>ROUND(INDEX(挂机升级突破!$DJ$6:$DJ$57,卡牌消耗!AI1086)*INDEX(卡牌消耗!$B$8:$F$8,AG1086)/$Q$4/50,0)*50</f>
        <v>29550</v>
      </c>
      <c r="AL1086" s="14" t="str">
        <f>IF(AD1086&gt;0,INDEX(挂机升级突破!$DT$4:$ED$4,AD1086),"")</f>
        <v>红色基础材料</v>
      </c>
      <c r="AM1086" s="14">
        <f>ROUND(INDEX(挂机升级突破!$DT$6:$ED$57,卡牌消耗!AI1086,AD1086)*INDEX(卡牌消耗!$B$5:$F$5,AG1086)/$Q$4/5,0)*5</f>
        <v>10</v>
      </c>
      <c r="AN1086" s="14" t="str">
        <f>IF(AE1086&gt;0,INDEX(挂机升级突破!$DT$4:$ED$4,AE1086),"")</f>
        <v>灵玉</v>
      </c>
      <c r="AO1086" s="14">
        <f>IF(AE1086&gt;0,ROUND(INDEX(挂机升级突破!$DT$6:$ED$57,卡牌消耗!AI1086,AE1086)*INDEX(卡牌消耗!$B$7:$F$7,AG1086)/$Q$4,0),"")</f>
        <v>2</v>
      </c>
    </row>
    <row r="1087" spans="27:41" ht="16.5" x14ac:dyDescent="0.2">
      <c r="AA1087" s="104">
        <v>1083</v>
      </c>
      <c r="AB1087" s="14">
        <f t="shared" si="415"/>
        <v>21</v>
      </c>
      <c r="AC1087" s="14">
        <f>INDEX(挂机升级突破!$DQ$6:$DQ$57,卡牌消耗!AI1087)</f>
        <v>11</v>
      </c>
      <c r="AD1087" s="14">
        <f>INDEX(挂机升级突破!DR$6:DR$57,卡牌消耗!$AI1087)</f>
        <v>5</v>
      </c>
      <c r="AE1087" s="14">
        <f>INDEX(挂机升级突破!DS$6:DS$57,卡牌消耗!$AI1087)</f>
        <v>10</v>
      </c>
      <c r="AF1087" s="14" t="str">
        <f t="shared" si="416"/>
        <v>烈风螳螂</v>
      </c>
      <c r="AG1087" s="14">
        <f t="shared" si="417"/>
        <v>3</v>
      </c>
      <c r="AH1087" s="14" t="str">
        <f t="shared" si="418"/>
        <v>烈风螳螂魂火-43</v>
      </c>
      <c r="AI1087" s="14">
        <f t="shared" si="419"/>
        <v>43</v>
      </c>
      <c r="AJ1087" s="14" t="str">
        <f>INDEX(挂机升级突破!$DT$4:$ED$4,INDEX(挂机升级突破!$DQ$6:$DQ$57,卡牌消耗!AI1087))</f>
        <v>金币</v>
      </c>
      <c r="AK1087" s="14">
        <f>ROUND(INDEX(挂机升级突破!$DJ$6:$DJ$57,卡牌消耗!AI1087)*INDEX(卡牌消耗!$B$8:$F$8,AG1087)/$Q$4/50,0)*50</f>
        <v>29550</v>
      </c>
      <c r="AL1087" s="14" t="str">
        <f>IF(AD1087&gt;0,INDEX(挂机升级突破!$DT$4:$ED$4,AD1087),"")</f>
        <v>红色基础材料</v>
      </c>
      <c r="AM1087" s="14">
        <f>ROUND(INDEX(挂机升级突破!$DT$6:$ED$57,卡牌消耗!AI1087,AD1087)*INDEX(卡牌消耗!$B$5:$F$5,AG1087)/$Q$4/5,0)*5</f>
        <v>10</v>
      </c>
      <c r="AN1087" s="14" t="str">
        <f>IF(AE1087&gt;0,INDEX(挂机升级突破!$DT$4:$ED$4,AE1087),"")</f>
        <v>灵玉</v>
      </c>
      <c r="AO1087" s="14">
        <f>IF(AE1087&gt;0,ROUND(INDEX(挂机升级突破!$DT$6:$ED$57,卡牌消耗!AI1087,AE1087)*INDEX(卡牌消耗!$B$7:$F$7,AG1087)/$Q$4,0),"")</f>
        <v>2</v>
      </c>
    </row>
    <row r="1088" spans="27:41" ht="16.5" x14ac:dyDescent="0.2">
      <c r="AA1088" s="104">
        <v>1084</v>
      </c>
      <c r="AB1088" s="14">
        <f t="shared" si="415"/>
        <v>21</v>
      </c>
      <c r="AC1088" s="14">
        <f>INDEX(挂机升级突破!$DQ$6:$DQ$57,卡牌消耗!AI1088)</f>
        <v>11</v>
      </c>
      <c r="AD1088" s="14">
        <f>INDEX(挂机升级突破!DR$6:DR$57,卡牌消耗!$AI1088)</f>
        <v>5</v>
      </c>
      <c r="AE1088" s="14">
        <f>INDEX(挂机升级突破!DS$6:DS$57,卡牌消耗!$AI1088)</f>
        <v>10</v>
      </c>
      <c r="AF1088" s="14" t="str">
        <f t="shared" si="416"/>
        <v>烈风螳螂</v>
      </c>
      <c r="AG1088" s="14">
        <f t="shared" si="417"/>
        <v>3</v>
      </c>
      <c r="AH1088" s="14" t="str">
        <f t="shared" si="418"/>
        <v>烈风螳螂魂火-44</v>
      </c>
      <c r="AI1088" s="14">
        <f t="shared" si="419"/>
        <v>44</v>
      </c>
      <c r="AJ1088" s="14" t="str">
        <f>INDEX(挂机升级突破!$DT$4:$ED$4,INDEX(挂机升级突破!$DQ$6:$DQ$57,卡牌消耗!AI1088))</f>
        <v>金币</v>
      </c>
      <c r="AK1088" s="14">
        <f>ROUND(INDEX(挂机升级突破!$DJ$6:$DJ$57,卡牌消耗!AI1088)*INDEX(卡牌消耗!$B$8:$F$8,AG1088)/$Q$4/50,0)*50</f>
        <v>37600</v>
      </c>
      <c r="AL1088" s="14" t="str">
        <f>IF(AD1088&gt;0,INDEX(挂机升级突破!$DT$4:$ED$4,AD1088),"")</f>
        <v>红色基础材料</v>
      </c>
      <c r="AM1088" s="14">
        <f>ROUND(INDEX(挂机升级突破!$DT$6:$ED$57,卡牌消耗!AI1088,AD1088)*INDEX(卡牌消耗!$B$5:$F$5,AG1088)/$Q$4/5,0)*5</f>
        <v>10</v>
      </c>
      <c r="AN1088" s="14" t="str">
        <f>IF(AE1088&gt;0,INDEX(挂机升级突破!$DT$4:$ED$4,AE1088),"")</f>
        <v>灵玉</v>
      </c>
      <c r="AO1088" s="14">
        <f>IF(AE1088&gt;0,ROUND(INDEX(挂机升级突破!$DT$6:$ED$57,卡牌消耗!AI1088,AE1088)*INDEX(卡牌消耗!$B$7:$F$7,AG1088)/$Q$4,0),"")</f>
        <v>2</v>
      </c>
    </row>
    <row r="1089" spans="27:41" ht="16.5" x14ac:dyDescent="0.2">
      <c r="AA1089" s="104">
        <v>1085</v>
      </c>
      <c r="AB1089" s="14">
        <f t="shared" si="415"/>
        <v>21</v>
      </c>
      <c r="AC1089" s="14">
        <f>INDEX(挂机升级突破!$DQ$6:$DQ$57,卡牌消耗!AI1089)</f>
        <v>11</v>
      </c>
      <c r="AD1089" s="14">
        <f>INDEX(挂机升级突破!DR$6:DR$57,卡牌消耗!$AI1089)</f>
        <v>5</v>
      </c>
      <c r="AE1089" s="14">
        <f>INDEX(挂机升级突破!DS$6:DS$57,卡牌消耗!$AI1089)</f>
        <v>10</v>
      </c>
      <c r="AF1089" s="14" t="str">
        <f t="shared" si="416"/>
        <v>烈风螳螂</v>
      </c>
      <c r="AG1089" s="14">
        <f t="shared" si="417"/>
        <v>3</v>
      </c>
      <c r="AH1089" s="14" t="str">
        <f t="shared" si="418"/>
        <v>烈风螳螂魂火-45</v>
      </c>
      <c r="AI1089" s="14">
        <f t="shared" si="419"/>
        <v>45</v>
      </c>
      <c r="AJ1089" s="14" t="str">
        <f>INDEX(挂机升级突破!$DT$4:$ED$4,INDEX(挂机升级突破!$DQ$6:$DQ$57,卡牌消耗!AI1089))</f>
        <v>金币</v>
      </c>
      <c r="AK1089" s="14">
        <f>ROUND(INDEX(挂机升级突破!$DJ$6:$DJ$57,卡牌消耗!AI1089)*INDEX(卡牌消耗!$B$8:$F$8,AG1089)/$Q$4/50,0)*50</f>
        <v>37600</v>
      </c>
      <c r="AL1089" s="14" t="str">
        <f>IF(AD1089&gt;0,INDEX(挂机升级突破!$DT$4:$ED$4,AD1089),"")</f>
        <v>红色基础材料</v>
      </c>
      <c r="AM1089" s="14">
        <f>ROUND(INDEX(挂机升级突破!$DT$6:$ED$57,卡牌消耗!AI1089,AD1089)*INDEX(卡牌消耗!$B$5:$F$5,AG1089)/$Q$4/5,0)*5</f>
        <v>10</v>
      </c>
      <c r="AN1089" s="14" t="str">
        <f>IF(AE1089&gt;0,INDEX(挂机升级突破!$DT$4:$ED$4,AE1089),"")</f>
        <v>灵玉</v>
      </c>
      <c r="AO1089" s="14">
        <f>IF(AE1089&gt;0,ROUND(INDEX(挂机升级突破!$DT$6:$ED$57,卡牌消耗!AI1089,AE1089)*INDEX(卡牌消耗!$B$7:$F$7,AG1089)/$Q$4,0),"")</f>
        <v>2</v>
      </c>
    </row>
    <row r="1090" spans="27:41" ht="16.5" x14ac:dyDescent="0.2">
      <c r="AA1090" s="104">
        <v>1086</v>
      </c>
      <c r="AB1090" s="14">
        <f t="shared" si="415"/>
        <v>21</v>
      </c>
      <c r="AC1090" s="14">
        <f>INDEX(挂机升级突破!$DQ$6:$DQ$57,卡牌消耗!AI1090)</f>
        <v>11</v>
      </c>
      <c r="AD1090" s="14">
        <f>INDEX(挂机升级突破!DR$6:DR$57,卡牌消耗!$AI1090)</f>
        <v>5</v>
      </c>
      <c r="AE1090" s="14">
        <f>INDEX(挂机升级突破!DS$6:DS$57,卡牌消耗!$AI1090)</f>
        <v>10</v>
      </c>
      <c r="AF1090" s="14" t="str">
        <f t="shared" si="416"/>
        <v>烈风螳螂</v>
      </c>
      <c r="AG1090" s="14">
        <f t="shared" si="417"/>
        <v>3</v>
      </c>
      <c r="AH1090" s="14" t="str">
        <f t="shared" si="418"/>
        <v>烈风螳螂魂火-46</v>
      </c>
      <c r="AI1090" s="14">
        <f t="shared" si="419"/>
        <v>46</v>
      </c>
      <c r="AJ1090" s="14" t="str">
        <f>INDEX(挂机升级突破!$DT$4:$ED$4,INDEX(挂机升级突破!$DQ$6:$DQ$57,卡牌消耗!AI1090))</f>
        <v>金币</v>
      </c>
      <c r="AK1090" s="14">
        <f>ROUND(INDEX(挂机升级突破!$DJ$6:$DJ$57,卡牌消耗!AI1090)*INDEX(卡牌消耗!$B$8:$F$8,AG1090)/$Q$4/50,0)*50</f>
        <v>40300</v>
      </c>
      <c r="AL1090" s="14" t="str">
        <f>IF(AD1090&gt;0,INDEX(挂机升级突破!$DT$4:$ED$4,AD1090),"")</f>
        <v>红色基础材料</v>
      </c>
      <c r="AM1090" s="14">
        <f>ROUND(INDEX(挂机升级突破!$DT$6:$ED$57,卡牌消耗!AI1090,AD1090)*INDEX(卡牌消耗!$B$5:$F$5,AG1090)/$Q$4/5,0)*5</f>
        <v>10</v>
      </c>
      <c r="AN1090" s="14" t="str">
        <f>IF(AE1090&gt;0,INDEX(挂机升级突破!$DT$4:$ED$4,AE1090),"")</f>
        <v>灵玉</v>
      </c>
      <c r="AO1090" s="14">
        <f>IF(AE1090&gt;0,ROUND(INDEX(挂机升级突破!$DT$6:$ED$57,卡牌消耗!AI1090,AE1090)*INDEX(卡牌消耗!$B$7:$F$7,AG1090)/$Q$4,0),"")</f>
        <v>2</v>
      </c>
    </row>
    <row r="1091" spans="27:41" ht="16.5" x14ac:dyDescent="0.2">
      <c r="AA1091" s="104">
        <v>1087</v>
      </c>
      <c r="AB1091" s="14">
        <f t="shared" si="415"/>
        <v>21</v>
      </c>
      <c r="AC1091" s="14">
        <f>INDEX(挂机升级突破!$DQ$6:$DQ$57,卡牌消耗!AI1091)</f>
        <v>11</v>
      </c>
      <c r="AD1091" s="14">
        <f>INDEX(挂机升级突破!DR$6:DR$57,卡牌消耗!$AI1091)</f>
        <v>5</v>
      </c>
      <c r="AE1091" s="14">
        <f>INDEX(挂机升级突破!DS$6:DS$57,卡牌消耗!$AI1091)</f>
        <v>10</v>
      </c>
      <c r="AF1091" s="14" t="str">
        <f t="shared" si="416"/>
        <v>烈风螳螂</v>
      </c>
      <c r="AG1091" s="14">
        <f t="shared" si="417"/>
        <v>3</v>
      </c>
      <c r="AH1091" s="14" t="str">
        <f t="shared" si="418"/>
        <v>烈风螳螂魂火-47</v>
      </c>
      <c r="AI1091" s="14">
        <f t="shared" si="419"/>
        <v>47</v>
      </c>
      <c r="AJ1091" s="14" t="str">
        <f>INDEX(挂机升级突破!$DT$4:$ED$4,INDEX(挂机升级突破!$DQ$6:$DQ$57,卡牌消耗!AI1091))</f>
        <v>金币</v>
      </c>
      <c r="AK1091" s="14">
        <f>ROUND(INDEX(挂机升级突破!$DJ$6:$DJ$57,卡牌消耗!AI1091)*INDEX(卡牌消耗!$B$8:$F$8,AG1091)/$Q$4/50,0)*50</f>
        <v>195400</v>
      </c>
      <c r="AL1091" s="14" t="str">
        <f>IF(AD1091&gt;0,INDEX(挂机升级突破!$DT$4:$ED$4,AD1091),"")</f>
        <v>红色基础材料</v>
      </c>
      <c r="AM1091" s="14">
        <f>ROUND(INDEX(挂机升级突破!$DT$6:$ED$57,卡牌消耗!AI1091,AD1091)*INDEX(卡牌消耗!$B$5:$F$5,AG1091)/$Q$4/5,0)*5</f>
        <v>10</v>
      </c>
      <c r="AN1091" s="14" t="str">
        <f>IF(AE1091&gt;0,INDEX(挂机升级突破!$DT$4:$ED$4,AE1091),"")</f>
        <v>灵玉</v>
      </c>
      <c r="AO1091" s="14">
        <f>IF(AE1091&gt;0,ROUND(INDEX(挂机升级突破!$DT$6:$ED$57,卡牌消耗!AI1091,AE1091)*INDEX(卡牌消耗!$B$7:$F$7,AG1091)/$Q$4,0),"")</f>
        <v>2</v>
      </c>
    </row>
    <row r="1092" spans="27:41" ht="16.5" x14ac:dyDescent="0.2">
      <c r="AA1092" s="104">
        <v>1088</v>
      </c>
      <c r="AB1092" s="14">
        <f t="shared" si="415"/>
        <v>21</v>
      </c>
      <c r="AC1092" s="14">
        <f>INDEX(挂机升级突破!$DQ$6:$DQ$57,卡牌消耗!AI1092)</f>
        <v>11</v>
      </c>
      <c r="AD1092" s="14">
        <f>INDEX(挂机升级突破!DR$6:DR$57,卡牌消耗!$AI1092)</f>
        <v>5</v>
      </c>
      <c r="AE1092" s="14">
        <f>INDEX(挂机升级突破!DS$6:DS$57,卡牌消耗!$AI1092)</f>
        <v>10</v>
      </c>
      <c r="AF1092" s="14" t="str">
        <f t="shared" si="416"/>
        <v>烈风螳螂</v>
      </c>
      <c r="AG1092" s="14">
        <f t="shared" si="417"/>
        <v>3</v>
      </c>
      <c r="AH1092" s="14" t="str">
        <f t="shared" si="418"/>
        <v>烈风螳螂魂火-48</v>
      </c>
      <c r="AI1092" s="14">
        <f t="shared" si="419"/>
        <v>48</v>
      </c>
      <c r="AJ1092" s="14" t="str">
        <f>INDEX(挂机升级突破!$DT$4:$ED$4,INDEX(挂机升级突破!$DQ$6:$DQ$57,卡牌消耗!AI1092))</f>
        <v>金币</v>
      </c>
      <c r="AK1092" s="14">
        <f>ROUND(INDEX(挂机升级突破!$DJ$6:$DJ$57,卡牌消耗!AI1092)*INDEX(卡牌消耗!$B$8:$F$8,AG1092)/$Q$4/50,0)*50</f>
        <v>195400</v>
      </c>
      <c r="AL1092" s="14" t="str">
        <f>IF(AD1092&gt;0,INDEX(挂机升级突破!$DT$4:$ED$4,AD1092),"")</f>
        <v>红色基础材料</v>
      </c>
      <c r="AM1092" s="14">
        <f>ROUND(INDEX(挂机升级突破!$DT$6:$ED$57,卡牌消耗!AI1092,AD1092)*INDEX(卡牌消耗!$B$5:$F$5,AG1092)/$Q$4/5,0)*5</f>
        <v>10</v>
      </c>
      <c r="AN1092" s="14" t="str">
        <f>IF(AE1092&gt;0,INDEX(挂机升级突破!$DT$4:$ED$4,AE1092),"")</f>
        <v>灵玉</v>
      </c>
      <c r="AO1092" s="14">
        <f>IF(AE1092&gt;0,ROUND(INDEX(挂机升级突破!$DT$6:$ED$57,卡牌消耗!AI1092,AE1092)*INDEX(卡牌消耗!$B$7:$F$7,AG1092)/$Q$4,0),"")</f>
        <v>2</v>
      </c>
    </row>
    <row r="1093" spans="27:41" ht="16.5" x14ac:dyDescent="0.2">
      <c r="AA1093" s="104">
        <v>1089</v>
      </c>
      <c r="AB1093" s="14">
        <f t="shared" si="415"/>
        <v>21</v>
      </c>
      <c r="AC1093" s="14">
        <f>INDEX(挂机升级突破!$DQ$6:$DQ$57,卡牌消耗!AI1093)</f>
        <v>11</v>
      </c>
      <c r="AD1093" s="14">
        <f>INDEX(挂机升级突破!DR$6:DR$57,卡牌消耗!$AI1093)</f>
        <v>5</v>
      </c>
      <c r="AE1093" s="14">
        <f>INDEX(挂机升级突破!DS$6:DS$57,卡牌消耗!$AI1093)</f>
        <v>10</v>
      </c>
      <c r="AF1093" s="14" t="str">
        <f t="shared" si="416"/>
        <v>烈风螳螂</v>
      </c>
      <c r="AG1093" s="14">
        <f t="shared" si="417"/>
        <v>3</v>
      </c>
      <c r="AH1093" s="14" t="str">
        <f t="shared" si="418"/>
        <v>烈风螳螂魂火-49</v>
      </c>
      <c r="AI1093" s="14">
        <f t="shared" si="419"/>
        <v>49</v>
      </c>
      <c r="AJ1093" s="14" t="str">
        <f>INDEX(挂机升级突破!$DT$4:$ED$4,INDEX(挂机升级突破!$DQ$6:$DQ$57,卡牌消耗!AI1093))</f>
        <v>金币</v>
      </c>
      <c r="AK1093" s="14">
        <f>ROUND(INDEX(挂机升级突破!$DJ$6:$DJ$57,卡牌消耗!AI1093)*INDEX(卡牌消耗!$B$8:$F$8,AG1093)/$Q$4/50,0)*50</f>
        <v>195400</v>
      </c>
      <c r="AL1093" s="14" t="str">
        <f>IF(AD1093&gt;0,INDEX(挂机升级突破!$DT$4:$ED$4,AD1093),"")</f>
        <v>红色基础材料</v>
      </c>
      <c r="AM1093" s="14">
        <f>ROUND(INDEX(挂机升级突破!$DT$6:$ED$57,卡牌消耗!AI1093,AD1093)*INDEX(卡牌消耗!$B$5:$F$5,AG1093)/$Q$4/5,0)*5</f>
        <v>15</v>
      </c>
      <c r="AN1093" s="14" t="str">
        <f>IF(AE1093&gt;0,INDEX(挂机升级突破!$DT$4:$ED$4,AE1093),"")</f>
        <v>灵玉</v>
      </c>
      <c r="AO1093" s="14">
        <f>IF(AE1093&gt;0,ROUND(INDEX(挂机升级突破!$DT$6:$ED$57,卡牌消耗!AI1093,AE1093)*INDEX(卡牌消耗!$B$7:$F$7,AG1093)/$Q$4,0),"")</f>
        <v>2</v>
      </c>
    </row>
    <row r="1094" spans="27:41" ht="16.5" x14ac:dyDescent="0.2">
      <c r="AA1094" s="104">
        <v>1090</v>
      </c>
      <c r="AB1094" s="14">
        <f t="shared" ref="AB1094:AB1157" si="420">INT((AA1094-1)/52)+1</f>
        <v>21</v>
      </c>
      <c r="AC1094" s="14">
        <f>INDEX(挂机升级突破!$DQ$6:$DQ$57,卡牌消耗!AI1094)</f>
        <v>11</v>
      </c>
      <c r="AD1094" s="14">
        <f>INDEX(挂机升级突破!DR$6:DR$57,卡牌消耗!$AI1094)</f>
        <v>5</v>
      </c>
      <c r="AE1094" s="14">
        <f>INDEX(挂机升级突破!DS$6:DS$57,卡牌消耗!$AI1094)</f>
        <v>10</v>
      </c>
      <c r="AF1094" s="14" t="str">
        <f t="shared" ref="AF1094:AF1157" si="421">INDEX($B$13:$B$40,AB1094)</f>
        <v>烈风螳螂</v>
      </c>
      <c r="AG1094" s="14">
        <f t="shared" ref="AG1094:AG1157" si="422">INDEX($C$13:$C$40,AB1094)</f>
        <v>3</v>
      </c>
      <c r="AH1094" s="14" t="str">
        <f t="shared" ref="AH1094:AH1157" si="423">AF1094&amp;"魂火-"&amp;AI1094</f>
        <v>烈风螳螂魂火-50</v>
      </c>
      <c r="AI1094" s="14">
        <f t="shared" ref="AI1094:AI1157" si="424">AA1094-(AB1094-1)*52</f>
        <v>50</v>
      </c>
      <c r="AJ1094" s="14" t="str">
        <f>INDEX(挂机升级突破!$DT$4:$ED$4,INDEX(挂机升级突破!$DQ$6:$DQ$57,卡牌消耗!AI1094))</f>
        <v>金币</v>
      </c>
      <c r="AK1094" s="14">
        <f>ROUND(INDEX(挂机升级突破!$DJ$6:$DJ$57,卡牌消耗!AI1094)*INDEX(卡牌消耗!$B$8:$F$8,AG1094)/$Q$4/50,0)*50</f>
        <v>325650</v>
      </c>
      <c r="AL1094" s="14" t="str">
        <f>IF(AD1094&gt;0,INDEX(挂机升级突破!$DT$4:$ED$4,AD1094),"")</f>
        <v>红色基础材料</v>
      </c>
      <c r="AM1094" s="14">
        <f>ROUND(INDEX(挂机升级突破!$DT$6:$ED$57,卡牌消耗!AI1094,AD1094)*INDEX(卡牌消耗!$B$5:$F$5,AG1094)/$Q$4/5,0)*5</f>
        <v>15</v>
      </c>
      <c r="AN1094" s="14" t="str">
        <f>IF(AE1094&gt;0,INDEX(挂机升级突破!$DT$4:$ED$4,AE1094),"")</f>
        <v>灵玉</v>
      </c>
      <c r="AO1094" s="14">
        <f>IF(AE1094&gt;0,ROUND(INDEX(挂机升级突破!$DT$6:$ED$57,卡牌消耗!AI1094,AE1094)*INDEX(卡牌消耗!$B$7:$F$7,AG1094)/$Q$4,0),"")</f>
        <v>2</v>
      </c>
    </row>
    <row r="1095" spans="27:41" ht="16.5" x14ac:dyDescent="0.2">
      <c r="AA1095" s="104">
        <v>1091</v>
      </c>
      <c r="AB1095" s="14">
        <f t="shared" si="420"/>
        <v>21</v>
      </c>
      <c r="AC1095" s="14">
        <f>INDEX(挂机升级突破!$DQ$6:$DQ$57,卡牌消耗!AI1095)</f>
        <v>11</v>
      </c>
      <c r="AD1095" s="14">
        <f>INDEX(挂机升级突破!DR$6:DR$57,卡牌消耗!$AI1095)</f>
        <v>5</v>
      </c>
      <c r="AE1095" s="14">
        <f>INDEX(挂机升级突破!DS$6:DS$57,卡牌消耗!$AI1095)</f>
        <v>10</v>
      </c>
      <c r="AF1095" s="14" t="str">
        <f t="shared" si="421"/>
        <v>烈风螳螂</v>
      </c>
      <c r="AG1095" s="14">
        <f t="shared" si="422"/>
        <v>3</v>
      </c>
      <c r="AH1095" s="14" t="str">
        <f t="shared" si="423"/>
        <v>烈风螳螂魂火-51</v>
      </c>
      <c r="AI1095" s="14">
        <f t="shared" si="424"/>
        <v>51</v>
      </c>
      <c r="AJ1095" s="14" t="str">
        <f>INDEX(挂机升级突破!$DT$4:$ED$4,INDEX(挂机升级突破!$DQ$6:$DQ$57,卡牌消耗!AI1095))</f>
        <v>金币</v>
      </c>
      <c r="AK1095" s="14">
        <f>ROUND(INDEX(挂机升级突破!$DJ$6:$DJ$57,卡牌消耗!AI1095)*INDEX(卡牌消耗!$B$8:$F$8,AG1095)/$Q$4/50,0)*50</f>
        <v>358200</v>
      </c>
      <c r="AL1095" s="14" t="str">
        <f>IF(AD1095&gt;0,INDEX(挂机升级突破!$DT$4:$ED$4,AD1095),"")</f>
        <v>红色基础材料</v>
      </c>
      <c r="AM1095" s="14">
        <f>ROUND(INDEX(挂机升级突破!$DT$6:$ED$57,卡牌消耗!AI1095,AD1095)*INDEX(卡牌消耗!$B$5:$F$5,AG1095)/$Q$4/5,0)*5</f>
        <v>15</v>
      </c>
      <c r="AN1095" s="14" t="str">
        <f>IF(AE1095&gt;0,INDEX(挂机升级突破!$DT$4:$ED$4,AE1095),"")</f>
        <v>灵玉</v>
      </c>
      <c r="AO1095" s="14">
        <f>IF(AE1095&gt;0,ROUND(INDEX(挂机升级突破!$DT$6:$ED$57,卡牌消耗!AI1095,AE1095)*INDEX(卡牌消耗!$B$7:$F$7,AG1095)/$Q$4,0),"")</f>
        <v>2</v>
      </c>
    </row>
    <row r="1096" spans="27:41" ht="16.5" x14ac:dyDescent="0.2">
      <c r="AA1096" s="104">
        <v>1092</v>
      </c>
      <c r="AB1096" s="14">
        <f t="shared" si="420"/>
        <v>21</v>
      </c>
      <c r="AC1096" s="14">
        <f>INDEX(挂机升级突破!$DQ$6:$DQ$57,卡牌消耗!AI1096)</f>
        <v>11</v>
      </c>
      <c r="AD1096" s="14">
        <f>INDEX(挂机升级突破!DR$6:DR$57,卡牌消耗!$AI1096)</f>
        <v>5</v>
      </c>
      <c r="AE1096" s="14">
        <f>INDEX(挂机升级突破!DS$6:DS$57,卡牌消耗!$AI1096)</f>
        <v>10</v>
      </c>
      <c r="AF1096" s="14" t="str">
        <f t="shared" si="421"/>
        <v>烈风螳螂</v>
      </c>
      <c r="AG1096" s="14">
        <f t="shared" si="422"/>
        <v>3</v>
      </c>
      <c r="AH1096" s="14" t="str">
        <f t="shared" si="423"/>
        <v>烈风螳螂魂火-52</v>
      </c>
      <c r="AI1096" s="14">
        <f t="shared" si="424"/>
        <v>52</v>
      </c>
      <c r="AJ1096" s="14" t="str">
        <f>INDEX(挂机升级突破!$DT$4:$ED$4,INDEX(挂机升级突破!$DQ$6:$DQ$57,卡牌消耗!AI1096))</f>
        <v>金币</v>
      </c>
      <c r="AK1096" s="14">
        <f>ROUND(INDEX(挂机升级突破!$DJ$6:$DJ$57,卡牌消耗!AI1096)*INDEX(卡牌消耗!$B$8:$F$8,AG1096)/$Q$4/50,0)*50</f>
        <v>358200</v>
      </c>
      <c r="AL1096" s="14" t="str">
        <f>IF(AD1096&gt;0,INDEX(挂机升级突破!$DT$4:$ED$4,AD1096),"")</f>
        <v>红色基础材料</v>
      </c>
      <c r="AM1096" s="14">
        <f>ROUND(INDEX(挂机升级突破!$DT$6:$ED$57,卡牌消耗!AI1096,AD1096)*INDEX(卡牌消耗!$B$5:$F$5,AG1096)/$Q$4/5,0)*5</f>
        <v>15</v>
      </c>
      <c r="AN1096" s="14" t="str">
        <f>IF(AE1096&gt;0,INDEX(挂机升级突破!$DT$4:$ED$4,AE1096),"")</f>
        <v>灵玉</v>
      </c>
      <c r="AO1096" s="14">
        <f>IF(AE1096&gt;0,ROUND(INDEX(挂机升级突破!$DT$6:$ED$57,卡牌消耗!AI1096,AE1096)*INDEX(卡牌消耗!$B$7:$F$7,AG1096)/$Q$4,0),"")</f>
        <v>2</v>
      </c>
    </row>
    <row r="1097" spans="27:41" ht="16.5" x14ac:dyDescent="0.2">
      <c r="AA1097" s="104">
        <v>1093</v>
      </c>
      <c r="AB1097" s="14">
        <f t="shared" si="420"/>
        <v>22</v>
      </c>
      <c r="AC1097" s="14">
        <f>INDEX(挂机升级突破!$DQ$6:$DQ$57,卡牌消耗!AI1097)</f>
        <v>11</v>
      </c>
      <c r="AD1097" s="14">
        <f>INDEX(挂机升级突破!DR$6:DR$57,卡牌消耗!$AI1097)</f>
        <v>1</v>
      </c>
      <c r="AE1097" s="14">
        <f>INDEX(挂机升级突破!DS$6:DS$57,卡牌消耗!$AI1097)</f>
        <v>0</v>
      </c>
      <c r="AF1097" s="14" t="str">
        <f t="shared" si="421"/>
        <v>柠檬精</v>
      </c>
      <c r="AG1097" s="14">
        <f t="shared" si="422"/>
        <v>2</v>
      </c>
      <c r="AH1097" s="14" t="str">
        <f t="shared" si="423"/>
        <v>柠檬精魂火-1</v>
      </c>
      <c r="AI1097" s="14">
        <f t="shared" si="424"/>
        <v>1</v>
      </c>
      <c r="AJ1097" s="14" t="str">
        <f>INDEX(挂机升级突破!$DT$4:$ED$4,INDEX(挂机升级突破!$DQ$6:$DQ$57,卡牌消耗!AI1097))</f>
        <v>金币</v>
      </c>
      <c r="AK1097" s="14">
        <f>ROUND(INDEX(挂机升级突破!$DJ$6:$DJ$57,卡牌消耗!AI1097)*INDEX(卡牌消耗!$B$8:$F$8,AG1097)/$Q$4/50,0)*50</f>
        <v>600</v>
      </c>
      <c r="AL1097" s="14" t="str">
        <f>IF(AD1097&gt;0,INDEX(挂机升级突破!$DT$4:$ED$4,AD1097),"")</f>
        <v>绿色基础材料</v>
      </c>
      <c r="AM1097" s="14">
        <f>ROUND(INDEX(挂机升级突破!$DT$6:$ED$57,卡牌消耗!AI1097,AD1097)*INDEX(卡牌消耗!$B$5:$F$5,AG1097)/$Q$4/5,0)*5</f>
        <v>20</v>
      </c>
      <c r="AN1097" s="14" t="str">
        <f>IF(AE1097&gt;0,INDEX(挂机升级突破!$DT$4:$ED$4,AE1097),"")</f>
        <v/>
      </c>
      <c r="AO1097" s="14" t="str">
        <f>IF(AE1097&gt;0,ROUND(INDEX(挂机升级突破!$DT$6:$ED$57,卡牌消耗!AI1097,AE1097)*INDEX(卡牌消耗!$B$7:$F$7,AG1097)/$Q$4,0),"")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420"/>
        <v>22</v>
      </c>
      <c r="AC1098" s="14">
        <f>INDEX(挂机升级突破!$DQ$6:$DQ$57,卡牌消耗!AI1098)</f>
        <v>11</v>
      </c>
      <c r="AD1098" s="14">
        <f>INDEX(挂机升级突破!DR$6:DR$57,卡牌消耗!$AI1098)</f>
        <v>1</v>
      </c>
      <c r="AE1098" s="14">
        <f>INDEX(挂机升级突破!DS$6:DS$57,卡牌消耗!$AI1098)</f>
        <v>0</v>
      </c>
      <c r="AF1098" s="14" t="str">
        <f t="shared" si="421"/>
        <v>柠檬精</v>
      </c>
      <c r="AG1098" s="14">
        <f t="shared" si="422"/>
        <v>2</v>
      </c>
      <c r="AH1098" s="14" t="str">
        <f t="shared" si="423"/>
        <v>柠檬精魂火-2</v>
      </c>
      <c r="AI1098" s="14">
        <f t="shared" si="424"/>
        <v>2</v>
      </c>
      <c r="AJ1098" s="14" t="str">
        <f>INDEX(挂机升级突破!$DT$4:$ED$4,INDEX(挂机升级突破!$DQ$6:$DQ$57,卡牌消耗!AI1098))</f>
        <v>金币</v>
      </c>
      <c r="AK1098" s="14">
        <f>ROUND(INDEX(挂机升级突破!$DJ$6:$DJ$57,卡牌消耗!AI1098)*INDEX(卡牌消耗!$B$8:$F$8,AG1098)/$Q$4/50,0)*50</f>
        <v>750</v>
      </c>
      <c r="AL1098" s="14" t="str">
        <f>IF(AD1098&gt;0,INDEX(挂机升级突破!$DT$4:$ED$4,AD1098),"")</f>
        <v>绿色基础材料</v>
      </c>
      <c r="AM1098" s="14">
        <f>ROUND(INDEX(挂机升级突破!$DT$6:$ED$57,卡牌消耗!AI1098,AD1098)*INDEX(卡牌消耗!$B$5:$F$5,AG1098)/$Q$4/5,0)*5</f>
        <v>60</v>
      </c>
      <c r="AN1098" s="14" t="str">
        <f>IF(AE1098&gt;0,INDEX(挂机升级突破!$DT$4:$ED$4,AE1098),"")</f>
        <v/>
      </c>
      <c r="AO1098" s="14" t="str">
        <f>IF(AE1098&gt;0,ROUND(INDEX(挂机升级突破!$DT$6:$ED$57,卡牌消耗!AI1098,AE1098)*INDEX(卡牌消耗!$B$7:$F$7,AG1098)/$Q$4,0),"")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420"/>
        <v>22</v>
      </c>
      <c r="AC1099" s="14">
        <f>INDEX(挂机升级突破!$DQ$6:$DQ$57,卡牌消耗!AI1099)</f>
        <v>11</v>
      </c>
      <c r="AD1099" s="14">
        <f>INDEX(挂机升级突破!DR$6:DR$57,卡牌消耗!$AI1099)</f>
        <v>1</v>
      </c>
      <c r="AE1099" s="14">
        <f>INDEX(挂机升级突破!DS$6:DS$57,卡牌消耗!$AI1099)</f>
        <v>0</v>
      </c>
      <c r="AF1099" s="14" t="str">
        <f t="shared" si="421"/>
        <v>柠檬精</v>
      </c>
      <c r="AG1099" s="14">
        <f t="shared" si="422"/>
        <v>2</v>
      </c>
      <c r="AH1099" s="14" t="str">
        <f t="shared" si="423"/>
        <v>柠檬精魂火-3</v>
      </c>
      <c r="AI1099" s="14">
        <f t="shared" si="424"/>
        <v>3</v>
      </c>
      <c r="AJ1099" s="14" t="str">
        <f>INDEX(挂机升级突破!$DT$4:$ED$4,INDEX(挂机升级突破!$DQ$6:$DQ$57,卡牌消耗!AI1099))</f>
        <v>金币</v>
      </c>
      <c r="AK1099" s="14">
        <f>ROUND(INDEX(挂机升级突破!$DJ$6:$DJ$57,卡牌消耗!AI1099)*INDEX(卡牌消耗!$B$8:$F$8,AG1099)/$Q$4/50,0)*50</f>
        <v>750</v>
      </c>
      <c r="AL1099" s="14" t="str">
        <f>IF(AD1099&gt;0,INDEX(挂机升级突破!$DT$4:$ED$4,AD1099),"")</f>
        <v>绿色基础材料</v>
      </c>
      <c r="AM1099" s="14">
        <f>ROUND(INDEX(挂机升级突破!$DT$6:$ED$57,卡牌消耗!AI1099,AD1099)*INDEX(卡牌消耗!$B$5:$F$5,AG1099)/$Q$4/5,0)*5</f>
        <v>80</v>
      </c>
      <c r="AN1099" s="14" t="str">
        <f>IF(AE1099&gt;0,INDEX(挂机升级突破!$DT$4:$ED$4,AE1099),"")</f>
        <v/>
      </c>
      <c r="AO1099" s="14" t="str">
        <f>IF(AE1099&gt;0,ROUND(INDEX(挂机升级突破!$DT$6:$ED$57,卡牌消耗!AI1099,AE1099)*INDEX(卡牌消耗!$B$7:$F$7,AG1099)/$Q$4,0),"")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420"/>
        <v>22</v>
      </c>
      <c r="AC1100" s="14">
        <f>INDEX(挂机升级突破!$DQ$6:$DQ$57,卡牌消耗!AI1100)</f>
        <v>11</v>
      </c>
      <c r="AD1100" s="14">
        <f>INDEX(挂机升级突破!DR$6:DR$57,卡牌消耗!$AI1100)</f>
        <v>1</v>
      </c>
      <c r="AE1100" s="14">
        <f>INDEX(挂机升级突破!DS$6:DS$57,卡牌消耗!$AI1100)</f>
        <v>0</v>
      </c>
      <c r="AF1100" s="14" t="str">
        <f t="shared" si="421"/>
        <v>柠檬精</v>
      </c>
      <c r="AG1100" s="14">
        <f t="shared" si="422"/>
        <v>2</v>
      </c>
      <c r="AH1100" s="14" t="str">
        <f t="shared" si="423"/>
        <v>柠檬精魂火-4</v>
      </c>
      <c r="AI1100" s="14">
        <f t="shared" si="424"/>
        <v>4</v>
      </c>
      <c r="AJ1100" s="14" t="str">
        <f>INDEX(挂机升级突破!$DT$4:$ED$4,INDEX(挂机升级突破!$DQ$6:$DQ$57,卡牌消耗!AI1100))</f>
        <v>金币</v>
      </c>
      <c r="AK1100" s="14">
        <f>ROUND(INDEX(挂机升级突破!$DJ$6:$DJ$57,卡牌消耗!AI1100)*INDEX(卡牌消耗!$B$8:$F$8,AG1100)/$Q$4/50,0)*50</f>
        <v>750</v>
      </c>
      <c r="AL1100" s="14" t="str">
        <f>IF(AD1100&gt;0,INDEX(挂机升级突破!$DT$4:$ED$4,AD1100),"")</f>
        <v>绿色基础材料</v>
      </c>
      <c r="AM1100" s="14">
        <f>ROUND(INDEX(挂机升级突破!$DT$6:$ED$57,卡牌消耗!AI1100,AD1100)*INDEX(卡牌消耗!$B$5:$F$5,AG1100)/$Q$4/5,0)*5</f>
        <v>125</v>
      </c>
      <c r="AN1100" s="14" t="str">
        <f>IF(AE1100&gt;0,INDEX(挂机升级突破!$DT$4:$ED$4,AE1100),"")</f>
        <v/>
      </c>
      <c r="AO1100" s="14" t="str">
        <f>IF(AE1100&gt;0,ROUND(INDEX(挂机升级突破!$DT$6:$ED$57,卡牌消耗!AI1100,AE1100)*INDEX(卡牌消耗!$B$7:$F$7,AG1100)/$Q$4,0),"")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420"/>
        <v>22</v>
      </c>
      <c r="AC1101" s="14">
        <f>INDEX(挂机升级突破!$DQ$6:$DQ$57,卡牌消耗!AI1101)</f>
        <v>11</v>
      </c>
      <c r="AD1101" s="14">
        <f>INDEX(挂机升级突破!DR$6:DR$57,卡牌消耗!$AI1101)</f>
        <v>1</v>
      </c>
      <c r="AE1101" s="14">
        <f>INDEX(挂机升级突破!DS$6:DS$57,卡牌消耗!$AI1101)</f>
        <v>0</v>
      </c>
      <c r="AF1101" s="14" t="str">
        <f t="shared" si="421"/>
        <v>柠檬精</v>
      </c>
      <c r="AG1101" s="14">
        <f t="shared" si="422"/>
        <v>2</v>
      </c>
      <c r="AH1101" s="14" t="str">
        <f t="shared" si="423"/>
        <v>柠檬精魂火-5</v>
      </c>
      <c r="AI1101" s="14">
        <f t="shared" si="424"/>
        <v>5</v>
      </c>
      <c r="AJ1101" s="14" t="str">
        <f>INDEX(挂机升级突破!$DT$4:$ED$4,INDEX(挂机升级突破!$DQ$6:$DQ$57,卡牌消耗!AI1101))</f>
        <v>金币</v>
      </c>
      <c r="AK1101" s="14">
        <f>ROUND(INDEX(挂机升级突破!$DJ$6:$DJ$57,卡牌消耗!AI1101)*INDEX(卡牌消耗!$B$8:$F$8,AG1101)/$Q$4/50,0)*50</f>
        <v>750</v>
      </c>
      <c r="AL1101" s="14" t="str">
        <f>IF(AD1101&gt;0,INDEX(挂机升级突破!$DT$4:$ED$4,AD1101),"")</f>
        <v>绿色基础材料</v>
      </c>
      <c r="AM1101" s="14">
        <f>ROUND(INDEX(挂机升级突破!$DT$6:$ED$57,卡牌消耗!AI1101,AD1101)*INDEX(卡牌消耗!$B$5:$F$5,AG1101)/$Q$4/5,0)*5</f>
        <v>125</v>
      </c>
      <c r="AN1101" s="14" t="str">
        <f>IF(AE1101&gt;0,INDEX(挂机升级突破!$DT$4:$ED$4,AE1101),"")</f>
        <v/>
      </c>
      <c r="AO1101" s="14" t="str">
        <f>IF(AE1101&gt;0,ROUND(INDEX(挂机升级突破!$DT$6:$ED$57,卡牌消耗!AI1101,AE1101)*INDEX(卡牌消耗!$B$7:$F$7,AG1101)/$Q$4,0),"")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420"/>
        <v>22</v>
      </c>
      <c r="AC1102" s="14">
        <f>INDEX(挂机升级突破!$DQ$6:$DQ$57,卡牌消耗!AI1102)</f>
        <v>11</v>
      </c>
      <c r="AD1102" s="14">
        <f>INDEX(挂机升级突破!DR$6:DR$57,卡牌消耗!$AI1102)</f>
        <v>2</v>
      </c>
      <c r="AE1102" s="14">
        <f>INDEX(挂机升级突破!DS$6:DS$57,卡牌消耗!$AI1102)</f>
        <v>0</v>
      </c>
      <c r="AF1102" s="14" t="str">
        <f t="shared" si="421"/>
        <v>柠檬精</v>
      </c>
      <c r="AG1102" s="14">
        <f t="shared" si="422"/>
        <v>2</v>
      </c>
      <c r="AH1102" s="14" t="str">
        <f t="shared" si="423"/>
        <v>柠檬精魂火-6</v>
      </c>
      <c r="AI1102" s="14">
        <f t="shared" si="424"/>
        <v>6</v>
      </c>
      <c r="AJ1102" s="14" t="str">
        <f>INDEX(挂机升级突破!$DT$4:$ED$4,INDEX(挂机升级突破!$DQ$6:$DQ$57,卡牌消耗!AI1102))</f>
        <v>金币</v>
      </c>
      <c r="AK1102" s="14">
        <f>ROUND(INDEX(挂机升级突破!$DJ$6:$DJ$57,卡牌消耗!AI1102)*INDEX(卡牌消耗!$B$8:$F$8,AG1102)/$Q$4/50,0)*50</f>
        <v>900</v>
      </c>
      <c r="AL1102" s="14" t="str">
        <f>IF(AD1102&gt;0,INDEX(挂机升级突破!$DT$4:$ED$4,AD1102),"")</f>
        <v>蓝色基础材料</v>
      </c>
      <c r="AM1102" s="14">
        <f>ROUND(INDEX(挂机升级突破!$DT$6:$ED$57,卡牌消耗!AI1102,AD1102)*INDEX(卡牌消耗!$B$5:$F$5,AG1102)/$Q$4/5,0)*5</f>
        <v>25</v>
      </c>
      <c r="AN1102" s="14" t="str">
        <f>IF(AE1102&gt;0,INDEX(挂机升级突破!$DT$4:$ED$4,AE1102),"")</f>
        <v/>
      </c>
      <c r="AO1102" s="14" t="str">
        <f>IF(AE1102&gt;0,ROUND(INDEX(挂机升级突破!$DT$6:$ED$57,卡牌消耗!AI1102,AE1102)*INDEX(卡牌消耗!$B$7:$F$7,AG1102)/$Q$4,0),"")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420"/>
        <v>22</v>
      </c>
      <c r="AC1103" s="14">
        <f>INDEX(挂机升级突破!$DQ$6:$DQ$57,卡牌消耗!AI1103)</f>
        <v>11</v>
      </c>
      <c r="AD1103" s="14">
        <f>INDEX(挂机升级突破!DR$6:DR$57,卡牌消耗!$AI1103)</f>
        <v>2</v>
      </c>
      <c r="AE1103" s="14">
        <f>INDEX(挂机升级突破!DS$6:DS$57,卡牌消耗!$AI1103)</f>
        <v>0</v>
      </c>
      <c r="AF1103" s="14" t="str">
        <f t="shared" si="421"/>
        <v>柠檬精</v>
      </c>
      <c r="AG1103" s="14">
        <f t="shared" si="422"/>
        <v>2</v>
      </c>
      <c r="AH1103" s="14" t="str">
        <f t="shared" si="423"/>
        <v>柠檬精魂火-7</v>
      </c>
      <c r="AI1103" s="14">
        <f t="shared" si="424"/>
        <v>7</v>
      </c>
      <c r="AJ1103" s="14" t="str">
        <f>INDEX(挂机升级突破!$DT$4:$ED$4,INDEX(挂机升级突破!$DQ$6:$DQ$57,卡牌消耗!AI1103))</f>
        <v>金币</v>
      </c>
      <c r="AK1103" s="14">
        <f>ROUND(INDEX(挂机升级突破!$DJ$6:$DJ$57,卡牌消耗!AI1103)*INDEX(卡牌消耗!$B$8:$F$8,AG1103)/$Q$4/50,0)*50</f>
        <v>900</v>
      </c>
      <c r="AL1103" s="14" t="str">
        <f>IF(AD1103&gt;0,INDEX(挂机升级突破!$DT$4:$ED$4,AD1103),"")</f>
        <v>蓝色基础材料</v>
      </c>
      <c r="AM1103" s="14">
        <f>ROUND(INDEX(挂机升级突破!$DT$6:$ED$57,卡牌消耗!AI1103,AD1103)*INDEX(卡牌消耗!$B$5:$F$5,AG1103)/$Q$4/5,0)*5</f>
        <v>25</v>
      </c>
      <c r="AN1103" s="14" t="str">
        <f>IF(AE1103&gt;0,INDEX(挂机升级突破!$DT$4:$ED$4,AE1103),"")</f>
        <v/>
      </c>
      <c r="AO1103" s="14" t="str">
        <f>IF(AE1103&gt;0,ROUND(INDEX(挂机升级突破!$DT$6:$ED$57,卡牌消耗!AI1103,AE1103)*INDEX(卡牌消耗!$B$7:$F$7,AG1103)/$Q$4,0),"")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420"/>
        <v>22</v>
      </c>
      <c r="AC1104" s="14">
        <f>INDEX(挂机升级突破!$DQ$6:$DQ$57,卡牌消耗!AI1104)</f>
        <v>11</v>
      </c>
      <c r="AD1104" s="14">
        <f>INDEX(挂机升级突破!DR$6:DR$57,卡牌消耗!$AI1104)</f>
        <v>2</v>
      </c>
      <c r="AE1104" s="14">
        <f>INDEX(挂机升级突破!DS$6:DS$57,卡牌消耗!$AI1104)</f>
        <v>0</v>
      </c>
      <c r="AF1104" s="14" t="str">
        <f t="shared" si="421"/>
        <v>柠檬精</v>
      </c>
      <c r="AG1104" s="14">
        <f t="shared" si="422"/>
        <v>2</v>
      </c>
      <c r="AH1104" s="14" t="str">
        <f t="shared" si="423"/>
        <v>柠檬精魂火-8</v>
      </c>
      <c r="AI1104" s="14">
        <f t="shared" si="424"/>
        <v>8</v>
      </c>
      <c r="AJ1104" s="14" t="str">
        <f>INDEX(挂机升级突破!$DT$4:$ED$4,INDEX(挂机升级突破!$DQ$6:$DQ$57,卡牌消耗!AI1104))</f>
        <v>金币</v>
      </c>
      <c r="AK1104" s="14">
        <f>ROUND(INDEX(挂机升级突破!$DJ$6:$DJ$57,卡牌消耗!AI1104)*INDEX(卡牌消耗!$B$8:$F$8,AG1104)/$Q$4/50,0)*50</f>
        <v>1350</v>
      </c>
      <c r="AL1104" s="14" t="str">
        <f>IF(AD1104&gt;0,INDEX(挂机升级突破!$DT$4:$ED$4,AD1104),"")</f>
        <v>蓝色基础材料</v>
      </c>
      <c r="AM1104" s="14">
        <f>ROUND(INDEX(挂机升级突破!$DT$6:$ED$57,卡牌消耗!AI1104,AD1104)*INDEX(卡牌消耗!$B$5:$F$5,AG1104)/$Q$4/5,0)*5</f>
        <v>45</v>
      </c>
      <c r="AN1104" s="14" t="str">
        <f>IF(AE1104&gt;0,INDEX(挂机升级突破!$DT$4:$ED$4,AE1104),"")</f>
        <v/>
      </c>
      <c r="AO1104" s="14" t="str">
        <f>IF(AE1104&gt;0,ROUND(INDEX(挂机升级突破!$DT$6:$ED$57,卡牌消耗!AI1104,AE1104)*INDEX(卡牌消耗!$B$7:$F$7,AG1104)/$Q$4,0),"")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420"/>
        <v>22</v>
      </c>
      <c r="AC1105" s="14">
        <f>INDEX(挂机升级突破!$DQ$6:$DQ$57,卡牌消耗!AI1105)</f>
        <v>11</v>
      </c>
      <c r="AD1105" s="14">
        <f>INDEX(挂机升级突破!DR$6:DR$57,卡牌消耗!$AI1105)</f>
        <v>2</v>
      </c>
      <c r="AE1105" s="14">
        <f>INDEX(挂机升级突破!DS$6:DS$57,卡牌消耗!$AI1105)</f>
        <v>0</v>
      </c>
      <c r="AF1105" s="14" t="str">
        <f t="shared" si="421"/>
        <v>柠檬精</v>
      </c>
      <c r="AG1105" s="14">
        <f t="shared" si="422"/>
        <v>2</v>
      </c>
      <c r="AH1105" s="14" t="str">
        <f t="shared" si="423"/>
        <v>柠檬精魂火-9</v>
      </c>
      <c r="AI1105" s="14">
        <f t="shared" si="424"/>
        <v>9</v>
      </c>
      <c r="AJ1105" s="14" t="str">
        <f>INDEX(挂机升级突破!$DT$4:$ED$4,INDEX(挂机升级突破!$DQ$6:$DQ$57,卡牌消耗!AI1105))</f>
        <v>金币</v>
      </c>
      <c r="AK1105" s="14">
        <f>ROUND(INDEX(挂机升级突破!$DJ$6:$DJ$57,卡牌消耗!AI1105)*INDEX(卡牌消耗!$B$8:$F$8,AG1105)/$Q$4/50,0)*50</f>
        <v>1350</v>
      </c>
      <c r="AL1105" s="14" t="str">
        <f>IF(AD1105&gt;0,INDEX(挂机升级突破!$DT$4:$ED$4,AD1105),"")</f>
        <v>蓝色基础材料</v>
      </c>
      <c r="AM1105" s="14">
        <f>ROUND(INDEX(挂机升级突破!$DT$6:$ED$57,卡牌消耗!AI1105,AD1105)*INDEX(卡牌消耗!$B$5:$F$5,AG1105)/$Q$4/5,0)*5</f>
        <v>45</v>
      </c>
      <c r="AN1105" s="14" t="str">
        <f>IF(AE1105&gt;0,INDEX(挂机升级突破!$DT$4:$ED$4,AE1105),"")</f>
        <v/>
      </c>
      <c r="AO1105" s="14" t="str">
        <f>IF(AE1105&gt;0,ROUND(INDEX(挂机升级突破!$DT$6:$ED$57,卡牌消耗!AI1105,AE1105)*INDEX(卡牌消耗!$B$7:$F$7,AG1105)/$Q$4,0),"")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420"/>
        <v>22</v>
      </c>
      <c r="AC1106" s="14">
        <f>INDEX(挂机升级突破!$DQ$6:$DQ$57,卡牌消耗!AI1106)</f>
        <v>11</v>
      </c>
      <c r="AD1106" s="14">
        <f>INDEX(挂机升级突破!DR$6:DR$57,卡牌消耗!$AI1106)</f>
        <v>2</v>
      </c>
      <c r="AE1106" s="14">
        <f>INDEX(挂机升级突破!DS$6:DS$57,卡牌消耗!$AI1106)</f>
        <v>0</v>
      </c>
      <c r="AF1106" s="14" t="str">
        <f t="shared" si="421"/>
        <v>柠檬精</v>
      </c>
      <c r="AG1106" s="14">
        <f t="shared" si="422"/>
        <v>2</v>
      </c>
      <c r="AH1106" s="14" t="str">
        <f t="shared" si="423"/>
        <v>柠檬精魂火-10</v>
      </c>
      <c r="AI1106" s="14">
        <f t="shared" si="424"/>
        <v>10</v>
      </c>
      <c r="AJ1106" s="14" t="str">
        <f>INDEX(挂机升级突破!$DT$4:$ED$4,INDEX(挂机升级突破!$DQ$6:$DQ$57,卡牌消耗!AI1106))</f>
        <v>金币</v>
      </c>
      <c r="AK1106" s="14">
        <f>ROUND(INDEX(挂机升级突破!$DJ$6:$DJ$57,卡牌消耗!AI1106)*INDEX(卡牌消耗!$B$8:$F$8,AG1106)/$Q$4/50,0)*50</f>
        <v>2250</v>
      </c>
      <c r="AL1106" s="14" t="str">
        <f>IF(AD1106&gt;0,INDEX(挂机升级突破!$DT$4:$ED$4,AD1106),"")</f>
        <v>蓝色基础材料</v>
      </c>
      <c r="AM1106" s="14">
        <f>ROUND(INDEX(挂机升级突破!$DT$6:$ED$57,卡牌消耗!AI1106,AD1106)*INDEX(卡牌消耗!$B$5:$F$5,AG1106)/$Q$4/5,0)*5</f>
        <v>70</v>
      </c>
      <c r="AN1106" s="14" t="str">
        <f>IF(AE1106&gt;0,INDEX(挂机升级突破!$DT$4:$ED$4,AE1106),"")</f>
        <v/>
      </c>
      <c r="AO1106" s="14" t="str">
        <f>IF(AE1106&gt;0,ROUND(INDEX(挂机升级突破!$DT$6:$ED$57,卡牌消耗!AI1106,AE1106)*INDEX(卡牌消耗!$B$7:$F$7,AG1106)/$Q$4,0),"")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420"/>
        <v>22</v>
      </c>
      <c r="AC1107" s="14">
        <f>INDEX(挂机升级突破!$DQ$6:$DQ$57,卡牌消耗!AI1107)</f>
        <v>11</v>
      </c>
      <c r="AD1107" s="14">
        <f>INDEX(挂机升级突破!DR$6:DR$57,卡牌消耗!$AI1107)</f>
        <v>2</v>
      </c>
      <c r="AE1107" s="14">
        <f>INDEX(挂机升级突破!DS$6:DS$57,卡牌消耗!$AI1107)</f>
        <v>0</v>
      </c>
      <c r="AF1107" s="14" t="str">
        <f t="shared" si="421"/>
        <v>柠檬精</v>
      </c>
      <c r="AG1107" s="14">
        <f t="shared" si="422"/>
        <v>2</v>
      </c>
      <c r="AH1107" s="14" t="str">
        <f t="shared" si="423"/>
        <v>柠檬精魂火-11</v>
      </c>
      <c r="AI1107" s="14">
        <f t="shared" si="424"/>
        <v>11</v>
      </c>
      <c r="AJ1107" s="14" t="str">
        <f>INDEX(挂机升级突破!$DT$4:$ED$4,INDEX(挂机升级突破!$DQ$6:$DQ$57,卡牌消耗!AI1107))</f>
        <v>金币</v>
      </c>
      <c r="AK1107" s="14">
        <f>ROUND(INDEX(挂机升级突破!$DJ$6:$DJ$57,卡牌消耗!AI1107)*INDEX(卡牌消耗!$B$8:$F$8,AG1107)/$Q$4/50,0)*50</f>
        <v>2250</v>
      </c>
      <c r="AL1107" s="14" t="str">
        <f>IF(AD1107&gt;0,INDEX(挂机升级突破!$DT$4:$ED$4,AD1107),"")</f>
        <v>蓝色基础材料</v>
      </c>
      <c r="AM1107" s="14">
        <f>ROUND(INDEX(挂机升级突破!$DT$6:$ED$57,卡牌消耗!AI1107,AD1107)*INDEX(卡牌消耗!$B$5:$F$5,AG1107)/$Q$4/5,0)*5</f>
        <v>70</v>
      </c>
      <c r="AN1107" s="14" t="str">
        <f>IF(AE1107&gt;0,INDEX(挂机升级突破!$DT$4:$ED$4,AE1107),"")</f>
        <v/>
      </c>
      <c r="AO1107" s="14" t="str">
        <f>IF(AE1107&gt;0,ROUND(INDEX(挂机升级突破!$DT$6:$ED$57,卡牌消耗!AI1107,AE1107)*INDEX(卡牌消耗!$B$7:$F$7,AG1107)/$Q$4,0),"")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420"/>
        <v>22</v>
      </c>
      <c r="AC1108" s="14">
        <f>INDEX(挂机升级突破!$DQ$6:$DQ$57,卡牌消耗!AI1108)</f>
        <v>11</v>
      </c>
      <c r="AD1108" s="14">
        <f>INDEX(挂机升级突破!DR$6:DR$57,卡牌消耗!$AI1108)</f>
        <v>2</v>
      </c>
      <c r="AE1108" s="14">
        <f>INDEX(挂机升级突破!DS$6:DS$57,卡牌消耗!$AI1108)</f>
        <v>0</v>
      </c>
      <c r="AF1108" s="14" t="str">
        <f t="shared" si="421"/>
        <v>柠檬精</v>
      </c>
      <c r="AG1108" s="14">
        <f t="shared" si="422"/>
        <v>2</v>
      </c>
      <c r="AH1108" s="14" t="str">
        <f t="shared" si="423"/>
        <v>柠檬精魂火-12</v>
      </c>
      <c r="AI1108" s="14">
        <f t="shared" si="424"/>
        <v>12</v>
      </c>
      <c r="AJ1108" s="14" t="str">
        <f>INDEX(挂机升级突破!$DT$4:$ED$4,INDEX(挂机升级突破!$DQ$6:$DQ$57,卡牌消耗!AI1108))</f>
        <v>金币</v>
      </c>
      <c r="AK1108" s="14">
        <f>ROUND(INDEX(挂机升级突破!$DJ$6:$DJ$57,卡牌消耗!AI1108)*INDEX(卡牌消耗!$B$8:$F$8,AG1108)/$Q$4/50,0)*50</f>
        <v>1900</v>
      </c>
      <c r="AL1108" s="14" t="str">
        <f>IF(AD1108&gt;0,INDEX(挂机升级突破!$DT$4:$ED$4,AD1108),"")</f>
        <v>蓝色基础材料</v>
      </c>
      <c r="AM1108" s="14">
        <f>ROUND(INDEX(挂机升级突破!$DT$6:$ED$57,卡牌消耗!AI1108,AD1108)*INDEX(卡牌消耗!$B$5:$F$5,AG1108)/$Q$4/5,0)*5</f>
        <v>90</v>
      </c>
      <c r="AN1108" s="14" t="str">
        <f>IF(AE1108&gt;0,INDEX(挂机升级突破!$DT$4:$ED$4,AE1108),"")</f>
        <v/>
      </c>
      <c r="AO1108" s="14" t="str">
        <f>IF(AE1108&gt;0,ROUND(INDEX(挂机升级突破!$DT$6:$ED$57,卡牌消耗!AI1108,AE1108)*INDEX(卡牌消耗!$B$7:$F$7,AG1108)/$Q$4,0),"")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420"/>
        <v>22</v>
      </c>
      <c r="AC1109" s="14">
        <f>INDEX(挂机升级突破!$DQ$6:$DQ$57,卡牌消耗!AI1109)</f>
        <v>11</v>
      </c>
      <c r="AD1109" s="14">
        <f>INDEX(挂机升级突破!DR$6:DR$57,卡牌消耗!$AI1109)</f>
        <v>2</v>
      </c>
      <c r="AE1109" s="14">
        <f>INDEX(挂机升级突破!DS$6:DS$57,卡牌消耗!$AI1109)</f>
        <v>0</v>
      </c>
      <c r="AF1109" s="14" t="str">
        <f t="shared" si="421"/>
        <v>柠檬精</v>
      </c>
      <c r="AG1109" s="14">
        <f t="shared" si="422"/>
        <v>2</v>
      </c>
      <c r="AH1109" s="14" t="str">
        <f t="shared" si="423"/>
        <v>柠檬精魂火-13</v>
      </c>
      <c r="AI1109" s="14">
        <f t="shared" si="424"/>
        <v>13</v>
      </c>
      <c r="AJ1109" s="14" t="str">
        <f>INDEX(挂机升级突破!$DT$4:$ED$4,INDEX(挂机升级突破!$DQ$6:$DQ$57,卡牌消耗!AI1109))</f>
        <v>金币</v>
      </c>
      <c r="AK1109" s="14">
        <f>ROUND(INDEX(挂机升级突破!$DJ$6:$DJ$57,卡牌消耗!AI1109)*INDEX(卡牌消耗!$B$8:$F$8,AG1109)/$Q$4/50,0)*50</f>
        <v>1900</v>
      </c>
      <c r="AL1109" s="14" t="str">
        <f>IF(AD1109&gt;0,INDEX(挂机升级突破!$DT$4:$ED$4,AD1109),"")</f>
        <v>蓝色基础材料</v>
      </c>
      <c r="AM1109" s="14">
        <f>ROUND(INDEX(挂机升级突破!$DT$6:$ED$57,卡牌消耗!AI1109,AD1109)*INDEX(卡牌消耗!$B$5:$F$5,AG1109)/$Q$4/5,0)*5</f>
        <v>90</v>
      </c>
      <c r="AN1109" s="14" t="str">
        <f>IF(AE1109&gt;0,INDEX(挂机升级突破!$DT$4:$ED$4,AE1109),"")</f>
        <v/>
      </c>
      <c r="AO1109" s="14" t="str">
        <f>IF(AE1109&gt;0,ROUND(INDEX(挂机升级突破!$DT$6:$ED$57,卡牌消耗!AI1109,AE1109)*INDEX(卡牌消耗!$B$7:$F$7,AG1109)/$Q$4,0),"")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420"/>
        <v>22</v>
      </c>
      <c r="AC1110" s="14">
        <f>INDEX(挂机升级突破!$DQ$6:$DQ$57,卡牌消耗!AI1110)</f>
        <v>11</v>
      </c>
      <c r="AD1110" s="14">
        <f>INDEX(挂机升级突破!DR$6:DR$57,卡牌消耗!$AI1110)</f>
        <v>3</v>
      </c>
      <c r="AE1110" s="14">
        <f>INDEX(挂机升级突破!DS$6:DS$57,卡牌消耗!$AI1110)</f>
        <v>0</v>
      </c>
      <c r="AF1110" s="14" t="str">
        <f t="shared" si="421"/>
        <v>柠檬精</v>
      </c>
      <c r="AG1110" s="14">
        <f t="shared" si="422"/>
        <v>2</v>
      </c>
      <c r="AH1110" s="14" t="str">
        <f t="shared" si="423"/>
        <v>柠檬精魂火-14</v>
      </c>
      <c r="AI1110" s="14">
        <f t="shared" si="424"/>
        <v>14</v>
      </c>
      <c r="AJ1110" s="14" t="str">
        <f>INDEX(挂机升级突破!$DT$4:$ED$4,INDEX(挂机升级突破!$DQ$6:$DQ$57,卡牌消耗!AI1110))</f>
        <v>金币</v>
      </c>
      <c r="AK1110" s="14">
        <f>ROUND(INDEX(挂机升级突破!$DJ$6:$DJ$57,卡牌消耗!AI1110)*INDEX(卡牌消耗!$B$8:$F$8,AG1110)/$Q$4/50,0)*50</f>
        <v>2100</v>
      </c>
      <c r="AL1110" s="14" t="str">
        <f>IF(AD1110&gt;0,INDEX(挂机升级突破!$DT$4:$ED$4,AD1110),"")</f>
        <v>紫色基础材料</v>
      </c>
      <c r="AM1110" s="14">
        <f>ROUND(INDEX(挂机升级突破!$DT$6:$ED$57,卡牌消耗!AI1110,AD1110)*INDEX(卡牌消耗!$B$5:$F$5,AG1110)/$Q$4/5,0)*5</f>
        <v>20</v>
      </c>
      <c r="AN1110" s="14" t="str">
        <f>IF(AE1110&gt;0,INDEX(挂机升级突破!$DT$4:$ED$4,AE1110),"")</f>
        <v/>
      </c>
      <c r="AO1110" s="14" t="str">
        <f>IF(AE1110&gt;0,ROUND(INDEX(挂机升级突破!$DT$6:$ED$57,卡牌消耗!AI1110,AE1110)*INDEX(卡牌消耗!$B$7:$F$7,AG1110)/$Q$4,0),"")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420"/>
        <v>22</v>
      </c>
      <c r="AC1111" s="14">
        <f>INDEX(挂机升级突破!$DQ$6:$DQ$57,卡牌消耗!AI1111)</f>
        <v>11</v>
      </c>
      <c r="AD1111" s="14">
        <f>INDEX(挂机升级突破!DR$6:DR$57,卡牌消耗!$AI1111)</f>
        <v>3</v>
      </c>
      <c r="AE1111" s="14">
        <f>INDEX(挂机升级突破!DS$6:DS$57,卡牌消耗!$AI1111)</f>
        <v>0</v>
      </c>
      <c r="AF1111" s="14" t="str">
        <f t="shared" si="421"/>
        <v>柠檬精</v>
      </c>
      <c r="AG1111" s="14">
        <f t="shared" si="422"/>
        <v>2</v>
      </c>
      <c r="AH1111" s="14" t="str">
        <f t="shared" si="423"/>
        <v>柠檬精魂火-15</v>
      </c>
      <c r="AI1111" s="14">
        <f t="shared" si="424"/>
        <v>15</v>
      </c>
      <c r="AJ1111" s="14" t="str">
        <f>INDEX(挂机升级突破!$DT$4:$ED$4,INDEX(挂机升级突破!$DQ$6:$DQ$57,卡牌消耗!AI1111))</f>
        <v>金币</v>
      </c>
      <c r="AK1111" s="14">
        <f>ROUND(INDEX(挂机升级突破!$DJ$6:$DJ$57,卡牌消耗!AI1111)*INDEX(卡牌消耗!$B$8:$F$8,AG1111)/$Q$4/50,0)*50</f>
        <v>2300</v>
      </c>
      <c r="AL1111" s="14" t="str">
        <f>IF(AD1111&gt;0,INDEX(挂机升级突破!$DT$4:$ED$4,AD1111),"")</f>
        <v>紫色基础材料</v>
      </c>
      <c r="AM1111" s="14">
        <f>ROUND(INDEX(挂机升级突破!$DT$6:$ED$57,卡牌消耗!AI1111,AD1111)*INDEX(卡牌消耗!$B$5:$F$5,AG1111)/$Q$4/5,0)*5</f>
        <v>20</v>
      </c>
      <c r="AN1111" s="14" t="str">
        <f>IF(AE1111&gt;0,INDEX(挂机升级突破!$DT$4:$ED$4,AE1111),"")</f>
        <v/>
      </c>
      <c r="AO1111" s="14" t="str">
        <f>IF(AE1111&gt;0,ROUND(INDEX(挂机升级突破!$DT$6:$ED$57,卡牌消耗!AI1111,AE1111)*INDEX(卡牌消耗!$B$7:$F$7,AG1111)/$Q$4,0),"")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420"/>
        <v>22</v>
      </c>
      <c r="AC1112" s="14">
        <f>INDEX(挂机升级突破!$DQ$6:$DQ$57,卡牌消耗!AI1112)</f>
        <v>11</v>
      </c>
      <c r="AD1112" s="14">
        <f>INDEX(挂机升级突破!DR$6:DR$57,卡牌消耗!$AI1112)</f>
        <v>3</v>
      </c>
      <c r="AE1112" s="14">
        <f>INDEX(挂机升级突破!DS$6:DS$57,卡牌消耗!$AI1112)</f>
        <v>0</v>
      </c>
      <c r="AF1112" s="14" t="str">
        <f t="shared" si="421"/>
        <v>柠檬精</v>
      </c>
      <c r="AG1112" s="14">
        <f t="shared" si="422"/>
        <v>2</v>
      </c>
      <c r="AH1112" s="14" t="str">
        <f t="shared" si="423"/>
        <v>柠檬精魂火-16</v>
      </c>
      <c r="AI1112" s="14">
        <f t="shared" si="424"/>
        <v>16</v>
      </c>
      <c r="AJ1112" s="14" t="str">
        <f>INDEX(挂机升级突破!$DT$4:$ED$4,INDEX(挂机升级突破!$DQ$6:$DQ$57,卡牌消耗!AI1112))</f>
        <v>金币</v>
      </c>
      <c r="AK1112" s="14">
        <f>ROUND(INDEX(挂机升级突破!$DJ$6:$DJ$57,卡牌消耗!AI1112)*INDEX(卡牌消耗!$B$8:$F$8,AG1112)/$Q$4/50,0)*50</f>
        <v>2300</v>
      </c>
      <c r="AL1112" s="14" t="str">
        <f>IF(AD1112&gt;0,INDEX(挂机升级突破!$DT$4:$ED$4,AD1112),"")</f>
        <v>紫色基础材料</v>
      </c>
      <c r="AM1112" s="14">
        <f>ROUND(INDEX(挂机升级突破!$DT$6:$ED$57,卡牌消耗!AI1112,AD1112)*INDEX(卡牌消耗!$B$5:$F$5,AG1112)/$Q$4/5,0)*5</f>
        <v>20</v>
      </c>
      <c r="AN1112" s="14" t="str">
        <f>IF(AE1112&gt;0,INDEX(挂机升级突破!$DT$4:$ED$4,AE1112),"")</f>
        <v/>
      </c>
      <c r="AO1112" s="14" t="str">
        <f>IF(AE1112&gt;0,ROUND(INDEX(挂机升级突破!$DT$6:$ED$57,卡牌消耗!AI1112,AE1112)*INDEX(卡牌消耗!$B$7:$F$7,AG1112)/$Q$4,0),"")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420"/>
        <v>22</v>
      </c>
      <c r="AC1113" s="14">
        <f>INDEX(挂机升级突破!$DQ$6:$DQ$57,卡牌消耗!AI1113)</f>
        <v>11</v>
      </c>
      <c r="AD1113" s="14">
        <f>INDEX(挂机升级突破!DR$6:DR$57,卡牌消耗!$AI1113)</f>
        <v>3</v>
      </c>
      <c r="AE1113" s="14">
        <f>INDEX(挂机升级突破!DS$6:DS$57,卡牌消耗!$AI1113)</f>
        <v>0</v>
      </c>
      <c r="AF1113" s="14" t="str">
        <f t="shared" si="421"/>
        <v>柠檬精</v>
      </c>
      <c r="AG1113" s="14">
        <f t="shared" si="422"/>
        <v>2</v>
      </c>
      <c r="AH1113" s="14" t="str">
        <f t="shared" si="423"/>
        <v>柠檬精魂火-17</v>
      </c>
      <c r="AI1113" s="14">
        <f t="shared" si="424"/>
        <v>17</v>
      </c>
      <c r="AJ1113" s="14" t="str">
        <f>INDEX(挂机升级突破!$DT$4:$ED$4,INDEX(挂机升级突破!$DQ$6:$DQ$57,卡牌消耗!AI1113))</f>
        <v>金币</v>
      </c>
      <c r="AK1113" s="14">
        <f>ROUND(INDEX(挂机升级突破!$DJ$6:$DJ$57,卡牌消耗!AI1113)*INDEX(卡牌消耗!$B$8:$F$8,AG1113)/$Q$4/50,0)*50</f>
        <v>2850</v>
      </c>
      <c r="AL1113" s="14" t="str">
        <f>IF(AD1113&gt;0,INDEX(挂机升级突破!$DT$4:$ED$4,AD1113),"")</f>
        <v>紫色基础材料</v>
      </c>
      <c r="AM1113" s="14">
        <f>ROUND(INDEX(挂机升级突破!$DT$6:$ED$57,卡牌消耗!AI1113,AD1113)*INDEX(卡牌消耗!$B$5:$F$5,AG1113)/$Q$4/5,0)*5</f>
        <v>35</v>
      </c>
      <c r="AN1113" s="14" t="str">
        <f>IF(AE1113&gt;0,INDEX(挂机升级突破!$DT$4:$ED$4,AE1113),"")</f>
        <v/>
      </c>
      <c r="AO1113" s="14" t="str">
        <f>IF(AE1113&gt;0,ROUND(INDEX(挂机升级突破!$DT$6:$ED$57,卡牌消耗!AI1113,AE1113)*INDEX(卡牌消耗!$B$7:$F$7,AG1113)/$Q$4,0),"")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420"/>
        <v>22</v>
      </c>
      <c r="AC1114" s="14">
        <f>INDEX(挂机升级突破!$DQ$6:$DQ$57,卡牌消耗!AI1114)</f>
        <v>11</v>
      </c>
      <c r="AD1114" s="14">
        <f>INDEX(挂机升级突破!DR$6:DR$57,卡牌消耗!$AI1114)</f>
        <v>3</v>
      </c>
      <c r="AE1114" s="14">
        <f>INDEX(挂机升级突破!DS$6:DS$57,卡牌消耗!$AI1114)</f>
        <v>0</v>
      </c>
      <c r="AF1114" s="14" t="str">
        <f t="shared" si="421"/>
        <v>柠檬精</v>
      </c>
      <c r="AG1114" s="14">
        <f t="shared" si="422"/>
        <v>2</v>
      </c>
      <c r="AH1114" s="14" t="str">
        <f t="shared" si="423"/>
        <v>柠檬精魂火-18</v>
      </c>
      <c r="AI1114" s="14">
        <f t="shared" si="424"/>
        <v>18</v>
      </c>
      <c r="AJ1114" s="14" t="str">
        <f>INDEX(挂机升级突破!$DT$4:$ED$4,INDEX(挂机升级突破!$DQ$6:$DQ$57,卡牌消耗!AI1114))</f>
        <v>金币</v>
      </c>
      <c r="AK1114" s="14">
        <f>ROUND(INDEX(挂机升级突破!$DJ$6:$DJ$57,卡牌消耗!AI1114)*INDEX(卡牌消耗!$B$8:$F$8,AG1114)/$Q$4/50,0)*50</f>
        <v>2850</v>
      </c>
      <c r="AL1114" s="14" t="str">
        <f>IF(AD1114&gt;0,INDEX(挂机升级突破!$DT$4:$ED$4,AD1114),"")</f>
        <v>紫色基础材料</v>
      </c>
      <c r="AM1114" s="14">
        <f>ROUND(INDEX(挂机升级突破!$DT$6:$ED$57,卡牌消耗!AI1114,AD1114)*INDEX(卡牌消耗!$B$5:$F$5,AG1114)/$Q$4/5,0)*5</f>
        <v>35</v>
      </c>
      <c r="AN1114" s="14" t="str">
        <f>IF(AE1114&gt;0,INDEX(挂机升级突破!$DT$4:$ED$4,AE1114),"")</f>
        <v/>
      </c>
      <c r="AO1114" s="14" t="str">
        <f>IF(AE1114&gt;0,ROUND(INDEX(挂机升级突破!$DT$6:$ED$57,卡牌消耗!AI1114,AE1114)*INDEX(卡牌消耗!$B$7:$F$7,AG1114)/$Q$4,0),"")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420"/>
        <v>22</v>
      </c>
      <c r="AC1115" s="14">
        <f>INDEX(挂机升级突破!$DQ$6:$DQ$57,卡牌消耗!AI1115)</f>
        <v>11</v>
      </c>
      <c r="AD1115" s="14">
        <f>INDEX(挂机升级突破!DR$6:DR$57,卡牌消耗!$AI1115)</f>
        <v>3</v>
      </c>
      <c r="AE1115" s="14">
        <f>INDEX(挂机升级突破!DS$6:DS$57,卡牌消耗!$AI1115)</f>
        <v>0</v>
      </c>
      <c r="AF1115" s="14" t="str">
        <f t="shared" si="421"/>
        <v>柠檬精</v>
      </c>
      <c r="AG1115" s="14">
        <f t="shared" si="422"/>
        <v>2</v>
      </c>
      <c r="AH1115" s="14" t="str">
        <f t="shared" si="423"/>
        <v>柠檬精魂火-19</v>
      </c>
      <c r="AI1115" s="14">
        <f t="shared" si="424"/>
        <v>19</v>
      </c>
      <c r="AJ1115" s="14" t="str">
        <f>INDEX(挂机升级突破!$DT$4:$ED$4,INDEX(挂机升级突破!$DQ$6:$DQ$57,卡牌消耗!AI1115))</f>
        <v>金币</v>
      </c>
      <c r="AK1115" s="14">
        <f>ROUND(INDEX(挂机升级突破!$DJ$6:$DJ$57,卡牌消耗!AI1115)*INDEX(卡牌消耗!$B$8:$F$8,AG1115)/$Q$4/50,0)*50</f>
        <v>2850</v>
      </c>
      <c r="AL1115" s="14" t="str">
        <f>IF(AD1115&gt;0,INDEX(挂机升级突破!$DT$4:$ED$4,AD1115),"")</f>
        <v>紫色基础材料</v>
      </c>
      <c r="AM1115" s="14">
        <f>ROUND(INDEX(挂机升级突破!$DT$6:$ED$57,卡牌消耗!AI1115,AD1115)*INDEX(卡牌消耗!$B$5:$F$5,AG1115)/$Q$4/5,0)*5</f>
        <v>35</v>
      </c>
      <c r="AN1115" s="14" t="str">
        <f>IF(AE1115&gt;0,INDEX(挂机升级突破!$DT$4:$ED$4,AE1115),"")</f>
        <v/>
      </c>
      <c r="AO1115" s="14" t="str">
        <f>IF(AE1115&gt;0,ROUND(INDEX(挂机升级突破!$DT$6:$ED$57,卡牌消耗!AI1115,AE1115)*INDEX(卡牌消耗!$B$7:$F$7,AG1115)/$Q$4,0),"")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420"/>
        <v>22</v>
      </c>
      <c r="AC1116" s="14">
        <f>INDEX(挂机升级突破!$DQ$6:$DQ$57,卡牌消耗!AI1116)</f>
        <v>11</v>
      </c>
      <c r="AD1116" s="14">
        <f>INDEX(挂机升级突破!DR$6:DR$57,卡牌消耗!$AI1116)</f>
        <v>3</v>
      </c>
      <c r="AE1116" s="14">
        <f>INDEX(挂机升级突破!DS$6:DS$57,卡牌消耗!$AI1116)</f>
        <v>0</v>
      </c>
      <c r="AF1116" s="14" t="str">
        <f t="shared" si="421"/>
        <v>柠檬精</v>
      </c>
      <c r="AG1116" s="14">
        <f t="shared" si="422"/>
        <v>2</v>
      </c>
      <c r="AH1116" s="14" t="str">
        <f t="shared" si="423"/>
        <v>柠檬精魂火-20</v>
      </c>
      <c r="AI1116" s="14">
        <f t="shared" si="424"/>
        <v>20</v>
      </c>
      <c r="AJ1116" s="14" t="str">
        <f>INDEX(挂机升级突破!$DT$4:$ED$4,INDEX(挂机升级突破!$DQ$6:$DQ$57,卡牌消耗!AI1116))</f>
        <v>金币</v>
      </c>
      <c r="AK1116" s="14">
        <f>ROUND(INDEX(挂机升级突破!$DJ$6:$DJ$57,卡牌消耗!AI1116)*INDEX(卡牌消耗!$B$8:$F$8,AG1116)/$Q$4/50,0)*50</f>
        <v>3500</v>
      </c>
      <c r="AL1116" s="14" t="str">
        <f>IF(AD1116&gt;0,INDEX(挂机升级突破!$DT$4:$ED$4,AD1116),"")</f>
        <v>紫色基础材料</v>
      </c>
      <c r="AM1116" s="14">
        <f>ROUND(INDEX(挂机升级突破!$DT$6:$ED$57,卡牌消耗!AI1116,AD1116)*INDEX(卡牌消耗!$B$5:$F$5,AG1116)/$Q$4/5,0)*5</f>
        <v>55</v>
      </c>
      <c r="AN1116" s="14" t="str">
        <f>IF(AE1116&gt;0,INDEX(挂机升级突破!$DT$4:$ED$4,AE1116),"")</f>
        <v/>
      </c>
      <c r="AO1116" s="14" t="str">
        <f>IF(AE1116&gt;0,ROUND(INDEX(挂机升级突破!$DT$6:$ED$57,卡牌消耗!AI1116,AE1116)*INDEX(卡牌消耗!$B$7:$F$7,AG1116)/$Q$4,0),"")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420"/>
        <v>22</v>
      </c>
      <c r="AC1117" s="14">
        <f>INDEX(挂机升级突破!$DQ$6:$DQ$57,卡牌消耗!AI1117)</f>
        <v>11</v>
      </c>
      <c r="AD1117" s="14">
        <f>INDEX(挂机升级突破!DR$6:DR$57,卡牌消耗!$AI1117)</f>
        <v>3</v>
      </c>
      <c r="AE1117" s="14">
        <f>INDEX(挂机升级突破!DS$6:DS$57,卡牌消耗!$AI1117)</f>
        <v>0</v>
      </c>
      <c r="AF1117" s="14" t="str">
        <f t="shared" si="421"/>
        <v>柠檬精</v>
      </c>
      <c r="AG1117" s="14">
        <f t="shared" si="422"/>
        <v>2</v>
      </c>
      <c r="AH1117" s="14" t="str">
        <f t="shared" si="423"/>
        <v>柠檬精魂火-21</v>
      </c>
      <c r="AI1117" s="14">
        <f t="shared" si="424"/>
        <v>21</v>
      </c>
      <c r="AJ1117" s="14" t="str">
        <f>INDEX(挂机升级突破!$DT$4:$ED$4,INDEX(挂机升级突破!$DQ$6:$DQ$57,卡牌消耗!AI1117))</f>
        <v>金币</v>
      </c>
      <c r="AK1117" s="14">
        <f>ROUND(INDEX(挂机升级突破!$DJ$6:$DJ$57,卡牌消耗!AI1117)*INDEX(卡牌消耗!$B$8:$F$8,AG1117)/$Q$4/50,0)*50</f>
        <v>3500</v>
      </c>
      <c r="AL1117" s="14" t="str">
        <f>IF(AD1117&gt;0,INDEX(挂机升级突破!$DT$4:$ED$4,AD1117),"")</f>
        <v>紫色基础材料</v>
      </c>
      <c r="AM1117" s="14">
        <f>ROUND(INDEX(挂机升级突破!$DT$6:$ED$57,卡牌消耗!AI1117,AD1117)*INDEX(卡牌消耗!$B$5:$F$5,AG1117)/$Q$4/5,0)*5</f>
        <v>55</v>
      </c>
      <c r="AN1117" s="14" t="str">
        <f>IF(AE1117&gt;0,INDEX(挂机升级突破!$DT$4:$ED$4,AE1117),"")</f>
        <v/>
      </c>
      <c r="AO1117" s="14" t="str">
        <f>IF(AE1117&gt;0,ROUND(INDEX(挂机升级突破!$DT$6:$ED$57,卡牌消耗!AI1117,AE1117)*INDEX(卡牌消耗!$B$7:$F$7,AG1117)/$Q$4,0),"")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420"/>
        <v>22</v>
      </c>
      <c r="AC1118" s="14">
        <f>INDEX(挂机升级突破!$DQ$6:$DQ$57,卡牌消耗!AI1118)</f>
        <v>11</v>
      </c>
      <c r="AD1118" s="14">
        <f>INDEX(挂机升级突破!DR$6:DR$57,卡牌消耗!$AI1118)</f>
        <v>3</v>
      </c>
      <c r="AE1118" s="14">
        <f>INDEX(挂机升级突破!DS$6:DS$57,卡牌消耗!$AI1118)</f>
        <v>0</v>
      </c>
      <c r="AF1118" s="14" t="str">
        <f t="shared" si="421"/>
        <v>柠檬精</v>
      </c>
      <c r="AG1118" s="14">
        <f t="shared" si="422"/>
        <v>2</v>
      </c>
      <c r="AH1118" s="14" t="str">
        <f t="shared" si="423"/>
        <v>柠檬精魂火-22</v>
      </c>
      <c r="AI1118" s="14">
        <f t="shared" si="424"/>
        <v>22</v>
      </c>
      <c r="AJ1118" s="14" t="str">
        <f>INDEX(挂机升级突破!$DT$4:$ED$4,INDEX(挂机升级突破!$DQ$6:$DQ$57,卡牌消耗!AI1118))</f>
        <v>金币</v>
      </c>
      <c r="AK1118" s="14">
        <f>ROUND(INDEX(挂机升级突破!$DJ$6:$DJ$57,卡牌消耗!AI1118)*INDEX(卡牌消耗!$B$8:$F$8,AG1118)/$Q$4/50,0)*50</f>
        <v>3500</v>
      </c>
      <c r="AL1118" s="14" t="str">
        <f>IF(AD1118&gt;0,INDEX(挂机升级突破!$DT$4:$ED$4,AD1118),"")</f>
        <v>紫色基础材料</v>
      </c>
      <c r="AM1118" s="14">
        <f>ROUND(INDEX(挂机升级突破!$DT$6:$ED$57,卡牌消耗!AI1118,AD1118)*INDEX(卡牌消耗!$B$5:$F$5,AG1118)/$Q$4/5,0)*5</f>
        <v>55</v>
      </c>
      <c r="AN1118" s="14" t="str">
        <f>IF(AE1118&gt;0,INDEX(挂机升级突破!$DT$4:$ED$4,AE1118),"")</f>
        <v/>
      </c>
      <c r="AO1118" s="14" t="str">
        <f>IF(AE1118&gt;0,ROUND(INDEX(挂机升级突破!$DT$6:$ED$57,卡牌消耗!AI1118,AE1118)*INDEX(卡牌消耗!$B$7:$F$7,AG1118)/$Q$4,0),"")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420"/>
        <v>22</v>
      </c>
      <c r="AC1119" s="14">
        <f>INDEX(挂机升级突破!$DQ$6:$DQ$57,卡牌消耗!AI1119)</f>
        <v>11</v>
      </c>
      <c r="AD1119" s="14">
        <f>INDEX(挂机升级突破!DR$6:DR$57,卡牌消耗!$AI1119)</f>
        <v>4</v>
      </c>
      <c r="AE1119" s="14">
        <f>INDEX(挂机升级突破!DS$6:DS$57,卡牌消耗!$AI1119)</f>
        <v>0</v>
      </c>
      <c r="AF1119" s="14" t="str">
        <f t="shared" si="421"/>
        <v>柠檬精</v>
      </c>
      <c r="AG1119" s="14">
        <f t="shared" si="422"/>
        <v>2</v>
      </c>
      <c r="AH1119" s="14" t="str">
        <f t="shared" si="423"/>
        <v>柠檬精魂火-23</v>
      </c>
      <c r="AI1119" s="14">
        <f t="shared" si="424"/>
        <v>23</v>
      </c>
      <c r="AJ1119" s="14" t="str">
        <f>INDEX(挂机升级突破!$DT$4:$ED$4,INDEX(挂机升级突破!$DQ$6:$DQ$57,卡牌消耗!AI1119))</f>
        <v>金币</v>
      </c>
      <c r="AK1119" s="14">
        <f>ROUND(INDEX(挂机升级突破!$DJ$6:$DJ$57,卡牌消耗!AI1119)*INDEX(卡牌消耗!$B$8:$F$8,AG1119)/$Q$4/50,0)*50</f>
        <v>4850</v>
      </c>
      <c r="AL1119" s="14" t="str">
        <f>IF(AD1119&gt;0,INDEX(挂机升级突破!$DT$4:$ED$4,AD1119),"")</f>
        <v>橙色基础材料</v>
      </c>
      <c r="AM1119" s="14">
        <f>ROUND(INDEX(挂机升级突破!$DT$6:$ED$57,卡牌消耗!AI1119,AD1119)*INDEX(卡牌消耗!$B$5:$F$5,AG1119)/$Q$4/5,0)*5</f>
        <v>15</v>
      </c>
      <c r="AN1119" s="14" t="str">
        <f>IF(AE1119&gt;0,INDEX(挂机升级突破!$DT$4:$ED$4,AE1119),"")</f>
        <v/>
      </c>
      <c r="AO1119" s="14" t="str">
        <f>IF(AE1119&gt;0,ROUND(INDEX(挂机升级突破!$DT$6:$ED$57,卡牌消耗!AI1119,AE1119)*INDEX(卡牌消耗!$B$7:$F$7,AG1119)/$Q$4,0),"")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420"/>
        <v>22</v>
      </c>
      <c r="AC1120" s="14">
        <f>INDEX(挂机升级突破!$DQ$6:$DQ$57,卡牌消耗!AI1120)</f>
        <v>11</v>
      </c>
      <c r="AD1120" s="14">
        <f>INDEX(挂机升级突破!DR$6:DR$57,卡牌消耗!$AI1120)</f>
        <v>4</v>
      </c>
      <c r="AE1120" s="14">
        <f>INDEX(挂机升级突破!DS$6:DS$57,卡牌消耗!$AI1120)</f>
        <v>0</v>
      </c>
      <c r="AF1120" s="14" t="str">
        <f t="shared" si="421"/>
        <v>柠檬精</v>
      </c>
      <c r="AG1120" s="14">
        <f t="shared" si="422"/>
        <v>2</v>
      </c>
      <c r="AH1120" s="14" t="str">
        <f t="shared" si="423"/>
        <v>柠檬精魂火-24</v>
      </c>
      <c r="AI1120" s="14">
        <f t="shared" si="424"/>
        <v>24</v>
      </c>
      <c r="AJ1120" s="14" t="str">
        <f>INDEX(挂机升级突破!$DT$4:$ED$4,INDEX(挂机升级突破!$DQ$6:$DQ$57,卡牌消耗!AI1120))</f>
        <v>金币</v>
      </c>
      <c r="AK1120" s="14">
        <f>ROUND(INDEX(挂机升级突破!$DJ$6:$DJ$57,卡牌消耗!AI1120)*INDEX(卡牌消耗!$B$8:$F$8,AG1120)/$Q$4/50,0)*50</f>
        <v>4850</v>
      </c>
      <c r="AL1120" s="14" t="str">
        <f>IF(AD1120&gt;0,INDEX(挂机升级突破!$DT$4:$ED$4,AD1120),"")</f>
        <v>橙色基础材料</v>
      </c>
      <c r="AM1120" s="14">
        <f>ROUND(INDEX(挂机升级突破!$DT$6:$ED$57,卡牌消耗!AI1120,AD1120)*INDEX(卡牌消耗!$B$5:$F$5,AG1120)/$Q$4/5,0)*5</f>
        <v>15</v>
      </c>
      <c r="AN1120" s="14" t="str">
        <f>IF(AE1120&gt;0,INDEX(挂机升级突破!$DT$4:$ED$4,AE1120),"")</f>
        <v/>
      </c>
      <c r="AO1120" s="14" t="str">
        <f>IF(AE1120&gt;0,ROUND(INDEX(挂机升级突破!$DT$6:$ED$57,卡牌消耗!AI1120,AE1120)*INDEX(卡牌消耗!$B$7:$F$7,AG1120)/$Q$4,0),"")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420"/>
        <v>22</v>
      </c>
      <c r="AC1121" s="14">
        <f>INDEX(挂机升级突破!$DQ$6:$DQ$57,卡牌消耗!AI1121)</f>
        <v>11</v>
      </c>
      <c r="AD1121" s="14">
        <f>INDEX(挂机升级突破!DR$6:DR$57,卡牌消耗!$AI1121)</f>
        <v>4</v>
      </c>
      <c r="AE1121" s="14">
        <f>INDEX(挂机升级突破!DS$6:DS$57,卡牌消耗!$AI1121)</f>
        <v>0</v>
      </c>
      <c r="AF1121" s="14" t="str">
        <f t="shared" si="421"/>
        <v>柠檬精</v>
      </c>
      <c r="AG1121" s="14">
        <f t="shared" si="422"/>
        <v>2</v>
      </c>
      <c r="AH1121" s="14" t="str">
        <f t="shared" si="423"/>
        <v>柠檬精魂火-25</v>
      </c>
      <c r="AI1121" s="14">
        <f t="shared" si="424"/>
        <v>25</v>
      </c>
      <c r="AJ1121" s="14" t="str">
        <f>INDEX(挂机升级突破!$DT$4:$ED$4,INDEX(挂机升级突破!$DQ$6:$DQ$57,卡牌消耗!AI1121))</f>
        <v>金币</v>
      </c>
      <c r="AK1121" s="14">
        <f>ROUND(INDEX(挂机升级突破!$DJ$6:$DJ$57,卡牌消耗!AI1121)*INDEX(卡牌消耗!$B$8:$F$8,AG1121)/$Q$4/50,0)*50</f>
        <v>5250</v>
      </c>
      <c r="AL1121" s="14" t="str">
        <f>IF(AD1121&gt;0,INDEX(挂机升级突破!$DT$4:$ED$4,AD1121),"")</f>
        <v>橙色基础材料</v>
      </c>
      <c r="AM1121" s="14">
        <f>ROUND(INDEX(挂机升级突破!$DT$6:$ED$57,卡牌消耗!AI1121,AD1121)*INDEX(卡牌消耗!$B$5:$F$5,AG1121)/$Q$4/5,0)*5</f>
        <v>15</v>
      </c>
      <c r="AN1121" s="14" t="str">
        <f>IF(AE1121&gt;0,INDEX(挂机升级突破!$DT$4:$ED$4,AE1121),"")</f>
        <v/>
      </c>
      <c r="AO1121" s="14" t="str">
        <f>IF(AE1121&gt;0,ROUND(INDEX(挂机升级突破!$DT$6:$ED$57,卡牌消耗!AI1121,AE1121)*INDEX(卡牌消耗!$B$7:$F$7,AG1121)/$Q$4,0),"")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420"/>
        <v>22</v>
      </c>
      <c r="AC1122" s="14">
        <f>INDEX(挂机升级突破!$DQ$6:$DQ$57,卡牌消耗!AI1122)</f>
        <v>11</v>
      </c>
      <c r="AD1122" s="14">
        <f>INDEX(挂机升级突破!DR$6:DR$57,卡牌消耗!$AI1122)</f>
        <v>4</v>
      </c>
      <c r="AE1122" s="14">
        <f>INDEX(挂机升级突破!DS$6:DS$57,卡牌消耗!$AI1122)</f>
        <v>0</v>
      </c>
      <c r="AF1122" s="14" t="str">
        <f t="shared" si="421"/>
        <v>柠檬精</v>
      </c>
      <c r="AG1122" s="14">
        <f t="shared" si="422"/>
        <v>2</v>
      </c>
      <c r="AH1122" s="14" t="str">
        <f t="shared" si="423"/>
        <v>柠檬精魂火-26</v>
      </c>
      <c r="AI1122" s="14">
        <f t="shared" si="424"/>
        <v>26</v>
      </c>
      <c r="AJ1122" s="14" t="str">
        <f>INDEX(挂机升级突破!$DT$4:$ED$4,INDEX(挂机升级突破!$DQ$6:$DQ$57,卡牌消耗!AI1122))</f>
        <v>金币</v>
      </c>
      <c r="AK1122" s="14">
        <f>ROUND(INDEX(挂机升级突破!$DJ$6:$DJ$57,卡牌消耗!AI1122)*INDEX(卡牌消耗!$B$8:$F$8,AG1122)/$Q$4/50,0)*50</f>
        <v>6150</v>
      </c>
      <c r="AL1122" s="14" t="str">
        <f>IF(AD1122&gt;0,INDEX(挂机升级突破!$DT$4:$ED$4,AD1122),"")</f>
        <v>橙色基础材料</v>
      </c>
      <c r="AM1122" s="14">
        <f>ROUND(INDEX(挂机升级突破!$DT$6:$ED$57,卡牌消耗!AI1122,AD1122)*INDEX(卡牌消耗!$B$5:$F$5,AG1122)/$Q$4/5,0)*5</f>
        <v>20</v>
      </c>
      <c r="AN1122" s="14" t="str">
        <f>IF(AE1122&gt;0,INDEX(挂机升级突破!$DT$4:$ED$4,AE1122),"")</f>
        <v/>
      </c>
      <c r="AO1122" s="14" t="str">
        <f>IF(AE1122&gt;0,ROUND(INDEX(挂机升级突破!$DT$6:$ED$57,卡牌消耗!AI1122,AE1122)*INDEX(卡牌消耗!$B$7:$F$7,AG1122)/$Q$4,0),"")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420"/>
        <v>22</v>
      </c>
      <c r="AC1123" s="14">
        <f>INDEX(挂机升级突破!$DQ$6:$DQ$57,卡牌消耗!AI1123)</f>
        <v>11</v>
      </c>
      <c r="AD1123" s="14">
        <f>INDEX(挂机升级突破!DR$6:DR$57,卡牌消耗!$AI1123)</f>
        <v>4</v>
      </c>
      <c r="AE1123" s="14">
        <f>INDEX(挂机升级突破!DS$6:DS$57,卡牌消耗!$AI1123)</f>
        <v>0</v>
      </c>
      <c r="AF1123" s="14" t="str">
        <f t="shared" si="421"/>
        <v>柠檬精</v>
      </c>
      <c r="AG1123" s="14">
        <f t="shared" si="422"/>
        <v>2</v>
      </c>
      <c r="AH1123" s="14" t="str">
        <f t="shared" si="423"/>
        <v>柠檬精魂火-27</v>
      </c>
      <c r="AI1123" s="14">
        <f t="shared" si="424"/>
        <v>27</v>
      </c>
      <c r="AJ1123" s="14" t="str">
        <f>INDEX(挂机升级突破!$DT$4:$ED$4,INDEX(挂机升级突破!$DQ$6:$DQ$57,卡牌消耗!AI1123))</f>
        <v>金币</v>
      </c>
      <c r="AK1123" s="14">
        <f>ROUND(INDEX(挂机升级突破!$DJ$6:$DJ$57,卡牌消耗!AI1123)*INDEX(卡牌消耗!$B$8:$F$8,AG1123)/$Q$4/50,0)*50</f>
        <v>6150</v>
      </c>
      <c r="AL1123" s="14" t="str">
        <f>IF(AD1123&gt;0,INDEX(挂机升级突破!$DT$4:$ED$4,AD1123),"")</f>
        <v>橙色基础材料</v>
      </c>
      <c r="AM1123" s="14">
        <f>ROUND(INDEX(挂机升级突破!$DT$6:$ED$57,卡牌消耗!AI1123,AD1123)*INDEX(卡牌消耗!$B$5:$F$5,AG1123)/$Q$4/5,0)*5</f>
        <v>20</v>
      </c>
      <c r="AN1123" s="14" t="str">
        <f>IF(AE1123&gt;0,INDEX(挂机升级突破!$DT$4:$ED$4,AE1123),"")</f>
        <v/>
      </c>
      <c r="AO1123" s="14" t="str">
        <f>IF(AE1123&gt;0,ROUND(INDEX(挂机升级突破!$DT$6:$ED$57,卡牌消耗!AI1123,AE1123)*INDEX(卡牌消耗!$B$7:$F$7,AG1123)/$Q$4,0),"")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420"/>
        <v>22</v>
      </c>
      <c r="AC1124" s="14">
        <f>INDEX(挂机升级突破!$DQ$6:$DQ$57,卡牌消耗!AI1124)</f>
        <v>11</v>
      </c>
      <c r="AD1124" s="14">
        <f>INDEX(挂机升级突破!DR$6:DR$57,卡牌消耗!$AI1124)</f>
        <v>4</v>
      </c>
      <c r="AE1124" s="14">
        <f>INDEX(挂机升级突破!DS$6:DS$57,卡牌消耗!$AI1124)</f>
        <v>0</v>
      </c>
      <c r="AF1124" s="14" t="str">
        <f t="shared" si="421"/>
        <v>柠檬精</v>
      </c>
      <c r="AG1124" s="14">
        <f t="shared" si="422"/>
        <v>2</v>
      </c>
      <c r="AH1124" s="14" t="str">
        <f t="shared" si="423"/>
        <v>柠檬精魂火-28</v>
      </c>
      <c r="AI1124" s="14">
        <f t="shared" si="424"/>
        <v>28</v>
      </c>
      <c r="AJ1124" s="14" t="str">
        <f>INDEX(挂机升级突破!$DT$4:$ED$4,INDEX(挂机升级突破!$DQ$6:$DQ$57,卡牌消耗!AI1124))</f>
        <v>金币</v>
      </c>
      <c r="AK1124" s="14">
        <f>ROUND(INDEX(挂机升级突破!$DJ$6:$DJ$57,卡牌消耗!AI1124)*INDEX(卡牌消耗!$B$8:$F$8,AG1124)/$Q$4/50,0)*50</f>
        <v>6150</v>
      </c>
      <c r="AL1124" s="14" t="str">
        <f>IF(AD1124&gt;0,INDEX(挂机升级突破!$DT$4:$ED$4,AD1124),"")</f>
        <v>橙色基础材料</v>
      </c>
      <c r="AM1124" s="14">
        <f>ROUND(INDEX(挂机升级突破!$DT$6:$ED$57,卡牌消耗!AI1124,AD1124)*INDEX(卡牌消耗!$B$5:$F$5,AG1124)/$Q$4/5,0)*5</f>
        <v>20</v>
      </c>
      <c r="AN1124" s="14" t="str">
        <f>IF(AE1124&gt;0,INDEX(挂机升级突破!$DT$4:$ED$4,AE1124),"")</f>
        <v/>
      </c>
      <c r="AO1124" s="14" t="str">
        <f>IF(AE1124&gt;0,ROUND(INDEX(挂机升级突破!$DT$6:$ED$57,卡牌消耗!AI1124,AE1124)*INDEX(卡牌消耗!$B$7:$F$7,AG1124)/$Q$4,0),"")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420"/>
        <v>22</v>
      </c>
      <c r="AC1125" s="14">
        <f>INDEX(挂机升级突破!$DQ$6:$DQ$57,卡牌消耗!AI1125)</f>
        <v>11</v>
      </c>
      <c r="AD1125" s="14">
        <f>INDEX(挂机升级突破!DR$6:DR$57,卡牌消耗!$AI1125)</f>
        <v>4</v>
      </c>
      <c r="AE1125" s="14">
        <f>INDEX(挂机升级突破!DS$6:DS$57,卡牌消耗!$AI1125)</f>
        <v>0</v>
      </c>
      <c r="AF1125" s="14" t="str">
        <f t="shared" si="421"/>
        <v>柠檬精</v>
      </c>
      <c r="AG1125" s="14">
        <f t="shared" si="422"/>
        <v>2</v>
      </c>
      <c r="AH1125" s="14" t="str">
        <f t="shared" si="423"/>
        <v>柠檬精魂火-29</v>
      </c>
      <c r="AI1125" s="14">
        <f t="shared" si="424"/>
        <v>29</v>
      </c>
      <c r="AJ1125" s="14" t="str">
        <f>INDEX(挂机升级突破!$DT$4:$ED$4,INDEX(挂机升级突破!$DQ$6:$DQ$57,卡牌消耗!AI1125))</f>
        <v>金币</v>
      </c>
      <c r="AK1125" s="14">
        <f>ROUND(INDEX(挂机升级突破!$DJ$6:$DJ$57,卡牌消耗!AI1125)*INDEX(卡牌消耗!$B$8:$F$8,AG1125)/$Q$4/50,0)*50</f>
        <v>6200</v>
      </c>
      <c r="AL1125" s="14" t="str">
        <f>IF(AD1125&gt;0,INDEX(挂机升级突破!$DT$4:$ED$4,AD1125),"")</f>
        <v>橙色基础材料</v>
      </c>
      <c r="AM1125" s="14">
        <f>ROUND(INDEX(挂机升级突破!$DT$6:$ED$57,卡牌消耗!AI1125,AD1125)*INDEX(卡牌消耗!$B$5:$F$5,AG1125)/$Q$4/5,0)*5</f>
        <v>20</v>
      </c>
      <c r="AN1125" s="14" t="str">
        <f>IF(AE1125&gt;0,INDEX(挂机升级突破!$DT$4:$ED$4,AE1125),"")</f>
        <v/>
      </c>
      <c r="AO1125" s="14" t="str">
        <f>IF(AE1125&gt;0,ROUND(INDEX(挂机升级突破!$DT$6:$ED$57,卡牌消耗!AI1125,AE1125)*INDEX(卡牌消耗!$B$7:$F$7,AG1125)/$Q$4,0),"")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420"/>
        <v>22</v>
      </c>
      <c r="AC1126" s="14">
        <f>INDEX(挂机升级突破!$DQ$6:$DQ$57,卡牌消耗!AI1126)</f>
        <v>11</v>
      </c>
      <c r="AD1126" s="14">
        <f>INDEX(挂机升级突破!DR$6:DR$57,卡牌消耗!$AI1126)</f>
        <v>4</v>
      </c>
      <c r="AE1126" s="14">
        <f>INDEX(挂机升级突破!DS$6:DS$57,卡牌消耗!$AI1126)</f>
        <v>0</v>
      </c>
      <c r="AF1126" s="14" t="str">
        <f t="shared" si="421"/>
        <v>柠檬精</v>
      </c>
      <c r="AG1126" s="14">
        <f t="shared" si="422"/>
        <v>2</v>
      </c>
      <c r="AH1126" s="14" t="str">
        <f t="shared" si="423"/>
        <v>柠檬精魂火-30</v>
      </c>
      <c r="AI1126" s="14">
        <f t="shared" si="424"/>
        <v>30</v>
      </c>
      <c r="AJ1126" s="14" t="str">
        <f>INDEX(挂机升级突破!$DT$4:$ED$4,INDEX(挂机升级突破!$DQ$6:$DQ$57,卡牌消耗!AI1126))</f>
        <v>金币</v>
      </c>
      <c r="AK1126" s="14">
        <f>ROUND(INDEX(挂机升级突破!$DJ$6:$DJ$57,卡牌消耗!AI1126)*INDEX(卡牌消耗!$B$8:$F$8,AG1126)/$Q$4/50,0)*50</f>
        <v>6200</v>
      </c>
      <c r="AL1126" s="14" t="str">
        <f>IF(AD1126&gt;0,INDEX(挂机升级突破!$DT$4:$ED$4,AD1126),"")</f>
        <v>橙色基础材料</v>
      </c>
      <c r="AM1126" s="14">
        <f>ROUND(INDEX(挂机升级突破!$DT$6:$ED$57,卡牌消耗!AI1126,AD1126)*INDEX(卡牌消耗!$B$5:$F$5,AG1126)/$Q$4/5,0)*5</f>
        <v>20</v>
      </c>
      <c r="AN1126" s="14" t="str">
        <f>IF(AE1126&gt;0,INDEX(挂机升级突破!$DT$4:$ED$4,AE1126),"")</f>
        <v/>
      </c>
      <c r="AO1126" s="14" t="str">
        <f>IF(AE1126&gt;0,ROUND(INDEX(挂机升级突破!$DT$6:$ED$57,卡牌消耗!AI1126,AE1126)*INDEX(卡牌消耗!$B$7:$F$7,AG1126)/$Q$4,0),"")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420"/>
        <v>22</v>
      </c>
      <c r="AC1127" s="14">
        <f>INDEX(挂机升级突破!$DQ$6:$DQ$57,卡牌消耗!AI1127)</f>
        <v>11</v>
      </c>
      <c r="AD1127" s="14">
        <f>INDEX(挂机升级突破!DR$6:DR$57,卡牌消耗!$AI1127)</f>
        <v>4</v>
      </c>
      <c r="AE1127" s="14">
        <f>INDEX(挂机升级突破!DS$6:DS$57,卡牌消耗!$AI1127)</f>
        <v>0</v>
      </c>
      <c r="AF1127" s="14" t="str">
        <f t="shared" si="421"/>
        <v>柠檬精</v>
      </c>
      <c r="AG1127" s="14">
        <f t="shared" si="422"/>
        <v>2</v>
      </c>
      <c r="AH1127" s="14" t="str">
        <f t="shared" si="423"/>
        <v>柠檬精魂火-31</v>
      </c>
      <c r="AI1127" s="14">
        <f t="shared" si="424"/>
        <v>31</v>
      </c>
      <c r="AJ1127" s="14" t="str">
        <f>INDEX(挂机升级突破!$DT$4:$ED$4,INDEX(挂机升级突破!$DQ$6:$DQ$57,卡牌消耗!AI1127))</f>
        <v>金币</v>
      </c>
      <c r="AK1127" s="14">
        <f>ROUND(INDEX(挂机升级突破!$DJ$6:$DJ$57,卡牌消耗!AI1127)*INDEX(卡牌消耗!$B$8:$F$8,AG1127)/$Q$4/50,0)*50</f>
        <v>6200</v>
      </c>
      <c r="AL1127" s="14" t="str">
        <f>IF(AD1127&gt;0,INDEX(挂机升级突破!$DT$4:$ED$4,AD1127),"")</f>
        <v>橙色基础材料</v>
      </c>
      <c r="AM1127" s="14">
        <f>ROUND(INDEX(挂机升级突破!$DT$6:$ED$57,卡牌消耗!AI1127,AD1127)*INDEX(卡牌消耗!$B$5:$F$5,AG1127)/$Q$4/5,0)*5</f>
        <v>20</v>
      </c>
      <c r="AN1127" s="14" t="str">
        <f>IF(AE1127&gt;0,INDEX(挂机升级突破!$DT$4:$ED$4,AE1127),"")</f>
        <v/>
      </c>
      <c r="AO1127" s="14" t="str">
        <f>IF(AE1127&gt;0,ROUND(INDEX(挂机升级突破!$DT$6:$ED$57,卡牌消耗!AI1127,AE1127)*INDEX(卡牌消耗!$B$7:$F$7,AG1127)/$Q$4,0),"")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420"/>
        <v>22</v>
      </c>
      <c r="AC1128" s="14">
        <f>INDEX(挂机升级突破!$DQ$6:$DQ$57,卡牌消耗!AI1128)</f>
        <v>11</v>
      </c>
      <c r="AD1128" s="14">
        <f>INDEX(挂机升级突破!DR$6:DR$57,卡牌消耗!$AI1128)</f>
        <v>4</v>
      </c>
      <c r="AE1128" s="14">
        <f>INDEX(挂机升级突破!DS$6:DS$57,卡牌消耗!$AI1128)</f>
        <v>0</v>
      </c>
      <c r="AF1128" s="14" t="str">
        <f t="shared" si="421"/>
        <v>柠檬精</v>
      </c>
      <c r="AG1128" s="14">
        <f t="shared" si="422"/>
        <v>2</v>
      </c>
      <c r="AH1128" s="14" t="str">
        <f t="shared" si="423"/>
        <v>柠檬精魂火-32</v>
      </c>
      <c r="AI1128" s="14">
        <f t="shared" si="424"/>
        <v>32</v>
      </c>
      <c r="AJ1128" s="14" t="str">
        <f>INDEX(挂机升级突破!$DT$4:$ED$4,INDEX(挂机升级突破!$DQ$6:$DQ$57,卡牌消耗!AI1128))</f>
        <v>金币</v>
      </c>
      <c r="AK1128" s="14">
        <f>ROUND(INDEX(挂机升级突破!$DJ$6:$DJ$57,卡牌消耗!AI1128)*INDEX(卡牌消耗!$B$8:$F$8,AG1128)/$Q$4/50,0)*50</f>
        <v>8550</v>
      </c>
      <c r="AL1128" s="14" t="str">
        <f>IF(AD1128&gt;0,INDEX(挂机升级突破!$DT$4:$ED$4,AD1128),"")</f>
        <v>橙色基础材料</v>
      </c>
      <c r="AM1128" s="14">
        <f>ROUND(INDEX(挂机升级突破!$DT$6:$ED$57,卡牌消耗!AI1128,AD1128)*INDEX(卡牌消耗!$B$5:$F$5,AG1128)/$Q$4/5,0)*5</f>
        <v>20</v>
      </c>
      <c r="AN1128" s="14" t="str">
        <f>IF(AE1128&gt;0,INDEX(挂机升级突破!$DT$4:$ED$4,AE1128),"")</f>
        <v/>
      </c>
      <c r="AO1128" s="14" t="str">
        <f>IF(AE1128&gt;0,ROUND(INDEX(挂机升级突破!$DT$6:$ED$57,卡牌消耗!AI1128,AE1128)*INDEX(卡牌消耗!$B$7:$F$7,AG1128)/$Q$4,0),"")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420"/>
        <v>22</v>
      </c>
      <c r="AC1129" s="14">
        <f>INDEX(挂机升级突破!$DQ$6:$DQ$57,卡牌消耗!AI1129)</f>
        <v>11</v>
      </c>
      <c r="AD1129" s="14">
        <f>INDEX(挂机升级突破!DR$6:DR$57,卡牌消耗!$AI1129)</f>
        <v>4</v>
      </c>
      <c r="AE1129" s="14">
        <f>INDEX(挂机升级突破!DS$6:DS$57,卡牌消耗!$AI1129)</f>
        <v>0</v>
      </c>
      <c r="AF1129" s="14" t="str">
        <f t="shared" si="421"/>
        <v>柠檬精</v>
      </c>
      <c r="AG1129" s="14">
        <f t="shared" si="422"/>
        <v>2</v>
      </c>
      <c r="AH1129" s="14" t="str">
        <f t="shared" si="423"/>
        <v>柠檬精魂火-33</v>
      </c>
      <c r="AI1129" s="14">
        <f t="shared" si="424"/>
        <v>33</v>
      </c>
      <c r="AJ1129" s="14" t="str">
        <f>INDEX(挂机升级突破!$DT$4:$ED$4,INDEX(挂机升级突破!$DQ$6:$DQ$57,卡牌消耗!AI1129))</f>
        <v>金币</v>
      </c>
      <c r="AK1129" s="14">
        <f>ROUND(INDEX(挂机升级突破!$DJ$6:$DJ$57,卡牌消耗!AI1129)*INDEX(卡牌消耗!$B$8:$F$8,AG1129)/$Q$4/50,0)*50</f>
        <v>8550</v>
      </c>
      <c r="AL1129" s="14" t="str">
        <f>IF(AD1129&gt;0,INDEX(挂机升级突破!$DT$4:$ED$4,AD1129),"")</f>
        <v>橙色基础材料</v>
      </c>
      <c r="AM1129" s="14">
        <f>ROUND(INDEX(挂机升级突破!$DT$6:$ED$57,卡牌消耗!AI1129,AD1129)*INDEX(卡牌消耗!$B$5:$F$5,AG1129)/$Q$4/5,0)*5</f>
        <v>20</v>
      </c>
      <c r="AN1129" s="14" t="str">
        <f>IF(AE1129&gt;0,INDEX(挂机升级突破!$DT$4:$ED$4,AE1129),"")</f>
        <v/>
      </c>
      <c r="AO1129" s="14" t="str">
        <f>IF(AE1129&gt;0,ROUND(INDEX(挂机升级突破!$DT$6:$ED$57,卡牌消耗!AI1129,AE1129)*INDEX(卡牌消耗!$B$7:$F$7,AG1129)/$Q$4,0),"")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420"/>
        <v>22</v>
      </c>
      <c r="AC1130" s="14">
        <f>INDEX(挂机升级突破!$DQ$6:$DQ$57,卡牌消耗!AI1130)</f>
        <v>11</v>
      </c>
      <c r="AD1130" s="14">
        <f>INDEX(挂机升级突破!DR$6:DR$57,卡牌消耗!$AI1130)</f>
        <v>4</v>
      </c>
      <c r="AE1130" s="14">
        <f>INDEX(挂机升级突破!DS$6:DS$57,卡牌消耗!$AI1130)</f>
        <v>0</v>
      </c>
      <c r="AF1130" s="14" t="str">
        <f t="shared" si="421"/>
        <v>柠檬精</v>
      </c>
      <c r="AG1130" s="14">
        <f t="shared" si="422"/>
        <v>2</v>
      </c>
      <c r="AH1130" s="14" t="str">
        <f t="shared" si="423"/>
        <v>柠檬精魂火-34</v>
      </c>
      <c r="AI1130" s="14">
        <f t="shared" si="424"/>
        <v>34</v>
      </c>
      <c r="AJ1130" s="14" t="str">
        <f>INDEX(挂机升级突破!$DT$4:$ED$4,INDEX(挂机升级突破!$DQ$6:$DQ$57,卡牌消耗!AI1130))</f>
        <v>金币</v>
      </c>
      <c r="AK1130" s="14">
        <f>ROUND(INDEX(挂机升级突破!$DJ$6:$DJ$57,卡牌消耗!AI1130)*INDEX(卡牌消耗!$B$8:$F$8,AG1130)/$Q$4/50,0)*50</f>
        <v>8550</v>
      </c>
      <c r="AL1130" s="14" t="str">
        <f>IF(AD1130&gt;0,INDEX(挂机升级突破!$DT$4:$ED$4,AD1130),"")</f>
        <v>橙色基础材料</v>
      </c>
      <c r="AM1130" s="14">
        <f>ROUND(INDEX(挂机升级突破!$DT$6:$ED$57,卡牌消耗!AI1130,AD1130)*INDEX(卡牌消耗!$B$5:$F$5,AG1130)/$Q$4/5,0)*5</f>
        <v>25</v>
      </c>
      <c r="AN1130" s="14" t="str">
        <f>IF(AE1130&gt;0,INDEX(挂机升级突破!$DT$4:$ED$4,AE1130),"")</f>
        <v/>
      </c>
      <c r="AO1130" s="14" t="str">
        <f>IF(AE1130&gt;0,ROUND(INDEX(挂机升级突破!$DT$6:$ED$57,卡牌消耗!AI1130,AE1130)*INDEX(卡牌消耗!$B$7:$F$7,AG1130)/$Q$4,0),"")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420"/>
        <v>22</v>
      </c>
      <c r="AC1131" s="14">
        <f>INDEX(挂机升级突破!$DQ$6:$DQ$57,卡牌消耗!AI1131)</f>
        <v>11</v>
      </c>
      <c r="AD1131" s="14">
        <f>INDEX(挂机升级突破!DR$6:DR$57,卡牌消耗!$AI1131)</f>
        <v>4</v>
      </c>
      <c r="AE1131" s="14">
        <f>INDEX(挂机升级突破!DS$6:DS$57,卡牌消耗!$AI1131)</f>
        <v>0</v>
      </c>
      <c r="AF1131" s="14" t="str">
        <f t="shared" si="421"/>
        <v>柠檬精</v>
      </c>
      <c r="AG1131" s="14">
        <f t="shared" si="422"/>
        <v>2</v>
      </c>
      <c r="AH1131" s="14" t="str">
        <f t="shared" si="423"/>
        <v>柠檬精魂火-35</v>
      </c>
      <c r="AI1131" s="14">
        <f t="shared" si="424"/>
        <v>35</v>
      </c>
      <c r="AJ1131" s="14" t="str">
        <f>INDEX(挂机升级突破!$DT$4:$ED$4,INDEX(挂机升级突破!$DQ$6:$DQ$57,卡牌消耗!AI1131))</f>
        <v>金币</v>
      </c>
      <c r="AK1131" s="14">
        <f>ROUND(INDEX(挂机升级突破!$DJ$6:$DJ$57,卡牌消耗!AI1131)*INDEX(卡牌消耗!$B$8:$F$8,AG1131)/$Q$4/50,0)*50</f>
        <v>10900</v>
      </c>
      <c r="AL1131" s="14" t="str">
        <f>IF(AD1131&gt;0,INDEX(挂机升级突破!$DT$4:$ED$4,AD1131),"")</f>
        <v>橙色基础材料</v>
      </c>
      <c r="AM1131" s="14">
        <f>ROUND(INDEX(挂机升级突破!$DT$6:$ED$57,卡牌消耗!AI1131,AD1131)*INDEX(卡牌消耗!$B$5:$F$5,AG1131)/$Q$4/5,0)*5</f>
        <v>25</v>
      </c>
      <c r="AN1131" s="14" t="str">
        <f>IF(AE1131&gt;0,INDEX(挂机升级突破!$DT$4:$ED$4,AE1131),"")</f>
        <v/>
      </c>
      <c r="AO1131" s="14" t="str">
        <f>IF(AE1131&gt;0,ROUND(INDEX(挂机升级突破!$DT$6:$ED$57,卡牌消耗!AI1131,AE1131)*INDEX(卡牌消耗!$B$7:$F$7,AG1131)/$Q$4,0),"")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420"/>
        <v>22</v>
      </c>
      <c r="AC1132" s="14">
        <f>INDEX(挂机升级突破!$DQ$6:$DQ$57,卡牌消耗!AI1132)</f>
        <v>11</v>
      </c>
      <c r="AD1132" s="14">
        <f>INDEX(挂机升级突破!DR$6:DR$57,卡牌消耗!$AI1132)</f>
        <v>4</v>
      </c>
      <c r="AE1132" s="14">
        <f>INDEX(挂机升级突破!DS$6:DS$57,卡牌消耗!$AI1132)</f>
        <v>0</v>
      </c>
      <c r="AF1132" s="14" t="str">
        <f t="shared" si="421"/>
        <v>柠檬精</v>
      </c>
      <c r="AG1132" s="14">
        <f t="shared" si="422"/>
        <v>2</v>
      </c>
      <c r="AH1132" s="14" t="str">
        <f t="shared" si="423"/>
        <v>柠檬精魂火-36</v>
      </c>
      <c r="AI1132" s="14">
        <f t="shared" si="424"/>
        <v>36</v>
      </c>
      <c r="AJ1132" s="14" t="str">
        <f>INDEX(挂机升级突破!$DT$4:$ED$4,INDEX(挂机升级突破!$DQ$6:$DQ$57,卡牌消耗!AI1132))</f>
        <v>金币</v>
      </c>
      <c r="AK1132" s="14">
        <f>ROUND(INDEX(挂机升级突破!$DJ$6:$DJ$57,卡牌消耗!AI1132)*INDEX(卡牌消耗!$B$8:$F$8,AG1132)/$Q$4/50,0)*50</f>
        <v>10900</v>
      </c>
      <c r="AL1132" s="14" t="str">
        <f>IF(AD1132&gt;0,INDEX(挂机升级突破!$DT$4:$ED$4,AD1132),"")</f>
        <v>橙色基础材料</v>
      </c>
      <c r="AM1132" s="14">
        <f>ROUND(INDEX(挂机升级突破!$DT$6:$ED$57,卡牌消耗!AI1132,AD1132)*INDEX(卡牌消耗!$B$5:$F$5,AG1132)/$Q$4/5,0)*5</f>
        <v>25</v>
      </c>
      <c r="AN1132" s="14" t="str">
        <f>IF(AE1132&gt;0,INDEX(挂机升级突破!$DT$4:$ED$4,AE1132),"")</f>
        <v/>
      </c>
      <c r="AO1132" s="14" t="str">
        <f>IF(AE1132&gt;0,ROUND(INDEX(挂机升级突破!$DT$6:$ED$57,卡牌消耗!AI1132,AE1132)*INDEX(卡牌消耗!$B$7:$F$7,AG1132)/$Q$4,0),"")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420"/>
        <v>22</v>
      </c>
      <c r="AC1133" s="14">
        <f>INDEX(挂机升级突破!$DQ$6:$DQ$57,卡牌消耗!AI1133)</f>
        <v>11</v>
      </c>
      <c r="AD1133" s="14">
        <f>INDEX(挂机升级突破!DR$6:DR$57,卡牌消耗!$AI1133)</f>
        <v>4</v>
      </c>
      <c r="AE1133" s="14">
        <f>INDEX(挂机升级突破!DS$6:DS$57,卡牌消耗!$AI1133)</f>
        <v>0</v>
      </c>
      <c r="AF1133" s="14" t="str">
        <f t="shared" si="421"/>
        <v>柠檬精</v>
      </c>
      <c r="AG1133" s="14">
        <f t="shared" si="422"/>
        <v>2</v>
      </c>
      <c r="AH1133" s="14" t="str">
        <f t="shared" si="423"/>
        <v>柠檬精魂火-37</v>
      </c>
      <c r="AI1133" s="14">
        <f t="shared" si="424"/>
        <v>37</v>
      </c>
      <c r="AJ1133" s="14" t="str">
        <f>INDEX(挂机升级突破!$DT$4:$ED$4,INDEX(挂机升级突破!$DQ$6:$DQ$57,卡牌消耗!AI1133))</f>
        <v>金币</v>
      </c>
      <c r="AK1133" s="14">
        <f>ROUND(INDEX(挂机升级突破!$DJ$6:$DJ$57,卡牌消耗!AI1133)*INDEX(卡牌消耗!$B$8:$F$8,AG1133)/$Q$4/50,0)*50</f>
        <v>11650</v>
      </c>
      <c r="AL1133" s="14" t="str">
        <f>IF(AD1133&gt;0,INDEX(挂机升级突破!$DT$4:$ED$4,AD1133),"")</f>
        <v>橙色基础材料</v>
      </c>
      <c r="AM1133" s="14">
        <f>ROUND(INDEX(挂机升级突破!$DT$6:$ED$57,卡牌消耗!AI1133,AD1133)*INDEX(卡牌消耗!$B$5:$F$5,AG1133)/$Q$4/5,0)*5</f>
        <v>25</v>
      </c>
      <c r="AN1133" s="14" t="str">
        <f>IF(AE1133&gt;0,INDEX(挂机升级突破!$DT$4:$ED$4,AE1133),"")</f>
        <v/>
      </c>
      <c r="AO1133" s="14" t="str">
        <f>IF(AE1133&gt;0,ROUND(INDEX(挂机升级突破!$DT$6:$ED$57,卡牌消耗!AI1133,AE1133)*INDEX(卡牌消耗!$B$7:$F$7,AG1133)/$Q$4,0),"")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420"/>
        <v>22</v>
      </c>
      <c r="AC1134" s="14">
        <f>INDEX(挂机升级突破!$DQ$6:$DQ$57,卡牌消耗!AI1134)</f>
        <v>11</v>
      </c>
      <c r="AD1134" s="14">
        <f>INDEX(挂机升级突破!DR$6:DR$57,卡牌消耗!$AI1134)</f>
        <v>5</v>
      </c>
      <c r="AE1134" s="14">
        <f>INDEX(挂机升级突破!DS$6:DS$57,卡牌消耗!$AI1134)</f>
        <v>0</v>
      </c>
      <c r="AF1134" s="14" t="str">
        <f t="shared" si="421"/>
        <v>柠檬精</v>
      </c>
      <c r="AG1134" s="14">
        <f t="shared" si="422"/>
        <v>2</v>
      </c>
      <c r="AH1134" s="14" t="str">
        <f t="shared" si="423"/>
        <v>柠檬精魂火-38</v>
      </c>
      <c r="AI1134" s="14">
        <f t="shared" si="424"/>
        <v>38</v>
      </c>
      <c r="AJ1134" s="14" t="str">
        <f>INDEX(挂机升级突破!$DT$4:$ED$4,INDEX(挂机升级突破!$DQ$6:$DQ$57,卡牌消耗!AI1134))</f>
        <v>金币</v>
      </c>
      <c r="AK1134" s="14">
        <f>ROUND(INDEX(挂机升级突破!$DJ$6:$DJ$57,卡牌消耗!AI1134)*INDEX(卡牌消耗!$B$8:$F$8,AG1134)/$Q$4/50,0)*50</f>
        <v>15050</v>
      </c>
      <c r="AL1134" s="14" t="str">
        <f>IF(AD1134&gt;0,INDEX(挂机升级突破!$DT$4:$ED$4,AD1134),"")</f>
        <v>红色基础材料</v>
      </c>
      <c r="AM1134" s="14">
        <f>ROUND(INDEX(挂机升级突破!$DT$6:$ED$57,卡牌消耗!AI1134,AD1134)*INDEX(卡牌消耗!$B$5:$F$5,AG1134)/$Q$4/5,0)*5</f>
        <v>5</v>
      </c>
      <c r="AN1134" s="14" t="str">
        <f>IF(AE1134&gt;0,INDEX(挂机升级突破!$DT$4:$ED$4,AE1134),"")</f>
        <v/>
      </c>
      <c r="AO1134" s="14" t="str">
        <f>IF(AE1134&gt;0,ROUND(INDEX(挂机升级突破!$DT$6:$ED$57,卡牌消耗!AI1134,AE1134)*INDEX(卡牌消耗!$B$7:$F$7,AG1134)/$Q$4,0),"")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420"/>
        <v>22</v>
      </c>
      <c r="AC1135" s="14">
        <f>INDEX(挂机升级突破!$DQ$6:$DQ$57,卡牌消耗!AI1135)</f>
        <v>11</v>
      </c>
      <c r="AD1135" s="14">
        <f>INDEX(挂机升级突破!DR$6:DR$57,卡牌消耗!$AI1135)</f>
        <v>5</v>
      </c>
      <c r="AE1135" s="14">
        <f>INDEX(挂机升级突破!DS$6:DS$57,卡牌消耗!$AI1135)</f>
        <v>0</v>
      </c>
      <c r="AF1135" s="14" t="str">
        <f t="shared" si="421"/>
        <v>柠檬精</v>
      </c>
      <c r="AG1135" s="14">
        <f t="shared" si="422"/>
        <v>2</v>
      </c>
      <c r="AH1135" s="14" t="str">
        <f t="shared" si="423"/>
        <v>柠檬精魂火-39</v>
      </c>
      <c r="AI1135" s="14">
        <f t="shared" si="424"/>
        <v>39</v>
      </c>
      <c r="AJ1135" s="14" t="str">
        <f>INDEX(挂机升级突破!$DT$4:$ED$4,INDEX(挂机升级突破!$DQ$6:$DQ$57,卡牌消耗!AI1135))</f>
        <v>金币</v>
      </c>
      <c r="AK1135" s="14">
        <f>ROUND(INDEX(挂机升级突破!$DJ$6:$DJ$57,卡牌消耗!AI1135)*INDEX(卡牌消耗!$B$8:$F$8,AG1135)/$Q$4/50,0)*50</f>
        <v>15050</v>
      </c>
      <c r="AL1135" s="14" t="str">
        <f>IF(AD1135&gt;0,INDEX(挂机升级突破!$DT$4:$ED$4,AD1135),"")</f>
        <v>红色基础材料</v>
      </c>
      <c r="AM1135" s="14">
        <f>ROUND(INDEX(挂机升级突破!$DT$6:$ED$57,卡牌消耗!AI1135,AD1135)*INDEX(卡牌消耗!$B$5:$F$5,AG1135)/$Q$4/5,0)*5</f>
        <v>5</v>
      </c>
      <c r="AN1135" s="14" t="str">
        <f>IF(AE1135&gt;0,INDEX(挂机升级突破!$DT$4:$ED$4,AE1135),"")</f>
        <v/>
      </c>
      <c r="AO1135" s="14" t="str">
        <f>IF(AE1135&gt;0,ROUND(INDEX(挂机升级突破!$DT$6:$ED$57,卡牌消耗!AI1135,AE1135)*INDEX(卡牌消耗!$B$7:$F$7,AG1135)/$Q$4,0),"")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420"/>
        <v>22</v>
      </c>
      <c r="AC1136" s="14">
        <f>INDEX(挂机升级突破!$DQ$6:$DQ$57,卡牌消耗!AI1136)</f>
        <v>11</v>
      </c>
      <c r="AD1136" s="14">
        <f>INDEX(挂机升级突破!DR$6:DR$57,卡牌消耗!$AI1136)</f>
        <v>5</v>
      </c>
      <c r="AE1136" s="14">
        <f>INDEX(挂机升级突破!DS$6:DS$57,卡牌消耗!$AI1136)</f>
        <v>0</v>
      </c>
      <c r="AF1136" s="14" t="str">
        <f t="shared" si="421"/>
        <v>柠檬精</v>
      </c>
      <c r="AG1136" s="14">
        <f t="shared" si="422"/>
        <v>2</v>
      </c>
      <c r="AH1136" s="14" t="str">
        <f t="shared" si="423"/>
        <v>柠檬精魂火-40</v>
      </c>
      <c r="AI1136" s="14">
        <f t="shared" si="424"/>
        <v>40</v>
      </c>
      <c r="AJ1136" s="14" t="str">
        <f>INDEX(挂机升级突破!$DT$4:$ED$4,INDEX(挂机升级突破!$DQ$6:$DQ$57,卡牌消耗!AI1136))</f>
        <v>金币</v>
      </c>
      <c r="AK1136" s="14">
        <f>ROUND(INDEX(挂机升级突破!$DJ$6:$DJ$57,卡牌消耗!AI1136)*INDEX(卡牌消耗!$B$8:$F$8,AG1136)/$Q$4/50,0)*50</f>
        <v>15050</v>
      </c>
      <c r="AL1136" s="14" t="str">
        <f>IF(AD1136&gt;0,INDEX(挂机升级突破!$DT$4:$ED$4,AD1136),"")</f>
        <v>红色基础材料</v>
      </c>
      <c r="AM1136" s="14">
        <f>ROUND(INDEX(挂机升级突破!$DT$6:$ED$57,卡牌消耗!AI1136,AD1136)*INDEX(卡牌消耗!$B$5:$F$5,AG1136)/$Q$4/5,0)*5</f>
        <v>5</v>
      </c>
      <c r="AN1136" s="14" t="str">
        <f>IF(AE1136&gt;0,INDEX(挂机升级突破!$DT$4:$ED$4,AE1136),"")</f>
        <v/>
      </c>
      <c r="AO1136" s="14" t="str">
        <f>IF(AE1136&gt;0,ROUND(INDEX(挂机升级突破!$DT$6:$ED$57,卡牌消耗!AI1136,AE1136)*INDEX(卡牌消耗!$B$7:$F$7,AG1136)/$Q$4,0),"")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420"/>
        <v>22</v>
      </c>
      <c r="AC1137" s="14">
        <f>INDEX(挂机升级突破!$DQ$6:$DQ$57,卡牌消耗!AI1137)</f>
        <v>11</v>
      </c>
      <c r="AD1137" s="14">
        <f>INDEX(挂机升级突破!DR$6:DR$57,卡牌消耗!$AI1137)</f>
        <v>5</v>
      </c>
      <c r="AE1137" s="14">
        <f>INDEX(挂机升级突破!DS$6:DS$57,卡牌消耗!$AI1137)</f>
        <v>10</v>
      </c>
      <c r="AF1137" s="14" t="str">
        <f t="shared" si="421"/>
        <v>柠檬精</v>
      </c>
      <c r="AG1137" s="14">
        <f t="shared" si="422"/>
        <v>2</v>
      </c>
      <c r="AH1137" s="14" t="str">
        <f t="shared" si="423"/>
        <v>柠檬精魂火-41</v>
      </c>
      <c r="AI1137" s="14">
        <f t="shared" si="424"/>
        <v>41</v>
      </c>
      <c r="AJ1137" s="14" t="str">
        <f>INDEX(挂机升级突破!$DT$4:$ED$4,INDEX(挂机升级突破!$DQ$6:$DQ$57,卡牌消耗!AI1137))</f>
        <v>金币</v>
      </c>
      <c r="AK1137" s="14">
        <f>ROUND(INDEX(挂机升级突破!$DJ$6:$DJ$57,卡牌消耗!AI1137)*INDEX(卡牌消耗!$B$8:$F$8,AG1137)/$Q$4/50,0)*50</f>
        <v>20700</v>
      </c>
      <c r="AL1137" s="14" t="str">
        <f>IF(AD1137&gt;0,INDEX(挂机升级突破!$DT$4:$ED$4,AD1137),"")</f>
        <v>红色基础材料</v>
      </c>
      <c r="AM1137" s="14">
        <f>ROUND(INDEX(挂机升级突破!$DT$6:$ED$57,卡牌消耗!AI1137,AD1137)*INDEX(卡牌消耗!$B$5:$F$5,AG1137)/$Q$4/5,0)*5</f>
        <v>10</v>
      </c>
      <c r="AN1137" s="14" t="str">
        <f>IF(AE1137&gt;0,INDEX(挂机升级突破!$DT$4:$ED$4,AE1137),"")</f>
        <v>灵玉</v>
      </c>
      <c r="AO1137" s="14">
        <f>IF(AE1137&gt;0,ROUND(INDEX(挂机升级突破!$DT$6:$ED$57,卡牌消耗!AI1137,AE1137)*INDEX(卡牌消耗!$B$7:$F$7,AG1137)/$Q$4,0),"")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420"/>
        <v>22</v>
      </c>
      <c r="AC1138" s="14">
        <f>INDEX(挂机升级突破!$DQ$6:$DQ$57,卡牌消耗!AI1138)</f>
        <v>11</v>
      </c>
      <c r="AD1138" s="14">
        <f>INDEX(挂机升级突破!DR$6:DR$57,卡牌消耗!$AI1138)</f>
        <v>5</v>
      </c>
      <c r="AE1138" s="14">
        <f>INDEX(挂机升级突破!DS$6:DS$57,卡牌消耗!$AI1138)</f>
        <v>10</v>
      </c>
      <c r="AF1138" s="14" t="str">
        <f t="shared" si="421"/>
        <v>柠檬精</v>
      </c>
      <c r="AG1138" s="14">
        <f t="shared" si="422"/>
        <v>2</v>
      </c>
      <c r="AH1138" s="14" t="str">
        <f t="shared" si="423"/>
        <v>柠檬精魂火-42</v>
      </c>
      <c r="AI1138" s="14">
        <f t="shared" si="424"/>
        <v>42</v>
      </c>
      <c r="AJ1138" s="14" t="str">
        <f>INDEX(挂机升级突破!$DT$4:$ED$4,INDEX(挂机升级突破!$DQ$6:$DQ$57,卡牌消耗!AI1138))</f>
        <v>金币</v>
      </c>
      <c r="AK1138" s="14">
        <f>ROUND(INDEX(挂机升级突破!$DJ$6:$DJ$57,卡牌消耗!AI1138)*INDEX(卡牌消耗!$B$8:$F$8,AG1138)/$Q$4/50,0)*50</f>
        <v>20700</v>
      </c>
      <c r="AL1138" s="14" t="str">
        <f>IF(AD1138&gt;0,INDEX(挂机升级突破!$DT$4:$ED$4,AD1138),"")</f>
        <v>红色基础材料</v>
      </c>
      <c r="AM1138" s="14">
        <f>ROUND(INDEX(挂机升级突破!$DT$6:$ED$57,卡牌消耗!AI1138,AD1138)*INDEX(卡牌消耗!$B$5:$F$5,AG1138)/$Q$4/5,0)*5</f>
        <v>10</v>
      </c>
      <c r="AN1138" s="14" t="str">
        <f>IF(AE1138&gt;0,INDEX(挂机升级突破!$DT$4:$ED$4,AE1138),"")</f>
        <v>灵玉</v>
      </c>
      <c r="AO1138" s="14">
        <f>IF(AE1138&gt;0,ROUND(INDEX(挂机升级突破!$DT$6:$ED$57,卡牌消耗!AI1138,AE1138)*INDEX(卡牌消耗!$B$7:$F$7,AG1138)/$Q$4,0),"")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420"/>
        <v>22</v>
      </c>
      <c r="AC1139" s="14">
        <f>INDEX(挂机升级突破!$DQ$6:$DQ$57,卡牌消耗!AI1139)</f>
        <v>11</v>
      </c>
      <c r="AD1139" s="14">
        <f>INDEX(挂机升级突破!DR$6:DR$57,卡牌消耗!$AI1139)</f>
        <v>5</v>
      </c>
      <c r="AE1139" s="14">
        <f>INDEX(挂机升级突破!DS$6:DS$57,卡牌消耗!$AI1139)</f>
        <v>10</v>
      </c>
      <c r="AF1139" s="14" t="str">
        <f t="shared" si="421"/>
        <v>柠檬精</v>
      </c>
      <c r="AG1139" s="14">
        <f t="shared" si="422"/>
        <v>2</v>
      </c>
      <c r="AH1139" s="14" t="str">
        <f t="shared" si="423"/>
        <v>柠檬精魂火-43</v>
      </c>
      <c r="AI1139" s="14">
        <f t="shared" si="424"/>
        <v>43</v>
      </c>
      <c r="AJ1139" s="14" t="str">
        <f>INDEX(挂机升级突破!$DT$4:$ED$4,INDEX(挂机升级突破!$DQ$6:$DQ$57,卡牌消耗!AI1139))</f>
        <v>金币</v>
      </c>
      <c r="AK1139" s="14">
        <f>ROUND(INDEX(挂机升级突破!$DJ$6:$DJ$57,卡牌消耗!AI1139)*INDEX(卡牌消耗!$B$8:$F$8,AG1139)/$Q$4/50,0)*50</f>
        <v>20700</v>
      </c>
      <c r="AL1139" s="14" t="str">
        <f>IF(AD1139&gt;0,INDEX(挂机升级突破!$DT$4:$ED$4,AD1139),"")</f>
        <v>红色基础材料</v>
      </c>
      <c r="AM1139" s="14">
        <f>ROUND(INDEX(挂机升级突破!$DT$6:$ED$57,卡牌消耗!AI1139,AD1139)*INDEX(卡牌消耗!$B$5:$F$5,AG1139)/$Q$4/5,0)*5</f>
        <v>10</v>
      </c>
      <c r="AN1139" s="14" t="str">
        <f>IF(AE1139&gt;0,INDEX(挂机升级突破!$DT$4:$ED$4,AE1139),"")</f>
        <v>灵玉</v>
      </c>
      <c r="AO1139" s="14">
        <f>IF(AE1139&gt;0,ROUND(INDEX(挂机升级突破!$DT$6:$ED$57,卡牌消耗!AI1139,AE1139)*INDEX(卡牌消耗!$B$7:$F$7,AG1139)/$Q$4,0),"")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420"/>
        <v>22</v>
      </c>
      <c r="AC1140" s="14">
        <f>INDEX(挂机升级突破!$DQ$6:$DQ$57,卡牌消耗!AI1140)</f>
        <v>11</v>
      </c>
      <c r="AD1140" s="14">
        <f>INDEX(挂机升级突破!DR$6:DR$57,卡牌消耗!$AI1140)</f>
        <v>5</v>
      </c>
      <c r="AE1140" s="14">
        <f>INDEX(挂机升级突破!DS$6:DS$57,卡牌消耗!$AI1140)</f>
        <v>10</v>
      </c>
      <c r="AF1140" s="14" t="str">
        <f t="shared" si="421"/>
        <v>柠檬精</v>
      </c>
      <c r="AG1140" s="14">
        <f t="shared" si="422"/>
        <v>2</v>
      </c>
      <c r="AH1140" s="14" t="str">
        <f t="shared" si="423"/>
        <v>柠檬精魂火-44</v>
      </c>
      <c r="AI1140" s="14">
        <f t="shared" si="424"/>
        <v>44</v>
      </c>
      <c r="AJ1140" s="14" t="str">
        <f>INDEX(挂机升级突破!$DT$4:$ED$4,INDEX(挂机升级突破!$DQ$6:$DQ$57,卡牌消耗!AI1140))</f>
        <v>金币</v>
      </c>
      <c r="AK1140" s="14">
        <f>ROUND(INDEX(挂机升级突破!$DJ$6:$DJ$57,卡牌消耗!AI1140)*INDEX(卡牌消耗!$B$8:$F$8,AG1140)/$Q$4/50,0)*50</f>
        <v>26300</v>
      </c>
      <c r="AL1140" s="14" t="str">
        <f>IF(AD1140&gt;0,INDEX(挂机升级突破!$DT$4:$ED$4,AD1140),"")</f>
        <v>红色基础材料</v>
      </c>
      <c r="AM1140" s="14">
        <f>ROUND(INDEX(挂机升级突破!$DT$6:$ED$57,卡牌消耗!AI1140,AD1140)*INDEX(卡牌消耗!$B$5:$F$5,AG1140)/$Q$4/5,0)*5</f>
        <v>10</v>
      </c>
      <c r="AN1140" s="14" t="str">
        <f>IF(AE1140&gt;0,INDEX(挂机升级突破!$DT$4:$ED$4,AE1140),"")</f>
        <v>灵玉</v>
      </c>
      <c r="AO1140" s="14">
        <f>IF(AE1140&gt;0,ROUND(INDEX(挂机升级突破!$DT$6:$ED$57,卡牌消耗!AI1140,AE1140)*INDEX(卡牌消耗!$B$7:$F$7,AG1140)/$Q$4,0),"")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420"/>
        <v>22</v>
      </c>
      <c r="AC1141" s="14">
        <f>INDEX(挂机升级突破!$DQ$6:$DQ$57,卡牌消耗!AI1141)</f>
        <v>11</v>
      </c>
      <c r="AD1141" s="14">
        <f>INDEX(挂机升级突破!DR$6:DR$57,卡牌消耗!$AI1141)</f>
        <v>5</v>
      </c>
      <c r="AE1141" s="14">
        <f>INDEX(挂机升级突破!DS$6:DS$57,卡牌消耗!$AI1141)</f>
        <v>10</v>
      </c>
      <c r="AF1141" s="14" t="str">
        <f t="shared" si="421"/>
        <v>柠檬精</v>
      </c>
      <c r="AG1141" s="14">
        <f t="shared" si="422"/>
        <v>2</v>
      </c>
      <c r="AH1141" s="14" t="str">
        <f t="shared" si="423"/>
        <v>柠檬精魂火-45</v>
      </c>
      <c r="AI1141" s="14">
        <f t="shared" si="424"/>
        <v>45</v>
      </c>
      <c r="AJ1141" s="14" t="str">
        <f>INDEX(挂机升级突破!$DT$4:$ED$4,INDEX(挂机升级突破!$DQ$6:$DQ$57,卡牌消耗!AI1141))</f>
        <v>金币</v>
      </c>
      <c r="AK1141" s="14">
        <f>ROUND(INDEX(挂机升级突破!$DJ$6:$DJ$57,卡牌消耗!AI1141)*INDEX(卡牌消耗!$B$8:$F$8,AG1141)/$Q$4/50,0)*50</f>
        <v>26300</v>
      </c>
      <c r="AL1141" s="14" t="str">
        <f>IF(AD1141&gt;0,INDEX(挂机升级突破!$DT$4:$ED$4,AD1141),"")</f>
        <v>红色基础材料</v>
      </c>
      <c r="AM1141" s="14">
        <f>ROUND(INDEX(挂机升级突破!$DT$6:$ED$57,卡牌消耗!AI1141,AD1141)*INDEX(卡牌消耗!$B$5:$F$5,AG1141)/$Q$4/5,0)*5</f>
        <v>10</v>
      </c>
      <c r="AN1141" s="14" t="str">
        <f>IF(AE1141&gt;0,INDEX(挂机升级突破!$DT$4:$ED$4,AE1141),"")</f>
        <v>灵玉</v>
      </c>
      <c r="AO1141" s="14">
        <f>IF(AE1141&gt;0,ROUND(INDEX(挂机升级突破!$DT$6:$ED$57,卡牌消耗!AI1141,AE1141)*INDEX(卡牌消耗!$B$7:$F$7,AG1141)/$Q$4,0),"")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420"/>
        <v>22</v>
      </c>
      <c r="AC1142" s="14">
        <f>INDEX(挂机升级突破!$DQ$6:$DQ$57,卡牌消耗!AI1142)</f>
        <v>11</v>
      </c>
      <c r="AD1142" s="14">
        <f>INDEX(挂机升级突破!DR$6:DR$57,卡牌消耗!$AI1142)</f>
        <v>5</v>
      </c>
      <c r="AE1142" s="14">
        <f>INDEX(挂机升级突破!DS$6:DS$57,卡牌消耗!$AI1142)</f>
        <v>10</v>
      </c>
      <c r="AF1142" s="14" t="str">
        <f t="shared" si="421"/>
        <v>柠檬精</v>
      </c>
      <c r="AG1142" s="14">
        <f t="shared" si="422"/>
        <v>2</v>
      </c>
      <c r="AH1142" s="14" t="str">
        <f t="shared" si="423"/>
        <v>柠檬精魂火-46</v>
      </c>
      <c r="AI1142" s="14">
        <f t="shared" si="424"/>
        <v>46</v>
      </c>
      <c r="AJ1142" s="14" t="str">
        <f>INDEX(挂机升级突破!$DT$4:$ED$4,INDEX(挂机升级突破!$DQ$6:$DQ$57,卡牌消耗!AI1142))</f>
        <v>金币</v>
      </c>
      <c r="AK1142" s="14">
        <f>ROUND(INDEX(挂机升级突破!$DJ$6:$DJ$57,卡牌消耗!AI1142)*INDEX(卡牌消耗!$B$8:$F$8,AG1142)/$Q$4/50,0)*50</f>
        <v>28200</v>
      </c>
      <c r="AL1142" s="14" t="str">
        <f>IF(AD1142&gt;0,INDEX(挂机升级突破!$DT$4:$ED$4,AD1142),"")</f>
        <v>红色基础材料</v>
      </c>
      <c r="AM1142" s="14">
        <f>ROUND(INDEX(挂机升级突破!$DT$6:$ED$57,卡牌消耗!AI1142,AD1142)*INDEX(卡牌消耗!$B$5:$F$5,AG1142)/$Q$4/5,0)*5</f>
        <v>10</v>
      </c>
      <c r="AN1142" s="14" t="str">
        <f>IF(AE1142&gt;0,INDEX(挂机升级突破!$DT$4:$ED$4,AE1142),"")</f>
        <v>灵玉</v>
      </c>
      <c r="AO1142" s="14">
        <f>IF(AE1142&gt;0,ROUND(INDEX(挂机升级突破!$DT$6:$ED$57,卡牌消耗!AI1142,AE1142)*INDEX(卡牌消耗!$B$7:$F$7,AG1142)/$Q$4,0),"")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420"/>
        <v>22</v>
      </c>
      <c r="AC1143" s="14">
        <f>INDEX(挂机升级突破!$DQ$6:$DQ$57,卡牌消耗!AI1143)</f>
        <v>11</v>
      </c>
      <c r="AD1143" s="14">
        <f>INDEX(挂机升级突破!DR$6:DR$57,卡牌消耗!$AI1143)</f>
        <v>5</v>
      </c>
      <c r="AE1143" s="14">
        <f>INDEX(挂机升级突破!DS$6:DS$57,卡牌消耗!$AI1143)</f>
        <v>10</v>
      </c>
      <c r="AF1143" s="14" t="str">
        <f t="shared" si="421"/>
        <v>柠檬精</v>
      </c>
      <c r="AG1143" s="14">
        <f t="shared" si="422"/>
        <v>2</v>
      </c>
      <c r="AH1143" s="14" t="str">
        <f t="shared" si="423"/>
        <v>柠檬精魂火-47</v>
      </c>
      <c r="AI1143" s="14">
        <f t="shared" si="424"/>
        <v>47</v>
      </c>
      <c r="AJ1143" s="14" t="str">
        <f>INDEX(挂机升级突破!$DT$4:$ED$4,INDEX(挂机升级突破!$DQ$6:$DQ$57,卡牌消耗!AI1143))</f>
        <v>金币</v>
      </c>
      <c r="AK1143" s="14">
        <f>ROUND(INDEX(挂机升级突破!$DJ$6:$DJ$57,卡牌消耗!AI1143)*INDEX(卡牌消耗!$B$8:$F$8,AG1143)/$Q$4/50,0)*50</f>
        <v>136750</v>
      </c>
      <c r="AL1143" s="14" t="str">
        <f>IF(AD1143&gt;0,INDEX(挂机升级突破!$DT$4:$ED$4,AD1143),"")</f>
        <v>红色基础材料</v>
      </c>
      <c r="AM1143" s="14">
        <f>ROUND(INDEX(挂机升级突破!$DT$6:$ED$57,卡牌消耗!AI1143,AD1143)*INDEX(卡牌消耗!$B$5:$F$5,AG1143)/$Q$4/5,0)*5</f>
        <v>10</v>
      </c>
      <c r="AN1143" s="14" t="str">
        <f>IF(AE1143&gt;0,INDEX(挂机升级突破!$DT$4:$ED$4,AE1143),"")</f>
        <v>灵玉</v>
      </c>
      <c r="AO1143" s="14">
        <f>IF(AE1143&gt;0,ROUND(INDEX(挂机升级突破!$DT$6:$ED$57,卡牌消耗!AI1143,AE1143)*INDEX(卡牌消耗!$B$7:$F$7,AG1143)/$Q$4,0),"")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420"/>
        <v>22</v>
      </c>
      <c r="AC1144" s="14">
        <f>INDEX(挂机升级突破!$DQ$6:$DQ$57,卡牌消耗!AI1144)</f>
        <v>11</v>
      </c>
      <c r="AD1144" s="14">
        <f>INDEX(挂机升级突破!DR$6:DR$57,卡牌消耗!$AI1144)</f>
        <v>5</v>
      </c>
      <c r="AE1144" s="14">
        <f>INDEX(挂机升级突破!DS$6:DS$57,卡牌消耗!$AI1144)</f>
        <v>10</v>
      </c>
      <c r="AF1144" s="14" t="str">
        <f t="shared" si="421"/>
        <v>柠檬精</v>
      </c>
      <c r="AG1144" s="14">
        <f t="shared" si="422"/>
        <v>2</v>
      </c>
      <c r="AH1144" s="14" t="str">
        <f t="shared" si="423"/>
        <v>柠檬精魂火-48</v>
      </c>
      <c r="AI1144" s="14">
        <f t="shared" si="424"/>
        <v>48</v>
      </c>
      <c r="AJ1144" s="14" t="str">
        <f>INDEX(挂机升级突破!$DT$4:$ED$4,INDEX(挂机升级突破!$DQ$6:$DQ$57,卡牌消耗!AI1144))</f>
        <v>金币</v>
      </c>
      <c r="AK1144" s="14">
        <f>ROUND(INDEX(挂机升级突破!$DJ$6:$DJ$57,卡牌消耗!AI1144)*INDEX(卡牌消耗!$B$8:$F$8,AG1144)/$Q$4/50,0)*50</f>
        <v>136750</v>
      </c>
      <c r="AL1144" s="14" t="str">
        <f>IF(AD1144&gt;0,INDEX(挂机升级突破!$DT$4:$ED$4,AD1144),"")</f>
        <v>红色基础材料</v>
      </c>
      <c r="AM1144" s="14">
        <f>ROUND(INDEX(挂机升级突破!$DT$6:$ED$57,卡牌消耗!AI1144,AD1144)*INDEX(卡牌消耗!$B$5:$F$5,AG1144)/$Q$4/5,0)*5</f>
        <v>10</v>
      </c>
      <c r="AN1144" s="14" t="str">
        <f>IF(AE1144&gt;0,INDEX(挂机升级突破!$DT$4:$ED$4,AE1144),"")</f>
        <v>灵玉</v>
      </c>
      <c r="AO1144" s="14">
        <f>IF(AE1144&gt;0,ROUND(INDEX(挂机升级突破!$DT$6:$ED$57,卡牌消耗!AI1144,AE1144)*INDEX(卡牌消耗!$B$7:$F$7,AG1144)/$Q$4,0),"")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420"/>
        <v>22</v>
      </c>
      <c r="AC1145" s="14">
        <f>INDEX(挂机升级突破!$DQ$6:$DQ$57,卡牌消耗!AI1145)</f>
        <v>11</v>
      </c>
      <c r="AD1145" s="14">
        <f>INDEX(挂机升级突破!DR$6:DR$57,卡牌消耗!$AI1145)</f>
        <v>5</v>
      </c>
      <c r="AE1145" s="14">
        <f>INDEX(挂机升级突破!DS$6:DS$57,卡牌消耗!$AI1145)</f>
        <v>10</v>
      </c>
      <c r="AF1145" s="14" t="str">
        <f t="shared" si="421"/>
        <v>柠檬精</v>
      </c>
      <c r="AG1145" s="14">
        <f t="shared" si="422"/>
        <v>2</v>
      </c>
      <c r="AH1145" s="14" t="str">
        <f t="shared" si="423"/>
        <v>柠檬精魂火-49</v>
      </c>
      <c r="AI1145" s="14">
        <f t="shared" si="424"/>
        <v>49</v>
      </c>
      <c r="AJ1145" s="14" t="str">
        <f>INDEX(挂机升级突破!$DT$4:$ED$4,INDEX(挂机升级突破!$DQ$6:$DQ$57,卡牌消耗!AI1145))</f>
        <v>金币</v>
      </c>
      <c r="AK1145" s="14">
        <f>ROUND(INDEX(挂机升级突破!$DJ$6:$DJ$57,卡牌消耗!AI1145)*INDEX(卡牌消耗!$B$8:$F$8,AG1145)/$Q$4/50,0)*50</f>
        <v>136750</v>
      </c>
      <c r="AL1145" s="14" t="str">
        <f>IF(AD1145&gt;0,INDEX(挂机升级突破!$DT$4:$ED$4,AD1145),"")</f>
        <v>红色基础材料</v>
      </c>
      <c r="AM1145" s="14">
        <f>ROUND(INDEX(挂机升级突破!$DT$6:$ED$57,卡牌消耗!AI1145,AD1145)*INDEX(卡牌消耗!$B$5:$F$5,AG1145)/$Q$4/5,0)*5</f>
        <v>10</v>
      </c>
      <c r="AN1145" s="14" t="str">
        <f>IF(AE1145&gt;0,INDEX(挂机升级突破!$DT$4:$ED$4,AE1145),"")</f>
        <v>灵玉</v>
      </c>
      <c r="AO1145" s="14">
        <f>IF(AE1145&gt;0,ROUND(INDEX(挂机升级突破!$DT$6:$ED$57,卡牌消耗!AI1145,AE1145)*INDEX(卡牌消耗!$B$7:$F$7,AG1145)/$Q$4,0),"")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420"/>
        <v>22</v>
      </c>
      <c r="AC1146" s="14">
        <f>INDEX(挂机升级突破!$DQ$6:$DQ$57,卡牌消耗!AI1146)</f>
        <v>11</v>
      </c>
      <c r="AD1146" s="14">
        <f>INDEX(挂机升级突破!DR$6:DR$57,卡牌消耗!$AI1146)</f>
        <v>5</v>
      </c>
      <c r="AE1146" s="14">
        <f>INDEX(挂机升级突破!DS$6:DS$57,卡牌消耗!$AI1146)</f>
        <v>10</v>
      </c>
      <c r="AF1146" s="14" t="str">
        <f t="shared" si="421"/>
        <v>柠檬精</v>
      </c>
      <c r="AG1146" s="14">
        <f t="shared" si="422"/>
        <v>2</v>
      </c>
      <c r="AH1146" s="14" t="str">
        <f t="shared" si="423"/>
        <v>柠檬精魂火-50</v>
      </c>
      <c r="AI1146" s="14">
        <f t="shared" si="424"/>
        <v>50</v>
      </c>
      <c r="AJ1146" s="14" t="str">
        <f>INDEX(挂机升级突破!$DT$4:$ED$4,INDEX(挂机升级突破!$DQ$6:$DQ$57,卡牌消耗!AI1146))</f>
        <v>金币</v>
      </c>
      <c r="AK1146" s="14">
        <f>ROUND(INDEX(挂机升级突破!$DJ$6:$DJ$57,卡牌消耗!AI1146)*INDEX(卡牌消耗!$B$8:$F$8,AG1146)/$Q$4/50,0)*50</f>
        <v>227950</v>
      </c>
      <c r="AL1146" s="14" t="str">
        <f>IF(AD1146&gt;0,INDEX(挂机升级突破!$DT$4:$ED$4,AD1146),"")</f>
        <v>红色基础材料</v>
      </c>
      <c r="AM1146" s="14">
        <f>ROUND(INDEX(挂机升级突破!$DT$6:$ED$57,卡牌消耗!AI1146,AD1146)*INDEX(卡牌消耗!$B$5:$F$5,AG1146)/$Q$4/5,0)*5</f>
        <v>10</v>
      </c>
      <c r="AN1146" s="14" t="str">
        <f>IF(AE1146&gt;0,INDEX(挂机升级突破!$DT$4:$ED$4,AE1146),"")</f>
        <v>灵玉</v>
      </c>
      <c r="AO1146" s="14">
        <f>IF(AE1146&gt;0,ROUND(INDEX(挂机升级突破!$DT$6:$ED$57,卡牌消耗!AI1146,AE1146)*INDEX(卡牌消耗!$B$7:$F$7,AG1146)/$Q$4,0),"")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420"/>
        <v>22</v>
      </c>
      <c r="AC1147" s="14">
        <f>INDEX(挂机升级突破!$DQ$6:$DQ$57,卡牌消耗!AI1147)</f>
        <v>11</v>
      </c>
      <c r="AD1147" s="14">
        <f>INDEX(挂机升级突破!DR$6:DR$57,卡牌消耗!$AI1147)</f>
        <v>5</v>
      </c>
      <c r="AE1147" s="14">
        <f>INDEX(挂机升级突破!DS$6:DS$57,卡牌消耗!$AI1147)</f>
        <v>10</v>
      </c>
      <c r="AF1147" s="14" t="str">
        <f t="shared" si="421"/>
        <v>柠檬精</v>
      </c>
      <c r="AG1147" s="14">
        <f t="shared" si="422"/>
        <v>2</v>
      </c>
      <c r="AH1147" s="14" t="str">
        <f t="shared" si="423"/>
        <v>柠檬精魂火-51</v>
      </c>
      <c r="AI1147" s="14">
        <f t="shared" si="424"/>
        <v>51</v>
      </c>
      <c r="AJ1147" s="14" t="str">
        <f>INDEX(挂机升级突破!$DT$4:$ED$4,INDEX(挂机升级突破!$DQ$6:$DQ$57,卡牌消耗!AI1147))</f>
        <v>金币</v>
      </c>
      <c r="AK1147" s="14">
        <f>ROUND(INDEX(挂机升级突破!$DJ$6:$DJ$57,卡牌消耗!AI1147)*INDEX(卡牌消耗!$B$8:$F$8,AG1147)/$Q$4/50,0)*50</f>
        <v>250750</v>
      </c>
      <c r="AL1147" s="14" t="str">
        <f>IF(AD1147&gt;0,INDEX(挂机升级突破!$DT$4:$ED$4,AD1147),"")</f>
        <v>红色基础材料</v>
      </c>
      <c r="AM1147" s="14">
        <f>ROUND(INDEX(挂机升级突破!$DT$6:$ED$57,卡牌消耗!AI1147,AD1147)*INDEX(卡牌消耗!$B$5:$F$5,AG1147)/$Q$4/5,0)*5</f>
        <v>10</v>
      </c>
      <c r="AN1147" s="14" t="str">
        <f>IF(AE1147&gt;0,INDEX(挂机升级突破!$DT$4:$ED$4,AE1147),"")</f>
        <v>灵玉</v>
      </c>
      <c r="AO1147" s="14">
        <f>IF(AE1147&gt;0,ROUND(INDEX(挂机升级突破!$DT$6:$ED$57,卡牌消耗!AI1147,AE1147)*INDEX(卡牌消耗!$B$7:$F$7,AG1147)/$Q$4,0),"")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420"/>
        <v>22</v>
      </c>
      <c r="AC1148" s="14">
        <f>INDEX(挂机升级突破!$DQ$6:$DQ$57,卡牌消耗!AI1148)</f>
        <v>11</v>
      </c>
      <c r="AD1148" s="14">
        <f>INDEX(挂机升级突破!DR$6:DR$57,卡牌消耗!$AI1148)</f>
        <v>5</v>
      </c>
      <c r="AE1148" s="14">
        <f>INDEX(挂机升级突破!DS$6:DS$57,卡牌消耗!$AI1148)</f>
        <v>10</v>
      </c>
      <c r="AF1148" s="14" t="str">
        <f t="shared" si="421"/>
        <v>柠檬精</v>
      </c>
      <c r="AG1148" s="14">
        <f t="shared" si="422"/>
        <v>2</v>
      </c>
      <c r="AH1148" s="14" t="str">
        <f t="shared" si="423"/>
        <v>柠檬精魂火-52</v>
      </c>
      <c r="AI1148" s="14">
        <f t="shared" si="424"/>
        <v>52</v>
      </c>
      <c r="AJ1148" s="14" t="str">
        <f>INDEX(挂机升级突破!$DT$4:$ED$4,INDEX(挂机升级突破!$DQ$6:$DQ$57,卡牌消耗!AI1148))</f>
        <v>金币</v>
      </c>
      <c r="AK1148" s="14">
        <f>ROUND(INDEX(挂机升级突破!$DJ$6:$DJ$57,卡牌消耗!AI1148)*INDEX(卡牌消耗!$B$8:$F$8,AG1148)/$Q$4/50,0)*50</f>
        <v>250750</v>
      </c>
      <c r="AL1148" s="14" t="str">
        <f>IF(AD1148&gt;0,INDEX(挂机升级突破!$DT$4:$ED$4,AD1148),"")</f>
        <v>红色基础材料</v>
      </c>
      <c r="AM1148" s="14">
        <f>ROUND(INDEX(挂机升级突破!$DT$6:$ED$57,卡牌消耗!AI1148,AD1148)*INDEX(卡牌消耗!$B$5:$F$5,AG1148)/$Q$4/5,0)*5</f>
        <v>10</v>
      </c>
      <c r="AN1148" s="14" t="str">
        <f>IF(AE1148&gt;0,INDEX(挂机升级突破!$DT$4:$ED$4,AE1148),"")</f>
        <v>灵玉</v>
      </c>
      <c r="AO1148" s="14">
        <f>IF(AE1148&gt;0,ROUND(INDEX(挂机升级突破!$DT$6:$ED$57,卡牌消耗!AI1148,AE1148)*INDEX(卡牌消耗!$B$7:$F$7,AG1148)/$Q$4,0),"")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420"/>
        <v>23</v>
      </c>
      <c r="AC1149" s="14">
        <f>INDEX(挂机升级突破!$DQ$6:$DQ$57,卡牌消耗!AI1149)</f>
        <v>11</v>
      </c>
      <c r="AD1149" s="14">
        <f>INDEX(挂机升级突破!DR$6:DR$57,卡牌消耗!$AI1149)</f>
        <v>1</v>
      </c>
      <c r="AE1149" s="14">
        <f>INDEX(挂机升级突破!DS$6:DS$57,卡牌消耗!$AI1149)</f>
        <v>0</v>
      </c>
      <c r="AF1149" s="14" t="str">
        <f t="shared" si="421"/>
        <v>异邦刀客</v>
      </c>
      <c r="AG1149" s="14">
        <f t="shared" si="422"/>
        <v>2</v>
      </c>
      <c r="AH1149" s="14" t="str">
        <f t="shared" si="423"/>
        <v>异邦刀客魂火-1</v>
      </c>
      <c r="AI1149" s="14">
        <f t="shared" si="424"/>
        <v>1</v>
      </c>
      <c r="AJ1149" s="14" t="str">
        <f>INDEX(挂机升级突破!$DT$4:$ED$4,INDEX(挂机升级突破!$DQ$6:$DQ$57,卡牌消耗!AI1149))</f>
        <v>金币</v>
      </c>
      <c r="AK1149" s="14">
        <f>ROUND(INDEX(挂机升级突破!$DJ$6:$DJ$57,卡牌消耗!AI1149)*INDEX(卡牌消耗!$B$8:$F$8,AG1149)/$Q$4/50,0)*50</f>
        <v>600</v>
      </c>
      <c r="AL1149" s="14" t="str">
        <f>IF(AD1149&gt;0,INDEX(挂机升级突破!$DT$4:$ED$4,AD1149),"")</f>
        <v>绿色基础材料</v>
      </c>
      <c r="AM1149" s="14">
        <f>ROUND(INDEX(挂机升级突破!$DT$6:$ED$57,卡牌消耗!AI1149,AD1149)*INDEX(卡牌消耗!$B$5:$F$5,AG1149)/$Q$4/5,0)*5</f>
        <v>20</v>
      </c>
      <c r="AN1149" s="14" t="str">
        <f>IF(AE1149&gt;0,INDEX(挂机升级突破!$DT$4:$ED$4,AE1149),"")</f>
        <v/>
      </c>
      <c r="AO1149" s="14" t="str">
        <f>IF(AE1149&gt;0,ROUND(INDEX(挂机升级突破!$DT$6:$ED$57,卡牌消耗!AI1149,AE1149)*INDEX(卡牌消耗!$B$7:$F$7,AG1149)/$Q$4,0),"")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420"/>
        <v>23</v>
      </c>
      <c r="AC1150" s="14">
        <f>INDEX(挂机升级突破!$DQ$6:$DQ$57,卡牌消耗!AI1150)</f>
        <v>11</v>
      </c>
      <c r="AD1150" s="14">
        <f>INDEX(挂机升级突破!DR$6:DR$57,卡牌消耗!$AI1150)</f>
        <v>1</v>
      </c>
      <c r="AE1150" s="14">
        <f>INDEX(挂机升级突破!DS$6:DS$57,卡牌消耗!$AI1150)</f>
        <v>0</v>
      </c>
      <c r="AF1150" s="14" t="str">
        <f t="shared" si="421"/>
        <v>异邦刀客</v>
      </c>
      <c r="AG1150" s="14">
        <f t="shared" si="422"/>
        <v>2</v>
      </c>
      <c r="AH1150" s="14" t="str">
        <f t="shared" si="423"/>
        <v>异邦刀客魂火-2</v>
      </c>
      <c r="AI1150" s="14">
        <f t="shared" si="424"/>
        <v>2</v>
      </c>
      <c r="AJ1150" s="14" t="str">
        <f>INDEX(挂机升级突破!$DT$4:$ED$4,INDEX(挂机升级突破!$DQ$6:$DQ$57,卡牌消耗!AI1150))</f>
        <v>金币</v>
      </c>
      <c r="AK1150" s="14">
        <f>ROUND(INDEX(挂机升级突破!$DJ$6:$DJ$57,卡牌消耗!AI1150)*INDEX(卡牌消耗!$B$8:$F$8,AG1150)/$Q$4/50,0)*50</f>
        <v>750</v>
      </c>
      <c r="AL1150" s="14" t="str">
        <f>IF(AD1150&gt;0,INDEX(挂机升级突破!$DT$4:$ED$4,AD1150),"")</f>
        <v>绿色基础材料</v>
      </c>
      <c r="AM1150" s="14">
        <f>ROUND(INDEX(挂机升级突破!$DT$6:$ED$57,卡牌消耗!AI1150,AD1150)*INDEX(卡牌消耗!$B$5:$F$5,AG1150)/$Q$4/5,0)*5</f>
        <v>60</v>
      </c>
      <c r="AN1150" s="14" t="str">
        <f>IF(AE1150&gt;0,INDEX(挂机升级突破!$DT$4:$ED$4,AE1150),"")</f>
        <v/>
      </c>
      <c r="AO1150" s="14" t="str">
        <f>IF(AE1150&gt;0,ROUND(INDEX(挂机升级突破!$DT$6:$ED$57,卡牌消耗!AI1150,AE1150)*INDEX(卡牌消耗!$B$7:$F$7,AG1150)/$Q$4,0),"")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420"/>
        <v>23</v>
      </c>
      <c r="AC1151" s="14">
        <f>INDEX(挂机升级突破!$DQ$6:$DQ$57,卡牌消耗!AI1151)</f>
        <v>11</v>
      </c>
      <c r="AD1151" s="14">
        <f>INDEX(挂机升级突破!DR$6:DR$57,卡牌消耗!$AI1151)</f>
        <v>1</v>
      </c>
      <c r="AE1151" s="14">
        <f>INDEX(挂机升级突破!DS$6:DS$57,卡牌消耗!$AI1151)</f>
        <v>0</v>
      </c>
      <c r="AF1151" s="14" t="str">
        <f t="shared" si="421"/>
        <v>异邦刀客</v>
      </c>
      <c r="AG1151" s="14">
        <f t="shared" si="422"/>
        <v>2</v>
      </c>
      <c r="AH1151" s="14" t="str">
        <f t="shared" si="423"/>
        <v>异邦刀客魂火-3</v>
      </c>
      <c r="AI1151" s="14">
        <f t="shared" si="424"/>
        <v>3</v>
      </c>
      <c r="AJ1151" s="14" t="str">
        <f>INDEX(挂机升级突破!$DT$4:$ED$4,INDEX(挂机升级突破!$DQ$6:$DQ$57,卡牌消耗!AI1151))</f>
        <v>金币</v>
      </c>
      <c r="AK1151" s="14">
        <f>ROUND(INDEX(挂机升级突破!$DJ$6:$DJ$57,卡牌消耗!AI1151)*INDEX(卡牌消耗!$B$8:$F$8,AG1151)/$Q$4/50,0)*50</f>
        <v>750</v>
      </c>
      <c r="AL1151" s="14" t="str">
        <f>IF(AD1151&gt;0,INDEX(挂机升级突破!$DT$4:$ED$4,AD1151),"")</f>
        <v>绿色基础材料</v>
      </c>
      <c r="AM1151" s="14">
        <f>ROUND(INDEX(挂机升级突破!$DT$6:$ED$57,卡牌消耗!AI1151,AD1151)*INDEX(卡牌消耗!$B$5:$F$5,AG1151)/$Q$4/5,0)*5</f>
        <v>80</v>
      </c>
      <c r="AN1151" s="14" t="str">
        <f>IF(AE1151&gt;0,INDEX(挂机升级突破!$DT$4:$ED$4,AE1151),"")</f>
        <v/>
      </c>
      <c r="AO1151" s="14" t="str">
        <f>IF(AE1151&gt;0,ROUND(INDEX(挂机升级突破!$DT$6:$ED$57,卡牌消耗!AI1151,AE1151)*INDEX(卡牌消耗!$B$7:$F$7,AG1151)/$Q$4,0),"")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420"/>
        <v>23</v>
      </c>
      <c r="AC1152" s="14">
        <f>INDEX(挂机升级突破!$DQ$6:$DQ$57,卡牌消耗!AI1152)</f>
        <v>11</v>
      </c>
      <c r="AD1152" s="14">
        <f>INDEX(挂机升级突破!DR$6:DR$57,卡牌消耗!$AI1152)</f>
        <v>1</v>
      </c>
      <c r="AE1152" s="14">
        <f>INDEX(挂机升级突破!DS$6:DS$57,卡牌消耗!$AI1152)</f>
        <v>0</v>
      </c>
      <c r="AF1152" s="14" t="str">
        <f t="shared" si="421"/>
        <v>异邦刀客</v>
      </c>
      <c r="AG1152" s="14">
        <f t="shared" si="422"/>
        <v>2</v>
      </c>
      <c r="AH1152" s="14" t="str">
        <f t="shared" si="423"/>
        <v>异邦刀客魂火-4</v>
      </c>
      <c r="AI1152" s="14">
        <f t="shared" si="424"/>
        <v>4</v>
      </c>
      <c r="AJ1152" s="14" t="str">
        <f>INDEX(挂机升级突破!$DT$4:$ED$4,INDEX(挂机升级突破!$DQ$6:$DQ$57,卡牌消耗!AI1152))</f>
        <v>金币</v>
      </c>
      <c r="AK1152" s="14">
        <f>ROUND(INDEX(挂机升级突破!$DJ$6:$DJ$57,卡牌消耗!AI1152)*INDEX(卡牌消耗!$B$8:$F$8,AG1152)/$Q$4/50,0)*50</f>
        <v>750</v>
      </c>
      <c r="AL1152" s="14" t="str">
        <f>IF(AD1152&gt;0,INDEX(挂机升级突破!$DT$4:$ED$4,AD1152),"")</f>
        <v>绿色基础材料</v>
      </c>
      <c r="AM1152" s="14">
        <f>ROUND(INDEX(挂机升级突破!$DT$6:$ED$57,卡牌消耗!AI1152,AD1152)*INDEX(卡牌消耗!$B$5:$F$5,AG1152)/$Q$4/5,0)*5</f>
        <v>125</v>
      </c>
      <c r="AN1152" s="14" t="str">
        <f>IF(AE1152&gt;0,INDEX(挂机升级突破!$DT$4:$ED$4,AE1152),"")</f>
        <v/>
      </c>
      <c r="AO1152" s="14" t="str">
        <f>IF(AE1152&gt;0,ROUND(INDEX(挂机升级突破!$DT$6:$ED$57,卡牌消耗!AI1152,AE1152)*INDEX(卡牌消耗!$B$7:$F$7,AG1152)/$Q$4,0),"")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420"/>
        <v>23</v>
      </c>
      <c r="AC1153" s="14">
        <f>INDEX(挂机升级突破!$DQ$6:$DQ$57,卡牌消耗!AI1153)</f>
        <v>11</v>
      </c>
      <c r="AD1153" s="14">
        <f>INDEX(挂机升级突破!DR$6:DR$57,卡牌消耗!$AI1153)</f>
        <v>1</v>
      </c>
      <c r="AE1153" s="14">
        <f>INDEX(挂机升级突破!DS$6:DS$57,卡牌消耗!$AI1153)</f>
        <v>0</v>
      </c>
      <c r="AF1153" s="14" t="str">
        <f t="shared" si="421"/>
        <v>异邦刀客</v>
      </c>
      <c r="AG1153" s="14">
        <f t="shared" si="422"/>
        <v>2</v>
      </c>
      <c r="AH1153" s="14" t="str">
        <f t="shared" si="423"/>
        <v>异邦刀客魂火-5</v>
      </c>
      <c r="AI1153" s="14">
        <f t="shared" si="424"/>
        <v>5</v>
      </c>
      <c r="AJ1153" s="14" t="str">
        <f>INDEX(挂机升级突破!$DT$4:$ED$4,INDEX(挂机升级突破!$DQ$6:$DQ$57,卡牌消耗!AI1153))</f>
        <v>金币</v>
      </c>
      <c r="AK1153" s="14">
        <f>ROUND(INDEX(挂机升级突破!$DJ$6:$DJ$57,卡牌消耗!AI1153)*INDEX(卡牌消耗!$B$8:$F$8,AG1153)/$Q$4/50,0)*50</f>
        <v>750</v>
      </c>
      <c r="AL1153" s="14" t="str">
        <f>IF(AD1153&gt;0,INDEX(挂机升级突破!$DT$4:$ED$4,AD1153),"")</f>
        <v>绿色基础材料</v>
      </c>
      <c r="AM1153" s="14">
        <f>ROUND(INDEX(挂机升级突破!$DT$6:$ED$57,卡牌消耗!AI1153,AD1153)*INDEX(卡牌消耗!$B$5:$F$5,AG1153)/$Q$4/5,0)*5</f>
        <v>125</v>
      </c>
      <c r="AN1153" s="14" t="str">
        <f>IF(AE1153&gt;0,INDEX(挂机升级突破!$DT$4:$ED$4,AE1153),"")</f>
        <v/>
      </c>
      <c r="AO1153" s="14" t="str">
        <f>IF(AE1153&gt;0,ROUND(INDEX(挂机升级突破!$DT$6:$ED$57,卡牌消耗!AI1153,AE1153)*INDEX(卡牌消耗!$B$7:$F$7,AG1153)/$Q$4,0),"")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420"/>
        <v>23</v>
      </c>
      <c r="AC1154" s="14">
        <f>INDEX(挂机升级突破!$DQ$6:$DQ$57,卡牌消耗!AI1154)</f>
        <v>11</v>
      </c>
      <c r="AD1154" s="14">
        <f>INDEX(挂机升级突破!DR$6:DR$57,卡牌消耗!$AI1154)</f>
        <v>2</v>
      </c>
      <c r="AE1154" s="14">
        <f>INDEX(挂机升级突破!DS$6:DS$57,卡牌消耗!$AI1154)</f>
        <v>0</v>
      </c>
      <c r="AF1154" s="14" t="str">
        <f t="shared" si="421"/>
        <v>异邦刀客</v>
      </c>
      <c r="AG1154" s="14">
        <f t="shared" si="422"/>
        <v>2</v>
      </c>
      <c r="AH1154" s="14" t="str">
        <f t="shared" si="423"/>
        <v>异邦刀客魂火-6</v>
      </c>
      <c r="AI1154" s="14">
        <f t="shared" si="424"/>
        <v>6</v>
      </c>
      <c r="AJ1154" s="14" t="str">
        <f>INDEX(挂机升级突破!$DT$4:$ED$4,INDEX(挂机升级突破!$DQ$6:$DQ$57,卡牌消耗!AI1154))</f>
        <v>金币</v>
      </c>
      <c r="AK1154" s="14">
        <f>ROUND(INDEX(挂机升级突破!$DJ$6:$DJ$57,卡牌消耗!AI1154)*INDEX(卡牌消耗!$B$8:$F$8,AG1154)/$Q$4/50,0)*50</f>
        <v>900</v>
      </c>
      <c r="AL1154" s="14" t="str">
        <f>IF(AD1154&gt;0,INDEX(挂机升级突破!$DT$4:$ED$4,AD1154),"")</f>
        <v>蓝色基础材料</v>
      </c>
      <c r="AM1154" s="14">
        <f>ROUND(INDEX(挂机升级突破!$DT$6:$ED$57,卡牌消耗!AI1154,AD1154)*INDEX(卡牌消耗!$B$5:$F$5,AG1154)/$Q$4/5,0)*5</f>
        <v>25</v>
      </c>
      <c r="AN1154" s="14" t="str">
        <f>IF(AE1154&gt;0,INDEX(挂机升级突破!$DT$4:$ED$4,AE1154),"")</f>
        <v/>
      </c>
      <c r="AO1154" s="14" t="str">
        <f>IF(AE1154&gt;0,ROUND(INDEX(挂机升级突破!$DT$6:$ED$57,卡牌消耗!AI1154,AE1154)*INDEX(卡牌消耗!$B$7:$F$7,AG1154)/$Q$4,0),"")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420"/>
        <v>23</v>
      </c>
      <c r="AC1155" s="14">
        <f>INDEX(挂机升级突破!$DQ$6:$DQ$57,卡牌消耗!AI1155)</f>
        <v>11</v>
      </c>
      <c r="AD1155" s="14">
        <f>INDEX(挂机升级突破!DR$6:DR$57,卡牌消耗!$AI1155)</f>
        <v>2</v>
      </c>
      <c r="AE1155" s="14">
        <f>INDEX(挂机升级突破!DS$6:DS$57,卡牌消耗!$AI1155)</f>
        <v>0</v>
      </c>
      <c r="AF1155" s="14" t="str">
        <f t="shared" si="421"/>
        <v>异邦刀客</v>
      </c>
      <c r="AG1155" s="14">
        <f t="shared" si="422"/>
        <v>2</v>
      </c>
      <c r="AH1155" s="14" t="str">
        <f t="shared" si="423"/>
        <v>异邦刀客魂火-7</v>
      </c>
      <c r="AI1155" s="14">
        <f t="shared" si="424"/>
        <v>7</v>
      </c>
      <c r="AJ1155" s="14" t="str">
        <f>INDEX(挂机升级突破!$DT$4:$ED$4,INDEX(挂机升级突破!$DQ$6:$DQ$57,卡牌消耗!AI1155))</f>
        <v>金币</v>
      </c>
      <c r="AK1155" s="14">
        <f>ROUND(INDEX(挂机升级突破!$DJ$6:$DJ$57,卡牌消耗!AI1155)*INDEX(卡牌消耗!$B$8:$F$8,AG1155)/$Q$4/50,0)*50</f>
        <v>900</v>
      </c>
      <c r="AL1155" s="14" t="str">
        <f>IF(AD1155&gt;0,INDEX(挂机升级突破!$DT$4:$ED$4,AD1155),"")</f>
        <v>蓝色基础材料</v>
      </c>
      <c r="AM1155" s="14">
        <f>ROUND(INDEX(挂机升级突破!$DT$6:$ED$57,卡牌消耗!AI1155,AD1155)*INDEX(卡牌消耗!$B$5:$F$5,AG1155)/$Q$4/5,0)*5</f>
        <v>25</v>
      </c>
      <c r="AN1155" s="14" t="str">
        <f>IF(AE1155&gt;0,INDEX(挂机升级突破!$DT$4:$ED$4,AE1155),"")</f>
        <v/>
      </c>
      <c r="AO1155" s="14" t="str">
        <f>IF(AE1155&gt;0,ROUND(INDEX(挂机升级突破!$DT$6:$ED$57,卡牌消耗!AI1155,AE1155)*INDEX(卡牌消耗!$B$7:$F$7,AG1155)/$Q$4,0),"")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420"/>
        <v>23</v>
      </c>
      <c r="AC1156" s="14">
        <f>INDEX(挂机升级突破!$DQ$6:$DQ$57,卡牌消耗!AI1156)</f>
        <v>11</v>
      </c>
      <c r="AD1156" s="14">
        <f>INDEX(挂机升级突破!DR$6:DR$57,卡牌消耗!$AI1156)</f>
        <v>2</v>
      </c>
      <c r="AE1156" s="14">
        <f>INDEX(挂机升级突破!DS$6:DS$57,卡牌消耗!$AI1156)</f>
        <v>0</v>
      </c>
      <c r="AF1156" s="14" t="str">
        <f t="shared" si="421"/>
        <v>异邦刀客</v>
      </c>
      <c r="AG1156" s="14">
        <f t="shared" si="422"/>
        <v>2</v>
      </c>
      <c r="AH1156" s="14" t="str">
        <f t="shared" si="423"/>
        <v>异邦刀客魂火-8</v>
      </c>
      <c r="AI1156" s="14">
        <f t="shared" si="424"/>
        <v>8</v>
      </c>
      <c r="AJ1156" s="14" t="str">
        <f>INDEX(挂机升级突破!$DT$4:$ED$4,INDEX(挂机升级突破!$DQ$6:$DQ$57,卡牌消耗!AI1156))</f>
        <v>金币</v>
      </c>
      <c r="AK1156" s="14">
        <f>ROUND(INDEX(挂机升级突破!$DJ$6:$DJ$57,卡牌消耗!AI1156)*INDEX(卡牌消耗!$B$8:$F$8,AG1156)/$Q$4/50,0)*50</f>
        <v>1350</v>
      </c>
      <c r="AL1156" s="14" t="str">
        <f>IF(AD1156&gt;0,INDEX(挂机升级突破!$DT$4:$ED$4,AD1156),"")</f>
        <v>蓝色基础材料</v>
      </c>
      <c r="AM1156" s="14">
        <f>ROUND(INDEX(挂机升级突破!$DT$6:$ED$57,卡牌消耗!AI1156,AD1156)*INDEX(卡牌消耗!$B$5:$F$5,AG1156)/$Q$4/5,0)*5</f>
        <v>45</v>
      </c>
      <c r="AN1156" s="14" t="str">
        <f>IF(AE1156&gt;0,INDEX(挂机升级突破!$DT$4:$ED$4,AE1156),"")</f>
        <v/>
      </c>
      <c r="AO1156" s="14" t="str">
        <f>IF(AE1156&gt;0,ROUND(INDEX(挂机升级突破!$DT$6:$ED$57,卡牌消耗!AI1156,AE1156)*INDEX(卡牌消耗!$B$7:$F$7,AG1156)/$Q$4,0),"")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420"/>
        <v>23</v>
      </c>
      <c r="AC1157" s="14">
        <f>INDEX(挂机升级突破!$DQ$6:$DQ$57,卡牌消耗!AI1157)</f>
        <v>11</v>
      </c>
      <c r="AD1157" s="14">
        <f>INDEX(挂机升级突破!DR$6:DR$57,卡牌消耗!$AI1157)</f>
        <v>2</v>
      </c>
      <c r="AE1157" s="14">
        <f>INDEX(挂机升级突破!DS$6:DS$57,卡牌消耗!$AI1157)</f>
        <v>0</v>
      </c>
      <c r="AF1157" s="14" t="str">
        <f t="shared" si="421"/>
        <v>异邦刀客</v>
      </c>
      <c r="AG1157" s="14">
        <f t="shared" si="422"/>
        <v>2</v>
      </c>
      <c r="AH1157" s="14" t="str">
        <f t="shared" si="423"/>
        <v>异邦刀客魂火-9</v>
      </c>
      <c r="AI1157" s="14">
        <f t="shared" si="424"/>
        <v>9</v>
      </c>
      <c r="AJ1157" s="14" t="str">
        <f>INDEX(挂机升级突破!$DT$4:$ED$4,INDEX(挂机升级突破!$DQ$6:$DQ$57,卡牌消耗!AI1157))</f>
        <v>金币</v>
      </c>
      <c r="AK1157" s="14">
        <f>ROUND(INDEX(挂机升级突破!$DJ$6:$DJ$57,卡牌消耗!AI1157)*INDEX(卡牌消耗!$B$8:$F$8,AG1157)/$Q$4/50,0)*50</f>
        <v>1350</v>
      </c>
      <c r="AL1157" s="14" t="str">
        <f>IF(AD1157&gt;0,INDEX(挂机升级突破!$DT$4:$ED$4,AD1157),"")</f>
        <v>蓝色基础材料</v>
      </c>
      <c r="AM1157" s="14">
        <f>ROUND(INDEX(挂机升级突破!$DT$6:$ED$57,卡牌消耗!AI1157,AD1157)*INDEX(卡牌消耗!$B$5:$F$5,AG1157)/$Q$4/5,0)*5</f>
        <v>45</v>
      </c>
      <c r="AN1157" s="14" t="str">
        <f>IF(AE1157&gt;0,INDEX(挂机升级突破!$DT$4:$ED$4,AE1157),"")</f>
        <v/>
      </c>
      <c r="AO1157" s="14" t="str">
        <f>IF(AE1157&gt;0,ROUND(INDEX(挂机升级突破!$DT$6:$ED$57,卡牌消耗!AI1157,AE1157)*INDEX(卡牌消耗!$B$7:$F$7,AG1157)/$Q$4,0),"")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425">INT((AA1158-1)/52)+1</f>
        <v>23</v>
      </c>
      <c r="AC1158" s="14">
        <f>INDEX(挂机升级突破!$DQ$6:$DQ$57,卡牌消耗!AI1158)</f>
        <v>11</v>
      </c>
      <c r="AD1158" s="14">
        <f>INDEX(挂机升级突破!DR$6:DR$57,卡牌消耗!$AI1158)</f>
        <v>2</v>
      </c>
      <c r="AE1158" s="14">
        <f>INDEX(挂机升级突破!DS$6:DS$57,卡牌消耗!$AI1158)</f>
        <v>0</v>
      </c>
      <c r="AF1158" s="14" t="str">
        <f t="shared" ref="AF1158:AF1221" si="426">INDEX($B$13:$B$40,AB1158)</f>
        <v>异邦刀客</v>
      </c>
      <c r="AG1158" s="14">
        <f t="shared" ref="AG1158:AG1221" si="427">INDEX($C$13:$C$40,AB1158)</f>
        <v>2</v>
      </c>
      <c r="AH1158" s="14" t="str">
        <f t="shared" ref="AH1158:AH1221" si="428">AF1158&amp;"魂火-"&amp;AI1158</f>
        <v>异邦刀客魂火-10</v>
      </c>
      <c r="AI1158" s="14">
        <f t="shared" ref="AI1158:AI1221" si="429">AA1158-(AB1158-1)*52</f>
        <v>10</v>
      </c>
      <c r="AJ1158" s="14" t="str">
        <f>INDEX(挂机升级突破!$DT$4:$ED$4,INDEX(挂机升级突破!$DQ$6:$DQ$57,卡牌消耗!AI1158))</f>
        <v>金币</v>
      </c>
      <c r="AK1158" s="14">
        <f>ROUND(INDEX(挂机升级突破!$DJ$6:$DJ$57,卡牌消耗!AI1158)*INDEX(卡牌消耗!$B$8:$F$8,AG1158)/$Q$4/50,0)*50</f>
        <v>2250</v>
      </c>
      <c r="AL1158" s="14" t="str">
        <f>IF(AD1158&gt;0,INDEX(挂机升级突破!$DT$4:$ED$4,AD1158),"")</f>
        <v>蓝色基础材料</v>
      </c>
      <c r="AM1158" s="14">
        <f>ROUND(INDEX(挂机升级突破!$DT$6:$ED$57,卡牌消耗!AI1158,AD1158)*INDEX(卡牌消耗!$B$5:$F$5,AG1158)/$Q$4/5,0)*5</f>
        <v>70</v>
      </c>
      <c r="AN1158" s="14" t="str">
        <f>IF(AE1158&gt;0,INDEX(挂机升级突破!$DT$4:$ED$4,AE1158),"")</f>
        <v/>
      </c>
      <c r="AO1158" s="14" t="str">
        <f>IF(AE1158&gt;0,ROUND(INDEX(挂机升级突破!$DT$6:$ED$57,卡牌消耗!AI1158,AE1158)*INDEX(卡牌消耗!$B$7:$F$7,AG1158)/$Q$4,0),"")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425"/>
        <v>23</v>
      </c>
      <c r="AC1159" s="14">
        <f>INDEX(挂机升级突破!$DQ$6:$DQ$57,卡牌消耗!AI1159)</f>
        <v>11</v>
      </c>
      <c r="AD1159" s="14">
        <f>INDEX(挂机升级突破!DR$6:DR$57,卡牌消耗!$AI1159)</f>
        <v>2</v>
      </c>
      <c r="AE1159" s="14">
        <f>INDEX(挂机升级突破!DS$6:DS$57,卡牌消耗!$AI1159)</f>
        <v>0</v>
      </c>
      <c r="AF1159" s="14" t="str">
        <f t="shared" si="426"/>
        <v>异邦刀客</v>
      </c>
      <c r="AG1159" s="14">
        <f t="shared" si="427"/>
        <v>2</v>
      </c>
      <c r="AH1159" s="14" t="str">
        <f t="shared" si="428"/>
        <v>异邦刀客魂火-11</v>
      </c>
      <c r="AI1159" s="14">
        <f t="shared" si="429"/>
        <v>11</v>
      </c>
      <c r="AJ1159" s="14" t="str">
        <f>INDEX(挂机升级突破!$DT$4:$ED$4,INDEX(挂机升级突破!$DQ$6:$DQ$57,卡牌消耗!AI1159))</f>
        <v>金币</v>
      </c>
      <c r="AK1159" s="14">
        <f>ROUND(INDEX(挂机升级突破!$DJ$6:$DJ$57,卡牌消耗!AI1159)*INDEX(卡牌消耗!$B$8:$F$8,AG1159)/$Q$4/50,0)*50</f>
        <v>2250</v>
      </c>
      <c r="AL1159" s="14" t="str">
        <f>IF(AD1159&gt;0,INDEX(挂机升级突破!$DT$4:$ED$4,AD1159),"")</f>
        <v>蓝色基础材料</v>
      </c>
      <c r="AM1159" s="14">
        <f>ROUND(INDEX(挂机升级突破!$DT$6:$ED$57,卡牌消耗!AI1159,AD1159)*INDEX(卡牌消耗!$B$5:$F$5,AG1159)/$Q$4/5,0)*5</f>
        <v>70</v>
      </c>
      <c r="AN1159" s="14" t="str">
        <f>IF(AE1159&gt;0,INDEX(挂机升级突破!$DT$4:$ED$4,AE1159),"")</f>
        <v/>
      </c>
      <c r="AO1159" s="14" t="str">
        <f>IF(AE1159&gt;0,ROUND(INDEX(挂机升级突破!$DT$6:$ED$57,卡牌消耗!AI1159,AE1159)*INDEX(卡牌消耗!$B$7:$F$7,AG1159)/$Q$4,0),"")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425"/>
        <v>23</v>
      </c>
      <c r="AC1160" s="14">
        <f>INDEX(挂机升级突破!$DQ$6:$DQ$57,卡牌消耗!AI1160)</f>
        <v>11</v>
      </c>
      <c r="AD1160" s="14">
        <f>INDEX(挂机升级突破!DR$6:DR$57,卡牌消耗!$AI1160)</f>
        <v>2</v>
      </c>
      <c r="AE1160" s="14">
        <f>INDEX(挂机升级突破!DS$6:DS$57,卡牌消耗!$AI1160)</f>
        <v>0</v>
      </c>
      <c r="AF1160" s="14" t="str">
        <f t="shared" si="426"/>
        <v>异邦刀客</v>
      </c>
      <c r="AG1160" s="14">
        <f t="shared" si="427"/>
        <v>2</v>
      </c>
      <c r="AH1160" s="14" t="str">
        <f t="shared" si="428"/>
        <v>异邦刀客魂火-12</v>
      </c>
      <c r="AI1160" s="14">
        <f t="shared" si="429"/>
        <v>12</v>
      </c>
      <c r="AJ1160" s="14" t="str">
        <f>INDEX(挂机升级突破!$DT$4:$ED$4,INDEX(挂机升级突破!$DQ$6:$DQ$57,卡牌消耗!AI1160))</f>
        <v>金币</v>
      </c>
      <c r="AK1160" s="14">
        <f>ROUND(INDEX(挂机升级突破!$DJ$6:$DJ$57,卡牌消耗!AI1160)*INDEX(卡牌消耗!$B$8:$F$8,AG1160)/$Q$4/50,0)*50</f>
        <v>1900</v>
      </c>
      <c r="AL1160" s="14" t="str">
        <f>IF(AD1160&gt;0,INDEX(挂机升级突破!$DT$4:$ED$4,AD1160),"")</f>
        <v>蓝色基础材料</v>
      </c>
      <c r="AM1160" s="14">
        <f>ROUND(INDEX(挂机升级突破!$DT$6:$ED$57,卡牌消耗!AI1160,AD1160)*INDEX(卡牌消耗!$B$5:$F$5,AG1160)/$Q$4/5,0)*5</f>
        <v>90</v>
      </c>
      <c r="AN1160" s="14" t="str">
        <f>IF(AE1160&gt;0,INDEX(挂机升级突破!$DT$4:$ED$4,AE1160),"")</f>
        <v/>
      </c>
      <c r="AO1160" s="14" t="str">
        <f>IF(AE1160&gt;0,ROUND(INDEX(挂机升级突破!$DT$6:$ED$57,卡牌消耗!AI1160,AE1160)*INDEX(卡牌消耗!$B$7:$F$7,AG1160)/$Q$4,0),"")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425"/>
        <v>23</v>
      </c>
      <c r="AC1161" s="14">
        <f>INDEX(挂机升级突破!$DQ$6:$DQ$57,卡牌消耗!AI1161)</f>
        <v>11</v>
      </c>
      <c r="AD1161" s="14">
        <f>INDEX(挂机升级突破!DR$6:DR$57,卡牌消耗!$AI1161)</f>
        <v>2</v>
      </c>
      <c r="AE1161" s="14">
        <f>INDEX(挂机升级突破!DS$6:DS$57,卡牌消耗!$AI1161)</f>
        <v>0</v>
      </c>
      <c r="AF1161" s="14" t="str">
        <f t="shared" si="426"/>
        <v>异邦刀客</v>
      </c>
      <c r="AG1161" s="14">
        <f t="shared" si="427"/>
        <v>2</v>
      </c>
      <c r="AH1161" s="14" t="str">
        <f t="shared" si="428"/>
        <v>异邦刀客魂火-13</v>
      </c>
      <c r="AI1161" s="14">
        <f t="shared" si="429"/>
        <v>13</v>
      </c>
      <c r="AJ1161" s="14" t="str">
        <f>INDEX(挂机升级突破!$DT$4:$ED$4,INDEX(挂机升级突破!$DQ$6:$DQ$57,卡牌消耗!AI1161))</f>
        <v>金币</v>
      </c>
      <c r="AK1161" s="14">
        <f>ROUND(INDEX(挂机升级突破!$DJ$6:$DJ$57,卡牌消耗!AI1161)*INDEX(卡牌消耗!$B$8:$F$8,AG1161)/$Q$4/50,0)*50</f>
        <v>1900</v>
      </c>
      <c r="AL1161" s="14" t="str">
        <f>IF(AD1161&gt;0,INDEX(挂机升级突破!$DT$4:$ED$4,AD1161),"")</f>
        <v>蓝色基础材料</v>
      </c>
      <c r="AM1161" s="14">
        <f>ROUND(INDEX(挂机升级突破!$DT$6:$ED$57,卡牌消耗!AI1161,AD1161)*INDEX(卡牌消耗!$B$5:$F$5,AG1161)/$Q$4/5,0)*5</f>
        <v>90</v>
      </c>
      <c r="AN1161" s="14" t="str">
        <f>IF(AE1161&gt;0,INDEX(挂机升级突破!$DT$4:$ED$4,AE1161),"")</f>
        <v/>
      </c>
      <c r="AO1161" s="14" t="str">
        <f>IF(AE1161&gt;0,ROUND(INDEX(挂机升级突破!$DT$6:$ED$57,卡牌消耗!AI1161,AE1161)*INDEX(卡牌消耗!$B$7:$F$7,AG1161)/$Q$4,0),"")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425"/>
        <v>23</v>
      </c>
      <c r="AC1162" s="14">
        <f>INDEX(挂机升级突破!$DQ$6:$DQ$57,卡牌消耗!AI1162)</f>
        <v>11</v>
      </c>
      <c r="AD1162" s="14">
        <f>INDEX(挂机升级突破!DR$6:DR$57,卡牌消耗!$AI1162)</f>
        <v>3</v>
      </c>
      <c r="AE1162" s="14">
        <f>INDEX(挂机升级突破!DS$6:DS$57,卡牌消耗!$AI1162)</f>
        <v>0</v>
      </c>
      <c r="AF1162" s="14" t="str">
        <f t="shared" si="426"/>
        <v>异邦刀客</v>
      </c>
      <c r="AG1162" s="14">
        <f t="shared" si="427"/>
        <v>2</v>
      </c>
      <c r="AH1162" s="14" t="str">
        <f t="shared" si="428"/>
        <v>异邦刀客魂火-14</v>
      </c>
      <c r="AI1162" s="14">
        <f t="shared" si="429"/>
        <v>14</v>
      </c>
      <c r="AJ1162" s="14" t="str">
        <f>INDEX(挂机升级突破!$DT$4:$ED$4,INDEX(挂机升级突破!$DQ$6:$DQ$57,卡牌消耗!AI1162))</f>
        <v>金币</v>
      </c>
      <c r="AK1162" s="14">
        <f>ROUND(INDEX(挂机升级突破!$DJ$6:$DJ$57,卡牌消耗!AI1162)*INDEX(卡牌消耗!$B$8:$F$8,AG1162)/$Q$4/50,0)*50</f>
        <v>2100</v>
      </c>
      <c r="AL1162" s="14" t="str">
        <f>IF(AD1162&gt;0,INDEX(挂机升级突破!$DT$4:$ED$4,AD1162),"")</f>
        <v>紫色基础材料</v>
      </c>
      <c r="AM1162" s="14">
        <f>ROUND(INDEX(挂机升级突破!$DT$6:$ED$57,卡牌消耗!AI1162,AD1162)*INDEX(卡牌消耗!$B$5:$F$5,AG1162)/$Q$4/5,0)*5</f>
        <v>20</v>
      </c>
      <c r="AN1162" s="14" t="str">
        <f>IF(AE1162&gt;0,INDEX(挂机升级突破!$DT$4:$ED$4,AE1162),"")</f>
        <v/>
      </c>
      <c r="AO1162" s="14" t="str">
        <f>IF(AE1162&gt;0,ROUND(INDEX(挂机升级突破!$DT$6:$ED$57,卡牌消耗!AI1162,AE1162)*INDEX(卡牌消耗!$B$7:$F$7,AG1162)/$Q$4,0),"")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425"/>
        <v>23</v>
      </c>
      <c r="AC1163" s="14">
        <f>INDEX(挂机升级突破!$DQ$6:$DQ$57,卡牌消耗!AI1163)</f>
        <v>11</v>
      </c>
      <c r="AD1163" s="14">
        <f>INDEX(挂机升级突破!DR$6:DR$57,卡牌消耗!$AI1163)</f>
        <v>3</v>
      </c>
      <c r="AE1163" s="14">
        <f>INDEX(挂机升级突破!DS$6:DS$57,卡牌消耗!$AI1163)</f>
        <v>0</v>
      </c>
      <c r="AF1163" s="14" t="str">
        <f t="shared" si="426"/>
        <v>异邦刀客</v>
      </c>
      <c r="AG1163" s="14">
        <f t="shared" si="427"/>
        <v>2</v>
      </c>
      <c r="AH1163" s="14" t="str">
        <f t="shared" si="428"/>
        <v>异邦刀客魂火-15</v>
      </c>
      <c r="AI1163" s="14">
        <f t="shared" si="429"/>
        <v>15</v>
      </c>
      <c r="AJ1163" s="14" t="str">
        <f>INDEX(挂机升级突破!$DT$4:$ED$4,INDEX(挂机升级突破!$DQ$6:$DQ$57,卡牌消耗!AI1163))</f>
        <v>金币</v>
      </c>
      <c r="AK1163" s="14">
        <f>ROUND(INDEX(挂机升级突破!$DJ$6:$DJ$57,卡牌消耗!AI1163)*INDEX(卡牌消耗!$B$8:$F$8,AG1163)/$Q$4/50,0)*50</f>
        <v>2300</v>
      </c>
      <c r="AL1163" s="14" t="str">
        <f>IF(AD1163&gt;0,INDEX(挂机升级突破!$DT$4:$ED$4,AD1163),"")</f>
        <v>紫色基础材料</v>
      </c>
      <c r="AM1163" s="14">
        <f>ROUND(INDEX(挂机升级突破!$DT$6:$ED$57,卡牌消耗!AI1163,AD1163)*INDEX(卡牌消耗!$B$5:$F$5,AG1163)/$Q$4/5,0)*5</f>
        <v>20</v>
      </c>
      <c r="AN1163" s="14" t="str">
        <f>IF(AE1163&gt;0,INDEX(挂机升级突破!$DT$4:$ED$4,AE1163),"")</f>
        <v/>
      </c>
      <c r="AO1163" s="14" t="str">
        <f>IF(AE1163&gt;0,ROUND(INDEX(挂机升级突破!$DT$6:$ED$57,卡牌消耗!AI1163,AE1163)*INDEX(卡牌消耗!$B$7:$F$7,AG1163)/$Q$4,0),"")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425"/>
        <v>23</v>
      </c>
      <c r="AC1164" s="14">
        <f>INDEX(挂机升级突破!$DQ$6:$DQ$57,卡牌消耗!AI1164)</f>
        <v>11</v>
      </c>
      <c r="AD1164" s="14">
        <f>INDEX(挂机升级突破!DR$6:DR$57,卡牌消耗!$AI1164)</f>
        <v>3</v>
      </c>
      <c r="AE1164" s="14">
        <f>INDEX(挂机升级突破!DS$6:DS$57,卡牌消耗!$AI1164)</f>
        <v>0</v>
      </c>
      <c r="AF1164" s="14" t="str">
        <f t="shared" si="426"/>
        <v>异邦刀客</v>
      </c>
      <c r="AG1164" s="14">
        <f t="shared" si="427"/>
        <v>2</v>
      </c>
      <c r="AH1164" s="14" t="str">
        <f t="shared" si="428"/>
        <v>异邦刀客魂火-16</v>
      </c>
      <c r="AI1164" s="14">
        <f t="shared" si="429"/>
        <v>16</v>
      </c>
      <c r="AJ1164" s="14" t="str">
        <f>INDEX(挂机升级突破!$DT$4:$ED$4,INDEX(挂机升级突破!$DQ$6:$DQ$57,卡牌消耗!AI1164))</f>
        <v>金币</v>
      </c>
      <c r="AK1164" s="14">
        <f>ROUND(INDEX(挂机升级突破!$DJ$6:$DJ$57,卡牌消耗!AI1164)*INDEX(卡牌消耗!$B$8:$F$8,AG1164)/$Q$4/50,0)*50</f>
        <v>2300</v>
      </c>
      <c r="AL1164" s="14" t="str">
        <f>IF(AD1164&gt;0,INDEX(挂机升级突破!$DT$4:$ED$4,AD1164),"")</f>
        <v>紫色基础材料</v>
      </c>
      <c r="AM1164" s="14">
        <f>ROUND(INDEX(挂机升级突破!$DT$6:$ED$57,卡牌消耗!AI1164,AD1164)*INDEX(卡牌消耗!$B$5:$F$5,AG1164)/$Q$4/5,0)*5</f>
        <v>20</v>
      </c>
      <c r="AN1164" s="14" t="str">
        <f>IF(AE1164&gt;0,INDEX(挂机升级突破!$DT$4:$ED$4,AE1164),"")</f>
        <v/>
      </c>
      <c r="AO1164" s="14" t="str">
        <f>IF(AE1164&gt;0,ROUND(INDEX(挂机升级突破!$DT$6:$ED$57,卡牌消耗!AI1164,AE1164)*INDEX(卡牌消耗!$B$7:$F$7,AG1164)/$Q$4,0),"")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425"/>
        <v>23</v>
      </c>
      <c r="AC1165" s="14">
        <f>INDEX(挂机升级突破!$DQ$6:$DQ$57,卡牌消耗!AI1165)</f>
        <v>11</v>
      </c>
      <c r="AD1165" s="14">
        <f>INDEX(挂机升级突破!DR$6:DR$57,卡牌消耗!$AI1165)</f>
        <v>3</v>
      </c>
      <c r="AE1165" s="14">
        <f>INDEX(挂机升级突破!DS$6:DS$57,卡牌消耗!$AI1165)</f>
        <v>0</v>
      </c>
      <c r="AF1165" s="14" t="str">
        <f t="shared" si="426"/>
        <v>异邦刀客</v>
      </c>
      <c r="AG1165" s="14">
        <f t="shared" si="427"/>
        <v>2</v>
      </c>
      <c r="AH1165" s="14" t="str">
        <f t="shared" si="428"/>
        <v>异邦刀客魂火-17</v>
      </c>
      <c r="AI1165" s="14">
        <f t="shared" si="429"/>
        <v>17</v>
      </c>
      <c r="AJ1165" s="14" t="str">
        <f>INDEX(挂机升级突破!$DT$4:$ED$4,INDEX(挂机升级突破!$DQ$6:$DQ$57,卡牌消耗!AI1165))</f>
        <v>金币</v>
      </c>
      <c r="AK1165" s="14">
        <f>ROUND(INDEX(挂机升级突破!$DJ$6:$DJ$57,卡牌消耗!AI1165)*INDEX(卡牌消耗!$B$8:$F$8,AG1165)/$Q$4/50,0)*50</f>
        <v>2850</v>
      </c>
      <c r="AL1165" s="14" t="str">
        <f>IF(AD1165&gt;0,INDEX(挂机升级突破!$DT$4:$ED$4,AD1165),"")</f>
        <v>紫色基础材料</v>
      </c>
      <c r="AM1165" s="14">
        <f>ROUND(INDEX(挂机升级突破!$DT$6:$ED$57,卡牌消耗!AI1165,AD1165)*INDEX(卡牌消耗!$B$5:$F$5,AG1165)/$Q$4/5,0)*5</f>
        <v>35</v>
      </c>
      <c r="AN1165" s="14" t="str">
        <f>IF(AE1165&gt;0,INDEX(挂机升级突破!$DT$4:$ED$4,AE1165),"")</f>
        <v/>
      </c>
      <c r="AO1165" s="14" t="str">
        <f>IF(AE1165&gt;0,ROUND(INDEX(挂机升级突破!$DT$6:$ED$57,卡牌消耗!AI1165,AE1165)*INDEX(卡牌消耗!$B$7:$F$7,AG1165)/$Q$4,0),"")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425"/>
        <v>23</v>
      </c>
      <c r="AC1166" s="14">
        <f>INDEX(挂机升级突破!$DQ$6:$DQ$57,卡牌消耗!AI1166)</f>
        <v>11</v>
      </c>
      <c r="AD1166" s="14">
        <f>INDEX(挂机升级突破!DR$6:DR$57,卡牌消耗!$AI1166)</f>
        <v>3</v>
      </c>
      <c r="AE1166" s="14">
        <f>INDEX(挂机升级突破!DS$6:DS$57,卡牌消耗!$AI1166)</f>
        <v>0</v>
      </c>
      <c r="AF1166" s="14" t="str">
        <f t="shared" si="426"/>
        <v>异邦刀客</v>
      </c>
      <c r="AG1166" s="14">
        <f t="shared" si="427"/>
        <v>2</v>
      </c>
      <c r="AH1166" s="14" t="str">
        <f t="shared" si="428"/>
        <v>异邦刀客魂火-18</v>
      </c>
      <c r="AI1166" s="14">
        <f t="shared" si="429"/>
        <v>18</v>
      </c>
      <c r="AJ1166" s="14" t="str">
        <f>INDEX(挂机升级突破!$DT$4:$ED$4,INDEX(挂机升级突破!$DQ$6:$DQ$57,卡牌消耗!AI1166))</f>
        <v>金币</v>
      </c>
      <c r="AK1166" s="14">
        <f>ROUND(INDEX(挂机升级突破!$DJ$6:$DJ$57,卡牌消耗!AI1166)*INDEX(卡牌消耗!$B$8:$F$8,AG1166)/$Q$4/50,0)*50</f>
        <v>2850</v>
      </c>
      <c r="AL1166" s="14" t="str">
        <f>IF(AD1166&gt;0,INDEX(挂机升级突破!$DT$4:$ED$4,AD1166),"")</f>
        <v>紫色基础材料</v>
      </c>
      <c r="AM1166" s="14">
        <f>ROUND(INDEX(挂机升级突破!$DT$6:$ED$57,卡牌消耗!AI1166,AD1166)*INDEX(卡牌消耗!$B$5:$F$5,AG1166)/$Q$4/5,0)*5</f>
        <v>35</v>
      </c>
      <c r="AN1166" s="14" t="str">
        <f>IF(AE1166&gt;0,INDEX(挂机升级突破!$DT$4:$ED$4,AE1166),"")</f>
        <v/>
      </c>
      <c r="AO1166" s="14" t="str">
        <f>IF(AE1166&gt;0,ROUND(INDEX(挂机升级突破!$DT$6:$ED$57,卡牌消耗!AI1166,AE1166)*INDEX(卡牌消耗!$B$7:$F$7,AG1166)/$Q$4,0),"")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425"/>
        <v>23</v>
      </c>
      <c r="AC1167" s="14">
        <f>INDEX(挂机升级突破!$DQ$6:$DQ$57,卡牌消耗!AI1167)</f>
        <v>11</v>
      </c>
      <c r="AD1167" s="14">
        <f>INDEX(挂机升级突破!DR$6:DR$57,卡牌消耗!$AI1167)</f>
        <v>3</v>
      </c>
      <c r="AE1167" s="14">
        <f>INDEX(挂机升级突破!DS$6:DS$57,卡牌消耗!$AI1167)</f>
        <v>0</v>
      </c>
      <c r="AF1167" s="14" t="str">
        <f t="shared" si="426"/>
        <v>异邦刀客</v>
      </c>
      <c r="AG1167" s="14">
        <f t="shared" si="427"/>
        <v>2</v>
      </c>
      <c r="AH1167" s="14" t="str">
        <f t="shared" si="428"/>
        <v>异邦刀客魂火-19</v>
      </c>
      <c r="AI1167" s="14">
        <f t="shared" si="429"/>
        <v>19</v>
      </c>
      <c r="AJ1167" s="14" t="str">
        <f>INDEX(挂机升级突破!$DT$4:$ED$4,INDEX(挂机升级突破!$DQ$6:$DQ$57,卡牌消耗!AI1167))</f>
        <v>金币</v>
      </c>
      <c r="AK1167" s="14">
        <f>ROUND(INDEX(挂机升级突破!$DJ$6:$DJ$57,卡牌消耗!AI1167)*INDEX(卡牌消耗!$B$8:$F$8,AG1167)/$Q$4/50,0)*50</f>
        <v>2850</v>
      </c>
      <c r="AL1167" s="14" t="str">
        <f>IF(AD1167&gt;0,INDEX(挂机升级突破!$DT$4:$ED$4,AD1167),"")</f>
        <v>紫色基础材料</v>
      </c>
      <c r="AM1167" s="14">
        <f>ROUND(INDEX(挂机升级突破!$DT$6:$ED$57,卡牌消耗!AI1167,AD1167)*INDEX(卡牌消耗!$B$5:$F$5,AG1167)/$Q$4/5,0)*5</f>
        <v>35</v>
      </c>
      <c r="AN1167" s="14" t="str">
        <f>IF(AE1167&gt;0,INDEX(挂机升级突破!$DT$4:$ED$4,AE1167),"")</f>
        <v/>
      </c>
      <c r="AO1167" s="14" t="str">
        <f>IF(AE1167&gt;0,ROUND(INDEX(挂机升级突破!$DT$6:$ED$57,卡牌消耗!AI1167,AE1167)*INDEX(卡牌消耗!$B$7:$F$7,AG1167)/$Q$4,0),"")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425"/>
        <v>23</v>
      </c>
      <c r="AC1168" s="14">
        <f>INDEX(挂机升级突破!$DQ$6:$DQ$57,卡牌消耗!AI1168)</f>
        <v>11</v>
      </c>
      <c r="AD1168" s="14">
        <f>INDEX(挂机升级突破!DR$6:DR$57,卡牌消耗!$AI1168)</f>
        <v>3</v>
      </c>
      <c r="AE1168" s="14">
        <f>INDEX(挂机升级突破!DS$6:DS$57,卡牌消耗!$AI1168)</f>
        <v>0</v>
      </c>
      <c r="AF1168" s="14" t="str">
        <f t="shared" si="426"/>
        <v>异邦刀客</v>
      </c>
      <c r="AG1168" s="14">
        <f t="shared" si="427"/>
        <v>2</v>
      </c>
      <c r="AH1168" s="14" t="str">
        <f t="shared" si="428"/>
        <v>异邦刀客魂火-20</v>
      </c>
      <c r="AI1168" s="14">
        <f t="shared" si="429"/>
        <v>20</v>
      </c>
      <c r="AJ1168" s="14" t="str">
        <f>INDEX(挂机升级突破!$DT$4:$ED$4,INDEX(挂机升级突破!$DQ$6:$DQ$57,卡牌消耗!AI1168))</f>
        <v>金币</v>
      </c>
      <c r="AK1168" s="14">
        <f>ROUND(INDEX(挂机升级突破!$DJ$6:$DJ$57,卡牌消耗!AI1168)*INDEX(卡牌消耗!$B$8:$F$8,AG1168)/$Q$4/50,0)*50</f>
        <v>3500</v>
      </c>
      <c r="AL1168" s="14" t="str">
        <f>IF(AD1168&gt;0,INDEX(挂机升级突破!$DT$4:$ED$4,AD1168),"")</f>
        <v>紫色基础材料</v>
      </c>
      <c r="AM1168" s="14">
        <f>ROUND(INDEX(挂机升级突破!$DT$6:$ED$57,卡牌消耗!AI1168,AD1168)*INDEX(卡牌消耗!$B$5:$F$5,AG1168)/$Q$4/5,0)*5</f>
        <v>55</v>
      </c>
      <c r="AN1168" s="14" t="str">
        <f>IF(AE1168&gt;0,INDEX(挂机升级突破!$DT$4:$ED$4,AE1168),"")</f>
        <v/>
      </c>
      <c r="AO1168" s="14" t="str">
        <f>IF(AE1168&gt;0,ROUND(INDEX(挂机升级突破!$DT$6:$ED$57,卡牌消耗!AI1168,AE1168)*INDEX(卡牌消耗!$B$7:$F$7,AG1168)/$Q$4,0),"")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425"/>
        <v>23</v>
      </c>
      <c r="AC1169" s="14">
        <f>INDEX(挂机升级突破!$DQ$6:$DQ$57,卡牌消耗!AI1169)</f>
        <v>11</v>
      </c>
      <c r="AD1169" s="14">
        <f>INDEX(挂机升级突破!DR$6:DR$57,卡牌消耗!$AI1169)</f>
        <v>3</v>
      </c>
      <c r="AE1169" s="14">
        <f>INDEX(挂机升级突破!DS$6:DS$57,卡牌消耗!$AI1169)</f>
        <v>0</v>
      </c>
      <c r="AF1169" s="14" t="str">
        <f t="shared" si="426"/>
        <v>异邦刀客</v>
      </c>
      <c r="AG1169" s="14">
        <f t="shared" si="427"/>
        <v>2</v>
      </c>
      <c r="AH1169" s="14" t="str">
        <f t="shared" si="428"/>
        <v>异邦刀客魂火-21</v>
      </c>
      <c r="AI1169" s="14">
        <f t="shared" si="429"/>
        <v>21</v>
      </c>
      <c r="AJ1169" s="14" t="str">
        <f>INDEX(挂机升级突破!$DT$4:$ED$4,INDEX(挂机升级突破!$DQ$6:$DQ$57,卡牌消耗!AI1169))</f>
        <v>金币</v>
      </c>
      <c r="AK1169" s="14">
        <f>ROUND(INDEX(挂机升级突破!$DJ$6:$DJ$57,卡牌消耗!AI1169)*INDEX(卡牌消耗!$B$8:$F$8,AG1169)/$Q$4/50,0)*50</f>
        <v>3500</v>
      </c>
      <c r="AL1169" s="14" t="str">
        <f>IF(AD1169&gt;0,INDEX(挂机升级突破!$DT$4:$ED$4,AD1169),"")</f>
        <v>紫色基础材料</v>
      </c>
      <c r="AM1169" s="14">
        <f>ROUND(INDEX(挂机升级突破!$DT$6:$ED$57,卡牌消耗!AI1169,AD1169)*INDEX(卡牌消耗!$B$5:$F$5,AG1169)/$Q$4/5,0)*5</f>
        <v>55</v>
      </c>
      <c r="AN1169" s="14" t="str">
        <f>IF(AE1169&gt;0,INDEX(挂机升级突破!$DT$4:$ED$4,AE1169),"")</f>
        <v/>
      </c>
      <c r="AO1169" s="14" t="str">
        <f>IF(AE1169&gt;0,ROUND(INDEX(挂机升级突破!$DT$6:$ED$57,卡牌消耗!AI1169,AE1169)*INDEX(卡牌消耗!$B$7:$F$7,AG1169)/$Q$4,0),"")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425"/>
        <v>23</v>
      </c>
      <c r="AC1170" s="14">
        <f>INDEX(挂机升级突破!$DQ$6:$DQ$57,卡牌消耗!AI1170)</f>
        <v>11</v>
      </c>
      <c r="AD1170" s="14">
        <f>INDEX(挂机升级突破!DR$6:DR$57,卡牌消耗!$AI1170)</f>
        <v>3</v>
      </c>
      <c r="AE1170" s="14">
        <f>INDEX(挂机升级突破!DS$6:DS$57,卡牌消耗!$AI1170)</f>
        <v>0</v>
      </c>
      <c r="AF1170" s="14" t="str">
        <f t="shared" si="426"/>
        <v>异邦刀客</v>
      </c>
      <c r="AG1170" s="14">
        <f t="shared" si="427"/>
        <v>2</v>
      </c>
      <c r="AH1170" s="14" t="str">
        <f t="shared" si="428"/>
        <v>异邦刀客魂火-22</v>
      </c>
      <c r="AI1170" s="14">
        <f t="shared" si="429"/>
        <v>22</v>
      </c>
      <c r="AJ1170" s="14" t="str">
        <f>INDEX(挂机升级突破!$DT$4:$ED$4,INDEX(挂机升级突破!$DQ$6:$DQ$57,卡牌消耗!AI1170))</f>
        <v>金币</v>
      </c>
      <c r="AK1170" s="14">
        <f>ROUND(INDEX(挂机升级突破!$DJ$6:$DJ$57,卡牌消耗!AI1170)*INDEX(卡牌消耗!$B$8:$F$8,AG1170)/$Q$4/50,0)*50</f>
        <v>3500</v>
      </c>
      <c r="AL1170" s="14" t="str">
        <f>IF(AD1170&gt;0,INDEX(挂机升级突破!$DT$4:$ED$4,AD1170),"")</f>
        <v>紫色基础材料</v>
      </c>
      <c r="AM1170" s="14">
        <f>ROUND(INDEX(挂机升级突破!$DT$6:$ED$57,卡牌消耗!AI1170,AD1170)*INDEX(卡牌消耗!$B$5:$F$5,AG1170)/$Q$4/5,0)*5</f>
        <v>55</v>
      </c>
      <c r="AN1170" s="14" t="str">
        <f>IF(AE1170&gt;0,INDEX(挂机升级突破!$DT$4:$ED$4,AE1170),"")</f>
        <v/>
      </c>
      <c r="AO1170" s="14" t="str">
        <f>IF(AE1170&gt;0,ROUND(INDEX(挂机升级突破!$DT$6:$ED$57,卡牌消耗!AI1170,AE1170)*INDEX(卡牌消耗!$B$7:$F$7,AG1170)/$Q$4,0),"")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425"/>
        <v>23</v>
      </c>
      <c r="AC1171" s="14">
        <f>INDEX(挂机升级突破!$DQ$6:$DQ$57,卡牌消耗!AI1171)</f>
        <v>11</v>
      </c>
      <c r="AD1171" s="14">
        <f>INDEX(挂机升级突破!DR$6:DR$57,卡牌消耗!$AI1171)</f>
        <v>4</v>
      </c>
      <c r="AE1171" s="14">
        <f>INDEX(挂机升级突破!DS$6:DS$57,卡牌消耗!$AI1171)</f>
        <v>0</v>
      </c>
      <c r="AF1171" s="14" t="str">
        <f t="shared" si="426"/>
        <v>异邦刀客</v>
      </c>
      <c r="AG1171" s="14">
        <f t="shared" si="427"/>
        <v>2</v>
      </c>
      <c r="AH1171" s="14" t="str">
        <f t="shared" si="428"/>
        <v>异邦刀客魂火-23</v>
      </c>
      <c r="AI1171" s="14">
        <f t="shared" si="429"/>
        <v>23</v>
      </c>
      <c r="AJ1171" s="14" t="str">
        <f>INDEX(挂机升级突破!$DT$4:$ED$4,INDEX(挂机升级突破!$DQ$6:$DQ$57,卡牌消耗!AI1171))</f>
        <v>金币</v>
      </c>
      <c r="AK1171" s="14">
        <f>ROUND(INDEX(挂机升级突破!$DJ$6:$DJ$57,卡牌消耗!AI1171)*INDEX(卡牌消耗!$B$8:$F$8,AG1171)/$Q$4/50,0)*50</f>
        <v>4850</v>
      </c>
      <c r="AL1171" s="14" t="str">
        <f>IF(AD1171&gt;0,INDEX(挂机升级突破!$DT$4:$ED$4,AD1171),"")</f>
        <v>橙色基础材料</v>
      </c>
      <c r="AM1171" s="14">
        <f>ROUND(INDEX(挂机升级突破!$DT$6:$ED$57,卡牌消耗!AI1171,AD1171)*INDEX(卡牌消耗!$B$5:$F$5,AG1171)/$Q$4/5,0)*5</f>
        <v>15</v>
      </c>
      <c r="AN1171" s="14" t="str">
        <f>IF(AE1171&gt;0,INDEX(挂机升级突破!$DT$4:$ED$4,AE1171),"")</f>
        <v/>
      </c>
      <c r="AO1171" s="14" t="str">
        <f>IF(AE1171&gt;0,ROUND(INDEX(挂机升级突破!$DT$6:$ED$57,卡牌消耗!AI1171,AE1171)*INDEX(卡牌消耗!$B$7:$F$7,AG1171)/$Q$4,0),"")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425"/>
        <v>23</v>
      </c>
      <c r="AC1172" s="14">
        <f>INDEX(挂机升级突破!$DQ$6:$DQ$57,卡牌消耗!AI1172)</f>
        <v>11</v>
      </c>
      <c r="AD1172" s="14">
        <f>INDEX(挂机升级突破!DR$6:DR$57,卡牌消耗!$AI1172)</f>
        <v>4</v>
      </c>
      <c r="AE1172" s="14">
        <f>INDEX(挂机升级突破!DS$6:DS$57,卡牌消耗!$AI1172)</f>
        <v>0</v>
      </c>
      <c r="AF1172" s="14" t="str">
        <f t="shared" si="426"/>
        <v>异邦刀客</v>
      </c>
      <c r="AG1172" s="14">
        <f t="shared" si="427"/>
        <v>2</v>
      </c>
      <c r="AH1172" s="14" t="str">
        <f t="shared" si="428"/>
        <v>异邦刀客魂火-24</v>
      </c>
      <c r="AI1172" s="14">
        <f t="shared" si="429"/>
        <v>24</v>
      </c>
      <c r="AJ1172" s="14" t="str">
        <f>INDEX(挂机升级突破!$DT$4:$ED$4,INDEX(挂机升级突破!$DQ$6:$DQ$57,卡牌消耗!AI1172))</f>
        <v>金币</v>
      </c>
      <c r="AK1172" s="14">
        <f>ROUND(INDEX(挂机升级突破!$DJ$6:$DJ$57,卡牌消耗!AI1172)*INDEX(卡牌消耗!$B$8:$F$8,AG1172)/$Q$4/50,0)*50</f>
        <v>4850</v>
      </c>
      <c r="AL1172" s="14" t="str">
        <f>IF(AD1172&gt;0,INDEX(挂机升级突破!$DT$4:$ED$4,AD1172),"")</f>
        <v>橙色基础材料</v>
      </c>
      <c r="AM1172" s="14">
        <f>ROUND(INDEX(挂机升级突破!$DT$6:$ED$57,卡牌消耗!AI1172,AD1172)*INDEX(卡牌消耗!$B$5:$F$5,AG1172)/$Q$4/5,0)*5</f>
        <v>15</v>
      </c>
      <c r="AN1172" s="14" t="str">
        <f>IF(AE1172&gt;0,INDEX(挂机升级突破!$DT$4:$ED$4,AE1172),"")</f>
        <v/>
      </c>
      <c r="AO1172" s="14" t="str">
        <f>IF(AE1172&gt;0,ROUND(INDEX(挂机升级突破!$DT$6:$ED$57,卡牌消耗!AI1172,AE1172)*INDEX(卡牌消耗!$B$7:$F$7,AG1172)/$Q$4,0),"")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425"/>
        <v>23</v>
      </c>
      <c r="AC1173" s="14">
        <f>INDEX(挂机升级突破!$DQ$6:$DQ$57,卡牌消耗!AI1173)</f>
        <v>11</v>
      </c>
      <c r="AD1173" s="14">
        <f>INDEX(挂机升级突破!DR$6:DR$57,卡牌消耗!$AI1173)</f>
        <v>4</v>
      </c>
      <c r="AE1173" s="14">
        <f>INDEX(挂机升级突破!DS$6:DS$57,卡牌消耗!$AI1173)</f>
        <v>0</v>
      </c>
      <c r="AF1173" s="14" t="str">
        <f t="shared" si="426"/>
        <v>异邦刀客</v>
      </c>
      <c r="AG1173" s="14">
        <f t="shared" si="427"/>
        <v>2</v>
      </c>
      <c r="AH1173" s="14" t="str">
        <f t="shared" si="428"/>
        <v>异邦刀客魂火-25</v>
      </c>
      <c r="AI1173" s="14">
        <f t="shared" si="429"/>
        <v>25</v>
      </c>
      <c r="AJ1173" s="14" t="str">
        <f>INDEX(挂机升级突破!$DT$4:$ED$4,INDEX(挂机升级突破!$DQ$6:$DQ$57,卡牌消耗!AI1173))</f>
        <v>金币</v>
      </c>
      <c r="AK1173" s="14">
        <f>ROUND(INDEX(挂机升级突破!$DJ$6:$DJ$57,卡牌消耗!AI1173)*INDEX(卡牌消耗!$B$8:$F$8,AG1173)/$Q$4/50,0)*50</f>
        <v>5250</v>
      </c>
      <c r="AL1173" s="14" t="str">
        <f>IF(AD1173&gt;0,INDEX(挂机升级突破!$DT$4:$ED$4,AD1173),"")</f>
        <v>橙色基础材料</v>
      </c>
      <c r="AM1173" s="14">
        <f>ROUND(INDEX(挂机升级突破!$DT$6:$ED$57,卡牌消耗!AI1173,AD1173)*INDEX(卡牌消耗!$B$5:$F$5,AG1173)/$Q$4/5,0)*5</f>
        <v>15</v>
      </c>
      <c r="AN1173" s="14" t="str">
        <f>IF(AE1173&gt;0,INDEX(挂机升级突破!$DT$4:$ED$4,AE1173),"")</f>
        <v/>
      </c>
      <c r="AO1173" s="14" t="str">
        <f>IF(AE1173&gt;0,ROUND(INDEX(挂机升级突破!$DT$6:$ED$57,卡牌消耗!AI1173,AE1173)*INDEX(卡牌消耗!$B$7:$F$7,AG1173)/$Q$4,0),"")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425"/>
        <v>23</v>
      </c>
      <c r="AC1174" s="14">
        <f>INDEX(挂机升级突破!$DQ$6:$DQ$57,卡牌消耗!AI1174)</f>
        <v>11</v>
      </c>
      <c r="AD1174" s="14">
        <f>INDEX(挂机升级突破!DR$6:DR$57,卡牌消耗!$AI1174)</f>
        <v>4</v>
      </c>
      <c r="AE1174" s="14">
        <f>INDEX(挂机升级突破!DS$6:DS$57,卡牌消耗!$AI1174)</f>
        <v>0</v>
      </c>
      <c r="AF1174" s="14" t="str">
        <f t="shared" si="426"/>
        <v>异邦刀客</v>
      </c>
      <c r="AG1174" s="14">
        <f t="shared" si="427"/>
        <v>2</v>
      </c>
      <c r="AH1174" s="14" t="str">
        <f t="shared" si="428"/>
        <v>异邦刀客魂火-26</v>
      </c>
      <c r="AI1174" s="14">
        <f t="shared" si="429"/>
        <v>26</v>
      </c>
      <c r="AJ1174" s="14" t="str">
        <f>INDEX(挂机升级突破!$DT$4:$ED$4,INDEX(挂机升级突破!$DQ$6:$DQ$57,卡牌消耗!AI1174))</f>
        <v>金币</v>
      </c>
      <c r="AK1174" s="14">
        <f>ROUND(INDEX(挂机升级突破!$DJ$6:$DJ$57,卡牌消耗!AI1174)*INDEX(卡牌消耗!$B$8:$F$8,AG1174)/$Q$4/50,0)*50</f>
        <v>6150</v>
      </c>
      <c r="AL1174" s="14" t="str">
        <f>IF(AD1174&gt;0,INDEX(挂机升级突破!$DT$4:$ED$4,AD1174),"")</f>
        <v>橙色基础材料</v>
      </c>
      <c r="AM1174" s="14">
        <f>ROUND(INDEX(挂机升级突破!$DT$6:$ED$57,卡牌消耗!AI1174,AD1174)*INDEX(卡牌消耗!$B$5:$F$5,AG1174)/$Q$4/5,0)*5</f>
        <v>20</v>
      </c>
      <c r="AN1174" s="14" t="str">
        <f>IF(AE1174&gt;0,INDEX(挂机升级突破!$DT$4:$ED$4,AE1174),"")</f>
        <v/>
      </c>
      <c r="AO1174" s="14" t="str">
        <f>IF(AE1174&gt;0,ROUND(INDEX(挂机升级突破!$DT$6:$ED$57,卡牌消耗!AI1174,AE1174)*INDEX(卡牌消耗!$B$7:$F$7,AG1174)/$Q$4,0),"")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425"/>
        <v>23</v>
      </c>
      <c r="AC1175" s="14">
        <f>INDEX(挂机升级突破!$DQ$6:$DQ$57,卡牌消耗!AI1175)</f>
        <v>11</v>
      </c>
      <c r="AD1175" s="14">
        <f>INDEX(挂机升级突破!DR$6:DR$57,卡牌消耗!$AI1175)</f>
        <v>4</v>
      </c>
      <c r="AE1175" s="14">
        <f>INDEX(挂机升级突破!DS$6:DS$57,卡牌消耗!$AI1175)</f>
        <v>0</v>
      </c>
      <c r="AF1175" s="14" t="str">
        <f t="shared" si="426"/>
        <v>异邦刀客</v>
      </c>
      <c r="AG1175" s="14">
        <f t="shared" si="427"/>
        <v>2</v>
      </c>
      <c r="AH1175" s="14" t="str">
        <f t="shared" si="428"/>
        <v>异邦刀客魂火-27</v>
      </c>
      <c r="AI1175" s="14">
        <f t="shared" si="429"/>
        <v>27</v>
      </c>
      <c r="AJ1175" s="14" t="str">
        <f>INDEX(挂机升级突破!$DT$4:$ED$4,INDEX(挂机升级突破!$DQ$6:$DQ$57,卡牌消耗!AI1175))</f>
        <v>金币</v>
      </c>
      <c r="AK1175" s="14">
        <f>ROUND(INDEX(挂机升级突破!$DJ$6:$DJ$57,卡牌消耗!AI1175)*INDEX(卡牌消耗!$B$8:$F$8,AG1175)/$Q$4/50,0)*50</f>
        <v>6150</v>
      </c>
      <c r="AL1175" s="14" t="str">
        <f>IF(AD1175&gt;0,INDEX(挂机升级突破!$DT$4:$ED$4,AD1175),"")</f>
        <v>橙色基础材料</v>
      </c>
      <c r="AM1175" s="14">
        <f>ROUND(INDEX(挂机升级突破!$DT$6:$ED$57,卡牌消耗!AI1175,AD1175)*INDEX(卡牌消耗!$B$5:$F$5,AG1175)/$Q$4/5,0)*5</f>
        <v>20</v>
      </c>
      <c r="AN1175" s="14" t="str">
        <f>IF(AE1175&gt;0,INDEX(挂机升级突破!$DT$4:$ED$4,AE1175),"")</f>
        <v/>
      </c>
      <c r="AO1175" s="14" t="str">
        <f>IF(AE1175&gt;0,ROUND(INDEX(挂机升级突破!$DT$6:$ED$57,卡牌消耗!AI1175,AE1175)*INDEX(卡牌消耗!$B$7:$F$7,AG1175)/$Q$4,0),"")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425"/>
        <v>23</v>
      </c>
      <c r="AC1176" s="14">
        <f>INDEX(挂机升级突破!$DQ$6:$DQ$57,卡牌消耗!AI1176)</f>
        <v>11</v>
      </c>
      <c r="AD1176" s="14">
        <f>INDEX(挂机升级突破!DR$6:DR$57,卡牌消耗!$AI1176)</f>
        <v>4</v>
      </c>
      <c r="AE1176" s="14">
        <f>INDEX(挂机升级突破!DS$6:DS$57,卡牌消耗!$AI1176)</f>
        <v>0</v>
      </c>
      <c r="AF1176" s="14" t="str">
        <f t="shared" si="426"/>
        <v>异邦刀客</v>
      </c>
      <c r="AG1176" s="14">
        <f t="shared" si="427"/>
        <v>2</v>
      </c>
      <c r="AH1176" s="14" t="str">
        <f t="shared" si="428"/>
        <v>异邦刀客魂火-28</v>
      </c>
      <c r="AI1176" s="14">
        <f t="shared" si="429"/>
        <v>28</v>
      </c>
      <c r="AJ1176" s="14" t="str">
        <f>INDEX(挂机升级突破!$DT$4:$ED$4,INDEX(挂机升级突破!$DQ$6:$DQ$57,卡牌消耗!AI1176))</f>
        <v>金币</v>
      </c>
      <c r="AK1176" s="14">
        <f>ROUND(INDEX(挂机升级突破!$DJ$6:$DJ$57,卡牌消耗!AI1176)*INDEX(卡牌消耗!$B$8:$F$8,AG1176)/$Q$4/50,0)*50</f>
        <v>6150</v>
      </c>
      <c r="AL1176" s="14" t="str">
        <f>IF(AD1176&gt;0,INDEX(挂机升级突破!$DT$4:$ED$4,AD1176),"")</f>
        <v>橙色基础材料</v>
      </c>
      <c r="AM1176" s="14">
        <f>ROUND(INDEX(挂机升级突破!$DT$6:$ED$57,卡牌消耗!AI1176,AD1176)*INDEX(卡牌消耗!$B$5:$F$5,AG1176)/$Q$4/5,0)*5</f>
        <v>20</v>
      </c>
      <c r="AN1176" s="14" t="str">
        <f>IF(AE1176&gt;0,INDEX(挂机升级突破!$DT$4:$ED$4,AE1176),"")</f>
        <v/>
      </c>
      <c r="AO1176" s="14" t="str">
        <f>IF(AE1176&gt;0,ROUND(INDEX(挂机升级突破!$DT$6:$ED$57,卡牌消耗!AI1176,AE1176)*INDEX(卡牌消耗!$B$7:$F$7,AG1176)/$Q$4,0),"")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425"/>
        <v>23</v>
      </c>
      <c r="AC1177" s="14">
        <f>INDEX(挂机升级突破!$DQ$6:$DQ$57,卡牌消耗!AI1177)</f>
        <v>11</v>
      </c>
      <c r="AD1177" s="14">
        <f>INDEX(挂机升级突破!DR$6:DR$57,卡牌消耗!$AI1177)</f>
        <v>4</v>
      </c>
      <c r="AE1177" s="14">
        <f>INDEX(挂机升级突破!DS$6:DS$57,卡牌消耗!$AI1177)</f>
        <v>0</v>
      </c>
      <c r="AF1177" s="14" t="str">
        <f t="shared" si="426"/>
        <v>异邦刀客</v>
      </c>
      <c r="AG1177" s="14">
        <f t="shared" si="427"/>
        <v>2</v>
      </c>
      <c r="AH1177" s="14" t="str">
        <f t="shared" si="428"/>
        <v>异邦刀客魂火-29</v>
      </c>
      <c r="AI1177" s="14">
        <f t="shared" si="429"/>
        <v>29</v>
      </c>
      <c r="AJ1177" s="14" t="str">
        <f>INDEX(挂机升级突破!$DT$4:$ED$4,INDEX(挂机升级突破!$DQ$6:$DQ$57,卡牌消耗!AI1177))</f>
        <v>金币</v>
      </c>
      <c r="AK1177" s="14">
        <f>ROUND(INDEX(挂机升级突破!$DJ$6:$DJ$57,卡牌消耗!AI1177)*INDEX(卡牌消耗!$B$8:$F$8,AG1177)/$Q$4/50,0)*50</f>
        <v>6200</v>
      </c>
      <c r="AL1177" s="14" t="str">
        <f>IF(AD1177&gt;0,INDEX(挂机升级突破!$DT$4:$ED$4,AD1177),"")</f>
        <v>橙色基础材料</v>
      </c>
      <c r="AM1177" s="14">
        <f>ROUND(INDEX(挂机升级突破!$DT$6:$ED$57,卡牌消耗!AI1177,AD1177)*INDEX(卡牌消耗!$B$5:$F$5,AG1177)/$Q$4/5,0)*5</f>
        <v>20</v>
      </c>
      <c r="AN1177" s="14" t="str">
        <f>IF(AE1177&gt;0,INDEX(挂机升级突破!$DT$4:$ED$4,AE1177),"")</f>
        <v/>
      </c>
      <c r="AO1177" s="14" t="str">
        <f>IF(AE1177&gt;0,ROUND(INDEX(挂机升级突破!$DT$6:$ED$57,卡牌消耗!AI1177,AE1177)*INDEX(卡牌消耗!$B$7:$F$7,AG1177)/$Q$4,0),"")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425"/>
        <v>23</v>
      </c>
      <c r="AC1178" s="14">
        <f>INDEX(挂机升级突破!$DQ$6:$DQ$57,卡牌消耗!AI1178)</f>
        <v>11</v>
      </c>
      <c r="AD1178" s="14">
        <f>INDEX(挂机升级突破!DR$6:DR$57,卡牌消耗!$AI1178)</f>
        <v>4</v>
      </c>
      <c r="AE1178" s="14">
        <f>INDEX(挂机升级突破!DS$6:DS$57,卡牌消耗!$AI1178)</f>
        <v>0</v>
      </c>
      <c r="AF1178" s="14" t="str">
        <f t="shared" si="426"/>
        <v>异邦刀客</v>
      </c>
      <c r="AG1178" s="14">
        <f t="shared" si="427"/>
        <v>2</v>
      </c>
      <c r="AH1178" s="14" t="str">
        <f t="shared" si="428"/>
        <v>异邦刀客魂火-30</v>
      </c>
      <c r="AI1178" s="14">
        <f t="shared" si="429"/>
        <v>30</v>
      </c>
      <c r="AJ1178" s="14" t="str">
        <f>INDEX(挂机升级突破!$DT$4:$ED$4,INDEX(挂机升级突破!$DQ$6:$DQ$57,卡牌消耗!AI1178))</f>
        <v>金币</v>
      </c>
      <c r="AK1178" s="14">
        <f>ROUND(INDEX(挂机升级突破!$DJ$6:$DJ$57,卡牌消耗!AI1178)*INDEX(卡牌消耗!$B$8:$F$8,AG1178)/$Q$4/50,0)*50</f>
        <v>6200</v>
      </c>
      <c r="AL1178" s="14" t="str">
        <f>IF(AD1178&gt;0,INDEX(挂机升级突破!$DT$4:$ED$4,AD1178),"")</f>
        <v>橙色基础材料</v>
      </c>
      <c r="AM1178" s="14">
        <f>ROUND(INDEX(挂机升级突破!$DT$6:$ED$57,卡牌消耗!AI1178,AD1178)*INDEX(卡牌消耗!$B$5:$F$5,AG1178)/$Q$4/5,0)*5</f>
        <v>20</v>
      </c>
      <c r="AN1178" s="14" t="str">
        <f>IF(AE1178&gt;0,INDEX(挂机升级突破!$DT$4:$ED$4,AE1178),"")</f>
        <v/>
      </c>
      <c r="AO1178" s="14" t="str">
        <f>IF(AE1178&gt;0,ROUND(INDEX(挂机升级突破!$DT$6:$ED$57,卡牌消耗!AI1178,AE1178)*INDEX(卡牌消耗!$B$7:$F$7,AG1178)/$Q$4,0),"")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425"/>
        <v>23</v>
      </c>
      <c r="AC1179" s="14">
        <f>INDEX(挂机升级突破!$DQ$6:$DQ$57,卡牌消耗!AI1179)</f>
        <v>11</v>
      </c>
      <c r="AD1179" s="14">
        <f>INDEX(挂机升级突破!DR$6:DR$57,卡牌消耗!$AI1179)</f>
        <v>4</v>
      </c>
      <c r="AE1179" s="14">
        <f>INDEX(挂机升级突破!DS$6:DS$57,卡牌消耗!$AI1179)</f>
        <v>0</v>
      </c>
      <c r="AF1179" s="14" t="str">
        <f t="shared" si="426"/>
        <v>异邦刀客</v>
      </c>
      <c r="AG1179" s="14">
        <f t="shared" si="427"/>
        <v>2</v>
      </c>
      <c r="AH1179" s="14" t="str">
        <f t="shared" si="428"/>
        <v>异邦刀客魂火-31</v>
      </c>
      <c r="AI1179" s="14">
        <f t="shared" si="429"/>
        <v>31</v>
      </c>
      <c r="AJ1179" s="14" t="str">
        <f>INDEX(挂机升级突破!$DT$4:$ED$4,INDEX(挂机升级突破!$DQ$6:$DQ$57,卡牌消耗!AI1179))</f>
        <v>金币</v>
      </c>
      <c r="AK1179" s="14">
        <f>ROUND(INDEX(挂机升级突破!$DJ$6:$DJ$57,卡牌消耗!AI1179)*INDEX(卡牌消耗!$B$8:$F$8,AG1179)/$Q$4/50,0)*50</f>
        <v>6200</v>
      </c>
      <c r="AL1179" s="14" t="str">
        <f>IF(AD1179&gt;0,INDEX(挂机升级突破!$DT$4:$ED$4,AD1179),"")</f>
        <v>橙色基础材料</v>
      </c>
      <c r="AM1179" s="14">
        <f>ROUND(INDEX(挂机升级突破!$DT$6:$ED$57,卡牌消耗!AI1179,AD1179)*INDEX(卡牌消耗!$B$5:$F$5,AG1179)/$Q$4/5,0)*5</f>
        <v>20</v>
      </c>
      <c r="AN1179" s="14" t="str">
        <f>IF(AE1179&gt;0,INDEX(挂机升级突破!$DT$4:$ED$4,AE1179),"")</f>
        <v/>
      </c>
      <c r="AO1179" s="14" t="str">
        <f>IF(AE1179&gt;0,ROUND(INDEX(挂机升级突破!$DT$6:$ED$57,卡牌消耗!AI1179,AE1179)*INDEX(卡牌消耗!$B$7:$F$7,AG1179)/$Q$4,0),"")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425"/>
        <v>23</v>
      </c>
      <c r="AC1180" s="14">
        <f>INDEX(挂机升级突破!$DQ$6:$DQ$57,卡牌消耗!AI1180)</f>
        <v>11</v>
      </c>
      <c r="AD1180" s="14">
        <f>INDEX(挂机升级突破!DR$6:DR$57,卡牌消耗!$AI1180)</f>
        <v>4</v>
      </c>
      <c r="AE1180" s="14">
        <f>INDEX(挂机升级突破!DS$6:DS$57,卡牌消耗!$AI1180)</f>
        <v>0</v>
      </c>
      <c r="AF1180" s="14" t="str">
        <f t="shared" si="426"/>
        <v>异邦刀客</v>
      </c>
      <c r="AG1180" s="14">
        <f t="shared" si="427"/>
        <v>2</v>
      </c>
      <c r="AH1180" s="14" t="str">
        <f t="shared" si="428"/>
        <v>异邦刀客魂火-32</v>
      </c>
      <c r="AI1180" s="14">
        <f t="shared" si="429"/>
        <v>32</v>
      </c>
      <c r="AJ1180" s="14" t="str">
        <f>INDEX(挂机升级突破!$DT$4:$ED$4,INDEX(挂机升级突破!$DQ$6:$DQ$57,卡牌消耗!AI1180))</f>
        <v>金币</v>
      </c>
      <c r="AK1180" s="14">
        <f>ROUND(INDEX(挂机升级突破!$DJ$6:$DJ$57,卡牌消耗!AI1180)*INDEX(卡牌消耗!$B$8:$F$8,AG1180)/$Q$4/50,0)*50</f>
        <v>8550</v>
      </c>
      <c r="AL1180" s="14" t="str">
        <f>IF(AD1180&gt;0,INDEX(挂机升级突破!$DT$4:$ED$4,AD1180),"")</f>
        <v>橙色基础材料</v>
      </c>
      <c r="AM1180" s="14">
        <f>ROUND(INDEX(挂机升级突破!$DT$6:$ED$57,卡牌消耗!AI1180,AD1180)*INDEX(卡牌消耗!$B$5:$F$5,AG1180)/$Q$4/5,0)*5</f>
        <v>20</v>
      </c>
      <c r="AN1180" s="14" t="str">
        <f>IF(AE1180&gt;0,INDEX(挂机升级突破!$DT$4:$ED$4,AE1180),"")</f>
        <v/>
      </c>
      <c r="AO1180" s="14" t="str">
        <f>IF(AE1180&gt;0,ROUND(INDEX(挂机升级突破!$DT$6:$ED$57,卡牌消耗!AI1180,AE1180)*INDEX(卡牌消耗!$B$7:$F$7,AG1180)/$Q$4,0),"")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425"/>
        <v>23</v>
      </c>
      <c r="AC1181" s="14">
        <f>INDEX(挂机升级突破!$DQ$6:$DQ$57,卡牌消耗!AI1181)</f>
        <v>11</v>
      </c>
      <c r="AD1181" s="14">
        <f>INDEX(挂机升级突破!DR$6:DR$57,卡牌消耗!$AI1181)</f>
        <v>4</v>
      </c>
      <c r="AE1181" s="14">
        <f>INDEX(挂机升级突破!DS$6:DS$57,卡牌消耗!$AI1181)</f>
        <v>0</v>
      </c>
      <c r="AF1181" s="14" t="str">
        <f t="shared" si="426"/>
        <v>异邦刀客</v>
      </c>
      <c r="AG1181" s="14">
        <f t="shared" si="427"/>
        <v>2</v>
      </c>
      <c r="AH1181" s="14" t="str">
        <f t="shared" si="428"/>
        <v>异邦刀客魂火-33</v>
      </c>
      <c r="AI1181" s="14">
        <f t="shared" si="429"/>
        <v>33</v>
      </c>
      <c r="AJ1181" s="14" t="str">
        <f>INDEX(挂机升级突破!$DT$4:$ED$4,INDEX(挂机升级突破!$DQ$6:$DQ$57,卡牌消耗!AI1181))</f>
        <v>金币</v>
      </c>
      <c r="AK1181" s="14">
        <f>ROUND(INDEX(挂机升级突破!$DJ$6:$DJ$57,卡牌消耗!AI1181)*INDEX(卡牌消耗!$B$8:$F$8,AG1181)/$Q$4/50,0)*50</f>
        <v>8550</v>
      </c>
      <c r="AL1181" s="14" t="str">
        <f>IF(AD1181&gt;0,INDEX(挂机升级突破!$DT$4:$ED$4,AD1181),"")</f>
        <v>橙色基础材料</v>
      </c>
      <c r="AM1181" s="14">
        <f>ROUND(INDEX(挂机升级突破!$DT$6:$ED$57,卡牌消耗!AI1181,AD1181)*INDEX(卡牌消耗!$B$5:$F$5,AG1181)/$Q$4/5,0)*5</f>
        <v>20</v>
      </c>
      <c r="AN1181" s="14" t="str">
        <f>IF(AE1181&gt;0,INDEX(挂机升级突破!$DT$4:$ED$4,AE1181),"")</f>
        <v/>
      </c>
      <c r="AO1181" s="14" t="str">
        <f>IF(AE1181&gt;0,ROUND(INDEX(挂机升级突破!$DT$6:$ED$57,卡牌消耗!AI1181,AE1181)*INDEX(卡牌消耗!$B$7:$F$7,AG1181)/$Q$4,0),"")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425"/>
        <v>23</v>
      </c>
      <c r="AC1182" s="14">
        <f>INDEX(挂机升级突破!$DQ$6:$DQ$57,卡牌消耗!AI1182)</f>
        <v>11</v>
      </c>
      <c r="AD1182" s="14">
        <f>INDEX(挂机升级突破!DR$6:DR$57,卡牌消耗!$AI1182)</f>
        <v>4</v>
      </c>
      <c r="AE1182" s="14">
        <f>INDEX(挂机升级突破!DS$6:DS$57,卡牌消耗!$AI1182)</f>
        <v>0</v>
      </c>
      <c r="AF1182" s="14" t="str">
        <f t="shared" si="426"/>
        <v>异邦刀客</v>
      </c>
      <c r="AG1182" s="14">
        <f t="shared" si="427"/>
        <v>2</v>
      </c>
      <c r="AH1182" s="14" t="str">
        <f t="shared" si="428"/>
        <v>异邦刀客魂火-34</v>
      </c>
      <c r="AI1182" s="14">
        <f t="shared" si="429"/>
        <v>34</v>
      </c>
      <c r="AJ1182" s="14" t="str">
        <f>INDEX(挂机升级突破!$DT$4:$ED$4,INDEX(挂机升级突破!$DQ$6:$DQ$57,卡牌消耗!AI1182))</f>
        <v>金币</v>
      </c>
      <c r="AK1182" s="14">
        <f>ROUND(INDEX(挂机升级突破!$DJ$6:$DJ$57,卡牌消耗!AI1182)*INDEX(卡牌消耗!$B$8:$F$8,AG1182)/$Q$4/50,0)*50</f>
        <v>8550</v>
      </c>
      <c r="AL1182" s="14" t="str">
        <f>IF(AD1182&gt;0,INDEX(挂机升级突破!$DT$4:$ED$4,AD1182),"")</f>
        <v>橙色基础材料</v>
      </c>
      <c r="AM1182" s="14">
        <f>ROUND(INDEX(挂机升级突破!$DT$6:$ED$57,卡牌消耗!AI1182,AD1182)*INDEX(卡牌消耗!$B$5:$F$5,AG1182)/$Q$4/5,0)*5</f>
        <v>25</v>
      </c>
      <c r="AN1182" s="14" t="str">
        <f>IF(AE1182&gt;0,INDEX(挂机升级突破!$DT$4:$ED$4,AE1182),"")</f>
        <v/>
      </c>
      <c r="AO1182" s="14" t="str">
        <f>IF(AE1182&gt;0,ROUND(INDEX(挂机升级突破!$DT$6:$ED$57,卡牌消耗!AI1182,AE1182)*INDEX(卡牌消耗!$B$7:$F$7,AG1182)/$Q$4,0),"")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425"/>
        <v>23</v>
      </c>
      <c r="AC1183" s="14">
        <f>INDEX(挂机升级突破!$DQ$6:$DQ$57,卡牌消耗!AI1183)</f>
        <v>11</v>
      </c>
      <c r="AD1183" s="14">
        <f>INDEX(挂机升级突破!DR$6:DR$57,卡牌消耗!$AI1183)</f>
        <v>4</v>
      </c>
      <c r="AE1183" s="14">
        <f>INDEX(挂机升级突破!DS$6:DS$57,卡牌消耗!$AI1183)</f>
        <v>0</v>
      </c>
      <c r="AF1183" s="14" t="str">
        <f t="shared" si="426"/>
        <v>异邦刀客</v>
      </c>
      <c r="AG1183" s="14">
        <f t="shared" si="427"/>
        <v>2</v>
      </c>
      <c r="AH1183" s="14" t="str">
        <f t="shared" si="428"/>
        <v>异邦刀客魂火-35</v>
      </c>
      <c r="AI1183" s="14">
        <f t="shared" si="429"/>
        <v>35</v>
      </c>
      <c r="AJ1183" s="14" t="str">
        <f>INDEX(挂机升级突破!$DT$4:$ED$4,INDEX(挂机升级突破!$DQ$6:$DQ$57,卡牌消耗!AI1183))</f>
        <v>金币</v>
      </c>
      <c r="AK1183" s="14">
        <f>ROUND(INDEX(挂机升级突破!$DJ$6:$DJ$57,卡牌消耗!AI1183)*INDEX(卡牌消耗!$B$8:$F$8,AG1183)/$Q$4/50,0)*50</f>
        <v>10900</v>
      </c>
      <c r="AL1183" s="14" t="str">
        <f>IF(AD1183&gt;0,INDEX(挂机升级突破!$DT$4:$ED$4,AD1183),"")</f>
        <v>橙色基础材料</v>
      </c>
      <c r="AM1183" s="14">
        <f>ROUND(INDEX(挂机升级突破!$DT$6:$ED$57,卡牌消耗!AI1183,AD1183)*INDEX(卡牌消耗!$B$5:$F$5,AG1183)/$Q$4/5,0)*5</f>
        <v>25</v>
      </c>
      <c r="AN1183" s="14" t="str">
        <f>IF(AE1183&gt;0,INDEX(挂机升级突破!$DT$4:$ED$4,AE1183),"")</f>
        <v/>
      </c>
      <c r="AO1183" s="14" t="str">
        <f>IF(AE1183&gt;0,ROUND(INDEX(挂机升级突破!$DT$6:$ED$57,卡牌消耗!AI1183,AE1183)*INDEX(卡牌消耗!$B$7:$F$7,AG1183)/$Q$4,0),"")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425"/>
        <v>23</v>
      </c>
      <c r="AC1184" s="14">
        <f>INDEX(挂机升级突破!$DQ$6:$DQ$57,卡牌消耗!AI1184)</f>
        <v>11</v>
      </c>
      <c r="AD1184" s="14">
        <f>INDEX(挂机升级突破!DR$6:DR$57,卡牌消耗!$AI1184)</f>
        <v>4</v>
      </c>
      <c r="AE1184" s="14">
        <f>INDEX(挂机升级突破!DS$6:DS$57,卡牌消耗!$AI1184)</f>
        <v>0</v>
      </c>
      <c r="AF1184" s="14" t="str">
        <f t="shared" si="426"/>
        <v>异邦刀客</v>
      </c>
      <c r="AG1184" s="14">
        <f t="shared" si="427"/>
        <v>2</v>
      </c>
      <c r="AH1184" s="14" t="str">
        <f t="shared" si="428"/>
        <v>异邦刀客魂火-36</v>
      </c>
      <c r="AI1184" s="14">
        <f t="shared" si="429"/>
        <v>36</v>
      </c>
      <c r="AJ1184" s="14" t="str">
        <f>INDEX(挂机升级突破!$DT$4:$ED$4,INDEX(挂机升级突破!$DQ$6:$DQ$57,卡牌消耗!AI1184))</f>
        <v>金币</v>
      </c>
      <c r="AK1184" s="14">
        <f>ROUND(INDEX(挂机升级突破!$DJ$6:$DJ$57,卡牌消耗!AI1184)*INDEX(卡牌消耗!$B$8:$F$8,AG1184)/$Q$4/50,0)*50</f>
        <v>10900</v>
      </c>
      <c r="AL1184" s="14" t="str">
        <f>IF(AD1184&gt;0,INDEX(挂机升级突破!$DT$4:$ED$4,AD1184),"")</f>
        <v>橙色基础材料</v>
      </c>
      <c r="AM1184" s="14">
        <f>ROUND(INDEX(挂机升级突破!$DT$6:$ED$57,卡牌消耗!AI1184,AD1184)*INDEX(卡牌消耗!$B$5:$F$5,AG1184)/$Q$4/5,0)*5</f>
        <v>25</v>
      </c>
      <c r="AN1184" s="14" t="str">
        <f>IF(AE1184&gt;0,INDEX(挂机升级突破!$DT$4:$ED$4,AE1184),"")</f>
        <v/>
      </c>
      <c r="AO1184" s="14" t="str">
        <f>IF(AE1184&gt;0,ROUND(INDEX(挂机升级突破!$DT$6:$ED$57,卡牌消耗!AI1184,AE1184)*INDEX(卡牌消耗!$B$7:$F$7,AG1184)/$Q$4,0),"")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425"/>
        <v>23</v>
      </c>
      <c r="AC1185" s="14">
        <f>INDEX(挂机升级突破!$DQ$6:$DQ$57,卡牌消耗!AI1185)</f>
        <v>11</v>
      </c>
      <c r="AD1185" s="14">
        <f>INDEX(挂机升级突破!DR$6:DR$57,卡牌消耗!$AI1185)</f>
        <v>4</v>
      </c>
      <c r="AE1185" s="14">
        <f>INDEX(挂机升级突破!DS$6:DS$57,卡牌消耗!$AI1185)</f>
        <v>0</v>
      </c>
      <c r="AF1185" s="14" t="str">
        <f t="shared" si="426"/>
        <v>异邦刀客</v>
      </c>
      <c r="AG1185" s="14">
        <f t="shared" si="427"/>
        <v>2</v>
      </c>
      <c r="AH1185" s="14" t="str">
        <f t="shared" si="428"/>
        <v>异邦刀客魂火-37</v>
      </c>
      <c r="AI1185" s="14">
        <f t="shared" si="429"/>
        <v>37</v>
      </c>
      <c r="AJ1185" s="14" t="str">
        <f>INDEX(挂机升级突破!$DT$4:$ED$4,INDEX(挂机升级突破!$DQ$6:$DQ$57,卡牌消耗!AI1185))</f>
        <v>金币</v>
      </c>
      <c r="AK1185" s="14">
        <f>ROUND(INDEX(挂机升级突破!$DJ$6:$DJ$57,卡牌消耗!AI1185)*INDEX(卡牌消耗!$B$8:$F$8,AG1185)/$Q$4/50,0)*50</f>
        <v>11650</v>
      </c>
      <c r="AL1185" s="14" t="str">
        <f>IF(AD1185&gt;0,INDEX(挂机升级突破!$DT$4:$ED$4,AD1185),"")</f>
        <v>橙色基础材料</v>
      </c>
      <c r="AM1185" s="14">
        <f>ROUND(INDEX(挂机升级突破!$DT$6:$ED$57,卡牌消耗!AI1185,AD1185)*INDEX(卡牌消耗!$B$5:$F$5,AG1185)/$Q$4/5,0)*5</f>
        <v>25</v>
      </c>
      <c r="AN1185" s="14" t="str">
        <f>IF(AE1185&gt;0,INDEX(挂机升级突破!$DT$4:$ED$4,AE1185),"")</f>
        <v/>
      </c>
      <c r="AO1185" s="14" t="str">
        <f>IF(AE1185&gt;0,ROUND(INDEX(挂机升级突破!$DT$6:$ED$57,卡牌消耗!AI1185,AE1185)*INDEX(卡牌消耗!$B$7:$F$7,AG1185)/$Q$4,0),"")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425"/>
        <v>23</v>
      </c>
      <c r="AC1186" s="14">
        <f>INDEX(挂机升级突破!$DQ$6:$DQ$57,卡牌消耗!AI1186)</f>
        <v>11</v>
      </c>
      <c r="AD1186" s="14">
        <f>INDEX(挂机升级突破!DR$6:DR$57,卡牌消耗!$AI1186)</f>
        <v>5</v>
      </c>
      <c r="AE1186" s="14">
        <f>INDEX(挂机升级突破!DS$6:DS$57,卡牌消耗!$AI1186)</f>
        <v>0</v>
      </c>
      <c r="AF1186" s="14" t="str">
        <f t="shared" si="426"/>
        <v>异邦刀客</v>
      </c>
      <c r="AG1186" s="14">
        <f t="shared" si="427"/>
        <v>2</v>
      </c>
      <c r="AH1186" s="14" t="str">
        <f t="shared" si="428"/>
        <v>异邦刀客魂火-38</v>
      </c>
      <c r="AI1186" s="14">
        <f t="shared" si="429"/>
        <v>38</v>
      </c>
      <c r="AJ1186" s="14" t="str">
        <f>INDEX(挂机升级突破!$DT$4:$ED$4,INDEX(挂机升级突破!$DQ$6:$DQ$57,卡牌消耗!AI1186))</f>
        <v>金币</v>
      </c>
      <c r="AK1186" s="14">
        <f>ROUND(INDEX(挂机升级突破!$DJ$6:$DJ$57,卡牌消耗!AI1186)*INDEX(卡牌消耗!$B$8:$F$8,AG1186)/$Q$4/50,0)*50</f>
        <v>15050</v>
      </c>
      <c r="AL1186" s="14" t="str">
        <f>IF(AD1186&gt;0,INDEX(挂机升级突破!$DT$4:$ED$4,AD1186),"")</f>
        <v>红色基础材料</v>
      </c>
      <c r="AM1186" s="14">
        <f>ROUND(INDEX(挂机升级突破!$DT$6:$ED$57,卡牌消耗!AI1186,AD1186)*INDEX(卡牌消耗!$B$5:$F$5,AG1186)/$Q$4/5,0)*5</f>
        <v>5</v>
      </c>
      <c r="AN1186" s="14" t="str">
        <f>IF(AE1186&gt;0,INDEX(挂机升级突破!$DT$4:$ED$4,AE1186),"")</f>
        <v/>
      </c>
      <c r="AO1186" s="14" t="str">
        <f>IF(AE1186&gt;0,ROUND(INDEX(挂机升级突破!$DT$6:$ED$57,卡牌消耗!AI1186,AE1186)*INDEX(卡牌消耗!$B$7:$F$7,AG1186)/$Q$4,0),"")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425"/>
        <v>23</v>
      </c>
      <c r="AC1187" s="14">
        <f>INDEX(挂机升级突破!$DQ$6:$DQ$57,卡牌消耗!AI1187)</f>
        <v>11</v>
      </c>
      <c r="AD1187" s="14">
        <f>INDEX(挂机升级突破!DR$6:DR$57,卡牌消耗!$AI1187)</f>
        <v>5</v>
      </c>
      <c r="AE1187" s="14">
        <f>INDEX(挂机升级突破!DS$6:DS$57,卡牌消耗!$AI1187)</f>
        <v>0</v>
      </c>
      <c r="AF1187" s="14" t="str">
        <f t="shared" si="426"/>
        <v>异邦刀客</v>
      </c>
      <c r="AG1187" s="14">
        <f t="shared" si="427"/>
        <v>2</v>
      </c>
      <c r="AH1187" s="14" t="str">
        <f t="shared" si="428"/>
        <v>异邦刀客魂火-39</v>
      </c>
      <c r="AI1187" s="14">
        <f t="shared" si="429"/>
        <v>39</v>
      </c>
      <c r="AJ1187" s="14" t="str">
        <f>INDEX(挂机升级突破!$DT$4:$ED$4,INDEX(挂机升级突破!$DQ$6:$DQ$57,卡牌消耗!AI1187))</f>
        <v>金币</v>
      </c>
      <c r="AK1187" s="14">
        <f>ROUND(INDEX(挂机升级突破!$DJ$6:$DJ$57,卡牌消耗!AI1187)*INDEX(卡牌消耗!$B$8:$F$8,AG1187)/$Q$4/50,0)*50</f>
        <v>15050</v>
      </c>
      <c r="AL1187" s="14" t="str">
        <f>IF(AD1187&gt;0,INDEX(挂机升级突破!$DT$4:$ED$4,AD1187),"")</f>
        <v>红色基础材料</v>
      </c>
      <c r="AM1187" s="14">
        <f>ROUND(INDEX(挂机升级突破!$DT$6:$ED$57,卡牌消耗!AI1187,AD1187)*INDEX(卡牌消耗!$B$5:$F$5,AG1187)/$Q$4/5,0)*5</f>
        <v>5</v>
      </c>
      <c r="AN1187" s="14" t="str">
        <f>IF(AE1187&gt;0,INDEX(挂机升级突破!$DT$4:$ED$4,AE1187),"")</f>
        <v/>
      </c>
      <c r="AO1187" s="14" t="str">
        <f>IF(AE1187&gt;0,ROUND(INDEX(挂机升级突破!$DT$6:$ED$57,卡牌消耗!AI1187,AE1187)*INDEX(卡牌消耗!$B$7:$F$7,AG1187)/$Q$4,0),"")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425"/>
        <v>23</v>
      </c>
      <c r="AC1188" s="14">
        <f>INDEX(挂机升级突破!$DQ$6:$DQ$57,卡牌消耗!AI1188)</f>
        <v>11</v>
      </c>
      <c r="AD1188" s="14">
        <f>INDEX(挂机升级突破!DR$6:DR$57,卡牌消耗!$AI1188)</f>
        <v>5</v>
      </c>
      <c r="AE1188" s="14">
        <f>INDEX(挂机升级突破!DS$6:DS$57,卡牌消耗!$AI1188)</f>
        <v>0</v>
      </c>
      <c r="AF1188" s="14" t="str">
        <f t="shared" si="426"/>
        <v>异邦刀客</v>
      </c>
      <c r="AG1188" s="14">
        <f t="shared" si="427"/>
        <v>2</v>
      </c>
      <c r="AH1188" s="14" t="str">
        <f t="shared" si="428"/>
        <v>异邦刀客魂火-40</v>
      </c>
      <c r="AI1188" s="14">
        <f t="shared" si="429"/>
        <v>40</v>
      </c>
      <c r="AJ1188" s="14" t="str">
        <f>INDEX(挂机升级突破!$DT$4:$ED$4,INDEX(挂机升级突破!$DQ$6:$DQ$57,卡牌消耗!AI1188))</f>
        <v>金币</v>
      </c>
      <c r="AK1188" s="14">
        <f>ROUND(INDEX(挂机升级突破!$DJ$6:$DJ$57,卡牌消耗!AI1188)*INDEX(卡牌消耗!$B$8:$F$8,AG1188)/$Q$4/50,0)*50</f>
        <v>15050</v>
      </c>
      <c r="AL1188" s="14" t="str">
        <f>IF(AD1188&gt;0,INDEX(挂机升级突破!$DT$4:$ED$4,AD1188),"")</f>
        <v>红色基础材料</v>
      </c>
      <c r="AM1188" s="14">
        <f>ROUND(INDEX(挂机升级突破!$DT$6:$ED$57,卡牌消耗!AI1188,AD1188)*INDEX(卡牌消耗!$B$5:$F$5,AG1188)/$Q$4/5,0)*5</f>
        <v>5</v>
      </c>
      <c r="AN1188" s="14" t="str">
        <f>IF(AE1188&gt;0,INDEX(挂机升级突破!$DT$4:$ED$4,AE1188),"")</f>
        <v/>
      </c>
      <c r="AO1188" s="14" t="str">
        <f>IF(AE1188&gt;0,ROUND(INDEX(挂机升级突破!$DT$6:$ED$57,卡牌消耗!AI1188,AE1188)*INDEX(卡牌消耗!$B$7:$F$7,AG1188)/$Q$4,0),"")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425"/>
        <v>23</v>
      </c>
      <c r="AC1189" s="14">
        <f>INDEX(挂机升级突破!$DQ$6:$DQ$57,卡牌消耗!AI1189)</f>
        <v>11</v>
      </c>
      <c r="AD1189" s="14">
        <f>INDEX(挂机升级突破!DR$6:DR$57,卡牌消耗!$AI1189)</f>
        <v>5</v>
      </c>
      <c r="AE1189" s="14">
        <f>INDEX(挂机升级突破!DS$6:DS$57,卡牌消耗!$AI1189)</f>
        <v>10</v>
      </c>
      <c r="AF1189" s="14" t="str">
        <f t="shared" si="426"/>
        <v>异邦刀客</v>
      </c>
      <c r="AG1189" s="14">
        <f t="shared" si="427"/>
        <v>2</v>
      </c>
      <c r="AH1189" s="14" t="str">
        <f t="shared" si="428"/>
        <v>异邦刀客魂火-41</v>
      </c>
      <c r="AI1189" s="14">
        <f t="shared" si="429"/>
        <v>41</v>
      </c>
      <c r="AJ1189" s="14" t="str">
        <f>INDEX(挂机升级突破!$DT$4:$ED$4,INDEX(挂机升级突破!$DQ$6:$DQ$57,卡牌消耗!AI1189))</f>
        <v>金币</v>
      </c>
      <c r="AK1189" s="14">
        <f>ROUND(INDEX(挂机升级突破!$DJ$6:$DJ$57,卡牌消耗!AI1189)*INDEX(卡牌消耗!$B$8:$F$8,AG1189)/$Q$4/50,0)*50</f>
        <v>20700</v>
      </c>
      <c r="AL1189" s="14" t="str">
        <f>IF(AD1189&gt;0,INDEX(挂机升级突破!$DT$4:$ED$4,AD1189),"")</f>
        <v>红色基础材料</v>
      </c>
      <c r="AM1189" s="14">
        <f>ROUND(INDEX(挂机升级突破!$DT$6:$ED$57,卡牌消耗!AI1189,AD1189)*INDEX(卡牌消耗!$B$5:$F$5,AG1189)/$Q$4/5,0)*5</f>
        <v>10</v>
      </c>
      <c r="AN1189" s="14" t="str">
        <f>IF(AE1189&gt;0,INDEX(挂机升级突破!$DT$4:$ED$4,AE1189),"")</f>
        <v>灵玉</v>
      </c>
      <c r="AO1189" s="14">
        <f>IF(AE1189&gt;0,ROUND(INDEX(挂机升级突破!$DT$6:$ED$57,卡牌消耗!AI1189,AE1189)*INDEX(卡牌消耗!$B$7:$F$7,AG1189)/$Q$4,0),"")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425"/>
        <v>23</v>
      </c>
      <c r="AC1190" s="14">
        <f>INDEX(挂机升级突破!$DQ$6:$DQ$57,卡牌消耗!AI1190)</f>
        <v>11</v>
      </c>
      <c r="AD1190" s="14">
        <f>INDEX(挂机升级突破!DR$6:DR$57,卡牌消耗!$AI1190)</f>
        <v>5</v>
      </c>
      <c r="AE1190" s="14">
        <f>INDEX(挂机升级突破!DS$6:DS$57,卡牌消耗!$AI1190)</f>
        <v>10</v>
      </c>
      <c r="AF1190" s="14" t="str">
        <f t="shared" si="426"/>
        <v>异邦刀客</v>
      </c>
      <c r="AG1190" s="14">
        <f t="shared" si="427"/>
        <v>2</v>
      </c>
      <c r="AH1190" s="14" t="str">
        <f t="shared" si="428"/>
        <v>异邦刀客魂火-42</v>
      </c>
      <c r="AI1190" s="14">
        <f t="shared" si="429"/>
        <v>42</v>
      </c>
      <c r="AJ1190" s="14" t="str">
        <f>INDEX(挂机升级突破!$DT$4:$ED$4,INDEX(挂机升级突破!$DQ$6:$DQ$57,卡牌消耗!AI1190))</f>
        <v>金币</v>
      </c>
      <c r="AK1190" s="14">
        <f>ROUND(INDEX(挂机升级突破!$DJ$6:$DJ$57,卡牌消耗!AI1190)*INDEX(卡牌消耗!$B$8:$F$8,AG1190)/$Q$4/50,0)*50</f>
        <v>20700</v>
      </c>
      <c r="AL1190" s="14" t="str">
        <f>IF(AD1190&gt;0,INDEX(挂机升级突破!$DT$4:$ED$4,AD1190),"")</f>
        <v>红色基础材料</v>
      </c>
      <c r="AM1190" s="14">
        <f>ROUND(INDEX(挂机升级突破!$DT$6:$ED$57,卡牌消耗!AI1190,AD1190)*INDEX(卡牌消耗!$B$5:$F$5,AG1190)/$Q$4/5,0)*5</f>
        <v>10</v>
      </c>
      <c r="AN1190" s="14" t="str">
        <f>IF(AE1190&gt;0,INDEX(挂机升级突破!$DT$4:$ED$4,AE1190),"")</f>
        <v>灵玉</v>
      </c>
      <c r="AO1190" s="14">
        <f>IF(AE1190&gt;0,ROUND(INDEX(挂机升级突破!$DT$6:$ED$57,卡牌消耗!AI1190,AE1190)*INDEX(卡牌消耗!$B$7:$F$7,AG1190)/$Q$4,0),"")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425"/>
        <v>23</v>
      </c>
      <c r="AC1191" s="14">
        <f>INDEX(挂机升级突破!$DQ$6:$DQ$57,卡牌消耗!AI1191)</f>
        <v>11</v>
      </c>
      <c r="AD1191" s="14">
        <f>INDEX(挂机升级突破!DR$6:DR$57,卡牌消耗!$AI1191)</f>
        <v>5</v>
      </c>
      <c r="AE1191" s="14">
        <f>INDEX(挂机升级突破!DS$6:DS$57,卡牌消耗!$AI1191)</f>
        <v>10</v>
      </c>
      <c r="AF1191" s="14" t="str">
        <f t="shared" si="426"/>
        <v>异邦刀客</v>
      </c>
      <c r="AG1191" s="14">
        <f t="shared" si="427"/>
        <v>2</v>
      </c>
      <c r="AH1191" s="14" t="str">
        <f t="shared" si="428"/>
        <v>异邦刀客魂火-43</v>
      </c>
      <c r="AI1191" s="14">
        <f t="shared" si="429"/>
        <v>43</v>
      </c>
      <c r="AJ1191" s="14" t="str">
        <f>INDEX(挂机升级突破!$DT$4:$ED$4,INDEX(挂机升级突破!$DQ$6:$DQ$57,卡牌消耗!AI1191))</f>
        <v>金币</v>
      </c>
      <c r="AK1191" s="14">
        <f>ROUND(INDEX(挂机升级突破!$DJ$6:$DJ$57,卡牌消耗!AI1191)*INDEX(卡牌消耗!$B$8:$F$8,AG1191)/$Q$4/50,0)*50</f>
        <v>20700</v>
      </c>
      <c r="AL1191" s="14" t="str">
        <f>IF(AD1191&gt;0,INDEX(挂机升级突破!$DT$4:$ED$4,AD1191),"")</f>
        <v>红色基础材料</v>
      </c>
      <c r="AM1191" s="14">
        <f>ROUND(INDEX(挂机升级突破!$DT$6:$ED$57,卡牌消耗!AI1191,AD1191)*INDEX(卡牌消耗!$B$5:$F$5,AG1191)/$Q$4/5,0)*5</f>
        <v>10</v>
      </c>
      <c r="AN1191" s="14" t="str">
        <f>IF(AE1191&gt;0,INDEX(挂机升级突破!$DT$4:$ED$4,AE1191),"")</f>
        <v>灵玉</v>
      </c>
      <c r="AO1191" s="14">
        <f>IF(AE1191&gt;0,ROUND(INDEX(挂机升级突破!$DT$6:$ED$57,卡牌消耗!AI1191,AE1191)*INDEX(卡牌消耗!$B$7:$F$7,AG1191)/$Q$4,0),"")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425"/>
        <v>23</v>
      </c>
      <c r="AC1192" s="14">
        <f>INDEX(挂机升级突破!$DQ$6:$DQ$57,卡牌消耗!AI1192)</f>
        <v>11</v>
      </c>
      <c r="AD1192" s="14">
        <f>INDEX(挂机升级突破!DR$6:DR$57,卡牌消耗!$AI1192)</f>
        <v>5</v>
      </c>
      <c r="AE1192" s="14">
        <f>INDEX(挂机升级突破!DS$6:DS$57,卡牌消耗!$AI1192)</f>
        <v>10</v>
      </c>
      <c r="AF1192" s="14" t="str">
        <f t="shared" si="426"/>
        <v>异邦刀客</v>
      </c>
      <c r="AG1192" s="14">
        <f t="shared" si="427"/>
        <v>2</v>
      </c>
      <c r="AH1192" s="14" t="str">
        <f t="shared" si="428"/>
        <v>异邦刀客魂火-44</v>
      </c>
      <c r="AI1192" s="14">
        <f t="shared" si="429"/>
        <v>44</v>
      </c>
      <c r="AJ1192" s="14" t="str">
        <f>INDEX(挂机升级突破!$DT$4:$ED$4,INDEX(挂机升级突破!$DQ$6:$DQ$57,卡牌消耗!AI1192))</f>
        <v>金币</v>
      </c>
      <c r="AK1192" s="14">
        <f>ROUND(INDEX(挂机升级突破!$DJ$6:$DJ$57,卡牌消耗!AI1192)*INDEX(卡牌消耗!$B$8:$F$8,AG1192)/$Q$4/50,0)*50</f>
        <v>26300</v>
      </c>
      <c r="AL1192" s="14" t="str">
        <f>IF(AD1192&gt;0,INDEX(挂机升级突破!$DT$4:$ED$4,AD1192),"")</f>
        <v>红色基础材料</v>
      </c>
      <c r="AM1192" s="14">
        <f>ROUND(INDEX(挂机升级突破!$DT$6:$ED$57,卡牌消耗!AI1192,AD1192)*INDEX(卡牌消耗!$B$5:$F$5,AG1192)/$Q$4/5,0)*5</f>
        <v>10</v>
      </c>
      <c r="AN1192" s="14" t="str">
        <f>IF(AE1192&gt;0,INDEX(挂机升级突破!$DT$4:$ED$4,AE1192),"")</f>
        <v>灵玉</v>
      </c>
      <c r="AO1192" s="14">
        <f>IF(AE1192&gt;0,ROUND(INDEX(挂机升级突破!$DT$6:$ED$57,卡牌消耗!AI1192,AE1192)*INDEX(卡牌消耗!$B$7:$F$7,AG1192)/$Q$4,0),"")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425"/>
        <v>23</v>
      </c>
      <c r="AC1193" s="14">
        <f>INDEX(挂机升级突破!$DQ$6:$DQ$57,卡牌消耗!AI1193)</f>
        <v>11</v>
      </c>
      <c r="AD1193" s="14">
        <f>INDEX(挂机升级突破!DR$6:DR$57,卡牌消耗!$AI1193)</f>
        <v>5</v>
      </c>
      <c r="AE1193" s="14">
        <f>INDEX(挂机升级突破!DS$6:DS$57,卡牌消耗!$AI1193)</f>
        <v>10</v>
      </c>
      <c r="AF1193" s="14" t="str">
        <f t="shared" si="426"/>
        <v>异邦刀客</v>
      </c>
      <c r="AG1193" s="14">
        <f t="shared" si="427"/>
        <v>2</v>
      </c>
      <c r="AH1193" s="14" t="str">
        <f t="shared" si="428"/>
        <v>异邦刀客魂火-45</v>
      </c>
      <c r="AI1193" s="14">
        <f t="shared" si="429"/>
        <v>45</v>
      </c>
      <c r="AJ1193" s="14" t="str">
        <f>INDEX(挂机升级突破!$DT$4:$ED$4,INDEX(挂机升级突破!$DQ$6:$DQ$57,卡牌消耗!AI1193))</f>
        <v>金币</v>
      </c>
      <c r="AK1193" s="14">
        <f>ROUND(INDEX(挂机升级突破!$DJ$6:$DJ$57,卡牌消耗!AI1193)*INDEX(卡牌消耗!$B$8:$F$8,AG1193)/$Q$4/50,0)*50</f>
        <v>26300</v>
      </c>
      <c r="AL1193" s="14" t="str">
        <f>IF(AD1193&gt;0,INDEX(挂机升级突破!$DT$4:$ED$4,AD1193),"")</f>
        <v>红色基础材料</v>
      </c>
      <c r="AM1193" s="14">
        <f>ROUND(INDEX(挂机升级突破!$DT$6:$ED$57,卡牌消耗!AI1193,AD1193)*INDEX(卡牌消耗!$B$5:$F$5,AG1193)/$Q$4/5,0)*5</f>
        <v>10</v>
      </c>
      <c r="AN1193" s="14" t="str">
        <f>IF(AE1193&gt;0,INDEX(挂机升级突破!$DT$4:$ED$4,AE1193),"")</f>
        <v>灵玉</v>
      </c>
      <c r="AO1193" s="14">
        <f>IF(AE1193&gt;0,ROUND(INDEX(挂机升级突破!$DT$6:$ED$57,卡牌消耗!AI1193,AE1193)*INDEX(卡牌消耗!$B$7:$F$7,AG1193)/$Q$4,0),"")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425"/>
        <v>23</v>
      </c>
      <c r="AC1194" s="14">
        <f>INDEX(挂机升级突破!$DQ$6:$DQ$57,卡牌消耗!AI1194)</f>
        <v>11</v>
      </c>
      <c r="AD1194" s="14">
        <f>INDEX(挂机升级突破!DR$6:DR$57,卡牌消耗!$AI1194)</f>
        <v>5</v>
      </c>
      <c r="AE1194" s="14">
        <f>INDEX(挂机升级突破!DS$6:DS$57,卡牌消耗!$AI1194)</f>
        <v>10</v>
      </c>
      <c r="AF1194" s="14" t="str">
        <f t="shared" si="426"/>
        <v>异邦刀客</v>
      </c>
      <c r="AG1194" s="14">
        <f t="shared" si="427"/>
        <v>2</v>
      </c>
      <c r="AH1194" s="14" t="str">
        <f t="shared" si="428"/>
        <v>异邦刀客魂火-46</v>
      </c>
      <c r="AI1194" s="14">
        <f t="shared" si="429"/>
        <v>46</v>
      </c>
      <c r="AJ1194" s="14" t="str">
        <f>INDEX(挂机升级突破!$DT$4:$ED$4,INDEX(挂机升级突破!$DQ$6:$DQ$57,卡牌消耗!AI1194))</f>
        <v>金币</v>
      </c>
      <c r="AK1194" s="14">
        <f>ROUND(INDEX(挂机升级突破!$DJ$6:$DJ$57,卡牌消耗!AI1194)*INDEX(卡牌消耗!$B$8:$F$8,AG1194)/$Q$4/50,0)*50</f>
        <v>28200</v>
      </c>
      <c r="AL1194" s="14" t="str">
        <f>IF(AD1194&gt;0,INDEX(挂机升级突破!$DT$4:$ED$4,AD1194),"")</f>
        <v>红色基础材料</v>
      </c>
      <c r="AM1194" s="14">
        <f>ROUND(INDEX(挂机升级突破!$DT$6:$ED$57,卡牌消耗!AI1194,AD1194)*INDEX(卡牌消耗!$B$5:$F$5,AG1194)/$Q$4/5,0)*5</f>
        <v>10</v>
      </c>
      <c r="AN1194" s="14" t="str">
        <f>IF(AE1194&gt;0,INDEX(挂机升级突破!$DT$4:$ED$4,AE1194),"")</f>
        <v>灵玉</v>
      </c>
      <c r="AO1194" s="14">
        <f>IF(AE1194&gt;0,ROUND(INDEX(挂机升级突破!$DT$6:$ED$57,卡牌消耗!AI1194,AE1194)*INDEX(卡牌消耗!$B$7:$F$7,AG1194)/$Q$4,0),"")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425"/>
        <v>23</v>
      </c>
      <c r="AC1195" s="14">
        <f>INDEX(挂机升级突破!$DQ$6:$DQ$57,卡牌消耗!AI1195)</f>
        <v>11</v>
      </c>
      <c r="AD1195" s="14">
        <f>INDEX(挂机升级突破!DR$6:DR$57,卡牌消耗!$AI1195)</f>
        <v>5</v>
      </c>
      <c r="AE1195" s="14">
        <f>INDEX(挂机升级突破!DS$6:DS$57,卡牌消耗!$AI1195)</f>
        <v>10</v>
      </c>
      <c r="AF1195" s="14" t="str">
        <f t="shared" si="426"/>
        <v>异邦刀客</v>
      </c>
      <c r="AG1195" s="14">
        <f t="shared" si="427"/>
        <v>2</v>
      </c>
      <c r="AH1195" s="14" t="str">
        <f t="shared" si="428"/>
        <v>异邦刀客魂火-47</v>
      </c>
      <c r="AI1195" s="14">
        <f t="shared" si="429"/>
        <v>47</v>
      </c>
      <c r="AJ1195" s="14" t="str">
        <f>INDEX(挂机升级突破!$DT$4:$ED$4,INDEX(挂机升级突破!$DQ$6:$DQ$57,卡牌消耗!AI1195))</f>
        <v>金币</v>
      </c>
      <c r="AK1195" s="14">
        <f>ROUND(INDEX(挂机升级突破!$DJ$6:$DJ$57,卡牌消耗!AI1195)*INDEX(卡牌消耗!$B$8:$F$8,AG1195)/$Q$4/50,0)*50</f>
        <v>136750</v>
      </c>
      <c r="AL1195" s="14" t="str">
        <f>IF(AD1195&gt;0,INDEX(挂机升级突破!$DT$4:$ED$4,AD1195),"")</f>
        <v>红色基础材料</v>
      </c>
      <c r="AM1195" s="14">
        <f>ROUND(INDEX(挂机升级突破!$DT$6:$ED$57,卡牌消耗!AI1195,AD1195)*INDEX(卡牌消耗!$B$5:$F$5,AG1195)/$Q$4/5,0)*5</f>
        <v>10</v>
      </c>
      <c r="AN1195" s="14" t="str">
        <f>IF(AE1195&gt;0,INDEX(挂机升级突破!$DT$4:$ED$4,AE1195),"")</f>
        <v>灵玉</v>
      </c>
      <c r="AO1195" s="14">
        <f>IF(AE1195&gt;0,ROUND(INDEX(挂机升级突破!$DT$6:$ED$57,卡牌消耗!AI1195,AE1195)*INDEX(卡牌消耗!$B$7:$F$7,AG1195)/$Q$4,0),"")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425"/>
        <v>23</v>
      </c>
      <c r="AC1196" s="14">
        <f>INDEX(挂机升级突破!$DQ$6:$DQ$57,卡牌消耗!AI1196)</f>
        <v>11</v>
      </c>
      <c r="AD1196" s="14">
        <f>INDEX(挂机升级突破!DR$6:DR$57,卡牌消耗!$AI1196)</f>
        <v>5</v>
      </c>
      <c r="AE1196" s="14">
        <f>INDEX(挂机升级突破!DS$6:DS$57,卡牌消耗!$AI1196)</f>
        <v>10</v>
      </c>
      <c r="AF1196" s="14" t="str">
        <f t="shared" si="426"/>
        <v>异邦刀客</v>
      </c>
      <c r="AG1196" s="14">
        <f t="shared" si="427"/>
        <v>2</v>
      </c>
      <c r="AH1196" s="14" t="str">
        <f t="shared" si="428"/>
        <v>异邦刀客魂火-48</v>
      </c>
      <c r="AI1196" s="14">
        <f t="shared" si="429"/>
        <v>48</v>
      </c>
      <c r="AJ1196" s="14" t="str">
        <f>INDEX(挂机升级突破!$DT$4:$ED$4,INDEX(挂机升级突破!$DQ$6:$DQ$57,卡牌消耗!AI1196))</f>
        <v>金币</v>
      </c>
      <c r="AK1196" s="14">
        <f>ROUND(INDEX(挂机升级突破!$DJ$6:$DJ$57,卡牌消耗!AI1196)*INDEX(卡牌消耗!$B$8:$F$8,AG1196)/$Q$4/50,0)*50</f>
        <v>136750</v>
      </c>
      <c r="AL1196" s="14" t="str">
        <f>IF(AD1196&gt;0,INDEX(挂机升级突破!$DT$4:$ED$4,AD1196),"")</f>
        <v>红色基础材料</v>
      </c>
      <c r="AM1196" s="14">
        <f>ROUND(INDEX(挂机升级突破!$DT$6:$ED$57,卡牌消耗!AI1196,AD1196)*INDEX(卡牌消耗!$B$5:$F$5,AG1196)/$Q$4/5,0)*5</f>
        <v>10</v>
      </c>
      <c r="AN1196" s="14" t="str">
        <f>IF(AE1196&gt;0,INDEX(挂机升级突破!$DT$4:$ED$4,AE1196),"")</f>
        <v>灵玉</v>
      </c>
      <c r="AO1196" s="14">
        <f>IF(AE1196&gt;0,ROUND(INDEX(挂机升级突破!$DT$6:$ED$57,卡牌消耗!AI1196,AE1196)*INDEX(卡牌消耗!$B$7:$F$7,AG1196)/$Q$4,0),"")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425"/>
        <v>23</v>
      </c>
      <c r="AC1197" s="14">
        <f>INDEX(挂机升级突破!$DQ$6:$DQ$57,卡牌消耗!AI1197)</f>
        <v>11</v>
      </c>
      <c r="AD1197" s="14">
        <f>INDEX(挂机升级突破!DR$6:DR$57,卡牌消耗!$AI1197)</f>
        <v>5</v>
      </c>
      <c r="AE1197" s="14">
        <f>INDEX(挂机升级突破!DS$6:DS$57,卡牌消耗!$AI1197)</f>
        <v>10</v>
      </c>
      <c r="AF1197" s="14" t="str">
        <f t="shared" si="426"/>
        <v>异邦刀客</v>
      </c>
      <c r="AG1197" s="14">
        <f t="shared" si="427"/>
        <v>2</v>
      </c>
      <c r="AH1197" s="14" t="str">
        <f t="shared" si="428"/>
        <v>异邦刀客魂火-49</v>
      </c>
      <c r="AI1197" s="14">
        <f t="shared" si="429"/>
        <v>49</v>
      </c>
      <c r="AJ1197" s="14" t="str">
        <f>INDEX(挂机升级突破!$DT$4:$ED$4,INDEX(挂机升级突破!$DQ$6:$DQ$57,卡牌消耗!AI1197))</f>
        <v>金币</v>
      </c>
      <c r="AK1197" s="14">
        <f>ROUND(INDEX(挂机升级突破!$DJ$6:$DJ$57,卡牌消耗!AI1197)*INDEX(卡牌消耗!$B$8:$F$8,AG1197)/$Q$4/50,0)*50</f>
        <v>136750</v>
      </c>
      <c r="AL1197" s="14" t="str">
        <f>IF(AD1197&gt;0,INDEX(挂机升级突破!$DT$4:$ED$4,AD1197),"")</f>
        <v>红色基础材料</v>
      </c>
      <c r="AM1197" s="14">
        <f>ROUND(INDEX(挂机升级突破!$DT$6:$ED$57,卡牌消耗!AI1197,AD1197)*INDEX(卡牌消耗!$B$5:$F$5,AG1197)/$Q$4/5,0)*5</f>
        <v>10</v>
      </c>
      <c r="AN1197" s="14" t="str">
        <f>IF(AE1197&gt;0,INDEX(挂机升级突破!$DT$4:$ED$4,AE1197),"")</f>
        <v>灵玉</v>
      </c>
      <c r="AO1197" s="14">
        <f>IF(AE1197&gt;0,ROUND(INDEX(挂机升级突破!$DT$6:$ED$57,卡牌消耗!AI1197,AE1197)*INDEX(卡牌消耗!$B$7:$F$7,AG1197)/$Q$4,0),"")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425"/>
        <v>23</v>
      </c>
      <c r="AC1198" s="14">
        <f>INDEX(挂机升级突破!$DQ$6:$DQ$57,卡牌消耗!AI1198)</f>
        <v>11</v>
      </c>
      <c r="AD1198" s="14">
        <f>INDEX(挂机升级突破!DR$6:DR$57,卡牌消耗!$AI1198)</f>
        <v>5</v>
      </c>
      <c r="AE1198" s="14">
        <f>INDEX(挂机升级突破!DS$6:DS$57,卡牌消耗!$AI1198)</f>
        <v>10</v>
      </c>
      <c r="AF1198" s="14" t="str">
        <f t="shared" si="426"/>
        <v>异邦刀客</v>
      </c>
      <c r="AG1198" s="14">
        <f t="shared" si="427"/>
        <v>2</v>
      </c>
      <c r="AH1198" s="14" t="str">
        <f t="shared" si="428"/>
        <v>异邦刀客魂火-50</v>
      </c>
      <c r="AI1198" s="14">
        <f t="shared" si="429"/>
        <v>50</v>
      </c>
      <c r="AJ1198" s="14" t="str">
        <f>INDEX(挂机升级突破!$DT$4:$ED$4,INDEX(挂机升级突破!$DQ$6:$DQ$57,卡牌消耗!AI1198))</f>
        <v>金币</v>
      </c>
      <c r="AK1198" s="14">
        <f>ROUND(INDEX(挂机升级突破!$DJ$6:$DJ$57,卡牌消耗!AI1198)*INDEX(卡牌消耗!$B$8:$F$8,AG1198)/$Q$4/50,0)*50</f>
        <v>227950</v>
      </c>
      <c r="AL1198" s="14" t="str">
        <f>IF(AD1198&gt;0,INDEX(挂机升级突破!$DT$4:$ED$4,AD1198),"")</f>
        <v>红色基础材料</v>
      </c>
      <c r="AM1198" s="14">
        <f>ROUND(INDEX(挂机升级突破!$DT$6:$ED$57,卡牌消耗!AI1198,AD1198)*INDEX(卡牌消耗!$B$5:$F$5,AG1198)/$Q$4/5,0)*5</f>
        <v>10</v>
      </c>
      <c r="AN1198" s="14" t="str">
        <f>IF(AE1198&gt;0,INDEX(挂机升级突破!$DT$4:$ED$4,AE1198),"")</f>
        <v>灵玉</v>
      </c>
      <c r="AO1198" s="14">
        <f>IF(AE1198&gt;0,ROUND(INDEX(挂机升级突破!$DT$6:$ED$57,卡牌消耗!AI1198,AE1198)*INDEX(卡牌消耗!$B$7:$F$7,AG1198)/$Q$4,0),"")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425"/>
        <v>23</v>
      </c>
      <c r="AC1199" s="14">
        <f>INDEX(挂机升级突破!$DQ$6:$DQ$57,卡牌消耗!AI1199)</f>
        <v>11</v>
      </c>
      <c r="AD1199" s="14">
        <f>INDEX(挂机升级突破!DR$6:DR$57,卡牌消耗!$AI1199)</f>
        <v>5</v>
      </c>
      <c r="AE1199" s="14">
        <f>INDEX(挂机升级突破!DS$6:DS$57,卡牌消耗!$AI1199)</f>
        <v>10</v>
      </c>
      <c r="AF1199" s="14" t="str">
        <f t="shared" si="426"/>
        <v>异邦刀客</v>
      </c>
      <c r="AG1199" s="14">
        <f t="shared" si="427"/>
        <v>2</v>
      </c>
      <c r="AH1199" s="14" t="str">
        <f t="shared" si="428"/>
        <v>异邦刀客魂火-51</v>
      </c>
      <c r="AI1199" s="14">
        <f t="shared" si="429"/>
        <v>51</v>
      </c>
      <c r="AJ1199" s="14" t="str">
        <f>INDEX(挂机升级突破!$DT$4:$ED$4,INDEX(挂机升级突破!$DQ$6:$DQ$57,卡牌消耗!AI1199))</f>
        <v>金币</v>
      </c>
      <c r="AK1199" s="14">
        <f>ROUND(INDEX(挂机升级突破!$DJ$6:$DJ$57,卡牌消耗!AI1199)*INDEX(卡牌消耗!$B$8:$F$8,AG1199)/$Q$4/50,0)*50</f>
        <v>250750</v>
      </c>
      <c r="AL1199" s="14" t="str">
        <f>IF(AD1199&gt;0,INDEX(挂机升级突破!$DT$4:$ED$4,AD1199),"")</f>
        <v>红色基础材料</v>
      </c>
      <c r="AM1199" s="14">
        <f>ROUND(INDEX(挂机升级突破!$DT$6:$ED$57,卡牌消耗!AI1199,AD1199)*INDEX(卡牌消耗!$B$5:$F$5,AG1199)/$Q$4/5,0)*5</f>
        <v>10</v>
      </c>
      <c r="AN1199" s="14" t="str">
        <f>IF(AE1199&gt;0,INDEX(挂机升级突破!$DT$4:$ED$4,AE1199),"")</f>
        <v>灵玉</v>
      </c>
      <c r="AO1199" s="14">
        <f>IF(AE1199&gt;0,ROUND(INDEX(挂机升级突破!$DT$6:$ED$57,卡牌消耗!AI1199,AE1199)*INDEX(卡牌消耗!$B$7:$F$7,AG1199)/$Q$4,0),"")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425"/>
        <v>23</v>
      </c>
      <c r="AC1200" s="14">
        <f>INDEX(挂机升级突破!$DQ$6:$DQ$57,卡牌消耗!AI1200)</f>
        <v>11</v>
      </c>
      <c r="AD1200" s="14">
        <f>INDEX(挂机升级突破!DR$6:DR$57,卡牌消耗!$AI1200)</f>
        <v>5</v>
      </c>
      <c r="AE1200" s="14">
        <f>INDEX(挂机升级突破!DS$6:DS$57,卡牌消耗!$AI1200)</f>
        <v>10</v>
      </c>
      <c r="AF1200" s="14" t="str">
        <f t="shared" si="426"/>
        <v>异邦刀客</v>
      </c>
      <c r="AG1200" s="14">
        <f t="shared" si="427"/>
        <v>2</v>
      </c>
      <c r="AH1200" s="14" t="str">
        <f t="shared" si="428"/>
        <v>异邦刀客魂火-52</v>
      </c>
      <c r="AI1200" s="14">
        <f t="shared" si="429"/>
        <v>52</v>
      </c>
      <c r="AJ1200" s="14" t="str">
        <f>INDEX(挂机升级突破!$DT$4:$ED$4,INDEX(挂机升级突破!$DQ$6:$DQ$57,卡牌消耗!AI1200))</f>
        <v>金币</v>
      </c>
      <c r="AK1200" s="14">
        <f>ROUND(INDEX(挂机升级突破!$DJ$6:$DJ$57,卡牌消耗!AI1200)*INDEX(卡牌消耗!$B$8:$F$8,AG1200)/$Q$4/50,0)*50</f>
        <v>250750</v>
      </c>
      <c r="AL1200" s="14" t="str">
        <f>IF(AD1200&gt;0,INDEX(挂机升级突破!$DT$4:$ED$4,AD1200),"")</f>
        <v>红色基础材料</v>
      </c>
      <c r="AM1200" s="14">
        <f>ROUND(INDEX(挂机升级突破!$DT$6:$ED$57,卡牌消耗!AI1200,AD1200)*INDEX(卡牌消耗!$B$5:$F$5,AG1200)/$Q$4/5,0)*5</f>
        <v>10</v>
      </c>
      <c r="AN1200" s="14" t="str">
        <f>IF(AE1200&gt;0,INDEX(挂机升级突破!$DT$4:$ED$4,AE1200),"")</f>
        <v>灵玉</v>
      </c>
      <c r="AO1200" s="14">
        <f>IF(AE1200&gt;0,ROUND(INDEX(挂机升级突破!$DT$6:$ED$57,卡牌消耗!AI1200,AE1200)*INDEX(卡牌消耗!$B$7:$F$7,AG1200)/$Q$4,0),"")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425"/>
        <v>24</v>
      </c>
      <c r="AC1201" s="14">
        <f>INDEX(挂机升级突破!$DQ$6:$DQ$57,卡牌消耗!AI1201)</f>
        <v>11</v>
      </c>
      <c r="AD1201" s="14">
        <f>INDEX(挂机升级突破!DR$6:DR$57,卡牌消耗!$AI1201)</f>
        <v>1</v>
      </c>
      <c r="AE1201" s="14">
        <f>INDEX(挂机升级突破!DS$6:DS$57,卡牌消耗!$AI1201)</f>
        <v>0</v>
      </c>
      <c r="AF1201" s="14" t="str">
        <f t="shared" si="426"/>
        <v>朱仙</v>
      </c>
      <c r="AG1201" s="14">
        <f t="shared" si="427"/>
        <v>3</v>
      </c>
      <c r="AH1201" s="14" t="str">
        <f t="shared" si="428"/>
        <v>朱仙魂火-1</v>
      </c>
      <c r="AI1201" s="14">
        <f t="shared" si="429"/>
        <v>1</v>
      </c>
      <c r="AJ1201" s="14" t="str">
        <f>INDEX(挂机升级突破!$DT$4:$ED$4,INDEX(挂机升级突破!$DQ$6:$DQ$57,卡牌消耗!AI1201))</f>
        <v>金币</v>
      </c>
      <c r="AK1201" s="14">
        <f>ROUND(INDEX(挂机升级突破!$DJ$6:$DJ$57,卡牌消耗!AI1201)*INDEX(卡牌消耗!$B$8:$F$8,AG1201)/$Q$4/50,0)*50</f>
        <v>850</v>
      </c>
      <c r="AL1201" s="14" t="str">
        <f>IF(AD1201&gt;0,INDEX(挂机升级突破!$DT$4:$ED$4,AD1201),"")</f>
        <v>绿色基础材料</v>
      </c>
      <c r="AM1201" s="14">
        <f>ROUND(INDEX(挂机升级突破!$DT$6:$ED$57,卡牌消耗!AI1201,AD1201)*INDEX(卡牌消耗!$B$5:$F$5,AG1201)/$Q$4/5,0)*5</f>
        <v>25</v>
      </c>
      <c r="AN1201" s="14" t="str">
        <f>IF(AE1201&gt;0,INDEX(挂机升级突破!$DT$4:$ED$4,AE1201),"")</f>
        <v/>
      </c>
      <c r="AO1201" s="14" t="str">
        <f>IF(AE1201&gt;0,ROUND(INDEX(挂机升级突破!$DT$6:$ED$57,卡牌消耗!AI1201,AE1201)*INDEX(卡牌消耗!$B$7:$F$7,AG1201)/$Q$4,0),"")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425"/>
        <v>24</v>
      </c>
      <c r="AC1202" s="14">
        <f>INDEX(挂机升级突破!$DQ$6:$DQ$57,卡牌消耗!AI1202)</f>
        <v>11</v>
      </c>
      <c r="AD1202" s="14">
        <f>INDEX(挂机升级突破!DR$6:DR$57,卡牌消耗!$AI1202)</f>
        <v>1</v>
      </c>
      <c r="AE1202" s="14">
        <f>INDEX(挂机升级突破!DS$6:DS$57,卡牌消耗!$AI1202)</f>
        <v>0</v>
      </c>
      <c r="AF1202" s="14" t="str">
        <f t="shared" si="426"/>
        <v>朱仙</v>
      </c>
      <c r="AG1202" s="14">
        <f t="shared" si="427"/>
        <v>3</v>
      </c>
      <c r="AH1202" s="14" t="str">
        <f t="shared" si="428"/>
        <v>朱仙魂火-2</v>
      </c>
      <c r="AI1202" s="14">
        <f t="shared" si="429"/>
        <v>2</v>
      </c>
      <c r="AJ1202" s="14" t="str">
        <f>INDEX(挂机升级突破!$DT$4:$ED$4,INDEX(挂机升级突破!$DQ$6:$DQ$57,卡牌消耗!AI1202))</f>
        <v>金币</v>
      </c>
      <c r="AK1202" s="14">
        <f>ROUND(INDEX(挂机升级突破!$DJ$6:$DJ$57,卡牌消耗!AI1202)*INDEX(卡牌消耗!$B$8:$F$8,AG1202)/$Q$4/50,0)*50</f>
        <v>1050</v>
      </c>
      <c r="AL1202" s="14" t="str">
        <f>IF(AD1202&gt;0,INDEX(挂机升级突破!$DT$4:$ED$4,AD1202),"")</f>
        <v>绿色基础材料</v>
      </c>
      <c r="AM1202" s="14">
        <f>ROUND(INDEX(挂机升级突破!$DT$6:$ED$57,卡牌消耗!AI1202,AD1202)*INDEX(卡牌消耗!$B$5:$F$5,AG1202)/$Q$4/5,0)*5</f>
        <v>75</v>
      </c>
      <c r="AN1202" s="14" t="str">
        <f>IF(AE1202&gt;0,INDEX(挂机升级突破!$DT$4:$ED$4,AE1202),"")</f>
        <v/>
      </c>
      <c r="AO1202" s="14" t="str">
        <f>IF(AE1202&gt;0,ROUND(INDEX(挂机升级突破!$DT$6:$ED$57,卡牌消耗!AI1202,AE1202)*INDEX(卡牌消耗!$B$7:$F$7,AG1202)/$Q$4,0),"")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425"/>
        <v>24</v>
      </c>
      <c r="AC1203" s="14">
        <f>INDEX(挂机升级突破!$DQ$6:$DQ$57,卡牌消耗!AI1203)</f>
        <v>11</v>
      </c>
      <c r="AD1203" s="14">
        <f>INDEX(挂机升级突破!DR$6:DR$57,卡牌消耗!$AI1203)</f>
        <v>1</v>
      </c>
      <c r="AE1203" s="14">
        <f>INDEX(挂机升级突破!DS$6:DS$57,卡牌消耗!$AI1203)</f>
        <v>0</v>
      </c>
      <c r="AF1203" s="14" t="str">
        <f t="shared" si="426"/>
        <v>朱仙</v>
      </c>
      <c r="AG1203" s="14">
        <f t="shared" si="427"/>
        <v>3</v>
      </c>
      <c r="AH1203" s="14" t="str">
        <f t="shared" si="428"/>
        <v>朱仙魂火-3</v>
      </c>
      <c r="AI1203" s="14">
        <f t="shared" si="429"/>
        <v>3</v>
      </c>
      <c r="AJ1203" s="14" t="str">
        <f>INDEX(挂机升级突破!$DT$4:$ED$4,INDEX(挂机升级突破!$DQ$6:$DQ$57,卡牌消耗!AI1203))</f>
        <v>金币</v>
      </c>
      <c r="AK1203" s="14">
        <f>ROUND(INDEX(挂机升级突破!$DJ$6:$DJ$57,卡牌消耗!AI1203)*INDEX(卡牌消耗!$B$8:$F$8,AG1203)/$Q$4/50,0)*50</f>
        <v>1050</v>
      </c>
      <c r="AL1203" s="14" t="str">
        <f>IF(AD1203&gt;0,INDEX(挂机升级突破!$DT$4:$ED$4,AD1203),"")</f>
        <v>绿色基础材料</v>
      </c>
      <c r="AM1203" s="14">
        <f>ROUND(INDEX(挂机升级突破!$DT$6:$ED$57,卡牌消耗!AI1203,AD1203)*INDEX(卡牌消耗!$B$5:$F$5,AG1203)/$Q$4/5,0)*5</f>
        <v>100</v>
      </c>
      <c r="AN1203" s="14" t="str">
        <f>IF(AE1203&gt;0,INDEX(挂机升级突破!$DT$4:$ED$4,AE1203),"")</f>
        <v/>
      </c>
      <c r="AO1203" s="14" t="str">
        <f>IF(AE1203&gt;0,ROUND(INDEX(挂机升级突破!$DT$6:$ED$57,卡牌消耗!AI1203,AE1203)*INDEX(卡牌消耗!$B$7:$F$7,AG1203)/$Q$4,0),"")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425"/>
        <v>24</v>
      </c>
      <c r="AC1204" s="14">
        <f>INDEX(挂机升级突破!$DQ$6:$DQ$57,卡牌消耗!AI1204)</f>
        <v>11</v>
      </c>
      <c r="AD1204" s="14">
        <f>INDEX(挂机升级突破!DR$6:DR$57,卡牌消耗!$AI1204)</f>
        <v>1</v>
      </c>
      <c r="AE1204" s="14">
        <f>INDEX(挂机升级突破!DS$6:DS$57,卡牌消耗!$AI1204)</f>
        <v>0</v>
      </c>
      <c r="AF1204" s="14" t="str">
        <f t="shared" si="426"/>
        <v>朱仙</v>
      </c>
      <c r="AG1204" s="14">
        <f t="shared" si="427"/>
        <v>3</v>
      </c>
      <c r="AH1204" s="14" t="str">
        <f t="shared" si="428"/>
        <v>朱仙魂火-4</v>
      </c>
      <c r="AI1204" s="14">
        <f t="shared" si="429"/>
        <v>4</v>
      </c>
      <c r="AJ1204" s="14" t="str">
        <f>INDEX(挂机升级突破!$DT$4:$ED$4,INDEX(挂机升级突破!$DQ$6:$DQ$57,卡牌消耗!AI1204))</f>
        <v>金币</v>
      </c>
      <c r="AK1204" s="14">
        <f>ROUND(INDEX(挂机升级突破!$DJ$6:$DJ$57,卡牌消耗!AI1204)*INDEX(卡牌消耗!$B$8:$F$8,AG1204)/$Q$4/50,0)*50</f>
        <v>1050</v>
      </c>
      <c r="AL1204" s="14" t="str">
        <f>IF(AD1204&gt;0,INDEX(挂机升级突破!$DT$4:$ED$4,AD1204),"")</f>
        <v>绿色基础材料</v>
      </c>
      <c r="AM1204" s="14">
        <f>ROUND(INDEX(挂机升级突破!$DT$6:$ED$57,卡牌消耗!AI1204,AD1204)*INDEX(卡牌消耗!$B$5:$F$5,AG1204)/$Q$4/5,0)*5</f>
        <v>155</v>
      </c>
      <c r="AN1204" s="14" t="str">
        <f>IF(AE1204&gt;0,INDEX(挂机升级突破!$DT$4:$ED$4,AE1204),"")</f>
        <v/>
      </c>
      <c r="AO1204" s="14" t="str">
        <f>IF(AE1204&gt;0,ROUND(INDEX(挂机升级突破!$DT$6:$ED$57,卡牌消耗!AI1204,AE1204)*INDEX(卡牌消耗!$B$7:$F$7,AG1204)/$Q$4,0),"")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425"/>
        <v>24</v>
      </c>
      <c r="AC1205" s="14">
        <f>INDEX(挂机升级突破!$DQ$6:$DQ$57,卡牌消耗!AI1205)</f>
        <v>11</v>
      </c>
      <c r="AD1205" s="14">
        <f>INDEX(挂机升级突破!DR$6:DR$57,卡牌消耗!$AI1205)</f>
        <v>1</v>
      </c>
      <c r="AE1205" s="14">
        <f>INDEX(挂机升级突破!DS$6:DS$57,卡牌消耗!$AI1205)</f>
        <v>0</v>
      </c>
      <c r="AF1205" s="14" t="str">
        <f t="shared" si="426"/>
        <v>朱仙</v>
      </c>
      <c r="AG1205" s="14">
        <f t="shared" si="427"/>
        <v>3</v>
      </c>
      <c r="AH1205" s="14" t="str">
        <f t="shared" si="428"/>
        <v>朱仙魂火-5</v>
      </c>
      <c r="AI1205" s="14">
        <f t="shared" si="429"/>
        <v>5</v>
      </c>
      <c r="AJ1205" s="14" t="str">
        <f>INDEX(挂机升级突破!$DT$4:$ED$4,INDEX(挂机升级突破!$DQ$6:$DQ$57,卡牌消耗!AI1205))</f>
        <v>金币</v>
      </c>
      <c r="AK1205" s="14">
        <f>ROUND(INDEX(挂机升级突破!$DJ$6:$DJ$57,卡牌消耗!AI1205)*INDEX(卡牌消耗!$B$8:$F$8,AG1205)/$Q$4/50,0)*50</f>
        <v>1050</v>
      </c>
      <c r="AL1205" s="14" t="str">
        <f>IF(AD1205&gt;0,INDEX(挂机升级突破!$DT$4:$ED$4,AD1205),"")</f>
        <v>绿色基础材料</v>
      </c>
      <c r="AM1205" s="14">
        <f>ROUND(INDEX(挂机升级突破!$DT$6:$ED$57,卡牌消耗!AI1205,AD1205)*INDEX(卡牌消耗!$B$5:$F$5,AG1205)/$Q$4/5,0)*5</f>
        <v>155</v>
      </c>
      <c r="AN1205" s="14" t="str">
        <f>IF(AE1205&gt;0,INDEX(挂机升级突破!$DT$4:$ED$4,AE1205),"")</f>
        <v/>
      </c>
      <c r="AO1205" s="14" t="str">
        <f>IF(AE1205&gt;0,ROUND(INDEX(挂机升级突破!$DT$6:$ED$57,卡牌消耗!AI1205,AE1205)*INDEX(卡牌消耗!$B$7:$F$7,AG1205)/$Q$4,0),"")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425"/>
        <v>24</v>
      </c>
      <c r="AC1206" s="14">
        <f>INDEX(挂机升级突破!$DQ$6:$DQ$57,卡牌消耗!AI1206)</f>
        <v>11</v>
      </c>
      <c r="AD1206" s="14">
        <f>INDEX(挂机升级突破!DR$6:DR$57,卡牌消耗!$AI1206)</f>
        <v>2</v>
      </c>
      <c r="AE1206" s="14">
        <f>INDEX(挂机升级突破!DS$6:DS$57,卡牌消耗!$AI1206)</f>
        <v>0</v>
      </c>
      <c r="AF1206" s="14" t="str">
        <f t="shared" si="426"/>
        <v>朱仙</v>
      </c>
      <c r="AG1206" s="14">
        <f t="shared" si="427"/>
        <v>3</v>
      </c>
      <c r="AH1206" s="14" t="str">
        <f t="shared" si="428"/>
        <v>朱仙魂火-6</v>
      </c>
      <c r="AI1206" s="14">
        <f t="shared" si="429"/>
        <v>6</v>
      </c>
      <c r="AJ1206" s="14" t="str">
        <f>INDEX(挂机升级突破!$DT$4:$ED$4,INDEX(挂机升级突破!$DQ$6:$DQ$57,卡牌消耗!AI1206))</f>
        <v>金币</v>
      </c>
      <c r="AK1206" s="14">
        <f>ROUND(INDEX(挂机升级突破!$DJ$6:$DJ$57,卡牌消耗!AI1206)*INDEX(卡牌消耗!$B$8:$F$8,AG1206)/$Q$4/50,0)*50</f>
        <v>1250</v>
      </c>
      <c r="AL1206" s="14" t="str">
        <f>IF(AD1206&gt;0,INDEX(挂机升级突破!$DT$4:$ED$4,AD1206),"")</f>
        <v>蓝色基础材料</v>
      </c>
      <c r="AM1206" s="14">
        <f>ROUND(INDEX(挂机升级突破!$DT$6:$ED$57,卡牌消耗!AI1206,AD1206)*INDEX(卡牌消耗!$B$5:$F$5,AG1206)/$Q$4/5,0)*5</f>
        <v>30</v>
      </c>
      <c r="AN1206" s="14" t="str">
        <f>IF(AE1206&gt;0,INDEX(挂机升级突破!$DT$4:$ED$4,AE1206),"")</f>
        <v/>
      </c>
      <c r="AO1206" s="14" t="str">
        <f>IF(AE1206&gt;0,ROUND(INDEX(挂机升级突破!$DT$6:$ED$57,卡牌消耗!AI1206,AE1206)*INDEX(卡牌消耗!$B$7:$F$7,AG1206)/$Q$4,0),"")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425"/>
        <v>24</v>
      </c>
      <c r="AC1207" s="14">
        <f>INDEX(挂机升级突破!$DQ$6:$DQ$57,卡牌消耗!AI1207)</f>
        <v>11</v>
      </c>
      <c r="AD1207" s="14">
        <f>INDEX(挂机升级突破!DR$6:DR$57,卡牌消耗!$AI1207)</f>
        <v>2</v>
      </c>
      <c r="AE1207" s="14">
        <f>INDEX(挂机升级突破!DS$6:DS$57,卡牌消耗!$AI1207)</f>
        <v>0</v>
      </c>
      <c r="AF1207" s="14" t="str">
        <f t="shared" si="426"/>
        <v>朱仙</v>
      </c>
      <c r="AG1207" s="14">
        <f t="shared" si="427"/>
        <v>3</v>
      </c>
      <c r="AH1207" s="14" t="str">
        <f t="shared" si="428"/>
        <v>朱仙魂火-7</v>
      </c>
      <c r="AI1207" s="14">
        <f t="shared" si="429"/>
        <v>7</v>
      </c>
      <c r="AJ1207" s="14" t="str">
        <f>INDEX(挂机升级突破!$DT$4:$ED$4,INDEX(挂机升级突破!$DQ$6:$DQ$57,卡牌消耗!AI1207))</f>
        <v>金币</v>
      </c>
      <c r="AK1207" s="14">
        <f>ROUND(INDEX(挂机升级突破!$DJ$6:$DJ$57,卡牌消耗!AI1207)*INDEX(卡牌消耗!$B$8:$F$8,AG1207)/$Q$4/50,0)*50</f>
        <v>1250</v>
      </c>
      <c r="AL1207" s="14" t="str">
        <f>IF(AD1207&gt;0,INDEX(挂机升级突破!$DT$4:$ED$4,AD1207),"")</f>
        <v>蓝色基础材料</v>
      </c>
      <c r="AM1207" s="14">
        <f>ROUND(INDEX(挂机升级突破!$DT$6:$ED$57,卡牌消耗!AI1207,AD1207)*INDEX(卡牌消耗!$B$5:$F$5,AG1207)/$Q$4/5,0)*5</f>
        <v>30</v>
      </c>
      <c r="AN1207" s="14" t="str">
        <f>IF(AE1207&gt;0,INDEX(挂机升级突破!$DT$4:$ED$4,AE1207),"")</f>
        <v/>
      </c>
      <c r="AO1207" s="14" t="str">
        <f>IF(AE1207&gt;0,ROUND(INDEX(挂机升级突破!$DT$6:$ED$57,卡牌消耗!AI1207,AE1207)*INDEX(卡牌消耗!$B$7:$F$7,AG1207)/$Q$4,0),"")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425"/>
        <v>24</v>
      </c>
      <c r="AC1208" s="14">
        <f>INDEX(挂机升级突破!$DQ$6:$DQ$57,卡牌消耗!AI1208)</f>
        <v>11</v>
      </c>
      <c r="AD1208" s="14">
        <f>INDEX(挂机升级突破!DR$6:DR$57,卡牌消耗!$AI1208)</f>
        <v>2</v>
      </c>
      <c r="AE1208" s="14">
        <f>INDEX(挂机升级突破!DS$6:DS$57,卡牌消耗!$AI1208)</f>
        <v>0</v>
      </c>
      <c r="AF1208" s="14" t="str">
        <f t="shared" si="426"/>
        <v>朱仙</v>
      </c>
      <c r="AG1208" s="14">
        <f t="shared" si="427"/>
        <v>3</v>
      </c>
      <c r="AH1208" s="14" t="str">
        <f t="shared" si="428"/>
        <v>朱仙魂火-8</v>
      </c>
      <c r="AI1208" s="14">
        <f t="shared" si="429"/>
        <v>8</v>
      </c>
      <c r="AJ1208" s="14" t="str">
        <f>INDEX(挂机升级突破!$DT$4:$ED$4,INDEX(挂机升级突破!$DQ$6:$DQ$57,卡牌消耗!AI1208))</f>
        <v>金币</v>
      </c>
      <c r="AK1208" s="14">
        <f>ROUND(INDEX(挂机升级突破!$DJ$6:$DJ$57,卡牌消耗!AI1208)*INDEX(卡牌消耗!$B$8:$F$8,AG1208)/$Q$4/50,0)*50</f>
        <v>1900</v>
      </c>
      <c r="AL1208" s="14" t="str">
        <f>IF(AD1208&gt;0,INDEX(挂机升级突破!$DT$4:$ED$4,AD1208),"")</f>
        <v>蓝色基础材料</v>
      </c>
      <c r="AM1208" s="14">
        <f>ROUND(INDEX(挂机升级突破!$DT$6:$ED$57,卡牌消耗!AI1208,AD1208)*INDEX(卡牌消耗!$B$5:$F$5,AG1208)/$Q$4/5,0)*5</f>
        <v>60</v>
      </c>
      <c r="AN1208" s="14" t="str">
        <f>IF(AE1208&gt;0,INDEX(挂机升级突破!$DT$4:$ED$4,AE1208),"")</f>
        <v/>
      </c>
      <c r="AO1208" s="14" t="str">
        <f>IF(AE1208&gt;0,ROUND(INDEX(挂机升级突破!$DT$6:$ED$57,卡牌消耗!AI1208,AE1208)*INDEX(卡牌消耗!$B$7:$F$7,AG1208)/$Q$4,0),"")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425"/>
        <v>24</v>
      </c>
      <c r="AC1209" s="14">
        <f>INDEX(挂机升级突破!$DQ$6:$DQ$57,卡牌消耗!AI1209)</f>
        <v>11</v>
      </c>
      <c r="AD1209" s="14">
        <f>INDEX(挂机升级突破!DR$6:DR$57,卡牌消耗!$AI1209)</f>
        <v>2</v>
      </c>
      <c r="AE1209" s="14">
        <f>INDEX(挂机升级突破!DS$6:DS$57,卡牌消耗!$AI1209)</f>
        <v>0</v>
      </c>
      <c r="AF1209" s="14" t="str">
        <f t="shared" si="426"/>
        <v>朱仙</v>
      </c>
      <c r="AG1209" s="14">
        <f t="shared" si="427"/>
        <v>3</v>
      </c>
      <c r="AH1209" s="14" t="str">
        <f t="shared" si="428"/>
        <v>朱仙魂火-9</v>
      </c>
      <c r="AI1209" s="14">
        <f t="shared" si="429"/>
        <v>9</v>
      </c>
      <c r="AJ1209" s="14" t="str">
        <f>INDEX(挂机升级突破!$DT$4:$ED$4,INDEX(挂机升级突破!$DQ$6:$DQ$57,卡牌消耗!AI1209))</f>
        <v>金币</v>
      </c>
      <c r="AK1209" s="14">
        <f>ROUND(INDEX(挂机升级突破!$DJ$6:$DJ$57,卡牌消耗!AI1209)*INDEX(卡牌消耗!$B$8:$F$8,AG1209)/$Q$4/50,0)*50</f>
        <v>1900</v>
      </c>
      <c r="AL1209" s="14" t="str">
        <f>IF(AD1209&gt;0,INDEX(挂机升级突破!$DT$4:$ED$4,AD1209),"")</f>
        <v>蓝色基础材料</v>
      </c>
      <c r="AM1209" s="14">
        <f>ROUND(INDEX(挂机升级突破!$DT$6:$ED$57,卡牌消耗!AI1209,AD1209)*INDEX(卡牌消耗!$B$5:$F$5,AG1209)/$Q$4/5,0)*5</f>
        <v>60</v>
      </c>
      <c r="AN1209" s="14" t="str">
        <f>IF(AE1209&gt;0,INDEX(挂机升级突破!$DT$4:$ED$4,AE1209),"")</f>
        <v/>
      </c>
      <c r="AO1209" s="14" t="str">
        <f>IF(AE1209&gt;0,ROUND(INDEX(挂机升级突破!$DT$6:$ED$57,卡牌消耗!AI1209,AE1209)*INDEX(卡牌消耗!$B$7:$F$7,AG1209)/$Q$4,0),"")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425"/>
        <v>24</v>
      </c>
      <c r="AC1210" s="14">
        <f>INDEX(挂机升级突破!$DQ$6:$DQ$57,卡牌消耗!AI1210)</f>
        <v>11</v>
      </c>
      <c r="AD1210" s="14">
        <f>INDEX(挂机升级突破!DR$6:DR$57,卡牌消耗!$AI1210)</f>
        <v>2</v>
      </c>
      <c r="AE1210" s="14">
        <f>INDEX(挂机升级突破!DS$6:DS$57,卡牌消耗!$AI1210)</f>
        <v>0</v>
      </c>
      <c r="AF1210" s="14" t="str">
        <f t="shared" si="426"/>
        <v>朱仙</v>
      </c>
      <c r="AG1210" s="14">
        <f t="shared" si="427"/>
        <v>3</v>
      </c>
      <c r="AH1210" s="14" t="str">
        <f t="shared" si="428"/>
        <v>朱仙魂火-10</v>
      </c>
      <c r="AI1210" s="14">
        <f t="shared" si="429"/>
        <v>10</v>
      </c>
      <c r="AJ1210" s="14" t="str">
        <f>INDEX(挂机升级突破!$DT$4:$ED$4,INDEX(挂机升级突破!$DQ$6:$DQ$57,卡牌消耗!AI1210))</f>
        <v>金币</v>
      </c>
      <c r="AK1210" s="14">
        <f>ROUND(INDEX(挂机升级突破!$DJ$6:$DJ$57,卡牌消耗!AI1210)*INDEX(卡牌消耗!$B$8:$F$8,AG1210)/$Q$4/50,0)*50</f>
        <v>3200</v>
      </c>
      <c r="AL1210" s="14" t="str">
        <f>IF(AD1210&gt;0,INDEX(挂机升级突破!$DT$4:$ED$4,AD1210),"")</f>
        <v>蓝色基础材料</v>
      </c>
      <c r="AM1210" s="14">
        <f>ROUND(INDEX(挂机升级突破!$DT$6:$ED$57,卡牌消耗!AI1210,AD1210)*INDEX(卡牌消耗!$B$5:$F$5,AG1210)/$Q$4/5,0)*5</f>
        <v>85</v>
      </c>
      <c r="AN1210" s="14" t="str">
        <f>IF(AE1210&gt;0,INDEX(挂机升级突破!$DT$4:$ED$4,AE1210),"")</f>
        <v/>
      </c>
      <c r="AO1210" s="14" t="str">
        <f>IF(AE1210&gt;0,ROUND(INDEX(挂机升级突破!$DT$6:$ED$57,卡牌消耗!AI1210,AE1210)*INDEX(卡牌消耗!$B$7:$F$7,AG1210)/$Q$4,0),"")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425"/>
        <v>24</v>
      </c>
      <c r="AC1211" s="14">
        <f>INDEX(挂机升级突破!$DQ$6:$DQ$57,卡牌消耗!AI1211)</f>
        <v>11</v>
      </c>
      <c r="AD1211" s="14">
        <f>INDEX(挂机升级突破!DR$6:DR$57,卡牌消耗!$AI1211)</f>
        <v>2</v>
      </c>
      <c r="AE1211" s="14">
        <f>INDEX(挂机升级突破!DS$6:DS$57,卡牌消耗!$AI1211)</f>
        <v>0</v>
      </c>
      <c r="AF1211" s="14" t="str">
        <f t="shared" si="426"/>
        <v>朱仙</v>
      </c>
      <c r="AG1211" s="14">
        <f t="shared" si="427"/>
        <v>3</v>
      </c>
      <c r="AH1211" s="14" t="str">
        <f t="shared" si="428"/>
        <v>朱仙魂火-11</v>
      </c>
      <c r="AI1211" s="14">
        <f t="shared" si="429"/>
        <v>11</v>
      </c>
      <c r="AJ1211" s="14" t="str">
        <f>INDEX(挂机升级突破!$DT$4:$ED$4,INDEX(挂机升级突破!$DQ$6:$DQ$57,卡牌消耗!AI1211))</f>
        <v>金币</v>
      </c>
      <c r="AK1211" s="14">
        <f>ROUND(INDEX(挂机升级突破!$DJ$6:$DJ$57,卡牌消耗!AI1211)*INDEX(卡牌消耗!$B$8:$F$8,AG1211)/$Q$4/50,0)*50</f>
        <v>3200</v>
      </c>
      <c r="AL1211" s="14" t="str">
        <f>IF(AD1211&gt;0,INDEX(挂机升级突破!$DT$4:$ED$4,AD1211),"")</f>
        <v>蓝色基础材料</v>
      </c>
      <c r="AM1211" s="14">
        <f>ROUND(INDEX(挂机升级突破!$DT$6:$ED$57,卡牌消耗!AI1211,AD1211)*INDEX(卡牌消耗!$B$5:$F$5,AG1211)/$Q$4/5,0)*5</f>
        <v>85</v>
      </c>
      <c r="AN1211" s="14" t="str">
        <f>IF(AE1211&gt;0,INDEX(挂机升级突破!$DT$4:$ED$4,AE1211),"")</f>
        <v/>
      </c>
      <c r="AO1211" s="14" t="str">
        <f>IF(AE1211&gt;0,ROUND(INDEX(挂机升级突破!$DT$6:$ED$57,卡牌消耗!AI1211,AE1211)*INDEX(卡牌消耗!$B$7:$F$7,AG1211)/$Q$4,0),"")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425"/>
        <v>24</v>
      </c>
      <c r="AC1212" s="14">
        <f>INDEX(挂机升级突破!$DQ$6:$DQ$57,卡牌消耗!AI1212)</f>
        <v>11</v>
      </c>
      <c r="AD1212" s="14">
        <f>INDEX(挂机升级突破!DR$6:DR$57,卡牌消耗!$AI1212)</f>
        <v>2</v>
      </c>
      <c r="AE1212" s="14">
        <f>INDEX(挂机升级突破!DS$6:DS$57,卡牌消耗!$AI1212)</f>
        <v>0</v>
      </c>
      <c r="AF1212" s="14" t="str">
        <f t="shared" si="426"/>
        <v>朱仙</v>
      </c>
      <c r="AG1212" s="14">
        <f t="shared" si="427"/>
        <v>3</v>
      </c>
      <c r="AH1212" s="14" t="str">
        <f t="shared" si="428"/>
        <v>朱仙魂火-12</v>
      </c>
      <c r="AI1212" s="14">
        <f t="shared" si="429"/>
        <v>12</v>
      </c>
      <c r="AJ1212" s="14" t="str">
        <f>INDEX(挂机升级突破!$DT$4:$ED$4,INDEX(挂机升级突破!$DQ$6:$DQ$57,卡牌消耗!AI1212))</f>
        <v>金币</v>
      </c>
      <c r="AK1212" s="14">
        <f>ROUND(INDEX(挂机升级突破!$DJ$6:$DJ$57,卡牌消耗!AI1212)*INDEX(卡牌消耗!$B$8:$F$8,AG1212)/$Q$4/50,0)*50</f>
        <v>2750</v>
      </c>
      <c r="AL1212" s="14" t="str">
        <f>IF(AD1212&gt;0,INDEX(挂机升级突破!$DT$4:$ED$4,AD1212),"")</f>
        <v>蓝色基础材料</v>
      </c>
      <c r="AM1212" s="14">
        <f>ROUND(INDEX(挂机升级突破!$DT$6:$ED$57,卡牌消耗!AI1212,AD1212)*INDEX(卡牌消耗!$B$5:$F$5,AG1212)/$Q$4/5,0)*5</f>
        <v>115</v>
      </c>
      <c r="AN1212" s="14" t="str">
        <f>IF(AE1212&gt;0,INDEX(挂机升级突破!$DT$4:$ED$4,AE1212),"")</f>
        <v/>
      </c>
      <c r="AO1212" s="14" t="str">
        <f>IF(AE1212&gt;0,ROUND(INDEX(挂机升级突破!$DT$6:$ED$57,卡牌消耗!AI1212,AE1212)*INDEX(卡牌消耗!$B$7:$F$7,AG1212)/$Q$4,0),"")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425"/>
        <v>24</v>
      </c>
      <c r="AC1213" s="14">
        <f>INDEX(挂机升级突破!$DQ$6:$DQ$57,卡牌消耗!AI1213)</f>
        <v>11</v>
      </c>
      <c r="AD1213" s="14">
        <f>INDEX(挂机升级突破!DR$6:DR$57,卡牌消耗!$AI1213)</f>
        <v>2</v>
      </c>
      <c r="AE1213" s="14">
        <f>INDEX(挂机升级突破!DS$6:DS$57,卡牌消耗!$AI1213)</f>
        <v>0</v>
      </c>
      <c r="AF1213" s="14" t="str">
        <f t="shared" si="426"/>
        <v>朱仙</v>
      </c>
      <c r="AG1213" s="14">
        <f t="shared" si="427"/>
        <v>3</v>
      </c>
      <c r="AH1213" s="14" t="str">
        <f t="shared" si="428"/>
        <v>朱仙魂火-13</v>
      </c>
      <c r="AI1213" s="14">
        <f t="shared" si="429"/>
        <v>13</v>
      </c>
      <c r="AJ1213" s="14" t="str">
        <f>INDEX(挂机升级突破!$DT$4:$ED$4,INDEX(挂机升级突破!$DQ$6:$DQ$57,卡牌消耗!AI1213))</f>
        <v>金币</v>
      </c>
      <c r="AK1213" s="14">
        <f>ROUND(INDEX(挂机升级突破!$DJ$6:$DJ$57,卡牌消耗!AI1213)*INDEX(卡牌消耗!$B$8:$F$8,AG1213)/$Q$4/50,0)*50</f>
        <v>2750</v>
      </c>
      <c r="AL1213" s="14" t="str">
        <f>IF(AD1213&gt;0,INDEX(挂机升级突破!$DT$4:$ED$4,AD1213),"")</f>
        <v>蓝色基础材料</v>
      </c>
      <c r="AM1213" s="14">
        <f>ROUND(INDEX(挂机升级突破!$DT$6:$ED$57,卡牌消耗!AI1213,AD1213)*INDEX(卡牌消耗!$B$5:$F$5,AG1213)/$Q$4/5,0)*5</f>
        <v>115</v>
      </c>
      <c r="AN1213" s="14" t="str">
        <f>IF(AE1213&gt;0,INDEX(挂机升级突破!$DT$4:$ED$4,AE1213),"")</f>
        <v/>
      </c>
      <c r="AO1213" s="14" t="str">
        <f>IF(AE1213&gt;0,ROUND(INDEX(挂机升级突破!$DT$6:$ED$57,卡牌消耗!AI1213,AE1213)*INDEX(卡牌消耗!$B$7:$F$7,AG1213)/$Q$4,0),"")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425"/>
        <v>24</v>
      </c>
      <c r="AC1214" s="14">
        <f>INDEX(挂机升级突破!$DQ$6:$DQ$57,卡牌消耗!AI1214)</f>
        <v>11</v>
      </c>
      <c r="AD1214" s="14">
        <f>INDEX(挂机升级突破!DR$6:DR$57,卡牌消耗!$AI1214)</f>
        <v>3</v>
      </c>
      <c r="AE1214" s="14">
        <f>INDEX(挂机升级突破!DS$6:DS$57,卡牌消耗!$AI1214)</f>
        <v>0</v>
      </c>
      <c r="AF1214" s="14" t="str">
        <f t="shared" si="426"/>
        <v>朱仙</v>
      </c>
      <c r="AG1214" s="14">
        <f t="shared" si="427"/>
        <v>3</v>
      </c>
      <c r="AH1214" s="14" t="str">
        <f t="shared" si="428"/>
        <v>朱仙魂火-14</v>
      </c>
      <c r="AI1214" s="14">
        <f t="shared" si="429"/>
        <v>14</v>
      </c>
      <c r="AJ1214" s="14" t="str">
        <f>INDEX(挂机升级突破!$DT$4:$ED$4,INDEX(挂机升级突破!$DQ$6:$DQ$57,卡牌消耗!AI1214))</f>
        <v>金币</v>
      </c>
      <c r="AK1214" s="14">
        <f>ROUND(INDEX(挂机升级突破!$DJ$6:$DJ$57,卡牌消耗!AI1214)*INDEX(卡牌消耗!$B$8:$F$8,AG1214)/$Q$4/50,0)*50</f>
        <v>3000</v>
      </c>
      <c r="AL1214" s="14" t="str">
        <f>IF(AD1214&gt;0,INDEX(挂机升级突破!$DT$4:$ED$4,AD1214),"")</f>
        <v>紫色基础材料</v>
      </c>
      <c r="AM1214" s="14">
        <f>ROUND(INDEX(挂机升级突破!$DT$6:$ED$57,卡牌消耗!AI1214,AD1214)*INDEX(卡牌消耗!$B$5:$F$5,AG1214)/$Q$4/5,0)*5</f>
        <v>25</v>
      </c>
      <c r="AN1214" s="14" t="str">
        <f>IF(AE1214&gt;0,INDEX(挂机升级突破!$DT$4:$ED$4,AE1214),"")</f>
        <v/>
      </c>
      <c r="AO1214" s="14" t="str">
        <f>IF(AE1214&gt;0,ROUND(INDEX(挂机升级突破!$DT$6:$ED$57,卡牌消耗!AI1214,AE1214)*INDEX(卡牌消耗!$B$7:$F$7,AG1214)/$Q$4,0),"")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425"/>
        <v>24</v>
      </c>
      <c r="AC1215" s="14">
        <f>INDEX(挂机升级突破!$DQ$6:$DQ$57,卡牌消耗!AI1215)</f>
        <v>11</v>
      </c>
      <c r="AD1215" s="14">
        <f>INDEX(挂机升级突破!DR$6:DR$57,卡牌消耗!$AI1215)</f>
        <v>3</v>
      </c>
      <c r="AE1215" s="14">
        <f>INDEX(挂机升级突破!DS$6:DS$57,卡牌消耗!$AI1215)</f>
        <v>0</v>
      </c>
      <c r="AF1215" s="14" t="str">
        <f t="shared" si="426"/>
        <v>朱仙</v>
      </c>
      <c r="AG1215" s="14">
        <f t="shared" si="427"/>
        <v>3</v>
      </c>
      <c r="AH1215" s="14" t="str">
        <f t="shared" si="428"/>
        <v>朱仙魂火-15</v>
      </c>
      <c r="AI1215" s="14">
        <f t="shared" si="429"/>
        <v>15</v>
      </c>
      <c r="AJ1215" s="14" t="str">
        <f>INDEX(挂机升级突破!$DT$4:$ED$4,INDEX(挂机升级突破!$DQ$6:$DQ$57,卡牌消耗!AI1215))</f>
        <v>金币</v>
      </c>
      <c r="AK1215" s="14">
        <f>ROUND(INDEX(挂机升级突破!$DJ$6:$DJ$57,卡牌消耗!AI1215)*INDEX(卡牌消耗!$B$8:$F$8,AG1215)/$Q$4/50,0)*50</f>
        <v>3250</v>
      </c>
      <c r="AL1215" s="14" t="str">
        <f>IF(AD1215&gt;0,INDEX(挂机升级突破!$DT$4:$ED$4,AD1215),"")</f>
        <v>紫色基础材料</v>
      </c>
      <c r="AM1215" s="14">
        <f>ROUND(INDEX(挂机升级突破!$DT$6:$ED$57,卡牌消耗!AI1215,AD1215)*INDEX(卡牌消耗!$B$5:$F$5,AG1215)/$Q$4/5,0)*5</f>
        <v>25</v>
      </c>
      <c r="AN1215" s="14" t="str">
        <f>IF(AE1215&gt;0,INDEX(挂机升级突破!$DT$4:$ED$4,AE1215),"")</f>
        <v/>
      </c>
      <c r="AO1215" s="14" t="str">
        <f>IF(AE1215&gt;0,ROUND(INDEX(挂机升级突破!$DT$6:$ED$57,卡牌消耗!AI1215,AE1215)*INDEX(卡牌消耗!$B$7:$F$7,AG1215)/$Q$4,0),"")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425"/>
        <v>24</v>
      </c>
      <c r="AC1216" s="14">
        <f>INDEX(挂机升级突破!$DQ$6:$DQ$57,卡牌消耗!AI1216)</f>
        <v>11</v>
      </c>
      <c r="AD1216" s="14">
        <f>INDEX(挂机升级突破!DR$6:DR$57,卡牌消耗!$AI1216)</f>
        <v>3</v>
      </c>
      <c r="AE1216" s="14">
        <f>INDEX(挂机升级突破!DS$6:DS$57,卡牌消耗!$AI1216)</f>
        <v>0</v>
      </c>
      <c r="AF1216" s="14" t="str">
        <f t="shared" si="426"/>
        <v>朱仙</v>
      </c>
      <c r="AG1216" s="14">
        <f t="shared" si="427"/>
        <v>3</v>
      </c>
      <c r="AH1216" s="14" t="str">
        <f t="shared" si="428"/>
        <v>朱仙魂火-16</v>
      </c>
      <c r="AI1216" s="14">
        <f t="shared" si="429"/>
        <v>16</v>
      </c>
      <c r="AJ1216" s="14" t="str">
        <f>INDEX(挂机升级突破!$DT$4:$ED$4,INDEX(挂机升级突破!$DQ$6:$DQ$57,卡牌消耗!AI1216))</f>
        <v>金币</v>
      </c>
      <c r="AK1216" s="14">
        <f>ROUND(INDEX(挂机升级突破!$DJ$6:$DJ$57,卡牌消耗!AI1216)*INDEX(卡牌消耗!$B$8:$F$8,AG1216)/$Q$4/50,0)*50</f>
        <v>3250</v>
      </c>
      <c r="AL1216" s="14" t="str">
        <f>IF(AD1216&gt;0,INDEX(挂机升级突破!$DT$4:$ED$4,AD1216),"")</f>
        <v>紫色基础材料</v>
      </c>
      <c r="AM1216" s="14">
        <f>ROUND(INDEX(挂机升级突破!$DT$6:$ED$57,卡牌消耗!AI1216,AD1216)*INDEX(卡牌消耗!$B$5:$F$5,AG1216)/$Q$4/5,0)*5</f>
        <v>25</v>
      </c>
      <c r="AN1216" s="14" t="str">
        <f>IF(AE1216&gt;0,INDEX(挂机升级突破!$DT$4:$ED$4,AE1216),"")</f>
        <v/>
      </c>
      <c r="AO1216" s="14" t="str">
        <f>IF(AE1216&gt;0,ROUND(INDEX(挂机升级突破!$DT$6:$ED$57,卡牌消耗!AI1216,AE1216)*INDEX(卡牌消耗!$B$7:$F$7,AG1216)/$Q$4,0),"")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425"/>
        <v>24</v>
      </c>
      <c r="AC1217" s="14">
        <f>INDEX(挂机升级突破!$DQ$6:$DQ$57,卡牌消耗!AI1217)</f>
        <v>11</v>
      </c>
      <c r="AD1217" s="14">
        <f>INDEX(挂机升级突破!DR$6:DR$57,卡牌消耗!$AI1217)</f>
        <v>3</v>
      </c>
      <c r="AE1217" s="14">
        <f>INDEX(挂机升级突破!DS$6:DS$57,卡牌消耗!$AI1217)</f>
        <v>0</v>
      </c>
      <c r="AF1217" s="14" t="str">
        <f t="shared" si="426"/>
        <v>朱仙</v>
      </c>
      <c r="AG1217" s="14">
        <f t="shared" si="427"/>
        <v>3</v>
      </c>
      <c r="AH1217" s="14" t="str">
        <f t="shared" si="428"/>
        <v>朱仙魂火-17</v>
      </c>
      <c r="AI1217" s="14">
        <f t="shared" si="429"/>
        <v>17</v>
      </c>
      <c r="AJ1217" s="14" t="str">
        <f>INDEX(挂机升级突破!$DT$4:$ED$4,INDEX(挂机升级突破!$DQ$6:$DQ$57,卡牌消耗!AI1217))</f>
        <v>金币</v>
      </c>
      <c r="AK1217" s="14">
        <f>ROUND(INDEX(挂机升级突破!$DJ$6:$DJ$57,卡牌消耗!AI1217)*INDEX(卡牌消耗!$B$8:$F$8,AG1217)/$Q$4/50,0)*50</f>
        <v>4100</v>
      </c>
      <c r="AL1217" s="14" t="str">
        <f>IF(AD1217&gt;0,INDEX(挂机升级突破!$DT$4:$ED$4,AD1217),"")</f>
        <v>紫色基础材料</v>
      </c>
      <c r="AM1217" s="14">
        <f>ROUND(INDEX(挂机升级突破!$DT$6:$ED$57,卡牌消耗!AI1217,AD1217)*INDEX(卡牌消耗!$B$5:$F$5,AG1217)/$Q$4/5,0)*5</f>
        <v>45</v>
      </c>
      <c r="AN1217" s="14" t="str">
        <f>IF(AE1217&gt;0,INDEX(挂机升级突破!$DT$4:$ED$4,AE1217),"")</f>
        <v/>
      </c>
      <c r="AO1217" s="14" t="str">
        <f>IF(AE1217&gt;0,ROUND(INDEX(挂机升级突破!$DT$6:$ED$57,卡牌消耗!AI1217,AE1217)*INDEX(卡牌消耗!$B$7:$F$7,AG1217)/$Q$4,0),"")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425"/>
        <v>24</v>
      </c>
      <c r="AC1218" s="14">
        <f>INDEX(挂机升级突破!$DQ$6:$DQ$57,卡牌消耗!AI1218)</f>
        <v>11</v>
      </c>
      <c r="AD1218" s="14">
        <f>INDEX(挂机升级突破!DR$6:DR$57,卡牌消耗!$AI1218)</f>
        <v>3</v>
      </c>
      <c r="AE1218" s="14">
        <f>INDEX(挂机升级突破!DS$6:DS$57,卡牌消耗!$AI1218)</f>
        <v>0</v>
      </c>
      <c r="AF1218" s="14" t="str">
        <f t="shared" si="426"/>
        <v>朱仙</v>
      </c>
      <c r="AG1218" s="14">
        <f t="shared" si="427"/>
        <v>3</v>
      </c>
      <c r="AH1218" s="14" t="str">
        <f t="shared" si="428"/>
        <v>朱仙魂火-18</v>
      </c>
      <c r="AI1218" s="14">
        <f t="shared" si="429"/>
        <v>18</v>
      </c>
      <c r="AJ1218" s="14" t="str">
        <f>INDEX(挂机升级突破!$DT$4:$ED$4,INDEX(挂机升级突破!$DQ$6:$DQ$57,卡牌消耗!AI1218))</f>
        <v>金币</v>
      </c>
      <c r="AK1218" s="14">
        <f>ROUND(INDEX(挂机升级突破!$DJ$6:$DJ$57,卡牌消耗!AI1218)*INDEX(卡牌消耗!$B$8:$F$8,AG1218)/$Q$4/50,0)*50</f>
        <v>4100</v>
      </c>
      <c r="AL1218" s="14" t="str">
        <f>IF(AD1218&gt;0,INDEX(挂机升级突破!$DT$4:$ED$4,AD1218),"")</f>
        <v>紫色基础材料</v>
      </c>
      <c r="AM1218" s="14">
        <f>ROUND(INDEX(挂机升级突破!$DT$6:$ED$57,卡牌消耗!AI1218,AD1218)*INDEX(卡牌消耗!$B$5:$F$5,AG1218)/$Q$4/5,0)*5</f>
        <v>45</v>
      </c>
      <c r="AN1218" s="14" t="str">
        <f>IF(AE1218&gt;0,INDEX(挂机升级突破!$DT$4:$ED$4,AE1218),"")</f>
        <v/>
      </c>
      <c r="AO1218" s="14" t="str">
        <f>IF(AE1218&gt;0,ROUND(INDEX(挂机升级突破!$DT$6:$ED$57,卡牌消耗!AI1218,AE1218)*INDEX(卡牌消耗!$B$7:$F$7,AG1218)/$Q$4,0),"")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425"/>
        <v>24</v>
      </c>
      <c r="AC1219" s="14">
        <f>INDEX(挂机升级突破!$DQ$6:$DQ$57,卡牌消耗!AI1219)</f>
        <v>11</v>
      </c>
      <c r="AD1219" s="14">
        <f>INDEX(挂机升级突破!DR$6:DR$57,卡牌消耗!$AI1219)</f>
        <v>3</v>
      </c>
      <c r="AE1219" s="14">
        <f>INDEX(挂机升级突破!DS$6:DS$57,卡牌消耗!$AI1219)</f>
        <v>0</v>
      </c>
      <c r="AF1219" s="14" t="str">
        <f t="shared" si="426"/>
        <v>朱仙</v>
      </c>
      <c r="AG1219" s="14">
        <f t="shared" si="427"/>
        <v>3</v>
      </c>
      <c r="AH1219" s="14" t="str">
        <f t="shared" si="428"/>
        <v>朱仙魂火-19</v>
      </c>
      <c r="AI1219" s="14">
        <f t="shared" si="429"/>
        <v>19</v>
      </c>
      <c r="AJ1219" s="14" t="str">
        <f>INDEX(挂机升级突破!$DT$4:$ED$4,INDEX(挂机升级突破!$DQ$6:$DQ$57,卡牌消耗!AI1219))</f>
        <v>金币</v>
      </c>
      <c r="AK1219" s="14">
        <f>ROUND(INDEX(挂机升级突破!$DJ$6:$DJ$57,卡牌消耗!AI1219)*INDEX(卡牌消耗!$B$8:$F$8,AG1219)/$Q$4/50,0)*50</f>
        <v>4100</v>
      </c>
      <c r="AL1219" s="14" t="str">
        <f>IF(AD1219&gt;0,INDEX(挂机升级突破!$DT$4:$ED$4,AD1219),"")</f>
        <v>紫色基础材料</v>
      </c>
      <c r="AM1219" s="14">
        <f>ROUND(INDEX(挂机升级突破!$DT$6:$ED$57,卡牌消耗!AI1219,AD1219)*INDEX(卡牌消耗!$B$5:$F$5,AG1219)/$Q$4/5,0)*5</f>
        <v>45</v>
      </c>
      <c r="AN1219" s="14" t="str">
        <f>IF(AE1219&gt;0,INDEX(挂机升级突破!$DT$4:$ED$4,AE1219),"")</f>
        <v/>
      </c>
      <c r="AO1219" s="14" t="str">
        <f>IF(AE1219&gt;0,ROUND(INDEX(挂机升级突破!$DT$6:$ED$57,卡牌消耗!AI1219,AE1219)*INDEX(卡牌消耗!$B$7:$F$7,AG1219)/$Q$4,0),"")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425"/>
        <v>24</v>
      </c>
      <c r="AC1220" s="14">
        <f>INDEX(挂机升级突破!$DQ$6:$DQ$57,卡牌消耗!AI1220)</f>
        <v>11</v>
      </c>
      <c r="AD1220" s="14">
        <f>INDEX(挂机升级突破!DR$6:DR$57,卡牌消耗!$AI1220)</f>
        <v>3</v>
      </c>
      <c r="AE1220" s="14">
        <f>INDEX(挂机升级突破!DS$6:DS$57,卡牌消耗!$AI1220)</f>
        <v>0</v>
      </c>
      <c r="AF1220" s="14" t="str">
        <f t="shared" si="426"/>
        <v>朱仙</v>
      </c>
      <c r="AG1220" s="14">
        <f t="shared" si="427"/>
        <v>3</v>
      </c>
      <c r="AH1220" s="14" t="str">
        <f t="shared" si="428"/>
        <v>朱仙魂火-20</v>
      </c>
      <c r="AI1220" s="14">
        <f t="shared" si="429"/>
        <v>20</v>
      </c>
      <c r="AJ1220" s="14" t="str">
        <f>INDEX(挂机升级突破!$DT$4:$ED$4,INDEX(挂机升级突破!$DQ$6:$DQ$57,卡牌消耗!AI1220))</f>
        <v>金币</v>
      </c>
      <c r="AK1220" s="14">
        <f>ROUND(INDEX(挂机升级突破!$DJ$6:$DJ$57,卡牌消耗!AI1220)*INDEX(卡牌消耗!$B$8:$F$8,AG1220)/$Q$4/50,0)*50</f>
        <v>5000</v>
      </c>
      <c r="AL1220" s="14" t="str">
        <f>IF(AD1220&gt;0,INDEX(挂机升级突破!$DT$4:$ED$4,AD1220),"")</f>
        <v>紫色基础材料</v>
      </c>
      <c r="AM1220" s="14">
        <f>ROUND(INDEX(挂机升级突破!$DT$6:$ED$57,卡牌消耗!AI1220,AD1220)*INDEX(卡牌消耗!$B$5:$F$5,AG1220)/$Q$4/5,0)*5</f>
        <v>70</v>
      </c>
      <c r="AN1220" s="14" t="str">
        <f>IF(AE1220&gt;0,INDEX(挂机升级突破!$DT$4:$ED$4,AE1220),"")</f>
        <v/>
      </c>
      <c r="AO1220" s="14" t="str">
        <f>IF(AE1220&gt;0,ROUND(INDEX(挂机升级突破!$DT$6:$ED$57,卡牌消耗!AI1220,AE1220)*INDEX(卡牌消耗!$B$7:$F$7,AG1220)/$Q$4,0),"")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425"/>
        <v>24</v>
      </c>
      <c r="AC1221" s="14">
        <f>INDEX(挂机升级突破!$DQ$6:$DQ$57,卡牌消耗!AI1221)</f>
        <v>11</v>
      </c>
      <c r="AD1221" s="14">
        <f>INDEX(挂机升级突破!DR$6:DR$57,卡牌消耗!$AI1221)</f>
        <v>3</v>
      </c>
      <c r="AE1221" s="14">
        <f>INDEX(挂机升级突破!DS$6:DS$57,卡牌消耗!$AI1221)</f>
        <v>0</v>
      </c>
      <c r="AF1221" s="14" t="str">
        <f t="shared" si="426"/>
        <v>朱仙</v>
      </c>
      <c r="AG1221" s="14">
        <f t="shared" si="427"/>
        <v>3</v>
      </c>
      <c r="AH1221" s="14" t="str">
        <f t="shared" si="428"/>
        <v>朱仙魂火-21</v>
      </c>
      <c r="AI1221" s="14">
        <f t="shared" si="429"/>
        <v>21</v>
      </c>
      <c r="AJ1221" s="14" t="str">
        <f>INDEX(挂机升级突破!$DT$4:$ED$4,INDEX(挂机升级突破!$DQ$6:$DQ$57,卡牌消耗!AI1221))</f>
        <v>金币</v>
      </c>
      <c r="AK1221" s="14">
        <f>ROUND(INDEX(挂机升级突破!$DJ$6:$DJ$57,卡牌消耗!AI1221)*INDEX(卡牌消耗!$B$8:$F$8,AG1221)/$Q$4/50,0)*50</f>
        <v>5000</v>
      </c>
      <c r="AL1221" s="14" t="str">
        <f>IF(AD1221&gt;0,INDEX(挂机升级突破!$DT$4:$ED$4,AD1221),"")</f>
        <v>紫色基础材料</v>
      </c>
      <c r="AM1221" s="14">
        <f>ROUND(INDEX(挂机升级突破!$DT$6:$ED$57,卡牌消耗!AI1221,AD1221)*INDEX(卡牌消耗!$B$5:$F$5,AG1221)/$Q$4/5,0)*5</f>
        <v>70</v>
      </c>
      <c r="AN1221" s="14" t="str">
        <f>IF(AE1221&gt;0,INDEX(挂机升级突破!$DT$4:$ED$4,AE1221),"")</f>
        <v/>
      </c>
      <c r="AO1221" s="14" t="str">
        <f>IF(AE1221&gt;0,ROUND(INDEX(挂机升级突破!$DT$6:$ED$57,卡牌消耗!AI1221,AE1221)*INDEX(卡牌消耗!$B$7:$F$7,AG1221)/$Q$4,0),"")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430">INT((AA1222-1)/52)+1</f>
        <v>24</v>
      </c>
      <c r="AC1222" s="14">
        <f>INDEX(挂机升级突破!$DQ$6:$DQ$57,卡牌消耗!AI1222)</f>
        <v>11</v>
      </c>
      <c r="AD1222" s="14">
        <f>INDEX(挂机升级突破!DR$6:DR$57,卡牌消耗!$AI1222)</f>
        <v>3</v>
      </c>
      <c r="AE1222" s="14">
        <f>INDEX(挂机升级突破!DS$6:DS$57,卡牌消耗!$AI1222)</f>
        <v>0</v>
      </c>
      <c r="AF1222" s="14" t="str">
        <f t="shared" ref="AF1222:AF1285" si="431">INDEX($B$13:$B$40,AB1222)</f>
        <v>朱仙</v>
      </c>
      <c r="AG1222" s="14">
        <f t="shared" ref="AG1222:AG1285" si="432">INDEX($C$13:$C$40,AB1222)</f>
        <v>3</v>
      </c>
      <c r="AH1222" s="14" t="str">
        <f t="shared" ref="AH1222:AH1285" si="433">AF1222&amp;"魂火-"&amp;AI1222</f>
        <v>朱仙魂火-22</v>
      </c>
      <c r="AI1222" s="14">
        <f t="shared" ref="AI1222:AI1285" si="434">AA1222-(AB1222-1)*52</f>
        <v>22</v>
      </c>
      <c r="AJ1222" s="14" t="str">
        <f>INDEX(挂机升级突破!$DT$4:$ED$4,INDEX(挂机升级突破!$DQ$6:$DQ$57,卡牌消耗!AI1222))</f>
        <v>金币</v>
      </c>
      <c r="AK1222" s="14">
        <f>ROUND(INDEX(挂机升级突破!$DJ$6:$DJ$57,卡牌消耗!AI1222)*INDEX(卡牌消耗!$B$8:$F$8,AG1222)/$Q$4/50,0)*50</f>
        <v>5000</v>
      </c>
      <c r="AL1222" s="14" t="str">
        <f>IF(AD1222&gt;0,INDEX(挂机升级突破!$DT$4:$ED$4,AD1222),"")</f>
        <v>紫色基础材料</v>
      </c>
      <c r="AM1222" s="14">
        <f>ROUND(INDEX(挂机升级突破!$DT$6:$ED$57,卡牌消耗!AI1222,AD1222)*INDEX(卡牌消耗!$B$5:$F$5,AG1222)/$Q$4/5,0)*5</f>
        <v>70</v>
      </c>
      <c r="AN1222" s="14" t="str">
        <f>IF(AE1222&gt;0,INDEX(挂机升级突破!$DT$4:$ED$4,AE1222),"")</f>
        <v/>
      </c>
      <c r="AO1222" s="14" t="str">
        <f>IF(AE1222&gt;0,ROUND(INDEX(挂机升级突破!$DT$6:$ED$57,卡牌消耗!AI1222,AE1222)*INDEX(卡牌消耗!$B$7:$F$7,AG1222)/$Q$4,0),"")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430"/>
        <v>24</v>
      </c>
      <c r="AC1223" s="14">
        <f>INDEX(挂机升级突破!$DQ$6:$DQ$57,卡牌消耗!AI1223)</f>
        <v>11</v>
      </c>
      <c r="AD1223" s="14">
        <f>INDEX(挂机升级突破!DR$6:DR$57,卡牌消耗!$AI1223)</f>
        <v>4</v>
      </c>
      <c r="AE1223" s="14">
        <f>INDEX(挂机升级突破!DS$6:DS$57,卡牌消耗!$AI1223)</f>
        <v>0</v>
      </c>
      <c r="AF1223" s="14" t="str">
        <f t="shared" si="431"/>
        <v>朱仙</v>
      </c>
      <c r="AG1223" s="14">
        <f t="shared" si="432"/>
        <v>3</v>
      </c>
      <c r="AH1223" s="14" t="str">
        <f t="shared" si="433"/>
        <v>朱仙魂火-23</v>
      </c>
      <c r="AI1223" s="14">
        <f t="shared" si="434"/>
        <v>23</v>
      </c>
      <c r="AJ1223" s="14" t="str">
        <f>INDEX(挂机升级突破!$DT$4:$ED$4,INDEX(挂机升级突破!$DQ$6:$DQ$57,卡牌消耗!AI1223))</f>
        <v>金币</v>
      </c>
      <c r="AK1223" s="14">
        <f>ROUND(INDEX(挂机升级突破!$DJ$6:$DJ$57,卡牌消耗!AI1223)*INDEX(卡牌消耗!$B$8:$F$8,AG1223)/$Q$4/50,0)*50</f>
        <v>6900</v>
      </c>
      <c r="AL1223" s="14" t="str">
        <f>IF(AD1223&gt;0,INDEX(挂机升级突破!$DT$4:$ED$4,AD1223),"")</f>
        <v>橙色基础材料</v>
      </c>
      <c r="AM1223" s="14">
        <f>ROUND(INDEX(挂机升级突破!$DT$6:$ED$57,卡牌消耗!AI1223,AD1223)*INDEX(卡牌消耗!$B$5:$F$5,AG1223)/$Q$4/5,0)*5</f>
        <v>20</v>
      </c>
      <c r="AN1223" s="14" t="str">
        <f>IF(AE1223&gt;0,INDEX(挂机升级突破!$DT$4:$ED$4,AE1223),"")</f>
        <v/>
      </c>
      <c r="AO1223" s="14" t="str">
        <f>IF(AE1223&gt;0,ROUND(INDEX(挂机升级突破!$DT$6:$ED$57,卡牌消耗!AI1223,AE1223)*INDEX(卡牌消耗!$B$7:$F$7,AG1223)/$Q$4,0),"")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430"/>
        <v>24</v>
      </c>
      <c r="AC1224" s="14">
        <f>INDEX(挂机升级突破!$DQ$6:$DQ$57,卡牌消耗!AI1224)</f>
        <v>11</v>
      </c>
      <c r="AD1224" s="14">
        <f>INDEX(挂机升级突破!DR$6:DR$57,卡牌消耗!$AI1224)</f>
        <v>4</v>
      </c>
      <c r="AE1224" s="14">
        <f>INDEX(挂机升级突破!DS$6:DS$57,卡牌消耗!$AI1224)</f>
        <v>0</v>
      </c>
      <c r="AF1224" s="14" t="str">
        <f t="shared" si="431"/>
        <v>朱仙</v>
      </c>
      <c r="AG1224" s="14">
        <f t="shared" si="432"/>
        <v>3</v>
      </c>
      <c r="AH1224" s="14" t="str">
        <f t="shared" si="433"/>
        <v>朱仙魂火-24</v>
      </c>
      <c r="AI1224" s="14">
        <f t="shared" si="434"/>
        <v>24</v>
      </c>
      <c r="AJ1224" s="14" t="str">
        <f>INDEX(挂机升级突破!$DT$4:$ED$4,INDEX(挂机升级突破!$DQ$6:$DQ$57,卡牌消耗!AI1224))</f>
        <v>金币</v>
      </c>
      <c r="AK1224" s="14">
        <f>ROUND(INDEX(挂机升级突破!$DJ$6:$DJ$57,卡牌消耗!AI1224)*INDEX(卡牌消耗!$B$8:$F$8,AG1224)/$Q$4/50,0)*50</f>
        <v>6900</v>
      </c>
      <c r="AL1224" s="14" t="str">
        <f>IF(AD1224&gt;0,INDEX(挂机升级突破!$DT$4:$ED$4,AD1224),"")</f>
        <v>橙色基础材料</v>
      </c>
      <c r="AM1224" s="14">
        <f>ROUND(INDEX(挂机升级突破!$DT$6:$ED$57,卡牌消耗!AI1224,AD1224)*INDEX(卡牌消耗!$B$5:$F$5,AG1224)/$Q$4/5,0)*5</f>
        <v>20</v>
      </c>
      <c r="AN1224" s="14" t="str">
        <f>IF(AE1224&gt;0,INDEX(挂机升级突破!$DT$4:$ED$4,AE1224),"")</f>
        <v/>
      </c>
      <c r="AO1224" s="14" t="str">
        <f>IF(AE1224&gt;0,ROUND(INDEX(挂机升级突破!$DT$6:$ED$57,卡牌消耗!AI1224,AE1224)*INDEX(卡牌消耗!$B$7:$F$7,AG1224)/$Q$4,0),"")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430"/>
        <v>24</v>
      </c>
      <c r="AC1225" s="14">
        <f>INDEX(挂机升级突破!$DQ$6:$DQ$57,卡牌消耗!AI1225)</f>
        <v>11</v>
      </c>
      <c r="AD1225" s="14">
        <f>INDEX(挂机升级突破!DR$6:DR$57,卡牌消耗!$AI1225)</f>
        <v>4</v>
      </c>
      <c r="AE1225" s="14">
        <f>INDEX(挂机升级突破!DS$6:DS$57,卡牌消耗!$AI1225)</f>
        <v>0</v>
      </c>
      <c r="AF1225" s="14" t="str">
        <f t="shared" si="431"/>
        <v>朱仙</v>
      </c>
      <c r="AG1225" s="14">
        <f t="shared" si="432"/>
        <v>3</v>
      </c>
      <c r="AH1225" s="14" t="str">
        <f t="shared" si="433"/>
        <v>朱仙魂火-25</v>
      </c>
      <c r="AI1225" s="14">
        <f t="shared" si="434"/>
        <v>25</v>
      </c>
      <c r="AJ1225" s="14" t="str">
        <f>INDEX(挂机升级突破!$DT$4:$ED$4,INDEX(挂机升级突破!$DQ$6:$DQ$57,卡牌消耗!AI1225))</f>
        <v>金币</v>
      </c>
      <c r="AK1225" s="14">
        <f>ROUND(INDEX(挂机升级突破!$DJ$6:$DJ$57,卡牌消耗!AI1225)*INDEX(卡牌消耗!$B$8:$F$8,AG1225)/$Q$4/50,0)*50</f>
        <v>7550</v>
      </c>
      <c r="AL1225" s="14" t="str">
        <f>IF(AD1225&gt;0,INDEX(挂机升级突破!$DT$4:$ED$4,AD1225),"")</f>
        <v>橙色基础材料</v>
      </c>
      <c r="AM1225" s="14">
        <f>ROUND(INDEX(挂机升级突破!$DT$6:$ED$57,卡牌消耗!AI1225,AD1225)*INDEX(卡牌消耗!$B$5:$F$5,AG1225)/$Q$4/5,0)*5</f>
        <v>20</v>
      </c>
      <c r="AN1225" s="14" t="str">
        <f>IF(AE1225&gt;0,INDEX(挂机升级突破!$DT$4:$ED$4,AE1225),"")</f>
        <v/>
      </c>
      <c r="AO1225" s="14" t="str">
        <f>IF(AE1225&gt;0,ROUND(INDEX(挂机升级突破!$DT$6:$ED$57,卡牌消耗!AI1225,AE1225)*INDEX(卡牌消耗!$B$7:$F$7,AG1225)/$Q$4,0),"")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430"/>
        <v>24</v>
      </c>
      <c r="AC1226" s="14">
        <f>INDEX(挂机升级突破!$DQ$6:$DQ$57,卡牌消耗!AI1226)</f>
        <v>11</v>
      </c>
      <c r="AD1226" s="14">
        <f>INDEX(挂机升级突破!DR$6:DR$57,卡牌消耗!$AI1226)</f>
        <v>4</v>
      </c>
      <c r="AE1226" s="14">
        <f>INDEX(挂机升级突破!DS$6:DS$57,卡牌消耗!$AI1226)</f>
        <v>0</v>
      </c>
      <c r="AF1226" s="14" t="str">
        <f t="shared" si="431"/>
        <v>朱仙</v>
      </c>
      <c r="AG1226" s="14">
        <f t="shared" si="432"/>
        <v>3</v>
      </c>
      <c r="AH1226" s="14" t="str">
        <f t="shared" si="433"/>
        <v>朱仙魂火-26</v>
      </c>
      <c r="AI1226" s="14">
        <f t="shared" si="434"/>
        <v>26</v>
      </c>
      <c r="AJ1226" s="14" t="str">
        <f>INDEX(挂机升级突破!$DT$4:$ED$4,INDEX(挂机升级突破!$DQ$6:$DQ$57,卡牌消耗!AI1226))</f>
        <v>金币</v>
      </c>
      <c r="AK1226" s="14">
        <f>ROUND(INDEX(挂机升级突破!$DJ$6:$DJ$57,卡牌消耗!AI1226)*INDEX(卡牌消耗!$B$8:$F$8,AG1226)/$Q$4/50,0)*50</f>
        <v>8800</v>
      </c>
      <c r="AL1226" s="14" t="str">
        <f>IF(AD1226&gt;0,INDEX(挂机升级突破!$DT$4:$ED$4,AD1226),"")</f>
        <v>橙色基础材料</v>
      </c>
      <c r="AM1226" s="14">
        <f>ROUND(INDEX(挂机升级突破!$DT$6:$ED$57,卡牌消耗!AI1226,AD1226)*INDEX(卡牌消耗!$B$5:$F$5,AG1226)/$Q$4/5,0)*5</f>
        <v>25</v>
      </c>
      <c r="AN1226" s="14" t="str">
        <f>IF(AE1226&gt;0,INDEX(挂机升级突破!$DT$4:$ED$4,AE1226),"")</f>
        <v/>
      </c>
      <c r="AO1226" s="14" t="str">
        <f>IF(AE1226&gt;0,ROUND(INDEX(挂机升级突破!$DT$6:$ED$57,卡牌消耗!AI1226,AE1226)*INDEX(卡牌消耗!$B$7:$F$7,AG1226)/$Q$4,0),"")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430"/>
        <v>24</v>
      </c>
      <c r="AC1227" s="14">
        <f>INDEX(挂机升级突破!$DQ$6:$DQ$57,卡牌消耗!AI1227)</f>
        <v>11</v>
      </c>
      <c r="AD1227" s="14">
        <f>INDEX(挂机升级突破!DR$6:DR$57,卡牌消耗!$AI1227)</f>
        <v>4</v>
      </c>
      <c r="AE1227" s="14">
        <f>INDEX(挂机升级突破!DS$6:DS$57,卡牌消耗!$AI1227)</f>
        <v>0</v>
      </c>
      <c r="AF1227" s="14" t="str">
        <f t="shared" si="431"/>
        <v>朱仙</v>
      </c>
      <c r="AG1227" s="14">
        <f t="shared" si="432"/>
        <v>3</v>
      </c>
      <c r="AH1227" s="14" t="str">
        <f t="shared" si="433"/>
        <v>朱仙魂火-27</v>
      </c>
      <c r="AI1227" s="14">
        <f t="shared" si="434"/>
        <v>27</v>
      </c>
      <c r="AJ1227" s="14" t="str">
        <f>INDEX(挂机升级突破!$DT$4:$ED$4,INDEX(挂机升级突破!$DQ$6:$DQ$57,卡牌消耗!AI1227))</f>
        <v>金币</v>
      </c>
      <c r="AK1227" s="14">
        <f>ROUND(INDEX(挂机升级突破!$DJ$6:$DJ$57,卡牌消耗!AI1227)*INDEX(卡牌消耗!$B$8:$F$8,AG1227)/$Q$4/50,0)*50</f>
        <v>8800</v>
      </c>
      <c r="AL1227" s="14" t="str">
        <f>IF(AD1227&gt;0,INDEX(挂机升级突破!$DT$4:$ED$4,AD1227),"")</f>
        <v>橙色基础材料</v>
      </c>
      <c r="AM1227" s="14">
        <f>ROUND(INDEX(挂机升级突破!$DT$6:$ED$57,卡牌消耗!AI1227,AD1227)*INDEX(卡牌消耗!$B$5:$F$5,AG1227)/$Q$4/5,0)*5</f>
        <v>25</v>
      </c>
      <c r="AN1227" s="14" t="str">
        <f>IF(AE1227&gt;0,INDEX(挂机升级突破!$DT$4:$ED$4,AE1227),"")</f>
        <v/>
      </c>
      <c r="AO1227" s="14" t="str">
        <f>IF(AE1227&gt;0,ROUND(INDEX(挂机升级突破!$DT$6:$ED$57,卡牌消耗!AI1227,AE1227)*INDEX(卡牌消耗!$B$7:$F$7,AG1227)/$Q$4,0),"")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430"/>
        <v>24</v>
      </c>
      <c r="AC1228" s="14">
        <f>INDEX(挂机升级突破!$DQ$6:$DQ$57,卡牌消耗!AI1228)</f>
        <v>11</v>
      </c>
      <c r="AD1228" s="14">
        <f>INDEX(挂机升级突破!DR$6:DR$57,卡牌消耗!$AI1228)</f>
        <v>4</v>
      </c>
      <c r="AE1228" s="14">
        <f>INDEX(挂机升级突破!DS$6:DS$57,卡牌消耗!$AI1228)</f>
        <v>0</v>
      </c>
      <c r="AF1228" s="14" t="str">
        <f t="shared" si="431"/>
        <v>朱仙</v>
      </c>
      <c r="AG1228" s="14">
        <f t="shared" si="432"/>
        <v>3</v>
      </c>
      <c r="AH1228" s="14" t="str">
        <f t="shared" si="433"/>
        <v>朱仙魂火-28</v>
      </c>
      <c r="AI1228" s="14">
        <f t="shared" si="434"/>
        <v>28</v>
      </c>
      <c r="AJ1228" s="14" t="str">
        <f>INDEX(挂机升级突破!$DT$4:$ED$4,INDEX(挂机升级突破!$DQ$6:$DQ$57,卡牌消耗!AI1228))</f>
        <v>金币</v>
      </c>
      <c r="AK1228" s="14">
        <f>ROUND(INDEX(挂机升级突破!$DJ$6:$DJ$57,卡牌消耗!AI1228)*INDEX(卡牌消耗!$B$8:$F$8,AG1228)/$Q$4/50,0)*50</f>
        <v>8800</v>
      </c>
      <c r="AL1228" s="14" t="str">
        <f>IF(AD1228&gt;0,INDEX(挂机升级突破!$DT$4:$ED$4,AD1228),"")</f>
        <v>橙色基础材料</v>
      </c>
      <c r="AM1228" s="14">
        <f>ROUND(INDEX(挂机升级突破!$DT$6:$ED$57,卡牌消耗!AI1228,AD1228)*INDEX(卡牌消耗!$B$5:$F$5,AG1228)/$Q$4/5,0)*5</f>
        <v>25</v>
      </c>
      <c r="AN1228" s="14" t="str">
        <f>IF(AE1228&gt;0,INDEX(挂机升级突破!$DT$4:$ED$4,AE1228),"")</f>
        <v/>
      </c>
      <c r="AO1228" s="14" t="str">
        <f>IF(AE1228&gt;0,ROUND(INDEX(挂机升级突破!$DT$6:$ED$57,卡牌消耗!AI1228,AE1228)*INDEX(卡牌消耗!$B$7:$F$7,AG1228)/$Q$4,0),"")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430"/>
        <v>24</v>
      </c>
      <c r="AC1229" s="14">
        <f>INDEX(挂机升级突破!$DQ$6:$DQ$57,卡牌消耗!AI1229)</f>
        <v>11</v>
      </c>
      <c r="AD1229" s="14">
        <f>INDEX(挂机升级突破!DR$6:DR$57,卡牌消耗!$AI1229)</f>
        <v>4</v>
      </c>
      <c r="AE1229" s="14">
        <f>INDEX(挂机升级突破!DS$6:DS$57,卡牌消耗!$AI1229)</f>
        <v>0</v>
      </c>
      <c r="AF1229" s="14" t="str">
        <f t="shared" si="431"/>
        <v>朱仙</v>
      </c>
      <c r="AG1229" s="14">
        <f t="shared" si="432"/>
        <v>3</v>
      </c>
      <c r="AH1229" s="14" t="str">
        <f t="shared" si="433"/>
        <v>朱仙魂火-29</v>
      </c>
      <c r="AI1229" s="14">
        <f t="shared" si="434"/>
        <v>29</v>
      </c>
      <c r="AJ1229" s="14" t="str">
        <f>INDEX(挂机升级突破!$DT$4:$ED$4,INDEX(挂机升级突破!$DQ$6:$DQ$57,卡牌消耗!AI1229))</f>
        <v>金币</v>
      </c>
      <c r="AK1229" s="14">
        <f>ROUND(INDEX(挂机升级突破!$DJ$6:$DJ$57,卡牌消耗!AI1229)*INDEX(卡牌消耗!$B$8:$F$8,AG1229)/$Q$4/50,0)*50</f>
        <v>8900</v>
      </c>
      <c r="AL1229" s="14" t="str">
        <f>IF(AD1229&gt;0,INDEX(挂机升级突破!$DT$4:$ED$4,AD1229),"")</f>
        <v>橙色基础材料</v>
      </c>
      <c r="AM1229" s="14">
        <f>ROUND(INDEX(挂机升级突破!$DT$6:$ED$57,卡牌消耗!AI1229,AD1229)*INDEX(卡牌消耗!$B$5:$F$5,AG1229)/$Q$4/5,0)*5</f>
        <v>25</v>
      </c>
      <c r="AN1229" s="14" t="str">
        <f>IF(AE1229&gt;0,INDEX(挂机升级突破!$DT$4:$ED$4,AE1229),"")</f>
        <v/>
      </c>
      <c r="AO1229" s="14" t="str">
        <f>IF(AE1229&gt;0,ROUND(INDEX(挂机升级突破!$DT$6:$ED$57,卡牌消耗!AI1229,AE1229)*INDEX(卡牌消耗!$B$7:$F$7,AG1229)/$Q$4,0),"")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430"/>
        <v>24</v>
      </c>
      <c r="AC1230" s="14">
        <f>INDEX(挂机升级突破!$DQ$6:$DQ$57,卡牌消耗!AI1230)</f>
        <v>11</v>
      </c>
      <c r="AD1230" s="14">
        <f>INDEX(挂机升级突破!DR$6:DR$57,卡牌消耗!$AI1230)</f>
        <v>4</v>
      </c>
      <c r="AE1230" s="14">
        <f>INDEX(挂机升级突破!DS$6:DS$57,卡牌消耗!$AI1230)</f>
        <v>0</v>
      </c>
      <c r="AF1230" s="14" t="str">
        <f t="shared" si="431"/>
        <v>朱仙</v>
      </c>
      <c r="AG1230" s="14">
        <f t="shared" si="432"/>
        <v>3</v>
      </c>
      <c r="AH1230" s="14" t="str">
        <f t="shared" si="433"/>
        <v>朱仙魂火-30</v>
      </c>
      <c r="AI1230" s="14">
        <f t="shared" si="434"/>
        <v>30</v>
      </c>
      <c r="AJ1230" s="14" t="str">
        <f>INDEX(挂机升级突破!$DT$4:$ED$4,INDEX(挂机升级突破!$DQ$6:$DQ$57,卡牌消耗!AI1230))</f>
        <v>金币</v>
      </c>
      <c r="AK1230" s="14">
        <f>ROUND(INDEX(挂机升级突破!$DJ$6:$DJ$57,卡牌消耗!AI1230)*INDEX(卡牌消耗!$B$8:$F$8,AG1230)/$Q$4/50,0)*50</f>
        <v>8900</v>
      </c>
      <c r="AL1230" s="14" t="str">
        <f>IF(AD1230&gt;0,INDEX(挂机升级突破!$DT$4:$ED$4,AD1230),"")</f>
        <v>橙色基础材料</v>
      </c>
      <c r="AM1230" s="14">
        <f>ROUND(INDEX(挂机升级突破!$DT$6:$ED$57,卡牌消耗!AI1230,AD1230)*INDEX(卡牌消耗!$B$5:$F$5,AG1230)/$Q$4/5,0)*5</f>
        <v>25</v>
      </c>
      <c r="AN1230" s="14" t="str">
        <f>IF(AE1230&gt;0,INDEX(挂机升级突破!$DT$4:$ED$4,AE1230),"")</f>
        <v/>
      </c>
      <c r="AO1230" s="14" t="str">
        <f>IF(AE1230&gt;0,ROUND(INDEX(挂机升级突破!$DT$6:$ED$57,卡牌消耗!AI1230,AE1230)*INDEX(卡牌消耗!$B$7:$F$7,AG1230)/$Q$4,0),"")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430"/>
        <v>24</v>
      </c>
      <c r="AC1231" s="14">
        <f>INDEX(挂机升级突破!$DQ$6:$DQ$57,卡牌消耗!AI1231)</f>
        <v>11</v>
      </c>
      <c r="AD1231" s="14">
        <f>INDEX(挂机升级突破!DR$6:DR$57,卡牌消耗!$AI1231)</f>
        <v>4</v>
      </c>
      <c r="AE1231" s="14">
        <f>INDEX(挂机升级突破!DS$6:DS$57,卡牌消耗!$AI1231)</f>
        <v>0</v>
      </c>
      <c r="AF1231" s="14" t="str">
        <f t="shared" si="431"/>
        <v>朱仙</v>
      </c>
      <c r="AG1231" s="14">
        <f t="shared" si="432"/>
        <v>3</v>
      </c>
      <c r="AH1231" s="14" t="str">
        <f t="shared" si="433"/>
        <v>朱仙魂火-31</v>
      </c>
      <c r="AI1231" s="14">
        <f t="shared" si="434"/>
        <v>31</v>
      </c>
      <c r="AJ1231" s="14" t="str">
        <f>INDEX(挂机升级突破!$DT$4:$ED$4,INDEX(挂机升级突破!$DQ$6:$DQ$57,卡牌消耗!AI1231))</f>
        <v>金币</v>
      </c>
      <c r="AK1231" s="14">
        <f>ROUND(INDEX(挂机升级突破!$DJ$6:$DJ$57,卡牌消耗!AI1231)*INDEX(卡牌消耗!$B$8:$F$8,AG1231)/$Q$4/50,0)*50</f>
        <v>8900</v>
      </c>
      <c r="AL1231" s="14" t="str">
        <f>IF(AD1231&gt;0,INDEX(挂机升级突破!$DT$4:$ED$4,AD1231),"")</f>
        <v>橙色基础材料</v>
      </c>
      <c r="AM1231" s="14">
        <f>ROUND(INDEX(挂机升级突破!$DT$6:$ED$57,卡牌消耗!AI1231,AD1231)*INDEX(卡牌消耗!$B$5:$F$5,AG1231)/$Q$4/5,0)*5</f>
        <v>25</v>
      </c>
      <c r="AN1231" s="14" t="str">
        <f>IF(AE1231&gt;0,INDEX(挂机升级突破!$DT$4:$ED$4,AE1231),"")</f>
        <v/>
      </c>
      <c r="AO1231" s="14" t="str">
        <f>IF(AE1231&gt;0,ROUND(INDEX(挂机升级突破!$DT$6:$ED$57,卡牌消耗!AI1231,AE1231)*INDEX(卡牌消耗!$B$7:$F$7,AG1231)/$Q$4,0),"")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430"/>
        <v>24</v>
      </c>
      <c r="AC1232" s="14">
        <f>INDEX(挂机升级突破!$DQ$6:$DQ$57,卡牌消耗!AI1232)</f>
        <v>11</v>
      </c>
      <c r="AD1232" s="14">
        <f>INDEX(挂机升级突破!DR$6:DR$57,卡牌消耗!$AI1232)</f>
        <v>4</v>
      </c>
      <c r="AE1232" s="14">
        <f>INDEX(挂机升级突破!DS$6:DS$57,卡牌消耗!$AI1232)</f>
        <v>0</v>
      </c>
      <c r="AF1232" s="14" t="str">
        <f t="shared" si="431"/>
        <v>朱仙</v>
      </c>
      <c r="AG1232" s="14">
        <f t="shared" si="432"/>
        <v>3</v>
      </c>
      <c r="AH1232" s="14" t="str">
        <f t="shared" si="433"/>
        <v>朱仙魂火-32</v>
      </c>
      <c r="AI1232" s="14">
        <f t="shared" si="434"/>
        <v>32</v>
      </c>
      <c r="AJ1232" s="14" t="str">
        <f>INDEX(挂机升级突破!$DT$4:$ED$4,INDEX(挂机升级突破!$DQ$6:$DQ$57,卡牌消耗!AI1232))</f>
        <v>金币</v>
      </c>
      <c r="AK1232" s="14">
        <f>ROUND(INDEX(挂机升级突破!$DJ$6:$DJ$57,卡牌消耗!AI1232)*INDEX(卡牌消耗!$B$8:$F$8,AG1232)/$Q$4/50,0)*50</f>
        <v>12200</v>
      </c>
      <c r="AL1232" s="14" t="str">
        <f>IF(AD1232&gt;0,INDEX(挂机升级突破!$DT$4:$ED$4,AD1232),"")</f>
        <v>橙色基础材料</v>
      </c>
      <c r="AM1232" s="14">
        <f>ROUND(INDEX(挂机升级突破!$DT$6:$ED$57,卡牌消耗!AI1232,AD1232)*INDEX(卡牌消耗!$B$5:$F$5,AG1232)/$Q$4/5,0)*5</f>
        <v>25</v>
      </c>
      <c r="AN1232" s="14" t="str">
        <f>IF(AE1232&gt;0,INDEX(挂机升级突破!$DT$4:$ED$4,AE1232),"")</f>
        <v/>
      </c>
      <c r="AO1232" s="14" t="str">
        <f>IF(AE1232&gt;0,ROUND(INDEX(挂机升级突破!$DT$6:$ED$57,卡牌消耗!AI1232,AE1232)*INDEX(卡牌消耗!$B$7:$F$7,AG1232)/$Q$4,0),"")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430"/>
        <v>24</v>
      </c>
      <c r="AC1233" s="14">
        <f>INDEX(挂机升级突破!$DQ$6:$DQ$57,卡牌消耗!AI1233)</f>
        <v>11</v>
      </c>
      <c r="AD1233" s="14">
        <f>INDEX(挂机升级突破!DR$6:DR$57,卡牌消耗!$AI1233)</f>
        <v>4</v>
      </c>
      <c r="AE1233" s="14">
        <f>INDEX(挂机升级突破!DS$6:DS$57,卡牌消耗!$AI1233)</f>
        <v>0</v>
      </c>
      <c r="AF1233" s="14" t="str">
        <f t="shared" si="431"/>
        <v>朱仙</v>
      </c>
      <c r="AG1233" s="14">
        <f t="shared" si="432"/>
        <v>3</v>
      </c>
      <c r="AH1233" s="14" t="str">
        <f t="shared" si="433"/>
        <v>朱仙魂火-33</v>
      </c>
      <c r="AI1233" s="14">
        <f t="shared" si="434"/>
        <v>33</v>
      </c>
      <c r="AJ1233" s="14" t="str">
        <f>INDEX(挂机升级突破!$DT$4:$ED$4,INDEX(挂机升级突破!$DQ$6:$DQ$57,卡牌消耗!AI1233))</f>
        <v>金币</v>
      </c>
      <c r="AK1233" s="14">
        <f>ROUND(INDEX(挂机升级突破!$DJ$6:$DJ$57,卡牌消耗!AI1233)*INDEX(卡牌消耗!$B$8:$F$8,AG1233)/$Q$4/50,0)*50</f>
        <v>12200</v>
      </c>
      <c r="AL1233" s="14" t="str">
        <f>IF(AD1233&gt;0,INDEX(挂机升级突破!$DT$4:$ED$4,AD1233),"")</f>
        <v>橙色基础材料</v>
      </c>
      <c r="AM1233" s="14">
        <f>ROUND(INDEX(挂机升级突破!$DT$6:$ED$57,卡牌消耗!AI1233,AD1233)*INDEX(卡牌消耗!$B$5:$F$5,AG1233)/$Q$4/5,0)*5</f>
        <v>25</v>
      </c>
      <c r="AN1233" s="14" t="str">
        <f>IF(AE1233&gt;0,INDEX(挂机升级突破!$DT$4:$ED$4,AE1233),"")</f>
        <v/>
      </c>
      <c r="AO1233" s="14" t="str">
        <f>IF(AE1233&gt;0,ROUND(INDEX(挂机升级突破!$DT$6:$ED$57,卡牌消耗!AI1233,AE1233)*INDEX(卡牌消耗!$B$7:$F$7,AG1233)/$Q$4,0),"")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430"/>
        <v>24</v>
      </c>
      <c r="AC1234" s="14">
        <f>INDEX(挂机升级突破!$DQ$6:$DQ$57,卡牌消耗!AI1234)</f>
        <v>11</v>
      </c>
      <c r="AD1234" s="14">
        <f>INDEX(挂机升级突破!DR$6:DR$57,卡牌消耗!$AI1234)</f>
        <v>4</v>
      </c>
      <c r="AE1234" s="14">
        <f>INDEX(挂机升级突破!DS$6:DS$57,卡牌消耗!$AI1234)</f>
        <v>0</v>
      </c>
      <c r="AF1234" s="14" t="str">
        <f t="shared" si="431"/>
        <v>朱仙</v>
      </c>
      <c r="AG1234" s="14">
        <f t="shared" si="432"/>
        <v>3</v>
      </c>
      <c r="AH1234" s="14" t="str">
        <f t="shared" si="433"/>
        <v>朱仙魂火-34</v>
      </c>
      <c r="AI1234" s="14">
        <f t="shared" si="434"/>
        <v>34</v>
      </c>
      <c r="AJ1234" s="14" t="str">
        <f>INDEX(挂机升级突破!$DT$4:$ED$4,INDEX(挂机升级突破!$DQ$6:$DQ$57,卡牌消耗!AI1234))</f>
        <v>金币</v>
      </c>
      <c r="AK1234" s="14">
        <f>ROUND(INDEX(挂机升级突破!$DJ$6:$DJ$57,卡牌消耗!AI1234)*INDEX(卡牌消耗!$B$8:$F$8,AG1234)/$Q$4/50,0)*50</f>
        <v>12200</v>
      </c>
      <c r="AL1234" s="14" t="str">
        <f>IF(AD1234&gt;0,INDEX(挂机升级突破!$DT$4:$ED$4,AD1234),"")</f>
        <v>橙色基础材料</v>
      </c>
      <c r="AM1234" s="14">
        <f>ROUND(INDEX(挂机升级突破!$DT$6:$ED$57,卡牌消耗!AI1234,AD1234)*INDEX(卡牌消耗!$B$5:$F$5,AG1234)/$Q$4/5,0)*5</f>
        <v>30</v>
      </c>
      <c r="AN1234" s="14" t="str">
        <f>IF(AE1234&gt;0,INDEX(挂机升级突破!$DT$4:$ED$4,AE1234),"")</f>
        <v/>
      </c>
      <c r="AO1234" s="14" t="str">
        <f>IF(AE1234&gt;0,ROUND(INDEX(挂机升级突破!$DT$6:$ED$57,卡牌消耗!AI1234,AE1234)*INDEX(卡牌消耗!$B$7:$F$7,AG1234)/$Q$4,0),"")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430"/>
        <v>24</v>
      </c>
      <c r="AC1235" s="14">
        <f>INDEX(挂机升级突破!$DQ$6:$DQ$57,卡牌消耗!AI1235)</f>
        <v>11</v>
      </c>
      <c r="AD1235" s="14">
        <f>INDEX(挂机升级突破!DR$6:DR$57,卡牌消耗!$AI1235)</f>
        <v>4</v>
      </c>
      <c r="AE1235" s="14">
        <f>INDEX(挂机升级突破!DS$6:DS$57,卡牌消耗!$AI1235)</f>
        <v>0</v>
      </c>
      <c r="AF1235" s="14" t="str">
        <f t="shared" si="431"/>
        <v>朱仙</v>
      </c>
      <c r="AG1235" s="14">
        <f t="shared" si="432"/>
        <v>3</v>
      </c>
      <c r="AH1235" s="14" t="str">
        <f t="shared" si="433"/>
        <v>朱仙魂火-35</v>
      </c>
      <c r="AI1235" s="14">
        <f t="shared" si="434"/>
        <v>35</v>
      </c>
      <c r="AJ1235" s="14" t="str">
        <f>INDEX(挂机升级突破!$DT$4:$ED$4,INDEX(挂机升级突破!$DQ$6:$DQ$57,卡牌消耗!AI1235))</f>
        <v>金币</v>
      </c>
      <c r="AK1235" s="14">
        <f>ROUND(INDEX(挂机升级突破!$DJ$6:$DJ$57,卡牌消耗!AI1235)*INDEX(卡牌消耗!$B$8:$F$8,AG1235)/$Q$4/50,0)*50</f>
        <v>15550</v>
      </c>
      <c r="AL1235" s="14" t="str">
        <f>IF(AD1235&gt;0,INDEX(挂机升级突破!$DT$4:$ED$4,AD1235),"")</f>
        <v>橙色基础材料</v>
      </c>
      <c r="AM1235" s="14">
        <f>ROUND(INDEX(挂机升级突破!$DT$6:$ED$57,卡牌消耗!AI1235,AD1235)*INDEX(卡牌消耗!$B$5:$F$5,AG1235)/$Q$4/5,0)*5</f>
        <v>30</v>
      </c>
      <c r="AN1235" s="14" t="str">
        <f>IF(AE1235&gt;0,INDEX(挂机升级突破!$DT$4:$ED$4,AE1235),"")</f>
        <v/>
      </c>
      <c r="AO1235" s="14" t="str">
        <f>IF(AE1235&gt;0,ROUND(INDEX(挂机升级突破!$DT$6:$ED$57,卡牌消耗!AI1235,AE1235)*INDEX(卡牌消耗!$B$7:$F$7,AG1235)/$Q$4,0),"")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430"/>
        <v>24</v>
      </c>
      <c r="AC1236" s="14">
        <f>INDEX(挂机升级突破!$DQ$6:$DQ$57,卡牌消耗!AI1236)</f>
        <v>11</v>
      </c>
      <c r="AD1236" s="14">
        <f>INDEX(挂机升级突破!DR$6:DR$57,卡牌消耗!$AI1236)</f>
        <v>4</v>
      </c>
      <c r="AE1236" s="14">
        <f>INDEX(挂机升级突破!DS$6:DS$57,卡牌消耗!$AI1236)</f>
        <v>0</v>
      </c>
      <c r="AF1236" s="14" t="str">
        <f t="shared" si="431"/>
        <v>朱仙</v>
      </c>
      <c r="AG1236" s="14">
        <f t="shared" si="432"/>
        <v>3</v>
      </c>
      <c r="AH1236" s="14" t="str">
        <f t="shared" si="433"/>
        <v>朱仙魂火-36</v>
      </c>
      <c r="AI1236" s="14">
        <f t="shared" si="434"/>
        <v>36</v>
      </c>
      <c r="AJ1236" s="14" t="str">
        <f>INDEX(挂机升级突破!$DT$4:$ED$4,INDEX(挂机升级突破!$DQ$6:$DQ$57,卡牌消耗!AI1236))</f>
        <v>金币</v>
      </c>
      <c r="AK1236" s="14">
        <f>ROUND(INDEX(挂机升级突破!$DJ$6:$DJ$57,卡牌消耗!AI1236)*INDEX(卡牌消耗!$B$8:$F$8,AG1236)/$Q$4/50,0)*50</f>
        <v>15550</v>
      </c>
      <c r="AL1236" s="14" t="str">
        <f>IF(AD1236&gt;0,INDEX(挂机升级突破!$DT$4:$ED$4,AD1236),"")</f>
        <v>橙色基础材料</v>
      </c>
      <c r="AM1236" s="14">
        <f>ROUND(INDEX(挂机升级突破!$DT$6:$ED$57,卡牌消耗!AI1236,AD1236)*INDEX(卡牌消耗!$B$5:$F$5,AG1236)/$Q$4/5,0)*5</f>
        <v>30</v>
      </c>
      <c r="AN1236" s="14" t="str">
        <f>IF(AE1236&gt;0,INDEX(挂机升级突破!$DT$4:$ED$4,AE1236),"")</f>
        <v/>
      </c>
      <c r="AO1236" s="14" t="str">
        <f>IF(AE1236&gt;0,ROUND(INDEX(挂机升级突破!$DT$6:$ED$57,卡牌消耗!AI1236,AE1236)*INDEX(卡牌消耗!$B$7:$F$7,AG1236)/$Q$4,0),"")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430"/>
        <v>24</v>
      </c>
      <c r="AC1237" s="14">
        <f>INDEX(挂机升级突破!$DQ$6:$DQ$57,卡牌消耗!AI1237)</f>
        <v>11</v>
      </c>
      <c r="AD1237" s="14">
        <f>INDEX(挂机升级突破!DR$6:DR$57,卡牌消耗!$AI1237)</f>
        <v>4</v>
      </c>
      <c r="AE1237" s="14">
        <f>INDEX(挂机升级突破!DS$6:DS$57,卡牌消耗!$AI1237)</f>
        <v>0</v>
      </c>
      <c r="AF1237" s="14" t="str">
        <f t="shared" si="431"/>
        <v>朱仙</v>
      </c>
      <c r="AG1237" s="14">
        <f t="shared" si="432"/>
        <v>3</v>
      </c>
      <c r="AH1237" s="14" t="str">
        <f t="shared" si="433"/>
        <v>朱仙魂火-37</v>
      </c>
      <c r="AI1237" s="14">
        <f t="shared" si="434"/>
        <v>37</v>
      </c>
      <c r="AJ1237" s="14" t="str">
        <f>INDEX(挂机升级突破!$DT$4:$ED$4,INDEX(挂机升级突破!$DQ$6:$DQ$57,卡牌消耗!AI1237))</f>
        <v>金币</v>
      </c>
      <c r="AK1237" s="14">
        <f>ROUND(INDEX(挂机升级突破!$DJ$6:$DJ$57,卡牌消耗!AI1237)*INDEX(卡牌消耗!$B$8:$F$8,AG1237)/$Q$4/50,0)*50</f>
        <v>16650</v>
      </c>
      <c r="AL1237" s="14" t="str">
        <f>IF(AD1237&gt;0,INDEX(挂机升级突破!$DT$4:$ED$4,AD1237),"")</f>
        <v>橙色基础材料</v>
      </c>
      <c r="AM1237" s="14">
        <f>ROUND(INDEX(挂机升级突破!$DT$6:$ED$57,卡牌消耗!AI1237,AD1237)*INDEX(卡牌消耗!$B$5:$F$5,AG1237)/$Q$4/5,0)*5</f>
        <v>30</v>
      </c>
      <c r="AN1237" s="14" t="str">
        <f>IF(AE1237&gt;0,INDEX(挂机升级突破!$DT$4:$ED$4,AE1237),"")</f>
        <v/>
      </c>
      <c r="AO1237" s="14" t="str">
        <f>IF(AE1237&gt;0,ROUND(INDEX(挂机升级突破!$DT$6:$ED$57,卡牌消耗!AI1237,AE1237)*INDEX(卡牌消耗!$B$7:$F$7,AG1237)/$Q$4,0),"")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430"/>
        <v>24</v>
      </c>
      <c r="AC1238" s="14">
        <f>INDEX(挂机升级突破!$DQ$6:$DQ$57,卡牌消耗!AI1238)</f>
        <v>11</v>
      </c>
      <c r="AD1238" s="14">
        <f>INDEX(挂机升级突破!DR$6:DR$57,卡牌消耗!$AI1238)</f>
        <v>5</v>
      </c>
      <c r="AE1238" s="14">
        <f>INDEX(挂机升级突破!DS$6:DS$57,卡牌消耗!$AI1238)</f>
        <v>0</v>
      </c>
      <c r="AF1238" s="14" t="str">
        <f t="shared" si="431"/>
        <v>朱仙</v>
      </c>
      <c r="AG1238" s="14">
        <f t="shared" si="432"/>
        <v>3</v>
      </c>
      <c r="AH1238" s="14" t="str">
        <f t="shared" si="433"/>
        <v>朱仙魂火-38</v>
      </c>
      <c r="AI1238" s="14">
        <f t="shared" si="434"/>
        <v>38</v>
      </c>
      <c r="AJ1238" s="14" t="str">
        <f>INDEX(挂机升级突破!$DT$4:$ED$4,INDEX(挂机升级突破!$DQ$6:$DQ$57,卡牌消耗!AI1238))</f>
        <v>金币</v>
      </c>
      <c r="AK1238" s="14">
        <f>ROUND(INDEX(挂机升级突破!$DJ$6:$DJ$57,卡牌消耗!AI1238)*INDEX(卡牌消耗!$B$8:$F$8,AG1238)/$Q$4/50,0)*50</f>
        <v>21500</v>
      </c>
      <c r="AL1238" s="14" t="str">
        <f>IF(AD1238&gt;0,INDEX(挂机升级突破!$DT$4:$ED$4,AD1238),"")</f>
        <v>红色基础材料</v>
      </c>
      <c r="AM1238" s="14">
        <f>ROUND(INDEX(挂机升级突破!$DT$6:$ED$57,卡牌消耗!AI1238,AD1238)*INDEX(卡牌消耗!$B$5:$F$5,AG1238)/$Q$4/5,0)*5</f>
        <v>10</v>
      </c>
      <c r="AN1238" s="14" t="str">
        <f>IF(AE1238&gt;0,INDEX(挂机升级突破!$DT$4:$ED$4,AE1238),"")</f>
        <v/>
      </c>
      <c r="AO1238" s="14" t="str">
        <f>IF(AE1238&gt;0,ROUND(INDEX(挂机升级突破!$DT$6:$ED$57,卡牌消耗!AI1238,AE1238)*INDEX(卡牌消耗!$B$7:$F$7,AG1238)/$Q$4,0),"")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430"/>
        <v>24</v>
      </c>
      <c r="AC1239" s="14">
        <f>INDEX(挂机升级突破!$DQ$6:$DQ$57,卡牌消耗!AI1239)</f>
        <v>11</v>
      </c>
      <c r="AD1239" s="14">
        <f>INDEX(挂机升级突破!DR$6:DR$57,卡牌消耗!$AI1239)</f>
        <v>5</v>
      </c>
      <c r="AE1239" s="14">
        <f>INDEX(挂机升级突破!DS$6:DS$57,卡牌消耗!$AI1239)</f>
        <v>0</v>
      </c>
      <c r="AF1239" s="14" t="str">
        <f t="shared" si="431"/>
        <v>朱仙</v>
      </c>
      <c r="AG1239" s="14">
        <f t="shared" si="432"/>
        <v>3</v>
      </c>
      <c r="AH1239" s="14" t="str">
        <f t="shared" si="433"/>
        <v>朱仙魂火-39</v>
      </c>
      <c r="AI1239" s="14">
        <f t="shared" si="434"/>
        <v>39</v>
      </c>
      <c r="AJ1239" s="14" t="str">
        <f>INDEX(挂机升级突破!$DT$4:$ED$4,INDEX(挂机升级突破!$DQ$6:$DQ$57,卡牌消耗!AI1239))</f>
        <v>金币</v>
      </c>
      <c r="AK1239" s="14">
        <f>ROUND(INDEX(挂机升级突破!$DJ$6:$DJ$57,卡牌消耗!AI1239)*INDEX(卡牌消耗!$B$8:$F$8,AG1239)/$Q$4/50,0)*50</f>
        <v>21500</v>
      </c>
      <c r="AL1239" s="14" t="str">
        <f>IF(AD1239&gt;0,INDEX(挂机升级突破!$DT$4:$ED$4,AD1239),"")</f>
        <v>红色基础材料</v>
      </c>
      <c r="AM1239" s="14">
        <f>ROUND(INDEX(挂机升级突破!$DT$6:$ED$57,卡牌消耗!AI1239,AD1239)*INDEX(卡牌消耗!$B$5:$F$5,AG1239)/$Q$4/5,0)*5</f>
        <v>10</v>
      </c>
      <c r="AN1239" s="14" t="str">
        <f>IF(AE1239&gt;0,INDEX(挂机升级突破!$DT$4:$ED$4,AE1239),"")</f>
        <v/>
      </c>
      <c r="AO1239" s="14" t="str">
        <f>IF(AE1239&gt;0,ROUND(INDEX(挂机升级突破!$DT$6:$ED$57,卡牌消耗!AI1239,AE1239)*INDEX(卡牌消耗!$B$7:$F$7,AG1239)/$Q$4,0),"")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430"/>
        <v>24</v>
      </c>
      <c r="AC1240" s="14">
        <f>INDEX(挂机升级突破!$DQ$6:$DQ$57,卡牌消耗!AI1240)</f>
        <v>11</v>
      </c>
      <c r="AD1240" s="14">
        <f>INDEX(挂机升级突破!DR$6:DR$57,卡牌消耗!$AI1240)</f>
        <v>5</v>
      </c>
      <c r="AE1240" s="14">
        <f>INDEX(挂机升级突破!DS$6:DS$57,卡牌消耗!$AI1240)</f>
        <v>0</v>
      </c>
      <c r="AF1240" s="14" t="str">
        <f t="shared" si="431"/>
        <v>朱仙</v>
      </c>
      <c r="AG1240" s="14">
        <f t="shared" si="432"/>
        <v>3</v>
      </c>
      <c r="AH1240" s="14" t="str">
        <f t="shared" si="433"/>
        <v>朱仙魂火-40</v>
      </c>
      <c r="AI1240" s="14">
        <f t="shared" si="434"/>
        <v>40</v>
      </c>
      <c r="AJ1240" s="14" t="str">
        <f>INDEX(挂机升级突破!$DT$4:$ED$4,INDEX(挂机升级突破!$DQ$6:$DQ$57,卡牌消耗!AI1240))</f>
        <v>金币</v>
      </c>
      <c r="AK1240" s="14">
        <f>ROUND(INDEX(挂机升级突破!$DJ$6:$DJ$57,卡牌消耗!AI1240)*INDEX(卡牌消耗!$B$8:$F$8,AG1240)/$Q$4/50,0)*50</f>
        <v>21500</v>
      </c>
      <c r="AL1240" s="14" t="str">
        <f>IF(AD1240&gt;0,INDEX(挂机升级突破!$DT$4:$ED$4,AD1240),"")</f>
        <v>红色基础材料</v>
      </c>
      <c r="AM1240" s="14">
        <f>ROUND(INDEX(挂机升级突破!$DT$6:$ED$57,卡牌消耗!AI1240,AD1240)*INDEX(卡牌消耗!$B$5:$F$5,AG1240)/$Q$4/5,0)*5</f>
        <v>10</v>
      </c>
      <c r="AN1240" s="14" t="str">
        <f>IF(AE1240&gt;0,INDEX(挂机升级突破!$DT$4:$ED$4,AE1240),"")</f>
        <v/>
      </c>
      <c r="AO1240" s="14" t="str">
        <f>IF(AE1240&gt;0,ROUND(INDEX(挂机升级突破!$DT$6:$ED$57,卡牌消耗!AI1240,AE1240)*INDEX(卡牌消耗!$B$7:$F$7,AG1240)/$Q$4,0),"")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430"/>
        <v>24</v>
      </c>
      <c r="AC1241" s="14">
        <f>INDEX(挂机升级突破!$DQ$6:$DQ$57,卡牌消耗!AI1241)</f>
        <v>11</v>
      </c>
      <c r="AD1241" s="14">
        <f>INDEX(挂机升级突破!DR$6:DR$57,卡牌消耗!$AI1241)</f>
        <v>5</v>
      </c>
      <c r="AE1241" s="14">
        <f>INDEX(挂机升级突破!DS$6:DS$57,卡牌消耗!$AI1241)</f>
        <v>10</v>
      </c>
      <c r="AF1241" s="14" t="str">
        <f t="shared" si="431"/>
        <v>朱仙</v>
      </c>
      <c r="AG1241" s="14">
        <f t="shared" si="432"/>
        <v>3</v>
      </c>
      <c r="AH1241" s="14" t="str">
        <f t="shared" si="433"/>
        <v>朱仙魂火-41</v>
      </c>
      <c r="AI1241" s="14">
        <f t="shared" si="434"/>
        <v>41</v>
      </c>
      <c r="AJ1241" s="14" t="str">
        <f>INDEX(挂机升级突破!$DT$4:$ED$4,INDEX(挂机升级突破!$DQ$6:$DQ$57,卡牌消耗!AI1241))</f>
        <v>金币</v>
      </c>
      <c r="AK1241" s="14">
        <f>ROUND(INDEX(挂机升级突破!$DJ$6:$DJ$57,卡牌消耗!AI1241)*INDEX(卡牌消耗!$B$8:$F$8,AG1241)/$Q$4/50,0)*50</f>
        <v>29550</v>
      </c>
      <c r="AL1241" s="14" t="str">
        <f>IF(AD1241&gt;0,INDEX(挂机升级突破!$DT$4:$ED$4,AD1241),"")</f>
        <v>红色基础材料</v>
      </c>
      <c r="AM1241" s="14">
        <f>ROUND(INDEX(挂机升级突破!$DT$6:$ED$57,卡牌消耗!AI1241,AD1241)*INDEX(卡牌消耗!$B$5:$F$5,AG1241)/$Q$4/5,0)*5</f>
        <v>10</v>
      </c>
      <c r="AN1241" s="14" t="str">
        <f>IF(AE1241&gt;0,INDEX(挂机升级突破!$DT$4:$ED$4,AE1241),"")</f>
        <v>灵玉</v>
      </c>
      <c r="AO1241" s="14">
        <f>IF(AE1241&gt;0,ROUND(INDEX(挂机升级突破!$DT$6:$ED$57,卡牌消耗!AI1241,AE1241)*INDEX(卡牌消耗!$B$7:$F$7,AG1241)/$Q$4,0),"")</f>
        <v>2</v>
      </c>
    </row>
    <row r="1242" spans="27:41" ht="16.5" x14ac:dyDescent="0.2">
      <c r="AA1242" s="104">
        <v>1238</v>
      </c>
      <c r="AB1242" s="14">
        <f t="shared" si="430"/>
        <v>24</v>
      </c>
      <c r="AC1242" s="14">
        <f>INDEX(挂机升级突破!$DQ$6:$DQ$57,卡牌消耗!AI1242)</f>
        <v>11</v>
      </c>
      <c r="AD1242" s="14">
        <f>INDEX(挂机升级突破!DR$6:DR$57,卡牌消耗!$AI1242)</f>
        <v>5</v>
      </c>
      <c r="AE1242" s="14">
        <f>INDEX(挂机升级突破!DS$6:DS$57,卡牌消耗!$AI1242)</f>
        <v>10</v>
      </c>
      <c r="AF1242" s="14" t="str">
        <f t="shared" si="431"/>
        <v>朱仙</v>
      </c>
      <c r="AG1242" s="14">
        <f t="shared" si="432"/>
        <v>3</v>
      </c>
      <c r="AH1242" s="14" t="str">
        <f t="shared" si="433"/>
        <v>朱仙魂火-42</v>
      </c>
      <c r="AI1242" s="14">
        <f t="shared" si="434"/>
        <v>42</v>
      </c>
      <c r="AJ1242" s="14" t="str">
        <f>INDEX(挂机升级突破!$DT$4:$ED$4,INDEX(挂机升级突破!$DQ$6:$DQ$57,卡牌消耗!AI1242))</f>
        <v>金币</v>
      </c>
      <c r="AK1242" s="14">
        <f>ROUND(INDEX(挂机升级突破!$DJ$6:$DJ$57,卡牌消耗!AI1242)*INDEX(卡牌消耗!$B$8:$F$8,AG1242)/$Q$4/50,0)*50</f>
        <v>29550</v>
      </c>
      <c r="AL1242" s="14" t="str">
        <f>IF(AD1242&gt;0,INDEX(挂机升级突破!$DT$4:$ED$4,AD1242),"")</f>
        <v>红色基础材料</v>
      </c>
      <c r="AM1242" s="14">
        <f>ROUND(INDEX(挂机升级突破!$DT$6:$ED$57,卡牌消耗!AI1242,AD1242)*INDEX(卡牌消耗!$B$5:$F$5,AG1242)/$Q$4/5,0)*5</f>
        <v>10</v>
      </c>
      <c r="AN1242" s="14" t="str">
        <f>IF(AE1242&gt;0,INDEX(挂机升级突破!$DT$4:$ED$4,AE1242),"")</f>
        <v>灵玉</v>
      </c>
      <c r="AO1242" s="14">
        <f>IF(AE1242&gt;0,ROUND(INDEX(挂机升级突破!$DT$6:$ED$57,卡牌消耗!AI1242,AE1242)*INDEX(卡牌消耗!$B$7:$F$7,AG1242)/$Q$4,0),"")</f>
        <v>2</v>
      </c>
    </row>
    <row r="1243" spans="27:41" ht="16.5" x14ac:dyDescent="0.2">
      <c r="AA1243" s="104">
        <v>1239</v>
      </c>
      <c r="AB1243" s="14">
        <f t="shared" si="430"/>
        <v>24</v>
      </c>
      <c r="AC1243" s="14">
        <f>INDEX(挂机升级突破!$DQ$6:$DQ$57,卡牌消耗!AI1243)</f>
        <v>11</v>
      </c>
      <c r="AD1243" s="14">
        <f>INDEX(挂机升级突破!DR$6:DR$57,卡牌消耗!$AI1243)</f>
        <v>5</v>
      </c>
      <c r="AE1243" s="14">
        <f>INDEX(挂机升级突破!DS$6:DS$57,卡牌消耗!$AI1243)</f>
        <v>10</v>
      </c>
      <c r="AF1243" s="14" t="str">
        <f t="shared" si="431"/>
        <v>朱仙</v>
      </c>
      <c r="AG1243" s="14">
        <f t="shared" si="432"/>
        <v>3</v>
      </c>
      <c r="AH1243" s="14" t="str">
        <f t="shared" si="433"/>
        <v>朱仙魂火-43</v>
      </c>
      <c r="AI1243" s="14">
        <f t="shared" si="434"/>
        <v>43</v>
      </c>
      <c r="AJ1243" s="14" t="str">
        <f>INDEX(挂机升级突破!$DT$4:$ED$4,INDEX(挂机升级突破!$DQ$6:$DQ$57,卡牌消耗!AI1243))</f>
        <v>金币</v>
      </c>
      <c r="AK1243" s="14">
        <f>ROUND(INDEX(挂机升级突破!$DJ$6:$DJ$57,卡牌消耗!AI1243)*INDEX(卡牌消耗!$B$8:$F$8,AG1243)/$Q$4/50,0)*50</f>
        <v>29550</v>
      </c>
      <c r="AL1243" s="14" t="str">
        <f>IF(AD1243&gt;0,INDEX(挂机升级突破!$DT$4:$ED$4,AD1243),"")</f>
        <v>红色基础材料</v>
      </c>
      <c r="AM1243" s="14">
        <f>ROUND(INDEX(挂机升级突破!$DT$6:$ED$57,卡牌消耗!AI1243,AD1243)*INDEX(卡牌消耗!$B$5:$F$5,AG1243)/$Q$4/5,0)*5</f>
        <v>10</v>
      </c>
      <c r="AN1243" s="14" t="str">
        <f>IF(AE1243&gt;0,INDEX(挂机升级突破!$DT$4:$ED$4,AE1243),"")</f>
        <v>灵玉</v>
      </c>
      <c r="AO1243" s="14">
        <f>IF(AE1243&gt;0,ROUND(INDEX(挂机升级突破!$DT$6:$ED$57,卡牌消耗!AI1243,AE1243)*INDEX(卡牌消耗!$B$7:$F$7,AG1243)/$Q$4,0),"")</f>
        <v>2</v>
      </c>
    </row>
    <row r="1244" spans="27:41" ht="16.5" x14ac:dyDescent="0.2">
      <c r="AA1244" s="104">
        <v>1240</v>
      </c>
      <c r="AB1244" s="14">
        <f t="shared" si="430"/>
        <v>24</v>
      </c>
      <c r="AC1244" s="14">
        <f>INDEX(挂机升级突破!$DQ$6:$DQ$57,卡牌消耗!AI1244)</f>
        <v>11</v>
      </c>
      <c r="AD1244" s="14">
        <f>INDEX(挂机升级突破!DR$6:DR$57,卡牌消耗!$AI1244)</f>
        <v>5</v>
      </c>
      <c r="AE1244" s="14">
        <f>INDEX(挂机升级突破!DS$6:DS$57,卡牌消耗!$AI1244)</f>
        <v>10</v>
      </c>
      <c r="AF1244" s="14" t="str">
        <f t="shared" si="431"/>
        <v>朱仙</v>
      </c>
      <c r="AG1244" s="14">
        <f t="shared" si="432"/>
        <v>3</v>
      </c>
      <c r="AH1244" s="14" t="str">
        <f t="shared" si="433"/>
        <v>朱仙魂火-44</v>
      </c>
      <c r="AI1244" s="14">
        <f t="shared" si="434"/>
        <v>44</v>
      </c>
      <c r="AJ1244" s="14" t="str">
        <f>INDEX(挂机升级突破!$DT$4:$ED$4,INDEX(挂机升级突破!$DQ$6:$DQ$57,卡牌消耗!AI1244))</f>
        <v>金币</v>
      </c>
      <c r="AK1244" s="14">
        <f>ROUND(INDEX(挂机升级突破!$DJ$6:$DJ$57,卡牌消耗!AI1244)*INDEX(卡牌消耗!$B$8:$F$8,AG1244)/$Q$4/50,0)*50</f>
        <v>37600</v>
      </c>
      <c r="AL1244" s="14" t="str">
        <f>IF(AD1244&gt;0,INDEX(挂机升级突破!$DT$4:$ED$4,AD1244),"")</f>
        <v>红色基础材料</v>
      </c>
      <c r="AM1244" s="14">
        <f>ROUND(INDEX(挂机升级突破!$DT$6:$ED$57,卡牌消耗!AI1244,AD1244)*INDEX(卡牌消耗!$B$5:$F$5,AG1244)/$Q$4/5,0)*5</f>
        <v>10</v>
      </c>
      <c r="AN1244" s="14" t="str">
        <f>IF(AE1244&gt;0,INDEX(挂机升级突破!$DT$4:$ED$4,AE1244),"")</f>
        <v>灵玉</v>
      </c>
      <c r="AO1244" s="14">
        <f>IF(AE1244&gt;0,ROUND(INDEX(挂机升级突破!$DT$6:$ED$57,卡牌消耗!AI1244,AE1244)*INDEX(卡牌消耗!$B$7:$F$7,AG1244)/$Q$4,0),"")</f>
        <v>2</v>
      </c>
    </row>
    <row r="1245" spans="27:41" ht="16.5" x14ac:dyDescent="0.2">
      <c r="AA1245" s="104">
        <v>1241</v>
      </c>
      <c r="AB1245" s="14">
        <f t="shared" si="430"/>
        <v>24</v>
      </c>
      <c r="AC1245" s="14">
        <f>INDEX(挂机升级突破!$DQ$6:$DQ$57,卡牌消耗!AI1245)</f>
        <v>11</v>
      </c>
      <c r="AD1245" s="14">
        <f>INDEX(挂机升级突破!DR$6:DR$57,卡牌消耗!$AI1245)</f>
        <v>5</v>
      </c>
      <c r="AE1245" s="14">
        <f>INDEX(挂机升级突破!DS$6:DS$57,卡牌消耗!$AI1245)</f>
        <v>10</v>
      </c>
      <c r="AF1245" s="14" t="str">
        <f t="shared" si="431"/>
        <v>朱仙</v>
      </c>
      <c r="AG1245" s="14">
        <f t="shared" si="432"/>
        <v>3</v>
      </c>
      <c r="AH1245" s="14" t="str">
        <f t="shared" si="433"/>
        <v>朱仙魂火-45</v>
      </c>
      <c r="AI1245" s="14">
        <f t="shared" si="434"/>
        <v>45</v>
      </c>
      <c r="AJ1245" s="14" t="str">
        <f>INDEX(挂机升级突破!$DT$4:$ED$4,INDEX(挂机升级突破!$DQ$6:$DQ$57,卡牌消耗!AI1245))</f>
        <v>金币</v>
      </c>
      <c r="AK1245" s="14">
        <f>ROUND(INDEX(挂机升级突破!$DJ$6:$DJ$57,卡牌消耗!AI1245)*INDEX(卡牌消耗!$B$8:$F$8,AG1245)/$Q$4/50,0)*50</f>
        <v>37600</v>
      </c>
      <c r="AL1245" s="14" t="str">
        <f>IF(AD1245&gt;0,INDEX(挂机升级突破!$DT$4:$ED$4,AD1245),"")</f>
        <v>红色基础材料</v>
      </c>
      <c r="AM1245" s="14">
        <f>ROUND(INDEX(挂机升级突破!$DT$6:$ED$57,卡牌消耗!AI1245,AD1245)*INDEX(卡牌消耗!$B$5:$F$5,AG1245)/$Q$4/5,0)*5</f>
        <v>10</v>
      </c>
      <c r="AN1245" s="14" t="str">
        <f>IF(AE1245&gt;0,INDEX(挂机升级突破!$DT$4:$ED$4,AE1245),"")</f>
        <v>灵玉</v>
      </c>
      <c r="AO1245" s="14">
        <f>IF(AE1245&gt;0,ROUND(INDEX(挂机升级突破!$DT$6:$ED$57,卡牌消耗!AI1245,AE1245)*INDEX(卡牌消耗!$B$7:$F$7,AG1245)/$Q$4,0),"")</f>
        <v>2</v>
      </c>
    </row>
    <row r="1246" spans="27:41" ht="16.5" x14ac:dyDescent="0.2">
      <c r="AA1246" s="104">
        <v>1242</v>
      </c>
      <c r="AB1246" s="14">
        <f t="shared" si="430"/>
        <v>24</v>
      </c>
      <c r="AC1246" s="14">
        <f>INDEX(挂机升级突破!$DQ$6:$DQ$57,卡牌消耗!AI1246)</f>
        <v>11</v>
      </c>
      <c r="AD1246" s="14">
        <f>INDEX(挂机升级突破!DR$6:DR$57,卡牌消耗!$AI1246)</f>
        <v>5</v>
      </c>
      <c r="AE1246" s="14">
        <f>INDEX(挂机升级突破!DS$6:DS$57,卡牌消耗!$AI1246)</f>
        <v>10</v>
      </c>
      <c r="AF1246" s="14" t="str">
        <f t="shared" si="431"/>
        <v>朱仙</v>
      </c>
      <c r="AG1246" s="14">
        <f t="shared" si="432"/>
        <v>3</v>
      </c>
      <c r="AH1246" s="14" t="str">
        <f t="shared" si="433"/>
        <v>朱仙魂火-46</v>
      </c>
      <c r="AI1246" s="14">
        <f t="shared" si="434"/>
        <v>46</v>
      </c>
      <c r="AJ1246" s="14" t="str">
        <f>INDEX(挂机升级突破!$DT$4:$ED$4,INDEX(挂机升级突破!$DQ$6:$DQ$57,卡牌消耗!AI1246))</f>
        <v>金币</v>
      </c>
      <c r="AK1246" s="14">
        <f>ROUND(INDEX(挂机升级突破!$DJ$6:$DJ$57,卡牌消耗!AI1246)*INDEX(卡牌消耗!$B$8:$F$8,AG1246)/$Q$4/50,0)*50</f>
        <v>40300</v>
      </c>
      <c r="AL1246" s="14" t="str">
        <f>IF(AD1246&gt;0,INDEX(挂机升级突破!$DT$4:$ED$4,AD1246),"")</f>
        <v>红色基础材料</v>
      </c>
      <c r="AM1246" s="14">
        <f>ROUND(INDEX(挂机升级突破!$DT$6:$ED$57,卡牌消耗!AI1246,AD1246)*INDEX(卡牌消耗!$B$5:$F$5,AG1246)/$Q$4/5,0)*5</f>
        <v>10</v>
      </c>
      <c r="AN1246" s="14" t="str">
        <f>IF(AE1246&gt;0,INDEX(挂机升级突破!$DT$4:$ED$4,AE1246),"")</f>
        <v>灵玉</v>
      </c>
      <c r="AO1246" s="14">
        <f>IF(AE1246&gt;0,ROUND(INDEX(挂机升级突破!$DT$6:$ED$57,卡牌消耗!AI1246,AE1246)*INDEX(卡牌消耗!$B$7:$F$7,AG1246)/$Q$4,0),"")</f>
        <v>2</v>
      </c>
    </row>
    <row r="1247" spans="27:41" ht="16.5" x14ac:dyDescent="0.2">
      <c r="AA1247" s="104">
        <v>1243</v>
      </c>
      <c r="AB1247" s="14">
        <f t="shared" si="430"/>
        <v>24</v>
      </c>
      <c r="AC1247" s="14">
        <f>INDEX(挂机升级突破!$DQ$6:$DQ$57,卡牌消耗!AI1247)</f>
        <v>11</v>
      </c>
      <c r="AD1247" s="14">
        <f>INDEX(挂机升级突破!DR$6:DR$57,卡牌消耗!$AI1247)</f>
        <v>5</v>
      </c>
      <c r="AE1247" s="14">
        <f>INDEX(挂机升级突破!DS$6:DS$57,卡牌消耗!$AI1247)</f>
        <v>10</v>
      </c>
      <c r="AF1247" s="14" t="str">
        <f t="shared" si="431"/>
        <v>朱仙</v>
      </c>
      <c r="AG1247" s="14">
        <f t="shared" si="432"/>
        <v>3</v>
      </c>
      <c r="AH1247" s="14" t="str">
        <f t="shared" si="433"/>
        <v>朱仙魂火-47</v>
      </c>
      <c r="AI1247" s="14">
        <f t="shared" si="434"/>
        <v>47</v>
      </c>
      <c r="AJ1247" s="14" t="str">
        <f>INDEX(挂机升级突破!$DT$4:$ED$4,INDEX(挂机升级突破!$DQ$6:$DQ$57,卡牌消耗!AI1247))</f>
        <v>金币</v>
      </c>
      <c r="AK1247" s="14">
        <f>ROUND(INDEX(挂机升级突破!$DJ$6:$DJ$57,卡牌消耗!AI1247)*INDEX(卡牌消耗!$B$8:$F$8,AG1247)/$Q$4/50,0)*50</f>
        <v>195400</v>
      </c>
      <c r="AL1247" s="14" t="str">
        <f>IF(AD1247&gt;0,INDEX(挂机升级突破!$DT$4:$ED$4,AD1247),"")</f>
        <v>红色基础材料</v>
      </c>
      <c r="AM1247" s="14">
        <f>ROUND(INDEX(挂机升级突破!$DT$6:$ED$57,卡牌消耗!AI1247,AD1247)*INDEX(卡牌消耗!$B$5:$F$5,AG1247)/$Q$4/5,0)*5</f>
        <v>10</v>
      </c>
      <c r="AN1247" s="14" t="str">
        <f>IF(AE1247&gt;0,INDEX(挂机升级突破!$DT$4:$ED$4,AE1247),"")</f>
        <v>灵玉</v>
      </c>
      <c r="AO1247" s="14">
        <f>IF(AE1247&gt;0,ROUND(INDEX(挂机升级突破!$DT$6:$ED$57,卡牌消耗!AI1247,AE1247)*INDEX(卡牌消耗!$B$7:$F$7,AG1247)/$Q$4,0),"")</f>
        <v>2</v>
      </c>
    </row>
    <row r="1248" spans="27:41" ht="16.5" x14ac:dyDescent="0.2">
      <c r="AA1248" s="104">
        <v>1244</v>
      </c>
      <c r="AB1248" s="14">
        <f t="shared" si="430"/>
        <v>24</v>
      </c>
      <c r="AC1248" s="14">
        <f>INDEX(挂机升级突破!$DQ$6:$DQ$57,卡牌消耗!AI1248)</f>
        <v>11</v>
      </c>
      <c r="AD1248" s="14">
        <f>INDEX(挂机升级突破!DR$6:DR$57,卡牌消耗!$AI1248)</f>
        <v>5</v>
      </c>
      <c r="AE1248" s="14">
        <f>INDEX(挂机升级突破!DS$6:DS$57,卡牌消耗!$AI1248)</f>
        <v>10</v>
      </c>
      <c r="AF1248" s="14" t="str">
        <f t="shared" si="431"/>
        <v>朱仙</v>
      </c>
      <c r="AG1248" s="14">
        <f t="shared" si="432"/>
        <v>3</v>
      </c>
      <c r="AH1248" s="14" t="str">
        <f t="shared" si="433"/>
        <v>朱仙魂火-48</v>
      </c>
      <c r="AI1248" s="14">
        <f t="shared" si="434"/>
        <v>48</v>
      </c>
      <c r="AJ1248" s="14" t="str">
        <f>INDEX(挂机升级突破!$DT$4:$ED$4,INDEX(挂机升级突破!$DQ$6:$DQ$57,卡牌消耗!AI1248))</f>
        <v>金币</v>
      </c>
      <c r="AK1248" s="14">
        <f>ROUND(INDEX(挂机升级突破!$DJ$6:$DJ$57,卡牌消耗!AI1248)*INDEX(卡牌消耗!$B$8:$F$8,AG1248)/$Q$4/50,0)*50</f>
        <v>195400</v>
      </c>
      <c r="AL1248" s="14" t="str">
        <f>IF(AD1248&gt;0,INDEX(挂机升级突破!$DT$4:$ED$4,AD1248),"")</f>
        <v>红色基础材料</v>
      </c>
      <c r="AM1248" s="14">
        <f>ROUND(INDEX(挂机升级突破!$DT$6:$ED$57,卡牌消耗!AI1248,AD1248)*INDEX(卡牌消耗!$B$5:$F$5,AG1248)/$Q$4/5,0)*5</f>
        <v>10</v>
      </c>
      <c r="AN1248" s="14" t="str">
        <f>IF(AE1248&gt;0,INDEX(挂机升级突破!$DT$4:$ED$4,AE1248),"")</f>
        <v>灵玉</v>
      </c>
      <c r="AO1248" s="14">
        <f>IF(AE1248&gt;0,ROUND(INDEX(挂机升级突破!$DT$6:$ED$57,卡牌消耗!AI1248,AE1248)*INDEX(卡牌消耗!$B$7:$F$7,AG1248)/$Q$4,0),"")</f>
        <v>2</v>
      </c>
    </row>
    <row r="1249" spans="27:41" ht="16.5" x14ac:dyDescent="0.2">
      <c r="AA1249" s="104">
        <v>1245</v>
      </c>
      <c r="AB1249" s="14">
        <f t="shared" si="430"/>
        <v>24</v>
      </c>
      <c r="AC1249" s="14">
        <f>INDEX(挂机升级突破!$DQ$6:$DQ$57,卡牌消耗!AI1249)</f>
        <v>11</v>
      </c>
      <c r="AD1249" s="14">
        <f>INDEX(挂机升级突破!DR$6:DR$57,卡牌消耗!$AI1249)</f>
        <v>5</v>
      </c>
      <c r="AE1249" s="14">
        <f>INDEX(挂机升级突破!DS$6:DS$57,卡牌消耗!$AI1249)</f>
        <v>10</v>
      </c>
      <c r="AF1249" s="14" t="str">
        <f t="shared" si="431"/>
        <v>朱仙</v>
      </c>
      <c r="AG1249" s="14">
        <f t="shared" si="432"/>
        <v>3</v>
      </c>
      <c r="AH1249" s="14" t="str">
        <f t="shared" si="433"/>
        <v>朱仙魂火-49</v>
      </c>
      <c r="AI1249" s="14">
        <f t="shared" si="434"/>
        <v>49</v>
      </c>
      <c r="AJ1249" s="14" t="str">
        <f>INDEX(挂机升级突破!$DT$4:$ED$4,INDEX(挂机升级突破!$DQ$6:$DQ$57,卡牌消耗!AI1249))</f>
        <v>金币</v>
      </c>
      <c r="AK1249" s="14">
        <f>ROUND(INDEX(挂机升级突破!$DJ$6:$DJ$57,卡牌消耗!AI1249)*INDEX(卡牌消耗!$B$8:$F$8,AG1249)/$Q$4/50,0)*50</f>
        <v>195400</v>
      </c>
      <c r="AL1249" s="14" t="str">
        <f>IF(AD1249&gt;0,INDEX(挂机升级突破!$DT$4:$ED$4,AD1249),"")</f>
        <v>红色基础材料</v>
      </c>
      <c r="AM1249" s="14">
        <f>ROUND(INDEX(挂机升级突破!$DT$6:$ED$57,卡牌消耗!AI1249,AD1249)*INDEX(卡牌消耗!$B$5:$F$5,AG1249)/$Q$4/5,0)*5</f>
        <v>15</v>
      </c>
      <c r="AN1249" s="14" t="str">
        <f>IF(AE1249&gt;0,INDEX(挂机升级突破!$DT$4:$ED$4,AE1249),"")</f>
        <v>灵玉</v>
      </c>
      <c r="AO1249" s="14">
        <f>IF(AE1249&gt;0,ROUND(INDEX(挂机升级突破!$DT$6:$ED$57,卡牌消耗!AI1249,AE1249)*INDEX(卡牌消耗!$B$7:$F$7,AG1249)/$Q$4,0),"")</f>
        <v>2</v>
      </c>
    </row>
    <row r="1250" spans="27:41" ht="16.5" x14ac:dyDescent="0.2">
      <c r="AA1250" s="104">
        <v>1246</v>
      </c>
      <c r="AB1250" s="14">
        <f t="shared" si="430"/>
        <v>24</v>
      </c>
      <c r="AC1250" s="14">
        <f>INDEX(挂机升级突破!$DQ$6:$DQ$57,卡牌消耗!AI1250)</f>
        <v>11</v>
      </c>
      <c r="AD1250" s="14">
        <f>INDEX(挂机升级突破!DR$6:DR$57,卡牌消耗!$AI1250)</f>
        <v>5</v>
      </c>
      <c r="AE1250" s="14">
        <f>INDEX(挂机升级突破!DS$6:DS$57,卡牌消耗!$AI1250)</f>
        <v>10</v>
      </c>
      <c r="AF1250" s="14" t="str">
        <f t="shared" si="431"/>
        <v>朱仙</v>
      </c>
      <c r="AG1250" s="14">
        <f t="shared" si="432"/>
        <v>3</v>
      </c>
      <c r="AH1250" s="14" t="str">
        <f t="shared" si="433"/>
        <v>朱仙魂火-50</v>
      </c>
      <c r="AI1250" s="14">
        <f t="shared" si="434"/>
        <v>50</v>
      </c>
      <c r="AJ1250" s="14" t="str">
        <f>INDEX(挂机升级突破!$DT$4:$ED$4,INDEX(挂机升级突破!$DQ$6:$DQ$57,卡牌消耗!AI1250))</f>
        <v>金币</v>
      </c>
      <c r="AK1250" s="14">
        <f>ROUND(INDEX(挂机升级突破!$DJ$6:$DJ$57,卡牌消耗!AI1250)*INDEX(卡牌消耗!$B$8:$F$8,AG1250)/$Q$4/50,0)*50</f>
        <v>325650</v>
      </c>
      <c r="AL1250" s="14" t="str">
        <f>IF(AD1250&gt;0,INDEX(挂机升级突破!$DT$4:$ED$4,AD1250),"")</f>
        <v>红色基础材料</v>
      </c>
      <c r="AM1250" s="14">
        <f>ROUND(INDEX(挂机升级突破!$DT$6:$ED$57,卡牌消耗!AI1250,AD1250)*INDEX(卡牌消耗!$B$5:$F$5,AG1250)/$Q$4/5,0)*5</f>
        <v>15</v>
      </c>
      <c r="AN1250" s="14" t="str">
        <f>IF(AE1250&gt;0,INDEX(挂机升级突破!$DT$4:$ED$4,AE1250),"")</f>
        <v>灵玉</v>
      </c>
      <c r="AO1250" s="14">
        <f>IF(AE1250&gt;0,ROUND(INDEX(挂机升级突破!$DT$6:$ED$57,卡牌消耗!AI1250,AE1250)*INDEX(卡牌消耗!$B$7:$F$7,AG1250)/$Q$4,0),"")</f>
        <v>2</v>
      </c>
    </row>
    <row r="1251" spans="27:41" ht="16.5" x14ac:dyDescent="0.2">
      <c r="AA1251" s="104">
        <v>1247</v>
      </c>
      <c r="AB1251" s="14">
        <f t="shared" si="430"/>
        <v>24</v>
      </c>
      <c r="AC1251" s="14">
        <f>INDEX(挂机升级突破!$DQ$6:$DQ$57,卡牌消耗!AI1251)</f>
        <v>11</v>
      </c>
      <c r="AD1251" s="14">
        <f>INDEX(挂机升级突破!DR$6:DR$57,卡牌消耗!$AI1251)</f>
        <v>5</v>
      </c>
      <c r="AE1251" s="14">
        <f>INDEX(挂机升级突破!DS$6:DS$57,卡牌消耗!$AI1251)</f>
        <v>10</v>
      </c>
      <c r="AF1251" s="14" t="str">
        <f t="shared" si="431"/>
        <v>朱仙</v>
      </c>
      <c r="AG1251" s="14">
        <f t="shared" si="432"/>
        <v>3</v>
      </c>
      <c r="AH1251" s="14" t="str">
        <f t="shared" si="433"/>
        <v>朱仙魂火-51</v>
      </c>
      <c r="AI1251" s="14">
        <f t="shared" si="434"/>
        <v>51</v>
      </c>
      <c r="AJ1251" s="14" t="str">
        <f>INDEX(挂机升级突破!$DT$4:$ED$4,INDEX(挂机升级突破!$DQ$6:$DQ$57,卡牌消耗!AI1251))</f>
        <v>金币</v>
      </c>
      <c r="AK1251" s="14">
        <f>ROUND(INDEX(挂机升级突破!$DJ$6:$DJ$57,卡牌消耗!AI1251)*INDEX(卡牌消耗!$B$8:$F$8,AG1251)/$Q$4/50,0)*50</f>
        <v>358200</v>
      </c>
      <c r="AL1251" s="14" t="str">
        <f>IF(AD1251&gt;0,INDEX(挂机升级突破!$DT$4:$ED$4,AD1251),"")</f>
        <v>红色基础材料</v>
      </c>
      <c r="AM1251" s="14">
        <f>ROUND(INDEX(挂机升级突破!$DT$6:$ED$57,卡牌消耗!AI1251,AD1251)*INDEX(卡牌消耗!$B$5:$F$5,AG1251)/$Q$4/5,0)*5</f>
        <v>15</v>
      </c>
      <c r="AN1251" s="14" t="str">
        <f>IF(AE1251&gt;0,INDEX(挂机升级突破!$DT$4:$ED$4,AE1251),"")</f>
        <v>灵玉</v>
      </c>
      <c r="AO1251" s="14">
        <f>IF(AE1251&gt;0,ROUND(INDEX(挂机升级突破!$DT$6:$ED$57,卡牌消耗!AI1251,AE1251)*INDEX(卡牌消耗!$B$7:$F$7,AG1251)/$Q$4,0),"")</f>
        <v>2</v>
      </c>
    </row>
    <row r="1252" spans="27:41" ht="16.5" x14ac:dyDescent="0.2">
      <c r="AA1252" s="104">
        <v>1248</v>
      </c>
      <c r="AB1252" s="14">
        <f t="shared" si="430"/>
        <v>24</v>
      </c>
      <c r="AC1252" s="14">
        <f>INDEX(挂机升级突破!$DQ$6:$DQ$57,卡牌消耗!AI1252)</f>
        <v>11</v>
      </c>
      <c r="AD1252" s="14">
        <f>INDEX(挂机升级突破!DR$6:DR$57,卡牌消耗!$AI1252)</f>
        <v>5</v>
      </c>
      <c r="AE1252" s="14">
        <f>INDEX(挂机升级突破!DS$6:DS$57,卡牌消耗!$AI1252)</f>
        <v>10</v>
      </c>
      <c r="AF1252" s="14" t="str">
        <f t="shared" si="431"/>
        <v>朱仙</v>
      </c>
      <c r="AG1252" s="14">
        <f t="shared" si="432"/>
        <v>3</v>
      </c>
      <c r="AH1252" s="14" t="str">
        <f t="shared" si="433"/>
        <v>朱仙魂火-52</v>
      </c>
      <c r="AI1252" s="14">
        <f t="shared" si="434"/>
        <v>52</v>
      </c>
      <c r="AJ1252" s="14" t="str">
        <f>INDEX(挂机升级突破!$DT$4:$ED$4,INDEX(挂机升级突破!$DQ$6:$DQ$57,卡牌消耗!AI1252))</f>
        <v>金币</v>
      </c>
      <c r="AK1252" s="14">
        <f>ROUND(INDEX(挂机升级突破!$DJ$6:$DJ$57,卡牌消耗!AI1252)*INDEX(卡牌消耗!$B$8:$F$8,AG1252)/$Q$4/50,0)*50</f>
        <v>358200</v>
      </c>
      <c r="AL1252" s="14" t="str">
        <f>IF(AD1252&gt;0,INDEX(挂机升级突破!$DT$4:$ED$4,AD1252),"")</f>
        <v>红色基础材料</v>
      </c>
      <c r="AM1252" s="14">
        <f>ROUND(INDEX(挂机升级突破!$DT$6:$ED$57,卡牌消耗!AI1252,AD1252)*INDEX(卡牌消耗!$B$5:$F$5,AG1252)/$Q$4/5,0)*5</f>
        <v>15</v>
      </c>
      <c r="AN1252" s="14" t="str">
        <f>IF(AE1252&gt;0,INDEX(挂机升级突破!$DT$4:$ED$4,AE1252),"")</f>
        <v>灵玉</v>
      </c>
      <c r="AO1252" s="14">
        <f>IF(AE1252&gt;0,ROUND(INDEX(挂机升级突破!$DT$6:$ED$57,卡牌消耗!AI1252,AE1252)*INDEX(卡牌消耗!$B$7:$F$7,AG1252)/$Q$4,0),"")</f>
        <v>2</v>
      </c>
    </row>
    <row r="1253" spans="27:41" ht="16.5" x14ac:dyDescent="0.2">
      <c r="AA1253" s="104">
        <v>1249</v>
      </c>
      <c r="AB1253" s="14">
        <f t="shared" si="430"/>
        <v>25</v>
      </c>
      <c r="AC1253" s="14">
        <f>INDEX(挂机升级突破!$DQ$6:$DQ$57,卡牌消耗!AI1253)</f>
        <v>11</v>
      </c>
      <c r="AD1253" s="14">
        <f>INDEX(挂机升级突破!DR$6:DR$57,卡牌消耗!$AI1253)</f>
        <v>1</v>
      </c>
      <c r="AE1253" s="14">
        <f>INDEX(挂机升级突破!DS$6:DS$57,卡牌消耗!$AI1253)</f>
        <v>0</v>
      </c>
      <c r="AF1253" s="14" t="str">
        <f t="shared" si="431"/>
        <v>雷震子</v>
      </c>
      <c r="AG1253" s="14">
        <f t="shared" si="432"/>
        <v>3</v>
      </c>
      <c r="AH1253" s="14" t="str">
        <f t="shared" si="433"/>
        <v>雷震子魂火-1</v>
      </c>
      <c r="AI1253" s="14">
        <f t="shared" si="434"/>
        <v>1</v>
      </c>
      <c r="AJ1253" s="14" t="str">
        <f>INDEX(挂机升级突破!$DT$4:$ED$4,INDEX(挂机升级突破!$DQ$6:$DQ$57,卡牌消耗!AI1253))</f>
        <v>金币</v>
      </c>
      <c r="AK1253" s="14">
        <f>ROUND(INDEX(挂机升级突破!$DJ$6:$DJ$57,卡牌消耗!AI1253)*INDEX(卡牌消耗!$B$8:$F$8,AG1253)/$Q$4/50,0)*50</f>
        <v>850</v>
      </c>
      <c r="AL1253" s="14" t="str">
        <f>IF(AD1253&gt;0,INDEX(挂机升级突破!$DT$4:$ED$4,AD1253),"")</f>
        <v>绿色基础材料</v>
      </c>
      <c r="AM1253" s="14">
        <f>ROUND(INDEX(挂机升级突破!$DT$6:$ED$57,卡牌消耗!AI1253,AD1253)*INDEX(卡牌消耗!$B$5:$F$5,AG1253)/$Q$4/5,0)*5</f>
        <v>25</v>
      </c>
      <c r="AN1253" s="14" t="str">
        <f>IF(AE1253&gt;0,INDEX(挂机升级突破!$DT$4:$ED$4,AE1253),"")</f>
        <v/>
      </c>
      <c r="AO1253" s="14" t="str">
        <f>IF(AE1253&gt;0,ROUND(INDEX(挂机升级突破!$DT$6:$ED$57,卡牌消耗!AI1253,AE1253)*INDEX(卡牌消耗!$B$7:$F$7,AG1253)/$Q$4,0),"")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430"/>
        <v>25</v>
      </c>
      <c r="AC1254" s="14">
        <f>INDEX(挂机升级突破!$DQ$6:$DQ$57,卡牌消耗!AI1254)</f>
        <v>11</v>
      </c>
      <c r="AD1254" s="14">
        <f>INDEX(挂机升级突破!DR$6:DR$57,卡牌消耗!$AI1254)</f>
        <v>1</v>
      </c>
      <c r="AE1254" s="14">
        <f>INDEX(挂机升级突破!DS$6:DS$57,卡牌消耗!$AI1254)</f>
        <v>0</v>
      </c>
      <c r="AF1254" s="14" t="str">
        <f t="shared" si="431"/>
        <v>雷震子</v>
      </c>
      <c r="AG1254" s="14">
        <f t="shared" si="432"/>
        <v>3</v>
      </c>
      <c r="AH1254" s="14" t="str">
        <f t="shared" si="433"/>
        <v>雷震子魂火-2</v>
      </c>
      <c r="AI1254" s="14">
        <f t="shared" si="434"/>
        <v>2</v>
      </c>
      <c r="AJ1254" s="14" t="str">
        <f>INDEX(挂机升级突破!$DT$4:$ED$4,INDEX(挂机升级突破!$DQ$6:$DQ$57,卡牌消耗!AI1254))</f>
        <v>金币</v>
      </c>
      <c r="AK1254" s="14">
        <f>ROUND(INDEX(挂机升级突破!$DJ$6:$DJ$57,卡牌消耗!AI1254)*INDEX(卡牌消耗!$B$8:$F$8,AG1254)/$Q$4/50,0)*50</f>
        <v>1050</v>
      </c>
      <c r="AL1254" s="14" t="str">
        <f>IF(AD1254&gt;0,INDEX(挂机升级突破!$DT$4:$ED$4,AD1254),"")</f>
        <v>绿色基础材料</v>
      </c>
      <c r="AM1254" s="14">
        <f>ROUND(INDEX(挂机升级突破!$DT$6:$ED$57,卡牌消耗!AI1254,AD1254)*INDEX(卡牌消耗!$B$5:$F$5,AG1254)/$Q$4/5,0)*5</f>
        <v>75</v>
      </c>
      <c r="AN1254" s="14" t="str">
        <f>IF(AE1254&gt;0,INDEX(挂机升级突破!$DT$4:$ED$4,AE1254),"")</f>
        <v/>
      </c>
      <c r="AO1254" s="14" t="str">
        <f>IF(AE1254&gt;0,ROUND(INDEX(挂机升级突破!$DT$6:$ED$57,卡牌消耗!AI1254,AE1254)*INDEX(卡牌消耗!$B$7:$F$7,AG1254)/$Q$4,0),"")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430"/>
        <v>25</v>
      </c>
      <c r="AC1255" s="14">
        <f>INDEX(挂机升级突破!$DQ$6:$DQ$57,卡牌消耗!AI1255)</f>
        <v>11</v>
      </c>
      <c r="AD1255" s="14">
        <f>INDEX(挂机升级突破!DR$6:DR$57,卡牌消耗!$AI1255)</f>
        <v>1</v>
      </c>
      <c r="AE1255" s="14">
        <f>INDEX(挂机升级突破!DS$6:DS$57,卡牌消耗!$AI1255)</f>
        <v>0</v>
      </c>
      <c r="AF1255" s="14" t="str">
        <f t="shared" si="431"/>
        <v>雷震子</v>
      </c>
      <c r="AG1255" s="14">
        <f t="shared" si="432"/>
        <v>3</v>
      </c>
      <c r="AH1255" s="14" t="str">
        <f t="shared" si="433"/>
        <v>雷震子魂火-3</v>
      </c>
      <c r="AI1255" s="14">
        <f t="shared" si="434"/>
        <v>3</v>
      </c>
      <c r="AJ1255" s="14" t="str">
        <f>INDEX(挂机升级突破!$DT$4:$ED$4,INDEX(挂机升级突破!$DQ$6:$DQ$57,卡牌消耗!AI1255))</f>
        <v>金币</v>
      </c>
      <c r="AK1255" s="14">
        <f>ROUND(INDEX(挂机升级突破!$DJ$6:$DJ$57,卡牌消耗!AI1255)*INDEX(卡牌消耗!$B$8:$F$8,AG1255)/$Q$4/50,0)*50</f>
        <v>1050</v>
      </c>
      <c r="AL1255" s="14" t="str">
        <f>IF(AD1255&gt;0,INDEX(挂机升级突破!$DT$4:$ED$4,AD1255),"")</f>
        <v>绿色基础材料</v>
      </c>
      <c r="AM1255" s="14">
        <f>ROUND(INDEX(挂机升级突破!$DT$6:$ED$57,卡牌消耗!AI1255,AD1255)*INDEX(卡牌消耗!$B$5:$F$5,AG1255)/$Q$4/5,0)*5</f>
        <v>100</v>
      </c>
      <c r="AN1255" s="14" t="str">
        <f>IF(AE1255&gt;0,INDEX(挂机升级突破!$DT$4:$ED$4,AE1255),"")</f>
        <v/>
      </c>
      <c r="AO1255" s="14" t="str">
        <f>IF(AE1255&gt;0,ROUND(INDEX(挂机升级突破!$DT$6:$ED$57,卡牌消耗!AI1255,AE1255)*INDEX(卡牌消耗!$B$7:$F$7,AG1255)/$Q$4,0),"")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430"/>
        <v>25</v>
      </c>
      <c r="AC1256" s="14">
        <f>INDEX(挂机升级突破!$DQ$6:$DQ$57,卡牌消耗!AI1256)</f>
        <v>11</v>
      </c>
      <c r="AD1256" s="14">
        <f>INDEX(挂机升级突破!DR$6:DR$57,卡牌消耗!$AI1256)</f>
        <v>1</v>
      </c>
      <c r="AE1256" s="14">
        <f>INDEX(挂机升级突破!DS$6:DS$57,卡牌消耗!$AI1256)</f>
        <v>0</v>
      </c>
      <c r="AF1256" s="14" t="str">
        <f t="shared" si="431"/>
        <v>雷震子</v>
      </c>
      <c r="AG1256" s="14">
        <f t="shared" si="432"/>
        <v>3</v>
      </c>
      <c r="AH1256" s="14" t="str">
        <f t="shared" si="433"/>
        <v>雷震子魂火-4</v>
      </c>
      <c r="AI1256" s="14">
        <f t="shared" si="434"/>
        <v>4</v>
      </c>
      <c r="AJ1256" s="14" t="str">
        <f>INDEX(挂机升级突破!$DT$4:$ED$4,INDEX(挂机升级突破!$DQ$6:$DQ$57,卡牌消耗!AI1256))</f>
        <v>金币</v>
      </c>
      <c r="AK1256" s="14">
        <f>ROUND(INDEX(挂机升级突破!$DJ$6:$DJ$57,卡牌消耗!AI1256)*INDEX(卡牌消耗!$B$8:$F$8,AG1256)/$Q$4/50,0)*50</f>
        <v>1050</v>
      </c>
      <c r="AL1256" s="14" t="str">
        <f>IF(AD1256&gt;0,INDEX(挂机升级突破!$DT$4:$ED$4,AD1256),"")</f>
        <v>绿色基础材料</v>
      </c>
      <c r="AM1256" s="14">
        <f>ROUND(INDEX(挂机升级突破!$DT$6:$ED$57,卡牌消耗!AI1256,AD1256)*INDEX(卡牌消耗!$B$5:$F$5,AG1256)/$Q$4/5,0)*5</f>
        <v>155</v>
      </c>
      <c r="AN1256" s="14" t="str">
        <f>IF(AE1256&gt;0,INDEX(挂机升级突破!$DT$4:$ED$4,AE1256),"")</f>
        <v/>
      </c>
      <c r="AO1256" s="14" t="str">
        <f>IF(AE1256&gt;0,ROUND(INDEX(挂机升级突破!$DT$6:$ED$57,卡牌消耗!AI1256,AE1256)*INDEX(卡牌消耗!$B$7:$F$7,AG1256)/$Q$4,0),"")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430"/>
        <v>25</v>
      </c>
      <c r="AC1257" s="14">
        <f>INDEX(挂机升级突破!$DQ$6:$DQ$57,卡牌消耗!AI1257)</f>
        <v>11</v>
      </c>
      <c r="AD1257" s="14">
        <f>INDEX(挂机升级突破!DR$6:DR$57,卡牌消耗!$AI1257)</f>
        <v>1</v>
      </c>
      <c r="AE1257" s="14">
        <f>INDEX(挂机升级突破!DS$6:DS$57,卡牌消耗!$AI1257)</f>
        <v>0</v>
      </c>
      <c r="AF1257" s="14" t="str">
        <f t="shared" si="431"/>
        <v>雷震子</v>
      </c>
      <c r="AG1257" s="14">
        <f t="shared" si="432"/>
        <v>3</v>
      </c>
      <c r="AH1257" s="14" t="str">
        <f t="shared" si="433"/>
        <v>雷震子魂火-5</v>
      </c>
      <c r="AI1257" s="14">
        <f t="shared" si="434"/>
        <v>5</v>
      </c>
      <c r="AJ1257" s="14" t="str">
        <f>INDEX(挂机升级突破!$DT$4:$ED$4,INDEX(挂机升级突破!$DQ$6:$DQ$57,卡牌消耗!AI1257))</f>
        <v>金币</v>
      </c>
      <c r="AK1257" s="14">
        <f>ROUND(INDEX(挂机升级突破!$DJ$6:$DJ$57,卡牌消耗!AI1257)*INDEX(卡牌消耗!$B$8:$F$8,AG1257)/$Q$4/50,0)*50</f>
        <v>1050</v>
      </c>
      <c r="AL1257" s="14" t="str">
        <f>IF(AD1257&gt;0,INDEX(挂机升级突破!$DT$4:$ED$4,AD1257),"")</f>
        <v>绿色基础材料</v>
      </c>
      <c r="AM1257" s="14">
        <f>ROUND(INDEX(挂机升级突破!$DT$6:$ED$57,卡牌消耗!AI1257,AD1257)*INDEX(卡牌消耗!$B$5:$F$5,AG1257)/$Q$4/5,0)*5</f>
        <v>155</v>
      </c>
      <c r="AN1257" s="14" t="str">
        <f>IF(AE1257&gt;0,INDEX(挂机升级突破!$DT$4:$ED$4,AE1257),"")</f>
        <v/>
      </c>
      <c r="AO1257" s="14" t="str">
        <f>IF(AE1257&gt;0,ROUND(INDEX(挂机升级突破!$DT$6:$ED$57,卡牌消耗!AI1257,AE1257)*INDEX(卡牌消耗!$B$7:$F$7,AG1257)/$Q$4,0),"")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430"/>
        <v>25</v>
      </c>
      <c r="AC1258" s="14">
        <f>INDEX(挂机升级突破!$DQ$6:$DQ$57,卡牌消耗!AI1258)</f>
        <v>11</v>
      </c>
      <c r="AD1258" s="14">
        <f>INDEX(挂机升级突破!DR$6:DR$57,卡牌消耗!$AI1258)</f>
        <v>2</v>
      </c>
      <c r="AE1258" s="14">
        <f>INDEX(挂机升级突破!DS$6:DS$57,卡牌消耗!$AI1258)</f>
        <v>0</v>
      </c>
      <c r="AF1258" s="14" t="str">
        <f t="shared" si="431"/>
        <v>雷震子</v>
      </c>
      <c r="AG1258" s="14">
        <f t="shared" si="432"/>
        <v>3</v>
      </c>
      <c r="AH1258" s="14" t="str">
        <f t="shared" si="433"/>
        <v>雷震子魂火-6</v>
      </c>
      <c r="AI1258" s="14">
        <f t="shared" si="434"/>
        <v>6</v>
      </c>
      <c r="AJ1258" s="14" t="str">
        <f>INDEX(挂机升级突破!$DT$4:$ED$4,INDEX(挂机升级突破!$DQ$6:$DQ$57,卡牌消耗!AI1258))</f>
        <v>金币</v>
      </c>
      <c r="AK1258" s="14">
        <f>ROUND(INDEX(挂机升级突破!$DJ$6:$DJ$57,卡牌消耗!AI1258)*INDEX(卡牌消耗!$B$8:$F$8,AG1258)/$Q$4/50,0)*50</f>
        <v>1250</v>
      </c>
      <c r="AL1258" s="14" t="str">
        <f>IF(AD1258&gt;0,INDEX(挂机升级突破!$DT$4:$ED$4,AD1258),"")</f>
        <v>蓝色基础材料</v>
      </c>
      <c r="AM1258" s="14">
        <f>ROUND(INDEX(挂机升级突破!$DT$6:$ED$57,卡牌消耗!AI1258,AD1258)*INDEX(卡牌消耗!$B$5:$F$5,AG1258)/$Q$4/5,0)*5</f>
        <v>30</v>
      </c>
      <c r="AN1258" s="14" t="str">
        <f>IF(AE1258&gt;0,INDEX(挂机升级突破!$DT$4:$ED$4,AE1258),"")</f>
        <v/>
      </c>
      <c r="AO1258" s="14" t="str">
        <f>IF(AE1258&gt;0,ROUND(INDEX(挂机升级突破!$DT$6:$ED$57,卡牌消耗!AI1258,AE1258)*INDEX(卡牌消耗!$B$7:$F$7,AG1258)/$Q$4,0),"")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430"/>
        <v>25</v>
      </c>
      <c r="AC1259" s="14">
        <f>INDEX(挂机升级突破!$DQ$6:$DQ$57,卡牌消耗!AI1259)</f>
        <v>11</v>
      </c>
      <c r="AD1259" s="14">
        <f>INDEX(挂机升级突破!DR$6:DR$57,卡牌消耗!$AI1259)</f>
        <v>2</v>
      </c>
      <c r="AE1259" s="14">
        <f>INDEX(挂机升级突破!DS$6:DS$57,卡牌消耗!$AI1259)</f>
        <v>0</v>
      </c>
      <c r="AF1259" s="14" t="str">
        <f t="shared" si="431"/>
        <v>雷震子</v>
      </c>
      <c r="AG1259" s="14">
        <f t="shared" si="432"/>
        <v>3</v>
      </c>
      <c r="AH1259" s="14" t="str">
        <f t="shared" si="433"/>
        <v>雷震子魂火-7</v>
      </c>
      <c r="AI1259" s="14">
        <f t="shared" si="434"/>
        <v>7</v>
      </c>
      <c r="AJ1259" s="14" t="str">
        <f>INDEX(挂机升级突破!$DT$4:$ED$4,INDEX(挂机升级突破!$DQ$6:$DQ$57,卡牌消耗!AI1259))</f>
        <v>金币</v>
      </c>
      <c r="AK1259" s="14">
        <f>ROUND(INDEX(挂机升级突破!$DJ$6:$DJ$57,卡牌消耗!AI1259)*INDEX(卡牌消耗!$B$8:$F$8,AG1259)/$Q$4/50,0)*50</f>
        <v>1250</v>
      </c>
      <c r="AL1259" s="14" t="str">
        <f>IF(AD1259&gt;0,INDEX(挂机升级突破!$DT$4:$ED$4,AD1259),"")</f>
        <v>蓝色基础材料</v>
      </c>
      <c r="AM1259" s="14">
        <f>ROUND(INDEX(挂机升级突破!$DT$6:$ED$57,卡牌消耗!AI1259,AD1259)*INDEX(卡牌消耗!$B$5:$F$5,AG1259)/$Q$4/5,0)*5</f>
        <v>30</v>
      </c>
      <c r="AN1259" s="14" t="str">
        <f>IF(AE1259&gt;0,INDEX(挂机升级突破!$DT$4:$ED$4,AE1259),"")</f>
        <v/>
      </c>
      <c r="AO1259" s="14" t="str">
        <f>IF(AE1259&gt;0,ROUND(INDEX(挂机升级突破!$DT$6:$ED$57,卡牌消耗!AI1259,AE1259)*INDEX(卡牌消耗!$B$7:$F$7,AG1259)/$Q$4,0),"")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430"/>
        <v>25</v>
      </c>
      <c r="AC1260" s="14">
        <f>INDEX(挂机升级突破!$DQ$6:$DQ$57,卡牌消耗!AI1260)</f>
        <v>11</v>
      </c>
      <c r="AD1260" s="14">
        <f>INDEX(挂机升级突破!DR$6:DR$57,卡牌消耗!$AI1260)</f>
        <v>2</v>
      </c>
      <c r="AE1260" s="14">
        <f>INDEX(挂机升级突破!DS$6:DS$57,卡牌消耗!$AI1260)</f>
        <v>0</v>
      </c>
      <c r="AF1260" s="14" t="str">
        <f t="shared" si="431"/>
        <v>雷震子</v>
      </c>
      <c r="AG1260" s="14">
        <f t="shared" si="432"/>
        <v>3</v>
      </c>
      <c r="AH1260" s="14" t="str">
        <f t="shared" si="433"/>
        <v>雷震子魂火-8</v>
      </c>
      <c r="AI1260" s="14">
        <f t="shared" si="434"/>
        <v>8</v>
      </c>
      <c r="AJ1260" s="14" t="str">
        <f>INDEX(挂机升级突破!$DT$4:$ED$4,INDEX(挂机升级突破!$DQ$6:$DQ$57,卡牌消耗!AI1260))</f>
        <v>金币</v>
      </c>
      <c r="AK1260" s="14">
        <f>ROUND(INDEX(挂机升级突破!$DJ$6:$DJ$57,卡牌消耗!AI1260)*INDEX(卡牌消耗!$B$8:$F$8,AG1260)/$Q$4/50,0)*50</f>
        <v>1900</v>
      </c>
      <c r="AL1260" s="14" t="str">
        <f>IF(AD1260&gt;0,INDEX(挂机升级突破!$DT$4:$ED$4,AD1260),"")</f>
        <v>蓝色基础材料</v>
      </c>
      <c r="AM1260" s="14">
        <f>ROUND(INDEX(挂机升级突破!$DT$6:$ED$57,卡牌消耗!AI1260,AD1260)*INDEX(卡牌消耗!$B$5:$F$5,AG1260)/$Q$4/5,0)*5</f>
        <v>60</v>
      </c>
      <c r="AN1260" s="14" t="str">
        <f>IF(AE1260&gt;0,INDEX(挂机升级突破!$DT$4:$ED$4,AE1260),"")</f>
        <v/>
      </c>
      <c r="AO1260" s="14" t="str">
        <f>IF(AE1260&gt;0,ROUND(INDEX(挂机升级突破!$DT$6:$ED$57,卡牌消耗!AI1260,AE1260)*INDEX(卡牌消耗!$B$7:$F$7,AG1260)/$Q$4,0),"")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430"/>
        <v>25</v>
      </c>
      <c r="AC1261" s="14">
        <f>INDEX(挂机升级突破!$DQ$6:$DQ$57,卡牌消耗!AI1261)</f>
        <v>11</v>
      </c>
      <c r="AD1261" s="14">
        <f>INDEX(挂机升级突破!DR$6:DR$57,卡牌消耗!$AI1261)</f>
        <v>2</v>
      </c>
      <c r="AE1261" s="14">
        <f>INDEX(挂机升级突破!DS$6:DS$57,卡牌消耗!$AI1261)</f>
        <v>0</v>
      </c>
      <c r="AF1261" s="14" t="str">
        <f t="shared" si="431"/>
        <v>雷震子</v>
      </c>
      <c r="AG1261" s="14">
        <f t="shared" si="432"/>
        <v>3</v>
      </c>
      <c r="AH1261" s="14" t="str">
        <f t="shared" si="433"/>
        <v>雷震子魂火-9</v>
      </c>
      <c r="AI1261" s="14">
        <f t="shared" si="434"/>
        <v>9</v>
      </c>
      <c r="AJ1261" s="14" t="str">
        <f>INDEX(挂机升级突破!$DT$4:$ED$4,INDEX(挂机升级突破!$DQ$6:$DQ$57,卡牌消耗!AI1261))</f>
        <v>金币</v>
      </c>
      <c r="AK1261" s="14">
        <f>ROUND(INDEX(挂机升级突破!$DJ$6:$DJ$57,卡牌消耗!AI1261)*INDEX(卡牌消耗!$B$8:$F$8,AG1261)/$Q$4/50,0)*50</f>
        <v>1900</v>
      </c>
      <c r="AL1261" s="14" t="str">
        <f>IF(AD1261&gt;0,INDEX(挂机升级突破!$DT$4:$ED$4,AD1261),"")</f>
        <v>蓝色基础材料</v>
      </c>
      <c r="AM1261" s="14">
        <f>ROUND(INDEX(挂机升级突破!$DT$6:$ED$57,卡牌消耗!AI1261,AD1261)*INDEX(卡牌消耗!$B$5:$F$5,AG1261)/$Q$4/5,0)*5</f>
        <v>60</v>
      </c>
      <c r="AN1261" s="14" t="str">
        <f>IF(AE1261&gt;0,INDEX(挂机升级突破!$DT$4:$ED$4,AE1261),"")</f>
        <v/>
      </c>
      <c r="AO1261" s="14" t="str">
        <f>IF(AE1261&gt;0,ROUND(INDEX(挂机升级突破!$DT$6:$ED$57,卡牌消耗!AI1261,AE1261)*INDEX(卡牌消耗!$B$7:$F$7,AG1261)/$Q$4,0),"")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430"/>
        <v>25</v>
      </c>
      <c r="AC1262" s="14">
        <f>INDEX(挂机升级突破!$DQ$6:$DQ$57,卡牌消耗!AI1262)</f>
        <v>11</v>
      </c>
      <c r="AD1262" s="14">
        <f>INDEX(挂机升级突破!DR$6:DR$57,卡牌消耗!$AI1262)</f>
        <v>2</v>
      </c>
      <c r="AE1262" s="14">
        <f>INDEX(挂机升级突破!DS$6:DS$57,卡牌消耗!$AI1262)</f>
        <v>0</v>
      </c>
      <c r="AF1262" s="14" t="str">
        <f t="shared" si="431"/>
        <v>雷震子</v>
      </c>
      <c r="AG1262" s="14">
        <f t="shared" si="432"/>
        <v>3</v>
      </c>
      <c r="AH1262" s="14" t="str">
        <f t="shared" si="433"/>
        <v>雷震子魂火-10</v>
      </c>
      <c r="AI1262" s="14">
        <f t="shared" si="434"/>
        <v>10</v>
      </c>
      <c r="AJ1262" s="14" t="str">
        <f>INDEX(挂机升级突破!$DT$4:$ED$4,INDEX(挂机升级突破!$DQ$6:$DQ$57,卡牌消耗!AI1262))</f>
        <v>金币</v>
      </c>
      <c r="AK1262" s="14">
        <f>ROUND(INDEX(挂机升级突破!$DJ$6:$DJ$57,卡牌消耗!AI1262)*INDEX(卡牌消耗!$B$8:$F$8,AG1262)/$Q$4/50,0)*50</f>
        <v>3200</v>
      </c>
      <c r="AL1262" s="14" t="str">
        <f>IF(AD1262&gt;0,INDEX(挂机升级突破!$DT$4:$ED$4,AD1262),"")</f>
        <v>蓝色基础材料</v>
      </c>
      <c r="AM1262" s="14">
        <f>ROUND(INDEX(挂机升级突破!$DT$6:$ED$57,卡牌消耗!AI1262,AD1262)*INDEX(卡牌消耗!$B$5:$F$5,AG1262)/$Q$4/5,0)*5</f>
        <v>85</v>
      </c>
      <c r="AN1262" s="14" t="str">
        <f>IF(AE1262&gt;0,INDEX(挂机升级突破!$DT$4:$ED$4,AE1262),"")</f>
        <v/>
      </c>
      <c r="AO1262" s="14" t="str">
        <f>IF(AE1262&gt;0,ROUND(INDEX(挂机升级突破!$DT$6:$ED$57,卡牌消耗!AI1262,AE1262)*INDEX(卡牌消耗!$B$7:$F$7,AG1262)/$Q$4,0),"")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430"/>
        <v>25</v>
      </c>
      <c r="AC1263" s="14">
        <f>INDEX(挂机升级突破!$DQ$6:$DQ$57,卡牌消耗!AI1263)</f>
        <v>11</v>
      </c>
      <c r="AD1263" s="14">
        <f>INDEX(挂机升级突破!DR$6:DR$57,卡牌消耗!$AI1263)</f>
        <v>2</v>
      </c>
      <c r="AE1263" s="14">
        <f>INDEX(挂机升级突破!DS$6:DS$57,卡牌消耗!$AI1263)</f>
        <v>0</v>
      </c>
      <c r="AF1263" s="14" t="str">
        <f t="shared" si="431"/>
        <v>雷震子</v>
      </c>
      <c r="AG1263" s="14">
        <f t="shared" si="432"/>
        <v>3</v>
      </c>
      <c r="AH1263" s="14" t="str">
        <f t="shared" si="433"/>
        <v>雷震子魂火-11</v>
      </c>
      <c r="AI1263" s="14">
        <f t="shared" si="434"/>
        <v>11</v>
      </c>
      <c r="AJ1263" s="14" t="str">
        <f>INDEX(挂机升级突破!$DT$4:$ED$4,INDEX(挂机升级突破!$DQ$6:$DQ$57,卡牌消耗!AI1263))</f>
        <v>金币</v>
      </c>
      <c r="AK1263" s="14">
        <f>ROUND(INDEX(挂机升级突破!$DJ$6:$DJ$57,卡牌消耗!AI1263)*INDEX(卡牌消耗!$B$8:$F$8,AG1263)/$Q$4/50,0)*50</f>
        <v>3200</v>
      </c>
      <c r="AL1263" s="14" t="str">
        <f>IF(AD1263&gt;0,INDEX(挂机升级突破!$DT$4:$ED$4,AD1263),"")</f>
        <v>蓝色基础材料</v>
      </c>
      <c r="AM1263" s="14">
        <f>ROUND(INDEX(挂机升级突破!$DT$6:$ED$57,卡牌消耗!AI1263,AD1263)*INDEX(卡牌消耗!$B$5:$F$5,AG1263)/$Q$4/5,0)*5</f>
        <v>85</v>
      </c>
      <c r="AN1263" s="14" t="str">
        <f>IF(AE1263&gt;0,INDEX(挂机升级突破!$DT$4:$ED$4,AE1263),"")</f>
        <v/>
      </c>
      <c r="AO1263" s="14" t="str">
        <f>IF(AE1263&gt;0,ROUND(INDEX(挂机升级突破!$DT$6:$ED$57,卡牌消耗!AI1263,AE1263)*INDEX(卡牌消耗!$B$7:$F$7,AG1263)/$Q$4,0),"")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430"/>
        <v>25</v>
      </c>
      <c r="AC1264" s="14">
        <f>INDEX(挂机升级突破!$DQ$6:$DQ$57,卡牌消耗!AI1264)</f>
        <v>11</v>
      </c>
      <c r="AD1264" s="14">
        <f>INDEX(挂机升级突破!DR$6:DR$57,卡牌消耗!$AI1264)</f>
        <v>2</v>
      </c>
      <c r="AE1264" s="14">
        <f>INDEX(挂机升级突破!DS$6:DS$57,卡牌消耗!$AI1264)</f>
        <v>0</v>
      </c>
      <c r="AF1264" s="14" t="str">
        <f t="shared" si="431"/>
        <v>雷震子</v>
      </c>
      <c r="AG1264" s="14">
        <f t="shared" si="432"/>
        <v>3</v>
      </c>
      <c r="AH1264" s="14" t="str">
        <f t="shared" si="433"/>
        <v>雷震子魂火-12</v>
      </c>
      <c r="AI1264" s="14">
        <f t="shared" si="434"/>
        <v>12</v>
      </c>
      <c r="AJ1264" s="14" t="str">
        <f>INDEX(挂机升级突破!$DT$4:$ED$4,INDEX(挂机升级突破!$DQ$6:$DQ$57,卡牌消耗!AI1264))</f>
        <v>金币</v>
      </c>
      <c r="AK1264" s="14">
        <f>ROUND(INDEX(挂机升级突破!$DJ$6:$DJ$57,卡牌消耗!AI1264)*INDEX(卡牌消耗!$B$8:$F$8,AG1264)/$Q$4/50,0)*50</f>
        <v>2750</v>
      </c>
      <c r="AL1264" s="14" t="str">
        <f>IF(AD1264&gt;0,INDEX(挂机升级突破!$DT$4:$ED$4,AD1264),"")</f>
        <v>蓝色基础材料</v>
      </c>
      <c r="AM1264" s="14">
        <f>ROUND(INDEX(挂机升级突破!$DT$6:$ED$57,卡牌消耗!AI1264,AD1264)*INDEX(卡牌消耗!$B$5:$F$5,AG1264)/$Q$4/5,0)*5</f>
        <v>115</v>
      </c>
      <c r="AN1264" s="14" t="str">
        <f>IF(AE1264&gt;0,INDEX(挂机升级突破!$DT$4:$ED$4,AE1264),"")</f>
        <v/>
      </c>
      <c r="AO1264" s="14" t="str">
        <f>IF(AE1264&gt;0,ROUND(INDEX(挂机升级突破!$DT$6:$ED$57,卡牌消耗!AI1264,AE1264)*INDEX(卡牌消耗!$B$7:$F$7,AG1264)/$Q$4,0),"")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430"/>
        <v>25</v>
      </c>
      <c r="AC1265" s="14">
        <f>INDEX(挂机升级突破!$DQ$6:$DQ$57,卡牌消耗!AI1265)</f>
        <v>11</v>
      </c>
      <c r="AD1265" s="14">
        <f>INDEX(挂机升级突破!DR$6:DR$57,卡牌消耗!$AI1265)</f>
        <v>2</v>
      </c>
      <c r="AE1265" s="14">
        <f>INDEX(挂机升级突破!DS$6:DS$57,卡牌消耗!$AI1265)</f>
        <v>0</v>
      </c>
      <c r="AF1265" s="14" t="str">
        <f t="shared" si="431"/>
        <v>雷震子</v>
      </c>
      <c r="AG1265" s="14">
        <f t="shared" si="432"/>
        <v>3</v>
      </c>
      <c r="AH1265" s="14" t="str">
        <f t="shared" si="433"/>
        <v>雷震子魂火-13</v>
      </c>
      <c r="AI1265" s="14">
        <f t="shared" si="434"/>
        <v>13</v>
      </c>
      <c r="AJ1265" s="14" t="str">
        <f>INDEX(挂机升级突破!$DT$4:$ED$4,INDEX(挂机升级突破!$DQ$6:$DQ$57,卡牌消耗!AI1265))</f>
        <v>金币</v>
      </c>
      <c r="AK1265" s="14">
        <f>ROUND(INDEX(挂机升级突破!$DJ$6:$DJ$57,卡牌消耗!AI1265)*INDEX(卡牌消耗!$B$8:$F$8,AG1265)/$Q$4/50,0)*50</f>
        <v>2750</v>
      </c>
      <c r="AL1265" s="14" t="str">
        <f>IF(AD1265&gt;0,INDEX(挂机升级突破!$DT$4:$ED$4,AD1265),"")</f>
        <v>蓝色基础材料</v>
      </c>
      <c r="AM1265" s="14">
        <f>ROUND(INDEX(挂机升级突破!$DT$6:$ED$57,卡牌消耗!AI1265,AD1265)*INDEX(卡牌消耗!$B$5:$F$5,AG1265)/$Q$4/5,0)*5</f>
        <v>115</v>
      </c>
      <c r="AN1265" s="14" t="str">
        <f>IF(AE1265&gt;0,INDEX(挂机升级突破!$DT$4:$ED$4,AE1265),"")</f>
        <v/>
      </c>
      <c r="AO1265" s="14" t="str">
        <f>IF(AE1265&gt;0,ROUND(INDEX(挂机升级突破!$DT$6:$ED$57,卡牌消耗!AI1265,AE1265)*INDEX(卡牌消耗!$B$7:$F$7,AG1265)/$Q$4,0),"")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430"/>
        <v>25</v>
      </c>
      <c r="AC1266" s="14">
        <f>INDEX(挂机升级突破!$DQ$6:$DQ$57,卡牌消耗!AI1266)</f>
        <v>11</v>
      </c>
      <c r="AD1266" s="14">
        <f>INDEX(挂机升级突破!DR$6:DR$57,卡牌消耗!$AI1266)</f>
        <v>3</v>
      </c>
      <c r="AE1266" s="14">
        <f>INDEX(挂机升级突破!DS$6:DS$57,卡牌消耗!$AI1266)</f>
        <v>0</v>
      </c>
      <c r="AF1266" s="14" t="str">
        <f t="shared" si="431"/>
        <v>雷震子</v>
      </c>
      <c r="AG1266" s="14">
        <f t="shared" si="432"/>
        <v>3</v>
      </c>
      <c r="AH1266" s="14" t="str">
        <f t="shared" si="433"/>
        <v>雷震子魂火-14</v>
      </c>
      <c r="AI1266" s="14">
        <f t="shared" si="434"/>
        <v>14</v>
      </c>
      <c r="AJ1266" s="14" t="str">
        <f>INDEX(挂机升级突破!$DT$4:$ED$4,INDEX(挂机升级突破!$DQ$6:$DQ$57,卡牌消耗!AI1266))</f>
        <v>金币</v>
      </c>
      <c r="AK1266" s="14">
        <f>ROUND(INDEX(挂机升级突破!$DJ$6:$DJ$57,卡牌消耗!AI1266)*INDEX(卡牌消耗!$B$8:$F$8,AG1266)/$Q$4/50,0)*50</f>
        <v>3000</v>
      </c>
      <c r="AL1266" s="14" t="str">
        <f>IF(AD1266&gt;0,INDEX(挂机升级突破!$DT$4:$ED$4,AD1266),"")</f>
        <v>紫色基础材料</v>
      </c>
      <c r="AM1266" s="14">
        <f>ROUND(INDEX(挂机升级突破!$DT$6:$ED$57,卡牌消耗!AI1266,AD1266)*INDEX(卡牌消耗!$B$5:$F$5,AG1266)/$Q$4/5,0)*5</f>
        <v>25</v>
      </c>
      <c r="AN1266" s="14" t="str">
        <f>IF(AE1266&gt;0,INDEX(挂机升级突破!$DT$4:$ED$4,AE1266),"")</f>
        <v/>
      </c>
      <c r="AO1266" s="14" t="str">
        <f>IF(AE1266&gt;0,ROUND(INDEX(挂机升级突破!$DT$6:$ED$57,卡牌消耗!AI1266,AE1266)*INDEX(卡牌消耗!$B$7:$F$7,AG1266)/$Q$4,0),"")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430"/>
        <v>25</v>
      </c>
      <c r="AC1267" s="14">
        <f>INDEX(挂机升级突破!$DQ$6:$DQ$57,卡牌消耗!AI1267)</f>
        <v>11</v>
      </c>
      <c r="AD1267" s="14">
        <f>INDEX(挂机升级突破!DR$6:DR$57,卡牌消耗!$AI1267)</f>
        <v>3</v>
      </c>
      <c r="AE1267" s="14">
        <f>INDEX(挂机升级突破!DS$6:DS$57,卡牌消耗!$AI1267)</f>
        <v>0</v>
      </c>
      <c r="AF1267" s="14" t="str">
        <f t="shared" si="431"/>
        <v>雷震子</v>
      </c>
      <c r="AG1267" s="14">
        <f t="shared" si="432"/>
        <v>3</v>
      </c>
      <c r="AH1267" s="14" t="str">
        <f t="shared" si="433"/>
        <v>雷震子魂火-15</v>
      </c>
      <c r="AI1267" s="14">
        <f t="shared" si="434"/>
        <v>15</v>
      </c>
      <c r="AJ1267" s="14" t="str">
        <f>INDEX(挂机升级突破!$DT$4:$ED$4,INDEX(挂机升级突破!$DQ$6:$DQ$57,卡牌消耗!AI1267))</f>
        <v>金币</v>
      </c>
      <c r="AK1267" s="14">
        <f>ROUND(INDEX(挂机升级突破!$DJ$6:$DJ$57,卡牌消耗!AI1267)*INDEX(卡牌消耗!$B$8:$F$8,AG1267)/$Q$4/50,0)*50</f>
        <v>3250</v>
      </c>
      <c r="AL1267" s="14" t="str">
        <f>IF(AD1267&gt;0,INDEX(挂机升级突破!$DT$4:$ED$4,AD1267),"")</f>
        <v>紫色基础材料</v>
      </c>
      <c r="AM1267" s="14">
        <f>ROUND(INDEX(挂机升级突破!$DT$6:$ED$57,卡牌消耗!AI1267,AD1267)*INDEX(卡牌消耗!$B$5:$F$5,AG1267)/$Q$4/5,0)*5</f>
        <v>25</v>
      </c>
      <c r="AN1267" s="14" t="str">
        <f>IF(AE1267&gt;0,INDEX(挂机升级突破!$DT$4:$ED$4,AE1267),"")</f>
        <v/>
      </c>
      <c r="AO1267" s="14" t="str">
        <f>IF(AE1267&gt;0,ROUND(INDEX(挂机升级突破!$DT$6:$ED$57,卡牌消耗!AI1267,AE1267)*INDEX(卡牌消耗!$B$7:$F$7,AG1267)/$Q$4,0),"")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430"/>
        <v>25</v>
      </c>
      <c r="AC1268" s="14">
        <f>INDEX(挂机升级突破!$DQ$6:$DQ$57,卡牌消耗!AI1268)</f>
        <v>11</v>
      </c>
      <c r="AD1268" s="14">
        <f>INDEX(挂机升级突破!DR$6:DR$57,卡牌消耗!$AI1268)</f>
        <v>3</v>
      </c>
      <c r="AE1268" s="14">
        <f>INDEX(挂机升级突破!DS$6:DS$57,卡牌消耗!$AI1268)</f>
        <v>0</v>
      </c>
      <c r="AF1268" s="14" t="str">
        <f t="shared" si="431"/>
        <v>雷震子</v>
      </c>
      <c r="AG1268" s="14">
        <f t="shared" si="432"/>
        <v>3</v>
      </c>
      <c r="AH1268" s="14" t="str">
        <f t="shared" si="433"/>
        <v>雷震子魂火-16</v>
      </c>
      <c r="AI1268" s="14">
        <f t="shared" si="434"/>
        <v>16</v>
      </c>
      <c r="AJ1268" s="14" t="str">
        <f>INDEX(挂机升级突破!$DT$4:$ED$4,INDEX(挂机升级突破!$DQ$6:$DQ$57,卡牌消耗!AI1268))</f>
        <v>金币</v>
      </c>
      <c r="AK1268" s="14">
        <f>ROUND(INDEX(挂机升级突破!$DJ$6:$DJ$57,卡牌消耗!AI1268)*INDEX(卡牌消耗!$B$8:$F$8,AG1268)/$Q$4/50,0)*50</f>
        <v>3250</v>
      </c>
      <c r="AL1268" s="14" t="str">
        <f>IF(AD1268&gt;0,INDEX(挂机升级突破!$DT$4:$ED$4,AD1268),"")</f>
        <v>紫色基础材料</v>
      </c>
      <c r="AM1268" s="14">
        <f>ROUND(INDEX(挂机升级突破!$DT$6:$ED$57,卡牌消耗!AI1268,AD1268)*INDEX(卡牌消耗!$B$5:$F$5,AG1268)/$Q$4/5,0)*5</f>
        <v>25</v>
      </c>
      <c r="AN1268" s="14" t="str">
        <f>IF(AE1268&gt;0,INDEX(挂机升级突破!$DT$4:$ED$4,AE1268),"")</f>
        <v/>
      </c>
      <c r="AO1268" s="14" t="str">
        <f>IF(AE1268&gt;0,ROUND(INDEX(挂机升级突破!$DT$6:$ED$57,卡牌消耗!AI1268,AE1268)*INDEX(卡牌消耗!$B$7:$F$7,AG1268)/$Q$4,0),"")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430"/>
        <v>25</v>
      </c>
      <c r="AC1269" s="14">
        <f>INDEX(挂机升级突破!$DQ$6:$DQ$57,卡牌消耗!AI1269)</f>
        <v>11</v>
      </c>
      <c r="AD1269" s="14">
        <f>INDEX(挂机升级突破!DR$6:DR$57,卡牌消耗!$AI1269)</f>
        <v>3</v>
      </c>
      <c r="AE1269" s="14">
        <f>INDEX(挂机升级突破!DS$6:DS$57,卡牌消耗!$AI1269)</f>
        <v>0</v>
      </c>
      <c r="AF1269" s="14" t="str">
        <f t="shared" si="431"/>
        <v>雷震子</v>
      </c>
      <c r="AG1269" s="14">
        <f t="shared" si="432"/>
        <v>3</v>
      </c>
      <c r="AH1269" s="14" t="str">
        <f t="shared" si="433"/>
        <v>雷震子魂火-17</v>
      </c>
      <c r="AI1269" s="14">
        <f t="shared" si="434"/>
        <v>17</v>
      </c>
      <c r="AJ1269" s="14" t="str">
        <f>INDEX(挂机升级突破!$DT$4:$ED$4,INDEX(挂机升级突破!$DQ$6:$DQ$57,卡牌消耗!AI1269))</f>
        <v>金币</v>
      </c>
      <c r="AK1269" s="14">
        <f>ROUND(INDEX(挂机升级突破!$DJ$6:$DJ$57,卡牌消耗!AI1269)*INDEX(卡牌消耗!$B$8:$F$8,AG1269)/$Q$4/50,0)*50</f>
        <v>4100</v>
      </c>
      <c r="AL1269" s="14" t="str">
        <f>IF(AD1269&gt;0,INDEX(挂机升级突破!$DT$4:$ED$4,AD1269),"")</f>
        <v>紫色基础材料</v>
      </c>
      <c r="AM1269" s="14">
        <f>ROUND(INDEX(挂机升级突破!$DT$6:$ED$57,卡牌消耗!AI1269,AD1269)*INDEX(卡牌消耗!$B$5:$F$5,AG1269)/$Q$4/5,0)*5</f>
        <v>45</v>
      </c>
      <c r="AN1269" s="14" t="str">
        <f>IF(AE1269&gt;0,INDEX(挂机升级突破!$DT$4:$ED$4,AE1269),"")</f>
        <v/>
      </c>
      <c r="AO1269" s="14" t="str">
        <f>IF(AE1269&gt;0,ROUND(INDEX(挂机升级突破!$DT$6:$ED$57,卡牌消耗!AI1269,AE1269)*INDEX(卡牌消耗!$B$7:$F$7,AG1269)/$Q$4,0),"")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430"/>
        <v>25</v>
      </c>
      <c r="AC1270" s="14">
        <f>INDEX(挂机升级突破!$DQ$6:$DQ$57,卡牌消耗!AI1270)</f>
        <v>11</v>
      </c>
      <c r="AD1270" s="14">
        <f>INDEX(挂机升级突破!DR$6:DR$57,卡牌消耗!$AI1270)</f>
        <v>3</v>
      </c>
      <c r="AE1270" s="14">
        <f>INDEX(挂机升级突破!DS$6:DS$57,卡牌消耗!$AI1270)</f>
        <v>0</v>
      </c>
      <c r="AF1270" s="14" t="str">
        <f t="shared" si="431"/>
        <v>雷震子</v>
      </c>
      <c r="AG1270" s="14">
        <f t="shared" si="432"/>
        <v>3</v>
      </c>
      <c r="AH1270" s="14" t="str">
        <f t="shared" si="433"/>
        <v>雷震子魂火-18</v>
      </c>
      <c r="AI1270" s="14">
        <f t="shared" si="434"/>
        <v>18</v>
      </c>
      <c r="AJ1270" s="14" t="str">
        <f>INDEX(挂机升级突破!$DT$4:$ED$4,INDEX(挂机升级突破!$DQ$6:$DQ$57,卡牌消耗!AI1270))</f>
        <v>金币</v>
      </c>
      <c r="AK1270" s="14">
        <f>ROUND(INDEX(挂机升级突破!$DJ$6:$DJ$57,卡牌消耗!AI1270)*INDEX(卡牌消耗!$B$8:$F$8,AG1270)/$Q$4/50,0)*50</f>
        <v>4100</v>
      </c>
      <c r="AL1270" s="14" t="str">
        <f>IF(AD1270&gt;0,INDEX(挂机升级突破!$DT$4:$ED$4,AD1270),"")</f>
        <v>紫色基础材料</v>
      </c>
      <c r="AM1270" s="14">
        <f>ROUND(INDEX(挂机升级突破!$DT$6:$ED$57,卡牌消耗!AI1270,AD1270)*INDEX(卡牌消耗!$B$5:$F$5,AG1270)/$Q$4/5,0)*5</f>
        <v>45</v>
      </c>
      <c r="AN1270" s="14" t="str">
        <f>IF(AE1270&gt;0,INDEX(挂机升级突破!$DT$4:$ED$4,AE1270),"")</f>
        <v/>
      </c>
      <c r="AO1270" s="14" t="str">
        <f>IF(AE1270&gt;0,ROUND(INDEX(挂机升级突破!$DT$6:$ED$57,卡牌消耗!AI1270,AE1270)*INDEX(卡牌消耗!$B$7:$F$7,AG1270)/$Q$4,0),"")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430"/>
        <v>25</v>
      </c>
      <c r="AC1271" s="14">
        <f>INDEX(挂机升级突破!$DQ$6:$DQ$57,卡牌消耗!AI1271)</f>
        <v>11</v>
      </c>
      <c r="AD1271" s="14">
        <f>INDEX(挂机升级突破!DR$6:DR$57,卡牌消耗!$AI1271)</f>
        <v>3</v>
      </c>
      <c r="AE1271" s="14">
        <f>INDEX(挂机升级突破!DS$6:DS$57,卡牌消耗!$AI1271)</f>
        <v>0</v>
      </c>
      <c r="AF1271" s="14" t="str">
        <f t="shared" si="431"/>
        <v>雷震子</v>
      </c>
      <c r="AG1271" s="14">
        <f t="shared" si="432"/>
        <v>3</v>
      </c>
      <c r="AH1271" s="14" t="str">
        <f t="shared" si="433"/>
        <v>雷震子魂火-19</v>
      </c>
      <c r="AI1271" s="14">
        <f t="shared" si="434"/>
        <v>19</v>
      </c>
      <c r="AJ1271" s="14" t="str">
        <f>INDEX(挂机升级突破!$DT$4:$ED$4,INDEX(挂机升级突破!$DQ$6:$DQ$57,卡牌消耗!AI1271))</f>
        <v>金币</v>
      </c>
      <c r="AK1271" s="14">
        <f>ROUND(INDEX(挂机升级突破!$DJ$6:$DJ$57,卡牌消耗!AI1271)*INDEX(卡牌消耗!$B$8:$F$8,AG1271)/$Q$4/50,0)*50</f>
        <v>4100</v>
      </c>
      <c r="AL1271" s="14" t="str">
        <f>IF(AD1271&gt;0,INDEX(挂机升级突破!$DT$4:$ED$4,AD1271),"")</f>
        <v>紫色基础材料</v>
      </c>
      <c r="AM1271" s="14">
        <f>ROUND(INDEX(挂机升级突破!$DT$6:$ED$57,卡牌消耗!AI1271,AD1271)*INDEX(卡牌消耗!$B$5:$F$5,AG1271)/$Q$4/5,0)*5</f>
        <v>45</v>
      </c>
      <c r="AN1271" s="14" t="str">
        <f>IF(AE1271&gt;0,INDEX(挂机升级突破!$DT$4:$ED$4,AE1271),"")</f>
        <v/>
      </c>
      <c r="AO1271" s="14" t="str">
        <f>IF(AE1271&gt;0,ROUND(INDEX(挂机升级突破!$DT$6:$ED$57,卡牌消耗!AI1271,AE1271)*INDEX(卡牌消耗!$B$7:$F$7,AG1271)/$Q$4,0),"")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430"/>
        <v>25</v>
      </c>
      <c r="AC1272" s="14">
        <f>INDEX(挂机升级突破!$DQ$6:$DQ$57,卡牌消耗!AI1272)</f>
        <v>11</v>
      </c>
      <c r="AD1272" s="14">
        <f>INDEX(挂机升级突破!DR$6:DR$57,卡牌消耗!$AI1272)</f>
        <v>3</v>
      </c>
      <c r="AE1272" s="14">
        <f>INDEX(挂机升级突破!DS$6:DS$57,卡牌消耗!$AI1272)</f>
        <v>0</v>
      </c>
      <c r="AF1272" s="14" t="str">
        <f t="shared" si="431"/>
        <v>雷震子</v>
      </c>
      <c r="AG1272" s="14">
        <f t="shared" si="432"/>
        <v>3</v>
      </c>
      <c r="AH1272" s="14" t="str">
        <f t="shared" si="433"/>
        <v>雷震子魂火-20</v>
      </c>
      <c r="AI1272" s="14">
        <f t="shared" si="434"/>
        <v>20</v>
      </c>
      <c r="AJ1272" s="14" t="str">
        <f>INDEX(挂机升级突破!$DT$4:$ED$4,INDEX(挂机升级突破!$DQ$6:$DQ$57,卡牌消耗!AI1272))</f>
        <v>金币</v>
      </c>
      <c r="AK1272" s="14">
        <f>ROUND(INDEX(挂机升级突破!$DJ$6:$DJ$57,卡牌消耗!AI1272)*INDEX(卡牌消耗!$B$8:$F$8,AG1272)/$Q$4/50,0)*50</f>
        <v>5000</v>
      </c>
      <c r="AL1272" s="14" t="str">
        <f>IF(AD1272&gt;0,INDEX(挂机升级突破!$DT$4:$ED$4,AD1272),"")</f>
        <v>紫色基础材料</v>
      </c>
      <c r="AM1272" s="14">
        <f>ROUND(INDEX(挂机升级突破!$DT$6:$ED$57,卡牌消耗!AI1272,AD1272)*INDEX(卡牌消耗!$B$5:$F$5,AG1272)/$Q$4/5,0)*5</f>
        <v>70</v>
      </c>
      <c r="AN1272" s="14" t="str">
        <f>IF(AE1272&gt;0,INDEX(挂机升级突破!$DT$4:$ED$4,AE1272),"")</f>
        <v/>
      </c>
      <c r="AO1272" s="14" t="str">
        <f>IF(AE1272&gt;0,ROUND(INDEX(挂机升级突破!$DT$6:$ED$57,卡牌消耗!AI1272,AE1272)*INDEX(卡牌消耗!$B$7:$F$7,AG1272)/$Q$4,0),"")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430"/>
        <v>25</v>
      </c>
      <c r="AC1273" s="14">
        <f>INDEX(挂机升级突破!$DQ$6:$DQ$57,卡牌消耗!AI1273)</f>
        <v>11</v>
      </c>
      <c r="AD1273" s="14">
        <f>INDEX(挂机升级突破!DR$6:DR$57,卡牌消耗!$AI1273)</f>
        <v>3</v>
      </c>
      <c r="AE1273" s="14">
        <f>INDEX(挂机升级突破!DS$6:DS$57,卡牌消耗!$AI1273)</f>
        <v>0</v>
      </c>
      <c r="AF1273" s="14" t="str">
        <f t="shared" si="431"/>
        <v>雷震子</v>
      </c>
      <c r="AG1273" s="14">
        <f t="shared" si="432"/>
        <v>3</v>
      </c>
      <c r="AH1273" s="14" t="str">
        <f t="shared" si="433"/>
        <v>雷震子魂火-21</v>
      </c>
      <c r="AI1273" s="14">
        <f t="shared" si="434"/>
        <v>21</v>
      </c>
      <c r="AJ1273" s="14" t="str">
        <f>INDEX(挂机升级突破!$DT$4:$ED$4,INDEX(挂机升级突破!$DQ$6:$DQ$57,卡牌消耗!AI1273))</f>
        <v>金币</v>
      </c>
      <c r="AK1273" s="14">
        <f>ROUND(INDEX(挂机升级突破!$DJ$6:$DJ$57,卡牌消耗!AI1273)*INDEX(卡牌消耗!$B$8:$F$8,AG1273)/$Q$4/50,0)*50</f>
        <v>5000</v>
      </c>
      <c r="AL1273" s="14" t="str">
        <f>IF(AD1273&gt;0,INDEX(挂机升级突破!$DT$4:$ED$4,AD1273),"")</f>
        <v>紫色基础材料</v>
      </c>
      <c r="AM1273" s="14">
        <f>ROUND(INDEX(挂机升级突破!$DT$6:$ED$57,卡牌消耗!AI1273,AD1273)*INDEX(卡牌消耗!$B$5:$F$5,AG1273)/$Q$4/5,0)*5</f>
        <v>70</v>
      </c>
      <c r="AN1273" s="14" t="str">
        <f>IF(AE1273&gt;0,INDEX(挂机升级突破!$DT$4:$ED$4,AE1273),"")</f>
        <v/>
      </c>
      <c r="AO1273" s="14" t="str">
        <f>IF(AE1273&gt;0,ROUND(INDEX(挂机升级突破!$DT$6:$ED$57,卡牌消耗!AI1273,AE1273)*INDEX(卡牌消耗!$B$7:$F$7,AG1273)/$Q$4,0),"")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430"/>
        <v>25</v>
      </c>
      <c r="AC1274" s="14">
        <f>INDEX(挂机升级突破!$DQ$6:$DQ$57,卡牌消耗!AI1274)</f>
        <v>11</v>
      </c>
      <c r="AD1274" s="14">
        <f>INDEX(挂机升级突破!DR$6:DR$57,卡牌消耗!$AI1274)</f>
        <v>3</v>
      </c>
      <c r="AE1274" s="14">
        <f>INDEX(挂机升级突破!DS$6:DS$57,卡牌消耗!$AI1274)</f>
        <v>0</v>
      </c>
      <c r="AF1274" s="14" t="str">
        <f t="shared" si="431"/>
        <v>雷震子</v>
      </c>
      <c r="AG1274" s="14">
        <f t="shared" si="432"/>
        <v>3</v>
      </c>
      <c r="AH1274" s="14" t="str">
        <f t="shared" si="433"/>
        <v>雷震子魂火-22</v>
      </c>
      <c r="AI1274" s="14">
        <f t="shared" si="434"/>
        <v>22</v>
      </c>
      <c r="AJ1274" s="14" t="str">
        <f>INDEX(挂机升级突破!$DT$4:$ED$4,INDEX(挂机升级突破!$DQ$6:$DQ$57,卡牌消耗!AI1274))</f>
        <v>金币</v>
      </c>
      <c r="AK1274" s="14">
        <f>ROUND(INDEX(挂机升级突破!$DJ$6:$DJ$57,卡牌消耗!AI1274)*INDEX(卡牌消耗!$B$8:$F$8,AG1274)/$Q$4/50,0)*50</f>
        <v>5000</v>
      </c>
      <c r="AL1274" s="14" t="str">
        <f>IF(AD1274&gt;0,INDEX(挂机升级突破!$DT$4:$ED$4,AD1274),"")</f>
        <v>紫色基础材料</v>
      </c>
      <c r="AM1274" s="14">
        <f>ROUND(INDEX(挂机升级突破!$DT$6:$ED$57,卡牌消耗!AI1274,AD1274)*INDEX(卡牌消耗!$B$5:$F$5,AG1274)/$Q$4/5,0)*5</f>
        <v>70</v>
      </c>
      <c r="AN1274" s="14" t="str">
        <f>IF(AE1274&gt;0,INDEX(挂机升级突破!$DT$4:$ED$4,AE1274),"")</f>
        <v/>
      </c>
      <c r="AO1274" s="14" t="str">
        <f>IF(AE1274&gt;0,ROUND(INDEX(挂机升级突破!$DT$6:$ED$57,卡牌消耗!AI1274,AE1274)*INDEX(卡牌消耗!$B$7:$F$7,AG1274)/$Q$4,0),"")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430"/>
        <v>25</v>
      </c>
      <c r="AC1275" s="14">
        <f>INDEX(挂机升级突破!$DQ$6:$DQ$57,卡牌消耗!AI1275)</f>
        <v>11</v>
      </c>
      <c r="AD1275" s="14">
        <f>INDEX(挂机升级突破!DR$6:DR$57,卡牌消耗!$AI1275)</f>
        <v>4</v>
      </c>
      <c r="AE1275" s="14">
        <f>INDEX(挂机升级突破!DS$6:DS$57,卡牌消耗!$AI1275)</f>
        <v>0</v>
      </c>
      <c r="AF1275" s="14" t="str">
        <f t="shared" si="431"/>
        <v>雷震子</v>
      </c>
      <c r="AG1275" s="14">
        <f t="shared" si="432"/>
        <v>3</v>
      </c>
      <c r="AH1275" s="14" t="str">
        <f t="shared" si="433"/>
        <v>雷震子魂火-23</v>
      </c>
      <c r="AI1275" s="14">
        <f t="shared" si="434"/>
        <v>23</v>
      </c>
      <c r="AJ1275" s="14" t="str">
        <f>INDEX(挂机升级突破!$DT$4:$ED$4,INDEX(挂机升级突破!$DQ$6:$DQ$57,卡牌消耗!AI1275))</f>
        <v>金币</v>
      </c>
      <c r="AK1275" s="14">
        <f>ROUND(INDEX(挂机升级突破!$DJ$6:$DJ$57,卡牌消耗!AI1275)*INDEX(卡牌消耗!$B$8:$F$8,AG1275)/$Q$4/50,0)*50</f>
        <v>6900</v>
      </c>
      <c r="AL1275" s="14" t="str">
        <f>IF(AD1275&gt;0,INDEX(挂机升级突破!$DT$4:$ED$4,AD1275),"")</f>
        <v>橙色基础材料</v>
      </c>
      <c r="AM1275" s="14">
        <f>ROUND(INDEX(挂机升级突破!$DT$6:$ED$57,卡牌消耗!AI1275,AD1275)*INDEX(卡牌消耗!$B$5:$F$5,AG1275)/$Q$4/5,0)*5</f>
        <v>20</v>
      </c>
      <c r="AN1275" s="14" t="str">
        <f>IF(AE1275&gt;0,INDEX(挂机升级突破!$DT$4:$ED$4,AE1275),"")</f>
        <v/>
      </c>
      <c r="AO1275" s="14" t="str">
        <f>IF(AE1275&gt;0,ROUND(INDEX(挂机升级突破!$DT$6:$ED$57,卡牌消耗!AI1275,AE1275)*INDEX(卡牌消耗!$B$7:$F$7,AG1275)/$Q$4,0),"")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430"/>
        <v>25</v>
      </c>
      <c r="AC1276" s="14">
        <f>INDEX(挂机升级突破!$DQ$6:$DQ$57,卡牌消耗!AI1276)</f>
        <v>11</v>
      </c>
      <c r="AD1276" s="14">
        <f>INDEX(挂机升级突破!DR$6:DR$57,卡牌消耗!$AI1276)</f>
        <v>4</v>
      </c>
      <c r="AE1276" s="14">
        <f>INDEX(挂机升级突破!DS$6:DS$57,卡牌消耗!$AI1276)</f>
        <v>0</v>
      </c>
      <c r="AF1276" s="14" t="str">
        <f t="shared" si="431"/>
        <v>雷震子</v>
      </c>
      <c r="AG1276" s="14">
        <f t="shared" si="432"/>
        <v>3</v>
      </c>
      <c r="AH1276" s="14" t="str">
        <f t="shared" si="433"/>
        <v>雷震子魂火-24</v>
      </c>
      <c r="AI1276" s="14">
        <f t="shared" si="434"/>
        <v>24</v>
      </c>
      <c r="AJ1276" s="14" t="str">
        <f>INDEX(挂机升级突破!$DT$4:$ED$4,INDEX(挂机升级突破!$DQ$6:$DQ$57,卡牌消耗!AI1276))</f>
        <v>金币</v>
      </c>
      <c r="AK1276" s="14">
        <f>ROUND(INDEX(挂机升级突破!$DJ$6:$DJ$57,卡牌消耗!AI1276)*INDEX(卡牌消耗!$B$8:$F$8,AG1276)/$Q$4/50,0)*50</f>
        <v>6900</v>
      </c>
      <c r="AL1276" s="14" t="str">
        <f>IF(AD1276&gt;0,INDEX(挂机升级突破!$DT$4:$ED$4,AD1276),"")</f>
        <v>橙色基础材料</v>
      </c>
      <c r="AM1276" s="14">
        <f>ROUND(INDEX(挂机升级突破!$DT$6:$ED$57,卡牌消耗!AI1276,AD1276)*INDEX(卡牌消耗!$B$5:$F$5,AG1276)/$Q$4/5,0)*5</f>
        <v>20</v>
      </c>
      <c r="AN1276" s="14" t="str">
        <f>IF(AE1276&gt;0,INDEX(挂机升级突破!$DT$4:$ED$4,AE1276),"")</f>
        <v/>
      </c>
      <c r="AO1276" s="14" t="str">
        <f>IF(AE1276&gt;0,ROUND(INDEX(挂机升级突破!$DT$6:$ED$57,卡牌消耗!AI1276,AE1276)*INDEX(卡牌消耗!$B$7:$F$7,AG1276)/$Q$4,0),"")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430"/>
        <v>25</v>
      </c>
      <c r="AC1277" s="14">
        <f>INDEX(挂机升级突破!$DQ$6:$DQ$57,卡牌消耗!AI1277)</f>
        <v>11</v>
      </c>
      <c r="AD1277" s="14">
        <f>INDEX(挂机升级突破!DR$6:DR$57,卡牌消耗!$AI1277)</f>
        <v>4</v>
      </c>
      <c r="AE1277" s="14">
        <f>INDEX(挂机升级突破!DS$6:DS$57,卡牌消耗!$AI1277)</f>
        <v>0</v>
      </c>
      <c r="AF1277" s="14" t="str">
        <f t="shared" si="431"/>
        <v>雷震子</v>
      </c>
      <c r="AG1277" s="14">
        <f t="shared" si="432"/>
        <v>3</v>
      </c>
      <c r="AH1277" s="14" t="str">
        <f t="shared" si="433"/>
        <v>雷震子魂火-25</v>
      </c>
      <c r="AI1277" s="14">
        <f t="shared" si="434"/>
        <v>25</v>
      </c>
      <c r="AJ1277" s="14" t="str">
        <f>INDEX(挂机升级突破!$DT$4:$ED$4,INDEX(挂机升级突破!$DQ$6:$DQ$57,卡牌消耗!AI1277))</f>
        <v>金币</v>
      </c>
      <c r="AK1277" s="14">
        <f>ROUND(INDEX(挂机升级突破!$DJ$6:$DJ$57,卡牌消耗!AI1277)*INDEX(卡牌消耗!$B$8:$F$8,AG1277)/$Q$4/50,0)*50</f>
        <v>7550</v>
      </c>
      <c r="AL1277" s="14" t="str">
        <f>IF(AD1277&gt;0,INDEX(挂机升级突破!$DT$4:$ED$4,AD1277),"")</f>
        <v>橙色基础材料</v>
      </c>
      <c r="AM1277" s="14">
        <f>ROUND(INDEX(挂机升级突破!$DT$6:$ED$57,卡牌消耗!AI1277,AD1277)*INDEX(卡牌消耗!$B$5:$F$5,AG1277)/$Q$4/5,0)*5</f>
        <v>20</v>
      </c>
      <c r="AN1277" s="14" t="str">
        <f>IF(AE1277&gt;0,INDEX(挂机升级突破!$DT$4:$ED$4,AE1277),"")</f>
        <v/>
      </c>
      <c r="AO1277" s="14" t="str">
        <f>IF(AE1277&gt;0,ROUND(INDEX(挂机升级突破!$DT$6:$ED$57,卡牌消耗!AI1277,AE1277)*INDEX(卡牌消耗!$B$7:$F$7,AG1277)/$Q$4,0),"")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430"/>
        <v>25</v>
      </c>
      <c r="AC1278" s="14">
        <f>INDEX(挂机升级突破!$DQ$6:$DQ$57,卡牌消耗!AI1278)</f>
        <v>11</v>
      </c>
      <c r="AD1278" s="14">
        <f>INDEX(挂机升级突破!DR$6:DR$57,卡牌消耗!$AI1278)</f>
        <v>4</v>
      </c>
      <c r="AE1278" s="14">
        <f>INDEX(挂机升级突破!DS$6:DS$57,卡牌消耗!$AI1278)</f>
        <v>0</v>
      </c>
      <c r="AF1278" s="14" t="str">
        <f t="shared" si="431"/>
        <v>雷震子</v>
      </c>
      <c r="AG1278" s="14">
        <f t="shared" si="432"/>
        <v>3</v>
      </c>
      <c r="AH1278" s="14" t="str">
        <f t="shared" si="433"/>
        <v>雷震子魂火-26</v>
      </c>
      <c r="AI1278" s="14">
        <f t="shared" si="434"/>
        <v>26</v>
      </c>
      <c r="AJ1278" s="14" t="str">
        <f>INDEX(挂机升级突破!$DT$4:$ED$4,INDEX(挂机升级突破!$DQ$6:$DQ$57,卡牌消耗!AI1278))</f>
        <v>金币</v>
      </c>
      <c r="AK1278" s="14">
        <f>ROUND(INDEX(挂机升级突破!$DJ$6:$DJ$57,卡牌消耗!AI1278)*INDEX(卡牌消耗!$B$8:$F$8,AG1278)/$Q$4/50,0)*50</f>
        <v>8800</v>
      </c>
      <c r="AL1278" s="14" t="str">
        <f>IF(AD1278&gt;0,INDEX(挂机升级突破!$DT$4:$ED$4,AD1278),"")</f>
        <v>橙色基础材料</v>
      </c>
      <c r="AM1278" s="14">
        <f>ROUND(INDEX(挂机升级突破!$DT$6:$ED$57,卡牌消耗!AI1278,AD1278)*INDEX(卡牌消耗!$B$5:$F$5,AG1278)/$Q$4/5,0)*5</f>
        <v>25</v>
      </c>
      <c r="AN1278" s="14" t="str">
        <f>IF(AE1278&gt;0,INDEX(挂机升级突破!$DT$4:$ED$4,AE1278),"")</f>
        <v/>
      </c>
      <c r="AO1278" s="14" t="str">
        <f>IF(AE1278&gt;0,ROUND(INDEX(挂机升级突破!$DT$6:$ED$57,卡牌消耗!AI1278,AE1278)*INDEX(卡牌消耗!$B$7:$F$7,AG1278)/$Q$4,0),"")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430"/>
        <v>25</v>
      </c>
      <c r="AC1279" s="14">
        <f>INDEX(挂机升级突破!$DQ$6:$DQ$57,卡牌消耗!AI1279)</f>
        <v>11</v>
      </c>
      <c r="AD1279" s="14">
        <f>INDEX(挂机升级突破!DR$6:DR$57,卡牌消耗!$AI1279)</f>
        <v>4</v>
      </c>
      <c r="AE1279" s="14">
        <f>INDEX(挂机升级突破!DS$6:DS$57,卡牌消耗!$AI1279)</f>
        <v>0</v>
      </c>
      <c r="AF1279" s="14" t="str">
        <f t="shared" si="431"/>
        <v>雷震子</v>
      </c>
      <c r="AG1279" s="14">
        <f t="shared" si="432"/>
        <v>3</v>
      </c>
      <c r="AH1279" s="14" t="str">
        <f t="shared" si="433"/>
        <v>雷震子魂火-27</v>
      </c>
      <c r="AI1279" s="14">
        <f t="shared" si="434"/>
        <v>27</v>
      </c>
      <c r="AJ1279" s="14" t="str">
        <f>INDEX(挂机升级突破!$DT$4:$ED$4,INDEX(挂机升级突破!$DQ$6:$DQ$57,卡牌消耗!AI1279))</f>
        <v>金币</v>
      </c>
      <c r="AK1279" s="14">
        <f>ROUND(INDEX(挂机升级突破!$DJ$6:$DJ$57,卡牌消耗!AI1279)*INDEX(卡牌消耗!$B$8:$F$8,AG1279)/$Q$4/50,0)*50</f>
        <v>8800</v>
      </c>
      <c r="AL1279" s="14" t="str">
        <f>IF(AD1279&gt;0,INDEX(挂机升级突破!$DT$4:$ED$4,AD1279),"")</f>
        <v>橙色基础材料</v>
      </c>
      <c r="AM1279" s="14">
        <f>ROUND(INDEX(挂机升级突破!$DT$6:$ED$57,卡牌消耗!AI1279,AD1279)*INDEX(卡牌消耗!$B$5:$F$5,AG1279)/$Q$4/5,0)*5</f>
        <v>25</v>
      </c>
      <c r="AN1279" s="14" t="str">
        <f>IF(AE1279&gt;0,INDEX(挂机升级突破!$DT$4:$ED$4,AE1279),"")</f>
        <v/>
      </c>
      <c r="AO1279" s="14" t="str">
        <f>IF(AE1279&gt;0,ROUND(INDEX(挂机升级突破!$DT$6:$ED$57,卡牌消耗!AI1279,AE1279)*INDEX(卡牌消耗!$B$7:$F$7,AG1279)/$Q$4,0),"")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430"/>
        <v>25</v>
      </c>
      <c r="AC1280" s="14">
        <f>INDEX(挂机升级突破!$DQ$6:$DQ$57,卡牌消耗!AI1280)</f>
        <v>11</v>
      </c>
      <c r="AD1280" s="14">
        <f>INDEX(挂机升级突破!DR$6:DR$57,卡牌消耗!$AI1280)</f>
        <v>4</v>
      </c>
      <c r="AE1280" s="14">
        <f>INDEX(挂机升级突破!DS$6:DS$57,卡牌消耗!$AI1280)</f>
        <v>0</v>
      </c>
      <c r="AF1280" s="14" t="str">
        <f t="shared" si="431"/>
        <v>雷震子</v>
      </c>
      <c r="AG1280" s="14">
        <f t="shared" si="432"/>
        <v>3</v>
      </c>
      <c r="AH1280" s="14" t="str">
        <f t="shared" si="433"/>
        <v>雷震子魂火-28</v>
      </c>
      <c r="AI1280" s="14">
        <f t="shared" si="434"/>
        <v>28</v>
      </c>
      <c r="AJ1280" s="14" t="str">
        <f>INDEX(挂机升级突破!$DT$4:$ED$4,INDEX(挂机升级突破!$DQ$6:$DQ$57,卡牌消耗!AI1280))</f>
        <v>金币</v>
      </c>
      <c r="AK1280" s="14">
        <f>ROUND(INDEX(挂机升级突破!$DJ$6:$DJ$57,卡牌消耗!AI1280)*INDEX(卡牌消耗!$B$8:$F$8,AG1280)/$Q$4/50,0)*50</f>
        <v>8800</v>
      </c>
      <c r="AL1280" s="14" t="str">
        <f>IF(AD1280&gt;0,INDEX(挂机升级突破!$DT$4:$ED$4,AD1280),"")</f>
        <v>橙色基础材料</v>
      </c>
      <c r="AM1280" s="14">
        <f>ROUND(INDEX(挂机升级突破!$DT$6:$ED$57,卡牌消耗!AI1280,AD1280)*INDEX(卡牌消耗!$B$5:$F$5,AG1280)/$Q$4/5,0)*5</f>
        <v>25</v>
      </c>
      <c r="AN1280" s="14" t="str">
        <f>IF(AE1280&gt;0,INDEX(挂机升级突破!$DT$4:$ED$4,AE1280),"")</f>
        <v/>
      </c>
      <c r="AO1280" s="14" t="str">
        <f>IF(AE1280&gt;0,ROUND(INDEX(挂机升级突破!$DT$6:$ED$57,卡牌消耗!AI1280,AE1280)*INDEX(卡牌消耗!$B$7:$F$7,AG1280)/$Q$4,0),"")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430"/>
        <v>25</v>
      </c>
      <c r="AC1281" s="14">
        <f>INDEX(挂机升级突破!$DQ$6:$DQ$57,卡牌消耗!AI1281)</f>
        <v>11</v>
      </c>
      <c r="AD1281" s="14">
        <f>INDEX(挂机升级突破!DR$6:DR$57,卡牌消耗!$AI1281)</f>
        <v>4</v>
      </c>
      <c r="AE1281" s="14">
        <f>INDEX(挂机升级突破!DS$6:DS$57,卡牌消耗!$AI1281)</f>
        <v>0</v>
      </c>
      <c r="AF1281" s="14" t="str">
        <f t="shared" si="431"/>
        <v>雷震子</v>
      </c>
      <c r="AG1281" s="14">
        <f t="shared" si="432"/>
        <v>3</v>
      </c>
      <c r="AH1281" s="14" t="str">
        <f t="shared" si="433"/>
        <v>雷震子魂火-29</v>
      </c>
      <c r="AI1281" s="14">
        <f t="shared" si="434"/>
        <v>29</v>
      </c>
      <c r="AJ1281" s="14" t="str">
        <f>INDEX(挂机升级突破!$DT$4:$ED$4,INDEX(挂机升级突破!$DQ$6:$DQ$57,卡牌消耗!AI1281))</f>
        <v>金币</v>
      </c>
      <c r="AK1281" s="14">
        <f>ROUND(INDEX(挂机升级突破!$DJ$6:$DJ$57,卡牌消耗!AI1281)*INDEX(卡牌消耗!$B$8:$F$8,AG1281)/$Q$4/50,0)*50</f>
        <v>8900</v>
      </c>
      <c r="AL1281" s="14" t="str">
        <f>IF(AD1281&gt;0,INDEX(挂机升级突破!$DT$4:$ED$4,AD1281),"")</f>
        <v>橙色基础材料</v>
      </c>
      <c r="AM1281" s="14">
        <f>ROUND(INDEX(挂机升级突破!$DT$6:$ED$57,卡牌消耗!AI1281,AD1281)*INDEX(卡牌消耗!$B$5:$F$5,AG1281)/$Q$4/5,0)*5</f>
        <v>25</v>
      </c>
      <c r="AN1281" s="14" t="str">
        <f>IF(AE1281&gt;0,INDEX(挂机升级突破!$DT$4:$ED$4,AE1281),"")</f>
        <v/>
      </c>
      <c r="AO1281" s="14" t="str">
        <f>IF(AE1281&gt;0,ROUND(INDEX(挂机升级突破!$DT$6:$ED$57,卡牌消耗!AI1281,AE1281)*INDEX(卡牌消耗!$B$7:$F$7,AG1281)/$Q$4,0),"")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430"/>
        <v>25</v>
      </c>
      <c r="AC1282" s="14">
        <f>INDEX(挂机升级突破!$DQ$6:$DQ$57,卡牌消耗!AI1282)</f>
        <v>11</v>
      </c>
      <c r="AD1282" s="14">
        <f>INDEX(挂机升级突破!DR$6:DR$57,卡牌消耗!$AI1282)</f>
        <v>4</v>
      </c>
      <c r="AE1282" s="14">
        <f>INDEX(挂机升级突破!DS$6:DS$57,卡牌消耗!$AI1282)</f>
        <v>0</v>
      </c>
      <c r="AF1282" s="14" t="str">
        <f t="shared" si="431"/>
        <v>雷震子</v>
      </c>
      <c r="AG1282" s="14">
        <f t="shared" si="432"/>
        <v>3</v>
      </c>
      <c r="AH1282" s="14" t="str">
        <f t="shared" si="433"/>
        <v>雷震子魂火-30</v>
      </c>
      <c r="AI1282" s="14">
        <f t="shared" si="434"/>
        <v>30</v>
      </c>
      <c r="AJ1282" s="14" t="str">
        <f>INDEX(挂机升级突破!$DT$4:$ED$4,INDEX(挂机升级突破!$DQ$6:$DQ$57,卡牌消耗!AI1282))</f>
        <v>金币</v>
      </c>
      <c r="AK1282" s="14">
        <f>ROUND(INDEX(挂机升级突破!$DJ$6:$DJ$57,卡牌消耗!AI1282)*INDEX(卡牌消耗!$B$8:$F$8,AG1282)/$Q$4/50,0)*50</f>
        <v>8900</v>
      </c>
      <c r="AL1282" s="14" t="str">
        <f>IF(AD1282&gt;0,INDEX(挂机升级突破!$DT$4:$ED$4,AD1282),"")</f>
        <v>橙色基础材料</v>
      </c>
      <c r="AM1282" s="14">
        <f>ROUND(INDEX(挂机升级突破!$DT$6:$ED$57,卡牌消耗!AI1282,AD1282)*INDEX(卡牌消耗!$B$5:$F$5,AG1282)/$Q$4/5,0)*5</f>
        <v>25</v>
      </c>
      <c r="AN1282" s="14" t="str">
        <f>IF(AE1282&gt;0,INDEX(挂机升级突破!$DT$4:$ED$4,AE1282),"")</f>
        <v/>
      </c>
      <c r="AO1282" s="14" t="str">
        <f>IF(AE1282&gt;0,ROUND(INDEX(挂机升级突破!$DT$6:$ED$57,卡牌消耗!AI1282,AE1282)*INDEX(卡牌消耗!$B$7:$F$7,AG1282)/$Q$4,0),"")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430"/>
        <v>25</v>
      </c>
      <c r="AC1283" s="14">
        <f>INDEX(挂机升级突破!$DQ$6:$DQ$57,卡牌消耗!AI1283)</f>
        <v>11</v>
      </c>
      <c r="AD1283" s="14">
        <f>INDEX(挂机升级突破!DR$6:DR$57,卡牌消耗!$AI1283)</f>
        <v>4</v>
      </c>
      <c r="AE1283" s="14">
        <f>INDEX(挂机升级突破!DS$6:DS$57,卡牌消耗!$AI1283)</f>
        <v>0</v>
      </c>
      <c r="AF1283" s="14" t="str">
        <f t="shared" si="431"/>
        <v>雷震子</v>
      </c>
      <c r="AG1283" s="14">
        <f t="shared" si="432"/>
        <v>3</v>
      </c>
      <c r="AH1283" s="14" t="str">
        <f t="shared" si="433"/>
        <v>雷震子魂火-31</v>
      </c>
      <c r="AI1283" s="14">
        <f t="shared" si="434"/>
        <v>31</v>
      </c>
      <c r="AJ1283" s="14" t="str">
        <f>INDEX(挂机升级突破!$DT$4:$ED$4,INDEX(挂机升级突破!$DQ$6:$DQ$57,卡牌消耗!AI1283))</f>
        <v>金币</v>
      </c>
      <c r="AK1283" s="14">
        <f>ROUND(INDEX(挂机升级突破!$DJ$6:$DJ$57,卡牌消耗!AI1283)*INDEX(卡牌消耗!$B$8:$F$8,AG1283)/$Q$4/50,0)*50</f>
        <v>8900</v>
      </c>
      <c r="AL1283" s="14" t="str">
        <f>IF(AD1283&gt;0,INDEX(挂机升级突破!$DT$4:$ED$4,AD1283),"")</f>
        <v>橙色基础材料</v>
      </c>
      <c r="AM1283" s="14">
        <f>ROUND(INDEX(挂机升级突破!$DT$6:$ED$57,卡牌消耗!AI1283,AD1283)*INDEX(卡牌消耗!$B$5:$F$5,AG1283)/$Q$4/5,0)*5</f>
        <v>25</v>
      </c>
      <c r="AN1283" s="14" t="str">
        <f>IF(AE1283&gt;0,INDEX(挂机升级突破!$DT$4:$ED$4,AE1283),"")</f>
        <v/>
      </c>
      <c r="AO1283" s="14" t="str">
        <f>IF(AE1283&gt;0,ROUND(INDEX(挂机升级突破!$DT$6:$ED$57,卡牌消耗!AI1283,AE1283)*INDEX(卡牌消耗!$B$7:$F$7,AG1283)/$Q$4,0),"")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430"/>
        <v>25</v>
      </c>
      <c r="AC1284" s="14">
        <f>INDEX(挂机升级突破!$DQ$6:$DQ$57,卡牌消耗!AI1284)</f>
        <v>11</v>
      </c>
      <c r="AD1284" s="14">
        <f>INDEX(挂机升级突破!DR$6:DR$57,卡牌消耗!$AI1284)</f>
        <v>4</v>
      </c>
      <c r="AE1284" s="14">
        <f>INDEX(挂机升级突破!DS$6:DS$57,卡牌消耗!$AI1284)</f>
        <v>0</v>
      </c>
      <c r="AF1284" s="14" t="str">
        <f t="shared" si="431"/>
        <v>雷震子</v>
      </c>
      <c r="AG1284" s="14">
        <f t="shared" si="432"/>
        <v>3</v>
      </c>
      <c r="AH1284" s="14" t="str">
        <f t="shared" si="433"/>
        <v>雷震子魂火-32</v>
      </c>
      <c r="AI1284" s="14">
        <f t="shared" si="434"/>
        <v>32</v>
      </c>
      <c r="AJ1284" s="14" t="str">
        <f>INDEX(挂机升级突破!$DT$4:$ED$4,INDEX(挂机升级突破!$DQ$6:$DQ$57,卡牌消耗!AI1284))</f>
        <v>金币</v>
      </c>
      <c r="AK1284" s="14">
        <f>ROUND(INDEX(挂机升级突破!$DJ$6:$DJ$57,卡牌消耗!AI1284)*INDEX(卡牌消耗!$B$8:$F$8,AG1284)/$Q$4/50,0)*50</f>
        <v>12200</v>
      </c>
      <c r="AL1284" s="14" t="str">
        <f>IF(AD1284&gt;0,INDEX(挂机升级突破!$DT$4:$ED$4,AD1284),"")</f>
        <v>橙色基础材料</v>
      </c>
      <c r="AM1284" s="14">
        <f>ROUND(INDEX(挂机升级突破!$DT$6:$ED$57,卡牌消耗!AI1284,AD1284)*INDEX(卡牌消耗!$B$5:$F$5,AG1284)/$Q$4/5,0)*5</f>
        <v>25</v>
      </c>
      <c r="AN1284" s="14" t="str">
        <f>IF(AE1284&gt;0,INDEX(挂机升级突破!$DT$4:$ED$4,AE1284),"")</f>
        <v/>
      </c>
      <c r="AO1284" s="14" t="str">
        <f>IF(AE1284&gt;0,ROUND(INDEX(挂机升级突破!$DT$6:$ED$57,卡牌消耗!AI1284,AE1284)*INDEX(卡牌消耗!$B$7:$F$7,AG1284)/$Q$4,0),"")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430"/>
        <v>25</v>
      </c>
      <c r="AC1285" s="14">
        <f>INDEX(挂机升级突破!$DQ$6:$DQ$57,卡牌消耗!AI1285)</f>
        <v>11</v>
      </c>
      <c r="AD1285" s="14">
        <f>INDEX(挂机升级突破!DR$6:DR$57,卡牌消耗!$AI1285)</f>
        <v>4</v>
      </c>
      <c r="AE1285" s="14">
        <f>INDEX(挂机升级突破!DS$6:DS$57,卡牌消耗!$AI1285)</f>
        <v>0</v>
      </c>
      <c r="AF1285" s="14" t="str">
        <f t="shared" si="431"/>
        <v>雷震子</v>
      </c>
      <c r="AG1285" s="14">
        <f t="shared" si="432"/>
        <v>3</v>
      </c>
      <c r="AH1285" s="14" t="str">
        <f t="shared" si="433"/>
        <v>雷震子魂火-33</v>
      </c>
      <c r="AI1285" s="14">
        <f t="shared" si="434"/>
        <v>33</v>
      </c>
      <c r="AJ1285" s="14" t="str">
        <f>INDEX(挂机升级突破!$DT$4:$ED$4,INDEX(挂机升级突破!$DQ$6:$DQ$57,卡牌消耗!AI1285))</f>
        <v>金币</v>
      </c>
      <c r="AK1285" s="14">
        <f>ROUND(INDEX(挂机升级突破!$DJ$6:$DJ$57,卡牌消耗!AI1285)*INDEX(卡牌消耗!$B$8:$F$8,AG1285)/$Q$4/50,0)*50</f>
        <v>12200</v>
      </c>
      <c r="AL1285" s="14" t="str">
        <f>IF(AD1285&gt;0,INDEX(挂机升级突破!$DT$4:$ED$4,AD1285),"")</f>
        <v>橙色基础材料</v>
      </c>
      <c r="AM1285" s="14">
        <f>ROUND(INDEX(挂机升级突破!$DT$6:$ED$57,卡牌消耗!AI1285,AD1285)*INDEX(卡牌消耗!$B$5:$F$5,AG1285)/$Q$4/5,0)*5</f>
        <v>25</v>
      </c>
      <c r="AN1285" s="14" t="str">
        <f>IF(AE1285&gt;0,INDEX(挂机升级突破!$DT$4:$ED$4,AE1285),"")</f>
        <v/>
      </c>
      <c r="AO1285" s="14" t="str">
        <f>IF(AE1285&gt;0,ROUND(INDEX(挂机升级突破!$DT$6:$ED$57,卡牌消耗!AI1285,AE1285)*INDEX(卡牌消耗!$B$7:$F$7,AG1285)/$Q$4,0),"")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435">INT((AA1286-1)/52)+1</f>
        <v>25</v>
      </c>
      <c r="AC1286" s="14">
        <f>INDEX(挂机升级突破!$DQ$6:$DQ$57,卡牌消耗!AI1286)</f>
        <v>11</v>
      </c>
      <c r="AD1286" s="14">
        <f>INDEX(挂机升级突破!DR$6:DR$57,卡牌消耗!$AI1286)</f>
        <v>4</v>
      </c>
      <c r="AE1286" s="14">
        <f>INDEX(挂机升级突破!DS$6:DS$57,卡牌消耗!$AI1286)</f>
        <v>0</v>
      </c>
      <c r="AF1286" s="14" t="str">
        <f t="shared" ref="AF1286:AF1349" si="436">INDEX($B$13:$B$40,AB1286)</f>
        <v>雷震子</v>
      </c>
      <c r="AG1286" s="14">
        <f t="shared" ref="AG1286:AG1349" si="437">INDEX($C$13:$C$40,AB1286)</f>
        <v>3</v>
      </c>
      <c r="AH1286" s="14" t="str">
        <f t="shared" ref="AH1286:AH1349" si="438">AF1286&amp;"魂火-"&amp;AI1286</f>
        <v>雷震子魂火-34</v>
      </c>
      <c r="AI1286" s="14">
        <f t="shared" ref="AI1286:AI1349" si="439">AA1286-(AB1286-1)*52</f>
        <v>34</v>
      </c>
      <c r="AJ1286" s="14" t="str">
        <f>INDEX(挂机升级突破!$DT$4:$ED$4,INDEX(挂机升级突破!$DQ$6:$DQ$57,卡牌消耗!AI1286))</f>
        <v>金币</v>
      </c>
      <c r="AK1286" s="14">
        <f>ROUND(INDEX(挂机升级突破!$DJ$6:$DJ$57,卡牌消耗!AI1286)*INDEX(卡牌消耗!$B$8:$F$8,AG1286)/$Q$4/50,0)*50</f>
        <v>12200</v>
      </c>
      <c r="AL1286" s="14" t="str">
        <f>IF(AD1286&gt;0,INDEX(挂机升级突破!$DT$4:$ED$4,AD1286),"")</f>
        <v>橙色基础材料</v>
      </c>
      <c r="AM1286" s="14">
        <f>ROUND(INDEX(挂机升级突破!$DT$6:$ED$57,卡牌消耗!AI1286,AD1286)*INDEX(卡牌消耗!$B$5:$F$5,AG1286)/$Q$4/5,0)*5</f>
        <v>30</v>
      </c>
      <c r="AN1286" s="14" t="str">
        <f>IF(AE1286&gt;0,INDEX(挂机升级突破!$DT$4:$ED$4,AE1286),"")</f>
        <v/>
      </c>
      <c r="AO1286" s="14" t="str">
        <f>IF(AE1286&gt;0,ROUND(INDEX(挂机升级突破!$DT$6:$ED$57,卡牌消耗!AI1286,AE1286)*INDEX(卡牌消耗!$B$7:$F$7,AG1286)/$Q$4,0),"")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435"/>
        <v>25</v>
      </c>
      <c r="AC1287" s="14">
        <f>INDEX(挂机升级突破!$DQ$6:$DQ$57,卡牌消耗!AI1287)</f>
        <v>11</v>
      </c>
      <c r="AD1287" s="14">
        <f>INDEX(挂机升级突破!DR$6:DR$57,卡牌消耗!$AI1287)</f>
        <v>4</v>
      </c>
      <c r="AE1287" s="14">
        <f>INDEX(挂机升级突破!DS$6:DS$57,卡牌消耗!$AI1287)</f>
        <v>0</v>
      </c>
      <c r="AF1287" s="14" t="str">
        <f t="shared" si="436"/>
        <v>雷震子</v>
      </c>
      <c r="AG1287" s="14">
        <f t="shared" si="437"/>
        <v>3</v>
      </c>
      <c r="AH1287" s="14" t="str">
        <f t="shared" si="438"/>
        <v>雷震子魂火-35</v>
      </c>
      <c r="AI1287" s="14">
        <f t="shared" si="439"/>
        <v>35</v>
      </c>
      <c r="AJ1287" s="14" t="str">
        <f>INDEX(挂机升级突破!$DT$4:$ED$4,INDEX(挂机升级突破!$DQ$6:$DQ$57,卡牌消耗!AI1287))</f>
        <v>金币</v>
      </c>
      <c r="AK1287" s="14">
        <f>ROUND(INDEX(挂机升级突破!$DJ$6:$DJ$57,卡牌消耗!AI1287)*INDEX(卡牌消耗!$B$8:$F$8,AG1287)/$Q$4/50,0)*50</f>
        <v>15550</v>
      </c>
      <c r="AL1287" s="14" t="str">
        <f>IF(AD1287&gt;0,INDEX(挂机升级突破!$DT$4:$ED$4,AD1287),"")</f>
        <v>橙色基础材料</v>
      </c>
      <c r="AM1287" s="14">
        <f>ROUND(INDEX(挂机升级突破!$DT$6:$ED$57,卡牌消耗!AI1287,AD1287)*INDEX(卡牌消耗!$B$5:$F$5,AG1287)/$Q$4/5,0)*5</f>
        <v>30</v>
      </c>
      <c r="AN1287" s="14" t="str">
        <f>IF(AE1287&gt;0,INDEX(挂机升级突破!$DT$4:$ED$4,AE1287),"")</f>
        <v/>
      </c>
      <c r="AO1287" s="14" t="str">
        <f>IF(AE1287&gt;0,ROUND(INDEX(挂机升级突破!$DT$6:$ED$57,卡牌消耗!AI1287,AE1287)*INDEX(卡牌消耗!$B$7:$F$7,AG1287)/$Q$4,0),"")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435"/>
        <v>25</v>
      </c>
      <c r="AC1288" s="14">
        <f>INDEX(挂机升级突破!$DQ$6:$DQ$57,卡牌消耗!AI1288)</f>
        <v>11</v>
      </c>
      <c r="AD1288" s="14">
        <f>INDEX(挂机升级突破!DR$6:DR$57,卡牌消耗!$AI1288)</f>
        <v>4</v>
      </c>
      <c r="AE1288" s="14">
        <f>INDEX(挂机升级突破!DS$6:DS$57,卡牌消耗!$AI1288)</f>
        <v>0</v>
      </c>
      <c r="AF1288" s="14" t="str">
        <f t="shared" si="436"/>
        <v>雷震子</v>
      </c>
      <c r="AG1288" s="14">
        <f t="shared" si="437"/>
        <v>3</v>
      </c>
      <c r="AH1288" s="14" t="str">
        <f t="shared" si="438"/>
        <v>雷震子魂火-36</v>
      </c>
      <c r="AI1288" s="14">
        <f t="shared" si="439"/>
        <v>36</v>
      </c>
      <c r="AJ1288" s="14" t="str">
        <f>INDEX(挂机升级突破!$DT$4:$ED$4,INDEX(挂机升级突破!$DQ$6:$DQ$57,卡牌消耗!AI1288))</f>
        <v>金币</v>
      </c>
      <c r="AK1288" s="14">
        <f>ROUND(INDEX(挂机升级突破!$DJ$6:$DJ$57,卡牌消耗!AI1288)*INDEX(卡牌消耗!$B$8:$F$8,AG1288)/$Q$4/50,0)*50</f>
        <v>15550</v>
      </c>
      <c r="AL1288" s="14" t="str">
        <f>IF(AD1288&gt;0,INDEX(挂机升级突破!$DT$4:$ED$4,AD1288),"")</f>
        <v>橙色基础材料</v>
      </c>
      <c r="AM1288" s="14">
        <f>ROUND(INDEX(挂机升级突破!$DT$6:$ED$57,卡牌消耗!AI1288,AD1288)*INDEX(卡牌消耗!$B$5:$F$5,AG1288)/$Q$4/5,0)*5</f>
        <v>30</v>
      </c>
      <c r="AN1288" s="14" t="str">
        <f>IF(AE1288&gt;0,INDEX(挂机升级突破!$DT$4:$ED$4,AE1288),"")</f>
        <v/>
      </c>
      <c r="AO1288" s="14" t="str">
        <f>IF(AE1288&gt;0,ROUND(INDEX(挂机升级突破!$DT$6:$ED$57,卡牌消耗!AI1288,AE1288)*INDEX(卡牌消耗!$B$7:$F$7,AG1288)/$Q$4,0),"")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435"/>
        <v>25</v>
      </c>
      <c r="AC1289" s="14">
        <f>INDEX(挂机升级突破!$DQ$6:$DQ$57,卡牌消耗!AI1289)</f>
        <v>11</v>
      </c>
      <c r="AD1289" s="14">
        <f>INDEX(挂机升级突破!DR$6:DR$57,卡牌消耗!$AI1289)</f>
        <v>4</v>
      </c>
      <c r="AE1289" s="14">
        <f>INDEX(挂机升级突破!DS$6:DS$57,卡牌消耗!$AI1289)</f>
        <v>0</v>
      </c>
      <c r="AF1289" s="14" t="str">
        <f t="shared" si="436"/>
        <v>雷震子</v>
      </c>
      <c r="AG1289" s="14">
        <f t="shared" si="437"/>
        <v>3</v>
      </c>
      <c r="AH1289" s="14" t="str">
        <f t="shared" si="438"/>
        <v>雷震子魂火-37</v>
      </c>
      <c r="AI1289" s="14">
        <f t="shared" si="439"/>
        <v>37</v>
      </c>
      <c r="AJ1289" s="14" t="str">
        <f>INDEX(挂机升级突破!$DT$4:$ED$4,INDEX(挂机升级突破!$DQ$6:$DQ$57,卡牌消耗!AI1289))</f>
        <v>金币</v>
      </c>
      <c r="AK1289" s="14">
        <f>ROUND(INDEX(挂机升级突破!$DJ$6:$DJ$57,卡牌消耗!AI1289)*INDEX(卡牌消耗!$B$8:$F$8,AG1289)/$Q$4/50,0)*50</f>
        <v>16650</v>
      </c>
      <c r="AL1289" s="14" t="str">
        <f>IF(AD1289&gt;0,INDEX(挂机升级突破!$DT$4:$ED$4,AD1289),"")</f>
        <v>橙色基础材料</v>
      </c>
      <c r="AM1289" s="14">
        <f>ROUND(INDEX(挂机升级突破!$DT$6:$ED$57,卡牌消耗!AI1289,AD1289)*INDEX(卡牌消耗!$B$5:$F$5,AG1289)/$Q$4/5,0)*5</f>
        <v>30</v>
      </c>
      <c r="AN1289" s="14" t="str">
        <f>IF(AE1289&gt;0,INDEX(挂机升级突破!$DT$4:$ED$4,AE1289),"")</f>
        <v/>
      </c>
      <c r="AO1289" s="14" t="str">
        <f>IF(AE1289&gt;0,ROUND(INDEX(挂机升级突破!$DT$6:$ED$57,卡牌消耗!AI1289,AE1289)*INDEX(卡牌消耗!$B$7:$F$7,AG1289)/$Q$4,0),"")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435"/>
        <v>25</v>
      </c>
      <c r="AC1290" s="14">
        <f>INDEX(挂机升级突破!$DQ$6:$DQ$57,卡牌消耗!AI1290)</f>
        <v>11</v>
      </c>
      <c r="AD1290" s="14">
        <f>INDEX(挂机升级突破!DR$6:DR$57,卡牌消耗!$AI1290)</f>
        <v>5</v>
      </c>
      <c r="AE1290" s="14">
        <f>INDEX(挂机升级突破!DS$6:DS$57,卡牌消耗!$AI1290)</f>
        <v>0</v>
      </c>
      <c r="AF1290" s="14" t="str">
        <f t="shared" si="436"/>
        <v>雷震子</v>
      </c>
      <c r="AG1290" s="14">
        <f t="shared" si="437"/>
        <v>3</v>
      </c>
      <c r="AH1290" s="14" t="str">
        <f t="shared" si="438"/>
        <v>雷震子魂火-38</v>
      </c>
      <c r="AI1290" s="14">
        <f t="shared" si="439"/>
        <v>38</v>
      </c>
      <c r="AJ1290" s="14" t="str">
        <f>INDEX(挂机升级突破!$DT$4:$ED$4,INDEX(挂机升级突破!$DQ$6:$DQ$57,卡牌消耗!AI1290))</f>
        <v>金币</v>
      </c>
      <c r="AK1290" s="14">
        <f>ROUND(INDEX(挂机升级突破!$DJ$6:$DJ$57,卡牌消耗!AI1290)*INDEX(卡牌消耗!$B$8:$F$8,AG1290)/$Q$4/50,0)*50</f>
        <v>21500</v>
      </c>
      <c r="AL1290" s="14" t="str">
        <f>IF(AD1290&gt;0,INDEX(挂机升级突破!$DT$4:$ED$4,AD1290),"")</f>
        <v>红色基础材料</v>
      </c>
      <c r="AM1290" s="14">
        <f>ROUND(INDEX(挂机升级突破!$DT$6:$ED$57,卡牌消耗!AI1290,AD1290)*INDEX(卡牌消耗!$B$5:$F$5,AG1290)/$Q$4/5,0)*5</f>
        <v>10</v>
      </c>
      <c r="AN1290" s="14" t="str">
        <f>IF(AE1290&gt;0,INDEX(挂机升级突破!$DT$4:$ED$4,AE1290),"")</f>
        <v/>
      </c>
      <c r="AO1290" s="14" t="str">
        <f>IF(AE1290&gt;0,ROUND(INDEX(挂机升级突破!$DT$6:$ED$57,卡牌消耗!AI1290,AE1290)*INDEX(卡牌消耗!$B$7:$F$7,AG1290)/$Q$4,0),"")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435"/>
        <v>25</v>
      </c>
      <c r="AC1291" s="14">
        <f>INDEX(挂机升级突破!$DQ$6:$DQ$57,卡牌消耗!AI1291)</f>
        <v>11</v>
      </c>
      <c r="AD1291" s="14">
        <f>INDEX(挂机升级突破!DR$6:DR$57,卡牌消耗!$AI1291)</f>
        <v>5</v>
      </c>
      <c r="AE1291" s="14">
        <f>INDEX(挂机升级突破!DS$6:DS$57,卡牌消耗!$AI1291)</f>
        <v>0</v>
      </c>
      <c r="AF1291" s="14" t="str">
        <f t="shared" si="436"/>
        <v>雷震子</v>
      </c>
      <c r="AG1291" s="14">
        <f t="shared" si="437"/>
        <v>3</v>
      </c>
      <c r="AH1291" s="14" t="str">
        <f t="shared" si="438"/>
        <v>雷震子魂火-39</v>
      </c>
      <c r="AI1291" s="14">
        <f t="shared" si="439"/>
        <v>39</v>
      </c>
      <c r="AJ1291" s="14" t="str">
        <f>INDEX(挂机升级突破!$DT$4:$ED$4,INDEX(挂机升级突破!$DQ$6:$DQ$57,卡牌消耗!AI1291))</f>
        <v>金币</v>
      </c>
      <c r="AK1291" s="14">
        <f>ROUND(INDEX(挂机升级突破!$DJ$6:$DJ$57,卡牌消耗!AI1291)*INDEX(卡牌消耗!$B$8:$F$8,AG1291)/$Q$4/50,0)*50</f>
        <v>21500</v>
      </c>
      <c r="AL1291" s="14" t="str">
        <f>IF(AD1291&gt;0,INDEX(挂机升级突破!$DT$4:$ED$4,AD1291),"")</f>
        <v>红色基础材料</v>
      </c>
      <c r="AM1291" s="14">
        <f>ROUND(INDEX(挂机升级突破!$DT$6:$ED$57,卡牌消耗!AI1291,AD1291)*INDEX(卡牌消耗!$B$5:$F$5,AG1291)/$Q$4/5,0)*5</f>
        <v>10</v>
      </c>
      <c r="AN1291" s="14" t="str">
        <f>IF(AE1291&gt;0,INDEX(挂机升级突破!$DT$4:$ED$4,AE1291),"")</f>
        <v/>
      </c>
      <c r="AO1291" s="14" t="str">
        <f>IF(AE1291&gt;0,ROUND(INDEX(挂机升级突破!$DT$6:$ED$57,卡牌消耗!AI1291,AE1291)*INDEX(卡牌消耗!$B$7:$F$7,AG1291)/$Q$4,0),"")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435"/>
        <v>25</v>
      </c>
      <c r="AC1292" s="14">
        <f>INDEX(挂机升级突破!$DQ$6:$DQ$57,卡牌消耗!AI1292)</f>
        <v>11</v>
      </c>
      <c r="AD1292" s="14">
        <f>INDEX(挂机升级突破!DR$6:DR$57,卡牌消耗!$AI1292)</f>
        <v>5</v>
      </c>
      <c r="AE1292" s="14">
        <f>INDEX(挂机升级突破!DS$6:DS$57,卡牌消耗!$AI1292)</f>
        <v>0</v>
      </c>
      <c r="AF1292" s="14" t="str">
        <f t="shared" si="436"/>
        <v>雷震子</v>
      </c>
      <c r="AG1292" s="14">
        <f t="shared" si="437"/>
        <v>3</v>
      </c>
      <c r="AH1292" s="14" t="str">
        <f t="shared" si="438"/>
        <v>雷震子魂火-40</v>
      </c>
      <c r="AI1292" s="14">
        <f t="shared" si="439"/>
        <v>40</v>
      </c>
      <c r="AJ1292" s="14" t="str">
        <f>INDEX(挂机升级突破!$DT$4:$ED$4,INDEX(挂机升级突破!$DQ$6:$DQ$57,卡牌消耗!AI1292))</f>
        <v>金币</v>
      </c>
      <c r="AK1292" s="14">
        <f>ROUND(INDEX(挂机升级突破!$DJ$6:$DJ$57,卡牌消耗!AI1292)*INDEX(卡牌消耗!$B$8:$F$8,AG1292)/$Q$4/50,0)*50</f>
        <v>21500</v>
      </c>
      <c r="AL1292" s="14" t="str">
        <f>IF(AD1292&gt;0,INDEX(挂机升级突破!$DT$4:$ED$4,AD1292),"")</f>
        <v>红色基础材料</v>
      </c>
      <c r="AM1292" s="14">
        <f>ROUND(INDEX(挂机升级突破!$DT$6:$ED$57,卡牌消耗!AI1292,AD1292)*INDEX(卡牌消耗!$B$5:$F$5,AG1292)/$Q$4/5,0)*5</f>
        <v>10</v>
      </c>
      <c r="AN1292" s="14" t="str">
        <f>IF(AE1292&gt;0,INDEX(挂机升级突破!$DT$4:$ED$4,AE1292),"")</f>
        <v/>
      </c>
      <c r="AO1292" s="14" t="str">
        <f>IF(AE1292&gt;0,ROUND(INDEX(挂机升级突破!$DT$6:$ED$57,卡牌消耗!AI1292,AE1292)*INDEX(卡牌消耗!$B$7:$F$7,AG1292)/$Q$4,0),"")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435"/>
        <v>25</v>
      </c>
      <c r="AC1293" s="14">
        <f>INDEX(挂机升级突破!$DQ$6:$DQ$57,卡牌消耗!AI1293)</f>
        <v>11</v>
      </c>
      <c r="AD1293" s="14">
        <f>INDEX(挂机升级突破!DR$6:DR$57,卡牌消耗!$AI1293)</f>
        <v>5</v>
      </c>
      <c r="AE1293" s="14">
        <f>INDEX(挂机升级突破!DS$6:DS$57,卡牌消耗!$AI1293)</f>
        <v>10</v>
      </c>
      <c r="AF1293" s="14" t="str">
        <f t="shared" si="436"/>
        <v>雷震子</v>
      </c>
      <c r="AG1293" s="14">
        <f t="shared" si="437"/>
        <v>3</v>
      </c>
      <c r="AH1293" s="14" t="str">
        <f t="shared" si="438"/>
        <v>雷震子魂火-41</v>
      </c>
      <c r="AI1293" s="14">
        <f t="shared" si="439"/>
        <v>41</v>
      </c>
      <c r="AJ1293" s="14" t="str">
        <f>INDEX(挂机升级突破!$DT$4:$ED$4,INDEX(挂机升级突破!$DQ$6:$DQ$57,卡牌消耗!AI1293))</f>
        <v>金币</v>
      </c>
      <c r="AK1293" s="14">
        <f>ROUND(INDEX(挂机升级突破!$DJ$6:$DJ$57,卡牌消耗!AI1293)*INDEX(卡牌消耗!$B$8:$F$8,AG1293)/$Q$4/50,0)*50</f>
        <v>29550</v>
      </c>
      <c r="AL1293" s="14" t="str">
        <f>IF(AD1293&gt;0,INDEX(挂机升级突破!$DT$4:$ED$4,AD1293),"")</f>
        <v>红色基础材料</v>
      </c>
      <c r="AM1293" s="14">
        <f>ROUND(INDEX(挂机升级突破!$DT$6:$ED$57,卡牌消耗!AI1293,AD1293)*INDEX(卡牌消耗!$B$5:$F$5,AG1293)/$Q$4/5,0)*5</f>
        <v>10</v>
      </c>
      <c r="AN1293" s="14" t="str">
        <f>IF(AE1293&gt;0,INDEX(挂机升级突破!$DT$4:$ED$4,AE1293),"")</f>
        <v>灵玉</v>
      </c>
      <c r="AO1293" s="14">
        <f>IF(AE1293&gt;0,ROUND(INDEX(挂机升级突破!$DT$6:$ED$57,卡牌消耗!AI1293,AE1293)*INDEX(卡牌消耗!$B$7:$F$7,AG1293)/$Q$4,0),"")</f>
        <v>2</v>
      </c>
    </row>
    <row r="1294" spans="27:41" ht="16.5" x14ac:dyDescent="0.2">
      <c r="AA1294" s="104">
        <v>1290</v>
      </c>
      <c r="AB1294" s="14">
        <f t="shared" si="435"/>
        <v>25</v>
      </c>
      <c r="AC1294" s="14">
        <f>INDEX(挂机升级突破!$DQ$6:$DQ$57,卡牌消耗!AI1294)</f>
        <v>11</v>
      </c>
      <c r="AD1294" s="14">
        <f>INDEX(挂机升级突破!DR$6:DR$57,卡牌消耗!$AI1294)</f>
        <v>5</v>
      </c>
      <c r="AE1294" s="14">
        <f>INDEX(挂机升级突破!DS$6:DS$57,卡牌消耗!$AI1294)</f>
        <v>10</v>
      </c>
      <c r="AF1294" s="14" t="str">
        <f t="shared" si="436"/>
        <v>雷震子</v>
      </c>
      <c r="AG1294" s="14">
        <f t="shared" si="437"/>
        <v>3</v>
      </c>
      <c r="AH1294" s="14" t="str">
        <f t="shared" si="438"/>
        <v>雷震子魂火-42</v>
      </c>
      <c r="AI1294" s="14">
        <f t="shared" si="439"/>
        <v>42</v>
      </c>
      <c r="AJ1294" s="14" t="str">
        <f>INDEX(挂机升级突破!$DT$4:$ED$4,INDEX(挂机升级突破!$DQ$6:$DQ$57,卡牌消耗!AI1294))</f>
        <v>金币</v>
      </c>
      <c r="AK1294" s="14">
        <f>ROUND(INDEX(挂机升级突破!$DJ$6:$DJ$57,卡牌消耗!AI1294)*INDEX(卡牌消耗!$B$8:$F$8,AG1294)/$Q$4/50,0)*50</f>
        <v>29550</v>
      </c>
      <c r="AL1294" s="14" t="str">
        <f>IF(AD1294&gt;0,INDEX(挂机升级突破!$DT$4:$ED$4,AD1294),"")</f>
        <v>红色基础材料</v>
      </c>
      <c r="AM1294" s="14">
        <f>ROUND(INDEX(挂机升级突破!$DT$6:$ED$57,卡牌消耗!AI1294,AD1294)*INDEX(卡牌消耗!$B$5:$F$5,AG1294)/$Q$4/5,0)*5</f>
        <v>10</v>
      </c>
      <c r="AN1294" s="14" t="str">
        <f>IF(AE1294&gt;0,INDEX(挂机升级突破!$DT$4:$ED$4,AE1294),"")</f>
        <v>灵玉</v>
      </c>
      <c r="AO1294" s="14">
        <f>IF(AE1294&gt;0,ROUND(INDEX(挂机升级突破!$DT$6:$ED$57,卡牌消耗!AI1294,AE1294)*INDEX(卡牌消耗!$B$7:$F$7,AG1294)/$Q$4,0),"")</f>
        <v>2</v>
      </c>
    </row>
    <row r="1295" spans="27:41" ht="16.5" x14ac:dyDescent="0.2">
      <c r="AA1295" s="104">
        <v>1291</v>
      </c>
      <c r="AB1295" s="14">
        <f t="shared" si="435"/>
        <v>25</v>
      </c>
      <c r="AC1295" s="14">
        <f>INDEX(挂机升级突破!$DQ$6:$DQ$57,卡牌消耗!AI1295)</f>
        <v>11</v>
      </c>
      <c r="AD1295" s="14">
        <f>INDEX(挂机升级突破!DR$6:DR$57,卡牌消耗!$AI1295)</f>
        <v>5</v>
      </c>
      <c r="AE1295" s="14">
        <f>INDEX(挂机升级突破!DS$6:DS$57,卡牌消耗!$AI1295)</f>
        <v>10</v>
      </c>
      <c r="AF1295" s="14" t="str">
        <f t="shared" si="436"/>
        <v>雷震子</v>
      </c>
      <c r="AG1295" s="14">
        <f t="shared" si="437"/>
        <v>3</v>
      </c>
      <c r="AH1295" s="14" t="str">
        <f t="shared" si="438"/>
        <v>雷震子魂火-43</v>
      </c>
      <c r="AI1295" s="14">
        <f t="shared" si="439"/>
        <v>43</v>
      </c>
      <c r="AJ1295" s="14" t="str">
        <f>INDEX(挂机升级突破!$DT$4:$ED$4,INDEX(挂机升级突破!$DQ$6:$DQ$57,卡牌消耗!AI1295))</f>
        <v>金币</v>
      </c>
      <c r="AK1295" s="14">
        <f>ROUND(INDEX(挂机升级突破!$DJ$6:$DJ$57,卡牌消耗!AI1295)*INDEX(卡牌消耗!$B$8:$F$8,AG1295)/$Q$4/50,0)*50</f>
        <v>29550</v>
      </c>
      <c r="AL1295" s="14" t="str">
        <f>IF(AD1295&gt;0,INDEX(挂机升级突破!$DT$4:$ED$4,AD1295),"")</f>
        <v>红色基础材料</v>
      </c>
      <c r="AM1295" s="14">
        <f>ROUND(INDEX(挂机升级突破!$DT$6:$ED$57,卡牌消耗!AI1295,AD1295)*INDEX(卡牌消耗!$B$5:$F$5,AG1295)/$Q$4/5,0)*5</f>
        <v>10</v>
      </c>
      <c r="AN1295" s="14" t="str">
        <f>IF(AE1295&gt;0,INDEX(挂机升级突破!$DT$4:$ED$4,AE1295),"")</f>
        <v>灵玉</v>
      </c>
      <c r="AO1295" s="14">
        <f>IF(AE1295&gt;0,ROUND(INDEX(挂机升级突破!$DT$6:$ED$57,卡牌消耗!AI1295,AE1295)*INDEX(卡牌消耗!$B$7:$F$7,AG1295)/$Q$4,0),"")</f>
        <v>2</v>
      </c>
    </row>
    <row r="1296" spans="27:41" ht="16.5" x14ac:dyDescent="0.2">
      <c r="AA1296" s="104">
        <v>1292</v>
      </c>
      <c r="AB1296" s="14">
        <f t="shared" si="435"/>
        <v>25</v>
      </c>
      <c r="AC1296" s="14">
        <f>INDEX(挂机升级突破!$DQ$6:$DQ$57,卡牌消耗!AI1296)</f>
        <v>11</v>
      </c>
      <c r="AD1296" s="14">
        <f>INDEX(挂机升级突破!DR$6:DR$57,卡牌消耗!$AI1296)</f>
        <v>5</v>
      </c>
      <c r="AE1296" s="14">
        <f>INDEX(挂机升级突破!DS$6:DS$57,卡牌消耗!$AI1296)</f>
        <v>10</v>
      </c>
      <c r="AF1296" s="14" t="str">
        <f t="shared" si="436"/>
        <v>雷震子</v>
      </c>
      <c r="AG1296" s="14">
        <f t="shared" si="437"/>
        <v>3</v>
      </c>
      <c r="AH1296" s="14" t="str">
        <f t="shared" si="438"/>
        <v>雷震子魂火-44</v>
      </c>
      <c r="AI1296" s="14">
        <f t="shared" si="439"/>
        <v>44</v>
      </c>
      <c r="AJ1296" s="14" t="str">
        <f>INDEX(挂机升级突破!$DT$4:$ED$4,INDEX(挂机升级突破!$DQ$6:$DQ$57,卡牌消耗!AI1296))</f>
        <v>金币</v>
      </c>
      <c r="AK1296" s="14">
        <f>ROUND(INDEX(挂机升级突破!$DJ$6:$DJ$57,卡牌消耗!AI1296)*INDEX(卡牌消耗!$B$8:$F$8,AG1296)/$Q$4/50,0)*50</f>
        <v>37600</v>
      </c>
      <c r="AL1296" s="14" t="str">
        <f>IF(AD1296&gt;0,INDEX(挂机升级突破!$DT$4:$ED$4,AD1296),"")</f>
        <v>红色基础材料</v>
      </c>
      <c r="AM1296" s="14">
        <f>ROUND(INDEX(挂机升级突破!$DT$6:$ED$57,卡牌消耗!AI1296,AD1296)*INDEX(卡牌消耗!$B$5:$F$5,AG1296)/$Q$4/5,0)*5</f>
        <v>10</v>
      </c>
      <c r="AN1296" s="14" t="str">
        <f>IF(AE1296&gt;0,INDEX(挂机升级突破!$DT$4:$ED$4,AE1296),"")</f>
        <v>灵玉</v>
      </c>
      <c r="AO1296" s="14">
        <f>IF(AE1296&gt;0,ROUND(INDEX(挂机升级突破!$DT$6:$ED$57,卡牌消耗!AI1296,AE1296)*INDEX(卡牌消耗!$B$7:$F$7,AG1296)/$Q$4,0),"")</f>
        <v>2</v>
      </c>
    </row>
    <row r="1297" spans="27:41" ht="16.5" x14ac:dyDescent="0.2">
      <c r="AA1297" s="104">
        <v>1293</v>
      </c>
      <c r="AB1297" s="14">
        <f t="shared" si="435"/>
        <v>25</v>
      </c>
      <c r="AC1297" s="14">
        <f>INDEX(挂机升级突破!$DQ$6:$DQ$57,卡牌消耗!AI1297)</f>
        <v>11</v>
      </c>
      <c r="AD1297" s="14">
        <f>INDEX(挂机升级突破!DR$6:DR$57,卡牌消耗!$AI1297)</f>
        <v>5</v>
      </c>
      <c r="AE1297" s="14">
        <f>INDEX(挂机升级突破!DS$6:DS$57,卡牌消耗!$AI1297)</f>
        <v>10</v>
      </c>
      <c r="AF1297" s="14" t="str">
        <f t="shared" si="436"/>
        <v>雷震子</v>
      </c>
      <c r="AG1297" s="14">
        <f t="shared" si="437"/>
        <v>3</v>
      </c>
      <c r="AH1297" s="14" t="str">
        <f t="shared" si="438"/>
        <v>雷震子魂火-45</v>
      </c>
      <c r="AI1297" s="14">
        <f t="shared" si="439"/>
        <v>45</v>
      </c>
      <c r="AJ1297" s="14" t="str">
        <f>INDEX(挂机升级突破!$DT$4:$ED$4,INDEX(挂机升级突破!$DQ$6:$DQ$57,卡牌消耗!AI1297))</f>
        <v>金币</v>
      </c>
      <c r="AK1297" s="14">
        <f>ROUND(INDEX(挂机升级突破!$DJ$6:$DJ$57,卡牌消耗!AI1297)*INDEX(卡牌消耗!$B$8:$F$8,AG1297)/$Q$4/50,0)*50</f>
        <v>37600</v>
      </c>
      <c r="AL1297" s="14" t="str">
        <f>IF(AD1297&gt;0,INDEX(挂机升级突破!$DT$4:$ED$4,AD1297),"")</f>
        <v>红色基础材料</v>
      </c>
      <c r="AM1297" s="14">
        <f>ROUND(INDEX(挂机升级突破!$DT$6:$ED$57,卡牌消耗!AI1297,AD1297)*INDEX(卡牌消耗!$B$5:$F$5,AG1297)/$Q$4/5,0)*5</f>
        <v>10</v>
      </c>
      <c r="AN1297" s="14" t="str">
        <f>IF(AE1297&gt;0,INDEX(挂机升级突破!$DT$4:$ED$4,AE1297),"")</f>
        <v>灵玉</v>
      </c>
      <c r="AO1297" s="14">
        <f>IF(AE1297&gt;0,ROUND(INDEX(挂机升级突破!$DT$6:$ED$57,卡牌消耗!AI1297,AE1297)*INDEX(卡牌消耗!$B$7:$F$7,AG1297)/$Q$4,0),"")</f>
        <v>2</v>
      </c>
    </row>
    <row r="1298" spans="27:41" ht="16.5" x14ac:dyDescent="0.2">
      <c r="AA1298" s="104">
        <v>1294</v>
      </c>
      <c r="AB1298" s="14">
        <f t="shared" si="435"/>
        <v>25</v>
      </c>
      <c r="AC1298" s="14">
        <f>INDEX(挂机升级突破!$DQ$6:$DQ$57,卡牌消耗!AI1298)</f>
        <v>11</v>
      </c>
      <c r="AD1298" s="14">
        <f>INDEX(挂机升级突破!DR$6:DR$57,卡牌消耗!$AI1298)</f>
        <v>5</v>
      </c>
      <c r="AE1298" s="14">
        <f>INDEX(挂机升级突破!DS$6:DS$57,卡牌消耗!$AI1298)</f>
        <v>10</v>
      </c>
      <c r="AF1298" s="14" t="str">
        <f t="shared" si="436"/>
        <v>雷震子</v>
      </c>
      <c r="AG1298" s="14">
        <f t="shared" si="437"/>
        <v>3</v>
      </c>
      <c r="AH1298" s="14" t="str">
        <f t="shared" si="438"/>
        <v>雷震子魂火-46</v>
      </c>
      <c r="AI1298" s="14">
        <f t="shared" si="439"/>
        <v>46</v>
      </c>
      <c r="AJ1298" s="14" t="str">
        <f>INDEX(挂机升级突破!$DT$4:$ED$4,INDEX(挂机升级突破!$DQ$6:$DQ$57,卡牌消耗!AI1298))</f>
        <v>金币</v>
      </c>
      <c r="AK1298" s="14">
        <f>ROUND(INDEX(挂机升级突破!$DJ$6:$DJ$57,卡牌消耗!AI1298)*INDEX(卡牌消耗!$B$8:$F$8,AG1298)/$Q$4/50,0)*50</f>
        <v>40300</v>
      </c>
      <c r="AL1298" s="14" t="str">
        <f>IF(AD1298&gt;0,INDEX(挂机升级突破!$DT$4:$ED$4,AD1298),"")</f>
        <v>红色基础材料</v>
      </c>
      <c r="AM1298" s="14">
        <f>ROUND(INDEX(挂机升级突破!$DT$6:$ED$57,卡牌消耗!AI1298,AD1298)*INDEX(卡牌消耗!$B$5:$F$5,AG1298)/$Q$4/5,0)*5</f>
        <v>10</v>
      </c>
      <c r="AN1298" s="14" t="str">
        <f>IF(AE1298&gt;0,INDEX(挂机升级突破!$DT$4:$ED$4,AE1298),"")</f>
        <v>灵玉</v>
      </c>
      <c r="AO1298" s="14">
        <f>IF(AE1298&gt;0,ROUND(INDEX(挂机升级突破!$DT$6:$ED$57,卡牌消耗!AI1298,AE1298)*INDEX(卡牌消耗!$B$7:$F$7,AG1298)/$Q$4,0),"")</f>
        <v>2</v>
      </c>
    </row>
    <row r="1299" spans="27:41" ht="16.5" x14ac:dyDescent="0.2">
      <c r="AA1299" s="104">
        <v>1295</v>
      </c>
      <c r="AB1299" s="14">
        <f t="shared" si="435"/>
        <v>25</v>
      </c>
      <c r="AC1299" s="14">
        <f>INDEX(挂机升级突破!$DQ$6:$DQ$57,卡牌消耗!AI1299)</f>
        <v>11</v>
      </c>
      <c r="AD1299" s="14">
        <f>INDEX(挂机升级突破!DR$6:DR$57,卡牌消耗!$AI1299)</f>
        <v>5</v>
      </c>
      <c r="AE1299" s="14">
        <f>INDEX(挂机升级突破!DS$6:DS$57,卡牌消耗!$AI1299)</f>
        <v>10</v>
      </c>
      <c r="AF1299" s="14" t="str">
        <f t="shared" si="436"/>
        <v>雷震子</v>
      </c>
      <c r="AG1299" s="14">
        <f t="shared" si="437"/>
        <v>3</v>
      </c>
      <c r="AH1299" s="14" t="str">
        <f t="shared" si="438"/>
        <v>雷震子魂火-47</v>
      </c>
      <c r="AI1299" s="14">
        <f t="shared" si="439"/>
        <v>47</v>
      </c>
      <c r="AJ1299" s="14" t="str">
        <f>INDEX(挂机升级突破!$DT$4:$ED$4,INDEX(挂机升级突破!$DQ$6:$DQ$57,卡牌消耗!AI1299))</f>
        <v>金币</v>
      </c>
      <c r="AK1299" s="14">
        <f>ROUND(INDEX(挂机升级突破!$DJ$6:$DJ$57,卡牌消耗!AI1299)*INDEX(卡牌消耗!$B$8:$F$8,AG1299)/$Q$4/50,0)*50</f>
        <v>195400</v>
      </c>
      <c r="AL1299" s="14" t="str">
        <f>IF(AD1299&gt;0,INDEX(挂机升级突破!$DT$4:$ED$4,AD1299),"")</f>
        <v>红色基础材料</v>
      </c>
      <c r="AM1299" s="14">
        <f>ROUND(INDEX(挂机升级突破!$DT$6:$ED$57,卡牌消耗!AI1299,AD1299)*INDEX(卡牌消耗!$B$5:$F$5,AG1299)/$Q$4/5,0)*5</f>
        <v>10</v>
      </c>
      <c r="AN1299" s="14" t="str">
        <f>IF(AE1299&gt;0,INDEX(挂机升级突破!$DT$4:$ED$4,AE1299),"")</f>
        <v>灵玉</v>
      </c>
      <c r="AO1299" s="14">
        <f>IF(AE1299&gt;0,ROUND(INDEX(挂机升级突破!$DT$6:$ED$57,卡牌消耗!AI1299,AE1299)*INDEX(卡牌消耗!$B$7:$F$7,AG1299)/$Q$4,0),"")</f>
        <v>2</v>
      </c>
    </row>
    <row r="1300" spans="27:41" ht="16.5" x14ac:dyDescent="0.2">
      <c r="AA1300" s="104">
        <v>1296</v>
      </c>
      <c r="AB1300" s="14">
        <f t="shared" si="435"/>
        <v>25</v>
      </c>
      <c r="AC1300" s="14">
        <f>INDEX(挂机升级突破!$DQ$6:$DQ$57,卡牌消耗!AI1300)</f>
        <v>11</v>
      </c>
      <c r="AD1300" s="14">
        <f>INDEX(挂机升级突破!DR$6:DR$57,卡牌消耗!$AI1300)</f>
        <v>5</v>
      </c>
      <c r="AE1300" s="14">
        <f>INDEX(挂机升级突破!DS$6:DS$57,卡牌消耗!$AI1300)</f>
        <v>10</v>
      </c>
      <c r="AF1300" s="14" t="str">
        <f t="shared" si="436"/>
        <v>雷震子</v>
      </c>
      <c r="AG1300" s="14">
        <f t="shared" si="437"/>
        <v>3</v>
      </c>
      <c r="AH1300" s="14" t="str">
        <f t="shared" si="438"/>
        <v>雷震子魂火-48</v>
      </c>
      <c r="AI1300" s="14">
        <f t="shared" si="439"/>
        <v>48</v>
      </c>
      <c r="AJ1300" s="14" t="str">
        <f>INDEX(挂机升级突破!$DT$4:$ED$4,INDEX(挂机升级突破!$DQ$6:$DQ$57,卡牌消耗!AI1300))</f>
        <v>金币</v>
      </c>
      <c r="AK1300" s="14">
        <f>ROUND(INDEX(挂机升级突破!$DJ$6:$DJ$57,卡牌消耗!AI1300)*INDEX(卡牌消耗!$B$8:$F$8,AG1300)/$Q$4/50,0)*50</f>
        <v>195400</v>
      </c>
      <c r="AL1300" s="14" t="str">
        <f>IF(AD1300&gt;0,INDEX(挂机升级突破!$DT$4:$ED$4,AD1300),"")</f>
        <v>红色基础材料</v>
      </c>
      <c r="AM1300" s="14">
        <f>ROUND(INDEX(挂机升级突破!$DT$6:$ED$57,卡牌消耗!AI1300,AD1300)*INDEX(卡牌消耗!$B$5:$F$5,AG1300)/$Q$4/5,0)*5</f>
        <v>10</v>
      </c>
      <c r="AN1300" s="14" t="str">
        <f>IF(AE1300&gt;0,INDEX(挂机升级突破!$DT$4:$ED$4,AE1300),"")</f>
        <v>灵玉</v>
      </c>
      <c r="AO1300" s="14">
        <f>IF(AE1300&gt;0,ROUND(INDEX(挂机升级突破!$DT$6:$ED$57,卡牌消耗!AI1300,AE1300)*INDEX(卡牌消耗!$B$7:$F$7,AG1300)/$Q$4,0),"")</f>
        <v>2</v>
      </c>
    </row>
    <row r="1301" spans="27:41" ht="16.5" x14ac:dyDescent="0.2">
      <c r="AA1301" s="104">
        <v>1297</v>
      </c>
      <c r="AB1301" s="14">
        <f t="shared" si="435"/>
        <v>25</v>
      </c>
      <c r="AC1301" s="14">
        <f>INDEX(挂机升级突破!$DQ$6:$DQ$57,卡牌消耗!AI1301)</f>
        <v>11</v>
      </c>
      <c r="AD1301" s="14">
        <f>INDEX(挂机升级突破!DR$6:DR$57,卡牌消耗!$AI1301)</f>
        <v>5</v>
      </c>
      <c r="AE1301" s="14">
        <f>INDEX(挂机升级突破!DS$6:DS$57,卡牌消耗!$AI1301)</f>
        <v>10</v>
      </c>
      <c r="AF1301" s="14" t="str">
        <f t="shared" si="436"/>
        <v>雷震子</v>
      </c>
      <c r="AG1301" s="14">
        <f t="shared" si="437"/>
        <v>3</v>
      </c>
      <c r="AH1301" s="14" t="str">
        <f t="shared" si="438"/>
        <v>雷震子魂火-49</v>
      </c>
      <c r="AI1301" s="14">
        <f t="shared" si="439"/>
        <v>49</v>
      </c>
      <c r="AJ1301" s="14" t="str">
        <f>INDEX(挂机升级突破!$DT$4:$ED$4,INDEX(挂机升级突破!$DQ$6:$DQ$57,卡牌消耗!AI1301))</f>
        <v>金币</v>
      </c>
      <c r="AK1301" s="14">
        <f>ROUND(INDEX(挂机升级突破!$DJ$6:$DJ$57,卡牌消耗!AI1301)*INDEX(卡牌消耗!$B$8:$F$8,AG1301)/$Q$4/50,0)*50</f>
        <v>195400</v>
      </c>
      <c r="AL1301" s="14" t="str">
        <f>IF(AD1301&gt;0,INDEX(挂机升级突破!$DT$4:$ED$4,AD1301),"")</f>
        <v>红色基础材料</v>
      </c>
      <c r="AM1301" s="14">
        <f>ROUND(INDEX(挂机升级突破!$DT$6:$ED$57,卡牌消耗!AI1301,AD1301)*INDEX(卡牌消耗!$B$5:$F$5,AG1301)/$Q$4/5,0)*5</f>
        <v>15</v>
      </c>
      <c r="AN1301" s="14" t="str">
        <f>IF(AE1301&gt;0,INDEX(挂机升级突破!$DT$4:$ED$4,AE1301),"")</f>
        <v>灵玉</v>
      </c>
      <c r="AO1301" s="14">
        <f>IF(AE1301&gt;0,ROUND(INDEX(挂机升级突破!$DT$6:$ED$57,卡牌消耗!AI1301,AE1301)*INDEX(卡牌消耗!$B$7:$F$7,AG1301)/$Q$4,0),"")</f>
        <v>2</v>
      </c>
    </row>
    <row r="1302" spans="27:41" ht="16.5" x14ac:dyDescent="0.2">
      <c r="AA1302" s="104">
        <v>1298</v>
      </c>
      <c r="AB1302" s="14">
        <f t="shared" si="435"/>
        <v>25</v>
      </c>
      <c r="AC1302" s="14">
        <f>INDEX(挂机升级突破!$DQ$6:$DQ$57,卡牌消耗!AI1302)</f>
        <v>11</v>
      </c>
      <c r="AD1302" s="14">
        <f>INDEX(挂机升级突破!DR$6:DR$57,卡牌消耗!$AI1302)</f>
        <v>5</v>
      </c>
      <c r="AE1302" s="14">
        <f>INDEX(挂机升级突破!DS$6:DS$57,卡牌消耗!$AI1302)</f>
        <v>10</v>
      </c>
      <c r="AF1302" s="14" t="str">
        <f t="shared" si="436"/>
        <v>雷震子</v>
      </c>
      <c r="AG1302" s="14">
        <f t="shared" si="437"/>
        <v>3</v>
      </c>
      <c r="AH1302" s="14" t="str">
        <f t="shared" si="438"/>
        <v>雷震子魂火-50</v>
      </c>
      <c r="AI1302" s="14">
        <f t="shared" si="439"/>
        <v>50</v>
      </c>
      <c r="AJ1302" s="14" t="str">
        <f>INDEX(挂机升级突破!$DT$4:$ED$4,INDEX(挂机升级突破!$DQ$6:$DQ$57,卡牌消耗!AI1302))</f>
        <v>金币</v>
      </c>
      <c r="AK1302" s="14">
        <f>ROUND(INDEX(挂机升级突破!$DJ$6:$DJ$57,卡牌消耗!AI1302)*INDEX(卡牌消耗!$B$8:$F$8,AG1302)/$Q$4/50,0)*50</f>
        <v>325650</v>
      </c>
      <c r="AL1302" s="14" t="str">
        <f>IF(AD1302&gt;0,INDEX(挂机升级突破!$DT$4:$ED$4,AD1302),"")</f>
        <v>红色基础材料</v>
      </c>
      <c r="AM1302" s="14">
        <f>ROUND(INDEX(挂机升级突破!$DT$6:$ED$57,卡牌消耗!AI1302,AD1302)*INDEX(卡牌消耗!$B$5:$F$5,AG1302)/$Q$4/5,0)*5</f>
        <v>15</v>
      </c>
      <c r="AN1302" s="14" t="str">
        <f>IF(AE1302&gt;0,INDEX(挂机升级突破!$DT$4:$ED$4,AE1302),"")</f>
        <v>灵玉</v>
      </c>
      <c r="AO1302" s="14">
        <f>IF(AE1302&gt;0,ROUND(INDEX(挂机升级突破!$DT$6:$ED$57,卡牌消耗!AI1302,AE1302)*INDEX(卡牌消耗!$B$7:$F$7,AG1302)/$Q$4,0),"")</f>
        <v>2</v>
      </c>
    </row>
    <row r="1303" spans="27:41" ht="16.5" x14ac:dyDescent="0.2">
      <c r="AA1303" s="104">
        <v>1299</v>
      </c>
      <c r="AB1303" s="14">
        <f t="shared" si="435"/>
        <v>25</v>
      </c>
      <c r="AC1303" s="14">
        <f>INDEX(挂机升级突破!$DQ$6:$DQ$57,卡牌消耗!AI1303)</f>
        <v>11</v>
      </c>
      <c r="AD1303" s="14">
        <f>INDEX(挂机升级突破!DR$6:DR$57,卡牌消耗!$AI1303)</f>
        <v>5</v>
      </c>
      <c r="AE1303" s="14">
        <f>INDEX(挂机升级突破!DS$6:DS$57,卡牌消耗!$AI1303)</f>
        <v>10</v>
      </c>
      <c r="AF1303" s="14" t="str">
        <f t="shared" si="436"/>
        <v>雷震子</v>
      </c>
      <c r="AG1303" s="14">
        <f t="shared" si="437"/>
        <v>3</v>
      </c>
      <c r="AH1303" s="14" t="str">
        <f t="shared" si="438"/>
        <v>雷震子魂火-51</v>
      </c>
      <c r="AI1303" s="14">
        <f t="shared" si="439"/>
        <v>51</v>
      </c>
      <c r="AJ1303" s="14" t="str">
        <f>INDEX(挂机升级突破!$DT$4:$ED$4,INDEX(挂机升级突破!$DQ$6:$DQ$57,卡牌消耗!AI1303))</f>
        <v>金币</v>
      </c>
      <c r="AK1303" s="14">
        <f>ROUND(INDEX(挂机升级突破!$DJ$6:$DJ$57,卡牌消耗!AI1303)*INDEX(卡牌消耗!$B$8:$F$8,AG1303)/$Q$4/50,0)*50</f>
        <v>358200</v>
      </c>
      <c r="AL1303" s="14" t="str">
        <f>IF(AD1303&gt;0,INDEX(挂机升级突破!$DT$4:$ED$4,AD1303),"")</f>
        <v>红色基础材料</v>
      </c>
      <c r="AM1303" s="14">
        <f>ROUND(INDEX(挂机升级突破!$DT$6:$ED$57,卡牌消耗!AI1303,AD1303)*INDEX(卡牌消耗!$B$5:$F$5,AG1303)/$Q$4/5,0)*5</f>
        <v>15</v>
      </c>
      <c r="AN1303" s="14" t="str">
        <f>IF(AE1303&gt;0,INDEX(挂机升级突破!$DT$4:$ED$4,AE1303),"")</f>
        <v>灵玉</v>
      </c>
      <c r="AO1303" s="14">
        <f>IF(AE1303&gt;0,ROUND(INDEX(挂机升级突破!$DT$6:$ED$57,卡牌消耗!AI1303,AE1303)*INDEX(卡牌消耗!$B$7:$F$7,AG1303)/$Q$4,0),"")</f>
        <v>2</v>
      </c>
    </row>
    <row r="1304" spans="27:41" ht="16.5" x14ac:dyDescent="0.2">
      <c r="AA1304" s="104">
        <v>1300</v>
      </c>
      <c r="AB1304" s="14">
        <f t="shared" si="435"/>
        <v>25</v>
      </c>
      <c r="AC1304" s="14">
        <f>INDEX(挂机升级突破!$DQ$6:$DQ$57,卡牌消耗!AI1304)</f>
        <v>11</v>
      </c>
      <c r="AD1304" s="14">
        <f>INDEX(挂机升级突破!DR$6:DR$57,卡牌消耗!$AI1304)</f>
        <v>5</v>
      </c>
      <c r="AE1304" s="14">
        <f>INDEX(挂机升级突破!DS$6:DS$57,卡牌消耗!$AI1304)</f>
        <v>10</v>
      </c>
      <c r="AF1304" s="14" t="str">
        <f t="shared" si="436"/>
        <v>雷震子</v>
      </c>
      <c r="AG1304" s="14">
        <f t="shared" si="437"/>
        <v>3</v>
      </c>
      <c r="AH1304" s="14" t="str">
        <f t="shared" si="438"/>
        <v>雷震子魂火-52</v>
      </c>
      <c r="AI1304" s="14">
        <f t="shared" si="439"/>
        <v>52</v>
      </c>
      <c r="AJ1304" s="14" t="str">
        <f>INDEX(挂机升级突破!$DT$4:$ED$4,INDEX(挂机升级突破!$DQ$6:$DQ$57,卡牌消耗!AI1304))</f>
        <v>金币</v>
      </c>
      <c r="AK1304" s="14">
        <f>ROUND(INDEX(挂机升级突破!$DJ$6:$DJ$57,卡牌消耗!AI1304)*INDEX(卡牌消耗!$B$8:$F$8,AG1304)/$Q$4/50,0)*50</f>
        <v>358200</v>
      </c>
      <c r="AL1304" s="14" t="str">
        <f>IF(AD1304&gt;0,INDEX(挂机升级突破!$DT$4:$ED$4,AD1304),"")</f>
        <v>红色基础材料</v>
      </c>
      <c r="AM1304" s="14">
        <f>ROUND(INDEX(挂机升级突破!$DT$6:$ED$57,卡牌消耗!AI1304,AD1304)*INDEX(卡牌消耗!$B$5:$F$5,AG1304)/$Q$4/5,0)*5</f>
        <v>15</v>
      </c>
      <c r="AN1304" s="14" t="str">
        <f>IF(AE1304&gt;0,INDEX(挂机升级突破!$DT$4:$ED$4,AE1304),"")</f>
        <v>灵玉</v>
      </c>
      <c r="AO1304" s="14">
        <f>IF(AE1304&gt;0,ROUND(INDEX(挂机升级突破!$DT$6:$ED$57,卡牌消耗!AI1304,AE1304)*INDEX(卡牌消耗!$B$7:$F$7,AG1304)/$Q$4,0),"")</f>
        <v>2</v>
      </c>
    </row>
    <row r="1305" spans="27:41" ht="16.5" x14ac:dyDescent="0.2">
      <c r="AA1305" s="104">
        <v>1301</v>
      </c>
      <c r="AB1305" s="14">
        <f t="shared" si="435"/>
        <v>26</v>
      </c>
      <c r="AC1305" s="14">
        <f>INDEX(挂机升级突破!$DQ$6:$DQ$57,卡牌消耗!AI1305)</f>
        <v>11</v>
      </c>
      <c r="AD1305" s="14">
        <f>INDEX(挂机升级突破!DR$6:DR$57,卡牌消耗!$AI1305)</f>
        <v>1</v>
      </c>
      <c r="AE1305" s="14">
        <f>INDEX(挂机升级突破!DS$6:DS$57,卡牌消耗!$AI1305)</f>
        <v>0</v>
      </c>
      <c r="AF1305" s="14" t="str">
        <f t="shared" si="436"/>
        <v>吕布</v>
      </c>
      <c r="AG1305" s="14">
        <f t="shared" si="437"/>
        <v>5</v>
      </c>
      <c r="AH1305" s="14" t="str">
        <f t="shared" si="438"/>
        <v>吕布魂火-1</v>
      </c>
      <c r="AI1305" s="14">
        <f t="shared" si="439"/>
        <v>1</v>
      </c>
      <c r="AJ1305" s="14" t="str">
        <f>INDEX(挂机升级突破!$DT$4:$ED$4,INDEX(挂机升级突破!$DQ$6:$DQ$57,卡牌消耗!AI1305))</f>
        <v>金币</v>
      </c>
      <c r="AK1305" s="14">
        <f>ROUND(INDEX(挂机升级突破!$DJ$6:$DJ$57,卡牌消耗!AI1305)*INDEX(卡牌消耗!$B$8:$F$8,AG1305)/$Q$4/50,0)*50</f>
        <v>1750</v>
      </c>
      <c r="AL1305" s="14" t="str">
        <f>IF(AD1305&gt;0,INDEX(挂机升级突破!$DT$4:$ED$4,AD1305),"")</f>
        <v>绿色基础材料</v>
      </c>
      <c r="AM1305" s="14">
        <f>ROUND(INDEX(挂机升级突破!$DT$6:$ED$57,卡牌消耗!AI1305,AD1305)*INDEX(卡牌消耗!$B$5:$F$5,AG1305)/$Q$4/5,0)*5</f>
        <v>40</v>
      </c>
      <c r="AN1305" s="14" t="str">
        <f>IF(AE1305&gt;0,INDEX(挂机升级突破!$DT$4:$ED$4,AE1305),"")</f>
        <v/>
      </c>
      <c r="AO1305" s="14" t="str">
        <f>IF(AE1305&gt;0,ROUND(INDEX(挂机升级突破!$DT$6:$ED$57,卡牌消耗!AI1305,AE1305)*INDEX(卡牌消耗!$B$7:$F$7,AG1305)/$Q$4,0),"")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435"/>
        <v>26</v>
      </c>
      <c r="AC1306" s="14">
        <f>INDEX(挂机升级突破!$DQ$6:$DQ$57,卡牌消耗!AI1306)</f>
        <v>11</v>
      </c>
      <c r="AD1306" s="14">
        <f>INDEX(挂机升级突破!DR$6:DR$57,卡牌消耗!$AI1306)</f>
        <v>1</v>
      </c>
      <c r="AE1306" s="14">
        <f>INDEX(挂机升级突破!DS$6:DS$57,卡牌消耗!$AI1306)</f>
        <v>0</v>
      </c>
      <c r="AF1306" s="14" t="str">
        <f t="shared" si="436"/>
        <v>吕布</v>
      </c>
      <c r="AG1306" s="14">
        <f t="shared" si="437"/>
        <v>5</v>
      </c>
      <c r="AH1306" s="14" t="str">
        <f t="shared" si="438"/>
        <v>吕布魂火-2</v>
      </c>
      <c r="AI1306" s="14">
        <f t="shared" si="439"/>
        <v>2</v>
      </c>
      <c r="AJ1306" s="14" t="str">
        <f>INDEX(挂机升级突破!$DT$4:$ED$4,INDEX(挂机升级突破!$DQ$6:$DQ$57,卡牌消耗!AI1306))</f>
        <v>金币</v>
      </c>
      <c r="AK1306" s="14">
        <f>ROUND(INDEX(挂机升级突破!$DJ$6:$DJ$57,卡牌消耗!AI1306)*INDEX(卡牌消耗!$B$8:$F$8,AG1306)/$Q$4/50,0)*50</f>
        <v>2100</v>
      </c>
      <c r="AL1306" s="14" t="str">
        <f>IF(AD1306&gt;0,INDEX(挂机升级突破!$DT$4:$ED$4,AD1306),"")</f>
        <v>绿色基础材料</v>
      </c>
      <c r="AM1306" s="14">
        <f>ROUND(INDEX(挂机升级突破!$DT$6:$ED$57,卡牌消耗!AI1306,AD1306)*INDEX(卡牌消耗!$B$5:$F$5,AG1306)/$Q$4/5,0)*5</f>
        <v>115</v>
      </c>
      <c r="AN1306" s="14" t="str">
        <f>IF(AE1306&gt;0,INDEX(挂机升级突破!$DT$4:$ED$4,AE1306),"")</f>
        <v/>
      </c>
      <c r="AO1306" s="14" t="str">
        <f>IF(AE1306&gt;0,ROUND(INDEX(挂机升级突破!$DT$6:$ED$57,卡牌消耗!AI1306,AE1306)*INDEX(卡牌消耗!$B$7:$F$7,AG1306)/$Q$4,0),"")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435"/>
        <v>26</v>
      </c>
      <c r="AC1307" s="14">
        <f>INDEX(挂机升级突破!$DQ$6:$DQ$57,卡牌消耗!AI1307)</f>
        <v>11</v>
      </c>
      <c r="AD1307" s="14">
        <f>INDEX(挂机升级突破!DR$6:DR$57,卡牌消耗!$AI1307)</f>
        <v>1</v>
      </c>
      <c r="AE1307" s="14">
        <f>INDEX(挂机升级突破!DS$6:DS$57,卡牌消耗!$AI1307)</f>
        <v>0</v>
      </c>
      <c r="AF1307" s="14" t="str">
        <f t="shared" si="436"/>
        <v>吕布</v>
      </c>
      <c r="AG1307" s="14">
        <f t="shared" si="437"/>
        <v>5</v>
      </c>
      <c r="AH1307" s="14" t="str">
        <f t="shared" si="438"/>
        <v>吕布魂火-3</v>
      </c>
      <c r="AI1307" s="14">
        <f t="shared" si="439"/>
        <v>3</v>
      </c>
      <c r="AJ1307" s="14" t="str">
        <f>INDEX(挂机升级突破!$DT$4:$ED$4,INDEX(挂机升级突破!$DQ$6:$DQ$57,卡牌消耗!AI1307))</f>
        <v>金币</v>
      </c>
      <c r="AK1307" s="14">
        <f>ROUND(INDEX(挂机升级突破!$DJ$6:$DJ$57,卡牌消耗!AI1307)*INDEX(卡牌消耗!$B$8:$F$8,AG1307)/$Q$4/50,0)*50</f>
        <v>2100</v>
      </c>
      <c r="AL1307" s="14" t="str">
        <f>IF(AD1307&gt;0,INDEX(挂机升级突破!$DT$4:$ED$4,AD1307),"")</f>
        <v>绿色基础材料</v>
      </c>
      <c r="AM1307" s="14">
        <f>ROUND(INDEX(挂机升级突破!$DT$6:$ED$57,卡牌消耗!AI1307,AD1307)*INDEX(卡牌消耗!$B$5:$F$5,AG1307)/$Q$4/5,0)*5</f>
        <v>155</v>
      </c>
      <c r="AN1307" s="14" t="str">
        <f>IF(AE1307&gt;0,INDEX(挂机升级突破!$DT$4:$ED$4,AE1307),"")</f>
        <v/>
      </c>
      <c r="AO1307" s="14" t="str">
        <f>IF(AE1307&gt;0,ROUND(INDEX(挂机升级突破!$DT$6:$ED$57,卡牌消耗!AI1307,AE1307)*INDEX(卡牌消耗!$B$7:$F$7,AG1307)/$Q$4,0),"")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435"/>
        <v>26</v>
      </c>
      <c r="AC1308" s="14">
        <f>INDEX(挂机升级突破!$DQ$6:$DQ$57,卡牌消耗!AI1308)</f>
        <v>11</v>
      </c>
      <c r="AD1308" s="14">
        <f>INDEX(挂机升级突破!DR$6:DR$57,卡牌消耗!$AI1308)</f>
        <v>1</v>
      </c>
      <c r="AE1308" s="14">
        <f>INDEX(挂机升级突破!DS$6:DS$57,卡牌消耗!$AI1308)</f>
        <v>0</v>
      </c>
      <c r="AF1308" s="14" t="str">
        <f t="shared" si="436"/>
        <v>吕布</v>
      </c>
      <c r="AG1308" s="14">
        <f t="shared" si="437"/>
        <v>5</v>
      </c>
      <c r="AH1308" s="14" t="str">
        <f t="shared" si="438"/>
        <v>吕布魂火-4</v>
      </c>
      <c r="AI1308" s="14">
        <f t="shared" si="439"/>
        <v>4</v>
      </c>
      <c r="AJ1308" s="14" t="str">
        <f>INDEX(挂机升级突破!$DT$4:$ED$4,INDEX(挂机升级突破!$DQ$6:$DQ$57,卡牌消耗!AI1308))</f>
        <v>金币</v>
      </c>
      <c r="AK1308" s="14">
        <f>ROUND(INDEX(挂机升级突破!$DJ$6:$DJ$57,卡牌消耗!AI1308)*INDEX(卡牌消耗!$B$8:$F$8,AG1308)/$Q$4/50,0)*50</f>
        <v>2100</v>
      </c>
      <c r="AL1308" s="14" t="str">
        <f>IF(AD1308&gt;0,INDEX(挂机升级突破!$DT$4:$ED$4,AD1308),"")</f>
        <v>绿色基础材料</v>
      </c>
      <c r="AM1308" s="14">
        <f>ROUND(INDEX(挂机升级突破!$DT$6:$ED$57,卡牌消耗!AI1308,AD1308)*INDEX(卡牌消耗!$B$5:$F$5,AG1308)/$Q$4/5,0)*5</f>
        <v>230</v>
      </c>
      <c r="AN1308" s="14" t="str">
        <f>IF(AE1308&gt;0,INDEX(挂机升级突破!$DT$4:$ED$4,AE1308),"")</f>
        <v/>
      </c>
      <c r="AO1308" s="14" t="str">
        <f>IF(AE1308&gt;0,ROUND(INDEX(挂机升级突破!$DT$6:$ED$57,卡牌消耗!AI1308,AE1308)*INDEX(卡牌消耗!$B$7:$F$7,AG1308)/$Q$4,0),"")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435"/>
        <v>26</v>
      </c>
      <c r="AC1309" s="14">
        <f>INDEX(挂机升级突破!$DQ$6:$DQ$57,卡牌消耗!AI1309)</f>
        <v>11</v>
      </c>
      <c r="AD1309" s="14">
        <f>INDEX(挂机升级突破!DR$6:DR$57,卡牌消耗!$AI1309)</f>
        <v>1</v>
      </c>
      <c r="AE1309" s="14">
        <f>INDEX(挂机升级突破!DS$6:DS$57,卡牌消耗!$AI1309)</f>
        <v>0</v>
      </c>
      <c r="AF1309" s="14" t="str">
        <f t="shared" si="436"/>
        <v>吕布</v>
      </c>
      <c r="AG1309" s="14">
        <f t="shared" si="437"/>
        <v>5</v>
      </c>
      <c r="AH1309" s="14" t="str">
        <f t="shared" si="438"/>
        <v>吕布魂火-5</v>
      </c>
      <c r="AI1309" s="14">
        <f t="shared" si="439"/>
        <v>5</v>
      </c>
      <c r="AJ1309" s="14" t="str">
        <f>INDEX(挂机升级突破!$DT$4:$ED$4,INDEX(挂机升级突破!$DQ$6:$DQ$57,卡牌消耗!AI1309))</f>
        <v>金币</v>
      </c>
      <c r="AK1309" s="14">
        <f>ROUND(INDEX(挂机升级突破!$DJ$6:$DJ$57,卡牌消耗!AI1309)*INDEX(卡牌消耗!$B$8:$F$8,AG1309)/$Q$4/50,0)*50</f>
        <v>2100</v>
      </c>
      <c r="AL1309" s="14" t="str">
        <f>IF(AD1309&gt;0,INDEX(挂机升级突破!$DT$4:$ED$4,AD1309),"")</f>
        <v>绿色基础材料</v>
      </c>
      <c r="AM1309" s="14">
        <f>ROUND(INDEX(挂机升级突破!$DT$6:$ED$57,卡牌消耗!AI1309,AD1309)*INDEX(卡牌消耗!$B$5:$F$5,AG1309)/$Q$4/5,0)*5</f>
        <v>230</v>
      </c>
      <c r="AN1309" s="14" t="str">
        <f>IF(AE1309&gt;0,INDEX(挂机升级突破!$DT$4:$ED$4,AE1309),"")</f>
        <v/>
      </c>
      <c r="AO1309" s="14" t="str">
        <f>IF(AE1309&gt;0,ROUND(INDEX(挂机升级突破!$DT$6:$ED$57,卡牌消耗!AI1309,AE1309)*INDEX(卡牌消耗!$B$7:$F$7,AG1309)/$Q$4,0),"")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435"/>
        <v>26</v>
      </c>
      <c r="AC1310" s="14">
        <f>INDEX(挂机升级突破!$DQ$6:$DQ$57,卡牌消耗!AI1310)</f>
        <v>11</v>
      </c>
      <c r="AD1310" s="14">
        <f>INDEX(挂机升级突破!DR$6:DR$57,卡牌消耗!$AI1310)</f>
        <v>2</v>
      </c>
      <c r="AE1310" s="14">
        <f>INDEX(挂机升级突破!DS$6:DS$57,卡牌消耗!$AI1310)</f>
        <v>0</v>
      </c>
      <c r="AF1310" s="14" t="str">
        <f t="shared" si="436"/>
        <v>吕布</v>
      </c>
      <c r="AG1310" s="14">
        <f t="shared" si="437"/>
        <v>5</v>
      </c>
      <c r="AH1310" s="14" t="str">
        <f t="shared" si="438"/>
        <v>吕布魂火-6</v>
      </c>
      <c r="AI1310" s="14">
        <f t="shared" si="439"/>
        <v>6</v>
      </c>
      <c r="AJ1310" s="14" t="str">
        <f>INDEX(挂机升级突破!$DT$4:$ED$4,INDEX(挂机升级突破!$DQ$6:$DQ$57,卡牌消耗!AI1310))</f>
        <v>金币</v>
      </c>
      <c r="AK1310" s="14">
        <f>ROUND(INDEX(挂机升级突破!$DJ$6:$DJ$57,卡牌消耗!AI1310)*INDEX(卡牌消耗!$B$8:$F$8,AG1310)/$Q$4/50,0)*50</f>
        <v>2550</v>
      </c>
      <c r="AL1310" s="14" t="str">
        <f>IF(AD1310&gt;0,INDEX(挂机升级突破!$DT$4:$ED$4,AD1310),"")</f>
        <v>蓝色基础材料</v>
      </c>
      <c r="AM1310" s="14">
        <f>ROUND(INDEX(挂机升级突破!$DT$6:$ED$57,卡牌消耗!AI1310,AD1310)*INDEX(卡牌消耗!$B$5:$F$5,AG1310)/$Q$4/5,0)*5</f>
        <v>45</v>
      </c>
      <c r="AN1310" s="14" t="str">
        <f>IF(AE1310&gt;0,INDEX(挂机升级突破!$DT$4:$ED$4,AE1310),"")</f>
        <v/>
      </c>
      <c r="AO1310" s="14" t="str">
        <f>IF(AE1310&gt;0,ROUND(INDEX(挂机升级突破!$DT$6:$ED$57,卡牌消耗!AI1310,AE1310)*INDEX(卡牌消耗!$B$7:$F$7,AG1310)/$Q$4,0),"")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435"/>
        <v>26</v>
      </c>
      <c r="AC1311" s="14">
        <f>INDEX(挂机升级突破!$DQ$6:$DQ$57,卡牌消耗!AI1311)</f>
        <v>11</v>
      </c>
      <c r="AD1311" s="14">
        <f>INDEX(挂机升级突破!DR$6:DR$57,卡牌消耗!$AI1311)</f>
        <v>2</v>
      </c>
      <c r="AE1311" s="14">
        <f>INDEX(挂机升级突破!DS$6:DS$57,卡牌消耗!$AI1311)</f>
        <v>0</v>
      </c>
      <c r="AF1311" s="14" t="str">
        <f t="shared" si="436"/>
        <v>吕布</v>
      </c>
      <c r="AG1311" s="14">
        <f t="shared" si="437"/>
        <v>5</v>
      </c>
      <c r="AH1311" s="14" t="str">
        <f t="shared" si="438"/>
        <v>吕布魂火-7</v>
      </c>
      <c r="AI1311" s="14">
        <f t="shared" si="439"/>
        <v>7</v>
      </c>
      <c r="AJ1311" s="14" t="str">
        <f>INDEX(挂机升级突破!$DT$4:$ED$4,INDEX(挂机升级突破!$DQ$6:$DQ$57,卡牌消耗!AI1311))</f>
        <v>金币</v>
      </c>
      <c r="AK1311" s="14">
        <f>ROUND(INDEX(挂机升级突破!$DJ$6:$DJ$57,卡牌消耗!AI1311)*INDEX(卡牌消耗!$B$8:$F$8,AG1311)/$Q$4/50,0)*50</f>
        <v>2550</v>
      </c>
      <c r="AL1311" s="14" t="str">
        <f>IF(AD1311&gt;0,INDEX(挂机升级突破!$DT$4:$ED$4,AD1311),"")</f>
        <v>蓝色基础材料</v>
      </c>
      <c r="AM1311" s="14">
        <f>ROUND(INDEX(挂机升级突破!$DT$6:$ED$57,卡牌消耗!AI1311,AD1311)*INDEX(卡牌消耗!$B$5:$F$5,AG1311)/$Q$4/5,0)*5</f>
        <v>45</v>
      </c>
      <c r="AN1311" s="14" t="str">
        <f>IF(AE1311&gt;0,INDEX(挂机升级突破!$DT$4:$ED$4,AE1311),"")</f>
        <v/>
      </c>
      <c r="AO1311" s="14" t="str">
        <f>IF(AE1311&gt;0,ROUND(INDEX(挂机升级突破!$DT$6:$ED$57,卡牌消耗!AI1311,AE1311)*INDEX(卡牌消耗!$B$7:$F$7,AG1311)/$Q$4,0),"")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435"/>
        <v>26</v>
      </c>
      <c r="AC1312" s="14">
        <f>INDEX(挂机升级突破!$DQ$6:$DQ$57,卡牌消耗!AI1312)</f>
        <v>11</v>
      </c>
      <c r="AD1312" s="14">
        <f>INDEX(挂机升级突破!DR$6:DR$57,卡牌消耗!$AI1312)</f>
        <v>2</v>
      </c>
      <c r="AE1312" s="14">
        <f>INDEX(挂机升级突破!DS$6:DS$57,卡牌消耗!$AI1312)</f>
        <v>0</v>
      </c>
      <c r="AF1312" s="14" t="str">
        <f t="shared" si="436"/>
        <v>吕布</v>
      </c>
      <c r="AG1312" s="14">
        <f t="shared" si="437"/>
        <v>5</v>
      </c>
      <c r="AH1312" s="14" t="str">
        <f t="shared" si="438"/>
        <v>吕布魂火-8</v>
      </c>
      <c r="AI1312" s="14">
        <f t="shared" si="439"/>
        <v>8</v>
      </c>
      <c r="AJ1312" s="14" t="str">
        <f>INDEX(挂机升级突破!$DT$4:$ED$4,INDEX(挂机升级突破!$DQ$6:$DQ$57,卡牌消耗!AI1312))</f>
        <v>金币</v>
      </c>
      <c r="AK1312" s="14">
        <f>ROUND(INDEX(挂机升级突破!$DJ$6:$DJ$57,卡牌消耗!AI1312)*INDEX(卡牌消耗!$B$8:$F$8,AG1312)/$Q$4/50,0)*50</f>
        <v>3800</v>
      </c>
      <c r="AL1312" s="14" t="str">
        <f>IF(AD1312&gt;0,INDEX(挂机升级突破!$DT$4:$ED$4,AD1312),"")</f>
        <v>蓝色基础材料</v>
      </c>
      <c r="AM1312" s="14">
        <f>ROUND(INDEX(挂机升级突破!$DT$6:$ED$57,卡牌消耗!AI1312,AD1312)*INDEX(卡牌消耗!$B$5:$F$5,AG1312)/$Q$4/5,0)*5</f>
        <v>85</v>
      </c>
      <c r="AN1312" s="14" t="str">
        <f>IF(AE1312&gt;0,INDEX(挂机升级突破!$DT$4:$ED$4,AE1312),"")</f>
        <v/>
      </c>
      <c r="AO1312" s="14" t="str">
        <f>IF(AE1312&gt;0,ROUND(INDEX(挂机升级突破!$DT$6:$ED$57,卡牌消耗!AI1312,AE1312)*INDEX(卡牌消耗!$B$7:$F$7,AG1312)/$Q$4,0),"")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435"/>
        <v>26</v>
      </c>
      <c r="AC1313" s="14">
        <f>INDEX(挂机升级突破!$DQ$6:$DQ$57,卡牌消耗!AI1313)</f>
        <v>11</v>
      </c>
      <c r="AD1313" s="14">
        <f>INDEX(挂机升级突破!DR$6:DR$57,卡牌消耗!$AI1313)</f>
        <v>2</v>
      </c>
      <c r="AE1313" s="14">
        <f>INDEX(挂机升级突破!DS$6:DS$57,卡牌消耗!$AI1313)</f>
        <v>0</v>
      </c>
      <c r="AF1313" s="14" t="str">
        <f t="shared" si="436"/>
        <v>吕布</v>
      </c>
      <c r="AG1313" s="14">
        <f t="shared" si="437"/>
        <v>5</v>
      </c>
      <c r="AH1313" s="14" t="str">
        <f t="shared" si="438"/>
        <v>吕布魂火-9</v>
      </c>
      <c r="AI1313" s="14">
        <f t="shared" si="439"/>
        <v>9</v>
      </c>
      <c r="AJ1313" s="14" t="str">
        <f>INDEX(挂机升级突破!$DT$4:$ED$4,INDEX(挂机升级突破!$DQ$6:$DQ$57,卡牌消耗!AI1313))</f>
        <v>金币</v>
      </c>
      <c r="AK1313" s="14">
        <f>ROUND(INDEX(挂机升级突破!$DJ$6:$DJ$57,卡牌消耗!AI1313)*INDEX(卡牌消耗!$B$8:$F$8,AG1313)/$Q$4/50,0)*50</f>
        <v>3800</v>
      </c>
      <c r="AL1313" s="14" t="str">
        <f>IF(AD1313&gt;0,INDEX(挂机升级突破!$DT$4:$ED$4,AD1313),"")</f>
        <v>蓝色基础材料</v>
      </c>
      <c r="AM1313" s="14">
        <f>ROUND(INDEX(挂机升级突破!$DT$6:$ED$57,卡牌消耗!AI1313,AD1313)*INDEX(卡牌消耗!$B$5:$F$5,AG1313)/$Q$4/5,0)*5</f>
        <v>85</v>
      </c>
      <c r="AN1313" s="14" t="str">
        <f>IF(AE1313&gt;0,INDEX(挂机升级突破!$DT$4:$ED$4,AE1313),"")</f>
        <v/>
      </c>
      <c r="AO1313" s="14" t="str">
        <f>IF(AE1313&gt;0,ROUND(INDEX(挂机升级突破!$DT$6:$ED$57,卡牌消耗!AI1313,AE1313)*INDEX(卡牌消耗!$B$7:$F$7,AG1313)/$Q$4,0),"")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435"/>
        <v>26</v>
      </c>
      <c r="AC1314" s="14">
        <f>INDEX(挂机升级突破!$DQ$6:$DQ$57,卡牌消耗!AI1314)</f>
        <v>11</v>
      </c>
      <c r="AD1314" s="14">
        <f>INDEX(挂机升级突破!DR$6:DR$57,卡牌消耗!$AI1314)</f>
        <v>2</v>
      </c>
      <c r="AE1314" s="14">
        <f>INDEX(挂机升级突破!DS$6:DS$57,卡牌消耗!$AI1314)</f>
        <v>0</v>
      </c>
      <c r="AF1314" s="14" t="str">
        <f t="shared" si="436"/>
        <v>吕布</v>
      </c>
      <c r="AG1314" s="14">
        <f t="shared" si="437"/>
        <v>5</v>
      </c>
      <c r="AH1314" s="14" t="str">
        <f t="shared" si="438"/>
        <v>吕布魂火-10</v>
      </c>
      <c r="AI1314" s="14">
        <f t="shared" si="439"/>
        <v>10</v>
      </c>
      <c r="AJ1314" s="14" t="str">
        <f>INDEX(挂机升级突破!$DT$4:$ED$4,INDEX(挂机升级突破!$DQ$6:$DQ$57,卡牌消耗!AI1314))</f>
        <v>金币</v>
      </c>
      <c r="AK1314" s="14">
        <f>ROUND(INDEX(挂机升级突破!$DJ$6:$DJ$57,卡牌消耗!AI1314)*INDEX(卡牌消耗!$B$8:$F$8,AG1314)/$Q$4/50,0)*50</f>
        <v>6350</v>
      </c>
      <c r="AL1314" s="14" t="str">
        <f>IF(AD1314&gt;0,INDEX(挂机升级突破!$DT$4:$ED$4,AD1314),"")</f>
        <v>蓝色基础材料</v>
      </c>
      <c r="AM1314" s="14">
        <f>ROUND(INDEX(挂机升级突破!$DT$6:$ED$57,卡牌消耗!AI1314,AD1314)*INDEX(卡牌消耗!$B$5:$F$5,AG1314)/$Q$4/5,0)*5</f>
        <v>130</v>
      </c>
      <c r="AN1314" s="14" t="str">
        <f>IF(AE1314&gt;0,INDEX(挂机升级突破!$DT$4:$ED$4,AE1314),"")</f>
        <v/>
      </c>
      <c r="AO1314" s="14" t="str">
        <f>IF(AE1314&gt;0,ROUND(INDEX(挂机升级突破!$DT$6:$ED$57,卡牌消耗!AI1314,AE1314)*INDEX(卡牌消耗!$B$7:$F$7,AG1314)/$Q$4,0),"")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435"/>
        <v>26</v>
      </c>
      <c r="AC1315" s="14">
        <f>INDEX(挂机升级突破!$DQ$6:$DQ$57,卡牌消耗!AI1315)</f>
        <v>11</v>
      </c>
      <c r="AD1315" s="14">
        <f>INDEX(挂机升级突破!DR$6:DR$57,卡牌消耗!$AI1315)</f>
        <v>2</v>
      </c>
      <c r="AE1315" s="14">
        <f>INDEX(挂机升级突破!DS$6:DS$57,卡牌消耗!$AI1315)</f>
        <v>0</v>
      </c>
      <c r="AF1315" s="14" t="str">
        <f t="shared" si="436"/>
        <v>吕布</v>
      </c>
      <c r="AG1315" s="14">
        <f t="shared" si="437"/>
        <v>5</v>
      </c>
      <c r="AH1315" s="14" t="str">
        <f t="shared" si="438"/>
        <v>吕布魂火-11</v>
      </c>
      <c r="AI1315" s="14">
        <f t="shared" si="439"/>
        <v>11</v>
      </c>
      <c r="AJ1315" s="14" t="str">
        <f>INDEX(挂机升级突破!$DT$4:$ED$4,INDEX(挂机升级突破!$DQ$6:$DQ$57,卡牌消耗!AI1315))</f>
        <v>金币</v>
      </c>
      <c r="AK1315" s="14">
        <f>ROUND(INDEX(挂机升级突破!$DJ$6:$DJ$57,卡牌消耗!AI1315)*INDEX(卡牌消耗!$B$8:$F$8,AG1315)/$Q$4/50,0)*50</f>
        <v>6350</v>
      </c>
      <c r="AL1315" s="14" t="str">
        <f>IF(AD1315&gt;0,INDEX(挂机升级突破!$DT$4:$ED$4,AD1315),"")</f>
        <v>蓝色基础材料</v>
      </c>
      <c r="AM1315" s="14">
        <f>ROUND(INDEX(挂机升级突破!$DT$6:$ED$57,卡牌消耗!AI1315,AD1315)*INDEX(卡牌消耗!$B$5:$F$5,AG1315)/$Q$4/5,0)*5</f>
        <v>130</v>
      </c>
      <c r="AN1315" s="14" t="str">
        <f>IF(AE1315&gt;0,INDEX(挂机升级突破!$DT$4:$ED$4,AE1315),"")</f>
        <v/>
      </c>
      <c r="AO1315" s="14" t="str">
        <f>IF(AE1315&gt;0,ROUND(INDEX(挂机升级突破!$DT$6:$ED$57,卡牌消耗!AI1315,AE1315)*INDEX(卡牌消耗!$B$7:$F$7,AG1315)/$Q$4,0),"")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435"/>
        <v>26</v>
      </c>
      <c r="AC1316" s="14">
        <f>INDEX(挂机升级突破!$DQ$6:$DQ$57,卡牌消耗!AI1316)</f>
        <v>11</v>
      </c>
      <c r="AD1316" s="14">
        <f>INDEX(挂机升级突破!DR$6:DR$57,卡牌消耗!$AI1316)</f>
        <v>2</v>
      </c>
      <c r="AE1316" s="14">
        <f>INDEX(挂机升级突破!DS$6:DS$57,卡牌消耗!$AI1316)</f>
        <v>0</v>
      </c>
      <c r="AF1316" s="14" t="str">
        <f t="shared" si="436"/>
        <v>吕布</v>
      </c>
      <c r="AG1316" s="14">
        <f t="shared" si="437"/>
        <v>5</v>
      </c>
      <c r="AH1316" s="14" t="str">
        <f t="shared" si="438"/>
        <v>吕布魂火-12</v>
      </c>
      <c r="AI1316" s="14">
        <f t="shared" si="439"/>
        <v>12</v>
      </c>
      <c r="AJ1316" s="14" t="str">
        <f>INDEX(挂机升级突破!$DT$4:$ED$4,INDEX(挂机升级突破!$DQ$6:$DQ$57,卡牌消耗!AI1316))</f>
        <v>金币</v>
      </c>
      <c r="AK1316" s="14">
        <f>ROUND(INDEX(挂机升级突破!$DJ$6:$DJ$57,卡牌消耗!AI1316)*INDEX(卡牌消耗!$B$8:$F$8,AG1316)/$Q$4/50,0)*50</f>
        <v>5450</v>
      </c>
      <c r="AL1316" s="14" t="str">
        <f>IF(AD1316&gt;0,INDEX(挂机升级突破!$DT$4:$ED$4,AD1316),"")</f>
        <v>蓝色基础材料</v>
      </c>
      <c r="AM1316" s="14">
        <f>ROUND(INDEX(挂机升级突破!$DT$6:$ED$57,卡牌消耗!AI1316,AD1316)*INDEX(卡牌消耗!$B$5:$F$5,AG1316)/$Q$4/5,0)*5</f>
        <v>175</v>
      </c>
      <c r="AN1316" s="14" t="str">
        <f>IF(AE1316&gt;0,INDEX(挂机升级突破!$DT$4:$ED$4,AE1316),"")</f>
        <v/>
      </c>
      <c r="AO1316" s="14" t="str">
        <f>IF(AE1316&gt;0,ROUND(INDEX(挂机升级突破!$DT$6:$ED$57,卡牌消耗!AI1316,AE1316)*INDEX(卡牌消耗!$B$7:$F$7,AG1316)/$Q$4,0),"")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435"/>
        <v>26</v>
      </c>
      <c r="AC1317" s="14">
        <f>INDEX(挂机升级突破!$DQ$6:$DQ$57,卡牌消耗!AI1317)</f>
        <v>11</v>
      </c>
      <c r="AD1317" s="14">
        <f>INDEX(挂机升级突破!DR$6:DR$57,卡牌消耗!$AI1317)</f>
        <v>2</v>
      </c>
      <c r="AE1317" s="14">
        <f>INDEX(挂机升级突破!DS$6:DS$57,卡牌消耗!$AI1317)</f>
        <v>0</v>
      </c>
      <c r="AF1317" s="14" t="str">
        <f t="shared" si="436"/>
        <v>吕布</v>
      </c>
      <c r="AG1317" s="14">
        <f t="shared" si="437"/>
        <v>5</v>
      </c>
      <c r="AH1317" s="14" t="str">
        <f t="shared" si="438"/>
        <v>吕布魂火-13</v>
      </c>
      <c r="AI1317" s="14">
        <f t="shared" si="439"/>
        <v>13</v>
      </c>
      <c r="AJ1317" s="14" t="str">
        <f>INDEX(挂机升级突破!$DT$4:$ED$4,INDEX(挂机升级突破!$DQ$6:$DQ$57,卡牌消耗!AI1317))</f>
        <v>金币</v>
      </c>
      <c r="AK1317" s="14">
        <f>ROUND(INDEX(挂机升级突破!$DJ$6:$DJ$57,卡牌消耗!AI1317)*INDEX(卡牌消耗!$B$8:$F$8,AG1317)/$Q$4/50,0)*50</f>
        <v>5450</v>
      </c>
      <c r="AL1317" s="14" t="str">
        <f>IF(AD1317&gt;0,INDEX(挂机升级突破!$DT$4:$ED$4,AD1317),"")</f>
        <v>蓝色基础材料</v>
      </c>
      <c r="AM1317" s="14">
        <f>ROUND(INDEX(挂机升级突破!$DT$6:$ED$57,卡牌消耗!AI1317,AD1317)*INDEX(卡牌消耗!$B$5:$F$5,AG1317)/$Q$4/5,0)*5</f>
        <v>175</v>
      </c>
      <c r="AN1317" s="14" t="str">
        <f>IF(AE1317&gt;0,INDEX(挂机升级突破!$DT$4:$ED$4,AE1317),"")</f>
        <v/>
      </c>
      <c r="AO1317" s="14" t="str">
        <f>IF(AE1317&gt;0,ROUND(INDEX(挂机升级突破!$DT$6:$ED$57,卡牌消耗!AI1317,AE1317)*INDEX(卡牌消耗!$B$7:$F$7,AG1317)/$Q$4,0),"")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435"/>
        <v>26</v>
      </c>
      <c r="AC1318" s="14">
        <f>INDEX(挂机升级突破!$DQ$6:$DQ$57,卡牌消耗!AI1318)</f>
        <v>11</v>
      </c>
      <c r="AD1318" s="14">
        <f>INDEX(挂机升级突破!DR$6:DR$57,卡牌消耗!$AI1318)</f>
        <v>3</v>
      </c>
      <c r="AE1318" s="14">
        <f>INDEX(挂机升级突破!DS$6:DS$57,卡牌消耗!$AI1318)</f>
        <v>0</v>
      </c>
      <c r="AF1318" s="14" t="str">
        <f t="shared" si="436"/>
        <v>吕布</v>
      </c>
      <c r="AG1318" s="14">
        <f t="shared" si="437"/>
        <v>5</v>
      </c>
      <c r="AH1318" s="14" t="str">
        <f t="shared" si="438"/>
        <v>吕布魂火-14</v>
      </c>
      <c r="AI1318" s="14">
        <f t="shared" si="439"/>
        <v>14</v>
      </c>
      <c r="AJ1318" s="14" t="str">
        <f>INDEX(挂机升级突破!$DT$4:$ED$4,INDEX(挂机升级突破!$DQ$6:$DQ$57,卡牌消耗!AI1318))</f>
        <v>金币</v>
      </c>
      <c r="AK1318" s="14">
        <f>ROUND(INDEX(挂机升级突破!$DJ$6:$DJ$57,卡牌消耗!AI1318)*INDEX(卡牌消耗!$B$8:$F$8,AG1318)/$Q$4/50,0)*50</f>
        <v>6000</v>
      </c>
      <c r="AL1318" s="14" t="str">
        <f>IF(AD1318&gt;0,INDEX(挂机升级突破!$DT$4:$ED$4,AD1318),"")</f>
        <v>紫色基础材料</v>
      </c>
      <c r="AM1318" s="14">
        <f>ROUND(INDEX(挂机升级突破!$DT$6:$ED$57,卡牌消耗!AI1318,AD1318)*INDEX(卡牌消耗!$B$5:$F$5,AG1318)/$Q$4/5,0)*5</f>
        <v>35</v>
      </c>
      <c r="AN1318" s="14" t="str">
        <f>IF(AE1318&gt;0,INDEX(挂机升级突破!$DT$4:$ED$4,AE1318),"")</f>
        <v/>
      </c>
      <c r="AO1318" s="14" t="str">
        <f>IF(AE1318&gt;0,ROUND(INDEX(挂机升级突破!$DT$6:$ED$57,卡牌消耗!AI1318,AE1318)*INDEX(卡牌消耗!$B$7:$F$7,AG1318)/$Q$4,0),"")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435"/>
        <v>26</v>
      </c>
      <c r="AC1319" s="14">
        <f>INDEX(挂机升级突破!$DQ$6:$DQ$57,卡牌消耗!AI1319)</f>
        <v>11</v>
      </c>
      <c r="AD1319" s="14">
        <f>INDEX(挂机升级突破!DR$6:DR$57,卡牌消耗!$AI1319)</f>
        <v>3</v>
      </c>
      <c r="AE1319" s="14">
        <f>INDEX(挂机升级突破!DS$6:DS$57,卡牌消耗!$AI1319)</f>
        <v>0</v>
      </c>
      <c r="AF1319" s="14" t="str">
        <f t="shared" si="436"/>
        <v>吕布</v>
      </c>
      <c r="AG1319" s="14">
        <f t="shared" si="437"/>
        <v>5</v>
      </c>
      <c r="AH1319" s="14" t="str">
        <f t="shared" si="438"/>
        <v>吕布魂火-15</v>
      </c>
      <c r="AI1319" s="14">
        <f t="shared" si="439"/>
        <v>15</v>
      </c>
      <c r="AJ1319" s="14" t="str">
        <f>INDEX(挂机升级突破!$DT$4:$ED$4,INDEX(挂机升级突破!$DQ$6:$DQ$57,卡牌消耗!AI1319))</f>
        <v>金币</v>
      </c>
      <c r="AK1319" s="14">
        <f>ROUND(INDEX(挂机升级突破!$DJ$6:$DJ$57,卡牌消耗!AI1319)*INDEX(卡牌消耗!$B$8:$F$8,AG1319)/$Q$4/50,0)*50</f>
        <v>6550</v>
      </c>
      <c r="AL1319" s="14" t="str">
        <f>IF(AD1319&gt;0,INDEX(挂机升级突破!$DT$4:$ED$4,AD1319),"")</f>
        <v>紫色基础材料</v>
      </c>
      <c r="AM1319" s="14">
        <f>ROUND(INDEX(挂机升级突破!$DT$6:$ED$57,卡牌消耗!AI1319,AD1319)*INDEX(卡牌消耗!$B$5:$F$5,AG1319)/$Q$4/5,0)*5</f>
        <v>35</v>
      </c>
      <c r="AN1319" s="14" t="str">
        <f>IF(AE1319&gt;0,INDEX(挂机升级突破!$DT$4:$ED$4,AE1319),"")</f>
        <v/>
      </c>
      <c r="AO1319" s="14" t="str">
        <f>IF(AE1319&gt;0,ROUND(INDEX(挂机升级突破!$DT$6:$ED$57,卡牌消耗!AI1319,AE1319)*INDEX(卡牌消耗!$B$7:$F$7,AG1319)/$Q$4,0),"")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435"/>
        <v>26</v>
      </c>
      <c r="AC1320" s="14">
        <f>INDEX(挂机升级突破!$DQ$6:$DQ$57,卡牌消耗!AI1320)</f>
        <v>11</v>
      </c>
      <c r="AD1320" s="14">
        <f>INDEX(挂机升级突破!DR$6:DR$57,卡牌消耗!$AI1320)</f>
        <v>3</v>
      </c>
      <c r="AE1320" s="14">
        <f>INDEX(挂机升级突破!DS$6:DS$57,卡牌消耗!$AI1320)</f>
        <v>0</v>
      </c>
      <c r="AF1320" s="14" t="str">
        <f t="shared" si="436"/>
        <v>吕布</v>
      </c>
      <c r="AG1320" s="14">
        <f t="shared" si="437"/>
        <v>5</v>
      </c>
      <c r="AH1320" s="14" t="str">
        <f t="shared" si="438"/>
        <v>吕布魂火-16</v>
      </c>
      <c r="AI1320" s="14">
        <f t="shared" si="439"/>
        <v>16</v>
      </c>
      <c r="AJ1320" s="14" t="str">
        <f>INDEX(挂机升级突破!$DT$4:$ED$4,INDEX(挂机升级突破!$DQ$6:$DQ$57,卡牌消耗!AI1320))</f>
        <v>金币</v>
      </c>
      <c r="AK1320" s="14">
        <f>ROUND(INDEX(挂机升级突破!$DJ$6:$DJ$57,卡牌消耗!AI1320)*INDEX(卡牌消耗!$B$8:$F$8,AG1320)/$Q$4/50,0)*50</f>
        <v>6550</v>
      </c>
      <c r="AL1320" s="14" t="str">
        <f>IF(AD1320&gt;0,INDEX(挂机升级突破!$DT$4:$ED$4,AD1320),"")</f>
        <v>紫色基础材料</v>
      </c>
      <c r="AM1320" s="14">
        <f>ROUND(INDEX(挂机升级突破!$DT$6:$ED$57,卡牌消耗!AI1320,AD1320)*INDEX(卡牌消耗!$B$5:$F$5,AG1320)/$Q$4/5,0)*5</f>
        <v>35</v>
      </c>
      <c r="AN1320" s="14" t="str">
        <f>IF(AE1320&gt;0,INDEX(挂机升级突破!$DT$4:$ED$4,AE1320),"")</f>
        <v/>
      </c>
      <c r="AO1320" s="14" t="str">
        <f>IF(AE1320&gt;0,ROUND(INDEX(挂机升级突破!$DT$6:$ED$57,卡牌消耗!AI1320,AE1320)*INDEX(卡牌消耗!$B$7:$F$7,AG1320)/$Q$4,0),"")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435"/>
        <v>26</v>
      </c>
      <c r="AC1321" s="14">
        <f>INDEX(挂机升级突破!$DQ$6:$DQ$57,卡牌消耗!AI1321)</f>
        <v>11</v>
      </c>
      <c r="AD1321" s="14">
        <f>INDEX(挂机升级突破!DR$6:DR$57,卡牌消耗!$AI1321)</f>
        <v>3</v>
      </c>
      <c r="AE1321" s="14">
        <f>INDEX(挂机升级突破!DS$6:DS$57,卡牌消耗!$AI1321)</f>
        <v>0</v>
      </c>
      <c r="AF1321" s="14" t="str">
        <f t="shared" si="436"/>
        <v>吕布</v>
      </c>
      <c r="AG1321" s="14">
        <f t="shared" si="437"/>
        <v>5</v>
      </c>
      <c r="AH1321" s="14" t="str">
        <f t="shared" si="438"/>
        <v>吕布魂火-17</v>
      </c>
      <c r="AI1321" s="14">
        <f t="shared" si="439"/>
        <v>17</v>
      </c>
      <c r="AJ1321" s="14" t="str">
        <f>INDEX(挂机升级突破!$DT$4:$ED$4,INDEX(挂机升级突破!$DQ$6:$DQ$57,卡牌消耗!AI1321))</f>
        <v>金币</v>
      </c>
      <c r="AK1321" s="14">
        <f>ROUND(INDEX(挂机升级突破!$DJ$6:$DJ$57,卡牌消耗!AI1321)*INDEX(卡牌消耗!$B$8:$F$8,AG1321)/$Q$4/50,0)*50</f>
        <v>8200</v>
      </c>
      <c r="AL1321" s="14" t="str">
        <f>IF(AD1321&gt;0,INDEX(挂机升级突破!$DT$4:$ED$4,AD1321),"")</f>
        <v>紫色基础材料</v>
      </c>
      <c r="AM1321" s="14">
        <f>ROUND(INDEX(挂机升级突破!$DT$6:$ED$57,卡牌消耗!AI1321,AD1321)*INDEX(卡牌消耗!$B$5:$F$5,AG1321)/$Q$4/5,0)*5</f>
        <v>70</v>
      </c>
      <c r="AN1321" s="14" t="str">
        <f>IF(AE1321&gt;0,INDEX(挂机升级突破!$DT$4:$ED$4,AE1321),"")</f>
        <v/>
      </c>
      <c r="AO1321" s="14" t="str">
        <f>IF(AE1321&gt;0,ROUND(INDEX(挂机升级突破!$DT$6:$ED$57,卡牌消耗!AI1321,AE1321)*INDEX(卡牌消耗!$B$7:$F$7,AG1321)/$Q$4,0),"")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435"/>
        <v>26</v>
      </c>
      <c r="AC1322" s="14">
        <f>INDEX(挂机升级突破!$DQ$6:$DQ$57,卡牌消耗!AI1322)</f>
        <v>11</v>
      </c>
      <c r="AD1322" s="14">
        <f>INDEX(挂机升级突破!DR$6:DR$57,卡牌消耗!$AI1322)</f>
        <v>3</v>
      </c>
      <c r="AE1322" s="14">
        <f>INDEX(挂机升级突破!DS$6:DS$57,卡牌消耗!$AI1322)</f>
        <v>0</v>
      </c>
      <c r="AF1322" s="14" t="str">
        <f t="shared" si="436"/>
        <v>吕布</v>
      </c>
      <c r="AG1322" s="14">
        <f t="shared" si="437"/>
        <v>5</v>
      </c>
      <c r="AH1322" s="14" t="str">
        <f t="shared" si="438"/>
        <v>吕布魂火-18</v>
      </c>
      <c r="AI1322" s="14">
        <f t="shared" si="439"/>
        <v>18</v>
      </c>
      <c r="AJ1322" s="14" t="str">
        <f>INDEX(挂机升级突破!$DT$4:$ED$4,INDEX(挂机升级突破!$DQ$6:$DQ$57,卡牌消耗!AI1322))</f>
        <v>金币</v>
      </c>
      <c r="AK1322" s="14">
        <f>ROUND(INDEX(挂机升级突破!$DJ$6:$DJ$57,卡牌消耗!AI1322)*INDEX(卡牌消耗!$B$8:$F$8,AG1322)/$Q$4/50,0)*50</f>
        <v>8200</v>
      </c>
      <c r="AL1322" s="14" t="str">
        <f>IF(AD1322&gt;0,INDEX(挂机升级突破!$DT$4:$ED$4,AD1322),"")</f>
        <v>紫色基础材料</v>
      </c>
      <c r="AM1322" s="14">
        <f>ROUND(INDEX(挂机升级突破!$DT$6:$ED$57,卡牌消耗!AI1322,AD1322)*INDEX(卡牌消耗!$B$5:$F$5,AG1322)/$Q$4/5,0)*5</f>
        <v>70</v>
      </c>
      <c r="AN1322" s="14" t="str">
        <f>IF(AE1322&gt;0,INDEX(挂机升级突破!$DT$4:$ED$4,AE1322),"")</f>
        <v/>
      </c>
      <c r="AO1322" s="14" t="str">
        <f>IF(AE1322&gt;0,ROUND(INDEX(挂机升级突破!$DT$6:$ED$57,卡牌消耗!AI1322,AE1322)*INDEX(卡牌消耗!$B$7:$F$7,AG1322)/$Q$4,0),"")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435"/>
        <v>26</v>
      </c>
      <c r="AC1323" s="14">
        <f>INDEX(挂机升级突破!$DQ$6:$DQ$57,卡牌消耗!AI1323)</f>
        <v>11</v>
      </c>
      <c r="AD1323" s="14">
        <f>INDEX(挂机升级突破!DR$6:DR$57,卡牌消耗!$AI1323)</f>
        <v>3</v>
      </c>
      <c r="AE1323" s="14">
        <f>INDEX(挂机升级突破!DS$6:DS$57,卡牌消耗!$AI1323)</f>
        <v>0</v>
      </c>
      <c r="AF1323" s="14" t="str">
        <f t="shared" si="436"/>
        <v>吕布</v>
      </c>
      <c r="AG1323" s="14">
        <f t="shared" si="437"/>
        <v>5</v>
      </c>
      <c r="AH1323" s="14" t="str">
        <f t="shared" si="438"/>
        <v>吕布魂火-19</v>
      </c>
      <c r="AI1323" s="14">
        <f t="shared" si="439"/>
        <v>19</v>
      </c>
      <c r="AJ1323" s="14" t="str">
        <f>INDEX(挂机升级突破!$DT$4:$ED$4,INDEX(挂机升级突破!$DQ$6:$DQ$57,卡牌消耗!AI1323))</f>
        <v>金币</v>
      </c>
      <c r="AK1323" s="14">
        <f>ROUND(INDEX(挂机升级突破!$DJ$6:$DJ$57,卡牌消耗!AI1323)*INDEX(卡牌消耗!$B$8:$F$8,AG1323)/$Q$4/50,0)*50</f>
        <v>8200</v>
      </c>
      <c r="AL1323" s="14" t="str">
        <f>IF(AD1323&gt;0,INDEX(挂机升级突破!$DT$4:$ED$4,AD1323),"")</f>
        <v>紫色基础材料</v>
      </c>
      <c r="AM1323" s="14">
        <f>ROUND(INDEX(挂机升级突破!$DT$6:$ED$57,卡牌消耗!AI1323,AD1323)*INDEX(卡牌消耗!$B$5:$F$5,AG1323)/$Q$4/5,0)*5</f>
        <v>70</v>
      </c>
      <c r="AN1323" s="14" t="str">
        <f>IF(AE1323&gt;0,INDEX(挂机升级突破!$DT$4:$ED$4,AE1323),"")</f>
        <v/>
      </c>
      <c r="AO1323" s="14" t="str">
        <f>IF(AE1323&gt;0,ROUND(INDEX(挂机升级突破!$DT$6:$ED$57,卡牌消耗!AI1323,AE1323)*INDEX(卡牌消耗!$B$7:$F$7,AG1323)/$Q$4,0),"")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435"/>
        <v>26</v>
      </c>
      <c r="AC1324" s="14">
        <f>INDEX(挂机升级突破!$DQ$6:$DQ$57,卡牌消耗!AI1324)</f>
        <v>11</v>
      </c>
      <c r="AD1324" s="14">
        <f>INDEX(挂机升级突破!DR$6:DR$57,卡牌消耗!$AI1324)</f>
        <v>3</v>
      </c>
      <c r="AE1324" s="14">
        <f>INDEX(挂机升级突破!DS$6:DS$57,卡牌消耗!$AI1324)</f>
        <v>0</v>
      </c>
      <c r="AF1324" s="14" t="str">
        <f t="shared" si="436"/>
        <v>吕布</v>
      </c>
      <c r="AG1324" s="14">
        <f t="shared" si="437"/>
        <v>5</v>
      </c>
      <c r="AH1324" s="14" t="str">
        <f t="shared" si="438"/>
        <v>吕布魂火-20</v>
      </c>
      <c r="AI1324" s="14">
        <f t="shared" si="439"/>
        <v>20</v>
      </c>
      <c r="AJ1324" s="14" t="str">
        <f>INDEX(挂机升级突破!$DT$4:$ED$4,INDEX(挂机升级突破!$DQ$6:$DQ$57,卡牌消耗!AI1324))</f>
        <v>金币</v>
      </c>
      <c r="AK1324" s="14">
        <f>ROUND(INDEX(挂机升级突破!$DJ$6:$DJ$57,卡牌消耗!AI1324)*INDEX(卡牌消耗!$B$8:$F$8,AG1324)/$Q$4/50,0)*50</f>
        <v>10050</v>
      </c>
      <c r="AL1324" s="14" t="str">
        <f>IF(AD1324&gt;0,INDEX(挂机升级突破!$DT$4:$ED$4,AD1324),"")</f>
        <v>紫色基础材料</v>
      </c>
      <c r="AM1324" s="14">
        <f>ROUND(INDEX(挂机升级突破!$DT$6:$ED$57,卡牌消耗!AI1324,AD1324)*INDEX(卡牌消耗!$B$5:$F$5,AG1324)/$Q$4/5,0)*5</f>
        <v>105</v>
      </c>
      <c r="AN1324" s="14" t="str">
        <f>IF(AE1324&gt;0,INDEX(挂机升级突破!$DT$4:$ED$4,AE1324),"")</f>
        <v/>
      </c>
      <c r="AO1324" s="14" t="str">
        <f>IF(AE1324&gt;0,ROUND(INDEX(挂机升级突破!$DT$6:$ED$57,卡牌消耗!AI1324,AE1324)*INDEX(卡牌消耗!$B$7:$F$7,AG1324)/$Q$4,0),"")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435"/>
        <v>26</v>
      </c>
      <c r="AC1325" s="14">
        <f>INDEX(挂机升级突破!$DQ$6:$DQ$57,卡牌消耗!AI1325)</f>
        <v>11</v>
      </c>
      <c r="AD1325" s="14">
        <f>INDEX(挂机升级突破!DR$6:DR$57,卡牌消耗!$AI1325)</f>
        <v>3</v>
      </c>
      <c r="AE1325" s="14">
        <f>INDEX(挂机升级突破!DS$6:DS$57,卡牌消耗!$AI1325)</f>
        <v>0</v>
      </c>
      <c r="AF1325" s="14" t="str">
        <f t="shared" si="436"/>
        <v>吕布</v>
      </c>
      <c r="AG1325" s="14">
        <f t="shared" si="437"/>
        <v>5</v>
      </c>
      <c r="AH1325" s="14" t="str">
        <f t="shared" si="438"/>
        <v>吕布魂火-21</v>
      </c>
      <c r="AI1325" s="14">
        <f t="shared" si="439"/>
        <v>21</v>
      </c>
      <c r="AJ1325" s="14" t="str">
        <f>INDEX(挂机升级突破!$DT$4:$ED$4,INDEX(挂机升级突破!$DQ$6:$DQ$57,卡牌消耗!AI1325))</f>
        <v>金币</v>
      </c>
      <c r="AK1325" s="14">
        <f>ROUND(INDEX(挂机升级突破!$DJ$6:$DJ$57,卡牌消耗!AI1325)*INDEX(卡牌消耗!$B$8:$F$8,AG1325)/$Q$4/50,0)*50</f>
        <v>10050</v>
      </c>
      <c r="AL1325" s="14" t="str">
        <f>IF(AD1325&gt;0,INDEX(挂机升级突破!$DT$4:$ED$4,AD1325),"")</f>
        <v>紫色基础材料</v>
      </c>
      <c r="AM1325" s="14">
        <f>ROUND(INDEX(挂机升级突破!$DT$6:$ED$57,卡牌消耗!AI1325,AD1325)*INDEX(卡牌消耗!$B$5:$F$5,AG1325)/$Q$4/5,0)*5</f>
        <v>105</v>
      </c>
      <c r="AN1325" s="14" t="str">
        <f>IF(AE1325&gt;0,INDEX(挂机升级突破!$DT$4:$ED$4,AE1325),"")</f>
        <v/>
      </c>
      <c r="AO1325" s="14" t="str">
        <f>IF(AE1325&gt;0,ROUND(INDEX(挂机升级突破!$DT$6:$ED$57,卡牌消耗!AI1325,AE1325)*INDEX(卡牌消耗!$B$7:$F$7,AG1325)/$Q$4,0),"")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435"/>
        <v>26</v>
      </c>
      <c r="AC1326" s="14">
        <f>INDEX(挂机升级突破!$DQ$6:$DQ$57,卡牌消耗!AI1326)</f>
        <v>11</v>
      </c>
      <c r="AD1326" s="14">
        <f>INDEX(挂机升级突破!DR$6:DR$57,卡牌消耗!$AI1326)</f>
        <v>3</v>
      </c>
      <c r="AE1326" s="14">
        <f>INDEX(挂机升级突破!DS$6:DS$57,卡牌消耗!$AI1326)</f>
        <v>0</v>
      </c>
      <c r="AF1326" s="14" t="str">
        <f t="shared" si="436"/>
        <v>吕布</v>
      </c>
      <c r="AG1326" s="14">
        <f t="shared" si="437"/>
        <v>5</v>
      </c>
      <c r="AH1326" s="14" t="str">
        <f t="shared" si="438"/>
        <v>吕布魂火-22</v>
      </c>
      <c r="AI1326" s="14">
        <f t="shared" si="439"/>
        <v>22</v>
      </c>
      <c r="AJ1326" s="14" t="str">
        <f>INDEX(挂机升级突破!$DT$4:$ED$4,INDEX(挂机升级突破!$DQ$6:$DQ$57,卡牌消耗!AI1326))</f>
        <v>金币</v>
      </c>
      <c r="AK1326" s="14">
        <f>ROUND(INDEX(挂机升级突破!$DJ$6:$DJ$57,卡牌消耗!AI1326)*INDEX(卡牌消耗!$B$8:$F$8,AG1326)/$Q$4/50,0)*50</f>
        <v>10050</v>
      </c>
      <c r="AL1326" s="14" t="str">
        <f>IF(AD1326&gt;0,INDEX(挂机升级突破!$DT$4:$ED$4,AD1326),"")</f>
        <v>紫色基础材料</v>
      </c>
      <c r="AM1326" s="14">
        <f>ROUND(INDEX(挂机升级突破!$DT$6:$ED$57,卡牌消耗!AI1326,AD1326)*INDEX(卡牌消耗!$B$5:$F$5,AG1326)/$Q$4/5,0)*5</f>
        <v>105</v>
      </c>
      <c r="AN1326" s="14" t="str">
        <f>IF(AE1326&gt;0,INDEX(挂机升级突破!$DT$4:$ED$4,AE1326),"")</f>
        <v/>
      </c>
      <c r="AO1326" s="14" t="str">
        <f>IF(AE1326&gt;0,ROUND(INDEX(挂机升级突破!$DT$6:$ED$57,卡牌消耗!AI1326,AE1326)*INDEX(卡牌消耗!$B$7:$F$7,AG1326)/$Q$4,0),"")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435"/>
        <v>26</v>
      </c>
      <c r="AC1327" s="14">
        <f>INDEX(挂机升级突破!$DQ$6:$DQ$57,卡牌消耗!AI1327)</f>
        <v>11</v>
      </c>
      <c r="AD1327" s="14">
        <f>INDEX(挂机升级突破!DR$6:DR$57,卡牌消耗!$AI1327)</f>
        <v>4</v>
      </c>
      <c r="AE1327" s="14">
        <f>INDEX(挂机升级突破!DS$6:DS$57,卡牌消耗!$AI1327)</f>
        <v>0</v>
      </c>
      <c r="AF1327" s="14" t="str">
        <f t="shared" si="436"/>
        <v>吕布</v>
      </c>
      <c r="AG1327" s="14">
        <f t="shared" si="437"/>
        <v>5</v>
      </c>
      <c r="AH1327" s="14" t="str">
        <f t="shared" si="438"/>
        <v>吕布魂火-23</v>
      </c>
      <c r="AI1327" s="14">
        <f t="shared" si="439"/>
        <v>23</v>
      </c>
      <c r="AJ1327" s="14" t="str">
        <f>INDEX(挂机升级突破!$DT$4:$ED$4,INDEX(挂机升级突破!$DQ$6:$DQ$57,卡牌消耗!AI1327))</f>
        <v>金币</v>
      </c>
      <c r="AK1327" s="14">
        <f>ROUND(INDEX(挂机升级突破!$DJ$6:$DJ$57,卡牌消耗!AI1327)*INDEX(卡牌消耗!$B$8:$F$8,AG1327)/$Q$4/50,0)*50</f>
        <v>13800</v>
      </c>
      <c r="AL1327" s="14" t="str">
        <f>IF(AD1327&gt;0,INDEX(挂机升级突破!$DT$4:$ED$4,AD1327),"")</f>
        <v>橙色基础材料</v>
      </c>
      <c r="AM1327" s="14">
        <f>ROUND(INDEX(挂机升级突破!$DT$6:$ED$57,卡牌消耗!AI1327,AD1327)*INDEX(卡牌消耗!$B$5:$F$5,AG1327)/$Q$4/5,0)*5</f>
        <v>30</v>
      </c>
      <c r="AN1327" s="14" t="str">
        <f>IF(AE1327&gt;0,INDEX(挂机升级突破!$DT$4:$ED$4,AE1327),"")</f>
        <v/>
      </c>
      <c r="AO1327" s="14" t="str">
        <f>IF(AE1327&gt;0,ROUND(INDEX(挂机升级突破!$DT$6:$ED$57,卡牌消耗!AI1327,AE1327)*INDEX(卡牌消耗!$B$7:$F$7,AG1327)/$Q$4,0),"")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435"/>
        <v>26</v>
      </c>
      <c r="AC1328" s="14">
        <f>INDEX(挂机升级突破!$DQ$6:$DQ$57,卡牌消耗!AI1328)</f>
        <v>11</v>
      </c>
      <c r="AD1328" s="14">
        <f>INDEX(挂机升级突破!DR$6:DR$57,卡牌消耗!$AI1328)</f>
        <v>4</v>
      </c>
      <c r="AE1328" s="14">
        <f>INDEX(挂机升级突破!DS$6:DS$57,卡牌消耗!$AI1328)</f>
        <v>0</v>
      </c>
      <c r="AF1328" s="14" t="str">
        <f t="shared" si="436"/>
        <v>吕布</v>
      </c>
      <c r="AG1328" s="14">
        <f t="shared" si="437"/>
        <v>5</v>
      </c>
      <c r="AH1328" s="14" t="str">
        <f t="shared" si="438"/>
        <v>吕布魂火-24</v>
      </c>
      <c r="AI1328" s="14">
        <f t="shared" si="439"/>
        <v>24</v>
      </c>
      <c r="AJ1328" s="14" t="str">
        <f>INDEX(挂机升级突破!$DT$4:$ED$4,INDEX(挂机升级突破!$DQ$6:$DQ$57,卡牌消耗!AI1328))</f>
        <v>金币</v>
      </c>
      <c r="AK1328" s="14">
        <f>ROUND(INDEX(挂机升级突破!$DJ$6:$DJ$57,卡牌消耗!AI1328)*INDEX(卡牌消耗!$B$8:$F$8,AG1328)/$Q$4/50,0)*50</f>
        <v>13800</v>
      </c>
      <c r="AL1328" s="14" t="str">
        <f>IF(AD1328&gt;0,INDEX(挂机升级突破!$DT$4:$ED$4,AD1328),"")</f>
        <v>橙色基础材料</v>
      </c>
      <c r="AM1328" s="14">
        <f>ROUND(INDEX(挂机升级突破!$DT$6:$ED$57,卡牌消耗!AI1328,AD1328)*INDEX(卡牌消耗!$B$5:$F$5,AG1328)/$Q$4/5,0)*5</f>
        <v>30</v>
      </c>
      <c r="AN1328" s="14" t="str">
        <f>IF(AE1328&gt;0,INDEX(挂机升级突破!$DT$4:$ED$4,AE1328),"")</f>
        <v/>
      </c>
      <c r="AO1328" s="14" t="str">
        <f>IF(AE1328&gt;0,ROUND(INDEX(挂机升级突破!$DT$6:$ED$57,卡牌消耗!AI1328,AE1328)*INDEX(卡牌消耗!$B$7:$F$7,AG1328)/$Q$4,0),"")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435"/>
        <v>26</v>
      </c>
      <c r="AC1329" s="14">
        <f>INDEX(挂机升级突破!$DQ$6:$DQ$57,卡牌消耗!AI1329)</f>
        <v>11</v>
      </c>
      <c r="AD1329" s="14">
        <f>INDEX(挂机升级突破!DR$6:DR$57,卡牌消耗!$AI1329)</f>
        <v>4</v>
      </c>
      <c r="AE1329" s="14">
        <f>INDEX(挂机升级突破!DS$6:DS$57,卡牌消耗!$AI1329)</f>
        <v>0</v>
      </c>
      <c r="AF1329" s="14" t="str">
        <f t="shared" si="436"/>
        <v>吕布</v>
      </c>
      <c r="AG1329" s="14">
        <f t="shared" si="437"/>
        <v>5</v>
      </c>
      <c r="AH1329" s="14" t="str">
        <f t="shared" si="438"/>
        <v>吕布魂火-25</v>
      </c>
      <c r="AI1329" s="14">
        <f t="shared" si="439"/>
        <v>25</v>
      </c>
      <c r="AJ1329" s="14" t="str">
        <f>INDEX(挂机升级突破!$DT$4:$ED$4,INDEX(挂机升级突破!$DQ$6:$DQ$57,卡牌消耗!AI1329))</f>
        <v>金币</v>
      </c>
      <c r="AK1329" s="14">
        <f>ROUND(INDEX(挂机升级突破!$DJ$6:$DJ$57,卡牌消耗!AI1329)*INDEX(卡牌消耗!$B$8:$F$8,AG1329)/$Q$4/50,0)*50</f>
        <v>15050</v>
      </c>
      <c r="AL1329" s="14" t="str">
        <f>IF(AD1329&gt;0,INDEX(挂机升级突破!$DT$4:$ED$4,AD1329),"")</f>
        <v>橙色基础材料</v>
      </c>
      <c r="AM1329" s="14">
        <f>ROUND(INDEX(挂机升级突破!$DT$6:$ED$57,卡牌消耗!AI1329,AD1329)*INDEX(卡牌消耗!$B$5:$F$5,AG1329)/$Q$4/5,0)*5</f>
        <v>30</v>
      </c>
      <c r="AN1329" s="14" t="str">
        <f>IF(AE1329&gt;0,INDEX(挂机升级突破!$DT$4:$ED$4,AE1329),"")</f>
        <v/>
      </c>
      <c r="AO1329" s="14" t="str">
        <f>IF(AE1329&gt;0,ROUND(INDEX(挂机升级突破!$DT$6:$ED$57,卡牌消耗!AI1329,AE1329)*INDEX(卡牌消耗!$B$7:$F$7,AG1329)/$Q$4,0),"")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435"/>
        <v>26</v>
      </c>
      <c r="AC1330" s="14">
        <f>INDEX(挂机升级突破!$DQ$6:$DQ$57,卡牌消耗!AI1330)</f>
        <v>11</v>
      </c>
      <c r="AD1330" s="14">
        <f>INDEX(挂机升级突破!DR$6:DR$57,卡牌消耗!$AI1330)</f>
        <v>4</v>
      </c>
      <c r="AE1330" s="14">
        <f>INDEX(挂机升级突破!DS$6:DS$57,卡牌消耗!$AI1330)</f>
        <v>0</v>
      </c>
      <c r="AF1330" s="14" t="str">
        <f t="shared" si="436"/>
        <v>吕布</v>
      </c>
      <c r="AG1330" s="14">
        <f t="shared" si="437"/>
        <v>5</v>
      </c>
      <c r="AH1330" s="14" t="str">
        <f t="shared" si="438"/>
        <v>吕布魂火-26</v>
      </c>
      <c r="AI1330" s="14">
        <f t="shared" si="439"/>
        <v>26</v>
      </c>
      <c r="AJ1330" s="14" t="str">
        <f>INDEX(挂机升级突破!$DT$4:$ED$4,INDEX(挂机升级突破!$DQ$6:$DQ$57,卡牌消耗!AI1330))</f>
        <v>金币</v>
      </c>
      <c r="AK1330" s="14">
        <f>ROUND(INDEX(挂机升级突破!$DJ$6:$DJ$57,卡牌消耗!AI1330)*INDEX(卡牌消耗!$B$8:$F$8,AG1330)/$Q$4/50,0)*50</f>
        <v>17550</v>
      </c>
      <c r="AL1330" s="14" t="str">
        <f>IF(AD1330&gt;0,INDEX(挂机升级突破!$DT$4:$ED$4,AD1330),"")</f>
        <v>橙色基础材料</v>
      </c>
      <c r="AM1330" s="14">
        <f>ROUND(INDEX(挂机升级突破!$DT$6:$ED$57,卡牌消耗!AI1330,AD1330)*INDEX(卡牌消耗!$B$5:$F$5,AG1330)/$Q$4/5,0)*5</f>
        <v>35</v>
      </c>
      <c r="AN1330" s="14" t="str">
        <f>IF(AE1330&gt;0,INDEX(挂机升级突破!$DT$4:$ED$4,AE1330),"")</f>
        <v/>
      </c>
      <c r="AO1330" s="14" t="str">
        <f>IF(AE1330&gt;0,ROUND(INDEX(挂机升级突破!$DT$6:$ED$57,卡牌消耗!AI1330,AE1330)*INDEX(卡牌消耗!$B$7:$F$7,AG1330)/$Q$4,0),"")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435"/>
        <v>26</v>
      </c>
      <c r="AC1331" s="14">
        <f>INDEX(挂机升级突破!$DQ$6:$DQ$57,卡牌消耗!AI1331)</f>
        <v>11</v>
      </c>
      <c r="AD1331" s="14">
        <f>INDEX(挂机升级突破!DR$6:DR$57,卡牌消耗!$AI1331)</f>
        <v>4</v>
      </c>
      <c r="AE1331" s="14">
        <f>INDEX(挂机升级突破!DS$6:DS$57,卡牌消耗!$AI1331)</f>
        <v>0</v>
      </c>
      <c r="AF1331" s="14" t="str">
        <f t="shared" si="436"/>
        <v>吕布</v>
      </c>
      <c r="AG1331" s="14">
        <f t="shared" si="437"/>
        <v>5</v>
      </c>
      <c r="AH1331" s="14" t="str">
        <f t="shared" si="438"/>
        <v>吕布魂火-27</v>
      </c>
      <c r="AI1331" s="14">
        <f t="shared" si="439"/>
        <v>27</v>
      </c>
      <c r="AJ1331" s="14" t="str">
        <f>INDEX(挂机升级突破!$DT$4:$ED$4,INDEX(挂机升级突破!$DQ$6:$DQ$57,卡牌消耗!AI1331))</f>
        <v>金币</v>
      </c>
      <c r="AK1331" s="14">
        <f>ROUND(INDEX(挂机升级突破!$DJ$6:$DJ$57,卡牌消耗!AI1331)*INDEX(卡牌消耗!$B$8:$F$8,AG1331)/$Q$4/50,0)*50</f>
        <v>17550</v>
      </c>
      <c r="AL1331" s="14" t="str">
        <f>IF(AD1331&gt;0,INDEX(挂机升级突破!$DT$4:$ED$4,AD1331),"")</f>
        <v>橙色基础材料</v>
      </c>
      <c r="AM1331" s="14">
        <f>ROUND(INDEX(挂机升级突破!$DT$6:$ED$57,卡牌消耗!AI1331,AD1331)*INDEX(卡牌消耗!$B$5:$F$5,AG1331)/$Q$4/5,0)*5</f>
        <v>35</v>
      </c>
      <c r="AN1331" s="14" t="str">
        <f>IF(AE1331&gt;0,INDEX(挂机升级突破!$DT$4:$ED$4,AE1331),"")</f>
        <v/>
      </c>
      <c r="AO1331" s="14" t="str">
        <f>IF(AE1331&gt;0,ROUND(INDEX(挂机升级突破!$DT$6:$ED$57,卡牌消耗!AI1331,AE1331)*INDEX(卡牌消耗!$B$7:$F$7,AG1331)/$Q$4,0),"")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435"/>
        <v>26</v>
      </c>
      <c r="AC1332" s="14">
        <f>INDEX(挂机升级突破!$DQ$6:$DQ$57,卡牌消耗!AI1332)</f>
        <v>11</v>
      </c>
      <c r="AD1332" s="14">
        <f>INDEX(挂机升级突破!DR$6:DR$57,卡牌消耗!$AI1332)</f>
        <v>4</v>
      </c>
      <c r="AE1332" s="14">
        <f>INDEX(挂机升级突破!DS$6:DS$57,卡牌消耗!$AI1332)</f>
        <v>0</v>
      </c>
      <c r="AF1332" s="14" t="str">
        <f t="shared" si="436"/>
        <v>吕布</v>
      </c>
      <c r="AG1332" s="14">
        <f t="shared" si="437"/>
        <v>5</v>
      </c>
      <c r="AH1332" s="14" t="str">
        <f t="shared" si="438"/>
        <v>吕布魂火-28</v>
      </c>
      <c r="AI1332" s="14">
        <f t="shared" si="439"/>
        <v>28</v>
      </c>
      <c r="AJ1332" s="14" t="str">
        <f>INDEX(挂机升级突破!$DT$4:$ED$4,INDEX(挂机升级突破!$DQ$6:$DQ$57,卡牌消耗!AI1332))</f>
        <v>金币</v>
      </c>
      <c r="AK1332" s="14">
        <f>ROUND(INDEX(挂机升级突破!$DJ$6:$DJ$57,卡牌消耗!AI1332)*INDEX(卡牌消耗!$B$8:$F$8,AG1332)/$Q$4/50,0)*50</f>
        <v>17550</v>
      </c>
      <c r="AL1332" s="14" t="str">
        <f>IF(AD1332&gt;0,INDEX(挂机升级突破!$DT$4:$ED$4,AD1332),"")</f>
        <v>橙色基础材料</v>
      </c>
      <c r="AM1332" s="14">
        <f>ROUND(INDEX(挂机升级突破!$DT$6:$ED$57,卡牌消耗!AI1332,AD1332)*INDEX(卡牌消耗!$B$5:$F$5,AG1332)/$Q$4/5,0)*5</f>
        <v>35</v>
      </c>
      <c r="AN1332" s="14" t="str">
        <f>IF(AE1332&gt;0,INDEX(挂机升级突破!$DT$4:$ED$4,AE1332),"")</f>
        <v/>
      </c>
      <c r="AO1332" s="14" t="str">
        <f>IF(AE1332&gt;0,ROUND(INDEX(挂机升级突破!$DT$6:$ED$57,卡牌消耗!AI1332,AE1332)*INDEX(卡牌消耗!$B$7:$F$7,AG1332)/$Q$4,0),"")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435"/>
        <v>26</v>
      </c>
      <c r="AC1333" s="14">
        <f>INDEX(挂机升级突破!$DQ$6:$DQ$57,卡牌消耗!AI1333)</f>
        <v>11</v>
      </c>
      <c r="AD1333" s="14">
        <f>INDEX(挂机升级突破!DR$6:DR$57,卡牌消耗!$AI1333)</f>
        <v>4</v>
      </c>
      <c r="AE1333" s="14">
        <f>INDEX(挂机升级突破!DS$6:DS$57,卡牌消耗!$AI1333)</f>
        <v>0</v>
      </c>
      <c r="AF1333" s="14" t="str">
        <f t="shared" si="436"/>
        <v>吕布</v>
      </c>
      <c r="AG1333" s="14">
        <f t="shared" si="437"/>
        <v>5</v>
      </c>
      <c r="AH1333" s="14" t="str">
        <f t="shared" si="438"/>
        <v>吕布魂火-29</v>
      </c>
      <c r="AI1333" s="14">
        <f t="shared" si="439"/>
        <v>29</v>
      </c>
      <c r="AJ1333" s="14" t="str">
        <f>INDEX(挂机升级突破!$DT$4:$ED$4,INDEX(挂机升级突破!$DQ$6:$DQ$57,卡牌消耗!AI1333))</f>
        <v>金币</v>
      </c>
      <c r="AK1333" s="14">
        <f>ROUND(INDEX(挂机升级突破!$DJ$6:$DJ$57,卡牌消耗!AI1333)*INDEX(卡牌消耗!$B$8:$F$8,AG1333)/$Q$4/50,0)*50</f>
        <v>17800</v>
      </c>
      <c r="AL1333" s="14" t="str">
        <f>IF(AD1333&gt;0,INDEX(挂机升级突破!$DT$4:$ED$4,AD1333),"")</f>
        <v>橙色基础材料</v>
      </c>
      <c r="AM1333" s="14">
        <f>ROUND(INDEX(挂机升级突破!$DT$6:$ED$57,卡牌消耗!AI1333,AD1333)*INDEX(卡牌消耗!$B$5:$F$5,AG1333)/$Q$4/5,0)*5</f>
        <v>40</v>
      </c>
      <c r="AN1333" s="14" t="str">
        <f>IF(AE1333&gt;0,INDEX(挂机升级突破!$DT$4:$ED$4,AE1333),"")</f>
        <v/>
      </c>
      <c r="AO1333" s="14" t="str">
        <f>IF(AE1333&gt;0,ROUND(INDEX(挂机升级突破!$DT$6:$ED$57,卡牌消耗!AI1333,AE1333)*INDEX(卡牌消耗!$B$7:$F$7,AG1333)/$Q$4,0),"")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435"/>
        <v>26</v>
      </c>
      <c r="AC1334" s="14">
        <f>INDEX(挂机升级突破!$DQ$6:$DQ$57,卡牌消耗!AI1334)</f>
        <v>11</v>
      </c>
      <c r="AD1334" s="14">
        <f>INDEX(挂机升级突破!DR$6:DR$57,卡牌消耗!$AI1334)</f>
        <v>4</v>
      </c>
      <c r="AE1334" s="14">
        <f>INDEX(挂机升级突破!DS$6:DS$57,卡牌消耗!$AI1334)</f>
        <v>0</v>
      </c>
      <c r="AF1334" s="14" t="str">
        <f t="shared" si="436"/>
        <v>吕布</v>
      </c>
      <c r="AG1334" s="14">
        <f t="shared" si="437"/>
        <v>5</v>
      </c>
      <c r="AH1334" s="14" t="str">
        <f t="shared" si="438"/>
        <v>吕布魂火-30</v>
      </c>
      <c r="AI1334" s="14">
        <f t="shared" si="439"/>
        <v>30</v>
      </c>
      <c r="AJ1334" s="14" t="str">
        <f>INDEX(挂机升级突破!$DT$4:$ED$4,INDEX(挂机升级突破!$DQ$6:$DQ$57,卡牌消耗!AI1334))</f>
        <v>金币</v>
      </c>
      <c r="AK1334" s="14">
        <f>ROUND(INDEX(挂机升级突破!$DJ$6:$DJ$57,卡牌消耗!AI1334)*INDEX(卡牌消耗!$B$8:$F$8,AG1334)/$Q$4/50,0)*50</f>
        <v>17800</v>
      </c>
      <c r="AL1334" s="14" t="str">
        <f>IF(AD1334&gt;0,INDEX(挂机升级突破!$DT$4:$ED$4,AD1334),"")</f>
        <v>橙色基础材料</v>
      </c>
      <c r="AM1334" s="14">
        <f>ROUND(INDEX(挂机升级突破!$DT$6:$ED$57,卡牌消耗!AI1334,AD1334)*INDEX(卡牌消耗!$B$5:$F$5,AG1334)/$Q$4/5,0)*5</f>
        <v>40</v>
      </c>
      <c r="AN1334" s="14" t="str">
        <f>IF(AE1334&gt;0,INDEX(挂机升级突破!$DT$4:$ED$4,AE1334),"")</f>
        <v/>
      </c>
      <c r="AO1334" s="14" t="str">
        <f>IF(AE1334&gt;0,ROUND(INDEX(挂机升级突破!$DT$6:$ED$57,卡牌消耗!AI1334,AE1334)*INDEX(卡牌消耗!$B$7:$F$7,AG1334)/$Q$4,0),"")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435"/>
        <v>26</v>
      </c>
      <c r="AC1335" s="14">
        <f>INDEX(挂机升级突破!$DQ$6:$DQ$57,卡牌消耗!AI1335)</f>
        <v>11</v>
      </c>
      <c r="AD1335" s="14">
        <f>INDEX(挂机升级突破!DR$6:DR$57,卡牌消耗!$AI1335)</f>
        <v>4</v>
      </c>
      <c r="AE1335" s="14">
        <f>INDEX(挂机升级突破!DS$6:DS$57,卡牌消耗!$AI1335)</f>
        <v>0</v>
      </c>
      <c r="AF1335" s="14" t="str">
        <f t="shared" si="436"/>
        <v>吕布</v>
      </c>
      <c r="AG1335" s="14">
        <f t="shared" si="437"/>
        <v>5</v>
      </c>
      <c r="AH1335" s="14" t="str">
        <f t="shared" si="438"/>
        <v>吕布魂火-31</v>
      </c>
      <c r="AI1335" s="14">
        <f t="shared" si="439"/>
        <v>31</v>
      </c>
      <c r="AJ1335" s="14" t="str">
        <f>INDEX(挂机升级突破!$DT$4:$ED$4,INDEX(挂机升级突破!$DQ$6:$DQ$57,卡牌消耗!AI1335))</f>
        <v>金币</v>
      </c>
      <c r="AK1335" s="14">
        <f>ROUND(INDEX(挂机升级突破!$DJ$6:$DJ$57,卡牌消耗!AI1335)*INDEX(卡牌消耗!$B$8:$F$8,AG1335)/$Q$4/50,0)*50</f>
        <v>17800</v>
      </c>
      <c r="AL1335" s="14" t="str">
        <f>IF(AD1335&gt;0,INDEX(挂机升级突破!$DT$4:$ED$4,AD1335),"")</f>
        <v>橙色基础材料</v>
      </c>
      <c r="AM1335" s="14">
        <f>ROUND(INDEX(挂机升级突破!$DT$6:$ED$57,卡牌消耗!AI1335,AD1335)*INDEX(卡牌消耗!$B$5:$F$5,AG1335)/$Q$4/5,0)*5</f>
        <v>40</v>
      </c>
      <c r="AN1335" s="14" t="str">
        <f>IF(AE1335&gt;0,INDEX(挂机升级突破!$DT$4:$ED$4,AE1335),"")</f>
        <v/>
      </c>
      <c r="AO1335" s="14" t="str">
        <f>IF(AE1335&gt;0,ROUND(INDEX(挂机升级突破!$DT$6:$ED$57,卡牌消耗!AI1335,AE1335)*INDEX(卡牌消耗!$B$7:$F$7,AG1335)/$Q$4,0),"")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435"/>
        <v>26</v>
      </c>
      <c r="AC1336" s="14">
        <f>INDEX(挂机升级突破!$DQ$6:$DQ$57,卡牌消耗!AI1336)</f>
        <v>11</v>
      </c>
      <c r="AD1336" s="14">
        <f>INDEX(挂机升级突破!DR$6:DR$57,卡牌消耗!$AI1336)</f>
        <v>4</v>
      </c>
      <c r="AE1336" s="14">
        <f>INDEX(挂机升级突破!DS$6:DS$57,卡牌消耗!$AI1336)</f>
        <v>0</v>
      </c>
      <c r="AF1336" s="14" t="str">
        <f t="shared" si="436"/>
        <v>吕布</v>
      </c>
      <c r="AG1336" s="14">
        <f t="shared" si="437"/>
        <v>5</v>
      </c>
      <c r="AH1336" s="14" t="str">
        <f t="shared" si="438"/>
        <v>吕布魂火-32</v>
      </c>
      <c r="AI1336" s="14">
        <f t="shared" si="439"/>
        <v>32</v>
      </c>
      <c r="AJ1336" s="14" t="str">
        <f>INDEX(挂机升级突破!$DT$4:$ED$4,INDEX(挂机升级突破!$DQ$6:$DQ$57,卡牌消耗!AI1336))</f>
        <v>金币</v>
      </c>
      <c r="AK1336" s="14">
        <f>ROUND(INDEX(挂机升级突破!$DJ$6:$DJ$57,卡牌消耗!AI1336)*INDEX(卡牌消耗!$B$8:$F$8,AG1336)/$Q$4/50,0)*50</f>
        <v>24450</v>
      </c>
      <c r="AL1336" s="14" t="str">
        <f>IF(AD1336&gt;0,INDEX(挂机升级突破!$DT$4:$ED$4,AD1336),"")</f>
        <v>橙色基础材料</v>
      </c>
      <c r="AM1336" s="14">
        <f>ROUND(INDEX(挂机升级突破!$DT$6:$ED$57,卡牌消耗!AI1336,AD1336)*INDEX(卡牌消耗!$B$5:$F$5,AG1336)/$Q$4/5,0)*5</f>
        <v>40</v>
      </c>
      <c r="AN1336" s="14" t="str">
        <f>IF(AE1336&gt;0,INDEX(挂机升级突破!$DT$4:$ED$4,AE1336),"")</f>
        <v/>
      </c>
      <c r="AO1336" s="14" t="str">
        <f>IF(AE1336&gt;0,ROUND(INDEX(挂机升级突破!$DT$6:$ED$57,卡牌消耗!AI1336,AE1336)*INDEX(卡牌消耗!$B$7:$F$7,AG1336)/$Q$4,0),"")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435"/>
        <v>26</v>
      </c>
      <c r="AC1337" s="14">
        <f>INDEX(挂机升级突破!$DQ$6:$DQ$57,卡牌消耗!AI1337)</f>
        <v>11</v>
      </c>
      <c r="AD1337" s="14">
        <f>INDEX(挂机升级突破!DR$6:DR$57,卡牌消耗!$AI1337)</f>
        <v>4</v>
      </c>
      <c r="AE1337" s="14">
        <f>INDEX(挂机升级突破!DS$6:DS$57,卡牌消耗!$AI1337)</f>
        <v>0</v>
      </c>
      <c r="AF1337" s="14" t="str">
        <f t="shared" si="436"/>
        <v>吕布</v>
      </c>
      <c r="AG1337" s="14">
        <f t="shared" si="437"/>
        <v>5</v>
      </c>
      <c r="AH1337" s="14" t="str">
        <f t="shared" si="438"/>
        <v>吕布魂火-33</v>
      </c>
      <c r="AI1337" s="14">
        <f t="shared" si="439"/>
        <v>33</v>
      </c>
      <c r="AJ1337" s="14" t="str">
        <f>INDEX(挂机升级突破!$DT$4:$ED$4,INDEX(挂机升级突破!$DQ$6:$DQ$57,卡牌消耗!AI1337))</f>
        <v>金币</v>
      </c>
      <c r="AK1337" s="14">
        <f>ROUND(INDEX(挂机升级突破!$DJ$6:$DJ$57,卡牌消耗!AI1337)*INDEX(卡牌消耗!$B$8:$F$8,AG1337)/$Q$4/50,0)*50</f>
        <v>24450</v>
      </c>
      <c r="AL1337" s="14" t="str">
        <f>IF(AD1337&gt;0,INDEX(挂机升级突破!$DT$4:$ED$4,AD1337),"")</f>
        <v>橙色基础材料</v>
      </c>
      <c r="AM1337" s="14">
        <f>ROUND(INDEX(挂机升级突破!$DT$6:$ED$57,卡牌消耗!AI1337,AD1337)*INDEX(卡牌消耗!$B$5:$F$5,AG1337)/$Q$4/5,0)*5</f>
        <v>40</v>
      </c>
      <c r="AN1337" s="14" t="str">
        <f>IF(AE1337&gt;0,INDEX(挂机升级突破!$DT$4:$ED$4,AE1337),"")</f>
        <v/>
      </c>
      <c r="AO1337" s="14" t="str">
        <f>IF(AE1337&gt;0,ROUND(INDEX(挂机升级突破!$DT$6:$ED$57,卡牌消耗!AI1337,AE1337)*INDEX(卡牌消耗!$B$7:$F$7,AG1337)/$Q$4,0),"")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435"/>
        <v>26</v>
      </c>
      <c r="AC1338" s="14">
        <f>INDEX(挂机升级突破!$DQ$6:$DQ$57,卡牌消耗!AI1338)</f>
        <v>11</v>
      </c>
      <c r="AD1338" s="14">
        <f>INDEX(挂机升级突破!DR$6:DR$57,卡牌消耗!$AI1338)</f>
        <v>4</v>
      </c>
      <c r="AE1338" s="14">
        <f>INDEX(挂机升级突破!DS$6:DS$57,卡牌消耗!$AI1338)</f>
        <v>0</v>
      </c>
      <c r="AF1338" s="14" t="str">
        <f t="shared" si="436"/>
        <v>吕布</v>
      </c>
      <c r="AG1338" s="14">
        <f t="shared" si="437"/>
        <v>5</v>
      </c>
      <c r="AH1338" s="14" t="str">
        <f t="shared" si="438"/>
        <v>吕布魂火-34</v>
      </c>
      <c r="AI1338" s="14">
        <f t="shared" si="439"/>
        <v>34</v>
      </c>
      <c r="AJ1338" s="14" t="str">
        <f>INDEX(挂机升级突破!$DT$4:$ED$4,INDEX(挂机升级突破!$DQ$6:$DQ$57,卡牌消耗!AI1338))</f>
        <v>金币</v>
      </c>
      <c r="AK1338" s="14">
        <f>ROUND(INDEX(挂机升级突破!$DJ$6:$DJ$57,卡牌消耗!AI1338)*INDEX(卡牌消耗!$B$8:$F$8,AG1338)/$Q$4/50,0)*50</f>
        <v>24450</v>
      </c>
      <c r="AL1338" s="14" t="str">
        <f>IF(AD1338&gt;0,INDEX(挂机升级突破!$DT$4:$ED$4,AD1338),"")</f>
        <v>橙色基础材料</v>
      </c>
      <c r="AM1338" s="14">
        <f>ROUND(INDEX(挂机升级突破!$DT$6:$ED$57,卡牌消耗!AI1338,AD1338)*INDEX(卡牌消耗!$B$5:$F$5,AG1338)/$Q$4/5,0)*5</f>
        <v>45</v>
      </c>
      <c r="AN1338" s="14" t="str">
        <f>IF(AE1338&gt;0,INDEX(挂机升级突破!$DT$4:$ED$4,AE1338),"")</f>
        <v/>
      </c>
      <c r="AO1338" s="14" t="str">
        <f>IF(AE1338&gt;0,ROUND(INDEX(挂机升级突破!$DT$6:$ED$57,卡牌消耗!AI1338,AE1338)*INDEX(卡牌消耗!$B$7:$F$7,AG1338)/$Q$4,0),"")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435"/>
        <v>26</v>
      </c>
      <c r="AC1339" s="14">
        <f>INDEX(挂机升级突破!$DQ$6:$DQ$57,卡牌消耗!AI1339)</f>
        <v>11</v>
      </c>
      <c r="AD1339" s="14">
        <f>INDEX(挂机升级突破!DR$6:DR$57,卡牌消耗!$AI1339)</f>
        <v>4</v>
      </c>
      <c r="AE1339" s="14">
        <f>INDEX(挂机升级突破!DS$6:DS$57,卡牌消耗!$AI1339)</f>
        <v>0</v>
      </c>
      <c r="AF1339" s="14" t="str">
        <f t="shared" si="436"/>
        <v>吕布</v>
      </c>
      <c r="AG1339" s="14">
        <f t="shared" si="437"/>
        <v>5</v>
      </c>
      <c r="AH1339" s="14" t="str">
        <f t="shared" si="438"/>
        <v>吕布魂火-35</v>
      </c>
      <c r="AI1339" s="14">
        <f t="shared" si="439"/>
        <v>35</v>
      </c>
      <c r="AJ1339" s="14" t="str">
        <f>INDEX(挂机升级突破!$DT$4:$ED$4,INDEX(挂机升级突破!$DQ$6:$DQ$57,卡牌消耗!AI1339))</f>
        <v>金币</v>
      </c>
      <c r="AK1339" s="14">
        <f>ROUND(INDEX(挂机升级突破!$DJ$6:$DJ$57,卡牌消耗!AI1339)*INDEX(卡牌消耗!$B$8:$F$8,AG1339)/$Q$4/50,0)*50</f>
        <v>31100</v>
      </c>
      <c r="AL1339" s="14" t="str">
        <f>IF(AD1339&gt;0,INDEX(挂机升级突破!$DT$4:$ED$4,AD1339),"")</f>
        <v>橙色基础材料</v>
      </c>
      <c r="AM1339" s="14">
        <f>ROUND(INDEX(挂机升级突破!$DT$6:$ED$57,卡牌消耗!AI1339,AD1339)*INDEX(卡牌消耗!$B$5:$F$5,AG1339)/$Q$4/5,0)*5</f>
        <v>45</v>
      </c>
      <c r="AN1339" s="14" t="str">
        <f>IF(AE1339&gt;0,INDEX(挂机升级突破!$DT$4:$ED$4,AE1339),"")</f>
        <v/>
      </c>
      <c r="AO1339" s="14" t="str">
        <f>IF(AE1339&gt;0,ROUND(INDEX(挂机升级突破!$DT$6:$ED$57,卡牌消耗!AI1339,AE1339)*INDEX(卡牌消耗!$B$7:$F$7,AG1339)/$Q$4,0),"")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435"/>
        <v>26</v>
      </c>
      <c r="AC1340" s="14">
        <f>INDEX(挂机升级突破!$DQ$6:$DQ$57,卡牌消耗!AI1340)</f>
        <v>11</v>
      </c>
      <c r="AD1340" s="14">
        <f>INDEX(挂机升级突破!DR$6:DR$57,卡牌消耗!$AI1340)</f>
        <v>4</v>
      </c>
      <c r="AE1340" s="14">
        <f>INDEX(挂机升级突破!DS$6:DS$57,卡牌消耗!$AI1340)</f>
        <v>0</v>
      </c>
      <c r="AF1340" s="14" t="str">
        <f t="shared" si="436"/>
        <v>吕布</v>
      </c>
      <c r="AG1340" s="14">
        <f t="shared" si="437"/>
        <v>5</v>
      </c>
      <c r="AH1340" s="14" t="str">
        <f t="shared" si="438"/>
        <v>吕布魂火-36</v>
      </c>
      <c r="AI1340" s="14">
        <f t="shared" si="439"/>
        <v>36</v>
      </c>
      <c r="AJ1340" s="14" t="str">
        <f>INDEX(挂机升级突破!$DT$4:$ED$4,INDEX(挂机升级突破!$DQ$6:$DQ$57,卡牌消耗!AI1340))</f>
        <v>金币</v>
      </c>
      <c r="AK1340" s="14">
        <f>ROUND(INDEX(挂机升级突破!$DJ$6:$DJ$57,卡牌消耗!AI1340)*INDEX(卡牌消耗!$B$8:$F$8,AG1340)/$Q$4/50,0)*50</f>
        <v>31100</v>
      </c>
      <c r="AL1340" s="14" t="str">
        <f>IF(AD1340&gt;0,INDEX(挂机升级突破!$DT$4:$ED$4,AD1340),"")</f>
        <v>橙色基础材料</v>
      </c>
      <c r="AM1340" s="14">
        <f>ROUND(INDEX(挂机升级突破!$DT$6:$ED$57,卡牌消耗!AI1340,AD1340)*INDEX(卡牌消耗!$B$5:$F$5,AG1340)/$Q$4/5,0)*5</f>
        <v>45</v>
      </c>
      <c r="AN1340" s="14" t="str">
        <f>IF(AE1340&gt;0,INDEX(挂机升级突破!$DT$4:$ED$4,AE1340),"")</f>
        <v/>
      </c>
      <c r="AO1340" s="14" t="str">
        <f>IF(AE1340&gt;0,ROUND(INDEX(挂机升级突破!$DT$6:$ED$57,卡牌消耗!AI1340,AE1340)*INDEX(卡牌消耗!$B$7:$F$7,AG1340)/$Q$4,0),"")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435"/>
        <v>26</v>
      </c>
      <c r="AC1341" s="14">
        <f>INDEX(挂机升级突破!$DQ$6:$DQ$57,卡牌消耗!AI1341)</f>
        <v>11</v>
      </c>
      <c r="AD1341" s="14">
        <f>INDEX(挂机升级突破!DR$6:DR$57,卡牌消耗!$AI1341)</f>
        <v>4</v>
      </c>
      <c r="AE1341" s="14">
        <f>INDEX(挂机升级突破!DS$6:DS$57,卡牌消耗!$AI1341)</f>
        <v>0</v>
      </c>
      <c r="AF1341" s="14" t="str">
        <f t="shared" si="436"/>
        <v>吕布</v>
      </c>
      <c r="AG1341" s="14">
        <f t="shared" si="437"/>
        <v>5</v>
      </c>
      <c r="AH1341" s="14" t="str">
        <f t="shared" si="438"/>
        <v>吕布魂火-37</v>
      </c>
      <c r="AI1341" s="14">
        <f t="shared" si="439"/>
        <v>37</v>
      </c>
      <c r="AJ1341" s="14" t="str">
        <f>INDEX(挂机升级突破!$DT$4:$ED$4,INDEX(挂机升级突破!$DQ$6:$DQ$57,卡牌消耗!AI1341))</f>
        <v>金币</v>
      </c>
      <c r="AK1341" s="14">
        <f>ROUND(INDEX(挂机升级突破!$DJ$6:$DJ$57,卡牌消耗!AI1341)*INDEX(卡牌消耗!$B$8:$F$8,AG1341)/$Q$4/50,0)*50</f>
        <v>33350</v>
      </c>
      <c r="AL1341" s="14" t="str">
        <f>IF(AD1341&gt;0,INDEX(挂机升级突破!$DT$4:$ED$4,AD1341),"")</f>
        <v>橙色基础材料</v>
      </c>
      <c r="AM1341" s="14">
        <f>ROUND(INDEX(挂机升级突破!$DT$6:$ED$57,卡牌消耗!AI1341,AD1341)*INDEX(卡牌消耗!$B$5:$F$5,AG1341)/$Q$4/5,0)*5</f>
        <v>45</v>
      </c>
      <c r="AN1341" s="14" t="str">
        <f>IF(AE1341&gt;0,INDEX(挂机升级突破!$DT$4:$ED$4,AE1341),"")</f>
        <v/>
      </c>
      <c r="AO1341" s="14" t="str">
        <f>IF(AE1341&gt;0,ROUND(INDEX(挂机升级突破!$DT$6:$ED$57,卡牌消耗!AI1341,AE1341)*INDEX(卡牌消耗!$B$7:$F$7,AG1341)/$Q$4,0),"")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435"/>
        <v>26</v>
      </c>
      <c r="AC1342" s="14">
        <f>INDEX(挂机升级突破!$DQ$6:$DQ$57,卡牌消耗!AI1342)</f>
        <v>11</v>
      </c>
      <c r="AD1342" s="14">
        <f>INDEX(挂机升级突破!DR$6:DR$57,卡牌消耗!$AI1342)</f>
        <v>5</v>
      </c>
      <c r="AE1342" s="14">
        <f>INDEX(挂机升级突破!DS$6:DS$57,卡牌消耗!$AI1342)</f>
        <v>0</v>
      </c>
      <c r="AF1342" s="14" t="str">
        <f t="shared" si="436"/>
        <v>吕布</v>
      </c>
      <c r="AG1342" s="14">
        <f t="shared" si="437"/>
        <v>5</v>
      </c>
      <c r="AH1342" s="14" t="str">
        <f t="shared" si="438"/>
        <v>吕布魂火-38</v>
      </c>
      <c r="AI1342" s="14">
        <f t="shared" si="439"/>
        <v>38</v>
      </c>
      <c r="AJ1342" s="14" t="str">
        <f>INDEX(挂机升级突破!$DT$4:$ED$4,INDEX(挂机升级突破!$DQ$6:$DQ$57,卡牌消耗!AI1342))</f>
        <v>金币</v>
      </c>
      <c r="AK1342" s="14">
        <f>ROUND(INDEX(挂机升级突破!$DJ$6:$DJ$57,卡牌消耗!AI1342)*INDEX(卡牌消耗!$B$8:$F$8,AG1342)/$Q$4/50,0)*50</f>
        <v>43000</v>
      </c>
      <c r="AL1342" s="14" t="str">
        <f>IF(AD1342&gt;0,INDEX(挂机升级突破!$DT$4:$ED$4,AD1342),"")</f>
        <v>红色基础材料</v>
      </c>
      <c r="AM1342" s="14">
        <f>ROUND(INDEX(挂机升级突破!$DT$6:$ED$57,卡牌消耗!AI1342,AD1342)*INDEX(卡牌消耗!$B$5:$F$5,AG1342)/$Q$4/5,0)*5</f>
        <v>10</v>
      </c>
      <c r="AN1342" s="14" t="str">
        <f>IF(AE1342&gt;0,INDEX(挂机升级突破!$DT$4:$ED$4,AE1342),"")</f>
        <v/>
      </c>
      <c r="AO1342" s="14" t="str">
        <f>IF(AE1342&gt;0,ROUND(INDEX(挂机升级突破!$DT$6:$ED$57,卡牌消耗!AI1342,AE1342)*INDEX(卡牌消耗!$B$7:$F$7,AG1342)/$Q$4,0),"")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435"/>
        <v>26</v>
      </c>
      <c r="AC1343" s="14">
        <f>INDEX(挂机升级突破!$DQ$6:$DQ$57,卡牌消耗!AI1343)</f>
        <v>11</v>
      </c>
      <c r="AD1343" s="14">
        <f>INDEX(挂机升级突破!DR$6:DR$57,卡牌消耗!$AI1343)</f>
        <v>5</v>
      </c>
      <c r="AE1343" s="14">
        <f>INDEX(挂机升级突破!DS$6:DS$57,卡牌消耗!$AI1343)</f>
        <v>0</v>
      </c>
      <c r="AF1343" s="14" t="str">
        <f t="shared" si="436"/>
        <v>吕布</v>
      </c>
      <c r="AG1343" s="14">
        <f t="shared" si="437"/>
        <v>5</v>
      </c>
      <c r="AH1343" s="14" t="str">
        <f t="shared" si="438"/>
        <v>吕布魂火-39</v>
      </c>
      <c r="AI1343" s="14">
        <f t="shared" si="439"/>
        <v>39</v>
      </c>
      <c r="AJ1343" s="14" t="str">
        <f>INDEX(挂机升级突破!$DT$4:$ED$4,INDEX(挂机升级突破!$DQ$6:$DQ$57,卡牌消耗!AI1343))</f>
        <v>金币</v>
      </c>
      <c r="AK1343" s="14">
        <f>ROUND(INDEX(挂机升级突破!$DJ$6:$DJ$57,卡牌消耗!AI1343)*INDEX(卡牌消耗!$B$8:$F$8,AG1343)/$Q$4/50,0)*50</f>
        <v>43000</v>
      </c>
      <c r="AL1343" s="14" t="str">
        <f>IF(AD1343&gt;0,INDEX(挂机升级突破!$DT$4:$ED$4,AD1343),"")</f>
        <v>红色基础材料</v>
      </c>
      <c r="AM1343" s="14">
        <f>ROUND(INDEX(挂机升级突破!$DT$6:$ED$57,卡牌消耗!AI1343,AD1343)*INDEX(卡牌消耗!$B$5:$F$5,AG1343)/$Q$4/5,0)*5</f>
        <v>10</v>
      </c>
      <c r="AN1343" s="14" t="str">
        <f>IF(AE1343&gt;0,INDEX(挂机升级突破!$DT$4:$ED$4,AE1343),"")</f>
        <v/>
      </c>
      <c r="AO1343" s="14" t="str">
        <f>IF(AE1343&gt;0,ROUND(INDEX(挂机升级突破!$DT$6:$ED$57,卡牌消耗!AI1343,AE1343)*INDEX(卡牌消耗!$B$7:$F$7,AG1343)/$Q$4,0),"")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435"/>
        <v>26</v>
      </c>
      <c r="AC1344" s="14">
        <f>INDEX(挂机升级突破!$DQ$6:$DQ$57,卡牌消耗!AI1344)</f>
        <v>11</v>
      </c>
      <c r="AD1344" s="14">
        <f>INDEX(挂机升级突破!DR$6:DR$57,卡牌消耗!$AI1344)</f>
        <v>5</v>
      </c>
      <c r="AE1344" s="14">
        <f>INDEX(挂机升级突破!DS$6:DS$57,卡牌消耗!$AI1344)</f>
        <v>0</v>
      </c>
      <c r="AF1344" s="14" t="str">
        <f t="shared" si="436"/>
        <v>吕布</v>
      </c>
      <c r="AG1344" s="14">
        <f t="shared" si="437"/>
        <v>5</v>
      </c>
      <c r="AH1344" s="14" t="str">
        <f t="shared" si="438"/>
        <v>吕布魂火-40</v>
      </c>
      <c r="AI1344" s="14">
        <f t="shared" si="439"/>
        <v>40</v>
      </c>
      <c r="AJ1344" s="14" t="str">
        <f>INDEX(挂机升级突破!$DT$4:$ED$4,INDEX(挂机升级突破!$DQ$6:$DQ$57,卡牌消耗!AI1344))</f>
        <v>金币</v>
      </c>
      <c r="AK1344" s="14">
        <f>ROUND(INDEX(挂机升级突破!$DJ$6:$DJ$57,卡牌消耗!AI1344)*INDEX(卡牌消耗!$B$8:$F$8,AG1344)/$Q$4/50,0)*50</f>
        <v>43000</v>
      </c>
      <c r="AL1344" s="14" t="str">
        <f>IF(AD1344&gt;0,INDEX(挂机升级突破!$DT$4:$ED$4,AD1344),"")</f>
        <v>红色基础材料</v>
      </c>
      <c r="AM1344" s="14">
        <f>ROUND(INDEX(挂机升级突破!$DT$6:$ED$57,卡牌消耗!AI1344,AD1344)*INDEX(卡牌消耗!$B$5:$F$5,AG1344)/$Q$4/5,0)*5</f>
        <v>10</v>
      </c>
      <c r="AN1344" s="14" t="str">
        <f>IF(AE1344&gt;0,INDEX(挂机升级突破!$DT$4:$ED$4,AE1344),"")</f>
        <v/>
      </c>
      <c r="AO1344" s="14" t="str">
        <f>IF(AE1344&gt;0,ROUND(INDEX(挂机升级突破!$DT$6:$ED$57,卡牌消耗!AI1344,AE1344)*INDEX(卡牌消耗!$B$7:$F$7,AG1344)/$Q$4,0),"")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435"/>
        <v>26</v>
      </c>
      <c r="AC1345" s="14">
        <f>INDEX(挂机升级突破!$DQ$6:$DQ$57,卡牌消耗!AI1345)</f>
        <v>11</v>
      </c>
      <c r="AD1345" s="14">
        <f>INDEX(挂机升级突破!DR$6:DR$57,卡牌消耗!$AI1345)</f>
        <v>5</v>
      </c>
      <c r="AE1345" s="14">
        <f>INDEX(挂机升级突破!DS$6:DS$57,卡牌消耗!$AI1345)</f>
        <v>10</v>
      </c>
      <c r="AF1345" s="14" t="str">
        <f t="shared" si="436"/>
        <v>吕布</v>
      </c>
      <c r="AG1345" s="14">
        <f t="shared" si="437"/>
        <v>5</v>
      </c>
      <c r="AH1345" s="14" t="str">
        <f t="shared" si="438"/>
        <v>吕布魂火-41</v>
      </c>
      <c r="AI1345" s="14">
        <f t="shared" si="439"/>
        <v>41</v>
      </c>
      <c r="AJ1345" s="14" t="str">
        <f>INDEX(挂机升级突破!$DT$4:$ED$4,INDEX(挂机升级突破!$DQ$6:$DQ$57,卡牌消耗!AI1345))</f>
        <v>金币</v>
      </c>
      <c r="AK1345" s="14">
        <f>ROUND(INDEX(挂机升级突破!$DJ$6:$DJ$57,卡牌消耗!AI1345)*INDEX(卡牌消耗!$B$8:$F$8,AG1345)/$Q$4/50,0)*50</f>
        <v>59100</v>
      </c>
      <c r="AL1345" s="14" t="str">
        <f>IF(AD1345&gt;0,INDEX(挂机升级突破!$DT$4:$ED$4,AD1345),"")</f>
        <v>红色基础材料</v>
      </c>
      <c r="AM1345" s="14">
        <f>ROUND(INDEX(挂机升级突破!$DT$6:$ED$57,卡牌消耗!AI1345,AD1345)*INDEX(卡牌消耗!$B$5:$F$5,AG1345)/$Q$4/5,0)*5</f>
        <v>15</v>
      </c>
      <c r="AN1345" s="14" t="str">
        <f>IF(AE1345&gt;0,INDEX(挂机升级突破!$DT$4:$ED$4,AE1345),"")</f>
        <v>灵玉</v>
      </c>
      <c r="AO1345" s="14">
        <f>IF(AE1345&gt;0,ROUND(INDEX(挂机升级突破!$DT$6:$ED$57,卡牌消耗!AI1345,AE1345)*INDEX(卡牌消耗!$B$7:$F$7,AG1345)/$Q$4,0),"")</f>
        <v>4</v>
      </c>
    </row>
    <row r="1346" spans="27:41" ht="16.5" x14ac:dyDescent="0.2">
      <c r="AA1346" s="104">
        <v>1342</v>
      </c>
      <c r="AB1346" s="14">
        <f t="shared" si="435"/>
        <v>26</v>
      </c>
      <c r="AC1346" s="14">
        <f>INDEX(挂机升级突破!$DQ$6:$DQ$57,卡牌消耗!AI1346)</f>
        <v>11</v>
      </c>
      <c r="AD1346" s="14">
        <f>INDEX(挂机升级突破!DR$6:DR$57,卡牌消耗!$AI1346)</f>
        <v>5</v>
      </c>
      <c r="AE1346" s="14">
        <f>INDEX(挂机升级突破!DS$6:DS$57,卡牌消耗!$AI1346)</f>
        <v>10</v>
      </c>
      <c r="AF1346" s="14" t="str">
        <f t="shared" si="436"/>
        <v>吕布</v>
      </c>
      <c r="AG1346" s="14">
        <f t="shared" si="437"/>
        <v>5</v>
      </c>
      <c r="AH1346" s="14" t="str">
        <f t="shared" si="438"/>
        <v>吕布魂火-42</v>
      </c>
      <c r="AI1346" s="14">
        <f t="shared" si="439"/>
        <v>42</v>
      </c>
      <c r="AJ1346" s="14" t="str">
        <f>INDEX(挂机升级突破!$DT$4:$ED$4,INDEX(挂机升级突破!$DQ$6:$DQ$57,卡牌消耗!AI1346))</f>
        <v>金币</v>
      </c>
      <c r="AK1346" s="14">
        <f>ROUND(INDEX(挂机升级突破!$DJ$6:$DJ$57,卡牌消耗!AI1346)*INDEX(卡牌消耗!$B$8:$F$8,AG1346)/$Q$4/50,0)*50</f>
        <v>59100</v>
      </c>
      <c r="AL1346" s="14" t="str">
        <f>IF(AD1346&gt;0,INDEX(挂机升级突破!$DT$4:$ED$4,AD1346),"")</f>
        <v>红色基础材料</v>
      </c>
      <c r="AM1346" s="14">
        <f>ROUND(INDEX(挂机升级突破!$DT$6:$ED$57,卡牌消耗!AI1346,AD1346)*INDEX(卡牌消耗!$B$5:$F$5,AG1346)/$Q$4/5,0)*5</f>
        <v>15</v>
      </c>
      <c r="AN1346" s="14" t="str">
        <f>IF(AE1346&gt;0,INDEX(挂机升级突破!$DT$4:$ED$4,AE1346),"")</f>
        <v>灵玉</v>
      </c>
      <c r="AO1346" s="14">
        <f>IF(AE1346&gt;0,ROUND(INDEX(挂机升级突破!$DT$6:$ED$57,卡牌消耗!AI1346,AE1346)*INDEX(卡牌消耗!$B$7:$F$7,AG1346)/$Q$4,0),"")</f>
        <v>4</v>
      </c>
    </row>
    <row r="1347" spans="27:41" ht="16.5" x14ac:dyDescent="0.2">
      <c r="AA1347" s="104">
        <v>1343</v>
      </c>
      <c r="AB1347" s="14">
        <f t="shared" si="435"/>
        <v>26</v>
      </c>
      <c r="AC1347" s="14">
        <f>INDEX(挂机升级突破!$DQ$6:$DQ$57,卡牌消耗!AI1347)</f>
        <v>11</v>
      </c>
      <c r="AD1347" s="14">
        <f>INDEX(挂机升级突破!DR$6:DR$57,卡牌消耗!$AI1347)</f>
        <v>5</v>
      </c>
      <c r="AE1347" s="14">
        <f>INDEX(挂机升级突破!DS$6:DS$57,卡牌消耗!$AI1347)</f>
        <v>10</v>
      </c>
      <c r="AF1347" s="14" t="str">
        <f t="shared" si="436"/>
        <v>吕布</v>
      </c>
      <c r="AG1347" s="14">
        <f t="shared" si="437"/>
        <v>5</v>
      </c>
      <c r="AH1347" s="14" t="str">
        <f t="shared" si="438"/>
        <v>吕布魂火-43</v>
      </c>
      <c r="AI1347" s="14">
        <f t="shared" si="439"/>
        <v>43</v>
      </c>
      <c r="AJ1347" s="14" t="str">
        <f>INDEX(挂机升级突破!$DT$4:$ED$4,INDEX(挂机升级突破!$DQ$6:$DQ$57,卡牌消耗!AI1347))</f>
        <v>金币</v>
      </c>
      <c r="AK1347" s="14">
        <f>ROUND(INDEX(挂机升级突破!$DJ$6:$DJ$57,卡牌消耗!AI1347)*INDEX(卡牌消耗!$B$8:$F$8,AG1347)/$Q$4/50,0)*50</f>
        <v>59100</v>
      </c>
      <c r="AL1347" s="14" t="str">
        <f>IF(AD1347&gt;0,INDEX(挂机升级突破!$DT$4:$ED$4,AD1347),"")</f>
        <v>红色基础材料</v>
      </c>
      <c r="AM1347" s="14">
        <f>ROUND(INDEX(挂机升级突破!$DT$6:$ED$57,卡牌消耗!AI1347,AD1347)*INDEX(卡牌消耗!$B$5:$F$5,AG1347)/$Q$4/5,0)*5</f>
        <v>15</v>
      </c>
      <c r="AN1347" s="14" t="str">
        <f>IF(AE1347&gt;0,INDEX(挂机升级突破!$DT$4:$ED$4,AE1347),"")</f>
        <v>灵玉</v>
      </c>
      <c r="AO1347" s="14">
        <f>IF(AE1347&gt;0,ROUND(INDEX(挂机升级突破!$DT$6:$ED$57,卡牌消耗!AI1347,AE1347)*INDEX(卡牌消耗!$B$7:$F$7,AG1347)/$Q$4,0),"")</f>
        <v>4</v>
      </c>
    </row>
    <row r="1348" spans="27:41" ht="16.5" x14ac:dyDescent="0.2">
      <c r="AA1348" s="104">
        <v>1344</v>
      </c>
      <c r="AB1348" s="14">
        <f t="shared" si="435"/>
        <v>26</v>
      </c>
      <c r="AC1348" s="14">
        <f>INDEX(挂机升级突破!$DQ$6:$DQ$57,卡牌消耗!AI1348)</f>
        <v>11</v>
      </c>
      <c r="AD1348" s="14">
        <f>INDEX(挂机升级突破!DR$6:DR$57,卡牌消耗!$AI1348)</f>
        <v>5</v>
      </c>
      <c r="AE1348" s="14">
        <f>INDEX(挂机升级突破!DS$6:DS$57,卡牌消耗!$AI1348)</f>
        <v>10</v>
      </c>
      <c r="AF1348" s="14" t="str">
        <f t="shared" si="436"/>
        <v>吕布</v>
      </c>
      <c r="AG1348" s="14">
        <f t="shared" si="437"/>
        <v>5</v>
      </c>
      <c r="AH1348" s="14" t="str">
        <f t="shared" si="438"/>
        <v>吕布魂火-44</v>
      </c>
      <c r="AI1348" s="14">
        <f t="shared" si="439"/>
        <v>44</v>
      </c>
      <c r="AJ1348" s="14" t="str">
        <f>INDEX(挂机升级突破!$DT$4:$ED$4,INDEX(挂机升级突破!$DQ$6:$DQ$57,卡牌消耗!AI1348))</f>
        <v>金币</v>
      </c>
      <c r="AK1348" s="14">
        <f>ROUND(INDEX(挂机升级突破!$DJ$6:$DJ$57,卡牌消耗!AI1348)*INDEX(卡牌消耗!$B$8:$F$8,AG1348)/$Q$4/50,0)*50</f>
        <v>75200</v>
      </c>
      <c r="AL1348" s="14" t="str">
        <f>IF(AD1348&gt;0,INDEX(挂机升级突破!$DT$4:$ED$4,AD1348),"")</f>
        <v>红色基础材料</v>
      </c>
      <c r="AM1348" s="14">
        <f>ROUND(INDEX(挂机升级突破!$DT$6:$ED$57,卡牌消耗!AI1348,AD1348)*INDEX(卡牌消耗!$B$5:$F$5,AG1348)/$Q$4/5,0)*5</f>
        <v>15</v>
      </c>
      <c r="AN1348" s="14" t="str">
        <f>IF(AE1348&gt;0,INDEX(挂机升级突破!$DT$4:$ED$4,AE1348),"")</f>
        <v>灵玉</v>
      </c>
      <c r="AO1348" s="14">
        <f>IF(AE1348&gt;0,ROUND(INDEX(挂机升级突破!$DT$6:$ED$57,卡牌消耗!AI1348,AE1348)*INDEX(卡牌消耗!$B$7:$F$7,AG1348)/$Q$4,0),"")</f>
        <v>4</v>
      </c>
    </row>
    <row r="1349" spans="27:41" ht="16.5" x14ac:dyDescent="0.2">
      <c r="AA1349" s="104">
        <v>1345</v>
      </c>
      <c r="AB1349" s="14">
        <f t="shared" si="435"/>
        <v>26</v>
      </c>
      <c r="AC1349" s="14">
        <f>INDEX(挂机升级突破!$DQ$6:$DQ$57,卡牌消耗!AI1349)</f>
        <v>11</v>
      </c>
      <c r="AD1349" s="14">
        <f>INDEX(挂机升级突破!DR$6:DR$57,卡牌消耗!$AI1349)</f>
        <v>5</v>
      </c>
      <c r="AE1349" s="14">
        <f>INDEX(挂机升级突破!DS$6:DS$57,卡牌消耗!$AI1349)</f>
        <v>10</v>
      </c>
      <c r="AF1349" s="14" t="str">
        <f t="shared" si="436"/>
        <v>吕布</v>
      </c>
      <c r="AG1349" s="14">
        <f t="shared" si="437"/>
        <v>5</v>
      </c>
      <c r="AH1349" s="14" t="str">
        <f t="shared" si="438"/>
        <v>吕布魂火-45</v>
      </c>
      <c r="AI1349" s="14">
        <f t="shared" si="439"/>
        <v>45</v>
      </c>
      <c r="AJ1349" s="14" t="str">
        <f>INDEX(挂机升级突破!$DT$4:$ED$4,INDEX(挂机升级突破!$DQ$6:$DQ$57,卡牌消耗!AI1349))</f>
        <v>金币</v>
      </c>
      <c r="AK1349" s="14">
        <f>ROUND(INDEX(挂机升级突破!$DJ$6:$DJ$57,卡牌消耗!AI1349)*INDEX(卡牌消耗!$B$8:$F$8,AG1349)/$Q$4/50,0)*50</f>
        <v>75200</v>
      </c>
      <c r="AL1349" s="14" t="str">
        <f>IF(AD1349&gt;0,INDEX(挂机升级突破!$DT$4:$ED$4,AD1349),"")</f>
        <v>红色基础材料</v>
      </c>
      <c r="AM1349" s="14">
        <f>ROUND(INDEX(挂机升级突破!$DT$6:$ED$57,卡牌消耗!AI1349,AD1349)*INDEX(卡牌消耗!$B$5:$F$5,AG1349)/$Q$4/5,0)*5</f>
        <v>15</v>
      </c>
      <c r="AN1349" s="14" t="str">
        <f>IF(AE1349&gt;0,INDEX(挂机升级突破!$DT$4:$ED$4,AE1349),"")</f>
        <v>灵玉</v>
      </c>
      <c r="AO1349" s="14">
        <f>IF(AE1349&gt;0,ROUND(INDEX(挂机升级突破!$DT$6:$ED$57,卡牌消耗!AI1349,AE1349)*INDEX(卡牌消耗!$B$7:$F$7,AG1349)/$Q$4,0),"")</f>
        <v>4</v>
      </c>
    </row>
    <row r="1350" spans="27:41" ht="16.5" x14ac:dyDescent="0.2">
      <c r="AA1350" s="104">
        <v>1346</v>
      </c>
      <c r="AB1350" s="14">
        <f t="shared" ref="AB1350:AB1413" si="440">INT((AA1350-1)/52)+1</f>
        <v>26</v>
      </c>
      <c r="AC1350" s="14">
        <f>INDEX(挂机升级突破!$DQ$6:$DQ$57,卡牌消耗!AI1350)</f>
        <v>11</v>
      </c>
      <c r="AD1350" s="14">
        <f>INDEX(挂机升级突破!DR$6:DR$57,卡牌消耗!$AI1350)</f>
        <v>5</v>
      </c>
      <c r="AE1350" s="14">
        <f>INDEX(挂机升级突破!DS$6:DS$57,卡牌消耗!$AI1350)</f>
        <v>10</v>
      </c>
      <c r="AF1350" s="14" t="str">
        <f t="shared" ref="AF1350:AF1413" si="441">INDEX($B$13:$B$40,AB1350)</f>
        <v>吕布</v>
      </c>
      <c r="AG1350" s="14">
        <f t="shared" ref="AG1350:AG1413" si="442">INDEX($C$13:$C$40,AB1350)</f>
        <v>5</v>
      </c>
      <c r="AH1350" s="14" t="str">
        <f t="shared" ref="AH1350:AH1413" si="443">AF1350&amp;"魂火-"&amp;AI1350</f>
        <v>吕布魂火-46</v>
      </c>
      <c r="AI1350" s="14">
        <f t="shared" ref="AI1350:AI1413" si="444">AA1350-(AB1350-1)*52</f>
        <v>46</v>
      </c>
      <c r="AJ1350" s="14" t="str">
        <f>INDEX(挂机升级突破!$DT$4:$ED$4,INDEX(挂机升级突破!$DQ$6:$DQ$57,卡牌消耗!AI1350))</f>
        <v>金币</v>
      </c>
      <c r="AK1350" s="14">
        <f>ROUND(INDEX(挂机升级突破!$DJ$6:$DJ$57,卡牌消耗!AI1350)*INDEX(卡牌消耗!$B$8:$F$8,AG1350)/$Q$4/50,0)*50</f>
        <v>80600</v>
      </c>
      <c r="AL1350" s="14" t="str">
        <f>IF(AD1350&gt;0,INDEX(挂机升级突破!$DT$4:$ED$4,AD1350),"")</f>
        <v>红色基础材料</v>
      </c>
      <c r="AM1350" s="14">
        <f>ROUND(INDEX(挂机升级突破!$DT$6:$ED$57,卡牌消耗!AI1350,AD1350)*INDEX(卡牌消耗!$B$5:$F$5,AG1350)/$Q$4/5,0)*5</f>
        <v>15</v>
      </c>
      <c r="AN1350" s="14" t="str">
        <f>IF(AE1350&gt;0,INDEX(挂机升级突破!$DT$4:$ED$4,AE1350),"")</f>
        <v>灵玉</v>
      </c>
      <c r="AO1350" s="14">
        <f>IF(AE1350&gt;0,ROUND(INDEX(挂机升级突破!$DT$6:$ED$57,卡牌消耗!AI1350,AE1350)*INDEX(卡牌消耗!$B$7:$F$7,AG1350)/$Q$4,0),"")</f>
        <v>4</v>
      </c>
    </row>
    <row r="1351" spans="27:41" ht="16.5" x14ac:dyDescent="0.2">
      <c r="AA1351" s="104">
        <v>1347</v>
      </c>
      <c r="AB1351" s="14">
        <f t="shared" si="440"/>
        <v>26</v>
      </c>
      <c r="AC1351" s="14">
        <f>INDEX(挂机升级突破!$DQ$6:$DQ$57,卡牌消耗!AI1351)</f>
        <v>11</v>
      </c>
      <c r="AD1351" s="14">
        <f>INDEX(挂机升级突破!DR$6:DR$57,卡牌消耗!$AI1351)</f>
        <v>5</v>
      </c>
      <c r="AE1351" s="14">
        <f>INDEX(挂机升级突破!DS$6:DS$57,卡牌消耗!$AI1351)</f>
        <v>10</v>
      </c>
      <c r="AF1351" s="14" t="str">
        <f t="shared" si="441"/>
        <v>吕布</v>
      </c>
      <c r="AG1351" s="14">
        <f t="shared" si="442"/>
        <v>5</v>
      </c>
      <c r="AH1351" s="14" t="str">
        <f t="shared" si="443"/>
        <v>吕布魂火-47</v>
      </c>
      <c r="AI1351" s="14">
        <f t="shared" si="444"/>
        <v>47</v>
      </c>
      <c r="AJ1351" s="14" t="str">
        <f>INDEX(挂机升级突破!$DT$4:$ED$4,INDEX(挂机升级突破!$DQ$6:$DQ$57,卡牌消耗!AI1351))</f>
        <v>金币</v>
      </c>
      <c r="AK1351" s="14">
        <f>ROUND(INDEX(挂机升级突破!$DJ$6:$DJ$57,卡牌消耗!AI1351)*INDEX(卡牌消耗!$B$8:$F$8,AG1351)/$Q$4/50,0)*50</f>
        <v>390750</v>
      </c>
      <c r="AL1351" s="14" t="str">
        <f>IF(AD1351&gt;0,INDEX(挂机升级突破!$DT$4:$ED$4,AD1351),"")</f>
        <v>红色基础材料</v>
      </c>
      <c r="AM1351" s="14">
        <f>ROUND(INDEX(挂机升级突破!$DT$6:$ED$57,卡牌消耗!AI1351,AD1351)*INDEX(卡牌消耗!$B$5:$F$5,AG1351)/$Q$4/5,0)*5</f>
        <v>15</v>
      </c>
      <c r="AN1351" s="14" t="str">
        <f>IF(AE1351&gt;0,INDEX(挂机升级突破!$DT$4:$ED$4,AE1351),"")</f>
        <v>灵玉</v>
      </c>
      <c r="AO1351" s="14">
        <f>IF(AE1351&gt;0,ROUND(INDEX(挂机升级突破!$DT$6:$ED$57,卡牌消耗!AI1351,AE1351)*INDEX(卡牌消耗!$B$7:$F$7,AG1351)/$Q$4,0),"")</f>
        <v>4</v>
      </c>
    </row>
    <row r="1352" spans="27:41" ht="16.5" x14ac:dyDescent="0.2">
      <c r="AA1352" s="104">
        <v>1348</v>
      </c>
      <c r="AB1352" s="14">
        <f t="shared" si="440"/>
        <v>26</v>
      </c>
      <c r="AC1352" s="14">
        <f>INDEX(挂机升级突破!$DQ$6:$DQ$57,卡牌消耗!AI1352)</f>
        <v>11</v>
      </c>
      <c r="AD1352" s="14">
        <f>INDEX(挂机升级突破!DR$6:DR$57,卡牌消耗!$AI1352)</f>
        <v>5</v>
      </c>
      <c r="AE1352" s="14">
        <f>INDEX(挂机升级突破!DS$6:DS$57,卡牌消耗!$AI1352)</f>
        <v>10</v>
      </c>
      <c r="AF1352" s="14" t="str">
        <f t="shared" si="441"/>
        <v>吕布</v>
      </c>
      <c r="AG1352" s="14">
        <f t="shared" si="442"/>
        <v>5</v>
      </c>
      <c r="AH1352" s="14" t="str">
        <f t="shared" si="443"/>
        <v>吕布魂火-48</v>
      </c>
      <c r="AI1352" s="14">
        <f t="shared" si="444"/>
        <v>48</v>
      </c>
      <c r="AJ1352" s="14" t="str">
        <f>INDEX(挂机升级突破!$DT$4:$ED$4,INDEX(挂机升级突破!$DQ$6:$DQ$57,卡牌消耗!AI1352))</f>
        <v>金币</v>
      </c>
      <c r="AK1352" s="14">
        <f>ROUND(INDEX(挂机升级突破!$DJ$6:$DJ$57,卡牌消耗!AI1352)*INDEX(卡牌消耗!$B$8:$F$8,AG1352)/$Q$4/50,0)*50</f>
        <v>390750</v>
      </c>
      <c r="AL1352" s="14" t="str">
        <f>IF(AD1352&gt;0,INDEX(挂机升级突破!$DT$4:$ED$4,AD1352),"")</f>
        <v>红色基础材料</v>
      </c>
      <c r="AM1352" s="14">
        <f>ROUND(INDEX(挂机升级突破!$DT$6:$ED$57,卡牌消耗!AI1352,AD1352)*INDEX(卡牌消耗!$B$5:$F$5,AG1352)/$Q$4/5,0)*5</f>
        <v>15</v>
      </c>
      <c r="AN1352" s="14" t="str">
        <f>IF(AE1352&gt;0,INDEX(挂机升级突破!$DT$4:$ED$4,AE1352),"")</f>
        <v>灵玉</v>
      </c>
      <c r="AO1352" s="14">
        <f>IF(AE1352&gt;0,ROUND(INDEX(挂机升级突破!$DT$6:$ED$57,卡牌消耗!AI1352,AE1352)*INDEX(卡牌消耗!$B$7:$F$7,AG1352)/$Q$4,0),"")</f>
        <v>4</v>
      </c>
    </row>
    <row r="1353" spans="27:41" ht="16.5" x14ac:dyDescent="0.2">
      <c r="AA1353" s="104">
        <v>1349</v>
      </c>
      <c r="AB1353" s="14">
        <f t="shared" si="440"/>
        <v>26</v>
      </c>
      <c r="AC1353" s="14">
        <f>INDEX(挂机升级突破!$DQ$6:$DQ$57,卡牌消耗!AI1353)</f>
        <v>11</v>
      </c>
      <c r="AD1353" s="14">
        <f>INDEX(挂机升级突破!DR$6:DR$57,卡牌消耗!$AI1353)</f>
        <v>5</v>
      </c>
      <c r="AE1353" s="14">
        <f>INDEX(挂机升级突破!DS$6:DS$57,卡牌消耗!$AI1353)</f>
        <v>10</v>
      </c>
      <c r="AF1353" s="14" t="str">
        <f t="shared" si="441"/>
        <v>吕布</v>
      </c>
      <c r="AG1353" s="14">
        <f t="shared" si="442"/>
        <v>5</v>
      </c>
      <c r="AH1353" s="14" t="str">
        <f t="shared" si="443"/>
        <v>吕布魂火-49</v>
      </c>
      <c r="AI1353" s="14">
        <f t="shared" si="444"/>
        <v>49</v>
      </c>
      <c r="AJ1353" s="14" t="str">
        <f>INDEX(挂机升级突破!$DT$4:$ED$4,INDEX(挂机升级突破!$DQ$6:$DQ$57,卡牌消耗!AI1353))</f>
        <v>金币</v>
      </c>
      <c r="AK1353" s="14">
        <f>ROUND(INDEX(挂机升级突破!$DJ$6:$DJ$57,卡牌消耗!AI1353)*INDEX(卡牌消耗!$B$8:$F$8,AG1353)/$Q$4/50,0)*50</f>
        <v>390750</v>
      </c>
      <c r="AL1353" s="14" t="str">
        <f>IF(AD1353&gt;0,INDEX(挂机升级突破!$DT$4:$ED$4,AD1353),"")</f>
        <v>红色基础材料</v>
      </c>
      <c r="AM1353" s="14">
        <f>ROUND(INDEX(挂机升级突破!$DT$6:$ED$57,卡牌消耗!AI1353,AD1353)*INDEX(卡牌消耗!$B$5:$F$5,AG1353)/$Q$4/5,0)*5</f>
        <v>20</v>
      </c>
      <c r="AN1353" s="14" t="str">
        <f>IF(AE1353&gt;0,INDEX(挂机升级突破!$DT$4:$ED$4,AE1353),"")</f>
        <v>灵玉</v>
      </c>
      <c r="AO1353" s="14">
        <f>IF(AE1353&gt;0,ROUND(INDEX(挂机升级突破!$DT$6:$ED$57,卡牌消耗!AI1353,AE1353)*INDEX(卡牌消耗!$B$7:$F$7,AG1353)/$Q$4,0),"")</f>
        <v>4</v>
      </c>
    </row>
    <row r="1354" spans="27:41" ht="16.5" x14ac:dyDescent="0.2">
      <c r="AA1354" s="104">
        <v>1350</v>
      </c>
      <c r="AB1354" s="14">
        <f t="shared" si="440"/>
        <v>26</v>
      </c>
      <c r="AC1354" s="14">
        <f>INDEX(挂机升级突破!$DQ$6:$DQ$57,卡牌消耗!AI1354)</f>
        <v>11</v>
      </c>
      <c r="AD1354" s="14">
        <f>INDEX(挂机升级突破!DR$6:DR$57,卡牌消耗!$AI1354)</f>
        <v>5</v>
      </c>
      <c r="AE1354" s="14">
        <f>INDEX(挂机升级突破!DS$6:DS$57,卡牌消耗!$AI1354)</f>
        <v>10</v>
      </c>
      <c r="AF1354" s="14" t="str">
        <f t="shared" si="441"/>
        <v>吕布</v>
      </c>
      <c r="AG1354" s="14">
        <f t="shared" si="442"/>
        <v>5</v>
      </c>
      <c r="AH1354" s="14" t="str">
        <f t="shared" si="443"/>
        <v>吕布魂火-50</v>
      </c>
      <c r="AI1354" s="14">
        <f t="shared" si="444"/>
        <v>50</v>
      </c>
      <c r="AJ1354" s="14" t="str">
        <f>INDEX(挂机升级突破!$DT$4:$ED$4,INDEX(挂机升级突破!$DQ$6:$DQ$57,卡牌消耗!AI1354))</f>
        <v>金币</v>
      </c>
      <c r="AK1354" s="14">
        <f>ROUND(INDEX(挂机升级突破!$DJ$6:$DJ$57,卡牌消耗!AI1354)*INDEX(卡牌消耗!$B$8:$F$8,AG1354)/$Q$4/50,0)*50</f>
        <v>651250</v>
      </c>
      <c r="AL1354" s="14" t="str">
        <f>IF(AD1354&gt;0,INDEX(挂机升级突破!$DT$4:$ED$4,AD1354),"")</f>
        <v>红色基础材料</v>
      </c>
      <c r="AM1354" s="14">
        <f>ROUND(INDEX(挂机升级突破!$DT$6:$ED$57,卡牌消耗!AI1354,AD1354)*INDEX(卡牌消耗!$B$5:$F$5,AG1354)/$Q$4/5,0)*5</f>
        <v>20</v>
      </c>
      <c r="AN1354" s="14" t="str">
        <f>IF(AE1354&gt;0,INDEX(挂机升级突破!$DT$4:$ED$4,AE1354),"")</f>
        <v>灵玉</v>
      </c>
      <c r="AO1354" s="14">
        <f>IF(AE1354&gt;0,ROUND(INDEX(挂机升级突破!$DT$6:$ED$57,卡牌消耗!AI1354,AE1354)*INDEX(卡牌消耗!$B$7:$F$7,AG1354)/$Q$4,0),"")</f>
        <v>4</v>
      </c>
    </row>
    <row r="1355" spans="27:41" ht="16.5" x14ac:dyDescent="0.2">
      <c r="AA1355" s="104">
        <v>1351</v>
      </c>
      <c r="AB1355" s="14">
        <f t="shared" si="440"/>
        <v>26</v>
      </c>
      <c r="AC1355" s="14">
        <f>INDEX(挂机升级突破!$DQ$6:$DQ$57,卡牌消耗!AI1355)</f>
        <v>11</v>
      </c>
      <c r="AD1355" s="14">
        <f>INDEX(挂机升级突破!DR$6:DR$57,卡牌消耗!$AI1355)</f>
        <v>5</v>
      </c>
      <c r="AE1355" s="14">
        <f>INDEX(挂机升级突破!DS$6:DS$57,卡牌消耗!$AI1355)</f>
        <v>10</v>
      </c>
      <c r="AF1355" s="14" t="str">
        <f t="shared" si="441"/>
        <v>吕布</v>
      </c>
      <c r="AG1355" s="14">
        <f t="shared" si="442"/>
        <v>5</v>
      </c>
      <c r="AH1355" s="14" t="str">
        <f t="shared" si="443"/>
        <v>吕布魂火-51</v>
      </c>
      <c r="AI1355" s="14">
        <f t="shared" si="444"/>
        <v>51</v>
      </c>
      <c r="AJ1355" s="14" t="str">
        <f>INDEX(挂机升级突破!$DT$4:$ED$4,INDEX(挂机升级突破!$DQ$6:$DQ$57,卡牌消耗!AI1355))</f>
        <v>金币</v>
      </c>
      <c r="AK1355" s="14">
        <f>ROUND(INDEX(挂机升级突破!$DJ$6:$DJ$57,卡牌消耗!AI1355)*INDEX(卡牌消耗!$B$8:$F$8,AG1355)/$Q$4/50,0)*50</f>
        <v>716400</v>
      </c>
      <c r="AL1355" s="14" t="str">
        <f>IF(AD1355&gt;0,INDEX(挂机升级突破!$DT$4:$ED$4,AD1355),"")</f>
        <v>红色基础材料</v>
      </c>
      <c r="AM1355" s="14">
        <f>ROUND(INDEX(挂机升级突破!$DT$6:$ED$57,卡牌消耗!AI1355,AD1355)*INDEX(卡牌消耗!$B$5:$F$5,AG1355)/$Q$4/5,0)*5</f>
        <v>20</v>
      </c>
      <c r="AN1355" s="14" t="str">
        <f>IF(AE1355&gt;0,INDEX(挂机升级突破!$DT$4:$ED$4,AE1355),"")</f>
        <v>灵玉</v>
      </c>
      <c r="AO1355" s="14">
        <f>IF(AE1355&gt;0,ROUND(INDEX(挂机升级突破!$DT$6:$ED$57,卡牌消耗!AI1355,AE1355)*INDEX(卡牌消耗!$B$7:$F$7,AG1355)/$Q$4,0),"")</f>
        <v>4</v>
      </c>
    </row>
    <row r="1356" spans="27:41" ht="16.5" x14ac:dyDescent="0.2">
      <c r="AA1356" s="104">
        <v>1352</v>
      </c>
      <c r="AB1356" s="14">
        <f t="shared" si="440"/>
        <v>26</v>
      </c>
      <c r="AC1356" s="14">
        <f>INDEX(挂机升级突破!$DQ$6:$DQ$57,卡牌消耗!AI1356)</f>
        <v>11</v>
      </c>
      <c r="AD1356" s="14">
        <f>INDEX(挂机升级突破!DR$6:DR$57,卡牌消耗!$AI1356)</f>
        <v>5</v>
      </c>
      <c r="AE1356" s="14">
        <f>INDEX(挂机升级突破!DS$6:DS$57,卡牌消耗!$AI1356)</f>
        <v>10</v>
      </c>
      <c r="AF1356" s="14" t="str">
        <f t="shared" si="441"/>
        <v>吕布</v>
      </c>
      <c r="AG1356" s="14">
        <f t="shared" si="442"/>
        <v>5</v>
      </c>
      <c r="AH1356" s="14" t="str">
        <f t="shared" si="443"/>
        <v>吕布魂火-52</v>
      </c>
      <c r="AI1356" s="14">
        <f t="shared" si="444"/>
        <v>52</v>
      </c>
      <c r="AJ1356" s="14" t="str">
        <f>INDEX(挂机升级突破!$DT$4:$ED$4,INDEX(挂机升级突破!$DQ$6:$DQ$57,卡牌消耗!AI1356))</f>
        <v>金币</v>
      </c>
      <c r="AK1356" s="14">
        <f>ROUND(INDEX(挂机升级突破!$DJ$6:$DJ$57,卡牌消耗!AI1356)*INDEX(卡牌消耗!$B$8:$F$8,AG1356)/$Q$4/50,0)*50</f>
        <v>716400</v>
      </c>
      <c r="AL1356" s="14" t="str">
        <f>IF(AD1356&gt;0,INDEX(挂机升级突破!$DT$4:$ED$4,AD1356),"")</f>
        <v>红色基础材料</v>
      </c>
      <c r="AM1356" s="14">
        <f>ROUND(INDEX(挂机升级突破!$DT$6:$ED$57,卡牌消耗!AI1356,AD1356)*INDEX(卡牌消耗!$B$5:$F$5,AG1356)/$Q$4/5,0)*5</f>
        <v>20</v>
      </c>
      <c r="AN1356" s="14" t="str">
        <f>IF(AE1356&gt;0,INDEX(挂机升级突破!$DT$4:$ED$4,AE1356),"")</f>
        <v>灵玉</v>
      </c>
      <c r="AO1356" s="14">
        <f>IF(AE1356&gt;0,ROUND(INDEX(挂机升级突破!$DT$6:$ED$57,卡牌消耗!AI1356,AE1356)*INDEX(卡牌消耗!$B$7:$F$7,AG1356)/$Q$4,0),"")</f>
        <v>4</v>
      </c>
    </row>
    <row r="1357" spans="27:41" ht="16.5" x14ac:dyDescent="0.2">
      <c r="AA1357" s="104">
        <v>1353</v>
      </c>
      <c r="AB1357" s="14">
        <f t="shared" si="440"/>
        <v>27</v>
      </c>
      <c r="AC1357" s="14">
        <f>INDEX(挂机升级突破!$DQ$6:$DQ$57,卡牌消耗!AI1357)</f>
        <v>11</v>
      </c>
      <c r="AD1357" s="14">
        <f>INDEX(挂机升级突破!DR$6:DR$57,卡牌消耗!$AI1357)</f>
        <v>1</v>
      </c>
      <c r="AE1357" s="14">
        <f>INDEX(挂机升级突破!DS$6:DS$57,卡牌消耗!$AI1357)</f>
        <v>0</v>
      </c>
      <c r="AF1357" s="14" t="str">
        <f t="shared" si="441"/>
        <v>燕青</v>
      </c>
      <c r="AG1357" s="14">
        <f t="shared" si="442"/>
        <v>3</v>
      </c>
      <c r="AH1357" s="14" t="str">
        <f t="shared" si="443"/>
        <v>燕青魂火-1</v>
      </c>
      <c r="AI1357" s="14">
        <f t="shared" si="444"/>
        <v>1</v>
      </c>
      <c r="AJ1357" s="14" t="str">
        <f>INDEX(挂机升级突破!$DT$4:$ED$4,INDEX(挂机升级突破!$DQ$6:$DQ$57,卡牌消耗!AI1357))</f>
        <v>金币</v>
      </c>
      <c r="AK1357" s="14">
        <f>ROUND(INDEX(挂机升级突破!$DJ$6:$DJ$57,卡牌消耗!AI1357)*INDEX(卡牌消耗!$B$8:$F$8,AG1357)/$Q$4/50,0)*50</f>
        <v>850</v>
      </c>
      <c r="AL1357" s="14" t="str">
        <f>IF(AD1357&gt;0,INDEX(挂机升级突破!$DT$4:$ED$4,AD1357),"")</f>
        <v>绿色基础材料</v>
      </c>
      <c r="AM1357" s="14">
        <f>ROUND(INDEX(挂机升级突破!$DT$6:$ED$57,卡牌消耗!AI1357,AD1357)*INDEX(卡牌消耗!$B$5:$F$5,AG1357)/$Q$4/5,0)*5</f>
        <v>25</v>
      </c>
      <c r="AN1357" s="14" t="str">
        <f>IF(AE1357&gt;0,INDEX(挂机升级突破!$DT$4:$ED$4,AE1357),"")</f>
        <v/>
      </c>
      <c r="AO1357" s="14" t="str">
        <f>IF(AE1357&gt;0,ROUND(INDEX(挂机升级突破!$DT$6:$ED$57,卡牌消耗!AI1357,AE1357)*INDEX(卡牌消耗!$B$7:$F$7,AG1357)/$Q$4,0),"")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440"/>
        <v>27</v>
      </c>
      <c r="AC1358" s="14">
        <f>INDEX(挂机升级突破!$DQ$6:$DQ$57,卡牌消耗!AI1358)</f>
        <v>11</v>
      </c>
      <c r="AD1358" s="14">
        <f>INDEX(挂机升级突破!DR$6:DR$57,卡牌消耗!$AI1358)</f>
        <v>1</v>
      </c>
      <c r="AE1358" s="14">
        <f>INDEX(挂机升级突破!DS$6:DS$57,卡牌消耗!$AI1358)</f>
        <v>0</v>
      </c>
      <c r="AF1358" s="14" t="str">
        <f t="shared" si="441"/>
        <v>燕青</v>
      </c>
      <c r="AG1358" s="14">
        <f t="shared" si="442"/>
        <v>3</v>
      </c>
      <c r="AH1358" s="14" t="str">
        <f t="shared" si="443"/>
        <v>燕青魂火-2</v>
      </c>
      <c r="AI1358" s="14">
        <f t="shared" si="444"/>
        <v>2</v>
      </c>
      <c r="AJ1358" s="14" t="str">
        <f>INDEX(挂机升级突破!$DT$4:$ED$4,INDEX(挂机升级突破!$DQ$6:$DQ$57,卡牌消耗!AI1358))</f>
        <v>金币</v>
      </c>
      <c r="AK1358" s="14">
        <f>ROUND(INDEX(挂机升级突破!$DJ$6:$DJ$57,卡牌消耗!AI1358)*INDEX(卡牌消耗!$B$8:$F$8,AG1358)/$Q$4/50,0)*50</f>
        <v>1050</v>
      </c>
      <c r="AL1358" s="14" t="str">
        <f>IF(AD1358&gt;0,INDEX(挂机升级突破!$DT$4:$ED$4,AD1358),"")</f>
        <v>绿色基础材料</v>
      </c>
      <c r="AM1358" s="14">
        <f>ROUND(INDEX(挂机升级突破!$DT$6:$ED$57,卡牌消耗!AI1358,AD1358)*INDEX(卡牌消耗!$B$5:$F$5,AG1358)/$Q$4/5,0)*5</f>
        <v>75</v>
      </c>
      <c r="AN1358" s="14" t="str">
        <f>IF(AE1358&gt;0,INDEX(挂机升级突破!$DT$4:$ED$4,AE1358),"")</f>
        <v/>
      </c>
      <c r="AO1358" s="14" t="str">
        <f>IF(AE1358&gt;0,ROUND(INDEX(挂机升级突破!$DT$6:$ED$57,卡牌消耗!AI1358,AE1358)*INDEX(卡牌消耗!$B$7:$F$7,AG1358)/$Q$4,0),"")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440"/>
        <v>27</v>
      </c>
      <c r="AC1359" s="14">
        <f>INDEX(挂机升级突破!$DQ$6:$DQ$57,卡牌消耗!AI1359)</f>
        <v>11</v>
      </c>
      <c r="AD1359" s="14">
        <f>INDEX(挂机升级突破!DR$6:DR$57,卡牌消耗!$AI1359)</f>
        <v>1</v>
      </c>
      <c r="AE1359" s="14">
        <f>INDEX(挂机升级突破!DS$6:DS$57,卡牌消耗!$AI1359)</f>
        <v>0</v>
      </c>
      <c r="AF1359" s="14" t="str">
        <f t="shared" si="441"/>
        <v>燕青</v>
      </c>
      <c r="AG1359" s="14">
        <f t="shared" si="442"/>
        <v>3</v>
      </c>
      <c r="AH1359" s="14" t="str">
        <f t="shared" si="443"/>
        <v>燕青魂火-3</v>
      </c>
      <c r="AI1359" s="14">
        <f t="shared" si="444"/>
        <v>3</v>
      </c>
      <c r="AJ1359" s="14" t="str">
        <f>INDEX(挂机升级突破!$DT$4:$ED$4,INDEX(挂机升级突破!$DQ$6:$DQ$57,卡牌消耗!AI1359))</f>
        <v>金币</v>
      </c>
      <c r="AK1359" s="14">
        <f>ROUND(INDEX(挂机升级突破!$DJ$6:$DJ$57,卡牌消耗!AI1359)*INDEX(卡牌消耗!$B$8:$F$8,AG1359)/$Q$4/50,0)*50</f>
        <v>1050</v>
      </c>
      <c r="AL1359" s="14" t="str">
        <f>IF(AD1359&gt;0,INDEX(挂机升级突破!$DT$4:$ED$4,AD1359),"")</f>
        <v>绿色基础材料</v>
      </c>
      <c r="AM1359" s="14">
        <f>ROUND(INDEX(挂机升级突破!$DT$6:$ED$57,卡牌消耗!AI1359,AD1359)*INDEX(卡牌消耗!$B$5:$F$5,AG1359)/$Q$4/5,0)*5</f>
        <v>100</v>
      </c>
      <c r="AN1359" s="14" t="str">
        <f>IF(AE1359&gt;0,INDEX(挂机升级突破!$DT$4:$ED$4,AE1359),"")</f>
        <v/>
      </c>
      <c r="AO1359" s="14" t="str">
        <f>IF(AE1359&gt;0,ROUND(INDEX(挂机升级突破!$DT$6:$ED$57,卡牌消耗!AI1359,AE1359)*INDEX(卡牌消耗!$B$7:$F$7,AG1359)/$Q$4,0),"")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440"/>
        <v>27</v>
      </c>
      <c r="AC1360" s="14">
        <f>INDEX(挂机升级突破!$DQ$6:$DQ$57,卡牌消耗!AI1360)</f>
        <v>11</v>
      </c>
      <c r="AD1360" s="14">
        <f>INDEX(挂机升级突破!DR$6:DR$57,卡牌消耗!$AI1360)</f>
        <v>1</v>
      </c>
      <c r="AE1360" s="14">
        <f>INDEX(挂机升级突破!DS$6:DS$57,卡牌消耗!$AI1360)</f>
        <v>0</v>
      </c>
      <c r="AF1360" s="14" t="str">
        <f t="shared" si="441"/>
        <v>燕青</v>
      </c>
      <c r="AG1360" s="14">
        <f t="shared" si="442"/>
        <v>3</v>
      </c>
      <c r="AH1360" s="14" t="str">
        <f t="shared" si="443"/>
        <v>燕青魂火-4</v>
      </c>
      <c r="AI1360" s="14">
        <f t="shared" si="444"/>
        <v>4</v>
      </c>
      <c r="AJ1360" s="14" t="str">
        <f>INDEX(挂机升级突破!$DT$4:$ED$4,INDEX(挂机升级突破!$DQ$6:$DQ$57,卡牌消耗!AI1360))</f>
        <v>金币</v>
      </c>
      <c r="AK1360" s="14">
        <f>ROUND(INDEX(挂机升级突破!$DJ$6:$DJ$57,卡牌消耗!AI1360)*INDEX(卡牌消耗!$B$8:$F$8,AG1360)/$Q$4/50,0)*50</f>
        <v>1050</v>
      </c>
      <c r="AL1360" s="14" t="str">
        <f>IF(AD1360&gt;0,INDEX(挂机升级突破!$DT$4:$ED$4,AD1360),"")</f>
        <v>绿色基础材料</v>
      </c>
      <c r="AM1360" s="14">
        <f>ROUND(INDEX(挂机升级突破!$DT$6:$ED$57,卡牌消耗!AI1360,AD1360)*INDEX(卡牌消耗!$B$5:$F$5,AG1360)/$Q$4/5,0)*5</f>
        <v>155</v>
      </c>
      <c r="AN1360" s="14" t="str">
        <f>IF(AE1360&gt;0,INDEX(挂机升级突破!$DT$4:$ED$4,AE1360),"")</f>
        <v/>
      </c>
      <c r="AO1360" s="14" t="str">
        <f>IF(AE1360&gt;0,ROUND(INDEX(挂机升级突破!$DT$6:$ED$57,卡牌消耗!AI1360,AE1360)*INDEX(卡牌消耗!$B$7:$F$7,AG1360)/$Q$4,0),"")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440"/>
        <v>27</v>
      </c>
      <c r="AC1361" s="14">
        <f>INDEX(挂机升级突破!$DQ$6:$DQ$57,卡牌消耗!AI1361)</f>
        <v>11</v>
      </c>
      <c r="AD1361" s="14">
        <f>INDEX(挂机升级突破!DR$6:DR$57,卡牌消耗!$AI1361)</f>
        <v>1</v>
      </c>
      <c r="AE1361" s="14">
        <f>INDEX(挂机升级突破!DS$6:DS$57,卡牌消耗!$AI1361)</f>
        <v>0</v>
      </c>
      <c r="AF1361" s="14" t="str">
        <f t="shared" si="441"/>
        <v>燕青</v>
      </c>
      <c r="AG1361" s="14">
        <f t="shared" si="442"/>
        <v>3</v>
      </c>
      <c r="AH1361" s="14" t="str">
        <f t="shared" si="443"/>
        <v>燕青魂火-5</v>
      </c>
      <c r="AI1361" s="14">
        <f t="shared" si="444"/>
        <v>5</v>
      </c>
      <c r="AJ1361" s="14" t="str">
        <f>INDEX(挂机升级突破!$DT$4:$ED$4,INDEX(挂机升级突破!$DQ$6:$DQ$57,卡牌消耗!AI1361))</f>
        <v>金币</v>
      </c>
      <c r="AK1361" s="14">
        <f>ROUND(INDEX(挂机升级突破!$DJ$6:$DJ$57,卡牌消耗!AI1361)*INDEX(卡牌消耗!$B$8:$F$8,AG1361)/$Q$4/50,0)*50</f>
        <v>1050</v>
      </c>
      <c r="AL1361" s="14" t="str">
        <f>IF(AD1361&gt;0,INDEX(挂机升级突破!$DT$4:$ED$4,AD1361),"")</f>
        <v>绿色基础材料</v>
      </c>
      <c r="AM1361" s="14">
        <f>ROUND(INDEX(挂机升级突破!$DT$6:$ED$57,卡牌消耗!AI1361,AD1361)*INDEX(卡牌消耗!$B$5:$F$5,AG1361)/$Q$4/5,0)*5</f>
        <v>155</v>
      </c>
      <c r="AN1361" s="14" t="str">
        <f>IF(AE1361&gt;0,INDEX(挂机升级突破!$DT$4:$ED$4,AE1361),"")</f>
        <v/>
      </c>
      <c r="AO1361" s="14" t="str">
        <f>IF(AE1361&gt;0,ROUND(INDEX(挂机升级突破!$DT$6:$ED$57,卡牌消耗!AI1361,AE1361)*INDEX(卡牌消耗!$B$7:$F$7,AG1361)/$Q$4,0),"")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440"/>
        <v>27</v>
      </c>
      <c r="AC1362" s="14">
        <f>INDEX(挂机升级突破!$DQ$6:$DQ$57,卡牌消耗!AI1362)</f>
        <v>11</v>
      </c>
      <c r="AD1362" s="14">
        <f>INDEX(挂机升级突破!DR$6:DR$57,卡牌消耗!$AI1362)</f>
        <v>2</v>
      </c>
      <c r="AE1362" s="14">
        <f>INDEX(挂机升级突破!DS$6:DS$57,卡牌消耗!$AI1362)</f>
        <v>0</v>
      </c>
      <c r="AF1362" s="14" t="str">
        <f t="shared" si="441"/>
        <v>燕青</v>
      </c>
      <c r="AG1362" s="14">
        <f t="shared" si="442"/>
        <v>3</v>
      </c>
      <c r="AH1362" s="14" t="str">
        <f t="shared" si="443"/>
        <v>燕青魂火-6</v>
      </c>
      <c r="AI1362" s="14">
        <f t="shared" si="444"/>
        <v>6</v>
      </c>
      <c r="AJ1362" s="14" t="str">
        <f>INDEX(挂机升级突破!$DT$4:$ED$4,INDEX(挂机升级突破!$DQ$6:$DQ$57,卡牌消耗!AI1362))</f>
        <v>金币</v>
      </c>
      <c r="AK1362" s="14">
        <f>ROUND(INDEX(挂机升级突破!$DJ$6:$DJ$57,卡牌消耗!AI1362)*INDEX(卡牌消耗!$B$8:$F$8,AG1362)/$Q$4/50,0)*50</f>
        <v>1250</v>
      </c>
      <c r="AL1362" s="14" t="str">
        <f>IF(AD1362&gt;0,INDEX(挂机升级突破!$DT$4:$ED$4,AD1362),"")</f>
        <v>蓝色基础材料</v>
      </c>
      <c r="AM1362" s="14">
        <f>ROUND(INDEX(挂机升级突破!$DT$6:$ED$57,卡牌消耗!AI1362,AD1362)*INDEX(卡牌消耗!$B$5:$F$5,AG1362)/$Q$4/5,0)*5</f>
        <v>30</v>
      </c>
      <c r="AN1362" s="14" t="str">
        <f>IF(AE1362&gt;0,INDEX(挂机升级突破!$DT$4:$ED$4,AE1362),"")</f>
        <v/>
      </c>
      <c r="AO1362" s="14" t="str">
        <f>IF(AE1362&gt;0,ROUND(INDEX(挂机升级突破!$DT$6:$ED$57,卡牌消耗!AI1362,AE1362)*INDEX(卡牌消耗!$B$7:$F$7,AG1362)/$Q$4,0),"")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440"/>
        <v>27</v>
      </c>
      <c r="AC1363" s="14">
        <f>INDEX(挂机升级突破!$DQ$6:$DQ$57,卡牌消耗!AI1363)</f>
        <v>11</v>
      </c>
      <c r="AD1363" s="14">
        <f>INDEX(挂机升级突破!DR$6:DR$57,卡牌消耗!$AI1363)</f>
        <v>2</v>
      </c>
      <c r="AE1363" s="14">
        <f>INDEX(挂机升级突破!DS$6:DS$57,卡牌消耗!$AI1363)</f>
        <v>0</v>
      </c>
      <c r="AF1363" s="14" t="str">
        <f t="shared" si="441"/>
        <v>燕青</v>
      </c>
      <c r="AG1363" s="14">
        <f t="shared" si="442"/>
        <v>3</v>
      </c>
      <c r="AH1363" s="14" t="str">
        <f t="shared" si="443"/>
        <v>燕青魂火-7</v>
      </c>
      <c r="AI1363" s="14">
        <f t="shared" si="444"/>
        <v>7</v>
      </c>
      <c r="AJ1363" s="14" t="str">
        <f>INDEX(挂机升级突破!$DT$4:$ED$4,INDEX(挂机升级突破!$DQ$6:$DQ$57,卡牌消耗!AI1363))</f>
        <v>金币</v>
      </c>
      <c r="AK1363" s="14">
        <f>ROUND(INDEX(挂机升级突破!$DJ$6:$DJ$57,卡牌消耗!AI1363)*INDEX(卡牌消耗!$B$8:$F$8,AG1363)/$Q$4/50,0)*50</f>
        <v>1250</v>
      </c>
      <c r="AL1363" s="14" t="str">
        <f>IF(AD1363&gt;0,INDEX(挂机升级突破!$DT$4:$ED$4,AD1363),"")</f>
        <v>蓝色基础材料</v>
      </c>
      <c r="AM1363" s="14">
        <f>ROUND(INDEX(挂机升级突破!$DT$6:$ED$57,卡牌消耗!AI1363,AD1363)*INDEX(卡牌消耗!$B$5:$F$5,AG1363)/$Q$4/5,0)*5</f>
        <v>30</v>
      </c>
      <c r="AN1363" s="14" t="str">
        <f>IF(AE1363&gt;0,INDEX(挂机升级突破!$DT$4:$ED$4,AE1363),"")</f>
        <v/>
      </c>
      <c r="AO1363" s="14" t="str">
        <f>IF(AE1363&gt;0,ROUND(INDEX(挂机升级突破!$DT$6:$ED$57,卡牌消耗!AI1363,AE1363)*INDEX(卡牌消耗!$B$7:$F$7,AG1363)/$Q$4,0),"")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440"/>
        <v>27</v>
      </c>
      <c r="AC1364" s="14">
        <f>INDEX(挂机升级突破!$DQ$6:$DQ$57,卡牌消耗!AI1364)</f>
        <v>11</v>
      </c>
      <c r="AD1364" s="14">
        <f>INDEX(挂机升级突破!DR$6:DR$57,卡牌消耗!$AI1364)</f>
        <v>2</v>
      </c>
      <c r="AE1364" s="14">
        <f>INDEX(挂机升级突破!DS$6:DS$57,卡牌消耗!$AI1364)</f>
        <v>0</v>
      </c>
      <c r="AF1364" s="14" t="str">
        <f t="shared" si="441"/>
        <v>燕青</v>
      </c>
      <c r="AG1364" s="14">
        <f t="shared" si="442"/>
        <v>3</v>
      </c>
      <c r="AH1364" s="14" t="str">
        <f t="shared" si="443"/>
        <v>燕青魂火-8</v>
      </c>
      <c r="AI1364" s="14">
        <f t="shared" si="444"/>
        <v>8</v>
      </c>
      <c r="AJ1364" s="14" t="str">
        <f>INDEX(挂机升级突破!$DT$4:$ED$4,INDEX(挂机升级突破!$DQ$6:$DQ$57,卡牌消耗!AI1364))</f>
        <v>金币</v>
      </c>
      <c r="AK1364" s="14">
        <f>ROUND(INDEX(挂机升级突破!$DJ$6:$DJ$57,卡牌消耗!AI1364)*INDEX(卡牌消耗!$B$8:$F$8,AG1364)/$Q$4/50,0)*50</f>
        <v>1900</v>
      </c>
      <c r="AL1364" s="14" t="str">
        <f>IF(AD1364&gt;0,INDEX(挂机升级突破!$DT$4:$ED$4,AD1364),"")</f>
        <v>蓝色基础材料</v>
      </c>
      <c r="AM1364" s="14">
        <f>ROUND(INDEX(挂机升级突破!$DT$6:$ED$57,卡牌消耗!AI1364,AD1364)*INDEX(卡牌消耗!$B$5:$F$5,AG1364)/$Q$4/5,0)*5</f>
        <v>60</v>
      </c>
      <c r="AN1364" s="14" t="str">
        <f>IF(AE1364&gt;0,INDEX(挂机升级突破!$DT$4:$ED$4,AE1364),"")</f>
        <v/>
      </c>
      <c r="AO1364" s="14" t="str">
        <f>IF(AE1364&gt;0,ROUND(INDEX(挂机升级突破!$DT$6:$ED$57,卡牌消耗!AI1364,AE1364)*INDEX(卡牌消耗!$B$7:$F$7,AG1364)/$Q$4,0),"")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440"/>
        <v>27</v>
      </c>
      <c r="AC1365" s="14">
        <f>INDEX(挂机升级突破!$DQ$6:$DQ$57,卡牌消耗!AI1365)</f>
        <v>11</v>
      </c>
      <c r="AD1365" s="14">
        <f>INDEX(挂机升级突破!DR$6:DR$57,卡牌消耗!$AI1365)</f>
        <v>2</v>
      </c>
      <c r="AE1365" s="14">
        <f>INDEX(挂机升级突破!DS$6:DS$57,卡牌消耗!$AI1365)</f>
        <v>0</v>
      </c>
      <c r="AF1365" s="14" t="str">
        <f t="shared" si="441"/>
        <v>燕青</v>
      </c>
      <c r="AG1365" s="14">
        <f t="shared" si="442"/>
        <v>3</v>
      </c>
      <c r="AH1365" s="14" t="str">
        <f t="shared" si="443"/>
        <v>燕青魂火-9</v>
      </c>
      <c r="AI1365" s="14">
        <f t="shared" si="444"/>
        <v>9</v>
      </c>
      <c r="AJ1365" s="14" t="str">
        <f>INDEX(挂机升级突破!$DT$4:$ED$4,INDEX(挂机升级突破!$DQ$6:$DQ$57,卡牌消耗!AI1365))</f>
        <v>金币</v>
      </c>
      <c r="AK1365" s="14">
        <f>ROUND(INDEX(挂机升级突破!$DJ$6:$DJ$57,卡牌消耗!AI1365)*INDEX(卡牌消耗!$B$8:$F$8,AG1365)/$Q$4/50,0)*50</f>
        <v>1900</v>
      </c>
      <c r="AL1365" s="14" t="str">
        <f>IF(AD1365&gt;0,INDEX(挂机升级突破!$DT$4:$ED$4,AD1365),"")</f>
        <v>蓝色基础材料</v>
      </c>
      <c r="AM1365" s="14">
        <f>ROUND(INDEX(挂机升级突破!$DT$6:$ED$57,卡牌消耗!AI1365,AD1365)*INDEX(卡牌消耗!$B$5:$F$5,AG1365)/$Q$4/5,0)*5</f>
        <v>60</v>
      </c>
      <c r="AN1365" s="14" t="str">
        <f>IF(AE1365&gt;0,INDEX(挂机升级突破!$DT$4:$ED$4,AE1365),"")</f>
        <v/>
      </c>
      <c r="AO1365" s="14" t="str">
        <f>IF(AE1365&gt;0,ROUND(INDEX(挂机升级突破!$DT$6:$ED$57,卡牌消耗!AI1365,AE1365)*INDEX(卡牌消耗!$B$7:$F$7,AG1365)/$Q$4,0),"")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440"/>
        <v>27</v>
      </c>
      <c r="AC1366" s="14">
        <f>INDEX(挂机升级突破!$DQ$6:$DQ$57,卡牌消耗!AI1366)</f>
        <v>11</v>
      </c>
      <c r="AD1366" s="14">
        <f>INDEX(挂机升级突破!DR$6:DR$57,卡牌消耗!$AI1366)</f>
        <v>2</v>
      </c>
      <c r="AE1366" s="14">
        <f>INDEX(挂机升级突破!DS$6:DS$57,卡牌消耗!$AI1366)</f>
        <v>0</v>
      </c>
      <c r="AF1366" s="14" t="str">
        <f t="shared" si="441"/>
        <v>燕青</v>
      </c>
      <c r="AG1366" s="14">
        <f t="shared" si="442"/>
        <v>3</v>
      </c>
      <c r="AH1366" s="14" t="str">
        <f t="shared" si="443"/>
        <v>燕青魂火-10</v>
      </c>
      <c r="AI1366" s="14">
        <f t="shared" si="444"/>
        <v>10</v>
      </c>
      <c r="AJ1366" s="14" t="str">
        <f>INDEX(挂机升级突破!$DT$4:$ED$4,INDEX(挂机升级突破!$DQ$6:$DQ$57,卡牌消耗!AI1366))</f>
        <v>金币</v>
      </c>
      <c r="AK1366" s="14">
        <f>ROUND(INDEX(挂机升级突破!$DJ$6:$DJ$57,卡牌消耗!AI1366)*INDEX(卡牌消耗!$B$8:$F$8,AG1366)/$Q$4/50,0)*50</f>
        <v>3200</v>
      </c>
      <c r="AL1366" s="14" t="str">
        <f>IF(AD1366&gt;0,INDEX(挂机升级突破!$DT$4:$ED$4,AD1366),"")</f>
        <v>蓝色基础材料</v>
      </c>
      <c r="AM1366" s="14">
        <f>ROUND(INDEX(挂机升级突破!$DT$6:$ED$57,卡牌消耗!AI1366,AD1366)*INDEX(卡牌消耗!$B$5:$F$5,AG1366)/$Q$4/5,0)*5</f>
        <v>85</v>
      </c>
      <c r="AN1366" s="14" t="str">
        <f>IF(AE1366&gt;0,INDEX(挂机升级突破!$DT$4:$ED$4,AE1366),"")</f>
        <v/>
      </c>
      <c r="AO1366" s="14" t="str">
        <f>IF(AE1366&gt;0,ROUND(INDEX(挂机升级突破!$DT$6:$ED$57,卡牌消耗!AI1366,AE1366)*INDEX(卡牌消耗!$B$7:$F$7,AG1366)/$Q$4,0),"")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440"/>
        <v>27</v>
      </c>
      <c r="AC1367" s="14">
        <f>INDEX(挂机升级突破!$DQ$6:$DQ$57,卡牌消耗!AI1367)</f>
        <v>11</v>
      </c>
      <c r="AD1367" s="14">
        <f>INDEX(挂机升级突破!DR$6:DR$57,卡牌消耗!$AI1367)</f>
        <v>2</v>
      </c>
      <c r="AE1367" s="14">
        <f>INDEX(挂机升级突破!DS$6:DS$57,卡牌消耗!$AI1367)</f>
        <v>0</v>
      </c>
      <c r="AF1367" s="14" t="str">
        <f t="shared" si="441"/>
        <v>燕青</v>
      </c>
      <c r="AG1367" s="14">
        <f t="shared" si="442"/>
        <v>3</v>
      </c>
      <c r="AH1367" s="14" t="str">
        <f t="shared" si="443"/>
        <v>燕青魂火-11</v>
      </c>
      <c r="AI1367" s="14">
        <f t="shared" si="444"/>
        <v>11</v>
      </c>
      <c r="AJ1367" s="14" t="str">
        <f>INDEX(挂机升级突破!$DT$4:$ED$4,INDEX(挂机升级突破!$DQ$6:$DQ$57,卡牌消耗!AI1367))</f>
        <v>金币</v>
      </c>
      <c r="AK1367" s="14">
        <f>ROUND(INDEX(挂机升级突破!$DJ$6:$DJ$57,卡牌消耗!AI1367)*INDEX(卡牌消耗!$B$8:$F$8,AG1367)/$Q$4/50,0)*50</f>
        <v>3200</v>
      </c>
      <c r="AL1367" s="14" t="str">
        <f>IF(AD1367&gt;0,INDEX(挂机升级突破!$DT$4:$ED$4,AD1367),"")</f>
        <v>蓝色基础材料</v>
      </c>
      <c r="AM1367" s="14">
        <f>ROUND(INDEX(挂机升级突破!$DT$6:$ED$57,卡牌消耗!AI1367,AD1367)*INDEX(卡牌消耗!$B$5:$F$5,AG1367)/$Q$4/5,0)*5</f>
        <v>85</v>
      </c>
      <c r="AN1367" s="14" t="str">
        <f>IF(AE1367&gt;0,INDEX(挂机升级突破!$DT$4:$ED$4,AE1367),"")</f>
        <v/>
      </c>
      <c r="AO1367" s="14" t="str">
        <f>IF(AE1367&gt;0,ROUND(INDEX(挂机升级突破!$DT$6:$ED$57,卡牌消耗!AI1367,AE1367)*INDEX(卡牌消耗!$B$7:$F$7,AG1367)/$Q$4,0),"")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440"/>
        <v>27</v>
      </c>
      <c r="AC1368" s="14">
        <f>INDEX(挂机升级突破!$DQ$6:$DQ$57,卡牌消耗!AI1368)</f>
        <v>11</v>
      </c>
      <c r="AD1368" s="14">
        <f>INDEX(挂机升级突破!DR$6:DR$57,卡牌消耗!$AI1368)</f>
        <v>2</v>
      </c>
      <c r="AE1368" s="14">
        <f>INDEX(挂机升级突破!DS$6:DS$57,卡牌消耗!$AI1368)</f>
        <v>0</v>
      </c>
      <c r="AF1368" s="14" t="str">
        <f t="shared" si="441"/>
        <v>燕青</v>
      </c>
      <c r="AG1368" s="14">
        <f t="shared" si="442"/>
        <v>3</v>
      </c>
      <c r="AH1368" s="14" t="str">
        <f t="shared" si="443"/>
        <v>燕青魂火-12</v>
      </c>
      <c r="AI1368" s="14">
        <f t="shared" si="444"/>
        <v>12</v>
      </c>
      <c r="AJ1368" s="14" t="str">
        <f>INDEX(挂机升级突破!$DT$4:$ED$4,INDEX(挂机升级突破!$DQ$6:$DQ$57,卡牌消耗!AI1368))</f>
        <v>金币</v>
      </c>
      <c r="AK1368" s="14">
        <f>ROUND(INDEX(挂机升级突破!$DJ$6:$DJ$57,卡牌消耗!AI1368)*INDEX(卡牌消耗!$B$8:$F$8,AG1368)/$Q$4/50,0)*50</f>
        <v>2750</v>
      </c>
      <c r="AL1368" s="14" t="str">
        <f>IF(AD1368&gt;0,INDEX(挂机升级突破!$DT$4:$ED$4,AD1368),"")</f>
        <v>蓝色基础材料</v>
      </c>
      <c r="AM1368" s="14">
        <f>ROUND(INDEX(挂机升级突破!$DT$6:$ED$57,卡牌消耗!AI1368,AD1368)*INDEX(卡牌消耗!$B$5:$F$5,AG1368)/$Q$4/5,0)*5</f>
        <v>115</v>
      </c>
      <c r="AN1368" s="14" t="str">
        <f>IF(AE1368&gt;0,INDEX(挂机升级突破!$DT$4:$ED$4,AE1368),"")</f>
        <v/>
      </c>
      <c r="AO1368" s="14" t="str">
        <f>IF(AE1368&gt;0,ROUND(INDEX(挂机升级突破!$DT$6:$ED$57,卡牌消耗!AI1368,AE1368)*INDEX(卡牌消耗!$B$7:$F$7,AG1368)/$Q$4,0),"")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440"/>
        <v>27</v>
      </c>
      <c r="AC1369" s="14">
        <f>INDEX(挂机升级突破!$DQ$6:$DQ$57,卡牌消耗!AI1369)</f>
        <v>11</v>
      </c>
      <c r="AD1369" s="14">
        <f>INDEX(挂机升级突破!DR$6:DR$57,卡牌消耗!$AI1369)</f>
        <v>2</v>
      </c>
      <c r="AE1369" s="14">
        <f>INDEX(挂机升级突破!DS$6:DS$57,卡牌消耗!$AI1369)</f>
        <v>0</v>
      </c>
      <c r="AF1369" s="14" t="str">
        <f t="shared" si="441"/>
        <v>燕青</v>
      </c>
      <c r="AG1369" s="14">
        <f t="shared" si="442"/>
        <v>3</v>
      </c>
      <c r="AH1369" s="14" t="str">
        <f t="shared" si="443"/>
        <v>燕青魂火-13</v>
      </c>
      <c r="AI1369" s="14">
        <f t="shared" si="444"/>
        <v>13</v>
      </c>
      <c r="AJ1369" s="14" t="str">
        <f>INDEX(挂机升级突破!$DT$4:$ED$4,INDEX(挂机升级突破!$DQ$6:$DQ$57,卡牌消耗!AI1369))</f>
        <v>金币</v>
      </c>
      <c r="AK1369" s="14">
        <f>ROUND(INDEX(挂机升级突破!$DJ$6:$DJ$57,卡牌消耗!AI1369)*INDEX(卡牌消耗!$B$8:$F$8,AG1369)/$Q$4/50,0)*50</f>
        <v>2750</v>
      </c>
      <c r="AL1369" s="14" t="str">
        <f>IF(AD1369&gt;0,INDEX(挂机升级突破!$DT$4:$ED$4,AD1369),"")</f>
        <v>蓝色基础材料</v>
      </c>
      <c r="AM1369" s="14">
        <f>ROUND(INDEX(挂机升级突破!$DT$6:$ED$57,卡牌消耗!AI1369,AD1369)*INDEX(卡牌消耗!$B$5:$F$5,AG1369)/$Q$4/5,0)*5</f>
        <v>115</v>
      </c>
      <c r="AN1369" s="14" t="str">
        <f>IF(AE1369&gt;0,INDEX(挂机升级突破!$DT$4:$ED$4,AE1369),"")</f>
        <v/>
      </c>
      <c r="AO1369" s="14" t="str">
        <f>IF(AE1369&gt;0,ROUND(INDEX(挂机升级突破!$DT$6:$ED$57,卡牌消耗!AI1369,AE1369)*INDEX(卡牌消耗!$B$7:$F$7,AG1369)/$Q$4,0),"")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440"/>
        <v>27</v>
      </c>
      <c r="AC1370" s="14">
        <f>INDEX(挂机升级突破!$DQ$6:$DQ$57,卡牌消耗!AI1370)</f>
        <v>11</v>
      </c>
      <c r="AD1370" s="14">
        <f>INDEX(挂机升级突破!DR$6:DR$57,卡牌消耗!$AI1370)</f>
        <v>3</v>
      </c>
      <c r="AE1370" s="14">
        <f>INDEX(挂机升级突破!DS$6:DS$57,卡牌消耗!$AI1370)</f>
        <v>0</v>
      </c>
      <c r="AF1370" s="14" t="str">
        <f t="shared" si="441"/>
        <v>燕青</v>
      </c>
      <c r="AG1370" s="14">
        <f t="shared" si="442"/>
        <v>3</v>
      </c>
      <c r="AH1370" s="14" t="str">
        <f t="shared" si="443"/>
        <v>燕青魂火-14</v>
      </c>
      <c r="AI1370" s="14">
        <f t="shared" si="444"/>
        <v>14</v>
      </c>
      <c r="AJ1370" s="14" t="str">
        <f>INDEX(挂机升级突破!$DT$4:$ED$4,INDEX(挂机升级突破!$DQ$6:$DQ$57,卡牌消耗!AI1370))</f>
        <v>金币</v>
      </c>
      <c r="AK1370" s="14">
        <f>ROUND(INDEX(挂机升级突破!$DJ$6:$DJ$57,卡牌消耗!AI1370)*INDEX(卡牌消耗!$B$8:$F$8,AG1370)/$Q$4/50,0)*50</f>
        <v>3000</v>
      </c>
      <c r="AL1370" s="14" t="str">
        <f>IF(AD1370&gt;0,INDEX(挂机升级突破!$DT$4:$ED$4,AD1370),"")</f>
        <v>紫色基础材料</v>
      </c>
      <c r="AM1370" s="14">
        <f>ROUND(INDEX(挂机升级突破!$DT$6:$ED$57,卡牌消耗!AI1370,AD1370)*INDEX(卡牌消耗!$B$5:$F$5,AG1370)/$Q$4/5,0)*5</f>
        <v>25</v>
      </c>
      <c r="AN1370" s="14" t="str">
        <f>IF(AE1370&gt;0,INDEX(挂机升级突破!$DT$4:$ED$4,AE1370),"")</f>
        <v/>
      </c>
      <c r="AO1370" s="14" t="str">
        <f>IF(AE1370&gt;0,ROUND(INDEX(挂机升级突破!$DT$6:$ED$57,卡牌消耗!AI1370,AE1370)*INDEX(卡牌消耗!$B$7:$F$7,AG1370)/$Q$4,0),"")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440"/>
        <v>27</v>
      </c>
      <c r="AC1371" s="14">
        <f>INDEX(挂机升级突破!$DQ$6:$DQ$57,卡牌消耗!AI1371)</f>
        <v>11</v>
      </c>
      <c r="AD1371" s="14">
        <f>INDEX(挂机升级突破!DR$6:DR$57,卡牌消耗!$AI1371)</f>
        <v>3</v>
      </c>
      <c r="AE1371" s="14">
        <f>INDEX(挂机升级突破!DS$6:DS$57,卡牌消耗!$AI1371)</f>
        <v>0</v>
      </c>
      <c r="AF1371" s="14" t="str">
        <f t="shared" si="441"/>
        <v>燕青</v>
      </c>
      <c r="AG1371" s="14">
        <f t="shared" si="442"/>
        <v>3</v>
      </c>
      <c r="AH1371" s="14" t="str">
        <f t="shared" si="443"/>
        <v>燕青魂火-15</v>
      </c>
      <c r="AI1371" s="14">
        <f t="shared" si="444"/>
        <v>15</v>
      </c>
      <c r="AJ1371" s="14" t="str">
        <f>INDEX(挂机升级突破!$DT$4:$ED$4,INDEX(挂机升级突破!$DQ$6:$DQ$57,卡牌消耗!AI1371))</f>
        <v>金币</v>
      </c>
      <c r="AK1371" s="14">
        <f>ROUND(INDEX(挂机升级突破!$DJ$6:$DJ$57,卡牌消耗!AI1371)*INDEX(卡牌消耗!$B$8:$F$8,AG1371)/$Q$4/50,0)*50</f>
        <v>3250</v>
      </c>
      <c r="AL1371" s="14" t="str">
        <f>IF(AD1371&gt;0,INDEX(挂机升级突破!$DT$4:$ED$4,AD1371),"")</f>
        <v>紫色基础材料</v>
      </c>
      <c r="AM1371" s="14">
        <f>ROUND(INDEX(挂机升级突破!$DT$6:$ED$57,卡牌消耗!AI1371,AD1371)*INDEX(卡牌消耗!$B$5:$F$5,AG1371)/$Q$4/5,0)*5</f>
        <v>25</v>
      </c>
      <c r="AN1371" s="14" t="str">
        <f>IF(AE1371&gt;0,INDEX(挂机升级突破!$DT$4:$ED$4,AE1371),"")</f>
        <v/>
      </c>
      <c r="AO1371" s="14" t="str">
        <f>IF(AE1371&gt;0,ROUND(INDEX(挂机升级突破!$DT$6:$ED$57,卡牌消耗!AI1371,AE1371)*INDEX(卡牌消耗!$B$7:$F$7,AG1371)/$Q$4,0),"")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440"/>
        <v>27</v>
      </c>
      <c r="AC1372" s="14">
        <f>INDEX(挂机升级突破!$DQ$6:$DQ$57,卡牌消耗!AI1372)</f>
        <v>11</v>
      </c>
      <c r="AD1372" s="14">
        <f>INDEX(挂机升级突破!DR$6:DR$57,卡牌消耗!$AI1372)</f>
        <v>3</v>
      </c>
      <c r="AE1372" s="14">
        <f>INDEX(挂机升级突破!DS$6:DS$57,卡牌消耗!$AI1372)</f>
        <v>0</v>
      </c>
      <c r="AF1372" s="14" t="str">
        <f t="shared" si="441"/>
        <v>燕青</v>
      </c>
      <c r="AG1372" s="14">
        <f t="shared" si="442"/>
        <v>3</v>
      </c>
      <c r="AH1372" s="14" t="str">
        <f t="shared" si="443"/>
        <v>燕青魂火-16</v>
      </c>
      <c r="AI1372" s="14">
        <f t="shared" si="444"/>
        <v>16</v>
      </c>
      <c r="AJ1372" s="14" t="str">
        <f>INDEX(挂机升级突破!$DT$4:$ED$4,INDEX(挂机升级突破!$DQ$6:$DQ$57,卡牌消耗!AI1372))</f>
        <v>金币</v>
      </c>
      <c r="AK1372" s="14">
        <f>ROUND(INDEX(挂机升级突破!$DJ$6:$DJ$57,卡牌消耗!AI1372)*INDEX(卡牌消耗!$B$8:$F$8,AG1372)/$Q$4/50,0)*50</f>
        <v>3250</v>
      </c>
      <c r="AL1372" s="14" t="str">
        <f>IF(AD1372&gt;0,INDEX(挂机升级突破!$DT$4:$ED$4,AD1372),"")</f>
        <v>紫色基础材料</v>
      </c>
      <c r="AM1372" s="14">
        <f>ROUND(INDEX(挂机升级突破!$DT$6:$ED$57,卡牌消耗!AI1372,AD1372)*INDEX(卡牌消耗!$B$5:$F$5,AG1372)/$Q$4/5,0)*5</f>
        <v>25</v>
      </c>
      <c r="AN1372" s="14" t="str">
        <f>IF(AE1372&gt;0,INDEX(挂机升级突破!$DT$4:$ED$4,AE1372),"")</f>
        <v/>
      </c>
      <c r="AO1372" s="14" t="str">
        <f>IF(AE1372&gt;0,ROUND(INDEX(挂机升级突破!$DT$6:$ED$57,卡牌消耗!AI1372,AE1372)*INDEX(卡牌消耗!$B$7:$F$7,AG1372)/$Q$4,0),"")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440"/>
        <v>27</v>
      </c>
      <c r="AC1373" s="14">
        <f>INDEX(挂机升级突破!$DQ$6:$DQ$57,卡牌消耗!AI1373)</f>
        <v>11</v>
      </c>
      <c r="AD1373" s="14">
        <f>INDEX(挂机升级突破!DR$6:DR$57,卡牌消耗!$AI1373)</f>
        <v>3</v>
      </c>
      <c r="AE1373" s="14">
        <f>INDEX(挂机升级突破!DS$6:DS$57,卡牌消耗!$AI1373)</f>
        <v>0</v>
      </c>
      <c r="AF1373" s="14" t="str">
        <f t="shared" si="441"/>
        <v>燕青</v>
      </c>
      <c r="AG1373" s="14">
        <f t="shared" si="442"/>
        <v>3</v>
      </c>
      <c r="AH1373" s="14" t="str">
        <f t="shared" si="443"/>
        <v>燕青魂火-17</v>
      </c>
      <c r="AI1373" s="14">
        <f t="shared" si="444"/>
        <v>17</v>
      </c>
      <c r="AJ1373" s="14" t="str">
        <f>INDEX(挂机升级突破!$DT$4:$ED$4,INDEX(挂机升级突破!$DQ$6:$DQ$57,卡牌消耗!AI1373))</f>
        <v>金币</v>
      </c>
      <c r="AK1373" s="14">
        <f>ROUND(INDEX(挂机升级突破!$DJ$6:$DJ$57,卡牌消耗!AI1373)*INDEX(卡牌消耗!$B$8:$F$8,AG1373)/$Q$4/50,0)*50</f>
        <v>4100</v>
      </c>
      <c r="AL1373" s="14" t="str">
        <f>IF(AD1373&gt;0,INDEX(挂机升级突破!$DT$4:$ED$4,AD1373),"")</f>
        <v>紫色基础材料</v>
      </c>
      <c r="AM1373" s="14">
        <f>ROUND(INDEX(挂机升级突破!$DT$6:$ED$57,卡牌消耗!AI1373,AD1373)*INDEX(卡牌消耗!$B$5:$F$5,AG1373)/$Q$4/5,0)*5</f>
        <v>45</v>
      </c>
      <c r="AN1373" s="14" t="str">
        <f>IF(AE1373&gt;0,INDEX(挂机升级突破!$DT$4:$ED$4,AE1373),"")</f>
        <v/>
      </c>
      <c r="AO1373" s="14" t="str">
        <f>IF(AE1373&gt;0,ROUND(INDEX(挂机升级突破!$DT$6:$ED$57,卡牌消耗!AI1373,AE1373)*INDEX(卡牌消耗!$B$7:$F$7,AG1373)/$Q$4,0),"")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440"/>
        <v>27</v>
      </c>
      <c r="AC1374" s="14">
        <f>INDEX(挂机升级突破!$DQ$6:$DQ$57,卡牌消耗!AI1374)</f>
        <v>11</v>
      </c>
      <c r="AD1374" s="14">
        <f>INDEX(挂机升级突破!DR$6:DR$57,卡牌消耗!$AI1374)</f>
        <v>3</v>
      </c>
      <c r="AE1374" s="14">
        <f>INDEX(挂机升级突破!DS$6:DS$57,卡牌消耗!$AI1374)</f>
        <v>0</v>
      </c>
      <c r="AF1374" s="14" t="str">
        <f t="shared" si="441"/>
        <v>燕青</v>
      </c>
      <c r="AG1374" s="14">
        <f t="shared" si="442"/>
        <v>3</v>
      </c>
      <c r="AH1374" s="14" t="str">
        <f t="shared" si="443"/>
        <v>燕青魂火-18</v>
      </c>
      <c r="AI1374" s="14">
        <f t="shared" si="444"/>
        <v>18</v>
      </c>
      <c r="AJ1374" s="14" t="str">
        <f>INDEX(挂机升级突破!$DT$4:$ED$4,INDEX(挂机升级突破!$DQ$6:$DQ$57,卡牌消耗!AI1374))</f>
        <v>金币</v>
      </c>
      <c r="AK1374" s="14">
        <f>ROUND(INDEX(挂机升级突破!$DJ$6:$DJ$57,卡牌消耗!AI1374)*INDEX(卡牌消耗!$B$8:$F$8,AG1374)/$Q$4/50,0)*50</f>
        <v>4100</v>
      </c>
      <c r="AL1374" s="14" t="str">
        <f>IF(AD1374&gt;0,INDEX(挂机升级突破!$DT$4:$ED$4,AD1374),"")</f>
        <v>紫色基础材料</v>
      </c>
      <c r="AM1374" s="14">
        <f>ROUND(INDEX(挂机升级突破!$DT$6:$ED$57,卡牌消耗!AI1374,AD1374)*INDEX(卡牌消耗!$B$5:$F$5,AG1374)/$Q$4/5,0)*5</f>
        <v>45</v>
      </c>
      <c r="AN1374" s="14" t="str">
        <f>IF(AE1374&gt;0,INDEX(挂机升级突破!$DT$4:$ED$4,AE1374),"")</f>
        <v/>
      </c>
      <c r="AO1374" s="14" t="str">
        <f>IF(AE1374&gt;0,ROUND(INDEX(挂机升级突破!$DT$6:$ED$57,卡牌消耗!AI1374,AE1374)*INDEX(卡牌消耗!$B$7:$F$7,AG1374)/$Q$4,0),"")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440"/>
        <v>27</v>
      </c>
      <c r="AC1375" s="14">
        <f>INDEX(挂机升级突破!$DQ$6:$DQ$57,卡牌消耗!AI1375)</f>
        <v>11</v>
      </c>
      <c r="AD1375" s="14">
        <f>INDEX(挂机升级突破!DR$6:DR$57,卡牌消耗!$AI1375)</f>
        <v>3</v>
      </c>
      <c r="AE1375" s="14">
        <f>INDEX(挂机升级突破!DS$6:DS$57,卡牌消耗!$AI1375)</f>
        <v>0</v>
      </c>
      <c r="AF1375" s="14" t="str">
        <f t="shared" si="441"/>
        <v>燕青</v>
      </c>
      <c r="AG1375" s="14">
        <f t="shared" si="442"/>
        <v>3</v>
      </c>
      <c r="AH1375" s="14" t="str">
        <f t="shared" si="443"/>
        <v>燕青魂火-19</v>
      </c>
      <c r="AI1375" s="14">
        <f t="shared" si="444"/>
        <v>19</v>
      </c>
      <c r="AJ1375" s="14" t="str">
        <f>INDEX(挂机升级突破!$DT$4:$ED$4,INDEX(挂机升级突破!$DQ$6:$DQ$57,卡牌消耗!AI1375))</f>
        <v>金币</v>
      </c>
      <c r="AK1375" s="14">
        <f>ROUND(INDEX(挂机升级突破!$DJ$6:$DJ$57,卡牌消耗!AI1375)*INDEX(卡牌消耗!$B$8:$F$8,AG1375)/$Q$4/50,0)*50</f>
        <v>4100</v>
      </c>
      <c r="AL1375" s="14" t="str">
        <f>IF(AD1375&gt;0,INDEX(挂机升级突破!$DT$4:$ED$4,AD1375),"")</f>
        <v>紫色基础材料</v>
      </c>
      <c r="AM1375" s="14">
        <f>ROUND(INDEX(挂机升级突破!$DT$6:$ED$57,卡牌消耗!AI1375,AD1375)*INDEX(卡牌消耗!$B$5:$F$5,AG1375)/$Q$4/5,0)*5</f>
        <v>45</v>
      </c>
      <c r="AN1375" s="14" t="str">
        <f>IF(AE1375&gt;0,INDEX(挂机升级突破!$DT$4:$ED$4,AE1375),"")</f>
        <v/>
      </c>
      <c r="AO1375" s="14" t="str">
        <f>IF(AE1375&gt;0,ROUND(INDEX(挂机升级突破!$DT$6:$ED$57,卡牌消耗!AI1375,AE1375)*INDEX(卡牌消耗!$B$7:$F$7,AG1375)/$Q$4,0),"")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440"/>
        <v>27</v>
      </c>
      <c r="AC1376" s="14">
        <f>INDEX(挂机升级突破!$DQ$6:$DQ$57,卡牌消耗!AI1376)</f>
        <v>11</v>
      </c>
      <c r="AD1376" s="14">
        <f>INDEX(挂机升级突破!DR$6:DR$57,卡牌消耗!$AI1376)</f>
        <v>3</v>
      </c>
      <c r="AE1376" s="14">
        <f>INDEX(挂机升级突破!DS$6:DS$57,卡牌消耗!$AI1376)</f>
        <v>0</v>
      </c>
      <c r="AF1376" s="14" t="str">
        <f t="shared" si="441"/>
        <v>燕青</v>
      </c>
      <c r="AG1376" s="14">
        <f t="shared" si="442"/>
        <v>3</v>
      </c>
      <c r="AH1376" s="14" t="str">
        <f t="shared" si="443"/>
        <v>燕青魂火-20</v>
      </c>
      <c r="AI1376" s="14">
        <f t="shared" si="444"/>
        <v>20</v>
      </c>
      <c r="AJ1376" s="14" t="str">
        <f>INDEX(挂机升级突破!$DT$4:$ED$4,INDEX(挂机升级突破!$DQ$6:$DQ$57,卡牌消耗!AI1376))</f>
        <v>金币</v>
      </c>
      <c r="AK1376" s="14">
        <f>ROUND(INDEX(挂机升级突破!$DJ$6:$DJ$57,卡牌消耗!AI1376)*INDEX(卡牌消耗!$B$8:$F$8,AG1376)/$Q$4/50,0)*50</f>
        <v>5000</v>
      </c>
      <c r="AL1376" s="14" t="str">
        <f>IF(AD1376&gt;0,INDEX(挂机升级突破!$DT$4:$ED$4,AD1376),"")</f>
        <v>紫色基础材料</v>
      </c>
      <c r="AM1376" s="14">
        <f>ROUND(INDEX(挂机升级突破!$DT$6:$ED$57,卡牌消耗!AI1376,AD1376)*INDEX(卡牌消耗!$B$5:$F$5,AG1376)/$Q$4/5,0)*5</f>
        <v>70</v>
      </c>
      <c r="AN1376" s="14" t="str">
        <f>IF(AE1376&gt;0,INDEX(挂机升级突破!$DT$4:$ED$4,AE1376),"")</f>
        <v/>
      </c>
      <c r="AO1376" s="14" t="str">
        <f>IF(AE1376&gt;0,ROUND(INDEX(挂机升级突破!$DT$6:$ED$57,卡牌消耗!AI1376,AE1376)*INDEX(卡牌消耗!$B$7:$F$7,AG1376)/$Q$4,0),"")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440"/>
        <v>27</v>
      </c>
      <c r="AC1377" s="14">
        <f>INDEX(挂机升级突破!$DQ$6:$DQ$57,卡牌消耗!AI1377)</f>
        <v>11</v>
      </c>
      <c r="AD1377" s="14">
        <f>INDEX(挂机升级突破!DR$6:DR$57,卡牌消耗!$AI1377)</f>
        <v>3</v>
      </c>
      <c r="AE1377" s="14">
        <f>INDEX(挂机升级突破!DS$6:DS$57,卡牌消耗!$AI1377)</f>
        <v>0</v>
      </c>
      <c r="AF1377" s="14" t="str">
        <f t="shared" si="441"/>
        <v>燕青</v>
      </c>
      <c r="AG1377" s="14">
        <f t="shared" si="442"/>
        <v>3</v>
      </c>
      <c r="AH1377" s="14" t="str">
        <f t="shared" si="443"/>
        <v>燕青魂火-21</v>
      </c>
      <c r="AI1377" s="14">
        <f t="shared" si="444"/>
        <v>21</v>
      </c>
      <c r="AJ1377" s="14" t="str">
        <f>INDEX(挂机升级突破!$DT$4:$ED$4,INDEX(挂机升级突破!$DQ$6:$DQ$57,卡牌消耗!AI1377))</f>
        <v>金币</v>
      </c>
      <c r="AK1377" s="14">
        <f>ROUND(INDEX(挂机升级突破!$DJ$6:$DJ$57,卡牌消耗!AI1377)*INDEX(卡牌消耗!$B$8:$F$8,AG1377)/$Q$4/50,0)*50</f>
        <v>5000</v>
      </c>
      <c r="AL1377" s="14" t="str">
        <f>IF(AD1377&gt;0,INDEX(挂机升级突破!$DT$4:$ED$4,AD1377),"")</f>
        <v>紫色基础材料</v>
      </c>
      <c r="AM1377" s="14">
        <f>ROUND(INDEX(挂机升级突破!$DT$6:$ED$57,卡牌消耗!AI1377,AD1377)*INDEX(卡牌消耗!$B$5:$F$5,AG1377)/$Q$4/5,0)*5</f>
        <v>70</v>
      </c>
      <c r="AN1377" s="14" t="str">
        <f>IF(AE1377&gt;0,INDEX(挂机升级突破!$DT$4:$ED$4,AE1377),"")</f>
        <v/>
      </c>
      <c r="AO1377" s="14" t="str">
        <f>IF(AE1377&gt;0,ROUND(INDEX(挂机升级突破!$DT$6:$ED$57,卡牌消耗!AI1377,AE1377)*INDEX(卡牌消耗!$B$7:$F$7,AG1377)/$Q$4,0),"")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440"/>
        <v>27</v>
      </c>
      <c r="AC1378" s="14">
        <f>INDEX(挂机升级突破!$DQ$6:$DQ$57,卡牌消耗!AI1378)</f>
        <v>11</v>
      </c>
      <c r="AD1378" s="14">
        <f>INDEX(挂机升级突破!DR$6:DR$57,卡牌消耗!$AI1378)</f>
        <v>3</v>
      </c>
      <c r="AE1378" s="14">
        <f>INDEX(挂机升级突破!DS$6:DS$57,卡牌消耗!$AI1378)</f>
        <v>0</v>
      </c>
      <c r="AF1378" s="14" t="str">
        <f t="shared" si="441"/>
        <v>燕青</v>
      </c>
      <c r="AG1378" s="14">
        <f t="shared" si="442"/>
        <v>3</v>
      </c>
      <c r="AH1378" s="14" t="str">
        <f t="shared" si="443"/>
        <v>燕青魂火-22</v>
      </c>
      <c r="AI1378" s="14">
        <f t="shared" si="444"/>
        <v>22</v>
      </c>
      <c r="AJ1378" s="14" t="str">
        <f>INDEX(挂机升级突破!$DT$4:$ED$4,INDEX(挂机升级突破!$DQ$6:$DQ$57,卡牌消耗!AI1378))</f>
        <v>金币</v>
      </c>
      <c r="AK1378" s="14">
        <f>ROUND(INDEX(挂机升级突破!$DJ$6:$DJ$57,卡牌消耗!AI1378)*INDEX(卡牌消耗!$B$8:$F$8,AG1378)/$Q$4/50,0)*50</f>
        <v>5000</v>
      </c>
      <c r="AL1378" s="14" t="str">
        <f>IF(AD1378&gt;0,INDEX(挂机升级突破!$DT$4:$ED$4,AD1378),"")</f>
        <v>紫色基础材料</v>
      </c>
      <c r="AM1378" s="14">
        <f>ROUND(INDEX(挂机升级突破!$DT$6:$ED$57,卡牌消耗!AI1378,AD1378)*INDEX(卡牌消耗!$B$5:$F$5,AG1378)/$Q$4/5,0)*5</f>
        <v>70</v>
      </c>
      <c r="AN1378" s="14" t="str">
        <f>IF(AE1378&gt;0,INDEX(挂机升级突破!$DT$4:$ED$4,AE1378),"")</f>
        <v/>
      </c>
      <c r="AO1378" s="14" t="str">
        <f>IF(AE1378&gt;0,ROUND(INDEX(挂机升级突破!$DT$6:$ED$57,卡牌消耗!AI1378,AE1378)*INDEX(卡牌消耗!$B$7:$F$7,AG1378)/$Q$4,0),"")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440"/>
        <v>27</v>
      </c>
      <c r="AC1379" s="14">
        <f>INDEX(挂机升级突破!$DQ$6:$DQ$57,卡牌消耗!AI1379)</f>
        <v>11</v>
      </c>
      <c r="AD1379" s="14">
        <f>INDEX(挂机升级突破!DR$6:DR$57,卡牌消耗!$AI1379)</f>
        <v>4</v>
      </c>
      <c r="AE1379" s="14">
        <f>INDEX(挂机升级突破!DS$6:DS$57,卡牌消耗!$AI1379)</f>
        <v>0</v>
      </c>
      <c r="AF1379" s="14" t="str">
        <f t="shared" si="441"/>
        <v>燕青</v>
      </c>
      <c r="AG1379" s="14">
        <f t="shared" si="442"/>
        <v>3</v>
      </c>
      <c r="AH1379" s="14" t="str">
        <f t="shared" si="443"/>
        <v>燕青魂火-23</v>
      </c>
      <c r="AI1379" s="14">
        <f t="shared" si="444"/>
        <v>23</v>
      </c>
      <c r="AJ1379" s="14" t="str">
        <f>INDEX(挂机升级突破!$DT$4:$ED$4,INDEX(挂机升级突破!$DQ$6:$DQ$57,卡牌消耗!AI1379))</f>
        <v>金币</v>
      </c>
      <c r="AK1379" s="14">
        <f>ROUND(INDEX(挂机升级突破!$DJ$6:$DJ$57,卡牌消耗!AI1379)*INDEX(卡牌消耗!$B$8:$F$8,AG1379)/$Q$4/50,0)*50</f>
        <v>6900</v>
      </c>
      <c r="AL1379" s="14" t="str">
        <f>IF(AD1379&gt;0,INDEX(挂机升级突破!$DT$4:$ED$4,AD1379),"")</f>
        <v>橙色基础材料</v>
      </c>
      <c r="AM1379" s="14">
        <f>ROUND(INDEX(挂机升级突破!$DT$6:$ED$57,卡牌消耗!AI1379,AD1379)*INDEX(卡牌消耗!$B$5:$F$5,AG1379)/$Q$4/5,0)*5</f>
        <v>20</v>
      </c>
      <c r="AN1379" s="14" t="str">
        <f>IF(AE1379&gt;0,INDEX(挂机升级突破!$DT$4:$ED$4,AE1379),"")</f>
        <v/>
      </c>
      <c r="AO1379" s="14" t="str">
        <f>IF(AE1379&gt;0,ROUND(INDEX(挂机升级突破!$DT$6:$ED$57,卡牌消耗!AI1379,AE1379)*INDEX(卡牌消耗!$B$7:$F$7,AG1379)/$Q$4,0),"")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440"/>
        <v>27</v>
      </c>
      <c r="AC1380" s="14">
        <f>INDEX(挂机升级突破!$DQ$6:$DQ$57,卡牌消耗!AI1380)</f>
        <v>11</v>
      </c>
      <c r="AD1380" s="14">
        <f>INDEX(挂机升级突破!DR$6:DR$57,卡牌消耗!$AI1380)</f>
        <v>4</v>
      </c>
      <c r="AE1380" s="14">
        <f>INDEX(挂机升级突破!DS$6:DS$57,卡牌消耗!$AI1380)</f>
        <v>0</v>
      </c>
      <c r="AF1380" s="14" t="str">
        <f t="shared" si="441"/>
        <v>燕青</v>
      </c>
      <c r="AG1380" s="14">
        <f t="shared" si="442"/>
        <v>3</v>
      </c>
      <c r="AH1380" s="14" t="str">
        <f t="shared" si="443"/>
        <v>燕青魂火-24</v>
      </c>
      <c r="AI1380" s="14">
        <f t="shared" si="444"/>
        <v>24</v>
      </c>
      <c r="AJ1380" s="14" t="str">
        <f>INDEX(挂机升级突破!$DT$4:$ED$4,INDEX(挂机升级突破!$DQ$6:$DQ$57,卡牌消耗!AI1380))</f>
        <v>金币</v>
      </c>
      <c r="AK1380" s="14">
        <f>ROUND(INDEX(挂机升级突破!$DJ$6:$DJ$57,卡牌消耗!AI1380)*INDEX(卡牌消耗!$B$8:$F$8,AG1380)/$Q$4/50,0)*50</f>
        <v>6900</v>
      </c>
      <c r="AL1380" s="14" t="str">
        <f>IF(AD1380&gt;0,INDEX(挂机升级突破!$DT$4:$ED$4,AD1380),"")</f>
        <v>橙色基础材料</v>
      </c>
      <c r="AM1380" s="14">
        <f>ROUND(INDEX(挂机升级突破!$DT$6:$ED$57,卡牌消耗!AI1380,AD1380)*INDEX(卡牌消耗!$B$5:$F$5,AG1380)/$Q$4/5,0)*5</f>
        <v>20</v>
      </c>
      <c r="AN1380" s="14" t="str">
        <f>IF(AE1380&gt;0,INDEX(挂机升级突破!$DT$4:$ED$4,AE1380),"")</f>
        <v/>
      </c>
      <c r="AO1380" s="14" t="str">
        <f>IF(AE1380&gt;0,ROUND(INDEX(挂机升级突破!$DT$6:$ED$57,卡牌消耗!AI1380,AE1380)*INDEX(卡牌消耗!$B$7:$F$7,AG1380)/$Q$4,0),"")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440"/>
        <v>27</v>
      </c>
      <c r="AC1381" s="14">
        <f>INDEX(挂机升级突破!$DQ$6:$DQ$57,卡牌消耗!AI1381)</f>
        <v>11</v>
      </c>
      <c r="AD1381" s="14">
        <f>INDEX(挂机升级突破!DR$6:DR$57,卡牌消耗!$AI1381)</f>
        <v>4</v>
      </c>
      <c r="AE1381" s="14">
        <f>INDEX(挂机升级突破!DS$6:DS$57,卡牌消耗!$AI1381)</f>
        <v>0</v>
      </c>
      <c r="AF1381" s="14" t="str">
        <f t="shared" si="441"/>
        <v>燕青</v>
      </c>
      <c r="AG1381" s="14">
        <f t="shared" si="442"/>
        <v>3</v>
      </c>
      <c r="AH1381" s="14" t="str">
        <f t="shared" si="443"/>
        <v>燕青魂火-25</v>
      </c>
      <c r="AI1381" s="14">
        <f t="shared" si="444"/>
        <v>25</v>
      </c>
      <c r="AJ1381" s="14" t="str">
        <f>INDEX(挂机升级突破!$DT$4:$ED$4,INDEX(挂机升级突破!$DQ$6:$DQ$57,卡牌消耗!AI1381))</f>
        <v>金币</v>
      </c>
      <c r="AK1381" s="14">
        <f>ROUND(INDEX(挂机升级突破!$DJ$6:$DJ$57,卡牌消耗!AI1381)*INDEX(卡牌消耗!$B$8:$F$8,AG1381)/$Q$4/50,0)*50</f>
        <v>7550</v>
      </c>
      <c r="AL1381" s="14" t="str">
        <f>IF(AD1381&gt;0,INDEX(挂机升级突破!$DT$4:$ED$4,AD1381),"")</f>
        <v>橙色基础材料</v>
      </c>
      <c r="AM1381" s="14">
        <f>ROUND(INDEX(挂机升级突破!$DT$6:$ED$57,卡牌消耗!AI1381,AD1381)*INDEX(卡牌消耗!$B$5:$F$5,AG1381)/$Q$4/5,0)*5</f>
        <v>20</v>
      </c>
      <c r="AN1381" s="14" t="str">
        <f>IF(AE1381&gt;0,INDEX(挂机升级突破!$DT$4:$ED$4,AE1381),"")</f>
        <v/>
      </c>
      <c r="AO1381" s="14" t="str">
        <f>IF(AE1381&gt;0,ROUND(INDEX(挂机升级突破!$DT$6:$ED$57,卡牌消耗!AI1381,AE1381)*INDEX(卡牌消耗!$B$7:$F$7,AG1381)/$Q$4,0),"")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440"/>
        <v>27</v>
      </c>
      <c r="AC1382" s="14">
        <f>INDEX(挂机升级突破!$DQ$6:$DQ$57,卡牌消耗!AI1382)</f>
        <v>11</v>
      </c>
      <c r="AD1382" s="14">
        <f>INDEX(挂机升级突破!DR$6:DR$57,卡牌消耗!$AI1382)</f>
        <v>4</v>
      </c>
      <c r="AE1382" s="14">
        <f>INDEX(挂机升级突破!DS$6:DS$57,卡牌消耗!$AI1382)</f>
        <v>0</v>
      </c>
      <c r="AF1382" s="14" t="str">
        <f t="shared" si="441"/>
        <v>燕青</v>
      </c>
      <c r="AG1382" s="14">
        <f t="shared" si="442"/>
        <v>3</v>
      </c>
      <c r="AH1382" s="14" t="str">
        <f t="shared" si="443"/>
        <v>燕青魂火-26</v>
      </c>
      <c r="AI1382" s="14">
        <f t="shared" si="444"/>
        <v>26</v>
      </c>
      <c r="AJ1382" s="14" t="str">
        <f>INDEX(挂机升级突破!$DT$4:$ED$4,INDEX(挂机升级突破!$DQ$6:$DQ$57,卡牌消耗!AI1382))</f>
        <v>金币</v>
      </c>
      <c r="AK1382" s="14">
        <f>ROUND(INDEX(挂机升级突破!$DJ$6:$DJ$57,卡牌消耗!AI1382)*INDEX(卡牌消耗!$B$8:$F$8,AG1382)/$Q$4/50,0)*50</f>
        <v>8800</v>
      </c>
      <c r="AL1382" s="14" t="str">
        <f>IF(AD1382&gt;0,INDEX(挂机升级突破!$DT$4:$ED$4,AD1382),"")</f>
        <v>橙色基础材料</v>
      </c>
      <c r="AM1382" s="14">
        <f>ROUND(INDEX(挂机升级突破!$DT$6:$ED$57,卡牌消耗!AI1382,AD1382)*INDEX(卡牌消耗!$B$5:$F$5,AG1382)/$Q$4/5,0)*5</f>
        <v>25</v>
      </c>
      <c r="AN1382" s="14" t="str">
        <f>IF(AE1382&gt;0,INDEX(挂机升级突破!$DT$4:$ED$4,AE1382),"")</f>
        <v/>
      </c>
      <c r="AO1382" s="14" t="str">
        <f>IF(AE1382&gt;0,ROUND(INDEX(挂机升级突破!$DT$6:$ED$57,卡牌消耗!AI1382,AE1382)*INDEX(卡牌消耗!$B$7:$F$7,AG1382)/$Q$4,0),"")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440"/>
        <v>27</v>
      </c>
      <c r="AC1383" s="14">
        <f>INDEX(挂机升级突破!$DQ$6:$DQ$57,卡牌消耗!AI1383)</f>
        <v>11</v>
      </c>
      <c r="AD1383" s="14">
        <f>INDEX(挂机升级突破!DR$6:DR$57,卡牌消耗!$AI1383)</f>
        <v>4</v>
      </c>
      <c r="AE1383" s="14">
        <f>INDEX(挂机升级突破!DS$6:DS$57,卡牌消耗!$AI1383)</f>
        <v>0</v>
      </c>
      <c r="AF1383" s="14" t="str">
        <f t="shared" si="441"/>
        <v>燕青</v>
      </c>
      <c r="AG1383" s="14">
        <f t="shared" si="442"/>
        <v>3</v>
      </c>
      <c r="AH1383" s="14" t="str">
        <f t="shared" si="443"/>
        <v>燕青魂火-27</v>
      </c>
      <c r="AI1383" s="14">
        <f t="shared" si="444"/>
        <v>27</v>
      </c>
      <c r="AJ1383" s="14" t="str">
        <f>INDEX(挂机升级突破!$DT$4:$ED$4,INDEX(挂机升级突破!$DQ$6:$DQ$57,卡牌消耗!AI1383))</f>
        <v>金币</v>
      </c>
      <c r="AK1383" s="14">
        <f>ROUND(INDEX(挂机升级突破!$DJ$6:$DJ$57,卡牌消耗!AI1383)*INDEX(卡牌消耗!$B$8:$F$8,AG1383)/$Q$4/50,0)*50</f>
        <v>8800</v>
      </c>
      <c r="AL1383" s="14" t="str">
        <f>IF(AD1383&gt;0,INDEX(挂机升级突破!$DT$4:$ED$4,AD1383),"")</f>
        <v>橙色基础材料</v>
      </c>
      <c r="AM1383" s="14">
        <f>ROUND(INDEX(挂机升级突破!$DT$6:$ED$57,卡牌消耗!AI1383,AD1383)*INDEX(卡牌消耗!$B$5:$F$5,AG1383)/$Q$4/5,0)*5</f>
        <v>25</v>
      </c>
      <c r="AN1383" s="14" t="str">
        <f>IF(AE1383&gt;0,INDEX(挂机升级突破!$DT$4:$ED$4,AE1383),"")</f>
        <v/>
      </c>
      <c r="AO1383" s="14" t="str">
        <f>IF(AE1383&gt;0,ROUND(INDEX(挂机升级突破!$DT$6:$ED$57,卡牌消耗!AI1383,AE1383)*INDEX(卡牌消耗!$B$7:$F$7,AG1383)/$Q$4,0),"")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440"/>
        <v>27</v>
      </c>
      <c r="AC1384" s="14">
        <f>INDEX(挂机升级突破!$DQ$6:$DQ$57,卡牌消耗!AI1384)</f>
        <v>11</v>
      </c>
      <c r="AD1384" s="14">
        <f>INDEX(挂机升级突破!DR$6:DR$57,卡牌消耗!$AI1384)</f>
        <v>4</v>
      </c>
      <c r="AE1384" s="14">
        <f>INDEX(挂机升级突破!DS$6:DS$57,卡牌消耗!$AI1384)</f>
        <v>0</v>
      </c>
      <c r="AF1384" s="14" t="str">
        <f t="shared" si="441"/>
        <v>燕青</v>
      </c>
      <c r="AG1384" s="14">
        <f t="shared" si="442"/>
        <v>3</v>
      </c>
      <c r="AH1384" s="14" t="str">
        <f t="shared" si="443"/>
        <v>燕青魂火-28</v>
      </c>
      <c r="AI1384" s="14">
        <f t="shared" si="444"/>
        <v>28</v>
      </c>
      <c r="AJ1384" s="14" t="str">
        <f>INDEX(挂机升级突破!$DT$4:$ED$4,INDEX(挂机升级突破!$DQ$6:$DQ$57,卡牌消耗!AI1384))</f>
        <v>金币</v>
      </c>
      <c r="AK1384" s="14">
        <f>ROUND(INDEX(挂机升级突破!$DJ$6:$DJ$57,卡牌消耗!AI1384)*INDEX(卡牌消耗!$B$8:$F$8,AG1384)/$Q$4/50,0)*50</f>
        <v>8800</v>
      </c>
      <c r="AL1384" s="14" t="str">
        <f>IF(AD1384&gt;0,INDEX(挂机升级突破!$DT$4:$ED$4,AD1384),"")</f>
        <v>橙色基础材料</v>
      </c>
      <c r="AM1384" s="14">
        <f>ROUND(INDEX(挂机升级突破!$DT$6:$ED$57,卡牌消耗!AI1384,AD1384)*INDEX(卡牌消耗!$B$5:$F$5,AG1384)/$Q$4/5,0)*5</f>
        <v>25</v>
      </c>
      <c r="AN1384" s="14" t="str">
        <f>IF(AE1384&gt;0,INDEX(挂机升级突破!$DT$4:$ED$4,AE1384),"")</f>
        <v/>
      </c>
      <c r="AO1384" s="14" t="str">
        <f>IF(AE1384&gt;0,ROUND(INDEX(挂机升级突破!$DT$6:$ED$57,卡牌消耗!AI1384,AE1384)*INDEX(卡牌消耗!$B$7:$F$7,AG1384)/$Q$4,0),"")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440"/>
        <v>27</v>
      </c>
      <c r="AC1385" s="14">
        <f>INDEX(挂机升级突破!$DQ$6:$DQ$57,卡牌消耗!AI1385)</f>
        <v>11</v>
      </c>
      <c r="AD1385" s="14">
        <f>INDEX(挂机升级突破!DR$6:DR$57,卡牌消耗!$AI1385)</f>
        <v>4</v>
      </c>
      <c r="AE1385" s="14">
        <f>INDEX(挂机升级突破!DS$6:DS$57,卡牌消耗!$AI1385)</f>
        <v>0</v>
      </c>
      <c r="AF1385" s="14" t="str">
        <f t="shared" si="441"/>
        <v>燕青</v>
      </c>
      <c r="AG1385" s="14">
        <f t="shared" si="442"/>
        <v>3</v>
      </c>
      <c r="AH1385" s="14" t="str">
        <f t="shared" si="443"/>
        <v>燕青魂火-29</v>
      </c>
      <c r="AI1385" s="14">
        <f t="shared" si="444"/>
        <v>29</v>
      </c>
      <c r="AJ1385" s="14" t="str">
        <f>INDEX(挂机升级突破!$DT$4:$ED$4,INDEX(挂机升级突破!$DQ$6:$DQ$57,卡牌消耗!AI1385))</f>
        <v>金币</v>
      </c>
      <c r="AK1385" s="14">
        <f>ROUND(INDEX(挂机升级突破!$DJ$6:$DJ$57,卡牌消耗!AI1385)*INDEX(卡牌消耗!$B$8:$F$8,AG1385)/$Q$4/50,0)*50</f>
        <v>8900</v>
      </c>
      <c r="AL1385" s="14" t="str">
        <f>IF(AD1385&gt;0,INDEX(挂机升级突破!$DT$4:$ED$4,AD1385),"")</f>
        <v>橙色基础材料</v>
      </c>
      <c r="AM1385" s="14">
        <f>ROUND(INDEX(挂机升级突破!$DT$6:$ED$57,卡牌消耗!AI1385,AD1385)*INDEX(卡牌消耗!$B$5:$F$5,AG1385)/$Q$4/5,0)*5</f>
        <v>25</v>
      </c>
      <c r="AN1385" s="14" t="str">
        <f>IF(AE1385&gt;0,INDEX(挂机升级突破!$DT$4:$ED$4,AE1385),"")</f>
        <v/>
      </c>
      <c r="AO1385" s="14" t="str">
        <f>IF(AE1385&gt;0,ROUND(INDEX(挂机升级突破!$DT$6:$ED$57,卡牌消耗!AI1385,AE1385)*INDEX(卡牌消耗!$B$7:$F$7,AG1385)/$Q$4,0),"")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440"/>
        <v>27</v>
      </c>
      <c r="AC1386" s="14">
        <f>INDEX(挂机升级突破!$DQ$6:$DQ$57,卡牌消耗!AI1386)</f>
        <v>11</v>
      </c>
      <c r="AD1386" s="14">
        <f>INDEX(挂机升级突破!DR$6:DR$57,卡牌消耗!$AI1386)</f>
        <v>4</v>
      </c>
      <c r="AE1386" s="14">
        <f>INDEX(挂机升级突破!DS$6:DS$57,卡牌消耗!$AI1386)</f>
        <v>0</v>
      </c>
      <c r="AF1386" s="14" t="str">
        <f t="shared" si="441"/>
        <v>燕青</v>
      </c>
      <c r="AG1386" s="14">
        <f t="shared" si="442"/>
        <v>3</v>
      </c>
      <c r="AH1386" s="14" t="str">
        <f t="shared" si="443"/>
        <v>燕青魂火-30</v>
      </c>
      <c r="AI1386" s="14">
        <f t="shared" si="444"/>
        <v>30</v>
      </c>
      <c r="AJ1386" s="14" t="str">
        <f>INDEX(挂机升级突破!$DT$4:$ED$4,INDEX(挂机升级突破!$DQ$6:$DQ$57,卡牌消耗!AI1386))</f>
        <v>金币</v>
      </c>
      <c r="AK1386" s="14">
        <f>ROUND(INDEX(挂机升级突破!$DJ$6:$DJ$57,卡牌消耗!AI1386)*INDEX(卡牌消耗!$B$8:$F$8,AG1386)/$Q$4/50,0)*50</f>
        <v>8900</v>
      </c>
      <c r="AL1386" s="14" t="str">
        <f>IF(AD1386&gt;0,INDEX(挂机升级突破!$DT$4:$ED$4,AD1386),"")</f>
        <v>橙色基础材料</v>
      </c>
      <c r="AM1386" s="14">
        <f>ROUND(INDEX(挂机升级突破!$DT$6:$ED$57,卡牌消耗!AI1386,AD1386)*INDEX(卡牌消耗!$B$5:$F$5,AG1386)/$Q$4/5,0)*5</f>
        <v>25</v>
      </c>
      <c r="AN1386" s="14" t="str">
        <f>IF(AE1386&gt;0,INDEX(挂机升级突破!$DT$4:$ED$4,AE1386),"")</f>
        <v/>
      </c>
      <c r="AO1386" s="14" t="str">
        <f>IF(AE1386&gt;0,ROUND(INDEX(挂机升级突破!$DT$6:$ED$57,卡牌消耗!AI1386,AE1386)*INDEX(卡牌消耗!$B$7:$F$7,AG1386)/$Q$4,0),"")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440"/>
        <v>27</v>
      </c>
      <c r="AC1387" s="14">
        <f>INDEX(挂机升级突破!$DQ$6:$DQ$57,卡牌消耗!AI1387)</f>
        <v>11</v>
      </c>
      <c r="AD1387" s="14">
        <f>INDEX(挂机升级突破!DR$6:DR$57,卡牌消耗!$AI1387)</f>
        <v>4</v>
      </c>
      <c r="AE1387" s="14">
        <f>INDEX(挂机升级突破!DS$6:DS$57,卡牌消耗!$AI1387)</f>
        <v>0</v>
      </c>
      <c r="AF1387" s="14" t="str">
        <f t="shared" si="441"/>
        <v>燕青</v>
      </c>
      <c r="AG1387" s="14">
        <f t="shared" si="442"/>
        <v>3</v>
      </c>
      <c r="AH1387" s="14" t="str">
        <f t="shared" si="443"/>
        <v>燕青魂火-31</v>
      </c>
      <c r="AI1387" s="14">
        <f t="shared" si="444"/>
        <v>31</v>
      </c>
      <c r="AJ1387" s="14" t="str">
        <f>INDEX(挂机升级突破!$DT$4:$ED$4,INDEX(挂机升级突破!$DQ$6:$DQ$57,卡牌消耗!AI1387))</f>
        <v>金币</v>
      </c>
      <c r="AK1387" s="14">
        <f>ROUND(INDEX(挂机升级突破!$DJ$6:$DJ$57,卡牌消耗!AI1387)*INDEX(卡牌消耗!$B$8:$F$8,AG1387)/$Q$4/50,0)*50</f>
        <v>8900</v>
      </c>
      <c r="AL1387" s="14" t="str">
        <f>IF(AD1387&gt;0,INDEX(挂机升级突破!$DT$4:$ED$4,AD1387),"")</f>
        <v>橙色基础材料</v>
      </c>
      <c r="AM1387" s="14">
        <f>ROUND(INDEX(挂机升级突破!$DT$6:$ED$57,卡牌消耗!AI1387,AD1387)*INDEX(卡牌消耗!$B$5:$F$5,AG1387)/$Q$4/5,0)*5</f>
        <v>25</v>
      </c>
      <c r="AN1387" s="14" t="str">
        <f>IF(AE1387&gt;0,INDEX(挂机升级突破!$DT$4:$ED$4,AE1387),"")</f>
        <v/>
      </c>
      <c r="AO1387" s="14" t="str">
        <f>IF(AE1387&gt;0,ROUND(INDEX(挂机升级突破!$DT$6:$ED$57,卡牌消耗!AI1387,AE1387)*INDEX(卡牌消耗!$B$7:$F$7,AG1387)/$Q$4,0),"")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440"/>
        <v>27</v>
      </c>
      <c r="AC1388" s="14">
        <f>INDEX(挂机升级突破!$DQ$6:$DQ$57,卡牌消耗!AI1388)</f>
        <v>11</v>
      </c>
      <c r="AD1388" s="14">
        <f>INDEX(挂机升级突破!DR$6:DR$57,卡牌消耗!$AI1388)</f>
        <v>4</v>
      </c>
      <c r="AE1388" s="14">
        <f>INDEX(挂机升级突破!DS$6:DS$57,卡牌消耗!$AI1388)</f>
        <v>0</v>
      </c>
      <c r="AF1388" s="14" t="str">
        <f t="shared" si="441"/>
        <v>燕青</v>
      </c>
      <c r="AG1388" s="14">
        <f t="shared" si="442"/>
        <v>3</v>
      </c>
      <c r="AH1388" s="14" t="str">
        <f t="shared" si="443"/>
        <v>燕青魂火-32</v>
      </c>
      <c r="AI1388" s="14">
        <f t="shared" si="444"/>
        <v>32</v>
      </c>
      <c r="AJ1388" s="14" t="str">
        <f>INDEX(挂机升级突破!$DT$4:$ED$4,INDEX(挂机升级突破!$DQ$6:$DQ$57,卡牌消耗!AI1388))</f>
        <v>金币</v>
      </c>
      <c r="AK1388" s="14">
        <f>ROUND(INDEX(挂机升级突破!$DJ$6:$DJ$57,卡牌消耗!AI1388)*INDEX(卡牌消耗!$B$8:$F$8,AG1388)/$Q$4/50,0)*50</f>
        <v>12200</v>
      </c>
      <c r="AL1388" s="14" t="str">
        <f>IF(AD1388&gt;0,INDEX(挂机升级突破!$DT$4:$ED$4,AD1388),"")</f>
        <v>橙色基础材料</v>
      </c>
      <c r="AM1388" s="14">
        <f>ROUND(INDEX(挂机升级突破!$DT$6:$ED$57,卡牌消耗!AI1388,AD1388)*INDEX(卡牌消耗!$B$5:$F$5,AG1388)/$Q$4/5,0)*5</f>
        <v>25</v>
      </c>
      <c r="AN1388" s="14" t="str">
        <f>IF(AE1388&gt;0,INDEX(挂机升级突破!$DT$4:$ED$4,AE1388),"")</f>
        <v/>
      </c>
      <c r="AO1388" s="14" t="str">
        <f>IF(AE1388&gt;0,ROUND(INDEX(挂机升级突破!$DT$6:$ED$57,卡牌消耗!AI1388,AE1388)*INDEX(卡牌消耗!$B$7:$F$7,AG1388)/$Q$4,0),"")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440"/>
        <v>27</v>
      </c>
      <c r="AC1389" s="14">
        <f>INDEX(挂机升级突破!$DQ$6:$DQ$57,卡牌消耗!AI1389)</f>
        <v>11</v>
      </c>
      <c r="AD1389" s="14">
        <f>INDEX(挂机升级突破!DR$6:DR$57,卡牌消耗!$AI1389)</f>
        <v>4</v>
      </c>
      <c r="AE1389" s="14">
        <f>INDEX(挂机升级突破!DS$6:DS$57,卡牌消耗!$AI1389)</f>
        <v>0</v>
      </c>
      <c r="AF1389" s="14" t="str">
        <f t="shared" si="441"/>
        <v>燕青</v>
      </c>
      <c r="AG1389" s="14">
        <f t="shared" si="442"/>
        <v>3</v>
      </c>
      <c r="AH1389" s="14" t="str">
        <f t="shared" si="443"/>
        <v>燕青魂火-33</v>
      </c>
      <c r="AI1389" s="14">
        <f t="shared" si="444"/>
        <v>33</v>
      </c>
      <c r="AJ1389" s="14" t="str">
        <f>INDEX(挂机升级突破!$DT$4:$ED$4,INDEX(挂机升级突破!$DQ$6:$DQ$57,卡牌消耗!AI1389))</f>
        <v>金币</v>
      </c>
      <c r="AK1389" s="14">
        <f>ROUND(INDEX(挂机升级突破!$DJ$6:$DJ$57,卡牌消耗!AI1389)*INDEX(卡牌消耗!$B$8:$F$8,AG1389)/$Q$4/50,0)*50</f>
        <v>12200</v>
      </c>
      <c r="AL1389" s="14" t="str">
        <f>IF(AD1389&gt;0,INDEX(挂机升级突破!$DT$4:$ED$4,AD1389),"")</f>
        <v>橙色基础材料</v>
      </c>
      <c r="AM1389" s="14">
        <f>ROUND(INDEX(挂机升级突破!$DT$6:$ED$57,卡牌消耗!AI1389,AD1389)*INDEX(卡牌消耗!$B$5:$F$5,AG1389)/$Q$4/5,0)*5</f>
        <v>25</v>
      </c>
      <c r="AN1389" s="14" t="str">
        <f>IF(AE1389&gt;0,INDEX(挂机升级突破!$DT$4:$ED$4,AE1389),"")</f>
        <v/>
      </c>
      <c r="AO1389" s="14" t="str">
        <f>IF(AE1389&gt;0,ROUND(INDEX(挂机升级突破!$DT$6:$ED$57,卡牌消耗!AI1389,AE1389)*INDEX(卡牌消耗!$B$7:$F$7,AG1389)/$Q$4,0),"")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440"/>
        <v>27</v>
      </c>
      <c r="AC1390" s="14">
        <f>INDEX(挂机升级突破!$DQ$6:$DQ$57,卡牌消耗!AI1390)</f>
        <v>11</v>
      </c>
      <c r="AD1390" s="14">
        <f>INDEX(挂机升级突破!DR$6:DR$57,卡牌消耗!$AI1390)</f>
        <v>4</v>
      </c>
      <c r="AE1390" s="14">
        <f>INDEX(挂机升级突破!DS$6:DS$57,卡牌消耗!$AI1390)</f>
        <v>0</v>
      </c>
      <c r="AF1390" s="14" t="str">
        <f t="shared" si="441"/>
        <v>燕青</v>
      </c>
      <c r="AG1390" s="14">
        <f t="shared" si="442"/>
        <v>3</v>
      </c>
      <c r="AH1390" s="14" t="str">
        <f t="shared" si="443"/>
        <v>燕青魂火-34</v>
      </c>
      <c r="AI1390" s="14">
        <f t="shared" si="444"/>
        <v>34</v>
      </c>
      <c r="AJ1390" s="14" t="str">
        <f>INDEX(挂机升级突破!$DT$4:$ED$4,INDEX(挂机升级突破!$DQ$6:$DQ$57,卡牌消耗!AI1390))</f>
        <v>金币</v>
      </c>
      <c r="AK1390" s="14">
        <f>ROUND(INDEX(挂机升级突破!$DJ$6:$DJ$57,卡牌消耗!AI1390)*INDEX(卡牌消耗!$B$8:$F$8,AG1390)/$Q$4/50,0)*50</f>
        <v>12200</v>
      </c>
      <c r="AL1390" s="14" t="str">
        <f>IF(AD1390&gt;0,INDEX(挂机升级突破!$DT$4:$ED$4,AD1390),"")</f>
        <v>橙色基础材料</v>
      </c>
      <c r="AM1390" s="14">
        <f>ROUND(INDEX(挂机升级突破!$DT$6:$ED$57,卡牌消耗!AI1390,AD1390)*INDEX(卡牌消耗!$B$5:$F$5,AG1390)/$Q$4/5,0)*5</f>
        <v>30</v>
      </c>
      <c r="AN1390" s="14" t="str">
        <f>IF(AE1390&gt;0,INDEX(挂机升级突破!$DT$4:$ED$4,AE1390),"")</f>
        <v/>
      </c>
      <c r="AO1390" s="14" t="str">
        <f>IF(AE1390&gt;0,ROUND(INDEX(挂机升级突破!$DT$6:$ED$57,卡牌消耗!AI1390,AE1390)*INDEX(卡牌消耗!$B$7:$F$7,AG1390)/$Q$4,0),"")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440"/>
        <v>27</v>
      </c>
      <c r="AC1391" s="14">
        <f>INDEX(挂机升级突破!$DQ$6:$DQ$57,卡牌消耗!AI1391)</f>
        <v>11</v>
      </c>
      <c r="AD1391" s="14">
        <f>INDEX(挂机升级突破!DR$6:DR$57,卡牌消耗!$AI1391)</f>
        <v>4</v>
      </c>
      <c r="AE1391" s="14">
        <f>INDEX(挂机升级突破!DS$6:DS$57,卡牌消耗!$AI1391)</f>
        <v>0</v>
      </c>
      <c r="AF1391" s="14" t="str">
        <f t="shared" si="441"/>
        <v>燕青</v>
      </c>
      <c r="AG1391" s="14">
        <f t="shared" si="442"/>
        <v>3</v>
      </c>
      <c r="AH1391" s="14" t="str">
        <f t="shared" si="443"/>
        <v>燕青魂火-35</v>
      </c>
      <c r="AI1391" s="14">
        <f t="shared" si="444"/>
        <v>35</v>
      </c>
      <c r="AJ1391" s="14" t="str">
        <f>INDEX(挂机升级突破!$DT$4:$ED$4,INDEX(挂机升级突破!$DQ$6:$DQ$57,卡牌消耗!AI1391))</f>
        <v>金币</v>
      </c>
      <c r="AK1391" s="14">
        <f>ROUND(INDEX(挂机升级突破!$DJ$6:$DJ$57,卡牌消耗!AI1391)*INDEX(卡牌消耗!$B$8:$F$8,AG1391)/$Q$4/50,0)*50</f>
        <v>15550</v>
      </c>
      <c r="AL1391" s="14" t="str">
        <f>IF(AD1391&gt;0,INDEX(挂机升级突破!$DT$4:$ED$4,AD1391),"")</f>
        <v>橙色基础材料</v>
      </c>
      <c r="AM1391" s="14">
        <f>ROUND(INDEX(挂机升级突破!$DT$6:$ED$57,卡牌消耗!AI1391,AD1391)*INDEX(卡牌消耗!$B$5:$F$5,AG1391)/$Q$4/5,0)*5</f>
        <v>30</v>
      </c>
      <c r="AN1391" s="14" t="str">
        <f>IF(AE1391&gt;0,INDEX(挂机升级突破!$DT$4:$ED$4,AE1391),"")</f>
        <v/>
      </c>
      <c r="AO1391" s="14" t="str">
        <f>IF(AE1391&gt;0,ROUND(INDEX(挂机升级突破!$DT$6:$ED$57,卡牌消耗!AI1391,AE1391)*INDEX(卡牌消耗!$B$7:$F$7,AG1391)/$Q$4,0),"")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440"/>
        <v>27</v>
      </c>
      <c r="AC1392" s="14">
        <f>INDEX(挂机升级突破!$DQ$6:$DQ$57,卡牌消耗!AI1392)</f>
        <v>11</v>
      </c>
      <c r="AD1392" s="14">
        <f>INDEX(挂机升级突破!DR$6:DR$57,卡牌消耗!$AI1392)</f>
        <v>4</v>
      </c>
      <c r="AE1392" s="14">
        <f>INDEX(挂机升级突破!DS$6:DS$57,卡牌消耗!$AI1392)</f>
        <v>0</v>
      </c>
      <c r="AF1392" s="14" t="str">
        <f t="shared" si="441"/>
        <v>燕青</v>
      </c>
      <c r="AG1392" s="14">
        <f t="shared" si="442"/>
        <v>3</v>
      </c>
      <c r="AH1392" s="14" t="str">
        <f t="shared" si="443"/>
        <v>燕青魂火-36</v>
      </c>
      <c r="AI1392" s="14">
        <f t="shared" si="444"/>
        <v>36</v>
      </c>
      <c r="AJ1392" s="14" t="str">
        <f>INDEX(挂机升级突破!$DT$4:$ED$4,INDEX(挂机升级突破!$DQ$6:$DQ$57,卡牌消耗!AI1392))</f>
        <v>金币</v>
      </c>
      <c r="AK1392" s="14">
        <f>ROUND(INDEX(挂机升级突破!$DJ$6:$DJ$57,卡牌消耗!AI1392)*INDEX(卡牌消耗!$B$8:$F$8,AG1392)/$Q$4/50,0)*50</f>
        <v>15550</v>
      </c>
      <c r="AL1392" s="14" t="str">
        <f>IF(AD1392&gt;0,INDEX(挂机升级突破!$DT$4:$ED$4,AD1392),"")</f>
        <v>橙色基础材料</v>
      </c>
      <c r="AM1392" s="14">
        <f>ROUND(INDEX(挂机升级突破!$DT$6:$ED$57,卡牌消耗!AI1392,AD1392)*INDEX(卡牌消耗!$B$5:$F$5,AG1392)/$Q$4/5,0)*5</f>
        <v>30</v>
      </c>
      <c r="AN1392" s="14" t="str">
        <f>IF(AE1392&gt;0,INDEX(挂机升级突破!$DT$4:$ED$4,AE1392),"")</f>
        <v/>
      </c>
      <c r="AO1392" s="14" t="str">
        <f>IF(AE1392&gt;0,ROUND(INDEX(挂机升级突破!$DT$6:$ED$57,卡牌消耗!AI1392,AE1392)*INDEX(卡牌消耗!$B$7:$F$7,AG1392)/$Q$4,0),"")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440"/>
        <v>27</v>
      </c>
      <c r="AC1393" s="14">
        <f>INDEX(挂机升级突破!$DQ$6:$DQ$57,卡牌消耗!AI1393)</f>
        <v>11</v>
      </c>
      <c r="AD1393" s="14">
        <f>INDEX(挂机升级突破!DR$6:DR$57,卡牌消耗!$AI1393)</f>
        <v>4</v>
      </c>
      <c r="AE1393" s="14">
        <f>INDEX(挂机升级突破!DS$6:DS$57,卡牌消耗!$AI1393)</f>
        <v>0</v>
      </c>
      <c r="AF1393" s="14" t="str">
        <f t="shared" si="441"/>
        <v>燕青</v>
      </c>
      <c r="AG1393" s="14">
        <f t="shared" si="442"/>
        <v>3</v>
      </c>
      <c r="AH1393" s="14" t="str">
        <f t="shared" si="443"/>
        <v>燕青魂火-37</v>
      </c>
      <c r="AI1393" s="14">
        <f t="shared" si="444"/>
        <v>37</v>
      </c>
      <c r="AJ1393" s="14" t="str">
        <f>INDEX(挂机升级突破!$DT$4:$ED$4,INDEX(挂机升级突破!$DQ$6:$DQ$57,卡牌消耗!AI1393))</f>
        <v>金币</v>
      </c>
      <c r="AK1393" s="14">
        <f>ROUND(INDEX(挂机升级突破!$DJ$6:$DJ$57,卡牌消耗!AI1393)*INDEX(卡牌消耗!$B$8:$F$8,AG1393)/$Q$4/50,0)*50</f>
        <v>16650</v>
      </c>
      <c r="AL1393" s="14" t="str">
        <f>IF(AD1393&gt;0,INDEX(挂机升级突破!$DT$4:$ED$4,AD1393),"")</f>
        <v>橙色基础材料</v>
      </c>
      <c r="AM1393" s="14">
        <f>ROUND(INDEX(挂机升级突破!$DT$6:$ED$57,卡牌消耗!AI1393,AD1393)*INDEX(卡牌消耗!$B$5:$F$5,AG1393)/$Q$4/5,0)*5</f>
        <v>30</v>
      </c>
      <c r="AN1393" s="14" t="str">
        <f>IF(AE1393&gt;0,INDEX(挂机升级突破!$DT$4:$ED$4,AE1393),"")</f>
        <v/>
      </c>
      <c r="AO1393" s="14" t="str">
        <f>IF(AE1393&gt;0,ROUND(INDEX(挂机升级突破!$DT$6:$ED$57,卡牌消耗!AI1393,AE1393)*INDEX(卡牌消耗!$B$7:$F$7,AG1393)/$Q$4,0),"")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440"/>
        <v>27</v>
      </c>
      <c r="AC1394" s="14">
        <f>INDEX(挂机升级突破!$DQ$6:$DQ$57,卡牌消耗!AI1394)</f>
        <v>11</v>
      </c>
      <c r="AD1394" s="14">
        <f>INDEX(挂机升级突破!DR$6:DR$57,卡牌消耗!$AI1394)</f>
        <v>5</v>
      </c>
      <c r="AE1394" s="14">
        <f>INDEX(挂机升级突破!DS$6:DS$57,卡牌消耗!$AI1394)</f>
        <v>0</v>
      </c>
      <c r="AF1394" s="14" t="str">
        <f t="shared" si="441"/>
        <v>燕青</v>
      </c>
      <c r="AG1394" s="14">
        <f t="shared" si="442"/>
        <v>3</v>
      </c>
      <c r="AH1394" s="14" t="str">
        <f t="shared" si="443"/>
        <v>燕青魂火-38</v>
      </c>
      <c r="AI1394" s="14">
        <f t="shared" si="444"/>
        <v>38</v>
      </c>
      <c r="AJ1394" s="14" t="str">
        <f>INDEX(挂机升级突破!$DT$4:$ED$4,INDEX(挂机升级突破!$DQ$6:$DQ$57,卡牌消耗!AI1394))</f>
        <v>金币</v>
      </c>
      <c r="AK1394" s="14">
        <f>ROUND(INDEX(挂机升级突破!$DJ$6:$DJ$57,卡牌消耗!AI1394)*INDEX(卡牌消耗!$B$8:$F$8,AG1394)/$Q$4/50,0)*50</f>
        <v>21500</v>
      </c>
      <c r="AL1394" s="14" t="str">
        <f>IF(AD1394&gt;0,INDEX(挂机升级突破!$DT$4:$ED$4,AD1394),"")</f>
        <v>红色基础材料</v>
      </c>
      <c r="AM1394" s="14">
        <f>ROUND(INDEX(挂机升级突破!$DT$6:$ED$57,卡牌消耗!AI1394,AD1394)*INDEX(卡牌消耗!$B$5:$F$5,AG1394)/$Q$4/5,0)*5</f>
        <v>10</v>
      </c>
      <c r="AN1394" s="14" t="str">
        <f>IF(AE1394&gt;0,INDEX(挂机升级突破!$DT$4:$ED$4,AE1394),"")</f>
        <v/>
      </c>
      <c r="AO1394" s="14" t="str">
        <f>IF(AE1394&gt;0,ROUND(INDEX(挂机升级突破!$DT$6:$ED$57,卡牌消耗!AI1394,AE1394)*INDEX(卡牌消耗!$B$7:$F$7,AG1394)/$Q$4,0),"")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440"/>
        <v>27</v>
      </c>
      <c r="AC1395" s="14">
        <f>INDEX(挂机升级突破!$DQ$6:$DQ$57,卡牌消耗!AI1395)</f>
        <v>11</v>
      </c>
      <c r="AD1395" s="14">
        <f>INDEX(挂机升级突破!DR$6:DR$57,卡牌消耗!$AI1395)</f>
        <v>5</v>
      </c>
      <c r="AE1395" s="14">
        <f>INDEX(挂机升级突破!DS$6:DS$57,卡牌消耗!$AI1395)</f>
        <v>0</v>
      </c>
      <c r="AF1395" s="14" t="str">
        <f t="shared" si="441"/>
        <v>燕青</v>
      </c>
      <c r="AG1395" s="14">
        <f t="shared" si="442"/>
        <v>3</v>
      </c>
      <c r="AH1395" s="14" t="str">
        <f t="shared" si="443"/>
        <v>燕青魂火-39</v>
      </c>
      <c r="AI1395" s="14">
        <f t="shared" si="444"/>
        <v>39</v>
      </c>
      <c r="AJ1395" s="14" t="str">
        <f>INDEX(挂机升级突破!$DT$4:$ED$4,INDEX(挂机升级突破!$DQ$6:$DQ$57,卡牌消耗!AI1395))</f>
        <v>金币</v>
      </c>
      <c r="AK1395" s="14">
        <f>ROUND(INDEX(挂机升级突破!$DJ$6:$DJ$57,卡牌消耗!AI1395)*INDEX(卡牌消耗!$B$8:$F$8,AG1395)/$Q$4/50,0)*50</f>
        <v>21500</v>
      </c>
      <c r="AL1395" s="14" t="str">
        <f>IF(AD1395&gt;0,INDEX(挂机升级突破!$DT$4:$ED$4,AD1395),"")</f>
        <v>红色基础材料</v>
      </c>
      <c r="AM1395" s="14">
        <f>ROUND(INDEX(挂机升级突破!$DT$6:$ED$57,卡牌消耗!AI1395,AD1395)*INDEX(卡牌消耗!$B$5:$F$5,AG1395)/$Q$4/5,0)*5</f>
        <v>10</v>
      </c>
      <c r="AN1395" s="14" t="str">
        <f>IF(AE1395&gt;0,INDEX(挂机升级突破!$DT$4:$ED$4,AE1395),"")</f>
        <v/>
      </c>
      <c r="AO1395" s="14" t="str">
        <f>IF(AE1395&gt;0,ROUND(INDEX(挂机升级突破!$DT$6:$ED$57,卡牌消耗!AI1395,AE1395)*INDEX(卡牌消耗!$B$7:$F$7,AG1395)/$Q$4,0),"")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440"/>
        <v>27</v>
      </c>
      <c r="AC1396" s="14">
        <f>INDEX(挂机升级突破!$DQ$6:$DQ$57,卡牌消耗!AI1396)</f>
        <v>11</v>
      </c>
      <c r="AD1396" s="14">
        <f>INDEX(挂机升级突破!DR$6:DR$57,卡牌消耗!$AI1396)</f>
        <v>5</v>
      </c>
      <c r="AE1396" s="14">
        <f>INDEX(挂机升级突破!DS$6:DS$57,卡牌消耗!$AI1396)</f>
        <v>0</v>
      </c>
      <c r="AF1396" s="14" t="str">
        <f t="shared" si="441"/>
        <v>燕青</v>
      </c>
      <c r="AG1396" s="14">
        <f t="shared" si="442"/>
        <v>3</v>
      </c>
      <c r="AH1396" s="14" t="str">
        <f t="shared" si="443"/>
        <v>燕青魂火-40</v>
      </c>
      <c r="AI1396" s="14">
        <f t="shared" si="444"/>
        <v>40</v>
      </c>
      <c r="AJ1396" s="14" t="str">
        <f>INDEX(挂机升级突破!$DT$4:$ED$4,INDEX(挂机升级突破!$DQ$6:$DQ$57,卡牌消耗!AI1396))</f>
        <v>金币</v>
      </c>
      <c r="AK1396" s="14">
        <f>ROUND(INDEX(挂机升级突破!$DJ$6:$DJ$57,卡牌消耗!AI1396)*INDEX(卡牌消耗!$B$8:$F$8,AG1396)/$Q$4/50,0)*50</f>
        <v>21500</v>
      </c>
      <c r="AL1396" s="14" t="str">
        <f>IF(AD1396&gt;0,INDEX(挂机升级突破!$DT$4:$ED$4,AD1396),"")</f>
        <v>红色基础材料</v>
      </c>
      <c r="AM1396" s="14">
        <f>ROUND(INDEX(挂机升级突破!$DT$6:$ED$57,卡牌消耗!AI1396,AD1396)*INDEX(卡牌消耗!$B$5:$F$5,AG1396)/$Q$4/5,0)*5</f>
        <v>10</v>
      </c>
      <c r="AN1396" s="14" t="str">
        <f>IF(AE1396&gt;0,INDEX(挂机升级突破!$DT$4:$ED$4,AE1396),"")</f>
        <v/>
      </c>
      <c r="AO1396" s="14" t="str">
        <f>IF(AE1396&gt;0,ROUND(INDEX(挂机升级突破!$DT$6:$ED$57,卡牌消耗!AI1396,AE1396)*INDEX(卡牌消耗!$B$7:$F$7,AG1396)/$Q$4,0),"")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440"/>
        <v>27</v>
      </c>
      <c r="AC1397" s="14">
        <f>INDEX(挂机升级突破!$DQ$6:$DQ$57,卡牌消耗!AI1397)</f>
        <v>11</v>
      </c>
      <c r="AD1397" s="14">
        <f>INDEX(挂机升级突破!DR$6:DR$57,卡牌消耗!$AI1397)</f>
        <v>5</v>
      </c>
      <c r="AE1397" s="14">
        <f>INDEX(挂机升级突破!DS$6:DS$57,卡牌消耗!$AI1397)</f>
        <v>10</v>
      </c>
      <c r="AF1397" s="14" t="str">
        <f t="shared" si="441"/>
        <v>燕青</v>
      </c>
      <c r="AG1397" s="14">
        <f t="shared" si="442"/>
        <v>3</v>
      </c>
      <c r="AH1397" s="14" t="str">
        <f t="shared" si="443"/>
        <v>燕青魂火-41</v>
      </c>
      <c r="AI1397" s="14">
        <f t="shared" si="444"/>
        <v>41</v>
      </c>
      <c r="AJ1397" s="14" t="str">
        <f>INDEX(挂机升级突破!$DT$4:$ED$4,INDEX(挂机升级突破!$DQ$6:$DQ$57,卡牌消耗!AI1397))</f>
        <v>金币</v>
      </c>
      <c r="AK1397" s="14">
        <f>ROUND(INDEX(挂机升级突破!$DJ$6:$DJ$57,卡牌消耗!AI1397)*INDEX(卡牌消耗!$B$8:$F$8,AG1397)/$Q$4/50,0)*50</f>
        <v>29550</v>
      </c>
      <c r="AL1397" s="14" t="str">
        <f>IF(AD1397&gt;0,INDEX(挂机升级突破!$DT$4:$ED$4,AD1397),"")</f>
        <v>红色基础材料</v>
      </c>
      <c r="AM1397" s="14">
        <f>ROUND(INDEX(挂机升级突破!$DT$6:$ED$57,卡牌消耗!AI1397,AD1397)*INDEX(卡牌消耗!$B$5:$F$5,AG1397)/$Q$4/5,0)*5</f>
        <v>10</v>
      </c>
      <c r="AN1397" s="14" t="str">
        <f>IF(AE1397&gt;0,INDEX(挂机升级突破!$DT$4:$ED$4,AE1397),"")</f>
        <v>灵玉</v>
      </c>
      <c r="AO1397" s="14">
        <f>IF(AE1397&gt;0,ROUND(INDEX(挂机升级突破!$DT$6:$ED$57,卡牌消耗!AI1397,AE1397)*INDEX(卡牌消耗!$B$7:$F$7,AG1397)/$Q$4,0),"")</f>
        <v>2</v>
      </c>
    </row>
    <row r="1398" spans="27:41" ht="16.5" x14ac:dyDescent="0.2">
      <c r="AA1398" s="104">
        <v>1394</v>
      </c>
      <c r="AB1398" s="14">
        <f t="shared" si="440"/>
        <v>27</v>
      </c>
      <c r="AC1398" s="14">
        <f>INDEX(挂机升级突破!$DQ$6:$DQ$57,卡牌消耗!AI1398)</f>
        <v>11</v>
      </c>
      <c r="AD1398" s="14">
        <f>INDEX(挂机升级突破!DR$6:DR$57,卡牌消耗!$AI1398)</f>
        <v>5</v>
      </c>
      <c r="AE1398" s="14">
        <f>INDEX(挂机升级突破!DS$6:DS$57,卡牌消耗!$AI1398)</f>
        <v>10</v>
      </c>
      <c r="AF1398" s="14" t="str">
        <f t="shared" si="441"/>
        <v>燕青</v>
      </c>
      <c r="AG1398" s="14">
        <f t="shared" si="442"/>
        <v>3</v>
      </c>
      <c r="AH1398" s="14" t="str">
        <f t="shared" si="443"/>
        <v>燕青魂火-42</v>
      </c>
      <c r="AI1398" s="14">
        <f t="shared" si="444"/>
        <v>42</v>
      </c>
      <c r="AJ1398" s="14" t="str">
        <f>INDEX(挂机升级突破!$DT$4:$ED$4,INDEX(挂机升级突破!$DQ$6:$DQ$57,卡牌消耗!AI1398))</f>
        <v>金币</v>
      </c>
      <c r="AK1398" s="14">
        <f>ROUND(INDEX(挂机升级突破!$DJ$6:$DJ$57,卡牌消耗!AI1398)*INDEX(卡牌消耗!$B$8:$F$8,AG1398)/$Q$4/50,0)*50</f>
        <v>29550</v>
      </c>
      <c r="AL1398" s="14" t="str">
        <f>IF(AD1398&gt;0,INDEX(挂机升级突破!$DT$4:$ED$4,AD1398),"")</f>
        <v>红色基础材料</v>
      </c>
      <c r="AM1398" s="14">
        <f>ROUND(INDEX(挂机升级突破!$DT$6:$ED$57,卡牌消耗!AI1398,AD1398)*INDEX(卡牌消耗!$B$5:$F$5,AG1398)/$Q$4/5,0)*5</f>
        <v>10</v>
      </c>
      <c r="AN1398" s="14" t="str">
        <f>IF(AE1398&gt;0,INDEX(挂机升级突破!$DT$4:$ED$4,AE1398),"")</f>
        <v>灵玉</v>
      </c>
      <c r="AO1398" s="14">
        <f>IF(AE1398&gt;0,ROUND(INDEX(挂机升级突破!$DT$6:$ED$57,卡牌消耗!AI1398,AE1398)*INDEX(卡牌消耗!$B$7:$F$7,AG1398)/$Q$4,0),"")</f>
        <v>2</v>
      </c>
    </row>
    <row r="1399" spans="27:41" ht="16.5" x14ac:dyDescent="0.2">
      <c r="AA1399" s="104">
        <v>1395</v>
      </c>
      <c r="AB1399" s="14">
        <f t="shared" si="440"/>
        <v>27</v>
      </c>
      <c r="AC1399" s="14">
        <f>INDEX(挂机升级突破!$DQ$6:$DQ$57,卡牌消耗!AI1399)</f>
        <v>11</v>
      </c>
      <c r="AD1399" s="14">
        <f>INDEX(挂机升级突破!DR$6:DR$57,卡牌消耗!$AI1399)</f>
        <v>5</v>
      </c>
      <c r="AE1399" s="14">
        <f>INDEX(挂机升级突破!DS$6:DS$57,卡牌消耗!$AI1399)</f>
        <v>10</v>
      </c>
      <c r="AF1399" s="14" t="str">
        <f t="shared" si="441"/>
        <v>燕青</v>
      </c>
      <c r="AG1399" s="14">
        <f t="shared" si="442"/>
        <v>3</v>
      </c>
      <c r="AH1399" s="14" t="str">
        <f t="shared" si="443"/>
        <v>燕青魂火-43</v>
      </c>
      <c r="AI1399" s="14">
        <f t="shared" si="444"/>
        <v>43</v>
      </c>
      <c r="AJ1399" s="14" t="str">
        <f>INDEX(挂机升级突破!$DT$4:$ED$4,INDEX(挂机升级突破!$DQ$6:$DQ$57,卡牌消耗!AI1399))</f>
        <v>金币</v>
      </c>
      <c r="AK1399" s="14">
        <f>ROUND(INDEX(挂机升级突破!$DJ$6:$DJ$57,卡牌消耗!AI1399)*INDEX(卡牌消耗!$B$8:$F$8,AG1399)/$Q$4/50,0)*50</f>
        <v>29550</v>
      </c>
      <c r="AL1399" s="14" t="str">
        <f>IF(AD1399&gt;0,INDEX(挂机升级突破!$DT$4:$ED$4,AD1399),"")</f>
        <v>红色基础材料</v>
      </c>
      <c r="AM1399" s="14">
        <f>ROUND(INDEX(挂机升级突破!$DT$6:$ED$57,卡牌消耗!AI1399,AD1399)*INDEX(卡牌消耗!$B$5:$F$5,AG1399)/$Q$4/5,0)*5</f>
        <v>10</v>
      </c>
      <c r="AN1399" s="14" t="str">
        <f>IF(AE1399&gt;0,INDEX(挂机升级突破!$DT$4:$ED$4,AE1399),"")</f>
        <v>灵玉</v>
      </c>
      <c r="AO1399" s="14">
        <f>IF(AE1399&gt;0,ROUND(INDEX(挂机升级突破!$DT$6:$ED$57,卡牌消耗!AI1399,AE1399)*INDEX(卡牌消耗!$B$7:$F$7,AG1399)/$Q$4,0),"")</f>
        <v>2</v>
      </c>
    </row>
    <row r="1400" spans="27:41" ht="16.5" x14ac:dyDescent="0.2">
      <c r="AA1400" s="104">
        <v>1396</v>
      </c>
      <c r="AB1400" s="14">
        <f t="shared" si="440"/>
        <v>27</v>
      </c>
      <c r="AC1400" s="14">
        <f>INDEX(挂机升级突破!$DQ$6:$DQ$57,卡牌消耗!AI1400)</f>
        <v>11</v>
      </c>
      <c r="AD1400" s="14">
        <f>INDEX(挂机升级突破!DR$6:DR$57,卡牌消耗!$AI1400)</f>
        <v>5</v>
      </c>
      <c r="AE1400" s="14">
        <f>INDEX(挂机升级突破!DS$6:DS$57,卡牌消耗!$AI1400)</f>
        <v>10</v>
      </c>
      <c r="AF1400" s="14" t="str">
        <f t="shared" si="441"/>
        <v>燕青</v>
      </c>
      <c r="AG1400" s="14">
        <f t="shared" si="442"/>
        <v>3</v>
      </c>
      <c r="AH1400" s="14" t="str">
        <f t="shared" si="443"/>
        <v>燕青魂火-44</v>
      </c>
      <c r="AI1400" s="14">
        <f t="shared" si="444"/>
        <v>44</v>
      </c>
      <c r="AJ1400" s="14" t="str">
        <f>INDEX(挂机升级突破!$DT$4:$ED$4,INDEX(挂机升级突破!$DQ$6:$DQ$57,卡牌消耗!AI1400))</f>
        <v>金币</v>
      </c>
      <c r="AK1400" s="14">
        <f>ROUND(INDEX(挂机升级突破!$DJ$6:$DJ$57,卡牌消耗!AI1400)*INDEX(卡牌消耗!$B$8:$F$8,AG1400)/$Q$4/50,0)*50</f>
        <v>37600</v>
      </c>
      <c r="AL1400" s="14" t="str">
        <f>IF(AD1400&gt;0,INDEX(挂机升级突破!$DT$4:$ED$4,AD1400),"")</f>
        <v>红色基础材料</v>
      </c>
      <c r="AM1400" s="14">
        <f>ROUND(INDEX(挂机升级突破!$DT$6:$ED$57,卡牌消耗!AI1400,AD1400)*INDEX(卡牌消耗!$B$5:$F$5,AG1400)/$Q$4/5,0)*5</f>
        <v>10</v>
      </c>
      <c r="AN1400" s="14" t="str">
        <f>IF(AE1400&gt;0,INDEX(挂机升级突破!$DT$4:$ED$4,AE1400),"")</f>
        <v>灵玉</v>
      </c>
      <c r="AO1400" s="14">
        <f>IF(AE1400&gt;0,ROUND(INDEX(挂机升级突破!$DT$6:$ED$57,卡牌消耗!AI1400,AE1400)*INDEX(卡牌消耗!$B$7:$F$7,AG1400)/$Q$4,0),"")</f>
        <v>2</v>
      </c>
    </row>
    <row r="1401" spans="27:41" ht="16.5" x14ac:dyDescent="0.2">
      <c r="AA1401" s="104">
        <v>1397</v>
      </c>
      <c r="AB1401" s="14">
        <f t="shared" si="440"/>
        <v>27</v>
      </c>
      <c r="AC1401" s="14">
        <f>INDEX(挂机升级突破!$DQ$6:$DQ$57,卡牌消耗!AI1401)</f>
        <v>11</v>
      </c>
      <c r="AD1401" s="14">
        <f>INDEX(挂机升级突破!DR$6:DR$57,卡牌消耗!$AI1401)</f>
        <v>5</v>
      </c>
      <c r="AE1401" s="14">
        <f>INDEX(挂机升级突破!DS$6:DS$57,卡牌消耗!$AI1401)</f>
        <v>10</v>
      </c>
      <c r="AF1401" s="14" t="str">
        <f t="shared" si="441"/>
        <v>燕青</v>
      </c>
      <c r="AG1401" s="14">
        <f t="shared" si="442"/>
        <v>3</v>
      </c>
      <c r="AH1401" s="14" t="str">
        <f t="shared" si="443"/>
        <v>燕青魂火-45</v>
      </c>
      <c r="AI1401" s="14">
        <f t="shared" si="444"/>
        <v>45</v>
      </c>
      <c r="AJ1401" s="14" t="str">
        <f>INDEX(挂机升级突破!$DT$4:$ED$4,INDEX(挂机升级突破!$DQ$6:$DQ$57,卡牌消耗!AI1401))</f>
        <v>金币</v>
      </c>
      <c r="AK1401" s="14">
        <f>ROUND(INDEX(挂机升级突破!$DJ$6:$DJ$57,卡牌消耗!AI1401)*INDEX(卡牌消耗!$B$8:$F$8,AG1401)/$Q$4/50,0)*50</f>
        <v>37600</v>
      </c>
      <c r="AL1401" s="14" t="str">
        <f>IF(AD1401&gt;0,INDEX(挂机升级突破!$DT$4:$ED$4,AD1401),"")</f>
        <v>红色基础材料</v>
      </c>
      <c r="AM1401" s="14">
        <f>ROUND(INDEX(挂机升级突破!$DT$6:$ED$57,卡牌消耗!AI1401,AD1401)*INDEX(卡牌消耗!$B$5:$F$5,AG1401)/$Q$4/5,0)*5</f>
        <v>10</v>
      </c>
      <c r="AN1401" s="14" t="str">
        <f>IF(AE1401&gt;0,INDEX(挂机升级突破!$DT$4:$ED$4,AE1401),"")</f>
        <v>灵玉</v>
      </c>
      <c r="AO1401" s="14">
        <f>IF(AE1401&gt;0,ROUND(INDEX(挂机升级突破!$DT$6:$ED$57,卡牌消耗!AI1401,AE1401)*INDEX(卡牌消耗!$B$7:$F$7,AG1401)/$Q$4,0),"")</f>
        <v>2</v>
      </c>
    </row>
    <row r="1402" spans="27:41" ht="16.5" x14ac:dyDescent="0.2">
      <c r="AA1402" s="104">
        <v>1398</v>
      </c>
      <c r="AB1402" s="14">
        <f t="shared" si="440"/>
        <v>27</v>
      </c>
      <c r="AC1402" s="14">
        <f>INDEX(挂机升级突破!$DQ$6:$DQ$57,卡牌消耗!AI1402)</f>
        <v>11</v>
      </c>
      <c r="AD1402" s="14">
        <f>INDEX(挂机升级突破!DR$6:DR$57,卡牌消耗!$AI1402)</f>
        <v>5</v>
      </c>
      <c r="AE1402" s="14">
        <f>INDEX(挂机升级突破!DS$6:DS$57,卡牌消耗!$AI1402)</f>
        <v>10</v>
      </c>
      <c r="AF1402" s="14" t="str">
        <f t="shared" si="441"/>
        <v>燕青</v>
      </c>
      <c r="AG1402" s="14">
        <f t="shared" si="442"/>
        <v>3</v>
      </c>
      <c r="AH1402" s="14" t="str">
        <f t="shared" si="443"/>
        <v>燕青魂火-46</v>
      </c>
      <c r="AI1402" s="14">
        <f t="shared" si="444"/>
        <v>46</v>
      </c>
      <c r="AJ1402" s="14" t="str">
        <f>INDEX(挂机升级突破!$DT$4:$ED$4,INDEX(挂机升级突破!$DQ$6:$DQ$57,卡牌消耗!AI1402))</f>
        <v>金币</v>
      </c>
      <c r="AK1402" s="14">
        <f>ROUND(INDEX(挂机升级突破!$DJ$6:$DJ$57,卡牌消耗!AI1402)*INDEX(卡牌消耗!$B$8:$F$8,AG1402)/$Q$4/50,0)*50</f>
        <v>40300</v>
      </c>
      <c r="AL1402" s="14" t="str">
        <f>IF(AD1402&gt;0,INDEX(挂机升级突破!$DT$4:$ED$4,AD1402),"")</f>
        <v>红色基础材料</v>
      </c>
      <c r="AM1402" s="14">
        <f>ROUND(INDEX(挂机升级突破!$DT$6:$ED$57,卡牌消耗!AI1402,AD1402)*INDEX(卡牌消耗!$B$5:$F$5,AG1402)/$Q$4/5,0)*5</f>
        <v>10</v>
      </c>
      <c r="AN1402" s="14" t="str">
        <f>IF(AE1402&gt;0,INDEX(挂机升级突破!$DT$4:$ED$4,AE1402),"")</f>
        <v>灵玉</v>
      </c>
      <c r="AO1402" s="14">
        <f>IF(AE1402&gt;0,ROUND(INDEX(挂机升级突破!$DT$6:$ED$57,卡牌消耗!AI1402,AE1402)*INDEX(卡牌消耗!$B$7:$F$7,AG1402)/$Q$4,0),"")</f>
        <v>2</v>
      </c>
    </row>
    <row r="1403" spans="27:41" ht="16.5" x14ac:dyDescent="0.2">
      <c r="AA1403" s="104">
        <v>1399</v>
      </c>
      <c r="AB1403" s="14">
        <f t="shared" si="440"/>
        <v>27</v>
      </c>
      <c r="AC1403" s="14">
        <f>INDEX(挂机升级突破!$DQ$6:$DQ$57,卡牌消耗!AI1403)</f>
        <v>11</v>
      </c>
      <c r="AD1403" s="14">
        <f>INDEX(挂机升级突破!DR$6:DR$57,卡牌消耗!$AI1403)</f>
        <v>5</v>
      </c>
      <c r="AE1403" s="14">
        <f>INDEX(挂机升级突破!DS$6:DS$57,卡牌消耗!$AI1403)</f>
        <v>10</v>
      </c>
      <c r="AF1403" s="14" t="str">
        <f t="shared" si="441"/>
        <v>燕青</v>
      </c>
      <c r="AG1403" s="14">
        <f t="shared" si="442"/>
        <v>3</v>
      </c>
      <c r="AH1403" s="14" t="str">
        <f t="shared" si="443"/>
        <v>燕青魂火-47</v>
      </c>
      <c r="AI1403" s="14">
        <f t="shared" si="444"/>
        <v>47</v>
      </c>
      <c r="AJ1403" s="14" t="str">
        <f>INDEX(挂机升级突破!$DT$4:$ED$4,INDEX(挂机升级突破!$DQ$6:$DQ$57,卡牌消耗!AI1403))</f>
        <v>金币</v>
      </c>
      <c r="AK1403" s="14">
        <f>ROUND(INDEX(挂机升级突破!$DJ$6:$DJ$57,卡牌消耗!AI1403)*INDEX(卡牌消耗!$B$8:$F$8,AG1403)/$Q$4/50,0)*50</f>
        <v>195400</v>
      </c>
      <c r="AL1403" s="14" t="str">
        <f>IF(AD1403&gt;0,INDEX(挂机升级突破!$DT$4:$ED$4,AD1403),"")</f>
        <v>红色基础材料</v>
      </c>
      <c r="AM1403" s="14">
        <f>ROUND(INDEX(挂机升级突破!$DT$6:$ED$57,卡牌消耗!AI1403,AD1403)*INDEX(卡牌消耗!$B$5:$F$5,AG1403)/$Q$4/5,0)*5</f>
        <v>10</v>
      </c>
      <c r="AN1403" s="14" t="str">
        <f>IF(AE1403&gt;0,INDEX(挂机升级突破!$DT$4:$ED$4,AE1403),"")</f>
        <v>灵玉</v>
      </c>
      <c r="AO1403" s="14">
        <f>IF(AE1403&gt;0,ROUND(INDEX(挂机升级突破!$DT$6:$ED$57,卡牌消耗!AI1403,AE1403)*INDEX(卡牌消耗!$B$7:$F$7,AG1403)/$Q$4,0),"")</f>
        <v>2</v>
      </c>
    </row>
    <row r="1404" spans="27:41" ht="16.5" x14ac:dyDescent="0.2">
      <c r="AA1404" s="104">
        <v>1400</v>
      </c>
      <c r="AB1404" s="14">
        <f t="shared" si="440"/>
        <v>27</v>
      </c>
      <c r="AC1404" s="14">
        <f>INDEX(挂机升级突破!$DQ$6:$DQ$57,卡牌消耗!AI1404)</f>
        <v>11</v>
      </c>
      <c r="AD1404" s="14">
        <f>INDEX(挂机升级突破!DR$6:DR$57,卡牌消耗!$AI1404)</f>
        <v>5</v>
      </c>
      <c r="AE1404" s="14">
        <f>INDEX(挂机升级突破!DS$6:DS$57,卡牌消耗!$AI1404)</f>
        <v>10</v>
      </c>
      <c r="AF1404" s="14" t="str">
        <f t="shared" si="441"/>
        <v>燕青</v>
      </c>
      <c r="AG1404" s="14">
        <f t="shared" si="442"/>
        <v>3</v>
      </c>
      <c r="AH1404" s="14" t="str">
        <f t="shared" si="443"/>
        <v>燕青魂火-48</v>
      </c>
      <c r="AI1404" s="14">
        <f t="shared" si="444"/>
        <v>48</v>
      </c>
      <c r="AJ1404" s="14" t="str">
        <f>INDEX(挂机升级突破!$DT$4:$ED$4,INDEX(挂机升级突破!$DQ$6:$DQ$57,卡牌消耗!AI1404))</f>
        <v>金币</v>
      </c>
      <c r="AK1404" s="14">
        <f>ROUND(INDEX(挂机升级突破!$DJ$6:$DJ$57,卡牌消耗!AI1404)*INDEX(卡牌消耗!$B$8:$F$8,AG1404)/$Q$4/50,0)*50</f>
        <v>195400</v>
      </c>
      <c r="AL1404" s="14" t="str">
        <f>IF(AD1404&gt;0,INDEX(挂机升级突破!$DT$4:$ED$4,AD1404),"")</f>
        <v>红色基础材料</v>
      </c>
      <c r="AM1404" s="14">
        <f>ROUND(INDEX(挂机升级突破!$DT$6:$ED$57,卡牌消耗!AI1404,AD1404)*INDEX(卡牌消耗!$B$5:$F$5,AG1404)/$Q$4/5,0)*5</f>
        <v>10</v>
      </c>
      <c r="AN1404" s="14" t="str">
        <f>IF(AE1404&gt;0,INDEX(挂机升级突破!$DT$4:$ED$4,AE1404),"")</f>
        <v>灵玉</v>
      </c>
      <c r="AO1404" s="14">
        <f>IF(AE1404&gt;0,ROUND(INDEX(挂机升级突破!$DT$6:$ED$57,卡牌消耗!AI1404,AE1404)*INDEX(卡牌消耗!$B$7:$F$7,AG1404)/$Q$4,0),"")</f>
        <v>2</v>
      </c>
    </row>
    <row r="1405" spans="27:41" ht="16.5" x14ac:dyDescent="0.2">
      <c r="AA1405" s="104">
        <v>1401</v>
      </c>
      <c r="AB1405" s="14">
        <f t="shared" si="440"/>
        <v>27</v>
      </c>
      <c r="AC1405" s="14">
        <f>INDEX(挂机升级突破!$DQ$6:$DQ$57,卡牌消耗!AI1405)</f>
        <v>11</v>
      </c>
      <c r="AD1405" s="14">
        <f>INDEX(挂机升级突破!DR$6:DR$57,卡牌消耗!$AI1405)</f>
        <v>5</v>
      </c>
      <c r="AE1405" s="14">
        <f>INDEX(挂机升级突破!DS$6:DS$57,卡牌消耗!$AI1405)</f>
        <v>10</v>
      </c>
      <c r="AF1405" s="14" t="str">
        <f t="shared" si="441"/>
        <v>燕青</v>
      </c>
      <c r="AG1405" s="14">
        <f t="shared" si="442"/>
        <v>3</v>
      </c>
      <c r="AH1405" s="14" t="str">
        <f t="shared" si="443"/>
        <v>燕青魂火-49</v>
      </c>
      <c r="AI1405" s="14">
        <f t="shared" si="444"/>
        <v>49</v>
      </c>
      <c r="AJ1405" s="14" t="str">
        <f>INDEX(挂机升级突破!$DT$4:$ED$4,INDEX(挂机升级突破!$DQ$6:$DQ$57,卡牌消耗!AI1405))</f>
        <v>金币</v>
      </c>
      <c r="AK1405" s="14">
        <f>ROUND(INDEX(挂机升级突破!$DJ$6:$DJ$57,卡牌消耗!AI1405)*INDEX(卡牌消耗!$B$8:$F$8,AG1405)/$Q$4/50,0)*50</f>
        <v>195400</v>
      </c>
      <c r="AL1405" s="14" t="str">
        <f>IF(AD1405&gt;0,INDEX(挂机升级突破!$DT$4:$ED$4,AD1405),"")</f>
        <v>红色基础材料</v>
      </c>
      <c r="AM1405" s="14">
        <f>ROUND(INDEX(挂机升级突破!$DT$6:$ED$57,卡牌消耗!AI1405,AD1405)*INDEX(卡牌消耗!$B$5:$F$5,AG1405)/$Q$4/5,0)*5</f>
        <v>15</v>
      </c>
      <c r="AN1405" s="14" t="str">
        <f>IF(AE1405&gt;0,INDEX(挂机升级突破!$DT$4:$ED$4,AE1405),"")</f>
        <v>灵玉</v>
      </c>
      <c r="AO1405" s="14">
        <f>IF(AE1405&gt;0,ROUND(INDEX(挂机升级突破!$DT$6:$ED$57,卡牌消耗!AI1405,AE1405)*INDEX(卡牌消耗!$B$7:$F$7,AG1405)/$Q$4,0),"")</f>
        <v>2</v>
      </c>
    </row>
    <row r="1406" spans="27:41" ht="16.5" x14ac:dyDescent="0.2">
      <c r="AA1406" s="104">
        <v>1402</v>
      </c>
      <c r="AB1406" s="14">
        <f t="shared" si="440"/>
        <v>27</v>
      </c>
      <c r="AC1406" s="14">
        <f>INDEX(挂机升级突破!$DQ$6:$DQ$57,卡牌消耗!AI1406)</f>
        <v>11</v>
      </c>
      <c r="AD1406" s="14">
        <f>INDEX(挂机升级突破!DR$6:DR$57,卡牌消耗!$AI1406)</f>
        <v>5</v>
      </c>
      <c r="AE1406" s="14">
        <f>INDEX(挂机升级突破!DS$6:DS$57,卡牌消耗!$AI1406)</f>
        <v>10</v>
      </c>
      <c r="AF1406" s="14" t="str">
        <f t="shared" si="441"/>
        <v>燕青</v>
      </c>
      <c r="AG1406" s="14">
        <f t="shared" si="442"/>
        <v>3</v>
      </c>
      <c r="AH1406" s="14" t="str">
        <f t="shared" si="443"/>
        <v>燕青魂火-50</v>
      </c>
      <c r="AI1406" s="14">
        <f t="shared" si="444"/>
        <v>50</v>
      </c>
      <c r="AJ1406" s="14" t="str">
        <f>INDEX(挂机升级突破!$DT$4:$ED$4,INDEX(挂机升级突破!$DQ$6:$DQ$57,卡牌消耗!AI1406))</f>
        <v>金币</v>
      </c>
      <c r="AK1406" s="14">
        <f>ROUND(INDEX(挂机升级突破!$DJ$6:$DJ$57,卡牌消耗!AI1406)*INDEX(卡牌消耗!$B$8:$F$8,AG1406)/$Q$4/50,0)*50</f>
        <v>325650</v>
      </c>
      <c r="AL1406" s="14" t="str">
        <f>IF(AD1406&gt;0,INDEX(挂机升级突破!$DT$4:$ED$4,AD1406),"")</f>
        <v>红色基础材料</v>
      </c>
      <c r="AM1406" s="14">
        <f>ROUND(INDEX(挂机升级突破!$DT$6:$ED$57,卡牌消耗!AI1406,AD1406)*INDEX(卡牌消耗!$B$5:$F$5,AG1406)/$Q$4/5,0)*5</f>
        <v>15</v>
      </c>
      <c r="AN1406" s="14" t="str">
        <f>IF(AE1406&gt;0,INDEX(挂机升级突破!$DT$4:$ED$4,AE1406),"")</f>
        <v>灵玉</v>
      </c>
      <c r="AO1406" s="14">
        <f>IF(AE1406&gt;0,ROUND(INDEX(挂机升级突破!$DT$6:$ED$57,卡牌消耗!AI1406,AE1406)*INDEX(卡牌消耗!$B$7:$F$7,AG1406)/$Q$4,0),"")</f>
        <v>2</v>
      </c>
    </row>
    <row r="1407" spans="27:41" ht="16.5" x14ac:dyDescent="0.2">
      <c r="AA1407" s="104">
        <v>1403</v>
      </c>
      <c r="AB1407" s="14">
        <f t="shared" si="440"/>
        <v>27</v>
      </c>
      <c r="AC1407" s="14">
        <f>INDEX(挂机升级突破!$DQ$6:$DQ$57,卡牌消耗!AI1407)</f>
        <v>11</v>
      </c>
      <c r="AD1407" s="14">
        <f>INDEX(挂机升级突破!DR$6:DR$57,卡牌消耗!$AI1407)</f>
        <v>5</v>
      </c>
      <c r="AE1407" s="14">
        <f>INDEX(挂机升级突破!DS$6:DS$57,卡牌消耗!$AI1407)</f>
        <v>10</v>
      </c>
      <c r="AF1407" s="14" t="str">
        <f t="shared" si="441"/>
        <v>燕青</v>
      </c>
      <c r="AG1407" s="14">
        <f t="shared" si="442"/>
        <v>3</v>
      </c>
      <c r="AH1407" s="14" t="str">
        <f t="shared" si="443"/>
        <v>燕青魂火-51</v>
      </c>
      <c r="AI1407" s="14">
        <f t="shared" si="444"/>
        <v>51</v>
      </c>
      <c r="AJ1407" s="14" t="str">
        <f>INDEX(挂机升级突破!$DT$4:$ED$4,INDEX(挂机升级突破!$DQ$6:$DQ$57,卡牌消耗!AI1407))</f>
        <v>金币</v>
      </c>
      <c r="AK1407" s="14">
        <f>ROUND(INDEX(挂机升级突破!$DJ$6:$DJ$57,卡牌消耗!AI1407)*INDEX(卡牌消耗!$B$8:$F$8,AG1407)/$Q$4/50,0)*50</f>
        <v>358200</v>
      </c>
      <c r="AL1407" s="14" t="str">
        <f>IF(AD1407&gt;0,INDEX(挂机升级突破!$DT$4:$ED$4,AD1407),"")</f>
        <v>红色基础材料</v>
      </c>
      <c r="AM1407" s="14">
        <f>ROUND(INDEX(挂机升级突破!$DT$6:$ED$57,卡牌消耗!AI1407,AD1407)*INDEX(卡牌消耗!$B$5:$F$5,AG1407)/$Q$4/5,0)*5</f>
        <v>15</v>
      </c>
      <c r="AN1407" s="14" t="str">
        <f>IF(AE1407&gt;0,INDEX(挂机升级突破!$DT$4:$ED$4,AE1407),"")</f>
        <v>灵玉</v>
      </c>
      <c r="AO1407" s="14">
        <f>IF(AE1407&gt;0,ROUND(INDEX(挂机升级突破!$DT$6:$ED$57,卡牌消耗!AI1407,AE1407)*INDEX(卡牌消耗!$B$7:$F$7,AG1407)/$Q$4,0),"")</f>
        <v>2</v>
      </c>
    </row>
    <row r="1408" spans="27:41" ht="16.5" x14ac:dyDescent="0.2">
      <c r="AA1408" s="104">
        <v>1404</v>
      </c>
      <c r="AB1408" s="14">
        <f t="shared" si="440"/>
        <v>27</v>
      </c>
      <c r="AC1408" s="14">
        <f>INDEX(挂机升级突破!$DQ$6:$DQ$57,卡牌消耗!AI1408)</f>
        <v>11</v>
      </c>
      <c r="AD1408" s="14">
        <f>INDEX(挂机升级突破!DR$6:DR$57,卡牌消耗!$AI1408)</f>
        <v>5</v>
      </c>
      <c r="AE1408" s="14">
        <f>INDEX(挂机升级突破!DS$6:DS$57,卡牌消耗!$AI1408)</f>
        <v>10</v>
      </c>
      <c r="AF1408" s="14" t="str">
        <f t="shared" si="441"/>
        <v>燕青</v>
      </c>
      <c r="AG1408" s="14">
        <f t="shared" si="442"/>
        <v>3</v>
      </c>
      <c r="AH1408" s="14" t="str">
        <f t="shared" si="443"/>
        <v>燕青魂火-52</v>
      </c>
      <c r="AI1408" s="14">
        <f t="shared" si="444"/>
        <v>52</v>
      </c>
      <c r="AJ1408" s="14" t="str">
        <f>INDEX(挂机升级突破!$DT$4:$ED$4,INDEX(挂机升级突破!$DQ$6:$DQ$57,卡牌消耗!AI1408))</f>
        <v>金币</v>
      </c>
      <c r="AK1408" s="14">
        <f>ROUND(INDEX(挂机升级突破!$DJ$6:$DJ$57,卡牌消耗!AI1408)*INDEX(卡牌消耗!$B$8:$F$8,AG1408)/$Q$4/50,0)*50</f>
        <v>358200</v>
      </c>
      <c r="AL1408" s="14" t="str">
        <f>IF(AD1408&gt;0,INDEX(挂机升级突破!$DT$4:$ED$4,AD1408),"")</f>
        <v>红色基础材料</v>
      </c>
      <c r="AM1408" s="14">
        <f>ROUND(INDEX(挂机升级突破!$DT$6:$ED$57,卡牌消耗!AI1408,AD1408)*INDEX(卡牌消耗!$B$5:$F$5,AG1408)/$Q$4/5,0)*5</f>
        <v>15</v>
      </c>
      <c r="AN1408" s="14" t="str">
        <f>IF(AE1408&gt;0,INDEX(挂机升级突破!$DT$4:$ED$4,AE1408),"")</f>
        <v>灵玉</v>
      </c>
      <c r="AO1408" s="14">
        <f>IF(AE1408&gt;0,ROUND(INDEX(挂机升级突破!$DT$6:$ED$57,卡牌消耗!AI1408,AE1408)*INDEX(卡牌消耗!$B$7:$F$7,AG1408)/$Q$4,0),"")</f>
        <v>2</v>
      </c>
    </row>
    <row r="1409" spans="27:41" ht="16.5" x14ac:dyDescent="0.2">
      <c r="AA1409" s="104">
        <v>1405</v>
      </c>
      <c r="AB1409" s="14">
        <f t="shared" si="440"/>
        <v>28</v>
      </c>
      <c r="AC1409" s="14">
        <f>INDEX(挂机升级突破!$DQ$6:$DQ$57,卡牌消耗!AI1409)</f>
        <v>11</v>
      </c>
      <c r="AD1409" s="14">
        <f>INDEX(挂机升级突破!DR$6:DR$57,卡牌消耗!$AI1409)</f>
        <v>1</v>
      </c>
      <c r="AE1409" s="14">
        <f>INDEX(挂机升级突破!DS$6:DS$57,卡牌消耗!$AI1409)</f>
        <v>0</v>
      </c>
      <c r="AF1409" s="14" t="str">
        <f t="shared" si="441"/>
        <v>秦琼</v>
      </c>
      <c r="AG1409" s="14">
        <f t="shared" si="442"/>
        <v>4</v>
      </c>
      <c r="AH1409" s="14" t="str">
        <f t="shared" si="443"/>
        <v>秦琼魂火-1</v>
      </c>
      <c r="AI1409" s="14">
        <f t="shared" si="444"/>
        <v>1</v>
      </c>
      <c r="AJ1409" s="14" t="str">
        <f>INDEX(挂机升级突破!$DT$4:$ED$4,INDEX(挂机升级突破!$DQ$6:$DQ$57,卡牌消耗!AI1409))</f>
        <v>金币</v>
      </c>
      <c r="AK1409" s="14">
        <f>ROUND(INDEX(挂机升级突破!$DJ$6:$DJ$57,卡牌消耗!AI1409)*INDEX(卡牌消耗!$B$8:$F$8,AG1409)/$Q$4/50,0)*50</f>
        <v>1300</v>
      </c>
      <c r="AL1409" s="14" t="str">
        <f>IF(AD1409&gt;0,INDEX(挂机升级突破!$DT$4:$ED$4,AD1409),"")</f>
        <v>绿色基础材料</v>
      </c>
      <c r="AM1409" s="14">
        <f>ROUND(INDEX(挂机升级突破!$DT$6:$ED$57,卡牌消耗!AI1409,AD1409)*INDEX(卡牌消耗!$B$5:$F$5,AG1409)/$Q$4/5,0)*5</f>
        <v>30</v>
      </c>
      <c r="AN1409" s="14" t="str">
        <f>IF(AE1409&gt;0,INDEX(挂机升级突破!$DT$4:$ED$4,AE1409),"")</f>
        <v/>
      </c>
      <c r="AO1409" s="14" t="str">
        <f>IF(AE1409&gt;0,ROUND(INDEX(挂机升级突破!$DT$6:$ED$57,卡牌消耗!AI1409,AE1409)*INDEX(卡牌消耗!$B$7:$F$7,AG1409)/$Q$4,0),"")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440"/>
        <v>28</v>
      </c>
      <c r="AC1410" s="14">
        <f>INDEX(挂机升级突破!$DQ$6:$DQ$57,卡牌消耗!AI1410)</f>
        <v>11</v>
      </c>
      <c r="AD1410" s="14">
        <f>INDEX(挂机升级突破!DR$6:DR$57,卡牌消耗!$AI1410)</f>
        <v>1</v>
      </c>
      <c r="AE1410" s="14">
        <f>INDEX(挂机升级突破!DS$6:DS$57,卡牌消耗!$AI1410)</f>
        <v>0</v>
      </c>
      <c r="AF1410" s="14" t="str">
        <f t="shared" si="441"/>
        <v>秦琼</v>
      </c>
      <c r="AG1410" s="14">
        <f t="shared" si="442"/>
        <v>4</v>
      </c>
      <c r="AH1410" s="14" t="str">
        <f t="shared" si="443"/>
        <v>秦琼魂火-2</v>
      </c>
      <c r="AI1410" s="14">
        <f t="shared" si="444"/>
        <v>2</v>
      </c>
      <c r="AJ1410" s="14" t="str">
        <f>INDEX(挂机升级突破!$DT$4:$ED$4,INDEX(挂机升级突破!$DQ$6:$DQ$57,卡牌消耗!AI1410))</f>
        <v>金币</v>
      </c>
      <c r="AK1410" s="14">
        <f>ROUND(INDEX(挂机升级突破!$DJ$6:$DJ$57,卡牌消耗!AI1410)*INDEX(卡牌消耗!$B$8:$F$8,AG1410)/$Q$4/50,0)*50</f>
        <v>1550</v>
      </c>
      <c r="AL1410" s="14" t="str">
        <f>IF(AD1410&gt;0,INDEX(挂机升级突破!$DT$4:$ED$4,AD1410),"")</f>
        <v>绿色基础材料</v>
      </c>
      <c r="AM1410" s="14">
        <f>ROUND(INDEX(挂机升级突破!$DT$6:$ED$57,卡牌消耗!AI1410,AD1410)*INDEX(卡牌消耗!$B$5:$F$5,AG1410)/$Q$4/5,0)*5</f>
        <v>90</v>
      </c>
      <c r="AN1410" s="14" t="str">
        <f>IF(AE1410&gt;0,INDEX(挂机升级突破!$DT$4:$ED$4,AE1410),"")</f>
        <v/>
      </c>
      <c r="AO1410" s="14" t="str">
        <f>IF(AE1410&gt;0,ROUND(INDEX(挂机升级突破!$DT$6:$ED$57,卡牌消耗!AI1410,AE1410)*INDEX(卡牌消耗!$B$7:$F$7,AG1410)/$Q$4,0),"")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440"/>
        <v>28</v>
      </c>
      <c r="AC1411" s="14">
        <f>INDEX(挂机升级突破!$DQ$6:$DQ$57,卡牌消耗!AI1411)</f>
        <v>11</v>
      </c>
      <c r="AD1411" s="14">
        <f>INDEX(挂机升级突破!DR$6:DR$57,卡牌消耗!$AI1411)</f>
        <v>1</v>
      </c>
      <c r="AE1411" s="14">
        <f>INDEX(挂机升级突破!DS$6:DS$57,卡牌消耗!$AI1411)</f>
        <v>0</v>
      </c>
      <c r="AF1411" s="14" t="str">
        <f t="shared" si="441"/>
        <v>秦琼</v>
      </c>
      <c r="AG1411" s="14">
        <f t="shared" si="442"/>
        <v>4</v>
      </c>
      <c r="AH1411" s="14" t="str">
        <f t="shared" si="443"/>
        <v>秦琼魂火-3</v>
      </c>
      <c r="AI1411" s="14">
        <f t="shared" si="444"/>
        <v>3</v>
      </c>
      <c r="AJ1411" s="14" t="str">
        <f>INDEX(挂机升级突破!$DT$4:$ED$4,INDEX(挂机升级突破!$DQ$6:$DQ$57,卡牌消耗!AI1411))</f>
        <v>金币</v>
      </c>
      <c r="AK1411" s="14">
        <f>ROUND(INDEX(挂机升级突破!$DJ$6:$DJ$57,卡牌消耗!AI1411)*INDEX(卡牌消耗!$B$8:$F$8,AG1411)/$Q$4/50,0)*50</f>
        <v>1550</v>
      </c>
      <c r="AL1411" s="14" t="str">
        <f>IF(AD1411&gt;0,INDEX(挂机升级突破!$DT$4:$ED$4,AD1411),"")</f>
        <v>绿色基础材料</v>
      </c>
      <c r="AM1411" s="14">
        <f>ROUND(INDEX(挂机升级突破!$DT$6:$ED$57,卡牌消耗!AI1411,AD1411)*INDEX(卡牌消耗!$B$5:$F$5,AG1411)/$Q$4/5,0)*5</f>
        <v>125</v>
      </c>
      <c r="AN1411" s="14" t="str">
        <f>IF(AE1411&gt;0,INDEX(挂机升级突破!$DT$4:$ED$4,AE1411),"")</f>
        <v/>
      </c>
      <c r="AO1411" s="14" t="str">
        <f>IF(AE1411&gt;0,ROUND(INDEX(挂机升级突破!$DT$6:$ED$57,卡牌消耗!AI1411,AE1411)*INDEX(卡牌消耗!$B$7:$F$7,AG1411)/$Q$4,0),"")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440"/>
        <v>28</v>
      </c>
      <c r="AC1412" s="14">
        <f>INDEX(挂机升级突破!$DQ$6:$DQ$57,卡牌消耗!AI1412)</f>
        <v>11</v>
      </c>
      <c r="AD1412" s="14">
        <f>INDEX(挂机升级突破!DR$6:DR$57,卡牌消耗!$AI1412)</f>
        <v>1</v>
      </c>
      <c r="AE1412" s="14">
        <f>INDEX(挂机升级突破!DS$6:DS$57,卡牌消耗!$AI1412)</f>
        <v>0</v>
      </c>
      <c r="AF1412" s="14" t="str">
        <f t="shared" si="441"/>
        <v>秦琼</v>
      </c>
      <c r="AG1412" s="14">
        <f t="shared" si="442"/>
        <v>4</v>
      </c>
      <c r="AH1412" s="14" t="str">
        <f t="shared" si="443"/>
        <v>秦琼魂火-4</v>
      </c>
      <c r="AI1412" s="14">
        <f t="shared" si="444"/>
        <v>4</v>
      </c>
      <c r="AJ1412" s="14" t="str">
        <f>INDEX(挂机升级突破!$DT$4:$ED$4,INDEX(挂机升级突破!$DQ$6:$DQ$57,卡牌消耗!AI1412))</f>
        <v>金币</v>
      </c>
      <c r="AK1412" s="14">
        <f>ROUND(INDEX(挂机升级突破!$DJ$6:$DJ$57,卡牌消耗!AI1412)*INDEX(卡牌消耗!$B$8:$F$8,AG1412)/$Q$4/50,0)*50</f>
        <v>1550</v>
      </c>
      <c r="AL1412" s="14" t="str">
        <f>IF(AD1412&gt;0,INDEX(挂机升级突破!$DT$4:$ED$4,AD1412),"")</f>
        <v>绿色基础材料</v>
      </c>
      <c r="AM1412" s="14">
        <f>ROUND(INDEX(挂机升级突破!$DT$6:$ED$57,卡牌消耗!AI1412,AD1412)*INDEX(卡牌消耗!$B$5:$F$5,AG1412)/$Q$4/5,0)*5</f>
        <v>185</v>
      </c>
      <c r="AN1412" s="14" t="str">
        <f>IF(AE1412&gt;0,INDEX(挂机升级突破!$DT$4:$ED$4,AE1412),"")</f>
        <v/>
      </c>
      <c r="AO1412" s="14" t="str">
        <f>IF(AE1412&gt;0,ROUND(INDEX(挂机升级突破!$DT$6:$ED$57,卡牌消耗!AI1412,AE1412)*INDEX(卡牌消耗!$B$7:$F$7,AG1412)/$Q$4,0),"")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440"/>
        <v>28</v>
      </c>
      <c r="AC1413" s="14">
        <f>INDEX(挂机升级突破!$DQ$6:$DQ$57,卡牌消耗!AI1413)</f>
        <v>11</v>
      </c>
      <c r="AD1413" s="14">
        <f>INDEX(挂机升级突破!DR$6:DR$57,卡牌消耗!$AI1413)</f>
        <v>1</v>
      </c>
      <c r="AE1413" s="14">
        <f>INDEX(挂机升级突破!DS$6:DS$57,卡牌消耗!$AI1413)</f>
        <v>0</v>
      </c>
      <c r="AF1413" s="14" t="str">
        <f t="shared" si="441"/>
        <v>秦琼</v>
      </c>
      <c r="AG1413" s="14">
        <f t="shared" si="442"/>
        <v>4</v>
      </c>
      <c r="AH1413" s="14" t="str">
        <f t="shared" si="443"/>
        <v>秦琼魂火-5</v>
      </c>
      <c r="AI1413" s="14">
        <f t="shared" si="444"/>
        <v>5</v>
      </c>
      <c r="AJ1413" s="14" t="str">
        <f>INDEX(挂机升级突破!$DT$4:$ED$4,INDEX(挂机升级突破!$DQ$6:$DQ$57,卡牌消耗!AI1413))</f>
        <v>金币</v>
      </c>
      <c r="AK1413" s="14">
        <f>ROUND(INDEX(挂机升级突破!$DJ$6:$DJ$57,卡牌消耗!AI1413)*INDEX(卡牌消耗!$B$8:$F$8,AG1413)/$Q$4/50,0)*50</f>
        <v>1550</v>
      </c>
      <c r="AL1413" s="14" t="str">
        <f>IF(AD1413&gt;0,INDEX(挂机升级突破!$DT$4:$ED$4,AD1413),"")</f>
        <v>绿色基础材料</v>
      </c>
      <c r="AM1413" s="14">
        <f>ROUND(INDEX(挂机升级突破!$DT$6:$ED$57,卡牌消耗!AI1413,AD1413)*INDEX(卡牌消耗!$B$5:$F$5,AG1413)/$Q$4/5,0)*5</f>
        <v>185</v>
      </c>
      <c r="AN1413" s="14" t="str">
        <f>IF(AE1413&gt;0,INDEX(挂机升级突破!$DT$4:$ED$4,AE1413),"")</f>
        <v/>
      </c>
      <c r="AO1413" s="14" t="str">
        <f>IF(AE1413&gt;0,ROUND(INDEX(挂机升级突破!$DT$6:$ED$57,卡牌消耗!AI1413,AE1413)*INDEX(卡牌消耗!$B$7:$F$7,AG1413)/$Q$4,0),"")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445">INT((AA1414-1)/52)+1</f>
        <v>28</v>
      </c>
      <c r="AC1414" s="14">
        <f>INDEX(挂机升级突破!$DQ$6:$DQ$57,卡牌消耗!AI1414)</f>
        <v>11</v>
      </c>
      <c r="AD1414" s="14">
        <f>INDEX(挂机升级突破!DR$6:DR$57,卡牌消耗!$AI1414)</f>
        <v>2</v>
      </c>
      <c r="AE1414" s="14">
        <f>INDEX(挂机升级突破!DS$6:DS$57,卡牌消耗!$AI1414)</f>
        <v>0</v>
      </c>
      <c r="AF1414" s="14" t="str">
        <f t="shared" ref="AF1414:AF1460" si="446">INDEX($B$13:$B$40,AB1414)</f>
        <v>秦琼</v>
      </c>
      <c r="AG1414" s="14">
        <f t="shared" ref="AG1414:AG1460" si="447">INDEX($C$13:$C$40,AB1414)</f>
        <v>4</v>
      </c>
      <c r="AH1414" s="14" t="str">
        <f t="shared" ref="AH1414:AH1460" si="448">AF1414&amp;"魂火-"&amp;AI1414</f>
        <v>秦琼魂火-6</v>
      </c>
      <c r="AI1414" s="14">
        <f t="shared" ref="AI1414:AI1460" si="449">AA1414-(AB1414-1)*52</f>
        <v>6</v>
      </c>
      <c r="AJ1414" s="14" t="str">
        <f>INDEX(挂机升级突破!$DT$4:$ED$4,INDEX(挂机升级突破!$DQ$6:$DQ$57,卡牌消耗!AI1414))</f>
        <v>金币</v>
      </c>
      <c r="AK1414" s="14">
        <f>ROUND(INDEX(挂机升级突破!$DJ$6:$DJ$57,卡牌消耗!AI1414)*INDEX(卡牌消耗!$B$8:$F$8,AG1414)/$Q$4/50,0)*50</f>
        <v>1900</v>
      </c>
      <c r="AL1414" s="14" t="str">
        <f>IF(AD1414&gt;0,INDEX(挂机升级突破!$DT$4:$ED$4,AD1414),"")</f>
        <v>蓝色基础材料</v>
      </c>
      <c r="AM1414" s="14">
        <f>ROUND(INDEX(挂机升级突破!$DT$6:$ED$57,卡牌消耗!AI1414,AD1414)*INDEX(卡牌消耗!$B$5:$F$5,AG1414)/$Q$4/5,0)*5</f>
        <v>35</v>
      </c>
      <c r="AN1414" s="14" t="str">
        <f>IF(AE1414&gt;0,INDEX(挂机升级突破!$DT$4:$ED$4,AE1414),"")</f>
        <v/>
      </c>
      <c r="AO1414" s="14" t="str">
        <f>IF(AE1414&gt;0,ROUND(INDEX(挂机升级突破!$DT$6:$ED$57,卡牌消耗!AI1414,AE1414)*INDEX(卡牌消耗!$B$7:$F$7,AG1414)/$Q$4,0),"")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445"/>
        <v>28</v>
      </c>
      <c r="AC1415" s="14">
        <f>INDEX(挂机升级突破!$DQ$6:$DQ$57,卡牌消耗!AI1415)</f>
        <v>11</v>
      </c>
      <c r="AD1415" s="14">
        <f>INDEX(挂机升级突破!DR$6:DR$57,卡牌消耗!$AI1415)</f>
        <v>2</v>
      </c>
      <c r="AE1415" s="14">
        <f>INDEX(挂机升级突破!DS$6:DS$57,卡牌消耗!$AI1415)</f>
        <v>0</v>
      </c>
      <c r="AF1415" s="14" t="str">
        <f t="shared" si="446"/>
        <v>秦琼</v>
      </c>
      <c r="AG1415" s="14">
        <f t="shared" si="447"/>
        <v>4</v>
      </c>
      <c r="AH1415" s="14" t="str">
        <f t="shared" si="448"/>
        <v>秦琼魂火-7</v>
      </c>
      <c r="AI1415" s="14">
        <f t="shared" si="449"/>
        <v>7</v>
      </c>
      <c r="AJ1415" s="14" t="str">
        <f>INDEX(挂机升级突破!$DT$4:$ED$4,INDEX(挂机升级突破!$DQ$6:$DQ$57,卡牌消耗!AI1415))</f>
        <v>金币</v>
      </c>
      <c r="AK1415" s="14">
        <f>ROUND(INDEX(挂机升级突破!$DJ$6:$DJ$57,卡牌消耗!AI1415)*INDEX(卡牌消耗!$B$8:$F$8,AG1415)/$Q$4/50,0)*50</f>
        <v>1900</v>
      </c>
      <c r="AL1415" s="14" t="str">
        <f>IF(AD1415&gt;0,INDEX(挂机升级突破!$DT$4:$ED$4,AD1415),"")</f>
        <v>蓝色基础材料</v>
      </c>
      <c r="AM1415" s="14">
        <f>ROUND(INDEX(挂机升级突破!$DT$6:$ED$57,卡牌消耗!AI1415,AD1415)*INDEX(卡牌消耗!$B$5:$F$5,AG1415)/$Q$4/5,0)*5</f>
        <v>35</v>
      </c>
      <c r="AN1415" s="14" t="str">
        <f>IF(AE1415&gt;0,INDEX(挂机升级突破!$DT$4:$ED$4,AE1415),"")</f>
        <v/>
      </c>
      <c r="AO1415" s="14" t="str">
        <f>IF(AE1415&gt;0,ROUND(INDEX(挂机升级突破!$DT$6:$ED$57,卡牌消耗!AI1415,AE1415)*INDEX(卡牌消耗!$B$7:$F$7,AG1415)/$Q$4,0),"")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445"/>
        <v>28</v>
      </c>
      <c r="AC1416" s="14">
        <f>INDEX(挂机升级突破!$DQ$6:$DQ$57,卡牌消耗!AI1416)</f>
        <v>11</v>
      </c>
      <c r="AD1416" s="14">
        <f>INDEX(挂机升级突破!DR$6:DR$57,卡牌消耗!$AI1416)</f>
        <v>2</v>
      </c>
      <c r="AE1416" s="14">
        <f>INDEX(挂机升级突破!DS$6:DS$57,卡牌消耗!$AI1416)</f>
        <v>0</v>
      </c>
      <c r="AF1416" s="14" t="str">
        <f t="shared" si="446"/>
        <v>秦琼</v>
      </c>
      <c r="AG1416" s="14">
        <f t="shared" si="447"/>
        <v>4</v>
      </c>
      <c r="AH1416" s="14" t="str">
        <f t="shared" si="448"/>
        <v>秦琼魂火-8</v>
      </c>
      <c r="AI1416" s="14">
        <f t="shared" si="449"/>
        <v>8</v>
      </c>
      <c r="AJ1416" s="14" t="str">
        <f>INDEX(挂机升级突破!$DT$4:$ED$4,INDEX(挂机升级突破!$DQ$6:$DQ$57,卡牌消耗!AI1416))</f>
        <v>金币</v>
      </c>
      <c r="AK1416" s="14">
        <f>ROUND(INDEX(挂机升级突破!$DJ$6:$DJ$57,卡牌消耗!AI1416)*INDEX(卡牌消耗!$B$8:$F$8,AG1416)/$Q$4/50,0)*50</f>
        <v>2850</v>
      </c>
      <c r="AL1416" s="14" t="str">
        <f>IF(AD1416&gt;0,INDEX(挂机升级突破!$DT$4:$ED$4,AD1416),"")</f>
        <v>蓝色基础材料</v>
      </c>
      <c r="AM1416" s="14">
        <f>ROUND(INDEX(挂机升级突破!$DT$6:$ED$57,卡牌消耗!AI1416,AD1416)*INDEX(卡牌消耗!$B$5:$F$5,AG1416)/$Q$4/5,0)*5</f>
        <v>70</v>
      </c>
      <c r="AN1416" s="14" t="str">
        <f>IF(AE1416&gt;0,INDEX(挂机升级突破!$DT$4:$ED$4,AE1416),"")</f>
        <v/>
      </c>
      <c r="AO1416" s="14" t="str">
        <f>IF(AE1416&gt;0,ROUND(INDEX(挂机升级突破!$DT$6:$ED$57,卡牌消耗!AI1416,AE1416)*INDEX(卡牌消耗!$B$7:$F$7,AG1416)/$Q$4,0),"")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445"/>
        <v>28</v>
      </c>
      <c r="AC1417" s="14">
        <f>INDEX(挂机升级突破!$DQ$6:$DQ$57,卡牌消耗!AI1417)</f>
        <v>11</v>
      </c>
      <c r="AD1417" s="14">
        <f>INDEX(挂机升级突破!DR$6:DR$57,卡牌消耗!$AI1417)</f>
        <v>2</v>
      </c>
      <c r="AE1417" s="14">
        <f>INDEX(挂机升级突破!DS$6:DS$57,卡牌消耗!$AI1417)</f>
        <v>0</v>
      </c>
      <c r="AF1417" s="14" t="str">
        <f t="shared" si="446"/>
        <v>秦琼</v>
      </c>
      <c r="AG1417" s="14">
        <f t="shared" si="447"/>
        <v>4</v>
      </c>
      <c r="AH1417" s="14" t="str">
        <f t="shared" si="448"/>
        <v>秦琼魂火-9</v>
      </c>
      <c r="AI1417" s="14">
        <f t="shared" si="449"/>
        <v>9</v>
      </c>
      <c r="AJ1417" s="14" t="str">
        <f>INDEX(挂机升级突破!$DT$4:$ED$4,INDEX(挂机升级突破!$DQ$6:$DQ$57,卡牌消耗!AI1417))</f>
        <v>金币</v>
      </c>
      <c r="AK1417" s="14">
        <f>ROUND(INDEX(挂机升级突破!$DJ$6:$DJ$57,卡牌消耗!AI1417)*INDEX(卡牌消耗!$B$8:$F$8,AG1417)/$Q$4/50,0)*50</f>
        <v>2850</v>
      </c>
      <c r="AL1417" s="14" t="str">
        <f>IF(AD1417&gt;0,INDEX(挂机升级突破!$DT$4:$ED$4,AD1417),"")</f>
        <v>蓝色基础材料</v>
      </c>
      <c r="AM1417" s="14">
        <f>ROUND(INDEX(挂机升级突破!$DT$6:$ED$57,卡牌消耗!AI1417,AD1417)*INDEX(卡牌消耗!$B$5:$F$5,AG1417)/$Q$4/5,0)*5</f>
        <v>70</v>
      </c>
      <c r="AN1417" s="14" t="str">
        <f>IF(AE1417&gt;0,INDEX(挂机升级突破!$DT$4:$ED$4,AE1417),"")</f>
        <v/>
      </c>
      <c r="AO1417" s="14" t="str">
        <f>IF(AE1417&gt;0,ROUND(INDEX(挂机升级突破!$DT$6:$ED$57,卡牌消耗!AI1417,AE1417)*INDEX(卡牌消耗!$B$7:$F$7,AG1417)/$Q$4,0),"")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445"/>
        <v>28</v>
      </c>
      <c r="AC1418" s="14">
        <f>INDEX(挂机升级突破!$DQ$6:$DQ$57,卡牌消耗!AI1418)</f>
        <v>11</v>
      </c>
      <c r="AD1418" s="14">
        <f>INDEX(挂机升级突破!DR$6:DR$57,卡牌消耗!$AI1418)</f>
        <v>2</v>
      </c>
      <c r="AE1418" s="14">
        <f>INDEX(挂机升级突破!DS$6:DS$57,卡牌消耗!$AI1418)</f>
        <v>0</v>
      </c>
      <c r="AF1418" s="14" t="str">
        <f t="shared" si="446"/>
        <v>秦琼</v>
      </c>
      <c r="AG1418" s="14">
        <f t="shared" si="447"/>
        <v>4</v>
      </c>
      <c r="AH1418" s="14" t="str">
        <f t="shared" si="448"/>
        <v>秦琼魂火-10</v>
      </c>
      <c r="AI1418" s="14">
        <f t="shared" si="449"/>
        <v>10</v>
      </c>
      <c r="AJ1418" s="14" t="str">
        <f>INDEX(挂机升级突破!$DT$4:$ED$4,INDEX(挂机升级突破!$DQ$6:$DQ$57,卡牌消耗!AI1418))</f>
        <v>金币</v>
      </c>
      <c r="AK1418" s="14">
        <f>ROUND(INDEX(挂机升级突破!$DJ$6:$DJ$57,卡牌消耗!AI1418)*INDEX(卡牌消耗!$B$8:$F$8,AG1418)/$Q$4/50,0)*50</f>
        <v>4750</v>
      </c>
      <c r="AL1418" s="14" t="str">
        <f>IF(AD1418&gt;0,INDEX(挂机升级突破!$DT$4:$ED$4,AD1418),"")</f>
        <v>蓝色基础材料</v>
      </c>
      <c r="AM1418" s="14">
        <f>ROUND(INDEX(挂机升级突破!$DT$6:$ED$57,卡牌消耗!AI1418,AD1418)*INDEX(卡牌消耗!$B$5:$F$5,AG1418)/$Q$4/5,0)*5</f>
        <v>105</v>
      </c>
      <c r="AN1418" s="14" t="str">
        <f>IF(AE1418&gt;0,INDEX(挂机升级突破!$DT$4:$ED$4,AE1418),"")</f>
        <v/>
      </c>
      <c r="AO1418" s="14" t="str">
        <f>IF(AE1418&gt;0,ROUND(INDEX(挂机升级突破!$DT$6:$ED$57,卡牌消耗!AI1418,AE1418)*INDEX(卡牌消耗!$B$7:$F$7,AG1418)/$Q$4,0),"")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445"/>
        <v>28</v>
      </c>
      <c r="AC1419" s="14">
        <f>INDEX(挂机升级突破!$DQ$6:$DQ$57,卡牌消耗!AI1419)</f>
        <v>11</v>
      </c>
      <c r="AD1419" s="14">
        <f>INDEX(挂机升级突破!DR$6:DR$57,卡牌消耗!$AI1419)</f>
        <v>2</v>
      </c>
      <c r="AE1419" s="14">
        <f>INDEX(挂机升级突破!DS$6:DS$57,卡牌消耗!$AI1419)</f>
        <v>0</v>
      </c>
      <c r="AF1419" s="14" t="str">
        <f t="shared" si="446"/>
        <v>秦琼</v>
      </c>
      <c r="AG1419" s="14">
        <f t="shared" si="447"/>
        <v>4</v>
      </c>
      <c r="AH1419" s="14" t="str">
        <f t="shared" si="448"/>
        <v>秦琼魂火-11</v>
      </c>
      <c r="AI1419" s="14">
        <f t="shared" si="449"/>
        <v>11</v>
      </c>
      <c r="AJ1419" s="14" t="str">
        <f>INDEX(挂机升级突破!$DT$4:$ED$4,INDEX(挂机升级突破!$DQ$6:$DQ$57,卡牌消耗!AI1419))</f>
        <v>金币</v>
      </c>
      <c r="AK1419" s="14">
        <f>ROUND(INDEX(挂机升级突破!$DJ$6:$DJ$57,卡牌消耗!AI1419)*INDEX(卡牌消耗!$B$8:$F$8,AG1419)/$Q$4/50,0)*50</f>
        <v>4750</v>
      </c>
      <c r="AL1419" s="14" t="str">
        <f>IF(AD1419&gt;0,INDEX(挂机升级突破!$DT$4:$ED$4,AD1419),"")</f>
        <v>蓝色基础材料</v>
      </c>
      <c r="AM1419" s="14">
        <f>ROUND(INDEX(挂机升级突破!$DT$6:$ED$57,卡牌消耗!AI1419,AD1419)*INDEX(卡牌消耗!$B$5:$F$5,AG1419)/$Q$4/5,0)*5</f>
        <v>105</v>
      </c>
      <c r="AN1419" s="14" t="str">
        <f>IF(AE1419&gt;0,INDEX(挂机升级突破!$DT$4:$ED$4,AE1419),"")</f>
        <v/>
      </c>
      <c r="AO1419" s="14" t="str">
        <f>IF(AE1419&gt;0,ROUND(INDEX(挂机升级突破!$DT$6:$ED$57,卡牌消耗!AI1419,AE1419)*INDEX(卡牌消耗!$B$7:$F$7,AG1419)/$Q$4,0),"")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445"/>
        <v>28</v>
      </c>
      <c r="AC1420" s="14">
        <f>INDEX(挂机升级突破!$DQ$6:$DQ$57,卡牌消耗!AI1420)</f>
        <v>11</v>
      </c>
      <c r="AD1420" s="14">
        <f>INDEX(挂机升级突破!DR$6:DR$57,卡牌消耗!$AI1420)</f>
        <v>2</v>
      </c>
      <c r="AE1420" s="14">
        <f>INDEX(挂机升级突破!DS$6:DS$57,卡牌消耗!$AI1420)</f>
        <v>0</v>
      </c>
      <c r="AF1420" s="14" t="str">
        <f t="shared" si="446"/>
        <v>秦琼</v>
      </c>
      <c r="AG1420" s="14">
        <f t="shared" si="447"/>
        <v>4</v>
      </c>
      <c r="AH1420" s="14" t="str">
        <f t="shared" si="448"/>
        <v>秦琼魂火-12</v>
      </c>
      <c r="AI1420" s="14">
        <f t="shared" si="449"/>
        <v>12</v>
      </c>
      <c r="AJ1420" s="14" t="str">
        <f>INDEX(挂机升级突破!$DT$4:$ED$4,INDEX(挂机升级突破!$DQ$6:$DQ$57,卡牌消耗!AI1420))</f>
        <v>金币</v>
      </c>
      <c r="AK1420" s="14">
        <f>ROUND(INDEX(挂机升级突破!$DJ$6:$DJ$57,卡牌消耗!AI1420)*INDEX(卡牌消耗!$B$8:$F$8,AG1420)/$Q$4/50,0)*50</f>
        <v>4100</v>
      </c>
      <c r="AL1420" s="14" t="str">
        <f>IF(AD1420&gt;0,INDEX(挂机升级突破!$DT$4:$ED$4,AD1420),"")</f>
        <v>蓝色基础材料</v>
      </c>
      <c r="AM1420" s="14">
        <f>ROUND(INDEX(挂机升级突破!$DT$6:$ED$57,卡牌消耗!AI1420,AD1420)*INDEX(卡牌消耗!$B$5:$F$5,AG1420)/$Q$4/5,0)*5</f>
        <v>140</v>
      </c>
      <c r="AN1420" s="14" t="str">
        <f>IF(AE1420&gt;0,INDEX(挂机升级突破!$DT$4:$ED$4,AE1420),"")</f>
        <v/>
      </c>
      <c r="AO1420" s="14" t="str">
        <f>IF(AE1420&gt;0,ROUND(INDEX(挂机升级突破!$DT$6:$ED$57,卡牌消耗!AI1420,AE1420)*INDEX(卡牌消耗!$B$7:$F$7,AG1420)/$Q$4,0),"")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445"/>
        <v>28</v>
      </c>
      <c r="AC1421" s="14">
        <f>INDEX(挂机升级突破!$DQ$6:$DQ$57,卡牌消耗!AI1421)</f>
        <v>11</v>
      </c>
      <c r="AD1421" s="14">
        <f>INDEX(挂机升级突破!DR$6:DR$57,卡牌消耗!$AI1421)</f>
        <v>2</v>
      </c>
      <c r="AE1421" s="14">
        <f>INDEX(挂机升级突破!DS$6:DS$57,卡牌消耗!$AI1421)</f>
        <v>0</v>
      </c>
      <c r="AF1421" s="14" t="str">
        <f t="shared" si="446"/>
        <v>秦琼</v>
      </c>
      <c r="AG1421" s="14">
        <f t="shared" si="447"/>
        <v>4</v>
      </c>
      <c r="AH1421" s="14" t="str">
        <f t="shared" si="448"/>
        <v>秦琼魂火-13</v>
      </c>
      <c r="AI1421" s="14">
        <f t="shared" si="449"/>
        <v>13</v>
      </c>
      <c r="AJ1421" s="14" t="str">
        <f>INDEX(挂机升级突破!$DT$4:$ED$4,INDEX(挂机升级突破!$DQ$6:$DQ$57,卡牌消耗!AI1421))</f>
        <v>金币</v>
      </c>
      <c r="AK1421" s="14">
        <f>ROUND(INDEX(挂机升级突破!$DJ$6:$DJ$57,卡牌消耗!AI1421)*INDEX(卡牌消耗!$B$8:$F$8,AG1421)/$Q$4/50,0)*50</f>
        <v>4100</v>
      </c>
      <c r="AL1421" s="14" t="str">
        <f>IF(AD1421&gt;0,INDEX(挂机升级突破!$DT$4:$ED$4,AD1421),"")</f>
        <v>蓝色基础材料</v>
      </c>
      <c r="AM1421" s="14">
        <f>ROUND(INDEX(挂机升级突破!$DT$6:$ED$57,卡牌消耗!AI1421,AD1421)*INDEX(卡牌消耗!$B$5:$F$5,AG1421)/$Q$4/5,0)*5</f>
        <v>140</v>
      </c>
      <c r="AN1421" s="14" t="str">
        <f>IF(AE1421&gt;0,INDEX(挂机升级突破!$DT$4:$ED$4,AE1421),"")</f>
        <v/>
      </c>
      <c r="AO1421" s="14" t="str">
        <f>IF(AE1421&gt;0,ROUND(INDEX(挂机升级突破!$DT$6:$ED$57,卡牌消耗!AI1421,AE1421)*INDEX(卡牌消耗!$B$7:$F$7,AG1421)/$Q$4,0),"")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445"/>
        <v>28</v>
      </c>
      <c r="AC1422" s="14">
        <f>INDEX(挂机升级突破!$DQ$6:$DQ$57,卡牌消耗!AI1422)</f>
        <v>11</v>
      </c>
      <c r="AD1422" s="14">
        <f>INDEX(挂机升级突破!DR$6:DR$57,卡牌消耗!$AI1422)</f>
        <v>3</v>
      </c>
      <c r="AE1422" s="14">
        <f>INDEX(挂机升级突破!DS$6:DS$57,卡牌消耗!$AI1422)</f>
        <v>0</v>
      </c>
      <c r="AF1422" s="14" t="str">
        <f t="shared" si="446"/>
        <v>秦琼</v>
      </c>
      <c r="AG1422" s="14">
        <f t="shared" si="447"/>
        <v>4</v>
      </c>
      <c r="AH1422" s="14" t="str">
        <f t="shared" si="448"/>
        <v>秦琼魂火-14</v>
      </c>
      <c r="AI1422" s="14">
        <f t="shared" si="449"/>
        <v>14</v>
      </c>
      <c r="AJ1422" s="14" t="str">
        <f>INDEX(挂机升级突破!$DT$4:$ED$4,INDEX(挂机升级突破!$DQ$6:$DQ$57,卡牌消耗!AI1422))</f>
        <v>金币</v>
      </c>
      <c r="AK1422" s="14">
        <f>ROUND(INDEX(挂机升级突破!$DJ$6:$DJ$57,卡牌消耗!AI1422)*INDEX(卡牌消耗!$B$8:$F$8,AG1422)/$Q$4/50,0)*50</f>
        <v>4500</v>
      </c>
      <c r="AL1422" s="14" t="str">
        <f>IF(AD1422&gt;0,INDEX(挂机升级突破!$DT$4:$ED$4,AD1422),"")</f>
        <v>紫色基础材料</v>
      </c>
      <c r="AM1422" s="14">
        <f>ROUND(INDEX(挂机升级突破!$DT$6:$ED$57,卡牌消耗!AI1422,AD1422)*INDEX(卡牌消耗!$B$5:$F$5,AG1422)/$Q$4/5,0)*5</f>
        <v>30</v>
      </c>
      <c r="AN1422" s="14" t="str">
        <f>IF(AE1422&gt;0,INDEX(挂机升级突破!$DT$4:$ED$4,AE1422),"")</f>
        <v/>
      </c>
      <c r="AO1422" s="14" t="str">
        <f>IF(AE1422&gt;0,ROUND(INDEX(挂机升级突破!$DT$6:$ED$57,卡牌消耗!AI1422,AE1422)*INDEX(卡牌消耗!$B$7:$F$7,AG1422)/$Q$4,0),"")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445"/>
        <v>28</v>
      </c>
      <c r="AC1423" s="14">
        <f>INDEX(挂机升级突破!$DQ$6:$DQ$57,卡牌消耗!AI1423)</f>
        <v>11</v>
      </c>
      <c r="AD1423" s="14">
        <f>INDEX(挂机升级突破!DR$6:DR$57,卡牌消耗!$AI1423)</f>
        <v>3</v>
      </c>
      <c r="AE1423" s="14">
        <f>INDEX(挂机升级突破!DS$6:DS$57,卡牌消耗!$AI1423)</f>
        <v>0</v>
      </c>
      <c r="AF1423" s="14" t="str">
        <f t="shared" si="446"/>
        <v>秦琼</v>
      </c>
      <c r="AG1423" s="14">
        <f t="shared" si="447"/>
        <v>4</v>
      </c>
      <c r="AH1423" s="14" t="str">
        <f t="shared" si="448"/>
        <v>秦琼魂火-15</v>
      </c>
      <c r="AI1423" s="14">
        <f t="shared" si="449"/>
        <v>15</v>
      </c>
      <c r="AJ1423" s="14" t="str">
        <f>INDEX(挂机升级突破!$DT$4:$ED$4,INDEX(挂机升级突破!$DQ$6:$DQ$57,卡牌消耗!AI1423))</f>
        <v>金币</v>
      </c>
      <c r="AK1423" s="14">
        <f>ROUND(INDEX(挂机升级突破!$DJ$6:$DJ$57,卡牌消耗!AI1423)*INDEX(卡牌消耗!$B$8:$F$8,AG1423)/$Q$4/50,0)*50</f>
        <v>4900</v>
      </c>
      <c r="AL1423" s="14" t="str">
        <f>IF(AD1423&gt;0,INDEX(挂机升级突破!$DT$4:$ED$4,AD1423),"")</f>
        <v>紫色基础材料</v>
      </c>
      <c r="AM1423" s="14">
        <f>ROUND(INDEX(挂机升级突破!$DT$6:$ED$57,卡牌消耗!AI1423,AD1423)*INDEX(卡牌消耗!$B$5:$F$5,AG1423)/$Q$4/5,0)*5</f>
        <v>30</v>
      </c>
      <c r="AN1423" s="14" t="str">
        <f>IF(AE1423&gt;0,INDEX(挂机升级突破!$DT$4:$ED$4,AE1423),"")</f>
        <v/>
      </c>
      <c r="AO1423" s="14" t="str">
        <f>IF(AE1423&gt;0,ROUND(INDEX(挂机升级突破!$DT$6:$ED$57,卡牌消耗!AI1423,AE1423)*INDEX(卡牌消耗!$B$7:$F$7,AG1423)/$Q$4,0),"")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445"/>
        <v>28</v>
      </c>
      <c r="AC1424" s="14">
        <f>INDEX(挂机升级突破!$DQ$6:$DQ$57,卡牌消耗!AI1424)</f>
        <v>11</v>
      </c>
      <c r="AD1424" s="14">
        <f>INDEX(挂机升级突破!DR$6:DR$57,卡牌消耗!$AI1424)</f>
        <v>3</v>
      </c>
      <c r="AE1424" s="14">
        <f>INDEX(挂机升级突破!DS$6:DS$57,卡牌消耗!$AI1424)</f>
        <v>0</v>
      </c>
      <c r="AF1424" s="14" t="str">
        <f t="shared" si="446"/>
        <v>秦琼</v>
      </c>
      <c r="AG1424" s="14">
        <f t="shared" si="447"/>
        <v>4</v>
      </c>
      <c r="AH1424" s="14" t="str">
        <f t="shared" si="448"/>
        <v>秦琼魂火-16</v>
      </c>
      <c r="AI1424" s="14">
        <f t="shared" si="449"/>
        <v>16</v>
      </c>
      <c r="AJ1424" s="14" t="str">
        <f>INDEX(挂机升级突破!$DT$4:$ED$4,INDEX(挂机升级突破!$DQ$6:$DQ$57,卡牌消耗!AI1424))</f>
        <v>金币</v>
      </c>
      <c r="AK1424" s="14">
        <f>ROUND(INDEX(挂机升级突破!$DJ$6:$DJ$57,卡牌消耗!AI1424)*INDEX(卡牌消耗!$B$8:$F$8,AG1424)/$Q$4/50,0)*50</f>
        <v>4900</v>
      </c>
      <c r="AL1424" s="14" t="str">
        <f>IF(AD1424&gt;0,INDEX(挂机升级突破!$DT$4:$ED$4,AD1424),"")</f>
        <v>紫色基础材料</v>
      </c>
      <c r="AM1424" s="14">
        <f>ROUND(INDEX(挂机升级突破!$DT$6:$ED$57,卡牌消耗!AI1424,AD1424)*INDEX(卡牌消耗!$B$5:$F$5,AG1424)/$Q$4/5,0)*5</f>
        <v>30</v>
      </c>
      <c r="AN1424" s="14" t="str">
        <f>IF(AE1424&gt;0,INDEX(挂机升级突破!$DT$4:$ED$4,AE1424),"")</f>
        <v/>
      </c>
      <c r="AO1424" s="14" t="str">
        <f>IF(AE1424&gt;0,ROUND(INDEX(挂机升级突破!$DT$6:$ED$57,卡牌消耗!AI1424,AE1424)*INDEX(卡牌消耗!$B$7:$F$7,AG1424)/$Q$4,0),"")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445"/>
        <v>28</v>
      </c>
      <c r="AC1425" s="14">
        <f>INDEX(挂机升级突破!$DQ$6:$DQ$57,卡牌消耗!AI1425)</f>
        <v>11</v>
      </c>
      <c r="AD1425" s="14">
        <f>INDEX(挂机升级突破!DR$6:DR$57,卡牌消耗!$AI1425)</f>
        <v>3</v>
      </c>
      <c r="AE1425" s="14">
        <f>INDEX(挂机升级突破!DS$6:DS$57,卡牌消耗!$AI1425)</f>
        <v>0</v>
      </c>
      <c r="AF1425" s="14" t="str">
        <f t="shared" si="446"/>
        <v>秦琼</v>
      </c>
      <c r="AG1425" s="14">
        <f t="shared" si="447"/>
        <v>4</v>
      </c>
      <c r="AH1425" s="14" t="str">
        <f t="shared" si="448"/>
        <v>秦琼魂火-17</v>
      </c>
      <c r="AI1425" s="14">
        <f t="shared" si="449"/>
        <v>17</v>
      </c>
      <c r="AJ1425" s="14" t="str">
        <f>INDEX(挂机升级突破!$DT$4:$ED$4,INDEX(挂机升级突破!$DQ$6:$DQ$57,卡牌消耗!AI1425))</f>
        <v>金币</v>
      </c>
      <c r="AK1425" s="14">
        <f>ROUND(INDEX(挂机升级突破!$DJ$6:$DJ$57,卡牌消耗!AI1425)*INDEX(卡牌消耗!$B$8:$F$8,AG1425)/$Q$4/50,0)*50</f>
        <v>6150</v>
      </c>
      <c r="AL1425" s="14" t="str">
        <f>IF(AD1425&gt;0,INDEX(挂机升级突破!$DT$4:$ED$4,AD1425),"")</f>
        <v>紫色基础材料</v>
      </c>
      <c r="AM1425" s="14">
        <f>ROUND(INDEX(挂机升级突破!$DT$6:$ED$57,卡牌消耗!AI1425,AD1425)*INDEX(卡牌消耗!$B$5:$F$5,AG1425)/$Q$4/5,0)*5</f>
        <v>55</v>
      </c>
      <c r="AN1425" s="14" t="str">
        <f>IF(AE1425&gt;0,INDEX(挂机升级突破!$DT$4:$ED$4,AE1425),"")</f>
        <v/>
      </c>
      <c r="AO1425" s="14" t="str">
        <f>IF(AE1425&gt;0,ROUND(INDEX(挂机升级突破!$DT$6:$ED$57,卡牌消耗!AI1425,AE1425)*INDEX(卡牌消耗!$B$7:$F$7,AG1425)/$Q$4,0),"")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445"/>
        <v>28</v>
      </c>
      <c r="AC1426" s="14">
        <f>INDEX(挂机升级突破!$DQ$6:$DQ$57,卡牌消耗!AI1426)</f>
        <v>11</v>
      </c>
      <c r="AD1426" s="14">
        <f>INDEX(挂机升级突破!DR$6:DR$57,卡牌消耗!$AI1426)</f>
        <v>3</v>
      </c>
      <c r="AE1426" s="14">
        <f>INDEX(挂机升级突破!DS$6:DS$57,卡牌消耗!$AI1426)</f>
        <v>0</v>
      </c>
      <c r="AF1426" s="14" t="str">
        <f t="shared" si="446"/>
        <v>秦琼</v>
      </c>
      <c r="AG1426" s="14">
        <f t="shared" si="447"/>
        <v>4</v>
      </c>
      <c r="AH1426" s="14" t="str">
        <f t="shared" si="448"/>
        <v>秦琼魂火-18</v>
      </c>
      <c r="AI1426" s="14">
        <f t="shared" si="449"/>
        <v>18</v>
      </c>
      <c r="AJ1426" s="14" t="str">
        <f>INDEX(挂机升级突破!$DT$4:$ED$4,INDEX(挂机升级突破!$DQ$6:$DQ$57,卡牌消耗!AI1426))</f>
        <v>金币</v>
      </c>
      <c r="AK1426" s="14">
        <f>ROUND(INDEX(挂机升级突破!$DJ$6:$DJ$57,卡牌消耗!AI1426)*INDEX(卡牌消耗!$B$8:$F$8,AG1426)/$Q$4/50,0)*50</f>
        <v>6150</v>
      </c>
      <c r="AL1426" s="14" t="str">
        <f>IF(AD1426&gt;0,INDEX(挂机升级突破!$DT$4:$ED$4,AD1426),"")</f>
        <v>紫色基础材料</v>
      </c>
      <c r="AM1426" s="14">
        <f>ROUND(INDEX(挂机升级突破!$DT$6:$ED$57,卡牌消耗!AI1426,AD1426)*INDEX(卡牌消耗!$B$5:$F$5,AG1426)/$Q$4/5,0)*5</f>
        <v>55</v>
      </c>
      <c r="AN1426" s="14" t="str">
        <f>IF(AE1426&gt;0,INDEX(挂机升级突破!$DT$4:$ED$4,AE1426),"")</f>
        <v/>
      </c>
      <c r="AO1426" s="14" t="str">
        <f>IF(AE1426&gt;0,ROUND(INDEX(挂机升级突破!$DT$6:$ED$57,卡牌消耗!AI1426,AE1426)*INDEX(卡牌消耗!$B$7:$F$7,AG1426)/$Q$4,0),"")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445"/>
        <v>28</v>
      </c>
      <c r="AC1427" s="14">
        <f>INDEX(挂机升级突破!$DQ$6:$DQ$57,卡牌消耗!AI1427)</f>
        <v>11</v>
      </c>
      <c r="AD1427" s="14">
        <f>INDEX(挂机升级突破!DR$6:DR$57,卡牌消耗!$AI1427)</f>
        <v>3</v>
      </c>
      <c r="AE1427" s="14">
        <f>INDEX(挂机升级突破!DS$6:DS$57,卡牌消耗!$AI1427)</f>
        <v>0</v>
      </c>
      <c r="AF1427" s="14" t="str">
        <f t="shared" si="446"/>
        <v>秦琼</v>
      </c>
      <c r="AG1427" s="14">
        <f t="shared" si="447"/>
        <v>4</v>
      </c>
      <c r="AH1427" s="14" t="str">
        <f t="shared" si="448"/>
        <v>秦琼魂火-19</v>
      </c>
      <c r="AI1427" s="14">
        <f t="shared" si="449"/>
        <v>19</v>
      </c>
      <c r="AJ1427" s="14" t="str">
        <f>INDEX(挂机升级突破!$DT$4:$ED$4,INDEX(挂机升级突破!$DQ$6:$DQ$57,卡牌消耗!AI1427))</f>
        <v>金币</v>
      </c>
      <c r="AK1427" s="14">
        <f>ROUND(INDEX(挂机升级突破!$DJ$6:$DJ$57,卡牌消耗!AI1427)*INDEX(卡牌消耗!$B$8:$F$8,AG1427)/$Q$4/50,0)*50</f>
        <v>6150</v>
      </c>
      <c r="AL1427" s="14" t="str">
        <f>IF(AD1427&gt;0,INDEX(挂机升级突破!$DT$4:$ED$4,AD1427),"")</f>
        <v>紫色基础材料</v>
      </c>
      <c r="AM1427" s="14">
        <f>ROUND(INDEX(挂机升级突破!$DT$6:$ED$57,卡牌消耗!AI1427,AD1427)*INDEX(卡牌消耗!$B$5:$F$5,AG1427)/$Q$4/5,0)*5</f>
        <v>55</v>
      </c>
      <c r="AN1427" s="14" t="str">
        <f>IF(AE1427&gt;0,INDEX(挂机升级突破!$DT$4:$ED$4,AE1427),"")</f>
        <v/>
      </c>
      <c r="AO1427" s="14" t="str">
        <f>IF(AE1427&gt;0,ROUND(INDEX(挂机升级突破!$DT$6:$ED$57,卡牌消耗!AI1427,AE1427)*INDEX(卡牌消耗!$B$7:$F$7,AG1427)/$Q$4,0),"")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445"/>
        <v>28</v>
      </c>
      <c r="AC1428" s="14">
        <f>INDEX(挂机升级突破!$DQ$6:$DQ$57,卡牌消耗!AI1428)</f>
        <v>11</v>
      </c>
      <c r="AD1428" s="14">
        <f>INDEX(挂机升级突破!DR$6:DR$57,卡牌消耗!$AI1428)</f>
        <v>3</v>
      </c>
      <c r="AE1428" s="14">
        <f>INDEX(挂机升级突破!DS$6:DS$57,卡牌消耗!$AI1428)</f>
        <v>0</v>
      </c>
      <c r="AF1428" s="14" t="str">
        <f t="shared" si="446"/>
        <v>秦琼</v>
      </c>
      <c r="AG1428" s="14">
        <f t="shared" si="447"/>
        <v>4</v>
      </c>
      <c r="AH1428" s="14" t="str">
        <f t="shared" si="448"/>
        <v>秦琼魂火-20</v>
      </c>
      <c r="AI1428" s="14">
        <f t="shared" si="449"/>
        <v>20</v>
      </c>
      <c r="AJ1428" s="14" t="str">
        <f>INDEX(挂机升级突破!$DT$4:$ED$4,INDEX(挂机升级突破!$DQ$6:$DQ$57,卡牌消耗!AI1428))</f>
        <v>金币</v>
      </c>
      <c r="AK1428" s="14">
        <f>ROUND(INDEX(挂机升级突破!$DJ$6:$DJ$57,卡牌消耗!AI1428)*INDEX(卡牌消耗!$B$8:$F$8,AG1428)/$Q$4/50,0)*50</f>
        <v>7550</v>
      </c>
      <c r="AL1428" s="14" t="str">
        <f>IF(AD1428&gt;0,INDEX(挂机升级突破!$DT$4:$ED$4,AD1428),"")</f>
        <v>紫色基础材料</v>
      </c>
      <c r="AM1428" s="14">
        <f>ROUND(INDEX(挂机升级突破!$DT$6:$ED$57,卡牌消耗!AI1428,AD1428)*INDEX(卡牌消耗!$B$5:$F$5,AG1428)/$Q$4/5,0)*5</f>
        <v>85</v>
      </c>
      <c r="AN1428" s="14" t="str">
        <f>IF(AE1428&gt;0,INDEX(挂机升级突破!$DT$4:$ED$4,AE1428),"")</f>
        <v/>
      </c>
      <c r="AO1428" s="14" t="str">
        <f>IF(AE1428&gt;0,ROUND(INDEX(挂机升级突破!$DT$6:$ED$57,卡牌消耗!AI1428,AE1428)*INDEX(卡牌消耗!$B$7:$F$7,AG1428)/$Q$4,0),"")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445"/>
        <v>28</v>
      </c>
      <c r="AC1429" s="14">
        <f>INDEX(挂机升级突破!$DQ$6:$DQ$57,卡牌消耗!AI1429)</f>
        <v>11</v>
      </c>
      <c r="AD1429" s="14">
        <f>INDEX(挂机升级突破!DR$6:DR$57,卡牌消耗!$AI1429)</f>
        <v>3</v>
      </c>
      <c r="AE1429" s="14">
        <f>INDEX(挂机升级突破!DS$6:DS$57,卡牌消耗!$AI1429)</f>
        <v>0</v>
      </c>
      <c r="AF1429" s="14" t="str">
        <f t="shared" si="446"/>
        <v>秦琼</v>
      </c>
      <c r="AG1429" s="14">
        <f t="shared" si="447"/>
        <v>4</v>
      </c>
      <c r="AH1429" s="14" t="str">
        <f t="shared" si="448"/>
        <v>秦琼魂火-21</v>
      </c>
      <c r="AI1429" s="14">
        <f t="shared" si="449"/>
        <v>21</v>
      </c>
      <c r="AJ1429" s="14" t="str">
        <f>INDEX(挂机升级突破!$DT$4:$ED$4,INDEX(挂机升级突破!$DQ$6:$DQ$57,卡牌消耗!AI1429))</f>
        <v>金币</v>
      </c>
      <c r="AK1429" s="14">
        <f>ROUND(INDEX(挂机升级突破!$DJ$6:$DJ$57,卡牌消耗!AI1429)*INDEX(卡牌消耗!$B$8:$F$8,AG1429)/$Q$4/50,0)*50</f>
        <v>7550</v>
      </c>
      <c r="AL1429" s="14" t="str">
        <f>IF(AD1429&gt;0,INDEX(挂机升级突破!$DT$4:$ED$4,AD1429),"")</f>
        <v>紫色基础材料</v>
      </c>
      <c r="AM1429" s="14">
        <f>ROUND(INDEX(挂机升级突破!$DT$6:$ED$57,卡牌消耗!AI1429,AD1429)*INDEX(卡牌消耗!$B$5:$F$5,AG1429)/$Q$4/5,0)*5</f>
        <v>85</v>
      </c>
      <c r="AN1429" s="14" t="str">
        <f>IF(AE1429&gt;0,INDEX(挂机升级突破!$DT$4:$ED$4,AE1429),"")</f>
        <v/>
      </c>
      <c r="AO1429" s="14" t="str">
        <f>IF(AE1429&gt;0,ROUND(INDEX(挂机升级突破!$DT$6:$ED$57,卡牌消耗!AI1429,AE1429)*INDEX(卡牌消耗!$B$7:$F$7,AG1429)/$Q$4,0),"")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445"/>
        <v>28</v>
      </c>
      <c r="AC1430" s="14">
        <f>INDEX(挂机升级突破!$DQ$6:$DQ$57,卡牌消耗!AI1430)</f>
        <v>11</v>
      </c>
      <c r="AD1430" s="14">
        <f>INDEX(挂机升级突破!DR$6:DR$57,卡牌消耗!$AI1430)</f>
        <v>3</v>
      </c>
      <c r="AE1430" s="14">
        <f>INDEX(挂机升级突破!DS$6:DS$57,卡牌消耗!$AI1430)</f>
        <v>0</v>
      </c>
      <c r="AF1430" s="14" t="str">
        <f t="shared" si="446"/>
        <v>秦琼</v>
      </c>
      <c r="AG1430" s="14">
        <f t="shared" si="447"/>
        <v>4</v>
      </c>
      <c r="AH1430" s="14" t="str">
        <f t="shared" si="448"/>
        <v>秦琼魂火-22</v>
      </c>
      <c r="AI1430" s="14">
        <f t="shared" si="449"/>
        <v>22</v>
      </c>
      <c r="AJ1430" s="14" t="str">
        <f>INDEX(挂机升级突破!$DT$4:$ED$4,INDEX(挂机升级突破!$DQ$6:$DQ$57,卡牌消耗!AI1430))</f>
        <v>金币</v>
      </c>
      <c r="AK1430" s="14">
        <f>ROUND(INDEX(挂机升级突破!$DJ$6:$DJ$57,卡牌消耗!AI1430)*INDEX(卡牌消耗!$B$8:$F$8,AG1430)/$Q$4/50,0)*50</f>
        <v>7550</v>
      </c>
      <c r="AL1430" s="14" t="str">
        <f>IF(AD1430&gt;0,INDEX(挂机升级突破!$DT$4:$ED$4,AD1430),"")</f>
        <v>紫色基础材料</v>
      </c>
      <c r="AM1430" s="14">
        <f>ROUND(INDEX(挂机升级突破!$DT$6:$ED$57,卡牌消耗!AI1430,AD1430)*INDEX(卡牌消耗!$B$5:$F$5,AG1430)/$Q$4/5,0)*5</f>
        <v>85</v>
      </c>
      <c r="AN1430" s="14" t="str">
        <f>IF(AE1430&gt;0,INDEX(挂机升级突破!$DT$4:$ED$4,AE1430),"")</f>
        <v/>
      </c>
      <c r="AO1430" s="14" t="str">
        <f>IF(AE1430&gt;0,ROUND(INDEX(挂机升级突破!$DT$6:$ED$57,卡牌消耗!AI1430,AE1430)*INDEX(卡牌消耗!$B$7:$F$7,AG1430)/$Q$4,0),"")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445"/>
        <v>28</v>
      </c>
      <c r="AC1431" s="14">
        <f>INDEX(挂机升级突破!$DQ$6:$DQ$57,卡牌消耗!AI1431)</f>
        <v>11</v>
      </c>
      <c r="AD1431" s="14">
        <f>INDEX(挂机升级突破!DR$6:DR$57,卡牌消耗!$AI1431)</f>
        <v>4</v>
      </c>
      <c r="AE1431" s="14">
        <f>INDEX(挂机升级突破!DS$6:DS$57,卡牌消耗!$AI1431)</f>
        <v>0</v>
      </c>
      <c r="AF1431" s="14" t="str">
        <f t="shared" si="446"/>
        <v>秦琼</v>
      </c>
      <c r="AG1431" s="14">
        <f t="shared" si="447"/>
        <v>4</v>
      </c>
      <c r="AH1431" s="14" t="str">
        <f t="shared" si="448"/>
        <v>秦琼魂火-23</v>
      </c>
      <c r="AI1431" s="14">
        <f t="shared" si="449"/>
        <v>23</v>
      </c>
      <c r="AJ1431" s="14" t="str">
        <f>INDEX(挂机升级突破!$DT$4:$ED$4,INDEX(挂机升级突破!$DQ$6:$DQ$57,卡牌消耗!AI1431))</f>
        <v>金币</v>
      </c>
      <c r="AK1431" s="14">
        <f>ROUND(INDEX(挂机升级突破!$DJ$6:$DJ$57,卡牌消耗!AI1431)*INDEX(卡牌消耗!$B$8:$F$8,AG1431)/$Q$4/50,0)*50</f>
        <v>10350</v>
      </c>
      <c r="AL1431" s="14" t="str">
        <f>IF(AD1431&gt;0,INDEX(挂机升级突破!$DT$4:$ED$4,AD1431),"")</f>
        <v>橙色基础材料</v>
      </c>
      <c r="AM1431" s="14">
        <f>ROUND(INDEX(挂机升级突破!$DT$6:$ED$57,卡牌消耗!AI1431,AD1431)*INDEX(卡牌消耗!$B$5:$F$5,AG1431)/$Q$4/5,0)*5</f>
        <v>25</v>
      </c>
      <c r="AN1431" s="14" t="str">
        <f>IF(AE1431&gt;0,INDEX(挂机升级突破!$DT$4:$ED$4,AE1431),"")</f>
        <v/>
      </c>
      <c r="AO1431" s="14" t="str">
        <f>IF(AE1431&gt;0,ROUND(INDEX(挂机升级突破!$DT$6:$ED$57,卡牌消耗!AI1431,AE1431)*INDEX(卡牌消耗!$B$7:$F$7,AG1431)/$Q$4,0),"")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445"/>
        <v>28</v>
      </c>
      <c r="AC1432" s="14">
        <f>INDEX(挂机升级突破!$DQ$6:$DQ$57,卡牌消耗!AI1432)</f>
        <v>11</v>
      </c>
      <c r="AD1432" s="14">
        <f>INDEX(挂机升级突破!DR$6:DR$57,卡牌消耗!$AI1432)</f>
        <v>4</v>
      </c>
      <c r="AE1432" s="14">
        <f>INDEX(挂机升级突破!DS$6:DS$57,卡牌消耗!$AI1432)</f>
        <v>0</v>
      </c>
      <c r="AF1432" s="14" t="str">
        <f t="shared" si="446"/>
        <v>秦琼</v>
      </c>
      <c r="AG1432" s="14">
        <f t="shared" si="447"/>
        <v>4</v>
      </c>
      <c r="AH1432" s="14" t="str">
        <f t="shared" si="448"/>
        <v>秦琼魂火-24</v>
      </c>
      <c r="AI1432" s="14">
        <f t="shared" si="449"/>
        <v>24</v>
      </c>
      <c r="AJ1432" s="14" t="str">
        <f>INDEX(挂机升级突破!$DT$4:$ED$4,INDEX(挂机升级突破!$DQ$6:$DQ$57,卡牌消耗!AI1432))</f>
        <v>金币</v>
      </c>
      <c r="AK1432" s="14">
        <f>ROUND(INDEX(挂机升级突破!$DJ$6:$DJ$57,卡牌消耗!AI1432)*INDEX(卡牌消耗!$B$8:$F$8,AG1432)/$Q$4/50,0)*50</f>
        <v>10350</v>
      </c>
      <c r="AL1432" s="14" t="str">
        <f>IF(AD1432&gt;0,INDEX(挂机升级突破!$DT$4:$ED$4,AD1432),"")</f>
        <v>橙色基础材料</v>
      </c>
      <c r="AM1432" s="14">
        <f>ROUND(INDEX(挂机升级突破!$DT$6:$ED$57,卡牌消耗!AI1432,AD1432)*INDEX(卡牌消耗!$B$5:$F$5,AG1432)/$Q$4/5,0)*5</f>
        <v>25</v>
      </c>
      <c r="AN1432" s="14" t="str">
        <f>IF(AE1432&gt;0,INDEX(挂机升级突破!$DT$4:$ED$4,AE1432),"")</f>
        <v/>
      </c>
      <c r="AO1432" s="14" t="str">
        <f>IF(AE1432&gt;0,ROUND(INDEX(挂机升级突破!$DT$6:$ED$57,卡牌消耗!AI1432,AE1432)*INDEX(卡牌消耗!$B$7:$F$7,AG1432)/$Q$4,0),"")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445"/>
        <v>28</v>
      </c>
      <c r="AC1433" s="14">
        <f>INDEX(挂机升级突破!$DQ$6:$DQ$57,卡牌消耗!AI1433)</f>
        <v>11</v>
      </c>
      <c r="AD1433" s="14">
        <f>INDEX(挂机升级突破!DR$6:DR$57,卡牌消耗!$AI1433)</f>
        <v>4</v>
      </c>
      <c r="AE1433" s="14">
        <f>INDEX(挂机升级突破!DS$6:DS$57,卡牌消耗!$AI1433)</f>
        <v>0</v>
      </c>
      <c r="AF1433" s="14" t="str">
        <f t="shared" si="446"/>
        <v>秦琼</v>
      </c>
      <c r="AG1433" s="14">
        <f t="shared" si="447"/>
        <v>4</v>
      </c>
      <c r="AH1433" s="14" t="str">
        <f t="shared" si="448"/>
        <v>秦琼魂火-25</v>
      </c>
      <c r="AI1433" s="14">
        <f t="shared" si="449"/>
        <v>25</v>
      </c>
      <c r="AJ1433" s="14" t="str">
        <f>INDEX(挂机升级突破!$DT$4:$ED$4,INDEX(挂机升级突破!$DQ$6:$DQ$57,卡牌消耗!AI1433))</f>
        <v>金币</v>
      </c>
      <c r="AK1433" s="14">
        <f>ROUND(INDEX(挂机升级突破!$DJ$6:$DJ$57,卡牌消耗!AI1433)*INDEX(卡牌消耗!$B$8:$F$8,AG1433)/$Q$4/50,0)*50</f>
        <v>11300</v>
      </c>
      <c r="AL1433" s="14" t="str">
        <f>IF(AD1433&gt;0,INDEX(挂机升级突破!$DT$4:$ED$4,AD1433),"")</f>
        <v>橙色基础材料</v>
      </c>
      <c r="AM1433" s="14">
        <f>ROUND(INDEX(挂机升级突破!$DT$6:$ED$57,卡牌消耗!AI1433,AD1433)*INDEX(卡牌消耗!$B$5:$F$5,AG1433)/$Q$4/5,0)*5</f>
        <v>25</v>
      </c>
      <c r="AN1433" s="14" t="str">
        <f>IF(AE1433&gt;0,INDEX(挂机升级突破!$DT$4:$ED$4,AE1433),"")</f>
        <v/>
      </c>
      <c r="AO1433" s="14" t="str">
        <f>IF(AE1433&gt;0,ROUND(INDEX(挂机升级突破!$DT$6:$ED$57,卡牌消耗!AI1433,AE1433)*INDEX(卡牌消耗!$B$7:$F$7,AG1433)/$Q$4,0),"")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445"/>
        <v>28</v>
      </c>
      <c r="AC1434" s="14">
        <f>INDEX(挂机升级突破!$DQ$6:$DQ$57,卡牌消耗!AI1434)</f>
        <v>11</v>
      </c>
      <c r="AD1434" s="14">
        <f>INDEX(挂机升级突破!DR$6:DR$57,卡牌消耗!$AI1434)</f>
        <v>4</v>
      </c>
      <c r="AE1434" s="14">
        <f>INDEX(挂机升级突破!DS$6:DS$57,卡牌消耗!$AI1434)</f>
        <v>0</v>
      </c>
      <c r="AF1434" s="14" t="str">
        <f t="shared" si="446"/>
        <v>秦琼</v>
      </c>
      <c r="AG1434" s="14">
        <f t="shared" si="447"/>
        <v>4</v>
      </c>
      <c r="AH1434" s="14" t="str">
        <f t="shared" si="448"/>
        <v>秦琼魂火-26</v>
      </c>
      <c r="AI1434" s="14">
        <f t="shared" si="449"/>
        <v>26</v>
      </c>
      <c r="AJ1434" s="14" t="str">
        <f>INDEX(挂机升级突破!$DT$4:$ED$4,INDEX(挂机升级突破!$DQ$6:$DQ$57,卡牌消耗!AI1434))</f>
        <v>金币</v>
      </c>
      <c r="AK1434" s="14">
        <f>ROUND(INDEX(挂机升级突破!$DJ$6:$DJ$57,卡牌消耗!AI1434)*INDEX(卡牌消耗!$B$8:$F$8,AG1434)/$Q$4/50,0)*50</f>
        <v>13150</v>
      </c>
      <c r="AL1434" s="14" t="str">
        <f>IF(AD1434&gt;0,INDEX(挂机升级突破!$DT$4:$ED$4,AD1434),"")</f>
        <v>橙色基础材料</v>
      </c>
      <c r="AM1434" s="14">
        <f>ROUND(INDEX(挂机升级突破!$DT$6:$ED$57,卡牌消耗!AI1434,AD1434)*INDEX(卡牌消耗!$B$5:$F$5,AG1434)/$Q$4/5,0)*5</f>
        <v>30</v>
      </c>
      <c r="AN1434" s="14" t="str">
        <f>IF(AE1434&gt;0,INDEX(挂机升级突破!$DT$4:$ED$4,AE1434),"")</f>
        <v/>
      </c>
      <c r="AO1434" s="14" t="str">
        <f>IF(AE1434&gt;0,ROUND(INDEX(挂机升级突破!$DT$6:$ED$57,卡牌消耗!AI1434,AE1434)*INDEX(卡牌消耗!$B$7:$F$7,AG1434)/$Q$4,0),"")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445"/>
        <v>28</v>
      </c>
      <c r="AC1435" s="14">
        <f>INDEX(挂机升级突破!$DQ$6:$DQ$57,卡牌消耗!AI1435)</f>
        <v>11</v>
      </c>
      <c r="AD1435" s="14">
        <f>INDEX(挂机升级突破!DR$6:DR$57,卡牌消耗!$AI1435)</f>
        <v>4</v>
      </c>
      <c r="AE1435" s="14">
        <f>INDEX(挂机升级突破!DS$6:DS$57,卡牌消耗!$AI1435)</f>
        <v>0</v>
      </c>
      <c r="AF1435" s="14" t="str">
        <f t="shared" si="446"/>
        <v>秦琼</v>
      </c>
      <c r="AG1435" s="14">
        <f t="shared" si="447"/>
        <v>4</v>
      </c>
      <c r="AH1435" s="14" t="str">
        <f t="shared" si="448"/>
        <v>秦琼魂火-27</v>
      </c>
      <c r="AI1435" s="14">
        <f t="shared" si="449"/>
        <v>27</v>
      </c>
      <c r="AJ1435" s="14" t="str">
        <f>INDEX(挂机升级突破!$DT$4:$ED$4,INDEX(挂机升级突破!$DQ$6:$DQ$57,卡牌消耗!AI1435))</f>
        <v>金币</v>
      </c>
      <c r="AK1435" s="14">
        <f>ROUND(INDEX(挂机升级突破!$DJ$6:$DJ$57,卡牌消耗!AI1435)*INDEX(卡牌消耗!$B$8:$F$8,AG1435)/$Q$4/50,0)*50</f>
        <v>13150</v>
      </c>
      <c r="AL1435" s="14" t="str">
        <f>IF(AD1435&gt;0,INDEX(挂机升级突破!$DT$4:$ED$4,AD1435),"")</f>
        <v>橙色基础材料</v>
      </c>
      <c r="AM1435" s="14">
        <f>ROUND(INDEX(挂机升级突破!$DT$6:$ED$57,卡牌消耗!AI1435,AD1435)*INDEX(卡牌消耗!$B$5:$F$5,AG1435)/$Q$4/5,0)*5</f>
        <v>30</v>
      </c>
      <c r="AN1435" s="14" t="str">
        <f>IF(AE1435&gt;0,INDEX(挂机升级突破!$DT$4:$ED$4,AE1435),"")</f>
        <v/>
      </c>
      <c r="AO1435" s="14" t="str">
        <f>IF(AE1435&gt;0,ROUND(INDEX(挂机升级突破!$DT$6:$ED$57,卡牌消耗!AI1435,AE1435)*INDEX(卡牌消耗!$B$7:$F$7,AG1435)/$Q$4,0),"")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445"/>
        <v>28</v>
      </c>
      <c r="AC1436" s="14">
        <f>INDEX(挂机升级突破!$DQ$6:$DQ$57,卡牌消耗!AI1436)</f>
        <v>11</v>
      </c>
      <c r="AD1436" s="14">
        <f>INDEX(挂机升级突破!DR$6:DR$57,卡牌消耗!$AI1436)</f>
        <v>4</v>
      </c>
      <c r="AE1436" s="14">
        <f>INDEX(挂机升级突破!DS$6:DS$57,卡牌消耗!$AI1436)</f>
        <v>0</v>
      </c>
      <c r="AF1436" s="14" t="str">
        <f t="shared" si="446"/>
        <v>秦琼</v>
      </c>
      <c r="AG1436" s="14">
        <f t="shared" si="447"/>
        <v>4</v>
      </c>
      <c r="AH1436" s="14" t="str">
        <f t="shared" si="448"/>
        <v>秦琼魂火-28</v>
      </c>
      <c r="AI1436" s="14">
        <f t="shared" si="449"/>
        <v>28</v>
      </c>
      <c r="AJ1436" s="14" t="str">
        <f>INDEX(挂机升级突破!$DT$4:$ED$4,INDEX(挂机升级突破!$DQ$6:$DQ$57,卡牌消耗!AI1436))</f>
        <v>金币</v>
      </c>
      <c r="AK1436" s="14">
        <f>ROUND(INDEX(挂机升级突破!$DJ$6:$DJ$57,卡牌消耗!AI1436)*INDEX(卡牌消耗!$B$8:$F$8,AG1436)/$Q$4/50,0)*50</f>
        <v>13150</v>
      </c>
      <c r="AL1436" s="14" t="str">
        <f>IF(AD1436&gt;0,INDEX(挂机升级突破!$DT$4:$ED$4,AD1436),"")</f>
        <v>橙色基础材料</v>
      </c>
      <c r="AM1436" s="14">
        <f>ROUND(INDEX(挂机升级突破!$DT$6:$ED$57,卡牌消耗!AI1436,AD1436)*INDEX(卡牌消耗!$B$5:$F$5,AG1436)/$Q$4/5,0)*5</f>
        <v>30</v>
      </c>
      <c r="AN1436" s="14" t="str">
        <f>IF(AE1436&gt;0,INDEX(挂机升级突破!$DT$4:$ED$4,AE1436),"")</f>
        <v/>
      </c>
      <c r="AO1436" s="14" t="str">
        <f>IF(AE1436&gt;0,ROUND(INDEX(挂机升级突破!$DT$6:$ED$57,卡牌消耗!AI1436,AE1436)*INDEX(卡牌消耗!$B$7:$F$7,AG1436)/$Q$4,0),"")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445"/>
        <v>28</v>
      </c>
      <c r="AC1437" s="14">
        <f>INDEX(挂机升级突破!$DQ$6:$DQ$57,卡牌消耗!AI1437)</f>
        <v>11</v>
      </c>
      <c r="AD1437" s="14">
        <f>INDEX(挂机升级突破!DR$6:DR$57,卡牌消耗!$AI1437)</f>
        <v>4</v>
      </c>
      <c r="AE1437" s="14">
        <f>INDEX(挂机升级突破!DS$6:DS$57,卡牌消耗!$AI1437)</f>
        <v>0</v>
      </c>
      <c r="AF1437" s="14" t="str">
        <f t="shared" si="446"/>
        <v>秦琼</v>
      </c>
      <c r="AG1437" s="14">
        <f t="shared" si="447"/>
        <v>4</v>
      </c>
      <c r="AH1437" s="14" t="str">
        <f t="shared" si="448"/>
        <v>秦琼魂火-29</v>
      </c>
      <c r="AI1437" s="14">
        <f t="shared" si="449"/>
        <v>29</v>
      </c>
      <c r="AJ1437" s="14" t="str">
        <f>INDEX(挂机升级突破!$DT$4:$ED$4,INDEX(挂机升级突破!$DQ$6:$DQ$57,卡牌消耗!AI1437))</f>
        <v>金币</v>
      </c>
      <c r="AK1437" s="14">
        <f>ROUND(INDEX(挂机升级突破!$DJ$6:$DJ$57,卡牌消耗!AI1437)*INDEX(卡牌消耗!$B$8:$F$8,AG1437)/$Q$4/50,0)*50</f>
        <v>13350</v>
      </c>
      <c r="AL1437" s="14" t="str">
        <f>IF(AD1437&gt;0,INDEX(挂机升级突破!$DT$4:$ED$4,AD1437),"")</f>
        <v>橙色基础材料</v>
      </c>
      <c r="AM1437" s="14">
        <f>ROUND(INDEX(挂机升级突破!$DT$6:$ED$57,卡牌消耗!AI1437,AD1437)*INDEX(卡牌消耗!$B$5:$F$5,AG1437)/$Q$4/5,0)*5</f>
        <v>30</v>
      </c>
      <c r="AN1437" s="14" t="str">
        <f>IF(AE1437&gt;0,INDEX(挂机升级突破!$DT$4:$ED$4,AE1437),"")</f>
        <v/>
      </c>
      <c r="AO1437" s="14" t="str">
        <f>IF(AE1437&gt;0,ROUND(INDEX(挂机升级突破!$DT$6:$ED$57,卡牌消耗!AI1437,AE1437)*INDEX(卡牌消耗!$B$7:$F$7,AG1437)/$Q$4,0),"")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445"/>
        <v>28</v>
      </c>
      <c r="AC1438" s="14">
        <f>INDEX(挂机升级突破!$DQ$6:$DQ$57,卡牌消耗!AI1438)</f>
        <v>11</v>
      </c>
      <c r="AD1438" s="14">
        <f>INDEX(挂机升级突破!DR$6:DR$57,卡牌消耗!$AI1438)</f>
        <v>4</v>
      </c>
      <c r="AE1438" s="14">
        <f>INDEX(挂机升级突破!DS$6:DS$57,卡牌消耗!$AI1438)</f>
        <v>0</v>
      </c>
      <c r="AF1438" s="14" t="str">
        <f t="shared" si="446"/>
        <v>秦琼</v>
      </c>
      <c r="AG1438" s="14">
        <f t="shared" si="447"/>
        <v>4</v>
      </c>
      <c r="AH1438" s="14" t="str">
        <f t="shared" si="448"/>
        <v>秦琼魂火-30</v>
      </c>
      <c r="AI1438" s="14">
        <f t="shared" si="449"/>
        <v>30</v>
      </c>
      <c r="AJ1438" s="14" t="str">
        <f>INDEX(挂机升级突破!$DT$4:$ED$4,INDEX(挂机升级突破!$DQ$6:$DQ$57,卡牌消耗!AI1438))</f>
        <v>金币</v>
      </c>
      <c r="AK1438" s="14">
        <f>ROUND(INDEX(挂机升级突破!$DJ$6:$DJ$57,卡牌消耗!AI1438)*INDEX(卡牌消耗!$B$8:$F$8,AG1438)/$Q$4/50,0)*50</f>
        <v>13350</v>
      </c>
      <c r="AL1438" s="14" t="str">
        <f>IF(AD1438&gt;0,INDEX(挂机升级突破!$DT$4:$ED$4,AD1438),"")</f>
        <v>橙色基础材料</v>
      </c>
      <c r="AM1438" s="14">
        <f>ROUND(INDEX(挂机升级突破!$DT$6:$ED$57,卡牌消耗!AI1438,AD1438)*INDEX(卡牌消耗!$B$5:$F$5,AG1438)/$Q$4/5,0)*5</f>
        <v>30</v>
      </c>
      <c r="AN1438" s="14" t="str">
        <f>IF(AE1438&gt;0,INDEX(挂机升级突破!$DT$4:$ED$4,AE1438),"")</f>
        <v/>
      </c>
      <c r="AO1438" s="14" t="str">
        <f>IF(AE1438&gt;0,ROUND(INDEX(挂机升级突破!$DT$6:$ED$57,卡牌消耗!AI1438,AE1438)*INDEX(卡牌消耗!$B$7:$F$7,AG1438)/$Q$4,0),"")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445"/>
        <v>28</v>
      </c>
      <c r="AC1439" s="14">
        <f>INDEX(挂机升级突破!$DQ$6:$DQ$57,卡牌消耗!AI1439)</f>
        <v>11</v>
      </c>
      <c r="AD1439" s="14">
        <f>INDEX(挂机升级突破!DR$6:DR$57,卡牌消耗!$AI1439)</f>
        <v>4</v>
      </c>
      <c r="AE1439" s="14">
        <f>INDEX(挂机升级突破!DS$6:DS$57,卡牌消耗!$AI1439)</f>
        <v>0</v>
      </c>
      <c r="AF1439" s="14" t="str">
        <f t="shared" si="446"/>
        <v>秦琼</v>
      </c>
      <c r="AG1439" s="14">
        <f t="shared" si="447"/>
        <v>4</v>
      </c>
      <c r="AH1439" s="14" t="str">
        <f t="shared" si="448"/>
        <v>秦琼魂火-31</v>
      </c>
      <c r="AI1439" s="14">
        <f t="shared" si="449"/>
        <v>31</v>
      </c>
      <c r="AJ1439" s="14" t="str">
        <f>INDEX(挂机升级突破!$DT$4:$ED$4,INDEX(挂机升级突破!$DQ$6:$DQ$57,卡牌消耗!AI1439))</f>
        <v>金币</v>
      </c>
      <c r="AK1439" s="14">
        <f>ROUND(INDEX(挂机升级突破!$DJ$6:$DJ$57,卡牌消耗!AI1439)*INDEX(卡牌消耗!$B$8:$F$8,AG1439)/$Q$4/50,0)*50</f>
        <v>13350</v>
      </c>
      <c r="AL1439" s="14" t="str">
        <f>IF(AD1439&gt;0,INDEX(挂机升级突破!$DT$4:$ED$4,AD1439),"")</f>
        <v>橙色基础材料</v>
      </c>
      <c r="AM1439" s="14">
        <f>ROUND(INDEX(挂机升级突破!$DT$6:$ED$57,卡牌消耗!AI1439,AD1439)*INDEX(卡牌消耗!$B$5:$F$5,AG1439)/$Q$4/5,0)*5</f>
        <v>30</v>
      </c>
      <c r="AN1439" s="14" t="str">
        <f>IF(AE1439&gt;0,INDEX(挂机升级突破!$DT$4:$ED$4,AE1439),"")</f>
        <v/>
      </c>
      <c r="AO1439" s="14" t="str">
        <f>IF(AE1439&gt;0,ROUND(INDEX(挂机升级突破!$DT$6:$ED$57,卡牌消耗!AI1439,AE1439)*INDEX(卡牌消耗!$B$7:$F$7,AG1439)/$Q$4,0),"")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445"/>
        <v>28</v>
      </c>
      <c r="AC1440" s="14">
        <f>INDEX(挂机升级突破!$DQ$6:$DQ$57,卡牌消耗!AI1440)</f>
        <v>11</v>
      </c>
      <c r="AD1440" s="14">
        <f>INDEX(挂机升级突破!DR$6:DR$57,卡牌消耗!$AI1440)</f>
        <v>4</v>
      </c>
      <c r="AE1440" s="14">
        <f>INDEX(挂机升级突破!DS$6:DS$57,卡牌消耗!$AI1440)</f>
        <v>0</v>
      </c>
      <c r="AF1440" s="14" t="str">
        <f t="shared" si="446"/>
        <v>秦琼</v>
      </c>
      <c r="AG1440" s="14">
        <f t="shared" si="447"/>
        <v>4</v>
      </c>
      <c r="AH1440" s="14" t="str">
        <f t="shared" si="448"/>
        <v>秦琼魂火-32</v>
      </c>
      <c r="AI1440" s="14">
        <f t="shared" si="449"/>
        <v>32</v>
      </c>
      <c r="AJ1440" s="14" t="str">
        <f>INDEX(挂机升级突破!$DT$4:$ED$4,INDEX(挂机升级突破!$DQ$6:$DQ$57,卡牌消耗!AI1440))</f>
        <v>金币</v>
      </c>
      <c r="AK1440" s="14">
        <f>ROUND(INDEX(挂机升级突破!$DJ$6:$DJ$57,卡牌消耗!AI1440)*INDEX(卡牌消耗!$B$8:$F$8,AG1440)/$Q$4/50,0)*50</f>
        <v>18350</v>
      </c>
      <c r="AL1440" s="14" t="str">
        <f>IF(AD1440&gt;0,INDEX(挂机升级突破!$DT$4:$ED$4,AD1440),"")</f>
        <v>橙色基础材料</v>
      </c>
      <c r="AM1440" s="14">
        <f>ROUND(INDEX(挂机升级突破!$DT$6:$ED$57,卡牌消耗!AI1440,AD1440)*INDEX(卡牌消耗!$B$5:$F$5,AG1440)/$Q$4/5,0)*5</f>
        <v>30</v>
      </c>
      <c r="AN1440" s="14" t="str">
        <f>IF(AE1440&gt;0,INDEX(挂机升级突破!$DT$4:$ED$4,AE1440),"")</f>
        <v/>
      </c>
      <c r="AO1440" s="14" t="str">
        <f>IF(AE1440&gt;0,ROUND(INDEX(挂机升级突破!$DT$6:$ED$57,卡牌消耗!AI1440,AE1440)*INDEX(卡牌消耗!$B$7:$F$7,AG1440)/$Q$4,0),"")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445"/>
        <v>28</v>
      </c>
      <c r="AC1441" s="14">
        <f>INDEX(挂机升级突破!$DQ$6:$DQ$57,卡牌消耗!AI1441)</f>
        <v>11</v>
      </c>
      <c r="AD1441" s="14">
        <f>INDEX(挂机升级突破!DR$6:DR$57,卡牌消耗!$AI1441)</f>
        <v>4</v>
      </c>
      <c r="AE1441" s="14">
        <f>INDEX(挂机升级突破!DS$6:DS$57,卡牌消耗!$AI1441)</f>
        <v>0</v>
      </c>
      <c r="AF1441" s="14" t="str">
        <f t="shared" si="446"/>
        <v>秦琼</v>
      </c>
      <c r="AG1441" s="14">
        <f t="shared" si="447"/>
        <v>4</v>
      </c>
      <c r="AH1441" s="14" t="str">
        <f t="shared" si="448"/>
        <v>秦琼魂火-33</v>
      </c>
      <c r="AI1441" s="14">
        <f t="shared" si="449"/>
        <v>33</v>
      </c>
      <c r="AJ1441" s="14" t="str">
        <f>INDEX(挂机升级突破!$DT$4:$ED$4,INDEX(挂机升级突破!$DQ$6:$DQ$57,卡牌消耗!AI1441))</f>
        <v>金币</v>
      </c>
      <c r="AK1441" s="14">
        <f>ROUND(INDEX(挂机升级突破!$DJ$6:$DJ$57,卡牌消耗!AI1441)*INDEX(卡牌消耗!$B$8:$F$8,AG1441)/$Q$4/50,0)*50</f>
        <v>18350</v>
      </c>
      <c r="AL1441" s="14" t="str">
        <f>IF(AD1441&gt;0,INDEX(挂机升级突破!$DT$4:$ED$4,AD1441),"")</f>
        <v>橙色基础材料</v>
      </c>
      <c r="AM1441" s="14">
        <f>ROUND(INDEX(挂机升级突破!$DT$6:$ED$57,卡牌消耗!AI1441,AD1441)*INDEX(卡牌消耗!$B$5:$F$5,AG1441)/$Q$4/5,0)*5</f>
        <v>30</v>
      </c>
      <c r="AN1441" s="14" t="str">
        <f>IF(AE1441&gt;0,INDEX(挂机升级突破!$DT$4:$ED$4,AE1441),"")</f>
        <v/>
      </c>
      <c r="AO1441" s="14" t="str">
        <f>IF(AE1441&gt;0,ROUND(INDEX(挂机升级突破!$DT$6:$ED$57,卡牌消耗!AI1441,AE1441)*INDEX(卡牌消耗!$B$7:$F$7,AG1441)/$Q$4,0),"")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445"/>
        <v>28</v>
      </c>
      <c r="AC1442" s="14">
        <f>INDEX(挂机升级突破!$DQ$6:$DQ$57,卡牌消耗!AI1442)</f>
        <v>11</v>
      </c>
      <c r="AD1442" s="14">
        <f>INDEX(挂机升级突破!DR$6:DR$57,卡牌消耗!$AI1442)</f>
        <v>4</v>
      </c>
      <c r="AE1442" s="14">
        <f>INDEX(挂机升级突破!DS$6:DS$57,卡牌消耗!$AI1442)</f>
        <v>0</v>
      </c>
      <c r="AF1442" s="14" t="str">
        <f t="shared" si="446"/>
        <v>秦琼</v>
      </c>
      <c r="AG1442" s="14">
        <f t="shared" si="447"/>
        <v>4</v>
      </c>
      <c r="AH1442" s="14" t="str">
        <f t="shared" si="448"/>
        <v>秦琼魂火-34</v>
      </c>
      <c r="AI1442" s="14">
        <f t="shared" si="449"/>
        <v>34</v>
      </c>
      <c r="AJ1442" s="14" t="str">
        <f>INDEX(挂机升级突破!$DT$4:$ED$4,INDEX(挂机升级突破!$DQ$6:$DQ$57,卡牌消耗!AI1442))</f>
        <v>金币</v>
      </c>
      <c r="AK1442" s="14">
        <f>ROUND(INDEX(挂机升级突破!$DJ$6:$DJ$57,卡牌消耗!AI1442)*INDEX(卡牌消耗!$B$8:$F$8,AG1442)/$Q$4/50,0)*50</f>
        <v>18350</v>
      </c>
      <c r="AL1442" s="14" t="str">
        <f>IF(AD1442&gt;0,INDEX(挂机升级突破!$DT$4:$ED$4,AD1442),"")</f>
        <v>橙色基础材料</v>
      </c>
      <c r="AM1442" s="14">
        <f>ROUND(INDEX(挂机升级突破!$DT$6:$ED$57,卡牌消耗!AI1442,AD1442)*INDEX(卡牌消耗!$B$5:$F$5,AG1442)/$Q$4/5,0)*5</f>
        <v>35</v>
      </c>
      <c r="AN1442" s="14" t="str">
        <f>IF(AE1442&gt;0,INDEX(挂机升级突破!$DT$4:$ED$4,AE1442),"")</f>
        <v/>
      </c>
      <c r="AO1442" s="14" t="str">
        <f>IF(AE1442&gt;0,ROUND(INDEX(挂机升级突破!$DT$6:$ED$57,卡牌消耗!AI1442,AE1442)*INDEX(卡牌消耗!$B$7:$F$7,AG1442)/$Q$4,0),"")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445"/>
        <v>28</v>
      </c>
      <c r="AC1443" s="14">
        <f>INDEX(挂机升级突破!$DQ$6:$DQ$57,卡牌消耗!AI1443)</f>
        <v>11</v>
      </c>
      <c r="AD1443" s="14">
        <f>INDEX(挂机升级突破!DR$6:DR$57,卡牌消耗!$AI1443)</f>
        <v>4</v>
      </c>
      <c r="AE1443" s="14">
        <f>INDEX(挂机升级突破!DS$6:DS$57,卡牌消耗!$AI1443)</f>
        <v>0</v>
      </c>
      <c r="AF1443" s="14" t="str">
        <f t="shared" si="446"/>
        <v>秦琼</v>
      </c>
      <c r="AG1443" s="14">
        <f t="shared" si="447"/>
        <v>4</v>
      </c>
      <c r="AH1443" s="14" t="str">
        <f t="shared" si="448"/>
        <v>秦琼魂火-35</v>
      </c>
      <c r="AI1443" s="14">
        <f t="shared" si="449"/>
        <v>35</v>
      </c>
      <c r="AJ1443" s="14" t="str">
        <f>INDEX(挂机升级突破!$DT$4:$ED$4,INDEX(挂机升级突破!$DQ$6:$DQ$57,卡牌消耗!AI1443))</f>
        <v>金币</v>
      </c>
      <c r="AK1443" s="14">
        <f>ROUND(INDEX(挂机升级突破!$DJ$6:$DJ$57,卡牌消耗!AI1443)*INDEX(卡牌消耗!$B$8:$F$8,AG1443)/$Q$4/50,0)*50</f>
        <v>23350</v>
      </c>
      <c r="AL1443" s="14" t="str">
        <f>IF(AD1443&gt;0,INDEX(挂机升级突破!$DT$4:$ED$4,AD1443),"")</f>
        <v>橙色基础材料</v>
      </c>
      <c r="AM1443" s="14">
        <f>ROUND(INDEX(挂机升级突破!$DT$6:$ED$57,卡牌消耗!AI1443,AD1443)*INDEX(卡牌消耗!$B$5:$F$5,AG1443)/$Q$4/5,0)*5</f>
        <v>35</v>
      </c>
      <c r="AN1443" s="14" t="str">
        <f>IF(AE1443&gt;0,INDEX(挂机升级突破!$DT$4:$ED$4,AE1443),"")</f>
        <v/>
      </c>
      <c r="AO1443" s="14" t="str">
        <f>IF(AE1443&gt;0,ROUND(INDEX(挂机升级突破!$DT$6:$ED$57,卡牌消耗!AI1443,AE1443)*INDEX(卡牌消耗!$B$7:$F$7,AG1443)/$Q$4,0),"")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445"/>
        <v>28</v>
      </c>
      <c r="AC1444" s="14">
        <f>INDEX(挂机升级突破!$DQ$6:$DQ$57,卡牌消耗!AI1444)</f>
        <v>11</v>
      </c>
      <c r="AD1444" s="14">
        <f>INDEX(挂机升级突破!DR$6:DR$57,卡牌消耗!$AI1444)</f>
        <v>4</v>
      </c>
      <c r="AE1444" s="14">
        <f>INDEX(挂机升级突破!DS$6:DS$57,卡牌消耗!$AI1444)</f>
        <v>0</v>
      </c>
      <c r="AF1444" s="14" t="str">
        <f t="shared" si="446"/>
        <v>秦琼</v>
      </c>
      <c r="AG1444" s="14">
        <f t="shared" si="447"/>
        <v>4</v>
      </c>
      <c r="AH1444" s="14" t="str">
        <f t="shared" si="448"/>
        <v>秦琼魂火-36</v>
      </c>
      <c r="AI1444" s="14">
        <f t="shared" si="449"/>
        <v>36</v>
      </c>
      <c r="AJ1444" s="14" t="str">
        <f>INDEX(挂机升级突破!$DT$4:$ED$4,INDEX(挂机升级突破!$DQ$6:$DQ$57,卡牌消耗!AI1444))</f>
        <v>金币</v>
      </c>
      <c r="AK1444" s="14">
        <f>ROUND(INDEX(挂机升级突破!$DJ$6:$DJ$57,卡牌消耗!AI1444)*INDEX(卡牌消耗!$B$8:$F$8,AG1444)/$Q$4/50,0)*50</f>
        <v>23350</v>
      </c>
      <c r="AL1444" s="14" t="str">
        <f>IF(AD1444&gt;0,INDEX(挂机升级突破!$DT$4:$ED$4,AD1444),"")</f>
        <v>橙色基础材料</v>
      </c>
      <c r="AM1444" s="14">
        <f>ROUND(INDEX(挂机升级突破!$DT$6:$ED$57,卡牌消耗!AI1444,AD1444)*INDEX(卡牌消耗!$B$5:$F$5,AG1444)/$Q$4/5,0)*5</f>
        <v>35</v>
      </c>
      <c r="AN1444" s="14" t="str">
        <f>IF(AE1444&gt;0,INDEX(挂机升级突破!$DT$4:$ED$4,AE1444),"")</f>
        <v/>
      </c>
      <c r="AO1444" s="14" t="str">
        <f>IF(AE1444&gt;0,ROUND(INDEX(挂机升级突破!$DT$6:$ED$57,卡牌消耗!AI1444,AE1444)*INDEX(卡牌消耗!$B$7:$F$7,AG1444)/$Q$4,0),"")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445"/>
        <v>28</v>
      </c>
      <c r="AC1445" s="14">
        <f>INDEX(挂机升级突破!$DQ$6:$DQ$57,卡牌消耗!AI1445)</f>
        <v>11</v>
      </c>
      <c r="AD1445" s="14">
        <f>INDEX(挂机升级突破!DR$6:DR$57,卡牌消耗!$AI1445)</f>
        <v>4</v>
      </c>
      <c r="AE1445" s="14">
        <f>INDEX(挂机升级突破!DS$6:DS$57,卡牌消耗!$AI1445)</f>
        <v>0</v>
      </c>
      <c r="AF1445" s="14" t="str">
        <f t="shared" si="446"/>
        <v>秦琼</v>
      </c>
      <c r="AG1445" s="14">
        <f t="shared" si="447"/>
        <v>4</v>
      </c>
      <c r="AH1445" s="14" t="str">
        <f t="shared" si="448"/>
        <v>秦琼魂火-37</v>
      </c>
      <c r="AI1445" s="14">
        <f t="shared" si="449"/>
        <v>37</v>
      </c>
      <c r="AJ1445" s="14" t="str">
        <f>INDEX(挂机升级突破!$DT$4:$ED$4,INDEX(挂机升级突破!$DQ$6:$DQ$57,卡牌消耗!AI1445))</f>
        <v>金币</v>
      </c>
      <c r="AK1445" s="14">
        <f>ROUND(INDEX(挂机升级突破!$DJ$6:$DJ$57,卡牌消耗!AI1445)*INDEX(卡牌消耗!$B$8:$F$8,AG1445)/$Q$4/50,0)*50</f>
        <v>25000</v>
      </c>
      <c r="AL1445" s="14" t="str">
        <f>IF(AD1445&gt;0,INDEX(挂机升级突破!$DT$4:$ED$4,AD1445),"")</f>
        <v>橙色基础材料</v>
      </c>
      <c r="AM1445" s="14">
        <f>ROUND(INDEX(挂机升级突破!$DT$6:$ED$57,卡牌消耗!AI1445,AD1445)*INDEX(卡牌消耗!$B$5:$F$5,AG1445)/$Q$4/5,0)*5</f>
        <v>35</v>
      </c>
      <c r="AN1445" s="14" t="str">
        <f>IF(AE1445&gt;0,INDEX(挂机升级突破!$DT$4:$ED$4,AE1445),"")</f>
        <v/>
      </c>
      <c r="AO1445" s="14" t="str">
        <f>IF(AE1445&gt;0,ROUND(INDEX(挂机升级突破!$DT$6:$ED$57,卡牌消耗!AI1445,AE1445)*INDEX(卡牌消耗!$B$7:$F$7,AG1445)/$Q$4,0),"")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445"/>
        <v>28</v>
      </c>
      <c r="AC1446" s="14">
        <f>INDEX(挂机升级突破!$DQ$6:$DQ$57,卡牌消耗!AI1446)</f>
        <v>11</v>
      </c>
      <c r="AD1446" s="14">
        <f>INDEX(挂机升级突破!DR$6:DR$57,卡牌消耗!$AI1446)</f>
        <v>5</v>
      </c>
      <c r="AE1446" s="14">
        <f>INDEX(挂机升级突破!DS$6:DS$57,卡牌消耗!$AI1446)</f>
        <v>0</v>
      </c>
      <c r="AF1446" s="14" t="str">
        <f t="shared" si="446"/>
        <v>秦琼</v>
      </c>
      <c r="AG1446" s="14">
        <f t="shared" si="447"/>
        <v>4</v>
      </c>
      <c r="AH1446" s="14" t="str">
        <f t="shared" si="448"/>
        <v>秦琼魂火-38</v>
      </c>
      <c r="AI1446" s="14">
        <f t="shared" si="449"/>
        <v>38</v>
      </c>
      <c r="AJ1446" s="14" t="str">
        <f>INDEX(挂机升级突破!$DT$4:$ED$4,INDEX(挂机升级突破!$DQ$6:$DQ$57,卡牌消耗!AI1446))</f>
        <v>金币</v>
      </c>
      <c r="AK1446" s="14">
        <f>ROUND(INDEX(挂机升级突破!$DJ$6:$DJ$57,卡牌消耗!AI1446)*INDEX(卡牌消耗!$B$8:$F$8,AG1446)/$Q$4/50,0)*50</f>
        <v>32250</v>
      </c>
      <c r="AL1446" s="14" t="str">
        <f>IF(AD1446&gt;0,INDEX(挂机升级突破!$DT$4:$ED$4,AD1446),"")</f>
        <v>红色基础材料</v>
      </c>
      <c r="AM1446" s="14">
        <f>ROUND(INDEX(挂机升级突破!$DT$6:$ED$57,卡牌消耗!AI1446,AD1446)*INDEX(卡牌消耗!$B$5:$F$5,AG1446)/$Q$4/5,0)*5</f>
        <v>10</v>
      </c>
      <c r="AN1446" s="14" t="str">
        <f>IF(AE1446&gt;0,INDEX(挂机升级突破!$DT$4:$ED$4,AE1446),"")</f>
        <v/>
      </c>
      <c r="AO1446" s="14" t="str">
        <f>IF(AE1446&gt;0,ROUND(INDEX(挂机升级突破!$DT$6:$ED$57,卡牌消耗!AI1446,AE1446)*INDEX(卡牌消耗!$B$7:$F$7,AG1446)/$Q$4,0),"")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445"/>
        <v>28</v>
      </c>
      <c r="AC1447" s="14">
        <f>INDEX(挂机升级突破!$DQ$6:$DQ$57,卡牌消耗!AI1447)</f>
        <v>11</v>
      </c>
      <c r="AD1447" s="14">
        <f>INDEX(挂机升级突破!DR$6:DR$57,卡牌消耗!$AI1447)</f>
        <v>5</v>
      </c>
      <c r="AE1447" s="14">
        <f>INDEX(挂机升级突破!DS$6:DS$57,卡牌消耗!$AI1447)</f>
        <v>0</v>
      </c>
      <c r="AF1447" s="14" t="str">
        <f t="shared" si="446"/>
        <v>秦琼</v>
      </c>
      <c r="AG1447" s="14">
        <f t="shared" si="447"/>
        <v>4</v>
      </c>
      <c r="AH1447" s="14" t="str">
        <f t="shared" si="448"/>
        <v>秦琼魂火-39</v>
      </c>
      <c r="AI1447" s="14">
        <f t="shared" si="449"/>
        <v>39</v>
      </c>
      <c r="AJ1447" s="14" t="str">
        <f>INDEX(挂机升级突破!$DT$4:$ED$4,INDEX(挂机升级突破!$DQ$6:$DQ$57,卡牌消耗!AI1447))</f>
        <v>金币</v>
      </c>
      <c r="AK1447" s="14">
        <f>ROUND(INDEX(挂机升级突破!$DJ$6:$DJ$57,卡牌消耗!AI1447)*INDEX(卡牌消耗!$B$8:$F$8,AG1447)/$Q$4/50,0)*50</f>
        <v>32250</v>
      </c>
      <c r="AL1447" s="14" t="str">
        <f>IF(AD1447&gt;0,INDEX(挂机升级突破!$DT$4:$ED$4,AD1447),"")</f>
        <v>红色基础材料</v>
      </c>
      <c r="AM1447" s="14">
        <f>ROUND(INDEX(挂机升级突破!$DT$6:$ED$57,卡牌消耗!AI1447,AD1447)*INDEX(卡牌消耗!$B$5:$F$5,AG1447)/$Q$4/5,0)*5</f>
        <v>10</v>
      </c>
      <c r="AN1447" s="14" t="str">
        <f>IF(AE1447&gt;0,INDEX(挂机升级突破!$DT$4:$ED$4,AE1447),"")</f>
        <v/>
      </c>
      <c r="AO1447" s="14" t="str">
        <f>IF(AE1447&gt;0,ROUND(INDEX(挂机升级突破!$DT$6:$ED$57,卡牌消耗!AI1447,AE1447)*INDEX(卡牌消耗!$B$7:$F$7,AG1447)/$Q$4,0),"")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445"/>
        <v>28</v>
      </c>
      <c r="AC1448" s="14">
        <f>INDEX(挂机升级突破!$DQ$6:$DQ$57,卡牌消耗!AI1448)</f>
        <v>11</v>
      </c>
      <c r="AD1448" s="14">
        <f>INDEX(挂机升级突破!DR$6:DR$57,卡牌消耗!$AI1448)</f>
        <v>5</v>
      </c>
      <c r="AE1448" s="14">
        <f>INDEX(挂机升级突破!DS$6:DS$57,卡牌消耗!$AI1448)</f>
        <v>0</v>
      </c>
      <c r="AF1448" s="14" t="str">
        <f t="shared" si="446"/>
        <v>秦琼</v>
      </c>
      <c r="AG1448" s="14">
        <f t="shared" si="447"/>
        <v>4</v>
      </c>
      <c r="AH1448" s="14" t="str">
        <f t="shared" si="448"/>
        <v>秦琼魂火-40</v>
      </c>
      <c r="AI1448" s="14">
        <f t="shared" si="449"/>
        <v>40</v>
      </c>
      <c r="AJ1448" s="14" t="str">
        <f>INDEX(挂机升级突破!$DT$4:$ED$4,INDEX(挂机升级突破!$DQ$6:$DQ$57,卡牌消耗!AI1448))</f>
        <v>金币</v>
      </c>
      <c r="AK1448" s="14">
        <f>ROUND(INDEX(挂机升级突破!$DJ$6:$DJ$57,卡牌消耗!AI1448)*INDEX(卡牌消耗!$B$8:$F$8,AG1448)/$Q$4/50,0)*50</f>
        <v>32250</v>
      </c>
      <c r="AL1448" s="14" t="str">
        <f>IF(AD1448&gt;0,INDEX(挂机升级突破!$DT$4:$ED$4,AD1448),"")</f>
        <v>红色基础材料</v>
      </c>
      <c r="AM1448" s="14">
        <f>ROUND(INDEX(挂机升级突破!$DT$6:$ED$57,卡牌消耗!AI1448,AD1448)*INDEX(卡牌消耗!$B$5:$F$5,AG1448)/$Q$4/5,0)*5</f>
        <v>10</v>
      </c>
      <c r="AN1448" s="14" t="str">
        <f>IF(AE1448&gt;0,INDEX(挂机升级突破!$DT$4:$ED$4,AE1448),"")</f>
        <v/>
      </c>
      <c r="AO1448" s="14" t="str">
        <f>IF(AE1448&gt;0,ROUND(INDEX(挂机升级突破!$DT$6:$ED$57,卡牌消耗!AI1448,AE1448)*INDEX(卡牌消耗!$B$7:$F$7,AG1448)/$Q$4,0),"")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445"/>
        <v>28</v>
      </c>
      <c r="AC1449" s="14">
        <f>INDEX(挂机升级突破!$DQ$6:$DQ$57,卡牌消耗!AI1449)</f>
        <v>11</v>
      </c>
      <c r="AD1449" s="14">
        <f>INDEX(挂机升级突破!DR$6:DR$57,卡牌消耗!$AI1449)</f>
        <v>5</v>
      </c>
      <c r="AE1449" s="14">
        <f>INDEX(挂机升级突破!DS$6:DS$57,卡牌消耗!$AI1449)</f>
        <v>10</v>
      </c>
      <c r="AF1449" s="14" t="str">
        <f t="shared" si="446"/>
        <v>秦琼</v>
      </c>
      <c r="AG1449" s="14">
        <f t="shared" si="447"/>
        <v>4</v>
      </c>
      <c r="AH1449" s="14" t="str">
        <f t="shared" si="448"/>
        <v>秦琼魂火-41</v>
      </c>
      <c r="AI1449" s="14">
        <f t="shared" si="449"/>
        <v>41</v>
      </c>
      <c r="AJ1449" s="14" t="str">
        <f>INDEX(挂机升级突破!$DT$4:$ED$4,INDEX(挂机升级突破!$DQ$6:$DQ$57,卡牌消耗!AI1449))</f>
        <v>金币</v>
      </c>
      <c r="AK1449" s="14">
        <f>ROUND(INDEX(挂机升级突破!$DJ$6:$DJ$57,卡牌消耗!AI1449)*INDEX(卡牌消耗!$B$8:$F$8,AG1449)/$Q$4/50,0)*50</f>
        <v>44300</v>
      </c>
      <c r="AL1449" s="14" t="str">
        <f>IF(AD1449&gt;0,INDEX(挂机升级突破!$DT$4:$ED$4,AD1449),"")</f>
        <v>红色基础材料</v>
      </c>
      <c r="AM1449" s="14">
        <f>ROUND(INDEX(挂机升级突破!$DT$6:$ED$57,卡牌消耗!AI1449,AD1449)*INDEX(卡牌消耗!$B$5:$F$5,AG1449)/$Q$4/5,0)*5</f>
        <v>10</v>
      </c>
      <c r="AN1449" s="14" t="str">
        <f>IF(AE1449&gt;0,INDEX(挂机升级突破!$DT$4:$ED$4,AE1449),"")</f>
        <v>灵玉</v>
      </c>
      <c r="AO1449" s="14">
        <f>IF(AE1449&gt;0,ROUND(INDEX(挂机升级突破!$DT$6:$ED$57,卡牌消耗!AI1449,AE1449)*INDEX(卡牌消耗!$B$7:$F$7,AG1449)/$Q$4,0),"")</f>
        <v>3</v>
      </c>
    </row>
    <row r="1450" spans="27:41" ht="16.5" x14ac:dyDescent="0.2">
      <c r="AA1450" s="104">
        <v>1446</v>
      </c>
      <c r="AB1450" s="14">
        <f t="shared" si="445"/>
        <v>28</v>
      </c>
      <c r="AC1450" s="14">
        <f>INDEX(挂机升级突破!$DQ$6:$DQ$57,卡牌消耗!AI1450)</f>
        <v>11</v>
      </c>
      <c r="AD1450" s="14">
        <f>INDEX(挂机升级突破!DR$6:DR$57,卡牌消耗!$AI1450)</f>
        <v>5</v>
      </c>
      <c r="AE1450" s="14">
        <f>INDEX(挂机升级突破!DS$6:DS$57,卡牌消耗!$AI1450)</f>
        <v>10</v>
      </c>
      <c r="AF1450" s="14" t="str">
        <f t="shared" si="446"/>
        <v>秦琼</v>
      </c>
      <c r="AG1450" s="14">
        <f t="shared" si="447"/>
        <v>4</v>
      </c>
      <c r="AH1450" s="14" t="str">
        <f t="shared" si="448"/>
        <v>秦琼魂火-42</v>
      </c>
      <c r="AI1450" s="14">
        <f t="shared" si="449"/>
        <v>42</v>
      </c>
      <c r="AJ1450" s="14" t="str">
        <f>INDEX(挂机升级突破!$DT$4:$ED$4,INDEX(挂机升级突破!$DQ$6:$DQ$57,卡牌消耗!AI1450))</f>
        <v>金币</v>
      </c>
      <c r="AK1450" s="14">
        <f>ROUND(INDEX(挂机升级突破!$DJ$6:$DJ$57,卡牌消耗!AI1450)*INDEX(卡牌消耗!$B$8:$F$8,AG1450)/$Q$4/50,0)*50</f>
        <v>44300</v>
      </c>
      <c r="AL1450" s="14" t="str">
        <f>IF(AD1450&gt;0,INDEX(挂机升级突破!$DT$4:$ED$4,AD1450),"")</f>
        <v>红色基础材料</v>
      </c>
      <c r="AM1450" s="14">
        <f>ROUND(INDEX(挂机升级突破!$DT$6:$ED$57,卡牌消耗!AI1450,AD1450)*INDEX(卡牌消耗!$B$5:$F$5,AG1450)/$Q$4/5,0)*5</f>
        <v>10</v>
      </c>
      <c r="AN1450" s="14" t="str">
        <f>IF(AE1450&gt;0,INDEX(挂机升级突破!$DT$4:$ED$4,AE1450),"")</f>
        <v>灵玉</v>
      </c>
      <c r="AO1450" s="14">
        <f>IF(AE1450&gt;0,ROUND(INDEX(挂机升级突破!$DT$6:$ED$57,卡牌消耗!AI1450,AE1450)*INDEX(卡牌消耗!$B$7:$F$7,AG1450)/$Q$4,0),"")</f>
        <v>3</v>
      </c>
    </row>
    <row r="1451" spans="27:41" ht="16.5" x14ac:dyDescent="0.2">
      <c r="AA1451" s="104">
        <v>1447</v>
      </c>
      <c r="AB1451" s="14">
        <f t="shared" si="445"/>
        <v>28</v>
      </c>
      <c r="AC1451" s="14">
        <f>INDEX(挂机升级突破!$DQ$6:$DQ$57,卡牌消耗!AI1451)</f>
        <v>11</v>
      </c>
      <c r="AD1451" s="14">
        <f>INDEX(挂机升级突破!DR$6:DR$57,卡牌消耗!$AI1451)</f>
        <v>5</v>
      </c>
      <c r="AE1451" s="14">
        <f>INDEX(挂机升级突破!DS$6:DS$57,卡牌消耗!$AI1451)</f>
        <v>10</v>
      </c>
      <c r="AF1451" s="14" t="str">
        <f t="shared" si="446"/>
        <v>秦琼</v>
      </c>
      <c r="AG1451" s="14">
        <f t="shared" si="447"/>
        <v>4</v>
      </c>
      <c r="AH1451" s="14" t="str">
        <f t="shared" si="448"/>
        <v>秦琼魂火-43</v>
      </c>
      <c r="AI1451" s="14">
        <f t="shared" si="449"/>
        <v>43</v>
      </c>
      <c r="AJ1451" s="14" t="str">
        <f>INDEX(挂机升级突破!$DT$4:$ED$4,INDEX(挂机升级突破!$DQ$6:$DQ$57,卡牌消耗!AI1451))</f>
        <v>金币</v>
      </c>
      <c r="AK1451" s="14">
        <f>ROUND(INDEX(挂机升级突破!$DJ$6:$DJ$57,卡牌消耗!AI1451)*INDEX(卡牌消耗!$B$8:$F$8,AG1451)/$Q$4/50,0)*50</f>
        <v>44300</v>
      </c>
      <c r="AL1451" s="14" t="str">
        <f>IF(AD1451&gt;0,INDEX(挂机升级突破!$DT$4:$ED$4,AD1451),"")</f>
        <v>红色基础材料</v>
      </c>
      <c r="AM1451" s="14">
        <f>ROUND(INDEX(挂机升级突破!$DT$6:$ED$57,卡牌消耗!AI1451,AD1451)*INDEX(卡牌消耗!$B$5:$F$5,AG1451)/$Q$4/5,0)*5</f>
        <v>10</v>
      </c>
      <c r="AN1451" s="14" t="str">
        <f>IF(AE1451&gt;0,INDEX(挂机升级突破!$DT$4:$ED$4,AE1451),"")</f>
        <v>灵玉</v>
      </c>
      <c r="AO1451" s="14">
        <f>IF(AE1451&gt;0,ROUND(INDEX(挂机升级突破!$DT$6:$ED$57,卡牌消耗!AI1451,AE1451)*INDEX(卡牌消耗!$B$7:$F$7,AG1451)/$Q$4,0),"")</f>
        <v>3</v>
      </c>
    </row>
    <row r="1452" spans="27:41" ht="16.5" x14ac:dyDescent="0.2">
      <c r="AA1452" s="104">
        <v>1448</v>
      </c>
      <c r="AB1452" s="14">
        <f t="shared" si="445"/>
        <v>28</v>
      </c>
      <c r="AC1452" s="14">
        <f>INDEX(挂机升级突破!$DQ$6:$DQ$57,卡牌消耗!AI1452)</f>
        <v>11</v>
      </c>
      <c r="AD1452" s="14">
        <f>INDEX(挂机升级突破!DR$6:DR$57,卡牌消耗!$AI1452)</f>
        <v>5</v>
      </c>
      <c r="AE1452" s="14">
        <f>INDEX(挂机升级突破!DS$6:DS$57,卡牌消耗!$AI1452)</f>
        <v>10</v>
      </c>
      <c r="AF1452" s="14" t="str">
        <f t="shared" si="446"/>
        <v>秦琼</v>
      </c>
      <c r="AG1452" s="14">
        <f t="shared" si="447"/>
        <v>4</v>
      </c>
      <c r="AH1452" s="14" t="str">
        <f t="shared" si="448"/>
        <v>秦琼魂火-44</v>
      </c>
      <c r="AI1452" s="14">
        <f t="shared" si="449"/>
        <v>44</v>
      </c>
      <c r="AJ1452" s="14" t="str">
        <f>INDEX(挂机升级突破!$DT$4:$ED$4,INDEX(挂机升级突破!$DQ$6:$DQ$57,卡牌消耗!AI1452))</f>
        <v>金币</v>
      </c>
      <c r="AK1452" s="14">
        <f>ROUND(INDEX(挂机升级突破!$DJ$6:$DJ$57,卡牌消耗!AI1452)*INDEX(卡牌消耗!$B$8:$F$8,AG1452)/$Q$4/50,0)*50</f>
        <v>56400</v>
      </c>
      <c r="AL1452" s="14" t="str">
        <f>IF(AD1452&gt;0,INDEX(挂机升级突破!$DT$4:$ED$4,AD1452),"")</f>
        <v>红色基础材料</v>
      </c>
      <c r="AM1452" s="14">
        <f>ROUND(INDEX(挂机升级突破!$DT$6:$ED$57,卡牌消耗!AI1452,AD1452)*INDEX(卡牌消耗!$B$5:$F$5,AG1452)/$Q$4/5,0)*5</f>
        <v>15</v>
      </c>
      <c r="AN1452" s="14" t="str">
        <f>IF(AE1452&gt;0,INDEX(挂机升级突破!$DT$4:$ED$4,AE1452),"")</f>
        <v>灵玉</v>
      </c>
      <c r="AO1452" s="14">
        <f>IF(AE1452&gt;0,ROUND(INDEX(挂机升级突破!$DT$6:$ED$57,卡牌消耗!AI1452,AE1452)*INDEX(卡牌消耗!$B$7:$F$7,AG1452)/$Q$4,0),"")</f>
        <v>3</v>
      </c>
    </row>
    <row r="1453" spans="27:41" ht="16.5" x14ac:dyDescent="0.2">
      <c r="AA1453" s="104">
        <v>1449</v>
      </c>
      <c r="AB1453" s="14">
        <f t="shared" si="445"/>
        <v>28</v>
      </c>
      <c r="AC1453" s="14">
        <f>INDEX(挂机升级突破!$DQ$6:$DQ$57,卡牌消耗!AI1453)</f>
        <v>11</v>
      </c>
      <c r="AD1453" s="14">
        <f>INDEX(挂机升级突破!DR$6:DR$57,卡牌消耗!$AI1453)</f>
        <v>5</v>
      </c>
      <c r="AE1453" s="14">
        <f>INDEX(挂机升级突破!DS$6:DS$57,卡牌消耗!$AI1453)</f>
        <v>10</v>
      </c>
      <c r="AF1453" s="14" t="str">
        <f t="shared" si="446"/>
        <v>秦琼</v>
      </c>
      <c r="AG1453" s="14">
        <f t="shared" si="447"/>
        <v>4</v>
      </c>
      <c r="AH1453" s="14" t="str">
        <f t="shared" si="448"/>
        <v>秦琼魂火-45</v>
      </c>
      <c r="AI1453" s="14">
        <f t="shared" si="449"/>
        <v>45</v>
      </c>
      <c r="AJ1453" s="14" t="str">
        <f>INDEX(挂机升级突破!$DT$4:$ED$4,INDEX(挂机升级突破!$DQ$6:$DQ$57,卡牌消耗!AI1453))</f>
        <v>金币</v>
      </c>
      <c r="AK1453" s="14">
        <f>ROUND(INDEX(挂机升级突破!$DJ$6:$DJ$57,卡牌消耗!AI1453)*INDEX(卡牌消耗!$B$8:$F$8,AG1453)/$Q$4/50,0)*50</f>
        <v>56400</v>
      </c>
      <c r="AL1453" s="14" t="str">
        <f>IF(AD1453&gt;0,INDEX(挂机升级突破!$DT$4:$ED$4,AD1453),"")</f>
        <v>红色基础材料</v>
      </c>
      <c r="AM1453" s="14">
        <f>ROUND(INDEX(挂机升级突破!$DT$6:$ED$57,卡牌消耗!AI1453,AD1453)*INDEX(卡牌消耗!$B$5:$F$5,AG1453)/$Q$4/5,0)*5</f>
        <v>15</v>
      </c>
      <c r="AN1453" s="14" t="str">
        <f>IF(AE1453&gt;0,INDEX(挂机升级突破!$DT$4:$ED$4,AE1453),"")</f>
        <v>灵玉</v>
      </c>
      <c r="AO1453" s="14">
        <f>IF(AE1453&gt;0,ROUND(INDEX(挂机升级突破!$DT$6:$ED$57,卡牌消耗!AI1453,AE1453)*INDEX(卡牌消耗!$B$7:$F$7,AG1453)/$Q$4,0),"")</f>
        <v>3</v>
      </c>
    </row>
    <row r="1454" spans="27:41" ht="16.5" x14ac:dyDescent="0.2">
      <c r="AA1454" s="104">
        <v>1450</v>
      </c>
      <c r="AB1454" s="14">
        <f t="shared" si="445"/>
        <v>28</v>
      </c>
      <c r="AC1454" s="14">
        <f>INDEX(挂机升级突破!$DQ$6:$DQ$57,卡牌消耗!AI1454)</f>
        <v>11</v>
      </c>
      <c r="AD1454" s="14">
        <f>INDEX(挂机升级突破!DR$6:DR$57,卡牌消耗!$AI1454)</f>
        <v>5</v>
      </c>
      <c r="AE1454" s="14">
        <f>INDEX(挂机升级突破!DS$6:DS$57,卡牌消耗!$AI1454)</f>
        <v>10</v>
      </c>
      <c r="AF1454" s="14" t="str">
        <f t="shared" si="446"/>
        <v>秦琼</v>
      </c>
      <c r="AG1454" s="14">
        <f t="shared" si="447"/>
        <v>4</v>
      </c>
      <c r="AH1454" s="14" t="str">
        <f t="shared" si="448"/>
        <v>秦琼魂火-46</v>
      </c>
      <c r="AI1454" s="14">
        <f t="shared" si="449"/>
        <v>46</v>
      </c>
      <c r="AJ1454" s="14" t="str">
        <f>INDEX(挂机升级突破!$DT$4:$ED$4,INDEX(挂机升级突破!$DQ$6:$DQ$57,卡牌消耗!AI1454))</f>
        <v>金币</v>
      </c>
      <c r="AK1454" s="14">
        <f>ROUND(INDEX(挂机升级突破!$DJ$6:$DJ$57,卡牌消耗!AI1454)*INDEX(卡牌消耗!$B$8:$F$8,AG1454)/$Q$4/50,0)*50</f>
        <v>60450</v>
      </c>
      <c r="AL1454" s="14" t="str">
        <f>IF(AD1454&gt;0,INDEX(挂机升级突破!$DT$4:$ED$4,AD1454),"")</f>
        <v>红色基础材料</v>
      </c>
      <c r="AM1454" s="14">
        <f>ROUND(INDEX(挂机升级突破!$DT$6:$ED$57,卡牌消耗!AI1454,AD1454)*INDEX(卡牌消耗!$B$5:$F$5,AG1454)/$Q$4/5,0)*5</f>
        <v>15</v>
      </c>
      <c r="AN1454" s="14" t="str">
        <f>IF(AE1454&gt;0,INDEX(挂机升级突破!$DT$4:$ED$4,AE1454),"")</f>
        <v>灵玉</v>
      </c>
      <c r="AO1454" s="14">
        <f>IF(AE1454&gt;0,ROUND(INDEX(挂机升级突破!$DT$6:$ED$57,卡牌消耗!AI1454,AE1454)*INDEX(卡牌消耗!$B$7:$F$7,AG1454)/$Q$4,0),"")</f>
        <v>3</v>
      </c>
    </row>
    <row r="1455" spans="27:41" ht="16.5" x14ac:dyDescent="0.2">
      <c r="AA1455" s="104">
        <v>1451</v>
      </c>
      <c r="AB1455" s="14">
        <f t="shared" si="445"/>
        <v>28</v>
      </c>
      <c r="AC1455" s="14">
        <f>INDEX(挂机升级突破!$DQ$6:$DQ$57,卡牌消耗!AI1455)</f>
        <v>11</v>
      </c>
      <c r="AD1455" s="14">
        <f>INDEX(挂机升级突破!DR$6:DR$57,卡牌消耗!$AI1455)</f>
        <v>5</v>
      </c>
      <c r="AE1455" s="14">
        <f>INDEX(挂机升级突破!DS$6:DS$57,卡牌消耗!$AI1455)</f>
        <v>10</v>
      </c>
      <c r="AF1455" s="14" t="str">
        <f t="shared" si="446"/>
        <v>秦琼</v>
      </c>
      <c r="AG1455" s="14">
        <f t="shared" si="447"/>
        <v>4</v>
      </c>
      <c r="AH1455" s="14" t="str">
        <f t="shared" si="448"/>
        <v>秦琼魂火-47</v>
      </c>
      <c r="AI1455" s="14">
        <f t="shared" si="449"/>
        <v>47</v>
      </c>
      <c r="AJ1455" s="14" t="str">
        <f>INDEX(挂机升级突破!$DT$4:$ED$4,INDEX(挂机升级突破!$DQ$6:$DQ$57,卡牌消耗!AI1455))</f>
        <v>金币</v>
      </c>
      <c r="AK1455" s="14">
        <f>ROUND(INDEX(挂机升级突破!$DJ$6:$DJ$57,卡牌消耗!AI1455)*INDEX(卡牌消耗!$B$8:$F$8,AG1455)/$Q$4/50,0)*50</f>
        <v>293050</v>
      </c>
      <c r="AL1455" s="14" t="str">
        <f>IF(AD1455&gt;0,INDEX(挂机升级突破!$DT$4:$ED$4,AD1455),"")</f>
        <v>红色基础材料</v>
      </c>
      <c r="AM1455" s="14">
        <f>ROUND(INDEX(挂机升级突破!$DT$6:$ED$57,卡牌消耗!AI1455,AD1455)*INDEX(卡牌消耗!$B$5:$F$5,AG1455)/$Q$4/5,0)*5</f>
        <v>15</v>
      </c>
      <c r="AN1455" s="14" t="str">
        <f>IF(AE1455&gt;0,INDEX(挂机升级突破!$DT$4:$ED$4,AE1455),"")</f>
        <v>灵玉</v>
      </c>
      <c r="AO1455" s="14">
        <f>IF(AE1455&gt;0,ROUND(INDEX(挂机升级突破!$DT$6:$ED$57,卡牌消耗!AI1455,AE1455)*INDEX(卡牌消耗!$B$7:$F$7,AG1455)/$Q$4,0),"")</f>
        <v>3</v>
      </c>
    </row>
    <row r="1456" spans="27:41" ht="16.5" x14ac:dyDescent="0.2">
      <c r="AA1456" s="104">
        <v>1452</v>
      </c>
      <c r="AB1456" s="14">
        <f t="shared" si="445"/>
        <v>28</v>
      </c>
      <c r="AC1456" s="14">
        <f>INDEX(挂机升级突破!$DQ$6:$DQ$57,卡牌消耗!AI1456)</f>
        <v>11</v>
      </c>
      <c r="AD1456" s="14">
        <f>INDEX(挂机升级突破!DR$6:DR$57,卡牌消耗!$AI1456)</f>
        <v>5</v>
      </c>
      <c r="AE1456" s="14">
        <f>INDEX(挂机升级突破!DS$6:DS$57,卡牌消耗!$AI1456)</f>
        <v>10</v>
      </c>
      <c r="AF1456" s="14" t="str">
        <f t="shared" si="446"/>
        <v>秦琼</v>
      </c>
      <c r="AG1456" s="14">
        <f t="shared" si="447"/>
        <v>4</v>
      </c>
      <c r="AH1456" s="14" t="str">
        <f t="shared" si="448"/>
        <v>秦琼魂火-48</v>
      </c>
      <c r="AI1456" s="14">
        <f t="shared" si="449"/>
        <v>48</v>
      </c>
      <c r="AJ1456" s="14" t="str">
        <f>INDEX(挂机升级突破!$DT$4:$ED$4,INDEX(挂机升级突破!$DQ$6:$DQ$57,卡牌消耗!AI1456))</f>
        <v>金币</v>
      </c>
      <c r="AK1456" s="14">
        <f>ROUND(INDEX(挂机升级突破!$DJ$6:$DJ$57,卡牌消耗!AI1456)*INDEX(卡牌消耗!$B$8:$F$8,AG1456)/$Q$4/50,0)*50</f>
        <v>293050</v>
      </c>
      <c r="AL1456" s="14" t="str">
        <f>IF(AD1456&gt;0,INDEX(挂机升级突破!$DT$4:$ED$4,AD1456),"")</f>
        <v>红色基础材料</v>
      </c>
      <c r="AM1456" s="14">
        <f>ROUND(INDEX(挂机升级突破!$DT$6:$ED$57,卡牌消耗!AI1456,AD1456)*INDEX(卡牌消耗!$B$5:$F$5,AG1456)/$Q$4/5,0)*5</f>
        <v>15</v>
      </c>
      <c r="AN1456" s="14" t="str">
        <f>IF(AE1456&gt;0,INDEX(挂机升级突破!$DT$4:$ED$4,AE1456),"")</f>
        <v>灵玉</v>
      </c>
      <c r="AO1456" s="14">
        <f>IF(AE1456&gt;0,ROUND(INDEX(挂机升级突破!$DT$6:$ED$57,卡牌消耗!AI1456,AE1456)*INDEX(卡牌消耗!$B$7:$F$7,AG1456)/$Q$4,0),"")</f>
        <v>3</v>
      </c>
    </row>
    <row r="1457" spans="27:41" ht="16.5" x14ac:dyDescent="0.2">
      <c r="AA1457" s="104">
        <v>1453</v>
      </c>
      <c r="AB1457" s="14">
        <f t="shared" si="445"/>
        <v>28</v>
      </c>
      <c r="AC1457" s="14">
        <f>INDEX(挂机升级突破!$DQ$6:$DQ$57,卡牌消耗!AI1457)</f>
        <v>11</v>
      </c>
      <c r="AD1457" s="14">
        <f>INDEX(挂机升级突破!DR$6:DR$57,卡牌消耗!$AI1457)</f>
        <v>5</v>
      </c>
      <c r="AE1457" s="14">
        <f>INDEX(挂机升级突破!DS$6:DS$57,卡牌消耗!$AI1457)</f>
        <v>10</v>
      </c>
      <c r="AF1457" s="14" t="str">
        <f t="shared" si="446"/>
        <v>秦琼</v>
      </c>
      <c r="AG1457" s="14">
        <f t="shared" si="447"/>
        <v>4</v>
      </c>
      <c r="AH1457" s="14" t="str">
        <f t="shared" si="448"/>
        <v>秦琼魂火-49</v>
      </c>
      <c r="AI1457" s="14">
        <f t="shared" si="449"/>
        <v>49</v>
      </c>
      <c r="AJ1457" s="14" t="str">
        <f>INDEX(挂机升级突破!$DT$4:$ED$4,INDEX(挂机升级突破!$DQ$6:$DQ$57,卡牌消耗!AI1457))</f>
        <v>金币</v>
      </c>
      <c r="AK1457" s="14">
        <f>ROUND(INDEX(挂机升级突破!$DJ$6:$DJ$57,卡牌消耗!AI1457)*INDEX(卡牌消耗!$B$8:$F$8,AG1457)/$Q$4/50,0)*50</f>
        <v>293050</v>
      </c>
      <c r="AL1457" s="14" t="str">
        <f>IF(AD1457&gt;0,INDEX(挂机升级突破!$DT$4:$ED$4,AD1457),"")</f>
        <v>红色基础材料</v>
      </c>
      <c r="AM1457" s="14">
        <f>ROUND(INDEX(挂机升级突破!$DT$6:$ED$57,卡牌消耗!AI1457,AD1457)*INDEX(卡牌消耗!$B$5:$F$5,AG1457)/$Q$4/5,0)*5</f>
        <v>15</v>
      </c>
      <c r="AN1457" s="14" t="str">
        <f>IF(AE1457&gt;0,INDEX(挂机升级突破!$DT$4:$ED$4,AE1457),"")</f>
        <v>灵玉</v>
      </c>
      <c r="AO1457" s="14">
        <f>IF(AE1457&gt;0,ROUND(INDEX(挂机升级突破!$DT$6:$ED$57,卡牌消耗!AI1457,AE1457)*INDEX(卡牌消耗!$B$7:$F$7,AG1457)/$Q$4,0),"")</f>
        <v>3</v>
      </c>
    </row>
    <row r="1458" spans="27:41" ht="16.5" x14ac:dyDescent="0.2">
      <c r="AA1458" s="104">
        <v>1454</v>
      </c>
      <c r="AB1458" s="14">
        <f t="shared" si="445"/>
        <v>28</v>
      </c>
      <c r="AC1458" s="14">
        <f>INDEX(挂机升级突破!$DQ$6:$DQ$57,卡牌消耗!AI1458)</f>
        <v>11</v>
      </c>
      <c r="AD1458" s="14">
        <f>INDEX(挂机升级突破!DR$6:DR$57,卡牌消耗!$AI1458)</f>
        <v>5</v>
      </c>
      <c r="AE1458" s="14">
        <f>INDEX(挂机升级突破!DS$6:DS$57,卡牌消耗!$AI1458)</f>
        <v>10</v>
      </c>
      <c r="AF1458" s="14" t="str">
        <f t="shared" si="446"/>
        <v>秦琼</v>
      </c>
      <c r="AG1458" s="14">
        <f t="shared" si="447"/>
        <v>4</v>
      </c>
      <c r="AH1458" s="14" t="str">
        <f t="shared" si="448"/>
        <v>秦琼魂火-50</v>
      </c>
      <c r="AI1458" s="14">
        <f t="shared" si="449"/>
        <v>50</v>
      </c>
      <c r="AJ1458" s="14" t="str">
        <f>INDEX(挂机升级突破!$DT$4:$ED$4,INDEX(挂机升级突破!$DQ$6:$DQ$57,卡牌消耗!AI1458))</f>
        <v>金币</v>
      </c>
      <c r="AK1458" s="14">
        <f>ROUND(INDEX(挂机升级突破!$DJ$6:$DJ$57,卡牌消耗!AI1458)*INDEX(卡牌消耗!$B$8:$F$8,AG1458)/$Q$4/50,0)*50</f>
        <v>488450</v>
      </c>
      <c r="AL1458" s="14" t="str">
        <f>IF(AD1458&gt;0,INDEX(挂机升级突破!$DT$4:$ED$4,AD1458),"")</f>
        <v>红色基础材料</v>
      </c>
      <c r="AM1458" s="14">
        <f>ROUND(INDEX(挂机升级突破!$DT$6:$ED$57,卡牌消耗!AI1458,AD1458)*INDEX(卡牌消耗!$B$5:$F$5,AG1458)/$Q$4/5,0)*5</f>
        <v>15</v>
      </c>
      <c r="AN1458" s="14" t="str">
        <f>IF(AE1458&gt;0,INDEX(挂机升级突破!$DT$4:$ED$4,AE1458),"")</f>
        <v>灵玉</v>
      </c>
      <c r="AO1458" s="14">
        <f>IF(AE1458&gt;0,ROUND(INDEX(挂机升级突破!$DT$6:$ED$57,卡牌消耗!AI1458,AE1458)*INDEX(卡牌消耗!$B$7:$F$7,AG1458)/$Q$4,0),"")</f>
        <v>3</v>
      </c>
    </row>
    <row r="1459" spans="27:41" ht="16.5" x14ac:dyDescent="0.2">
      <c r="AA1459" s="104">
        <v>1455</v>
      </c>
      <c r="AB1459" s="14">
        <f t="shared" si="445"/>
        <v>28</v>
      </c>
      <c r="AC1459" s="14">
        <f>INDEX(挂机升级突破!$DQ$6:$DQ$57,卡牌消耗!AI1459)</f>
        <v>11</v>
      </c>
      <c r="AD1459" s="14">
        <f>INDEX(挂机升级突破!DR$6:DR$57,卡牌消耗!$AI1459)</f>
        <v>5</v>
      </c>
      <c r="AE1459" s="14">
        <f>INDEX(挂机升级突破!DS$6:DS$57,卡牌消耗!$AI1459)</f>
        <v>10</v>
      </c>
      <c r="AF1459" s="14" t="str">
        <f t="shared" si="446"/>
        <v>秦琼</v>
      </c>
      <c r="AG1459" s="14">
        <f t="shared" si="447"/>
        <v>4</v>
      </c>
      <c r="AH1459" s="14" t="str">
        <f t="shared" si="448"/>
        <v>秦琼魂火-51</v>
      </c>
      <c r="AI1459" s="14">
        <f t="shared" si="449"/>
        <v>51</v>
      </c>
      <c r="AJ1459" s="14" t="str">
        <f>INDEX(挂机升级突破!$DT$4:$ED$4,INDEX(挂机升级突破!$DQ$6:$DQ$57,卡牌消耗!AI1459))</f>
        <v>金币</v>
      </c>
      <c r="AK1459" s="14">
        <f>ROUND(INDEX(挂机升级突破!$DJ$6:$DJ$57,卡牌消耗!AI1459)*INDEX(卡牌消耗!$B$8:$F$8,AG1459)/$Q$4/50,0)*50</f>
        <v>537300</v>
      </c>
      <c r="AL1459" s="14" t="str">
        <f>IF(AD1459&gt;0,INDEX(挂机升级突破!$DT$4:$ED$4,AD1459),"")</f>
        <v>红色基础材料</v>
      </c>
      <c r="AM1459" s="14">
        <f>ROUND(INDEX(挂机升级突破!$DT$6:$ED$57,卡牌消耗!AI1459,AD1459)*INDEX(卡牌消耗!$B$5:$F$5,AG1459)/$Q$4/5,0)*5</f>
        <v>15</v>
      </c>
      <c r="AN1459" s="14" t="str">
        <f>IF(AE1459&gt;0,INDEX(挂机升级突破!$DT$4:$ED$4,AE1459),"")</f>
        <v>灵玉</v>
      </c>
      <c r="AO1459" s="14">
        <f>IF(AE1459&gt;0,ROUND(INDEX(挂机升级突破!$DT$6:$ED$57,卡牌消耗!AI1459,AE1459)*INDEX(卡牌消耗!$B$7:$F$7,AG1459)/$Q$4,0),"")</f>
        <v>3</v>
      </c>
    </row>
    <row r="1460" spans="27:41" ht="16.5" x14ac:dyDescent="0.2">
      <c r="AA1460" s="104">
        <v>1456</v>
      </c>
      <c r="AB1460" s="14">
        <f t="shared" si="445"/>
        <v>28</v>
      </c>
      <c r="AC1460" s="14">
        <f>INDEX(挂机升级突破!$DQ$6:$DQ$57,卡牌消耗!AI1460)</f>
        <v>11</v>
      </c>
      <c r="AD1460" s="14">
        <f>INDEX(挂机升级突破!DR$6:DR$57,卡牌消耗!$AI1460)</f>
        <v>5</v>
      </c>
      <c r="AE1460" s="14">
        <f>INDEX(挂机升级突破!DS$6:DS$57,卡牌消耗!$AI1460)</f>
        <v>10</v>
      </c>
      <c r="AF1460" s="14" t="str">
        <f t="shared" si="446"/>
        <v>秦琼</v>
      </c>
      <c r="AG1460" s="14">
        <f t="shared" si="447"/>
        <v>4</v>
      </c>
      <c r="AH1460" s="14" t="str">
        <f t="shared" si="448"/>
        <v>秦琼魂火-52</v>
      </c>
      <c r="AI1460" s="14">
        <f t="shared" si="449"/>
        <v>52</v>
      </c>
      <c r="AJ1460" s="14" t="str">
        <f>INDEX(挂机升级突破!$DT$4:$ED$4,INDEX(挂机升级突破!$DQ$6:$DQ$57,卡牌消耗!AI1460))</f>
        <v>金币</v>
      </c>
      <c r="AK1460" s="14">
        <f>ROUND(INDEX(挂机升级突破!$DJ$6:$DJ$57,卡牌消耗!AI1460)*INDEX(卡牌消耗!$B$8:$F$8,AG1460)/$Q$4/50,0)*50</f>
        <v>537300</v>
      </c>
      <c r="AL1460" s="14" t="str">
        <f>IF(AD1460&gt;0,INDEX(挂机升级突破!$DT$4:$ED$4,AD1460),"")</f>
        <v>红色基础材料</v>
      </c>
      <c r="AM1460" s="14">
        <f>ROUND(INDEX(挂机升级突破!$DT$6:$ED$57,卡牌消耗!AI1460,AD1460)*INDEX(卡牌消耗!$B$5:$F$5,AG1460)/$Q$4/5,0)*5</f>
        <v>15</v>
      </c>
      <c r="AN1460" s="14" t="str">
        <f>IF(AE1460&gt;0,INDEX(挂机升级突破!$DT$4:$ED$4,AE1460),"")</f>
        <v>灵玉</v>
      </c>
      <c r="AO1460" s="14">
        <f>IF(AE1460&gt;0,ROUND(INDEX(挂机升级突破!$DT$6:$ED$57,卡牌消耗!AI1460,AE1460)*INDEX(卡牌消耗!$B$7:$F$7,AG1460)/$Q$4,0),"")</f>
        <v>3</v>
      </c>
    </row>
  </sheetData>
  <mergeCells count="9">
    <mergeCell ref="A3:F3"/>
    <mergeCell ref="I3:M3"/>
    <mergeCell ref="AA3:AO3"/>
    <mergeCell ref="I11:N11"/>
    <mergeCell ref="I19:N19"/>
    <mergeCell ref="T3:X3"/>
    <mergeCell ref="AR3:BE3"/>
    <mergeCell ref="CN3:CX3"/>
    <mergeCell ref="BH3:BV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workbookViewId="0">
      <selection activeCell="DG19" sqref="DG19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568</v>
      </c>
    </row>
    <row r="3" spans="1:194" ht="16.5" x14ac:dyDescent="0.2">
      <c r="A3" s="80" t="s">
        <v>559</v>
      </c>
      <c r="B3" s="79">
        <v>5</v>
      </c>
      <c r="C3" s="82" t="s">
        <v>569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216</v>
      </c>
      <c r="BW4" s="35">
        <v>0</v>
      </c>
      <c r="BX4" s="35">
        <v>0</v>
      </c>
      <c r="BY4" s="35">
        <v>0</v>
      </c>
      <c r="BZ4" s="35">
        <v>0</v>
      </c>
      <c r="CG4" s="204" t="s">
        <v>620</v>
      </c>
      <c r="CH4" s="204"/>
      <c r="CI4" s="204"/>
      <c r="CJ4" s="204"/>
      <c r="CK4" s="204" t="s">
        <v>621</v>
      </c>
      <c r="CL4" s="204"/>
      <c r="CM4" s="204"/>
      <c r="CN4" s="204"/>
      <c r="CO4" s="204" t="s">
        <v>133</v>
      </c>
      <c r="CP4" s="204"/>
      <c r="CQ4" s="204"/>
      <c r="CR4" s="204"/>
      <c r="CW4" s="204" t="s">
        <v>618</v>
      </c>
      <c r="CX4" s="204"/>
      <c r="CY4" s="204"/>
      <c r="CZ4" s="204"/>
      <c r="DC4" s="203" t="s">
        <v>616</v>
      </c>
      <c r="DD4" s="203"/>
      <c r="DE4" s="203"/>
      <c r="DF4" s="203"/>
      <c r="DG4" s="204" t="s">
        <v>619</v>
      </c>
      <c r="DH4" s="204"/>
      <c r="DI4" s="204"/>
      <c r="DJ4" s="204"/>
      <c r="DK4" s="203" t="s">
        <v>617</v>
      </c>
      <c r="DL4" s="203"/>
      <c r="DM4" s="203"/>
      <c r="DN4" s="203"/>
    </row>
    <row r="5" spans="1:194" ht="17.25" x14ac:dyDescent="0.2">
      <c r="A5" s="12" t="s">
        <v>540</v>
      </c>
      <c r="B5" s="12" t="s">
        <v>73</v>
      </c>
      <c r="C5" s="12" t="s">
        <v>1390</v>
      </c>
      <c r="D5" s="12" t="s">
        <v>558</v>
      </c>
      <c r="E5" s="12" t="s">
        <v>570</v>
      </c>
      <c r="F5" s="12" t="s">
        <v>364</v>
      </c>
      <c r="G5" s="12" t="s">
        <v>541</v>
      </c>
      <c r="H5" s="12" t="s">
        <v>542</v>
      </c>
      <c r="I5" s="12" t="s">
        <v>543</v>
      </c>
      <c r="J5" s="12" t="s">
        <v>544</v>
      </c>
      <c r="K5" s="12" t="s">
        <v>541</v>
      </c>
      <c r="L5" s="12" t="s">
        <v>542</v>
      </c>
      <c r="M5" s="12" t="s">
        <v>543</v>
      </c>
      <c r="N5" s="12" t="s">
        <v>544</v>
      </c>
      <c r="O5" s="12" t="s">
        <v>541</v>
      </c>
      <c r="P5" s="12" t="s">
        <v>542</v>
      </c>
      <c r="Q5" s="12" t="s">
        <v>543</v>
      </c>
      <c r="R5" s="12" t="s">
        <v>544</v>
      </c>
      <c r="S5" s="12" t="s">
        <v>571</v>
      </c>
      <c r="T5" s="12" t="s">
        <v>80</v>
      </c>
      <c r="U5" s="12" t="s">
        <v>541</v>
      </c>
      <c r="V5" s="12" t="s">
        <v>542</v>
      </c>
      <c r="W5" s="12" t="s">
        <v>543</v>
      </c>
      <c r="X5" s="12" t="s">
        <v>544</v>
      </c>
      <c r="Y5" s="12" t="s">
        <v>541</v>
      </c>
      <c r="Z5" s="12" t="s">
        <v>542</v>
      </c>
      <c r="AA5" s="12" t="s">
        <v>543</v>
      </c>
      <c r="AB5" s="12" t="s">
        <v>544</v>
      </c>
      <c r="AC5" s="12" t="s">
        <v>572</v>
      </c>
      <c r="AD5" s="12" t="s">
        <v>80</v>
      </c>
      <c r="AE5" s="12" t="s">
        <v>541</v>
      </c>
      <c r="AF5" s="12" t="s">
        <v>542</v>
      </c>
      <c r="AG5" s="12" t="s">
        <v>543</v>
      </c>
      <c r="AH5" s="12" t="s">
        <v>544</v>
      </c>
      <c r="AI5" s="12" t="s">
        <v>541</v>
      </c>
      <c r="AJ5" s="12" t="s">
        <v>542</v>
      </c>
      <c r="AK5" s="12" t="s">
        <v>543</v>
      </c>
      <c r="AL5" s="12" t="s">
        <v>544</v>
      </c>
      <c r="AN5" s="12" t="s">
        <v>551</v>
      </c>
      <c r="AO5" s="12" t="s">
        <v>552</v>
      </c>
      <c r="AP5" s="12" t="s">
        <v>622</v>
      </c>
      <c r="AQ5" s="12" t="s">
        <v>623</v>
      </c>
      <c r="AR5" s="12" t="s">
        <v>624</v>
      </c>
      <c r="AT5" s="45" t="s">
        <v>565</v>
      </c>
      <c r="AU5" s="12" t="s">
        <v>217</v>
      </c>
      <c r="AV5" s="12" t="s">
        <v>43</v>
      </c>
      <c r="AW5" s="12" t="s">
        <v>143</v>
      </c>
      <c r="AX5" s="12" t="s">
        <v>143</v>
      </c>
      <c r="AZ5" s="12" t="s">
        <v>563</v>
      </c>
      <c r="BA5" s="12" t="s">
        <v>560</v>
      </c>
      <c r="BB5" s="12" t="s">
        <v>561</v>
      </c>
      <c r="BC5" s="12" t="s">
        <v>562</v>
      </c>
      <c r="BD5" s="12" t="s">
        <v>828</v>
      </c>
      <c r="BE5" s="12" t="s">
        <v>829</v>
      </c>
      <c r="BF5" s="12" t="s">
        <v>541</v>
      </c>
      <c r="BG5" s="12" t="s">
        <v>542</v>
      </c>
      <c r="BH5" s="12" t="s">
        <v>543</v>
      </c>
      <c r="BI5" s="12" t="s">
        <v>544</v>
      </c>
      <c r="BJ5" s="12" t="s">
        <v>541</v>
      </c>
      <c r="BK5" s="12" t="s">
        <v>542</v>
      </c>
      <c r="BL5" s="12" t="s">
        <v>543</v>
      </c>
      <c r="BM5" s="12" t="s">
        <v>544</v>
      </c>
      <c r="BN5" s="12" t="s">
        <v>541</v>
      </c>
      <c r="BO5" s="12" t="s">
        <v>542</v>
      </c>
      <c r="BP5" s="12" t="s">
        <v>543</v>
      </c>
      <c r="BQ5" s="12" t="s">
        <v>544</v>
      </c>
      <c r="BR5" s="12" t="s">
        <v>581</v>
      </c>
      <c r="BS5" s="12" t="s">
        <v>541</v>
      </c>
      <c r="BT5" s="12" t="s">
        <v>542</v>
      </c>
      <c r="BU5" s="12" t="s">
        <v>543</v>
      </c>
      <c r="BV5" s="12" t="s">
        <v>544</v>
      </c>
      <c r="BW5" s="12" t="s">
        <v>541</v>
      </c>
      <c r="BX5" s="12" t="s">
        <v>542</v>
      </c>
      <c r="BY5" s="12" t="s">
        <v>543</v>
      </c>
      <c r="BZ5" s="12" t="s">
        <v>544</v>
      </c>
      <c r="CC5" s="12" t="s">
        <v>71</v>
      </c>
      <c r="CD5" s="12" t="s">
        <v>34</v>
      </c>
      <c r="CE5" s="12" t="s">
        <v>614</v>
      </c>
      <c r="CF5" s="12" t="s">
        <v>220</v>
      </c>
      <c r="CG5" s="12" t="s">
        <v>541</v>
      </c>
      <c r="CH5" s="12" t="s">
        <v>542</v>
      </c>
      <c r="CI5" s="12" t="s">
        <v>543</v>
      </c>
      <c r="CJ5" s="12" t="s">
        <v>544</v>
      </c>
      <c r="CK5" s="12" t="s">
        <v>541</v>
      </c>
      <c r="CL5" s="12" t="s">
        <v>542</v>
      </c>
      <c r="CM5" s="12" t="s">
        <v>543</v>
      </c>
      <c r="CN5" s="12" t="s">
        <v>544</v>
      </c>
      <c r="CO5" s="12" t="s">
        <v>541</v>
      </c>
      <c r="CP5" s="12" t="s">
        <v>542</v>
      </c>
      <c r="CQ5" s="12" t="s">
        <v>543</v>
      </c>
      <c r="CR5" s="12" t="s">
        <v>544</v>
      </c>
      <c r="CU5" s="12" t="s">
        <v>71</v>
      </c>
      <c r="CV5" s="12" t="s">
        <v>34</v>
      </c>
      <c r="CW5" s="12" t="s">
        <v>541</v>
      </c>
      <c r="CX5" s="12" t="s">
        <v>542</v>
      </c>
      <c r="CY5" s="12" t="s">
        <v>543</v>
      </c>
      <c r="CZ5" s="12" t="s">
        <v>544</v>
      </c>
      <c r="DA5" s="12" t="s">
        <v>615</v>
      </c>
      <c r="DB5" s="12" t="s">
        <v>34</v>
      </c>
      <c r="DC5" s="12" t="s">
        <v>541</v>
      </c>
      <c r="DD5" s="12" t="s">
        <v>542</v>
      </c>
      <c r="DE5" s="12" t="s">
        <v>543</v>
      </c>
      <c r="DF5" s="12" t="s">
        <v>544</v>
      </c>
      <c r="DG5" s="12" t="s">
        <v>541</v>
      </c>
      <c r="DH5" s="12" t="s">
        <v>542</v>
      </c>
      <c r="DI5" s="12" t="s">
        <v>543</v>
      </c>
      <c r="DJ5" s="12" t="s">
        <v>544</v>
      </c>
      <c r="DK5" s="12" t="s">
        <v>541</v>
      </c>
      <c r="DL5" s="12" t="s">
        <v>542</v>
      </c>
      <c r="DM5" s="12" t="s">
        <v>543</v>
      </c>
      <c r="DN5" s="12" t="s">
        <v>544</v>
      </c>
      <c r="DQ5" s="12" t="s">
        <v>830</v>
      </c>
      <c r="DR5" s="12" t="s">
        <v>831</v>
      </c>
      <c r="DS5" s="12" t="s">
        <v>832</v>
      </c>
      <c r="DT5" s="12" t="s">
        <v>833</v>
      </c>
      <c r="DU5" s="12" t="s">
        <v>834</v>
      </c>
      <c r="DV5" s="12" t="s">
        <v>835</v>
      </c>
      <c r="DW5" s="12" t="s">
        <v>836</v>
      </c>
      <c r="DX5" s="12" t="s">
        <v>837</v>
      </c>
      <c r="DY5" s="12" t="s">
        <v>838</v>
      </c>
      <c r="EA5" s="12" t="s">
        <v>1130</v>
      </c>
      <c r="EB5" s="12" t="s">
        <v>1115</v>
      </c>
      <c r="EC5" s="12" t="s">
        <v>1134</v>
      </c>
      <c r="EF5" s="12" t="s">
        <v>1133</v>
      </c>
      <c r="EG5" s="12" t="s">
        <v>1132</v>
      </c>
      <c r="EH5" s="12" t="s">
        <v>1131</v>
      </c>
      <c r="EI5" s="12" t="s">
        <v>957</v>
      </c>
      <c r="EJ5" s="12" t="s">
        <v>942</v>
      </c>
      <c r="EK5" s="12" t="s">
        <v>943</v>
      </c>
      <c r="EL5" s="12" t="s">
        <v>850</v>
      </c>
      <c r="EM5" s="12" t="s">
        <v>851</v>
      </c>
      <c r="EN5" s="12" t="s">
        <v>941</v>
      </c>
      <c r="EO5" s="12" t="s">
        <v>944</v>
      </c>
      <c r="EP5" s="12" t="s">
        <v>855</v>
      </c>
      <c r="EQ5" s="12" t="s">
        <v>946</v>
      </c>
      <c r="ER5" s="12" t="s">
        <v>856</v>
      </c>
      <c r="ES5" s="12"/>
      <c r="ET5" s="12" t="s">
        <v>849</v>
      </c>
      <c r="EV5" s="12" t="s">
        <v>839</v>
      </c>
      <c r="EW5" s="12" t="s">
        <v>840</v>
      </c>
      <c r="EX5" s="12" t="s">
        <v>841</v>
      </c>
      <c r="EY5" s="12" t="s">
        <v>842</v>
      </c>
      <c r="EZ5" s="12" t="s">
        <v>843</v>
      </c>
      <c r="FA5" s="12" t="s">
        <v>844</v>
      </c>
      <c r="FB5" s="12" t="s">
        <v>845</v>
      </c>
      <c r="FC5" s="12" t="s">
        <v>846</v>
      </c>
      <c r="FD5" s="12" t="s">
        <v>847</v>
      </c>
      <c r="FG5" s="12" t="s">
        <v>873</v>
      </c>
      <c r="FH5" s="12" t="s">
        <v>951</v>
      </c>
      <c r="FI5" s="12" t="s">
        <v>858</v>
      </c>
      <c r="FJ5" s="12" t="s">
        <v>1136</v>
      </c>
      <c r="FN5" s="12" t="s">
        <v>947</v>
      </c>
      <c r="FO5" s="12" t="s">
        <v>956</v>
      </c>
      <c r="FP5" s="12" t="s">
        <v>948</v>
      </c>
      <c r="FQ5" s="12" t="s">
        <v>1135</v>
      </c>
      <c r="FR5" s="12" t="s">
        <v>955</v>
      </c>
      <c r="FS5" s="12" t="s">
        <v>950</v>
      </c>
      <c r="FT5" s="12" t="s">
        <v>949</v>
      </c>
      <c r="FU5" s="12" t="s">
        <v>942</v>
      </c>
      <c r="FV5" s="12" t="s">
        <v>943</v>
      </c>
      <c r="FW5" s="12" t="s">
        <v>850</v>
      </c>
      <c r="FX5" s="12" t="s">
        <v>851</v>
      </c>
      <c r="FY5" s="12" t="s">
        <v>941</v>
      </c>
      <c r="FZ5" s="12" t="s">
        <v>944</v>
      </c>
      <c r="GA5" s="12" t="s">
        <v>855</v>
      </c>
      <c r="GB5" s="12" t="s">
        <v>946</v>
      </c>
      <c r="GC5" s="12" t="s">
        <v>856</v>
      </c>
      <c r="GD5" s="12" t="s">
        <v>839</v>
      </c>
      <c r="GE5" s="12" t="s">
        <v>840</v>
      </c>
      <c r="GF5" s="12" t="s">
        <v>841</v>
      </c>
      <c r="GG5" s="12" t="s">
        <v>842</v>
      </c>
      <c r="GH5" s="12" t="s">
        <v>843</v>
      </c>
      <c r="GI5" s="12" t="s">
        <v>844</v>
      </c>
      <c r="GJ5" s="12" t="s">
        <v>845</v>
      </c>
      <c r="GK5" s="12" t="s">
        <v>846</v>
      </c>
      <c r="GL5" s="12" t="s">
        <v>847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541</v>
      </c>
      <c r="AO6" s="79">
        <v>5</v>
      </c>
      <c r="AP6" s="83">
        <v>20</v>
      </c>
      <c r="AQ6" s="83"/>
      <c r="AR6" s="83">
        <f>AO6*AP6*1000</f>
        <v>100000</v>
      </c>
      <c r="AT6" s="81" t="s">
        <v>566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564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 t="shared" ref="BJ6:BJ13" si="0">$O$16*BF6</f>
        <v>206.86800000000005</v>
      </c>
      <c r="BK6" s="81">
        <f t="shared" ref="BK6:BK13" si="1">$P$16*BG6</f>
        <v>0</v>
      </c>
      <c r="BL6" s="81">
        <f t="shared" ref="BL6:BL13" si="2">$Q$16*BH6</f>
        <v>0</v>
      </c>
      <c r="BM6" s="81">
        <f t="shared" ref="BM6:BM13" si="3">$R$16*BI6</f>
        <v>0</v>
      </c>
      <c r="BN6" s="81">
        <f t="shared" ref="BN6:BN13" si="4">$Y$16*BF6</f>
        <v>426.02</v>
      </c>
      <c r="BO6" s="81">
        <f t="shared" ref="BO6:BO13" si="5">$Z$16*BG6</f>
        <v>0</v>
      </c>
      <c r="BP6" s="81">
        <f t="shared" ref="BP6:BP13" si="6">$AA$16*BH6</f>
        <v>0</v>
      </c>
      <c r="BQ6" s="81">
        <f t="shared" ref="BQ6:BQ13" si="7">$AB$16*BI6</f>
        <v>0</v>
      </c>
      <c r="BR6" s="81">
        <v>7</v>
      </c>
      <c r="BS6" s="81">
        <f t="shared" ref="BS6:BT13" si="8">$AI$16*BF6</f>
        <v>498.28000000000014</v>
      </c>
      <c r="BT6" s="81">
        <f t="shared" si="8"/>
        <v>0</v>
      </c>
      <c r="BU6" s="81">
        <f t="shared" ref="BU6:BU13" si="9">$AK$16*BH6</f>
        <v>0</v>
      </c>
      <c r="BV6" s="81">
        <f t="shared" ref="BV6:BV13" si="10">$AL$16*BI6</f>
        <v>0</v>
      </c>
      <c r="BW6" s="14">
        <f>BS6/(1-BW$4)</f>
        <v>498.28000000000014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1">
        <v>1</v>
      </c>
      <c r="CD6" s="81">
        <f>INDEX(节奏总表!$CK$4:$CK$63,专属武器强化!CC6)</f>
        <v>27</v>
      </c>
      <c r="CE6" s="81"/>
      <c r="CF6" s="81">
        <f t="shared" ref="CF6:CF37" si="12">MATCH(CD6,$B$6:$B$15,1)-1</f>
        <v>0</v>
      </c>
      <c r="CG6" s="14">
        <f t="shared" ref="CG6:CG37" si="13">IF($CF6&gt;0,INDEX(AE$7:AE$15,$CF6),0)*$B$3</f>
        <v>0</v>
      </c>
      <c r="CH6" s="14">
        <f t="shared" ref="CH6:CH37" si="14">IF($CF6&gt;0,INDEX(AF$7:AF$15,$CF6),0)*$B$3</f>
        <v>0</v>
      </c>
      <c r="CI6" s="14">
        <f t="shared" ref="CI6:CI37" si="15">IF($CF6&gt;0,INDEX(AG$7:AG$15,$CF6),0)*$B$3</f>
        <v>0</v>
      </c>
      <c r="CJ6" s="14">
        <f t="shared" ref="CJ6:CJ37" si="16">IF($CF6&gt;0,INDEX(AH$7:AH$15,$CF6),0)*$B$3</f>
        <v>0</v>
      </c>
      <c r="CK6" s="14"/>
      <c r="CL6" s="14"/>
      <c r="CM6" s="14"/>
      <c r="CN6" s="14"/>
      <c r="CO6" s="14">
        <f>SUM(CG$6:CG6)</f>
        <v>0</v>
      </c>
      <c r="CP6" s="14">
        <f>SUM(CH$6:CH6)</f>
        <v>0</v>
      </c>
      <c r="CQ6" s="14">
        <f>SUM(CI$6:CI6)</f>
        <v>0</v>
      </c>
      <c r="CR6" s="14">
        <f>SUM(CJ$6:CJ6)</f>
        <v>0</v>
      </c>
      <c r="CU6" s="83">
        <v>1</v>
      </c>
      <c r="CV6" s="14">
        <f>INDEX(节奏总表!$CK$4:CK63,专属武器强化!CU6)</f>
        <v>27</v>
      </c>
      <c r="CW6" s="14">
        <f t="shared" ref="CW6:CW37" si="17">INDEX(CO$6:CO$65,$CU6)</f>
        <v>0</v>
      </c>
      <c r="CX6" s="14">
        <f t="shared" ref="CX6:CZ6" si="18">INDEX(CP$6:CP$65,$CU6)</f>
        <v>0</v>
      </c>
      <c r="CY6" s="14">
        <f t="shared" si="18"/>
        <v>0</v>
      </c>
      <c r="CZ6" s="14">
        <f t="shared" si="18"/>
        <v>0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3.1338364779874222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945</v>
      </c>
      <c r="EK6" s="139">
        <f>ROUND(INDEX($EC$6:$EC$13,EG6)*EH6/ET6,0)</f>
        <v>95</v>
      </c>
      <c r="EL6" s="139" t="s">
        <v>848</v>
      </c>
      <c r="EM6" s="139">
        <v>1</v>
      </c>
      <c r="EN6" s="139"/>
      <c r="EO6" s="139"/>
      <c r="EP6" s="139">
        <f t="shared" ref="EP6:EP37" si="20">ROUND(1/ET6,2)</f>
        <v>0.32</v>
      </c>
      <c r="EQ6" s="139">
        <v>1</v>
      </c>
      <c r="ER6" s="139">
        <f>FD6</f>
        <v>5</v>
      </c>
      <c r="ES6" s="139"/>
      <c r="ET6" s="139">
        <f t="shared" ref="ET6:ET14" si="21">DT6/EM6</f>
        <v>3.1338364779874222</v>
      </c>
      <c r="EV6">
        <v>0</v>
      </c>
      <c r="EW6">
        <v>1</v>
      </c>
      <c r="EX6">
        <f t="shared" ref="EX6:EX37" si="22">ROUND(ET6*0.35,0)</f>
        <v>1</v>
      </c>
      <c r="EY6" s="89">
        <f t="shared" ref="EY6:EY37" si="23">ROUND(1/ET6/2,4)</f>
        <v>0.1595</v>
      </c>
      <c r="EZ6">
        <v>1</v>
      </c>
      <c r="FA6">
        <f t="shared" ref="FA6:FA37" si="24">ROUND(ET6*0.7,0)</f>
        <v>2</v>
      </c>
      <c r="FB6" s="89">
        <f t="shared" ref="FB6:FB37" si="25">ROUND(2/ET6,4)</f>
        <v>0.63819999999999999</v>
      </c>
      <c r="FC6">
        <v>1</v>
      </c>
      <c r="FD6">
        <f t="shared" ref="FD6:FD37" si="26">ROUND(ET6*1.5,0)</f>
        <v>5</v>
      </c>
      <c r="FG6" s="101">
        <v>1102001</v>
      </c>
      <c r="FH6" s="101">
        <v>1102001</v>
      </c>
      <c r="FI6" s="101" t="s">
        <v>172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27">IF($FT6&gt;0,INDEX(EV$6:EV$77,$FO6),"")</f>
        <v/>
      </c>
      <c r="GE6" s="101" t="str">
        <f t="shared" si="27"/>
        <v/>
      </c>
      <c r="GF6" s="101" t="str">
        <f t="shared" si="27"/>
        <v/>
      </c>
      <c r="GG6" s="101" t="str">
        <f t="shared" si="27"/>
        <v/>
      </c>
      <c r="GH6" s="101" t="str">
        <f t="shared" si="27"/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</row>
    <row r="7" spans="1:194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542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557</v>
      </c>
      <c r="BC7" s="79" t="s">
        <v>545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 t="shared" si="0"/>
        <v>310.30200000000002</v>
      </c>
      <c r="BK7" s="81">
        <f t="shared" si="1"/>
        <v>133.518</v>
      </c>
      <c r="BL7" s="81">
        <f t="shared" si="2"/>
        <v>0</v>
      </c>
      <c r="BM7" s="81">
        <f t="shared" si="3"/>
        <v>0</v>
      </c>
      <c r="BN7" s="81">
        <f t="shared" si="4"/>
        <v>639.03</v>
      </c>
      <c r="BO7" s="81">
        <f t="shared" si="5"/>
        <v>274.85499999999996</v>
      </c>
      <c r="BP7" s="81">
        <f t="shared" si="6"/>
        <v>0</v>
      </c>
      <c r="BQ7" s="81">
        <f t="shared" si="7"/>
        <v>0</v>
      </c>
      <c r="BR7" s="81">
        <v>6</v>
      </c>
      <c r="BS7" s="81">
        <f t="shared" si="8"/>
        <v>747.42000000000019</v>
      </c>
      <c r="BT7" s="81">
        <f t="shared" si="8"/>
        <v>249.14000000000007</v>
      </c>
      <c r="BU7" s="81">
        <f t="shared" si="9"/>
        <v>0</v>
      </c>
      <c r="BV7" s="81">
        <f t="shared" si="10"/>
        <v>0</v>
      </c>
      <c r="BW7" s="14">
        <f t="shared" ref="BW7:BW13" si="56">BS7/(1-BW$4)</f>
        <v>747.42000000000019</v>
      </c>
      <c r="BX7" s="14">
        <f t="shared" ref="BX7:BX13" si="57">BT7/(1-BX$4)</f>
        <v>249.14000000000007</v>
      </c>
      <c r="BY7" s="14">
        <f t="shared" ref="BY7:BY13" si="58">BU7/(1-BY$4)</f>
        <v>0</v>
      </c>
      <c r="BZ7" s="14">
        <f t="shared" ref="BZ7:BZ13" si="59">BV7/(1-BZ$4)</f>
        <v>0</v>
      </c>
      <c r="CC7" s="81">
        <v>2</v>
      </c>
      <c r="CD7" s="174">
        <f>INDEX(节奏总表!$CK$4:$CK$63,专属武器强化!CC7)</f>
        <v>36</v>
      </c>
      <c r="CE7" s="81">
        <v>1</v>
      </c>
      <c r="CF7" s="81">
        <f t="shared" si="12"/>
        <v>1</v>
      </c>
      <c r="CG7" s="14">
        <f t="shared" si="13"/>
        <v>100</v>
      </c>
      <c r="CH7" s="14">
        <f t="shared" si="14"/>
        <v>0</v>
      </c>
      <c r="CI7" s="14">
        <f t="shared" si="15"/>
        <v>0</v>
      </c>
      <c r="CJ7" s="14">
        <f t="shared" si="16"/>
        <v>0</v>
      </c>
      <c r="CK7" s="14"/>
      <c r="CL7" s="14"/>
      <c r="CM7" s="14"/>
      <c r="CN7" s="14"/>
      <c r="CO7" s="14">
        <f>SUM(CG$6:CG7)</f>
        <v>100</v>
      </c>
      <c r="CP7" s="14">
        <f>SUM(CH$6:CH7)</f>
        <v>0</v>
      </c>
      <c r="CQ7" s="14">
        <f>SUM(CI$6:CI7)</f>
        <v>0</v>
      </c>
      <c r="CR7" s="14">
        <f>SUM(CJ$6:CJ7)</f>
        <v>0</v>
      </c>
      <c r="CU7" s="83">
        <v>2</v>
      </c>
      <c r="CV7" s="14">
        <f>INDEX(节奏总表!$CK$4:CK64,专属武器强化!CU7)</f>
        <v>36</v>
      </c>
      <c r="CW7" s="14">
        <f t="shared" si="17"/>
        <v>100</v>
      </c>
      <c r="CX7" s="14">
        <f t="shared" ref="CX7:CX65" si="60">INDEX(CP$6:CP$65,$CU7)</f>
        <v>0</v>
      </c>
      <c r="CY7" s="14">
        <f t="shared" ref="CY7:CY65" si="61">INDEX(CQ$6:CQ$65,$CU7)</f>
        <v>0</v>
      </c>
      <c r="CZ7" s="14">
        <f t="shared" ref="CZ7:CZ65" si="62">INDEX(CR$6:CR$65,$CU7)</f>
        <v>0</v>
      </c>
      <c r="DA7" s="83">
        <v>1</v>
      </c>
      <c r="DB7" s="83">
        <v>1</v>
      </c>
      <c r="DC7" s="14">
        <f t="shared" ref="DC7:DC16" si="63">IF(DA7&gt;0,INDEX($K$22:$AP$30,$DB7,($DA7-1)*4+1),0)*3</f>
        <v>9.401509433962266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3"/>
      <c r="DH7" s="83"/>
      <c r="DI7" s="83"/>
      <c r="DJ7" s="83"/>
      <c r="DK7" s="14">
        <f>CW7-SUM(DC$7:DC7)+SUM(DG$7:DG7)</f>
        <v>90.598490566037739</v>
      </c>
      <c r="DL7" s="14">
        <f>CX7-SUM(DD$7:DD7)+SUM(DH$7:DH7)</f>
        <v>0</v>
      </c>
      <c r="DM7" s="14">
        <f>CY7-SUM(DE$7:DE7)+SUM(DI$7:DI7)</f>
        <v>0</v>
      </c>
      <c r="DN7" s="14">
        <f>CZ7-SUM(DF$7:DF7)+SUM(DJ$7:DJ7)</f>
        <v>0</v>
      </c>
      <c r="DQ7" s="95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6.2676729559748443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71">ROUND(EB7/6,0)</f>
        <v>33934</v>
      </c>
      <c r="EF7" s="139">
        <v>2</v>
      </c>
      <c r="EG7" s="14">
        <f t="shared" ref="EG7:EG70" si="72">INT((EF7-1)/9)+1</f>
        <v>1</v>
      </c>
      <c r="EH7" s="19">
        <v>0.03</v>
      </c>
      <c r="EI7" s="139">
        <v>2</v>
      </c>
      <c r="EJ7" s="139" t="s">
        <v>945</v>
      </c>
      <c r="EK7" s="139">
        <f t="shared" ref="EK7:EK70" si="73">ROUND(INDEX($EC$6:$EC$13,EG7)*EH7/ET7,0)</f>
        <v>142</v>
      </c>
      <c r="EL7" s="139" t="s">
        <v>848</v>
      </c>
      <c r="EM7" s="139">
        <v>2</v>
      </c>
      <c r="EN7" s="139"/>
      <c r="EO7" s="139"/>
      <c r="EP7" s="139">
        <f t="shared" si="20"/>
        <v>0.32</v>
      </c>
      <c r="EQ7" s="139">
        <v>1</v>
      </c>
      <c r="ER7" s="139">
        <f t="shared" ref="ER7:ER41" si="74">FD7</f>
        <v>5</v>
      </c>
      <c r="ES7" s="139"/>
      <c r="ET7" s="139">
        <f t="shared" si="21"/>
        <v>3.1338364779874222</v>
      </c>
      <c r="EV7">
        <v>0</v>
      </c>
      <c r="EW7">
        <v>1</v>
      </c>
      <c r="EX7">
        <f t="shared" si="22"/>
        <v>1</v>
      </c>
      <c r="EY7" s="89">
        <f t="shared" si="23"/>
        <v>0.1595</v>
      </c>
      <c r="EZ7">
        <v>1</v>
      </c>
      <c r="FA7">
        <f t="shared" si="24"/>
        <v>2</v>
      </c>
      <c r="FB7" s="89">
        <f t="shared" si="25"/>
        <v>0.63819999999999999</v>
      </c>
      <c r="FC7">
        <v>1</v>
      </c>
      <c r="FD7">
        <f t="shared" si="26"/>
        <v>5</v>
      </c>
      <c r="FG7" s="101">
        <v>1102002</v>
      </c>
      <c r="FH7" s="101">
        <v>1102002</v>
      </c>
      <c r="FI7" s="101" t="s">
        <v>173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75">IF(FT7&gt;0,(FS7-1)*9+FT7,0)</f>
        <v>1</v>
      </c>
      <c r="FP7" s="101">
        <f t="shared" ref="FP7:FP70" si="76">INT((FN7-1)/80+1)</f>
        <v>1</v>
      </c>
      <c r="FQ7" s="14">
        <f t="shared" ref="FQ7:FQ70" si="77">INDEX($FJ$6:$FJ$26,FP7)</f>
        <v>5</v>
      </c>
      <c r="FR7" s="101" t="str">
        <f t="shared" ref="FR7:FR70" si="78">INDEX($FI$6:$FI$26,FP7)&amp;"专属武器-魂珠-"&amp;FS7&amp;" "&amp;FT7&amp;"级"</f>
        <v>关羽专属武器-魂珠-1 1级</v>
      </c>
      <c r="FS7" s="101">
        <f t="shared" ref="FS7:FS70" si="79">INT((FN7-(FP7-1)*80-1)/10)+1</f>
        <v>1</v>
      </c>
      <c r="FT7" s="101">
        <f t="shared" ref="FT7:FT70" si="80">FN7-(FP7-1)*80-(FS7-1)*10-1</f>
        <v>1</v>
      </c>
      <c r="FU7" s="101" t="str">
        <f t="shared" ref="FU7:FU70" si="8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82">IF($FT7&gt;0,IF(INDEX($EI$6:$EI$77,$FO7)&gt;=FW$3,INDEX(EL$6:EL$77,$FO7),""),"")</f>
        <v>专属强化石1</v>
      </c>
      <c r="FX7" s="101">
        <f t="shared" ref="FX7:FX70" si="83">IF($FT7&gt;0,IF(INDEX($EI$6:$EI$77,$FO7)&gt;=FX$3,INDEX(EM$6:EM$77,$FO7),""),"")</f>
        <v>1</v>
      </c>
      <c r="FY7" s="101" t="str">
        <f t="shared" ref="FY7:FY70" si="84">IF($FT7&gt;0,IF(INDEX($EI$6:$EI$77,$FO7)&gt;=FY$3,INDEX(EN$6:EN$77,$FO7),""),"")</f>
        <v/>
      </c>
      <c r="FZ7" s="101" t="str">
        <f t="shared" ref="FZ7:FZ70" si="85">IF($FT7&gt;0,IF(INDEX($EI$6:$EI$77,$FO7)&gt;=FZ$3,INDEX(EO$6:EO$77,$FO7),""),"")</f>
        <v/>
      </c>
      <c r="GA7" s="101">
        <f t="shared" ref="GA7:GA70" si="86">IF($FT7&gt;0,INDEX(EP$6:EP$77,$FO7),"")</f>
        <v>0.32</v>
      </c>
      <c r="GB7" s="101">
        <f t="shared" ref="GB7:GB70" si="87">IF($FT7&gt;0,INDEX(EQ$6:EQ$77,$FO7),"")</f>
        <v>1</v>
      </c>
      <c r="GC7" s="101">
        <f t="shared" ref="GC7:GC70" si="88">IF($FT7&gt;0,INDEX(ER$6:ER$77,$FO7),"")</f>
        <v>5</v>
      </c>
      <c r="GD7" s="101">
        <f t="shared" ref="GD7:GD70" si="89">IF($FT7&gt;0,INDEX(EV$6:EV$77,$FO7),"")</f>
        <v>0</v>
      </c>
      <c r="GE7" s="101">
        <f t="shared" ref="GE7:GE70" si="90">IF($FT7&gt;0,INDEX(EW$6:EW$77,$FO7),"")</f>
        <v>1</v>
      </c>
      <c r="GF7" s="101">
        <f t="shared" ref="GF7:GF70" si="91">IF($FT7&gt;0,INDEX(EX$6:EX$77,$FO7),"")</f>
        <v>1</v>
      </c>
      <c r="GG7" s="101">
        <f t="shared" ref="GG7:GG70" si="92">IF($FT7&gt;0,INDEX(EY$6:EY$77,$FO7),"")</f>
        <v>0.1595</v>
      </c>
      <c r="GH7" s="101">
        <f t="shared" ref="GH7:GH70" si="93">IF($FT7&gt;0,INDEX(EZ$6:EZ$77,$FO7),"")</f>
        <v>1</v>
      </c>
      <c r="GI7" s="101">
        <f t="shared" ref="GI7:GI70" si="94">IF($FT7&gt;0,INDEX(FA$6:FA$77,$FO7),"")</f>
        <v>2</v>
      </c>
      <c r="GJ7" s="101">
        <f t="shared" ref="GJ7:GJ70" si="95">IF($FT7&gt;0,INDEX(FB$6:FB$77,$FO7),"")</f>
        <v>0.63819999999999999</v>
      </c>
      <c r="GK7" s="101">
        <f t="shared" ref="GK7:GK70" si="96">IF($FT7&gt;0,INDEX(FC$6:FC$77,$FO7),"")</f>
        <v>1</v>
      </c>
      <c r="GL7" s="101">
        <f t="shared" ref="GL7:GL70" si="9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543</v>
      </c>
      <c r="AO8" s="79">
        <v>20</v>
      </c>
      <c r="AP8" s="83">
        <v>5</v>
      </c>
      <c r="AQ8" s="83">
        <f>AO8*AP8</f>
        <v>100</v>
      </c>
      <c r="AR8" s="83"/>
      <c r="AT8" s="81" t="s">
        <v>567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546</v>
      </c>
      <c r="BC8" s="79" t="s">
        <v>555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 t="shared" si="0"/>
        <v>517.17000000000007</v>
      </c>
      <c r="BK8" s="81">
        <f t="shared" si="1"/>
        <v>333.79499999999996</v>
      </c>
      <c r="BL8" s="81">
        <f t="shared" si="2"/>
        <v>0</v>
      </c>
      <c r="BM8" s="81">
        <f t="shared" si="3"/>
        <v>0</v>
      </c>
      <c r="BN8" s="81">
        <f t="shared" si="4"/>
        <v>1065.05</v>
      </c>
      <c r="BO8" s="81">
        <f t="shared" si="5"/>
        <v>687.13749999999993</v>
      </c>
      <c r="BP8" s="81">
        <f t="shared" si="6"/>
        <v>0</v>
      </c>
      <c r="BQ8" s="81">
        <f t="shared" si="7"/>
        <v>0</v>
      </c>
      <c r="BR8" s="81">
        <v>6</v>
      </c>
      <c r="BS8" s="81">
        <f t="shared" si="8"/>
        <v>1245.7000000000003</v>
      </c>
      <c r="BT8" s="81">
        <f t="shared" si="8"/>
        <v>622.85000000000014</v>
      </c>
      <c r="BU8" s="81">
        <f t="shared" si="9"/>
        <v>0</v>
      </c>
      <c r="BV8" s="81">
        <f t="shared" si="10"/>
        <v>0</v>
      </c>
      <c r="BW8" s="14">
        <f t="shared" si="56"/>
        <v>1245.7000000000003</v>
      </c>
      <c r="BX8" s="14">
        <f t="shared" si="57"/>
        <v>622.85000000000014</v>
      </c>
      <c r="BY8" s="14">
        <f t="shared" si="58"/>
        <v>0</v>
      </c>
      <c r="BZ8" s="14">
        <f t="shared" si="59"/>
        <v>0</v>
      </c>
      <c r="CC8" s="81">
        <v>3</v>
      </c>
      <c r="CD8" s="174">
        <f>INDEX(节奏总表!$CK$4:$CK$63,专属武器强化!CC8)</f>
        <v>45</v>
      </c>
      <c r="CE8" s="81"/>
      <c r="CF8" s="81">
        <f t="shared" si="12"/>
        <v>1</v>
      </c>
      <c r="CG8" s="14">
        <f t="shared" si="13"/>
        <v>100</v>
      </c>
      <c r="CH8" s="14">
        <f t="shared" si="14"/>
        <v>0</v>
      </c>
      <c r="CI8" s="14">
        <f t="shared" si="15"/>
        <v>0</v>
      </c>
      <c r="CJ8" s="14">
        <f t="shared" si="16"/>
        <v>0</v>
      </c>
      <c r="CK8" s="14"/>
      <c r="CL8" s="14"/>
      <c r="CM8" s="14"/>
      <c r="CN8" s="14"/>
      <c r="CO8" s="14">
        <f>SUM(CG$6:CG8)</f>
        <v>200</v>
      </c>
      <c r="CP8" s="14">
        <f>SUM(CH$6:CH8)</f>
        <v>0</v>
      </c>
      <c r="CQ8" s="14">
        <f>SUM(CI$6:CI8)</f>
        <v>0</v>
      </c>
      <c r="CR8" s="14">
        <f>SUM(CJ$6:CJ8)</f>
        <v>0</v>
      </c>
      <c r="CU8" s="83">
        <v>2</v>
      </c>
      <c r="CV8" s="14">
        <f>INDEX(节奏总表!$CK$4:CK65,专属武器强化!CU8)</f>
        <v>36</v>
      </c>
      <c r="CW8" s="14">
        <f t="shared" si="17"/>
        <v>100</v>
      </c>
      <c r="CX8" s="14">
        <f t="shared" si="60"/>
        <v>0</v>
      </c>
      <c r="CY8" s="14">
        <f t="shared" si="61"/>
        <v>0</v>
      </c>
      <c r="CZ8" s="14">
        <f t="shared" si="62"/>
        <v>0</v>
      </c>
      <c r="DA8" s="83">
        <v>1</v>
      </c>
      <c r="DB8" s="83">
        <v>2</v>
      </c>
      <c r="DC8" s="14">
        <f t="shared" si="63"/>
        <v>18.803018867924532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3"/>
      <c r="DH8" s="83"/>
      <c r="DI8" s="83"/>
      <c r="DJ8" s="83"/>
      <c r="DK8" s="14">
        <f>CW8-SUM(DC$7:DC8)+SUM(DG$7:DG8)</f>
        <v>71.795471698113204</v>
      </c>
      <c r="DL8" s="14">
        <f>CX8-SUM(DD$7:DD8)+SUM(DH$7:DH8)</f>
        <v>0</v>
      </c>
      <c r="DM8" s="14">
        <f>CY8-SUM(DE$7:DE8)+SUM(DI$7:DI8)</f>
        <v>0</v>
      </c>
      <c r="DN8" s="14">
        <f>CZ8-SUM(DF$7:DF8)+SUM(DJ$7:DJ8)</f>
        <v>0</v>
      </c>
      <c r="DQ8" s="95">
        <v>3</v>
      </c>
      <c r="DR8" s="14">
        <f t="shared" si="67"/>
        <v>1</v>
      </c>
      <c r="DS8" s="14">
        <f t="shared" si="68"/>
        <v>3</v>
      </c>
      <c r="DT8" s="14">
        <f t="shared" si="19"/>
        <v>9.401509433962266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39">
        <v>3</v>
      </c>
      <c r="EB8" s="139">
        <f>金币总表!AT8*0.7+金币总表!AT9*0.3</f>
        <v>530839</v>
      </c>
      <c r="EC8" s="139">
        <f t="shared" si="71"/>
        <v>88473</v>
      </c>
      <c r="EF8" s="139">
        <v>3</v>
      </c>
      <c r="EG8" s="14">
        <f t="shared" si="72"/>
        <v>1</v>
      </c>
      <c r="EH8" s="19">
        <f>EH6+EH7</f>
        <v>0.05</v>
      </c>
      <c r="EI8" s="139">
        <v>2</v>
      </c>
      <c r="EJ8" s="139" t="s">
        <v>945</v>
      </c>
      <c r="EK8" s="139">
        <f t="shared" si="73"/>
        <v>237</v>
      </c>
      <c r="EL8" s="139" t="s">
        <v>848</v>
      </c>
      <c r="EM8" s="139">
        <v>3</v>
      </c>
      <c r="EN8" s="139"/>
      <c r="EO8" s="139"/>
      <c r="EP8" s="139">
        <f t="shared" si="20"/>
        <v>0.32</v>
      </c>
      <c r="EQ8" s="139">
        <v>1</v>
      </c>
      <c r="ER8" s="139">
        <f t="shared" si="74"/>
        <v>5</v>
      </c>
      <c r="ES8" s="139"/>
      <c r="ET8" s="139">
        <f t="shared" si="21"/>
        <v>3.1338364779874222</v>
      </c>
      <c r="EV8">
        <v>0</v>
      </c>
      <c r="EW8">
        <v>1</v>
      </c>
      <c r="EX8">
        <f t="shared" si="22"/>
        <v>1</v>
      </c>
      <c r="EY8" s="89">
        <f t="shared" si="23"/>
        <v>0.1595</v>
      </c>
      <c r="EZ8">
        <v>1</v>
      </c>
      <c r="FA8">
        <f t="shared" si="24"/>
        <v>2</v>
      </c>
      <c r="FB8" s="89">
        <f t="shared" si="25"/>
        <v>0.63819999999999999</v>
      </c>
      <c r="FC8">
        <v>1</v>
      </c>
      <c r="FD8">
        <f t="shared" si="26"/>
        <v>5</v>
      </c>
      <c r="FG8" s="101">
        <v>1102003</v>
      </c>
      <c r="FH8" s="101">
        <v>1102003</v>
      </c>
      <c r="FI8" s="101" t="s">
        <v>174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75"/>
        <v>2</v>
      </c>
      <c r="FP8" s="101">
        <f t="shared" si="76"/>
        <v>1</v>
      </c>
      <c r="FQ8" s="14">
        <f t="shared" si="77"/>
        <v>5</v>
      </c>
      <c r="FR8" s="101" t="str">
        <f t="shared" si="78"/>
        <v>关羽专属武器-魂珠-1 2级</v>
      </c>
      <c r="FS8" s="101">
        <f t="shared" si="79"/>
        <v>1</v>
      </c>
      <c r="FT8" s="101">
        <f t="shared" si="80"/>
        <v>2</v>
      </c>
      <c r="FU8" s="101" t="str">
        <f t="shared" si="8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82"/>
        <v>专属强化石1</v>
      </c>
      <c r="FX8" s="101">
        <f t="shared" si="83"/>
        <v>2</v>
      </c>
      <c r="FY8" s="101" t="str">
        <f t="shared" si="84"/>
        <v/>
      </c>
      <c r="FZ8" s="101" t="str">
        <f t="shared" si="85"/>
        <v/>
      </c>
      <c r="GA8" s="101">
        <f t="shared" si="86"/>
        <v>0.32</v>
      </c>
      <c r="GB8" s="101">
        <f t="shared" si="87"/>
        <v>1</v>
      </c>
      <c r="GC8" s="101">
        <f t="shared" si="88"/>
        <v>5</v>
      </c>
      <c r="GD8" s="101">
        <f t="shared" si="89"/>
        <v>0</v>
      </c>
      <c r="GE8" s="101">
        <f t="shared" si="90"/>
        <v>1</v>
      </c>
      <c r="GF8" s="101">
        <f t="shared" si="91"/>
        <v>1</v>
      </c>
      <c r="GG8" s="101">
        <f t="shared" si="92"/>
        <v>0.1595</v>
      </c>
      <c r="GH8" s="101">
        <f t="shared" si="93"/>
        <v>1</v>
      </c>
      <c r="GI8" s="101">
        <f t="shared" si="94"/>
        <v>2</v>
      </c>
      <c r="GJ8" s="101">
        <f t="shared" si="95"/>
        <v>0.63819999999999999</v>
      </c>
      <c r="GK8" s="101">
        <f t="shared" si="96"/>
        <v>1</v>
      </c>
      <c r="GL8" s="101">
        <f t="shared" si="9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544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547</v>
      </c>
      <c r="BC9" s="79" t="s">
        <v>548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 t="shared" si="0"/>
        <v>0</v>
      </c>
      <c r="BK9" s="81">
        <f t="shared" si="1"/>
        <v>400.55399999999992</v>
      </c>
      <c r="BL9" s="81">
        <f t="shared" si="2"/>
        <v>118.2765</v>
      </c>
      <c r="BM9" s="81">
        <f t="shared" si="3"/>
        <v>0</v>
      </c>
      <c r="BN9" s="81">
        <f t="shared" si="4"/>
        <v>0</v>
      </c>
      <c r="BO9" s="81">
        <f t="shared" si="5"/>
        <v>824.56499999999994</v>
      </c>
      <c r="BP9" s="81">
        <f t="shared" si="6"/>
        <v>243.50900000000001</v>
      </c>
      <c r="BQ9" s="81">
        <f t="shared" si="7"/>
        <v>0</v>
      </c>
      <c r="BR9" s="81">
        <v>5</v>
      </c>
      <c r="BS9" s="81">
        <f t="shared" si="8"/>
        <v>0</v>
      </c>
      <c r="BT9" s="81">
        <f t="shared" si="8"/>
        <v>747.42000000000019</v>
      </c>
      <c r="BU9" s="81">
        <f t="shared" si="9"/>
        <v>281.62000000000006</v>
      </c>
      <c r="BV9" s="81">
        <f t="shared" si="10"/>
        <v>0</v>
      </c>
      <c r="BW9" s="14">
        <f t="shared" si="56"/>
        <v>0</v>
      </c>
      <c r="BX9" s="14">
        <f t="shared" si="57"/>
        <v>747.42000000000019</v>
      </c>
      <c r="BY9" s="14">
        <f t="shared" si="58"/>
        <v>281.62000000000006</v>
      </c>
      <c r="BZ9" s="14">
        <f t="shared" si="59"/>
        <v>0</v>
      </c>
      <c r="CC9" s="81">
        <v>4</v>
      </c>
      <c r="CD9" s="174">
        <f>INDEX(节奏总表!$CK$4:$CK$63,专属武器强化!CC9)</f>
        <v>52</v>
      </c>
      <c r="CE9" s="81">
        <v>2</v>
      </c>
      <c r="CF9" s="81">
        <f t="shared" si="12"/>
        <v>2</v>
      </c>
      <c r="CG9" s="14">
        <f t="shared" si="13"/>
        <v>140</v>
      </c>
      <c r="CH9" s="14">
        <f t="shared" si="14"/>
        <v>30</v>
      </c>
      <c r="CI9" s="14">
        <f t="shared" si="15"/>
        <v>0</v>
      </c>
      <c r="CJ9" s="14">
        <f t="shared" si="16"/>
        <v>0</v>
      </c>
      <c r="CK9" s="14"/>
      <c r="CL9" s="14"/>
      <c r="CM9" s="14"/>
      <c r="CN9" s="14"/>
      <c r="CO9" s="14">
        <f>SUM(CG$6:CG9)</f>
        <v>340</v>
      </c>
      <c r="CP9" s="14">
        <f>SUM(CH$6:CH9)</f>
        <v>30</v>
      </c>
      <c r="CQ9" s="14">
        <f>SUM(CI$6:CI9)</f>
        <v>0</v>
      </c>
      <c r="CR9" s="14">
        <f>SUM(CJ$6:CJ9)</f>
        <v>0</v>
      </c>
      <c r="CU9" s="83">
        <v>2</v>
      </c>
      <c r="CV9" s="14">
        <f>INDEX(节奏总表!$CK$4:CK66,专属武器强化!CU9)</f>
        <v>36</v>
      </c>
      <c r="CW9" s="14">
        <f t="shared" si="17"/>
        <v>100</v>
      </c>
      <c r="CX9" s="14">
        <f t="shared" si="60"/>
        <v>0</v>
      </c>
      <c r="CY9" s="14">
        <f t="shared" si="61"/>
        <v>0</v>
      </c>
      <c r="CZ9" s="14">
        <f t="shared" si="62"/>
        <v>0</v>
      </c>
      <c r="DA9" s="83">
        <v>1</v>
      </c>
      <c r="DB9" s="83">
        <v>3</v>
      </c>
      <c r="DC9" s="14">
        <f t="shared" si="63"/>
        <v>28.204528301886796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3"/>
      <c r="DH9" s="83"/>
      <c r="DI9" s="83"/>
      <c r="DJ9" s="83"/>
      <c r="DK9" s="14">
        <f>CW9-SUM(DC$7:DC9)+SUM(DG$7:DG9)</f>
        <v>43.590943396226407</v>
      </c>
      <c r="DL9" s="14">
        <f>CX9-SUM(DD$7:DD9)+SUM(DH$7:DH9)</f>
        <v>0</v>
      </c>
      <c r="DM9" s="14">
        <f>CY9-SUM(DE$7:DE9)+SUM(DI$7:DI9)</f>
        <v>0</v>
      </c>
      <c r="DN9" s="14">
        <f>CZ9-SUM(DF$7:DF9)+SUM(DJ$7:DJ9)</f>
        <v>0</v>
      </c>
      <c r="DQ9" s="95">
        <v>4</v>
      </c>
      <c r="DR9" s="14">
        <f t="shared" si="67"/>
        <v>1</v>
      </c>
      <c r="DS9" s="14">
        <f t="shared" si="68"/>
        <v>4</v>
      </c>
      <c r="DT9" s="14">
        <f t="shared" si="19"/>
        <v>15.669182389937111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39">
        <v>4</v>
      </c>
      <c r="EB9" s="139">
        <f>金币总表!AT9*0.7+金币总表!AT10*0.3</f>
        <v>1081385.5</v>
      </c>
      <c r="EC9" s="139">
        <f t="shared" si="71"/>
        <v>180231</v>
      </c>
      <c r="EF9" s="139">
        <v>4</v>
      </c>
      <c r="EG9" s="14">
        <f t="shared" si="72"/>
        <v>1</v>
      </c>
      <c r="EH9" s="19">
        <f t="shared" ref="EH9:EH14" si="98">EH7+EH8</f>
        <v>0.08</v>
      </c>
      <c r="EI9" s="139">
        <v>2</v>
      </c>
      <c r="EJ9" s="139" t="s">
        <v>945</v>
      </c>
      <c r="EK9" s="139">
        <f t="shared" si="73"/>
        <v>303</v>
      </c>
      <c r="EL9" s="139" t="s">
        <v>848</v>
      </c>
      <c r="EM9" s="139">
        <v>4</v>
      </c>
      <c r="EN9" s="139"/>
      <c r="EO9" s="139"/>
      <c r="EP9" s="139">
        <f t="shared" si="20"/>
        <v>0.26</v>
      </c>
      <c r="EQ9" s="139">
        <v>1</v>
      </c>
      <c r="ER9" s="139">
        <f t="shared" si="74"/>
        <v>6</v>
      </c>
      <c r="ES9" s="139"/>
      <c r="ET9" s="139">
        <f t="shared" si="21"/>
        <v>3.9172955974842778</v>
      </c>
      <c r="EV9">
        <v>0</v>
      </c>
      <c r="EW9">
        <v>1</v>
      </c>
      <c r="EX9">
        <f t="shared" si="22"/>
        <v>1</v>
      </c>
      <c r="EY9" s="89">
        <f t="shared" si="23"/>
        <v>0.12759999999999999</v>
      </c>
      <c r="EZ9">
        <v>1</v>
      </c>
      <c r="FA9">
        <f t="shared" si="24"/>
        <v>3</v>
      </c>
      <c r="FB9" s="89">
        <f t="shared" si="25"/>
        <v>0.51060000000000005</v>
      </c>
      <c r="FC9">
        <v>1</v>
      </c>
      <c r="FD9">
        <f t="shared" si="26"/>
        <v>6</v>
      </c>
      <c r="FG9" s="101">
        <v>1102005</v>
      </c>
      <c r="FH9" s="101">
        <v>1102005</v>
      </c>
      <c r="FI9" s="101" t="s">
        <v>176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75"/>
        <v>3</v>
      </c>
      <c r="FP9" s="101">
        <f t="shared" si="76"/>
        <v>1</v>
      </c>
      <c r="FQ9" s="14">
        <f t="shared" si="77"/>
        <v>5</v>
      </c>
      <c r="FR9" s="101" t="str">
        <f t="shared" si="78"/>
        <v>关羽专属武器-魂珠-1 3级</v>
      </c>
      <c r="FS9" s="101">
        <f t="shared" si="79"/>
        <v>1</v>
      </c>
      <c r="FT9" s="101">
        <f t="shared" si="80"/>
        <v>3</v>
      </c>
      <c r="FU9" s="101" t="str">
        <f t="shared" si="8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82"/>
        <v>专属强化石1</v>
      </c>
      <c r="FX9" s="101">
        <f t="shared" si="83"/>
        <v>3</v>
      </c>
      <c r="FY9" s="101" t="str">
        <f t="shared" si="84"/>
        <v/>
      </c>
      <c r="FZ9" s="101" t="str">
        <f t="shared" si="85"/>
        <v/>
      </c>
      <c r="GA9" s="101">
        <f t="shared" si="86"/>
        <v>0.32</v>
      </c>
      <c r="GB9" s="101">
        <f t="shared" si="87"/>
        <v>1</v>
      </c>
      <c r="GC9" s="101">
        <f t="shared" si="88"/>
        <v>5</v>
      </c>
      <c r="GD9" s="101">
        <f t="shared" si="89"/>
        <v>0</v>
      </c>
      <c r="GE9" s="101">
        <f t="shared" si="90"/>
        <v>1</v>
      </c>
      <c r="GF9" s="101">
        <f t="shared" si="91"/>
        <v>1</v>
      </c>
      <c r="GG9" s="101">
        <f t="shared" si="92"/>
        <v>0.1595</v>
      </c>
      <c r="GH9" s="101">
        <f t="shared" si="93"/>
        <v>1</v>
      </c>
      <c r="GI9" s="101">
        <f t="shared" si="94"/>
        <v>2</v>
      </c>
      <c r="GJ9" s="101">
        <f t="shared" si="95"/>
        <v>0.63819999999999999</v>
      </c>
      <c r="GK9" s="101">
        <f t="shared" si="96"/>
        <v>1</v>
      </c>
      <c r="GL9" s="101">
        <f t="shared" si="9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AZ10" s="79">
        <v>5</v>
      </c>
      <c r="BA10" s="79">
        <v>107</v>
      </c>
      <c r="BB10" s="79" t="s">
        <v>547</v>
      </c>
      <c r="BC10" s="79" t="s">
        <v>556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 t="shared" si="0"/>
        <v>0</v>
      </c>
      <c r="BK10" s="81">
        <f t="shared" si="1"/>
        <v>467.31299999999993</v>
      </c>
      <c r="BL10" s="81">
        <f t="shared" si="2"/>
        <v>236.553</v>
      </c>
      <c r="BM10" s="81">
        <f t="shared" si="3"/>
        <v>0</v>
      </c>
      <c r="BN10" s="81">
        <f t="shared" si="4"/>
        <v>0</v>
      </c>
      <c r="BO10" s="81">
        <f t="shared" si="5"/>
        <v>961.99249999999984</v>
      </c>
      <c r="BP10" s="81">
        <f t="shared" si="6"/>
        <v>487.01800000000003</v>
      </c>
      <c r="BQ10" s="81">
        <f t="shared" si="7"/>
        <v>0</v>
      </c>
      <c r="BR10" s="81">
        <v>5</v>
      </c>
      <c r="BS10" s="81">
        <f t="shared" si="8"/>
        <v>0</v>
      </c>
      <c r="BT10" s="81">
        <f t="shared" si="8"/>
        <v>871.99000000000012</v>
      </c>
      <c r="BU10" s="81">
        <f t="shared" si="9"/>
        <v>563.24000000000012</v>
      </c>
      <c r="BV10" s="81">
        <f t="shared" si="10"/>
        <v>0</v>
      </c>
      <c r="BW10" s="14">
        <f t="shared" si="56"/>
        <v>0</v>
      </c>
      <c r="BX10" s="14">
        <f t="shared" si="57"/>
        <v>871.99000000000012</v>
      </c>
      <c r="BY10" s="14">
        <f t="shared" si="58"/>
        <v>563.24000000000012</v>
      </c>
      <c r="BZ10" s="14">
        <f t="shared" si="59"/>
        <v>0</v>
      </c>
      <c r="CC10" s="81">
        <v>5</v>
      </c>
      <c r="CD10" s="174">
        <f>INDEX(节奏总表!$CK$4:$CK$63,专属武器强化!CC10)</f>
        <v>58</v>
      </c>
      <c r="CE10" s="81"/>
      <c r="CF10" s="81">
        <f t="shared" si="12"/>
        <v>2</v>
      </c>
      <c r="CG10" s="14">
        <f t="shared" si="13"/>
        <v>140</v>
      </c>
      <c r="CH10" s="14">
        <f t="shared" si="14"/>
        <v>30</v>
      </c>
      <c r="CI10" s="14">
        <f t="shared" si="15"/>
        <v>0</v>
      </c>
      <c r="CJ10" s="14">
        <f t="shared" si="16"/>
        <v>0</v>
      </c>
      <c r="CK10" s="14"/>
      <c r="CL10" s="14"/>
      <c r="CM10" s="14"/>
      <c r="CN10" s="14"/>
      <c r="CO10" s="14">
        <f>SUM(CG$6:CG10)</f>
        <v>480</v>
      </c>
      <c r="CP10" s="14">
        <f>SUM(CH$6:CH10)</f>
        <v>60</v>
      </c>
      <c r="CQ10" s="14">
        <f>SUM(CI$6:CI10)</f>
        <v>0</v>
      </c>
      <c r="CR10" s="14">
        <f>SUM(CJ$6:CJ10)</f>
        <v>0</v>
      </c>
      <c r="CU10" s="83">
        <v>3</v>
      </c>
      <c r="CV10" s="14">
        <f>INDEX(节奏总表!$CK$4:CK67,专属武器强化!CU10)</f>
        <v>45</v>
      </c>
      <c r="CW10" s="14">
        <f t="shared" si="17"/>
        <v>200</v>
      </c>
      <c r="CX10" s="14">
        <f t="shared" si="60"/>
        <v>0</v>
      </c>
      <c r="CY10" s="14">
        <f t="shared" si="61"/>
        <v>0</v>
      </c>
      <c r="CZ10" s="14">
        <f t="shared" si="62"/>
        <v>0</v>
      </c>
      <c r="DA10" s="83">
        <v>1</v>
      </c>
      <c r="DB10" s="83">
        <v>4</v>
      </c>
      <c r="DC10" s="14">
        <f t="shared" si="63"/>
        <v>47.007547169811332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3"/>
      <c r="DH10" s="83"/>
      <c r="DI10" s="83"/>
      <c r="DJ10" s="83"/>
      <c r="DK10" s="14">
        <f>CW10-SUM(DC$7:DC10)+SUM(DG$7:DG10)</f>
        <v>96.583396226415076</v>
      </c>
      <c r="DL10" s="14">
        <f>CX10-SUM(DD$7:DD10)+SUM(DH$7:DH10)</f>
        <v>0</v>
      </c>
      <c r="DM10" s="14">
        <f>CY10-SUM(DE$7:DE10)+SUM(DI$7:DI10)</f>
        <v>0</v>
      </c>
      <c r="DN10" s="14">
        <f>CZ10-SUM(DF$7:DF10)+SUM(DJ$7:DJ10)</f>
        <v>0</v>
      </c>
      <c r="DQ10" s="95">
        <v>5</v>
      </c>
      <c r="DR10" s="14">
        <f t="shared" si="67"/>
        <v>1</v>
      </c>
      <c r="DS10" s="14">
        <f t="shared" si="68"/>
        <v>5</v>
      </c>
      <c r="DT10" s="14">
        <f t="shared" si="19"/>
        <v>25.070691823899377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39">
        <v>5</v>
      </c>
      <c r="EB10" s="139">
        <f>金币总表!AT10*0.7+金币总表!AT11*0.3</f>
        <v>2216978.7000000002</v>
      </c>
      <c r="EC10" s="139">
        <f t="shared" si="71"/>
        <v>369496</v>
      </c>
      <c r="EF10" s="139">
        <v>5</v>
      </c>
      <c r="EG10" s="14">
        <f t="shared" si="72"/>
        <v>1</v>
      </c>
      <c r="EH10" s="19">
        <f t="shared" si="98"/>
        <v>0.13</v>
      </c>
      <c r="EI10" s="139">
        <v>2</v>
      </c>
      <c r="EJ10" s="139" t="s">
        <v>945</v>
      </c>
      <c r="EK10" s="139">
        <f t="shared" si="73"/>
        <v>385</v>
      </c>
      <c r="EL10" s="139" t="s">
        <v>848</v>
      </c>
      <c r="EM10" s="139">
        <v>5</v>
      </c>
      <c r="EN10" s="139"/>
      <c r="EO10" s="139"/>
      <c r="EP10" s="139">
        <f t="shared" si="20"/>
        <v>0.2</v>
      </c>
      <c r="EQ10" s="139">
        <v>1</v>
      </c>
      <c r="ER10" s="139">
        <f t="shared" si="74"/>
        <v>8</v>
      </c>
      <c r="ES10" s="139"/>
      <c r="ET10" s="139">
        <f t="shared" si="21"/>
        <v>5.0141383647798756</v>
      </c>
      <c r="EV10">
        <v>0</v>
      </c>
      <c r="EW10">
        <v>1</v>
      </c>
      <c r="EX10">
        <f t="shared" si="22"/>
        <v>2</v>
      </c>
      <c r="EY10" s="89">
        <f t="shared" si="23"/>
        <v>9.9699999999999997E-2</v>
      </c>
      <c r="EZ10">
        <v>1</v>
      </c>
      <c r="FA10">
        <f t="shared" si="24"/>
        <v>4</v>
      </c>
      <c r="FB10" s="89">
        <f t="shared" si="25"/>
        <v>0.39889999999999998</v>
      </c>
      <c r="FC10">
        <v>1</v>
      </c>
      <c r="FD10">
        <f t="shared" si="26"/>
        <v>8</v>
      </c>
      <c r="FG10" s="101">
        <v>1102006</v>
      </c>
      <c r="FH10" s="101">
        <v>1102006</v>
      </c>
      <c r="FI10" s="101" t="s">
        <v>177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75"/>
        <v>4</v>
      </c>
      <c r="FP10" s="101">
        <f t="shared" si="76"/>
        <v>1</v>
      </c>
      <c r="FQ10" s="14">
        <f t="shared" si="77"/>
        <v>5</v>
      </c>
      <c r="FR10" s="101" t="str">
        <f t="shared" si="78"/>
        <v>关羽专属武器-魂珠-1 4级</v>
      </c>
      <c r="FS10" s="101">
        <f t="shared" si="79"/>
        <v>1</v>
      </c>
      <c r="FT10" s="101">
        <f t="shared" si="80"/>
        <v>4</v>
      </c>
      <c r="FU10" s="101" t="str">
        <f t="shared" si="8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82"/>
        <v>专属强化石1</v>
      </c>
      <c r="FX10" s="101">
        <f t="shared" si="83"/>
        <v>4</v>
      </c>
      <c r="FY10" s="101" t="str">
        <f t="shared" si="84"/>
        <v/>
      </c>
      <c r="FZ10" s="101" t="str">
        <f t="shared" si="85"/>
        <v/>
      </c>
      <c r="GA10" s="101">
        <f t="shared" si="86"/>
        <v>0.26</v>
      </c>
      <c r="GB10" s="101">
        <f t="shared" si="87"/>
        <v>1</v>
      </c>
      <c r="GC10" s="101">
        <f t="shared" si="88"/>
        <v>6</v>
      </c>
      <c r="GD10" s="101">
        <f t="shared" si="89"/>
        <v>0</v>
      </c>
      <c r="GE10" s="101">
        <f t="shared" si="90"/>
        <v>1</v>
      </c>
      <c r="GF10" s="101">
        <f t="shared" si="91"/>
        <v>1</v>
      </c>
      <c r="GG10" s="101">
        <f t="shared" si="92"/>
        <v>0.12759999999999999</v>
      </c>
      <c r="GH10" s="101">
        <f t="shared" si="93"/>
        <v>1</v>
      </c>
      <c r="GI10" s="101">
        <f t="shared" si="94"/>
        <v>3</v>
      </c>
      <c r="GJ10" s="101">
        <f t="shared" si="95"/>
        <v>0.51060000000000005</v>
      </c>
      <c r="GK10" s="101">
        <f t="shared" si="96"/>
        <v>1</v>
      </c>
      <c r="GL10" s="101">
        <f t="shared" si="9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AZ11" s="79">
        <v>6</v>
      </c>
      <c r="BA11" s="79">
        <v>117</v>
      </c>
      <c r="BB11" s="79" t="s">
        <v>549</v>
      </c>
      <c r="BC11" s="79" t="s">
        <v>550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 t="shared" si="0"/>
        <v>0</v>
      </c>
      <c r="BK11" s="81">
        <f t="shared" si="1"/>
        <v>0</v>
      </c>
      <c r="BL11" s="81">
        <f t="shared" si="2"/>
        <v>413.96774999999991</v>
      </c>
      <c r="BM11" s="81">
        <f t="shared" si="3"/>
        <v>83.627100000000013</v>
      </c>
      <c r="BN11" s="81">
        <f t="shared" si="4"/>
        <v>0</v>
      </c>
      <c r="BO11" s="81">
        <f t="shared" si="5"/>
        <v>0</v>
      </c>
      <c r="BP11" s="81">
        <f t="shared" si="6"/>
        <v>852.28150000000005</v>
      </c>
      <c r="BQ11" s="81">
        <f t="shared" si="7"/>
        <v>172.17060000000001</v>
      </c>
      <c r="BR11" s="81">
        <v>4</v>
      </c>
      <c r="BS11" s="81">
        <f t="shared" si="8"/>
        <v>0</v>
      </c>
      <c r="BT11" s="81">
        <f t="shared" si="8"/>
        <v>0</v>
      </c>
      <c r="BU11" s="81">
        <f t="shared" si="9"/>
        <v>985.67000000000007</v>
      </c>
      <c r="BV11" s="81">
        <f t="shared" si="10"/>
        <v>199.13399999999999</v>
      </c>
      <c r="BW11" s="14">
        <f t="shared" si="56"/>
        <v>0</v>
      </c>
      <c r="BX11" s="14">
        <f t="shared" si="57"/>
        <v>0</v>
      </c>
      <c r="BY11" s="14">
        <f t="shared" si="58"/>
        <v>985.67000000000007</v>
      </c>
      <c r="BZ11" s="14">
        <f t="shared" si="59"/>
        <v>199.13399999999999</v>
      </c>
      <c r="CC11" s="81">
        <v>6</v>
      </c>
      <c r="CD11" s="174">
        <f>INDEX(节奏总表!$CK$4:$CK$63,专属武器强化!CC11)</f>
        <v>64</v>
      </c>
      <c r="CE11" s="81"/>
      <c r="CF11" s="81">
        <f t="shared" si="12"/>
        <v>2</v>
      </c>
      <c r="CG11" s="14">
        <f t="shared" si="13"/>
        <v>140</v>
      </c>
      <c r="CH11" s="14">
        <f t="shared" si="14"/>
        <v>30</v>
      </c>
      <c r="CI11" s="14">
        <f t="shared" si="15"/>
        <v>0</v>
      </c>
      <c r="CJ11" s="14">
        <f t="shared" si="16"/>
        <v>0</v>
      </c>
      <c r="CK11" s="14"/>
      <c r="CL11" s="14"/>
      <c r="CM11" s="14"/>
      <c r="CN11" s="14"/>
      <c r="CO11" s="14">
        <f>SUM(CG$6:CG11)</f>
        <v>620</v>
      </c>
      <c r="CP11" s="14">
        <f>SUM(CH$6:CH11)</f>
        <v>90</v>
      </c>
      <c r="CQ11" s="14">
        <f>SUM(CI$6:CI11)</f>
        <v>0</v>
      </c>
      <c r="CR11" s="14">
        <f>SUM(CJ$6:CJ11)</f>
        <v>0</v>
      </c>
      <c r="CU11" s="83">
        <v>3</v>
      </c>
      <c r="CV11" s="14">
        <f>INDEX(节奏总表!$CK$4:CK68,专属武器强化!CU11)</f>
        <v>45</v>
      </c>
      <c r="CW11" s="14">
        <f t="shared" si="17"/>
        <v>200</v>
      </c>
      <c r="CX11" s="14">
        <f t="shared" si="60"/>
        <v>0</v>
      </c>
      <c r="CY11" s="14">
        <f t="shared" si="61"/>
        <v>0</v>
      </c>
      <c r="CZ11" s="14">
        <f t="shared" si="62"/>
        <v>0</v>
      </c>
      <c r="DA11" s="83">
        <v>1</v>
      </c>
      <c r="DB11" s="83">
        <v>5</v>
      </c>
      <c r="DC11" s="14">
        <f t="shared" si="63"/>
        <v>75.212075471698128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3">
        <v>40</v>
      </c>
      <c r="DH11" s="83"/>
      <c r="DI11" s="83"/>
      <c r="DJ11" s="83"/>
      <c r="DK11" s="14">
        <f>CW11-SUM(DC$7:DC11)+SUM(DG$7:DG11)</f>
        <v>61.371320754716947</v>
      </c>
      <c r="DL11" s="14">
        <f>CX11-SUM(DD$7:DD11)+SUM(DH$7:DH11)</f>
        <v>0</v>
      </c>
      <c r="DM11" s="14">
        <f>CY11-SUM(DE$7:DE11)+SUM(DI$7:DI11)</f>
        <v>0</v>
      </c>
      <c r="DN11" s="14">
        <f>CZ11-SUM(DF$7:DF11)+SUM(DJ$7:DJ11)</f>
        <v>0</v>
      </c>
      <c r="DQ11" s="95">
        <v>6</v>
      </c>
      <c r="DR11" s="14">
        <f t="shared" si="67"/>
        <v>1</v>
      </c>
      <c r="DS11" s="14">
        <f t="shared" si="68"/>
        <v>6</v>
      </c>
      <c r="DT11" s="14">
        <f t="shared" si="19"/>
        <v>40.739874213836494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39">
        <v>6</v>
      </c>
      <c r="EB11" s="139">
        <f>金币总表!AT11*0.7</f>
        <v>2632324.7999999998</v>
      </c>
      <c r="EC11" s="139">
        <f t="shared" si="71"/>
        <v>438721</v>
      </c>
      <c r="EF11" s="139">
        <v>6</v>
      </c>
      <c r="EG11" s="14">
        <f t="shared" si="72"/>
        <v>1</v>
      </c>
      <c r="EH11" s="19">
        <f t="shared" si="98"/>
        <v>0.21000000000000002</v>
      </c>
      <c r="EI11" s="139">
        <v>2</v>
      </c>
      <c r="EJ11" s="139" t="s">
        <v>945</v>
      </c>
      <c r="EK11" s="139">
        <f t="shared" si="73"/>
        <v>459</v>
      </c>
      <c r="EL11" s="139" t="s">
        <v>848</v>
      </c>
      <c r="EM11" s="139">
        <v>6</v>
      </c>
      <c r="EN11" s="139"/>
      <c r="EO11" s="139"/>
      <c r="EP11" s="139">
        <f t="shared" si="20"/>
        <v>0.15</v>
      </c>
      <c r="EQ11" s="139">
        <v>1</v>
      </c>
      <c r="ER11" s="139">
        <f t="shared" si="74"/>
        <v>10</v>
      </c>
      <c r="ES11" s="139"/>
      <c r="ET11" s="139">
        <f t="shared" si="21"/>
        <v>6.7899790356394156</v>
      </c>
      <c r="EV11">
        <v>0</v>
      </c>
      <c r="EW11">
        <v>1</v>
      </c>
      <c r="EX11">
        <f t="shared" si="22"/>
        <v>2</v>
      </c>
      <c r="EY11" s="89">
        <f t="shared" si="23"/>
        <v>7.3599999999999999E-2</v>
      </c>
      <c r="EZ11">
        <v>1</v>
      </c>
      <c r="FA11">
        <f t="shared" si="24"/>
        <v>5</v>
      </c>
      <c r="FB11" s="89">
        <f t="shared" si="25"/>
        <v>0.29459999999999997</v>
      </c>
      <c r="FC11">
        <v>1</v>
      </c>
      <c r="FD11">
        <f t="shared" si="26"/>
        <v>10</v>
      </c>
      <c r="FG11" s="101">
        <v>1102007</v>
      </c>
      <c r="FH11" s="101">
        <v>1102007</v>
      </c>
      <c r="FI11" s="101" t="s">
        <v>178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75"/>
        <v>5</v>
      </c>
      <c r="FP11" s="101">
        <f t="shared" si="76"/>
        <v>1</v>
      </c>
      <c r="FQ11" s="14">
        <f t="shared" si="77"/>
        <v>5</v>
      </c>
      <c r="FR11" s="101" t="str">
        <f t="shared" si="78"/>
        <v>关羽专属武器-魂珠-1 5级</v>
      </c>
      <c r="FS11" s="101">
        <f t="shared" si="79"/>
        <v>1</v>
      </c>
      <c r="FT11" s="101">
        <f t="shared" si="80"/>
        <v>5</v>
      </c>
      <c r="FU11" s="101" t="str">
        <f t="shared" si="8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82"/>
        <v>专属强化石1</v>
      </c>
      <c r="FX11" s="101">
        <f t="shared" si="83"/>
        <v>5</v>
      </c>
      <c r="FY11" s="101" t="str">
        <f t="shared" si="84"/>
        <v/>
      </c>
      <c r="FZ11" s="101" t="str">
        <f t="shared" si="85"/>
        <v/>
      </c>
      <c r="GA11" s="101">
        <f t="shared" si="86"/>
        <v>0.2</v>
      </c>
      <c r="GB11" s="101">
        <f t="shared" si="87"/>
        <v>1</v>
      </c>
      <c r="GC11" s="101">
        <f t="shared" si="88"/>
        <v>8</v>
      </c>
      <c r="GD11" s="101">
        <f t="shared" si="89"/>
        <v>0</v>
      </c>
      <c r="GE11" s="101">
        <f t="shared" si="90"/>
        <v>1</v>
      </c>
      <c r="GF11" s="101">
        <f t="shared" si="91"/>
        <v>2</v>
      </c>
      <c r="GG11" s="101">
        <f t="shared" si="92"/>
        <v>9.9699999999999997E-2</v>
      </c>
      <c r="GH11" s="101">
        <f t="shared" si="93"/>
        <v>1</v>
      </c>
      <c r="GI11" s="101">
        <f t="shared" si="94"/>
        <v>4</v>
      </c>
      <c r="GJ11" s="101">
        <f t="shared" si="95"/>
        <v>0.39889999999999998</v>
      </c>
      <c r="GK11" s="101">
        <f t="shared" si="96"/>
        <v>1</v>
      </c>
      <c r="GL11" s="101">
        <f t="shared" si="9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AZ12" s="79">
        <v>7</v>
      </c>
      <c r="BA12" s="79">
        <v>127</v>
      </c>
      <c r="BB12" s="79" t="s">
        <v>549</v>
      </c>
      <c r="BC12" s="79" t="s">
        <v>553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 t="shared" si="0"/>
        <v>0</v>
      </c>
      <c r="BK12" s="81">
        <f t="shared" si="1"/>
        <v>0</v>
      </c>
      <c r="BL12" s="81">
        <f t="shared" si="2"/>
        <v>413.96774999999991</v>
      </c>
      <c r="BM12" s="81">
        <f t="shared" si="3"/>
        <v>139.37850000000003</v>
      </c>
      <c r="BN12" s="81">
        <f t="shared" si="4"/>
        <v>0</v>
      </c>
      <c r="BO12" s="81">
        <f t="shared" si="5"/>
        <v>0</v>
      </c>
      <c r="BP12" s="81">
        <f t="shared" si="6"/>
        <v>852.28150000000005</v>
      </c>
      <c r="BQ12" s="81">
        <f t="shared" si="7"/>
        <v>286.95100000000002</v>
      </c>
      <c r="BR12" s="81">
        <v>4</v>
      </c>
      <c r="BS12" s="81">
        <f t="shared" si="8"/>
        <v>0</v>
      </c>
      <c r="BT12" s="81">
        <f t="shared" si="8"/>
        <v>0</v>
      </c>
      <c r="BU12" s="81">
        <f t="shared" si="9"/>
        <v>985.67000000000007</v>
      </c>
      <c r="BV12" s="81">
        <f t="shared" si="10"/>
        <v>331.89</v>
      </c>
      <c r="BW12" s="14">
        <f t="shared" si="56"/>
        <v>0</v>
      </c>
      <c r="BX12" s="14">
        <f t="shared" si="57"/>
        <v>0</v>
      </c>
      <c r="BY12" s="14">
        <f t="shared" si="58"/>
        <v>985.67000000000007</v>
      </c>
      <c r="BZ12" s="14">
        <f t="shared" si="59"/>
        <v>331.89</v>
      </c>
      <c r="CC12" s="81">
        <v>7</v>
      </c>
      <c r="CD12" s="174">
        <f>INDEX(节奏总表!$CK$4:$CK$63,专属武器强化!CC12)</f>
        <v>68</v>
      </c>
      <c r="CE12" s="81"/>
      <c r="CF12" s="81">
        <f t="shared" si="12"/>
        <v>3</v>
      </c>
      <c r="CG12" s="14">
        <f t="shared" si="13"/>
        <v>180</v>
      </c>
      <c r="CH12" s="14">
        <f t="shared" si="14"/>
        <v>60</v>
      </c>
      <c r="CI12" s="14">
        <f t="shared" si="15"/>
        <v>0</v>
      </c>
      <c r="CJ12" s="14">
        <f t="shared" si="16"/>
        <v>0</v>
      </c>
      <c r="CK12" s="14"/>
      <c r="CL12" s="14"/>
      <c r="CM12" s="14"/>
      <c r="CN12" s="14"/>
      <c r="CO12" s="14">
        <f>SUM(CG$6:CG12)</f>
        <v>800</v>
      </c>
      <c r="CP12" s="14">
        <f>SUM(CH$6:CH12)</f>
        <v>150</v>
      </c>
      <c r="CQ12" s="14">
        <f>SUM(CI$6:CI12)</f>
        <v>0</v>
      </c>
      <c r="CR12" s="14">
        <f>SUM(CJ$6:CJ12)</f>
        <v>0</v>
      </c>
      <c r="CU12" s="83">
        <v>4</v>
      </c>
      <c r="CV12" s="14">
        <f>INDEX(节奏总表!$CK$4:CK69,专属武器强化!CU12)</f>
        <v>52</v>
      </c>
      <c r="CW12" s="14">
        <f t="shared" si="17"/>
        <v>340</v>
      </c>
      <c r="CX12" s="14">
        <f t="shared" si="60"/>
        <v>30</v>
      </c>
      <c r="CY12" s="14">
        <f t="shared" si="61"/>
        <v>0</v>
      </c>
      <c r="CZ12" s="14">
        <f t="shared" si="62"/>
        <v>0</v>
      </c>
      <c r="DA12" s="83">
        <v>2</v>
      </c>
      <c r="DB12" s="83">
        <v>1</v>
      </c>
      <c r="DC12" s="14">
        <f t="shared" si="63"/>
        <v>23.356875000000006</v>
      </c>
      <c r="DD12" s="14">
        <f t="shared" si="64"/>
        <v>7.7856250000000031</v>
      </c>
      <c r="DE12" s="14">
        <f t="shared" si="65"/>
        <v>0</v>
      </c>
      <c r="DF12" s="14">
        <f t="shared" si="66"/>
        <v>0</v>
      </c>
      <c r="DG12" s="83"/>
      <c r="DH12" s="83"/>
      <c r="DI12" s="83"/>
      <c r="DJ12" s="83"/>
      <c r="DK12" s="14">
        <f>CW12-SUM(DC$7:DC12)+SUM(DG$7:DG12)</f>
        <v>178.01444575471695</v>
      </c>
      <c r="DL12" s="14">
        <f>CX12-SUM(DD$7:DD12)+SUM(DH$7:DH12)</f>
        <v>22.214374999999997</v>
      </c>
      <c r="DM12" s="14">
        <f>CY12-SUM(DE$7:DE12)+SUM(DI$7:DI12)</f>
        <v>0</v>
      </c>
      <c r="DN12" s="14">
        <f>CZ12-SUM(DF$7:DF12)+SUM(DJ$7:DJ12)</f>
        <v>0</v>
      </c>
      <c r="DQ12" s="95">
        <v>7</v>
      </c>
      <c r="DR12" s="14">
        <f t="shared" si="67"/>
        <v>1</v>
      </c>
      <c r="DS12" s="14">
        <f t="shared" si="68"/>
        <v>7</v>
      </c>
      <c r="DT12" s="14">
        <f t="shared" si="19"/>
        <v>65.810566037735867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39">
        <v>7</v>
      </c>
      <c r="EB12" s="139">
        <f>金币总表!AT12*0.8</f>
        <v>18235168</v>
      </c>
      <c r="EC12" s="139">
        <f t="shared" si="71"/>
        <v>3039195</v>
      </c>
      <c r="EF12" s="139">
        <v>7</v>
      </c>
      <c r="EG12" s="14">
        <f t="shared" si="72"/>
        <v>1</v>
      </c>
      <c r="EH12" s="19">
        <f t="shared" si="98"/>
        <v>0.34</v>
      </c>
      <c r="EI12" s="139">
        <v>2</v>
      </c>
      <c r="EJ12" s="139" t="s">
        <v>945</v>
      </c>
      <c r="EK12" s="139">
        <f t="shared" si="73"/>
        <v>536</v>
      </c>
      <c r="EL12" s="139" t="s">
        <v>848</v>
      </c>
      <c r="EM12" s="139">
        <v>7</v>
      </c>
      <c r="EN12" s="139"/>
      <c r="EO12" s="139"/>
      <c r="EP12" s="139">
        <f t="shared" si="20"/>
        <v>0.11</v>
      </c>
      <c r="EQ12" s="139">
        <v>1</v>
      </c>
      <c r="ER12" s="139">
        <f t="shared" si="74"/>
        <v>14</v>
      </c>
      <c r="ES12" s="139"/>
      <c r="ET12" s="139">
        <f t="shared" si="21"/>
        <v>9.401509433962266</v>
      </c>
      <c r="EV12">
        <v>0</v>
      </c>
      <c r="EW12">
        <v>1</v>
      </c>
      <c r="EX12">
        <f t="shared" si="22"/>
        <v>3</v>
      </c>
      <c r="EY12" s="89">
        <f t="shared" si="23"/>
        <v>5.3199999999999997E-2</v>
      </c>
      <c r="EZ12">
        <v>1</v>
      </c>
      <c r="FA12">
        <f t="shared" si="24"/>
        <v>7</v>
      </c>
      <c r="FB12" s="89">
        <f t="shared" si="25"/>
        <v>0.2127</v>
      </c>
      <c r="FC12">
        <v>1</v>
      </c>
      <c r="FD12">
        <f t="shared" si="26"/>
        <v>14</v>
      </c>
      <c r="FG12" s="101">
        <v>1102008</v>
      </c>
      <c r="FH12" s="101">
        <v>1102008</v>
      </c>
      <c r="FI12" s="101" t="s">
        <v>179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75"/>
        <v>6</v>
      </c>
      <c r="FP12" s="101">
        <f t="shared" si="76"/>
        <v>1</v>
      </c>
      <c r="FQ12" s="14">
        <f t="shared" si="77"/>
        <v>5</v>
      </c>
      <c r="FR12" s="101" t="str">
        <f t="shared" si="78"/>
        <v>关羽专属武器-魂珠-1 6级</v>
      </c>
      <c r="FS12" s="101">
        <f t="shared" si="79"/>
        <v>1</v>
      </c>
      <c r="FT12" s="101">
        <f t="shared" si="80"/>
        <v>6</v>
      </c>
      <c r="FU12" s="101" t="str">
        <f t="shared" si="8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82"/>
        <v>专属强化石1</v>
      </c>
      <c r="FX12" s="101">
        <f t="shared" si="83"/>
        <v>6</v>
      </c>
      <c r="FY12" s="101" t="str">
        <f t="shared" si="84"/>
        <v/>
      </c>
      <c r="FZ12" s="101" t="str">
        <f t="shared" si="85"/>
        <v/>
      </c>
      <c r="GA12" s="101">
        <f t="shared" si="86"/>
        <v>0.15</v>
      </c>
      <c r="GB12" s="101">
        <f t="shared" si="87"/>
        <v>1</v>
      </c>
      <c r="GC12" s="101">
        <f t="shared" si="88"/>
        <v>10</v>
      </c>
      <c r="GD12" s="101">
        <f t="shared" si="89"/>
        <v>0</v>
      </c>
      <c r="GE12" s="101">
        <f t="shared" si="90"/>
        <v>1</v>
      </c>
      <c r="GF12" s="101">
        <f t="shared" si="91"/>
        <v>2</v>
      </c>
      <c r="GG12" s="101">
        <f t="shared" si="92"/>
        <v>7.3599999999999999E-2</v>
      </c>
      <c r="GH12" s="101">
        <f t="shared" si="93"/>
        <v>1</v>
      </c>
      <c r="GI12" s="101">
        <f t="shared" si="94"/>
        <v>5</v>
      </c>
      <c r="GJ12" s="101">
        <f t="shared" si="95"/>
        <v>0.29459999999999997</v>
      </c>
      <c r="GK12" s="101">
        <f t="shared" si="96"/>
        <v>1</v>
      </c>
      <c r="GL12" s="101">
        <f t="shared" si="9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AZ13" s="79">
        <v>8</v>
      </c>
      <c r="BA13" s="79">
        <v>137</v>
      </c>
      <c r="BB13" s="79" t="s">
        <v>554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 t="shared" si="0"/>
        <v>0</v>
      </c>
      <c r="BK13" s="81">
        <f t="shared" si="1"/>
        <v>0</v>
      </c>
      <c r="BL13" s="81">
        <f t="shared" si="2"/>
        <v>0</v>
      </c>
      <c r="BM13" s="81">
        <f t="shared" si="3"/>
        <v>334.50840000000005</v>
      </c>
      <c r="BN13" s="81">
        <f t="shared" si="4"/>
        <v>0</v>
      </c>
      <c r="BO13" s="81">
        <f t="shared" si="5"/>
        <v>0</v>
      </c>
      <c r="BP13" s="81">
        <f t="shared" si="6"/>
        <v>0</v>
      </c>
      <c r="BQ13" s="81">
        <f t="shared" si="7"/>
        <v>688.68240000000003</v>
      </c>
      <c r="BR13" s="81">
        <v>3</v>
      </c>
      <c r="BS13" s="81">
        <f t="shared" si="8"/>
        <v>0</v>
      </c>
      <c r="BT13" s="81">
        <f t="shared" si="8"/>
        <v>0</v>
      </c>
      <c r="BU13" s="81">
        <f t="shared" si="9"/>
        <v>0</v>
      </c>
      <c r="BV13" s="81">
        <f t="shared" si="10"/>
        <v>796.53599999999994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796.53599999999994</v>
      </c>
      <c r="CC13" s="81">
        <v>8</v>
      </c>
      <c r="CD13" s="174">
        <f>INDEX(节奏总表!$CK$4:$CK$63,专属武器强化!CC13)</f>
        <v>72</v>
      </c>
      <c r="CE13" s="81"/>
      <c r="CF13" s="81">
        <f t="shared" si="12"/>
        <v>3</v>
      </c>
      <c r="CG13" s="14">
        <f t="shared" si="13"/>
        <v>180</v>
      </c>
      <c r="CH13" s="14">
        <f t="shared" si="14"/>
        <v>60</v>
      </c>
      <c r="CI13" s="14">
        <f t="shared" si="15"/>
        <v>0</v>
      </c>
      <c r="CJ13" s="14">
        <f t="shared" si="16"/>
        <v>0</v>
      </c>
      <c r="CK13" s="14"/>
      <c r="CL13" s="14"/>
      <c r="CM13" s="14"/>
      <c r="CN13" s="14"/>
      <c r="CO13" s="14">
        <f>SUM(CG$6:CG13)</f>
        <v>980</v>
      </c>
      <c r="CP13" s="14">
        <f>SUM(CH$6:CH13)</f>
        <v>210</v>
      </c>
      <c r="CQ13" s="14">
        <f>SUM(CI$6:CI13)</f>
        <v>0</v>
      </c>
      <c r="CR13" s="14">
        <f>SUM(CJ$6:CJ13)</f>
        <v>0</v>
      </c>
      <c r="CU13" s="83">
        <v>4</v>
      </c>
      <c r="CV13" s="14">
        <f>INDEX(节奏总表!$CK$4:CK70,专属武器强化!CU13)</f>
        <v>52</v>
      </c>
      <c r="CW13" s="14">
        <f t="shared" si="17"/>
        <v>340</v>
      </c>
      <c r="CX13" s="14">
        <f t="shared" si="60"/>
        <v>30</v>
      </c>
      <c r="CY13" s="14">
        <f t="shared" si="61"/>
        <v>0</v>
      </c>
      <c r="CZ13" s="14">
        <f t="shared" si="62"/>
        <v>0</v>
      </c>
      <c r="DA13" s="83">
        <v>2</v>
      </c>
      <c r="DB13" s="83">
        <v>2</v>
      </c>
      <c r="DC13" s="14">
        <f t="shared" si="63"/>
        <v>46.713750000000012</v>
      </c>
      <c r="DD13" s="14">
        <f t="shared" si="64"/>
        <v>15.571250000000006</v>
      </c>
      <c r="DE13" s="14">
        <f t="shared" si="65"/>
        <v>0</v>
      </c>
      <c r="DF13" s="14">
        <f t="shared" si="66"/>
        <v>0</v>
      </c>
      <c r="DG13" s="83"/>
      <c r="DH13" s="83">
        <v>2</v>
      </c>
      <c r="DI13" s="83"/>
      <c r="DJ13" s="83"/>
      <c r="DK13" s="14">
        <f>CW13-SUM(DC$7:DC13)+SUM(DG$7:DG13)</f>
        <v>131.30069575471694</v>
      </c>
      <c r="DL13" s="14">
        <f>CX13-SUM(DD$7:DD13)+SUM(DH$7:DH13)</f>
        <v>8.6431249999999906</v>
      </c>
      <c r="DM13" s="14">
        <f>CY13-SUM(DE$7:DE13)+SUM(DI$7:DI13)</f>
        <v>0</v>
      </c>
      <c r="DN13" s="14">
        <f>CZ13-SUM(DF$7:DF13)+SUM(DJ$7:DJ13)</f>
        <v>0</v>
      </c>
      <c r="DQ13" s="95">
        <v>8</v>
      </c>
      <c r="DR13" s="14">
        <f t="shared" si="67"/>
        <v>1</v>
      </c>
      <c r="DS13" s="14">
        <f t="shared" si="68"/>
        <v>8</v>
      </c>
      <c r="DT13" s="14">
        <f t="shared" si="19"/>
        <v>106.55044025157235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39">
        <v>8</v>
      </c>
      <c r="EB13" s="139">
        <f>金币总表!AT12*1.2</f>
        <v>27352752</v>
      </c>
      <c r="EC13" s="139">
        <f t="shared" si="71"/>
        <v>4558792</v>
      </c>
      <c r="EF13" s="139">
        <v>8</v>
      </c>
      <c r="EG13" s="14">
        <f t="shared" si="72"/>
        <v>1</v>
      </c>
      <c r="EH13" s="19">
        <f t="shared" si="98"/>
        <v>0.55000000000000004</v>
      </c>
      <c r="EI13" s="139">
        <v>2</v>
      </c>
      <c r="EJ13" s="139" t="s">
        <v>945</v>
      </c>
      <c r="EK13" s="139">
        <f t="shared" si="73"/>
        <v>613</v>
      </c>
      <c r="EL13" s="139" t="s">
        <v>848</v>
      </c>
      <c r="EM13" s="139">
        <v>8</v>
      </c>
      <c r="EN13" s="139"/>
      <c r="EO13" s="139"/>
      <c r="EP13" s="139">
        <f t="shared" si="20"/>
        <v>0.08</v>
      </c>
      <c r="EQ13" s="139">
        <v>1</v>
      </c>
      <c r="ER13" s="139">
        <f t="shared" si="74"/>
        <v>20</v>
      </c>
      <c r="ES13" s="139"/>
      <c r="ET13" s="139">
        <f t="shared" si="21"/>
        <v>13.318805031446544</v>
      </c>
      <c r="EV13">
        <v>0</v>
      </c>
      <c r="EW13">
        <v>1</v>
      </c>
      <c r="EX13">
        <f t="shared" si="22"/>
        <v>5</v>
      </c>
      <c r="EY13" s="89">
        <f t="shared" si="23"/>
        <v>3.7499999999999999E-2</v>
      </c>
      <c r="EZ13">
        <v>1</v>
      </c>
      <c r="FA13">
        <f t="shared" si="24"/>
        <v>9</v>
      </c>
      <c r="FB13" s="89">
        <f t="shared" si="25"/>
        <v>0.1502</v>
      </c>
      <c r="FC13">
        <v>1</v>
      </c>
      <c r="FD13">
        <f t="shared" si="26"/>
        <v>20</v>
      </c>
      <c r="FG13" s="101">
        <v>1102009</v>
      </c>
      <c r="FH13" s="101">
        <v>1102009</v>
      </c>
      <c r="FI13" s="101" t="s">
        <v>180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75"/>
        <v>7</v>
      </c>
      <c r="FP13" s="101">
        <f t="shared" si="76"/>
        <v>1</v>
      </c>
      <c r="FQ13" s="14">
        <f t="shared" si="77"/>
        <v>5</v>
      </c>
      <c r="FR13" s="101" t="str">
        <f t="shared" si="78"/>
        <v>关羽专属武器-魂珠-1 7级</v>
      </c>
      <c r="FS13" s="101">
        <f t="shared" si="79"/>
        <v>1</v>
      </c>
      <c r="FT13" s="101">
        <f t="shared" si="80"/>
        <v>7</v>
      </c>
      <c r="FU13" s="101" t="str">
        <f t="shared" si="8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82"/>
        <v>专属强化石1</v>
      </c>
      <c r="FX13" s="101">
        <f t="shared" si="83"/>
        <v>7</v>
      </c>
      <c r="FY13" s="101" t="str">
        <f t="shared" si="84"/>
        <v/>
      </c>
      <c r="FZ13" s="101" t="str">
        <f t="shared" si="85"/>
        <v/>
      </c>
      <c r="GA13" s="101">
        <f t="shared" si="86"/>
        <v>0.11</v>
      </c>
      <c r="GB13" s="101">
        <f t="shared" si="87"/>
        <v>1</v>
      </c>
      <c r="GC13" s="101">
        <f t="shared" si="88"/>
        <v>14</v>
      </c>
      <c r="GD13" s="101">
        <f t="shared" si="89"/>
        <v>0</v>
      </c>
      <c r="GE13" s="101">
        <f t="shared" si="90"/>
        <v>1</v>
      </c>
      <c r="GF13" s="101">
        <f t="shared" si="91"/>
        <v>3</v>
      </c>
      <c r="GG13" s="101">
        <f t="shared" si="92"/>
        <v>5.3199999999999997E-2</v>
      </c>
      <c r="GH13" s="101">
        <f t="shared" si="93"/>
        <v>1</v>
      </c>
      <c r="GI13" s="101">
        <f t="shared" si="94"/>
        <v>7</v>
      </c>
      <c r="GJ13" s="101">
        <f t="shared" si="95"/>
        <v>0.2127</v>
      </c>
      <c r="GK13" s="101">
        <f t="shared" si="96"/>
        <v>1</v>
      </c>
      <c r="GL13" s="101">
        <f t="shared" si="9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C14" s="81">
        <v>9</v>
      </c>
      <c r="CD14" s="174">
        <f>INDEX(节奏总表!$CK$4:$CK$63,专属武器强化!CC14)</f>
        <v>76</v>
      </c>
      <c r="CE14" s="81">
        <v>3</v>
      </c>
      <c r="CF14" s="81">
        <f t="shared" si="12"/>
        <v>3</v>
      </c>
      <c r="CG14" s="14">
        <f t="shared" si="13"/>
        <v>180</v>
      </c>
      <c r="CH14" s="14">
        <f t="shared" si="14"/>
        <v>60</v>
      </c>
      <c r="CI14" s="14">
        <f t="shared" si="15"/>
        <v>0</v>
      </c>
      <c r="CJ14" s="14">
        <f t="shared" si="16"/>
        <v>0</v>
      </c>
      <c r="CK14" s="14"/>
      <c r="CL14" s="14"/>
      <c r="CM14" s="14"/>
      <c r="CN14" s="14"/>
      <c r="CO14" s="14">
        <f>SUM(CG$6:CG14)</f>
        <v>1160</v>
      </c>
      <c r="CP14" s="14">
        <f>SUM(CH$6:CH14)</f>
        <v>270</v>
      </c>
      <c r="CQ14" s="14">
        <f>SUM(CI$6:CI14)</f>
        <v>0</v>
      </c>
      <c r="CR14" s="14">
        <f>SUM(CJ$6:CJ14)</f>
        <v>0</v>
      </c>
      <c r="CU14" s="83">
        <v>5</v>
      </c>
      <c r="CV14" s="14">
        <f>INDEX(节奏总表!$CK$4:CK71,专属武器强化!CU14)</f>
        <v>58</v>
      </c>
      <c r="CW14" s="14">
        <f t="shared" si="17"/>
        <v>480</v>
      </c>
      <c r="CX14" s="14">
        <f t="shared" si="60"/>
        <v>60</v>
      </c>
      <c r="CY14" s="14">
        <f t="shared" si="61"/>
        <v>0</v>
      </c>
      <c r="CZ14" s="14">
        <f t="shared" si="62"/>
        <v>0</v>
      </c>
      <c r="DA14" s="83">
        <v>2</v>
      </c>
      <c r="DB14" s="83">
        <v>3</v>
      </c>
      <c r="DC14" s="14">
        <f t="shared" si="63"/>
        <v>70.070625000000021</v>
      </c>
      <c r="DD14" s="14">
        <f t="shared" si="64"/>
        <v>23.356875000000006</v>
      </c>
      <c r="DE14" s="14">
        <f t="shared" si="65"/>
        <v>0</v>
      </c>
      <c r="DF14" s="14">
        <f t="shared" si="66"/>
        <v>0</v>
      </c>
      <c r="DG14" s="83"/>
      <c r="DH14" s="83">
        <v>25</v>
      </c>
      <c r="DI14" s="83"/>
      <c r="DJ14" s="83"/>
      <c r="DK14" s="14">
        <f>CW14-SUM(DC$7:DC14)+SUM(DG$7:DG14)</f>
        <v>201.23007075471691</v>
      </c>
      <c r="DL14" s="14">
        <f>CX14-SUM(DD$7:DD14)+SUM(DH$7:DH14)</f>
        <v>40.286249999999981</v>
      </c>
      <c r="DM14" s="14">
        <f>CY14-SUM(DE$7:DE14)+SUM(DI$7:DI14)</f>
        <v>0</v>
      </c>
      <c r="DN14" s="14">
        <f>CZ14-SUM(DF$7:DF14)+SUM(DJ$7:DJ14)</f>
        <v>0</v>
      </c>
      <c r="DQ14" s="95">
        <v>9</v>
      </c>
      <c r="DR14" s="14">
        <f t="shared" si="67"/>
        <v>1</v>
      </c>
      <c r="DS14" s="14">
        <f t="shared" si="68"/>
        <v>9</v>
      </c>
      <c r="DT14" s="14">
        <f t="shared" si="19"/>
        <v>172.36100628930822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39">
        <v>9</v>
      </c>
      <c r="EG14" s="14">
        <f t="shared" si="72"/>
        <v>1</v>
      </c>
      <c r="EH14" s="19">
        <f t="shared" si="98"/>
        <v>0.89000000000000012</v>
      </c>
      <c r="EI14" s="139">
        <v>2</v>
      </c>
      <c r="EJ14" s="139" t="s">
        <v>945</v>
      </c>
      <c r="EK14" s="139">
        <f t="shared" si="73"/>
        <v>766</v>
      </c>
      <c r="EL14" s="139" t="s">
        <v>848</v>
      </c>
      <c r="EM14" s="139">
        <v>10</v>
      </c>
      <c r="EN14" s="139"/>
      <c r="EO14" s="139"/>
      <c r="EP14" s="139">
        <f t="shared" si="20"/>
        <v>0.06</v>
      </c>
      <c r="EQ14" s="139">
        <v>1</v>
      </c>
      <c r="ER14" s="139">
        <f t="shared" si="74"/>
        <v>26</v>
      </c>
      <c r="ES14" s="139"/>
      <c r="ET14" s="139">
        <f t="shared" si="21"/>
        <v>17.236100628930821</v>
      </c>
      <c r="EV14">
        <v>0</v>
      </c>
      <c r="EW14">
        <v>1</v>
      </c>
      <c r="EX14">
        <f t="shared" si="22"/>
        <v>6</v>
      </c>
      <c r="EY14" s="89">
        <f t="shared" si="23"/>
        <v>2.9000000000000001E-2</v>
      </c>
      <c r="EZ14">
        <v>1</v>
      </c>
      <c r="FA14">
        <f t="shared" si="24"/>
        <v>12</v>
      </c>
      <c r="FB14" s="89">
        <f t="shared" si="25"/>
        <v>0.11600000000000001</v>
      </c>
      <c r="FC14">
        <v>1</v>
      </c>
      <c r="FD14">
        <f t="shared" si="26"/>
        <v>26</v>
      </c>
      <c r="FG14" s="101">
        <v>1102010</v>
      </c>
      <c r="FH14" s="101">
        <v>1102010</v>
      </c>
      <c r="FI14" s="101" t="s">
        <v>181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75"/>
        <v>8</v>
      </c>
      <c r="FP14" s="101">
        <f t="shared" si="76"/>
        <v>1</v>
      </c>
      <c r="FQ14" s="14">
        <f t="shared" si="77"/>
        <v>5</v>
      </c>
      <c r="FR14" s="101" t="str">
        <f t="shared" si="78"/>
        <v>关羽专属武器-魂珠-1 8级</v>
      </c>
      <c r="FS14" s="101">
        <f t="shared" si="79"/>
        <v>1</v>
      </c>
      <c r="FT14" s="101">
        <f t="shared" si="80"/>
        <v>8</v>
      </c>
      <c r="FU14" s="101" t="str">
        <f t="shared" si="8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82"/>
        <v>专属强化石1</v>
      </c>
      <c r="FX14" s="101">
        <f t="shared" si="83"/>
        <v>8</v>
      </c>
      <c r="FY14" s="101" t="str">
        <f t="shared" si="84"/>
        <v/>
      </c>
      <c r="FZ14" s="101" t="str">
        <f t="shared" si="85"/>
        <v/>
      </c>
      <c r="GA14" s="101">
        <f t="shared" si="86"/>
        <v>0.08</v>
      </c>
      <c r="GB14" s="101">
        <f t="shared" si="87"/>
        <v>1</v>
      </c>
      <c r="GC14" s="101">
        <f t="shared" si="88"/>
        <v>20</v>
      </c>
      <c r="GD14" s="101">
        <f t="shared" si="89"/>
        <v>0</v>
      </c>
      <c r="GE14" s="101">
        <f t="shared" si="90"/>
        <v>1</v>
      </c>
      <c r="GF14" s="101">
        <f t="shared" si="91"/>
        <v>5</v>
      </c>
      <c r="GG14" s="101">
        <f t="shared" si="92"/>
        <v>3.7499999999999999E-2</v>
      </c>
      <c r="GH14" s="101">
        <f t="shared" si="93"/>
        <v>1</v>
      </c>
      <c r="GI14" s="101">
        <f t="shared" si="94"/>
        <v>9</v>
      </c>
      <c r="GJ14" s="101">
        <f t="shared" si="95"/>
        <v>0.1502</v>
      </c>
      <c r="GK14" s="101">
        <f t="shared" si="96"/>
        <v>1</v>
      </c>
      <c r="GL14" s="101">
        <f t="shared" si="9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C15" s="81">
        <v>10</v>
      </c>
      <c r="CD15" s="174">
        <f>INDEX(节奏总表!$CK$4:$CK$63,专属武器强化!CC15)</f>
        <v>79</v>
      </c>
      <c r="CE15" s="81"/>
      <c r="CF15" s="81">
        <f t="shared" si="12"/>
        <v>3</v>
      </c>
      <c r="CG15" s="14">
        <f t="shared" si="13"/>
        <v>180</v>
      </c>
      <c r="CH15" s="14">
        <f t="shared" si="14"/>
        <v>60</v>
      </c>
      <c r="CI15" s="14">
        <f t="shared" si="15"/>
        <v>0</v>
      </c>
      <c r="CJ15" s="14">
        <f t="shared" si="16"/>
        <v>0</v>
      </c>
      <c r="CK15" s="14"/>
      <c r="CL15" s="14"/>
      <c r="CM15" s="14"/>
      <c r="CN15" s="14"/>
      <c r="CO15" s="14">
        <f>SUM(CG$6:CG15)</f>
        <v>1340</v>
      </c>
      <c r="CP15" s="14">
        <f>SUM(CH$6:CH15)</f>
        <v>330</v>
      </c>
      <c r="CQ15" s="14">
        <f>SUM(CI$6:CI15)</f>
        <v>0</v>
      </c>
      <c r="CR15" s="14">
        <f>SUM(CJ$6:CJ15)</f>
        <v>0</v>
      </c>
      <c r="CU15" s="83">
        <v>6</v>
      </c>
      <c r="CV15" s="14">
        <f>INDEX(节奏总表!$CK$4:CK72,专属武器强化!CU15)</f>
        <v>64</v>
      </c>
      <c r="CW15" s="14">
        <f t="shared" si="17"/>
        <v>620</v>
      </c>
      <c r="CX15" s="14">
        <f t="shared" si="60"/>
        <v>90</v>
      </c>
      <c r="CY15" s="14">
        <f t="shared" si="61"/>
        <v>0</v>
      </c>
      <c r="CZ15" s="14">
        <f t="shared" si="62"/>
        <v>0</v>
      </c>
      <c r="DA15" s="83">
        <v>2</v>
      </c>
      <c r="DB15" s="83">
        <v>4</v>
      </c>
      <c r="DC15" s="14">
        <f t="shared" si="63"/>
        <v>116.78437500000003</v>
      </c>
      <c r="DD15" s="14">
        <f t="shared" si="64"/>
        <v>38.928125000000009</v>
      </c>
      <c r="DE15" s="14">
        <f t="shared" si="65"/>
        <v>0</v>
      </c>
      <c r="DF15" s="14">
        <f t="shared" si="66"/>
        <v>0</v>
      </c>
      <c r="DG15" s="83"/>
      <c r="DH15" s="83">
        <v>12</v>
      </c>
      <c r="DI15" s="83"/>
      <c r="DJ15" s="83"/>
      <c r="DK15" s="14">
        <f>CW15-SUM(DC$7:DC15)+SUM(DG$7:DG15)</f>
        <v>224.44569575471689</v>
      </c>
      <c r="DL15" s="14">
        <f>CX15-SUM(DD$7:DD15)+SUM(DH$7:DH15)</f>
        <v>43.358124999999973</v>
      </c>
      <c r="DM15" s="14">
        <f>CY15-SUM(DE$7:DE15)+SUM(DI$7:DI15)</f>
        <v>0</v>
      </c>
      <c r="DN15" s="14">
        <f>CZ15-SUM(DF$7:DF15)+SUM(DJ$7:DJ15)</f>
        <v>0</v>
      </c>
      <c r="DQ15" s="95">
        <v>10</v>
      </c>
      <c r="DR15" s="14">
        <f t="shared" si="67"/>
        <v>2</v>
      </c>
      <c r="DS15" s="14">
        <f t="shared" si="68"/>
        <v>1</v>
      </c>
      <c r="DT15" s="14">
        <f t="shared" si="19"/>
        <v>7.7856250000000022</v>
      </c>
      <c r="DU15" s="14">
        <f t="shared" si="19"/>
        <v>2.5952083333333342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39">
        <v>10</v>
      </c>
      <c r="EG15" s="14">
        <f t="shared" si="72"/>
        <v>2</v>
      </c>
      <c r="EH15" s="19">
        <v>0.02</v>
      </c>
      <c r="EI15" s="139">
        <v>3</v>
      </c>
      <c r="EJ15" s="139" t="s">
        <v>945</v>
      </c>
      <c r="EK15" s="139">
        <f t="shared" si="73"/>
        <v>262</v>
      </c>
      <c r="EL15" s="139" t="s">
        <v>852</v>
      </c>
      <c r="EM15" s="139">
        <f>ROUND(EO15*DT15/DU15,0)</f>
        <v>3</v>
      </c>
      <c r="EN15" s="139" t="s">
        <v>853</v>
      </c>
      <c r="EO15" s="139">
        <v>1</v>
      </c>
      <c r="EP15" s="139">
        <f t="shared" si="20"/>
        <v>0.39</v>
      </c>
      <c r="EQ15" s="139">
        <v>1</v>
      </c>
      <c r="ER15" s="139">
        <f t="shared" si="74"/>
        <v>4</v>
      </c>
      <c r="ES15" s="139"/>
      <c r="ET15" s="139">
        <f t="shared" ref="ET15:ET32" si="99">DU15/EO15</f>
        <v>2.5952083333333342</v>
      </c>
      <c r="EV15">
        <v>0</v>
      </c>
      <c r="EW15">
        <v>1</v>
      </c>
      <c r="EX15">
        <f t="shared" si="22"/>
        <v>1</v>
      </c>
      <c r="EY15" s="89">
        <f t="shared" si="23"/>
        <v>0.19270000000000001</v>
      </c>
      <c r="EZ15">
        <v>1</v>
      </c>
      <c r="FA15">
        <f t="shared" si="24"/>
        <v>2</v>
      </c>
      <c r="FB15" s="89">
        <f t="shared" si="25"/>
        <v>0.77070000000000005</v>
      </c>
      <c r="FC15">
        <v>1</v>
      </c>
      <c r="FD15">
        <f t="shared" si="26"/>
        <v>4</v>
      </c>
      <c r="FG15" s="101">
        <v>1102011</v>
      </c>
      <c r="FH15" s="101">
        <v>1102011</v>
      </c>
      <c r="FI15" s="101" t="s">
        <v>182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75"/>
        <v>9</v>
      </c>
      <c r="FP15" s="101">
        <f t="shared" si="76"/>
        <v>1</v>
      </c>
      <c r="FQ15" s="14">
        <f t="shared" si="77"/>
        <v>5</v>
      </c>
      <c r="FR15" s="101" t="str">
        <f t="shared" si="78"/>
        <v>关羽专属武器-魂珠-1 9级</v>
      </c>
      <c r="FS15" s="101">
        <f t="shared" si="79"/>
        <v>1</v>
      </c>
      <c r="FT15" s="101">
        <f t="shared" si="80"/>
        <v>9</v>
      </c>
      <c r="FU15" s="101" t="str">
        <f t="shared" si="8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82"/>
        <v>专属强化石1</v>
      </c>
      <c r="FX15" s="101">
        <f t="shared" si="83"/>
        <v>10</v>
      </c>
      <c r="FY15" s="101" t="str">
        <f t="shared" si="84"/>
        <v/>
      </c>
      <c r="FZ15" s="101" t="str">
        <f t="shared" si="85"/>
        <v/>
      </c>
      <c r="GA15" s="101">
        <f t="shared" si="86"/>
        <v>0.06</v>
      </c>
      <c r="GB15" s="101">
        <f t="shared" si="87"/>
        <v>1</v>
      </c>
      <c r="GC15" s="101">
        <f t="shared" si="88"/>
        <v>26</v>
      </c>
      <c r="GD15" s="101">
        <f t="shared" si="89"/>
        <v>0</v>
      </c>
      <c r="GE15" s="101">
        <f t="shared" si="90"/>
        <v>1</v>
      </c>
      <c r="GF15" s="101">
        <f t="shared" si="91"/>
        <v>6</v>
      </c>
      <c r="GG15" s="101">
        <f t="shared" si="92"/>
        <v>2.9000000000000001E-2</v>
      </c>
      <c r="GH15" s="101">
        <f t="shared" si="93"/>
        <v>1</v>
      </c>
      <c r="GI15" s="101">
        <f t="shared" si="94"/>
        <v>12</v>
      </c>
      <c r="GJ15" s="101">
        <f t="shared" si="95"/>
        <v>0.11600000000000001</v>
      </c>
      <c r="GK15" s="101">
        <f t="shared" si="96"/>
        <v>1</v>
      </c>
      <c r="GL15" s="101">
        <f t="shared" si="9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0">SUM(P7:P15)</f>
        <v>1335.1799999999998</v>
      </c>
      <c r="Q16" s="14">
        <f t="shared" si="100"/>
        <v>1182.7649999999999</v>
      </c>
      <c r="R16" s="14">
        <f t="shared" si="10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1">SUM(Z7:Z15)</f>
        <v>2748.5499999999997</v>
      </c>
      <c r="AA16" s="14">
        <f t="shared" ref="AA16" si="102">SUM(AA7:AA15)</f>
        <v>2435.09</v>
      </c>
      <c r="AB16" s="14">
        <f t="shared" ref="AB16" si="10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174">
        <f>INDEX(节奏总表!$CK$4:$CK$63,专属武器强化!CC16)</f>
        <v>81</v>
      </c>
      <c r="CE16" s="81"/>
      <c r="CF16" s="81">
        <f t="shared" si="12"/>
        <v>4</v>
      </c>
      <c r="CG16" s="14">
        <f t="shared" si="13"/>
        <v>200</v>
      </c>
      <c r="CH16" s="14">
        <f t="shared" si="14"/>
        <v>100</v>
      </c>
      <c r="CI16" s="14">
        <f t="shared" si="15"/>
        <v>0</v>
      </c>
      <c r="CJ16" s="14">
        <f t="shared" si="16"/>
        <v>0</v>
      </c>
      <c r="CK16" s="14"/>
      <c r="CL16" s="14"/>
      <c r="CM16" s="14"/>
      <c r="CN16" s="14"/>
      <c r="CO16" s="14">
        <f>SUM(CG$6:CG16)</f>
        <v>1540</v>
      </c>
      <c r="CP16" s="14">
        <f>SUM(CH$6:CH16)</f>
        <v>430</v>
      </c>
      <c r="CQ16" s="14">
        <f>SUM(CI$6:CI16)</f>
        <v>0</v>
      </c>
      <c r="CR16" s="14">
        <f>SUM(CJ$6:CJ16)</f>
        <v>0</v>
      </c>
      <c r="CU16" s="83">
        <v>6</v>
      </c>
      <c r="CV16" s="14">
        <f>INDEX(节奏总表!$CK$4:CK73,专属武器强化!CU16)</f>
        <v>64</v>
      </c>
      <c r="CW16" s="14">
        <f t="shared" si="17"/>
        <v>620</v>
      </c>
      <c r="CX16" s="14">
        <f t="shared" si="60"/>
        <v>90</v>
      </c>
      <c r="CY16" s="14">
        <f t="shared" si="61"/>
        <v>0</v>
      </c>
      <c r="CZ16" s="14">
        <f t="shared" si="62"/>
        <v>0</v>
      </c>
      <c r="DA16" s="83">
        <v>1</v>
      </c>
      <c r="DB16" s="83">
        <v>6</v>
      </c>
      <c r="DC16" s="14">
        <f t="shared" si="63"/>
        <v>122.21962264150949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3">
        <v>45</v>
      </c>
      <c r="DH16" s="83"/>
      <c r="DI16" s="83"/>
      <c r="DJ16" s="83"/>
      <c r="DK16" s="14">
        <f>CW16-SUM(DC$7:DC16)+SUM(DG$7:DG16)</f>
        <v>147.22607311320735</v>
      </c>
      <c r="DL16" s="14">
        <f>CX16-SUM(DD$7:DD16)+SUM(DH$7:DH16)</f>
        <v>43.358124999999973</v>
      </c>
      <c r="DM16" s="14">
        <f>CY16-SUM(DE$7:DE16)+SUM(DI$7:DI16)</f>
        <v>0</v>
      </c>
      <c r="DN16" s="14">
        <f>CZ16-SUM(DF$7:DF16)+SUM(DJ$7:DJ16)</f>
        <v>0</v>
      </c>
      <c r="DQ16" s="95">
        <v>11</v>
      </c>
      <c r="DR16" s="14">
        <f t="shared" si="67"/>
        <v>2</v>
      </c>
      <c r="DS16" s="14">
        <f t="shared" si="68"/>
        <v>2</v>
      </c>
      <c r="DT16" s="14">
        <f t="shared" si="19"/>
        <v>15.571250000000004</v>
      </c>
      <c r="DU16" s="14">
        <f t="shared" si="19"/>
        <v>5.1904166666666685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39">
        <v>11</v>
      </c>
      <c r="EG16" s="14">
        <f t="shared" si="72"/>
        <v>2</v>
      </c>
      <c r="EH16" s="19">
        <v>0.03</v>
      </c>
      <c r="EI16" s="139">
        <v>3</v>
      </c>
      <c r="EJ16" s="139" t="s">
        <v>945</v>
      </c>
      <c r="EK16" s="139">
        <f t="shared" si="73"/>
        <v>196</v>
      </c>
      <c r="EL16" s="139" t="s">
        <v>852</v>
      </c>
      <c r="EM16" s="139">
        <f t="shared" ref="EM16:EM32" si="104">ROUND(EO16*DT16/DU16,0)</f>
        <v>3</v>
      </c>
      <c r="EN16" s="139" t="s">
        <v>853</v>
      </c>
      <c r="EO16" s="139">
        <v>1</v>
      </c>
      <c r="EP16" s="139">
        <f t="shared" si="20"/>
        <v>0.19</v>
      </c>
      <c r="EQ16" s="139">
        <v>1</v>
      </c>
      <c r="ER16" s="139">
        <f t="shared" si="74"/>
        <v>8</v>
      </c>
      <c r="ES16" s="139"/>
      <c r="ET16" s="139">
        <f t="shared" si="99"/>
        <v>5.1904166666666685</v>
      </c>
      <c r="EV16">
        <v>0</v>
      </c>
      <c r="EW16">
        <v>1</v>
      </c>
      <c r="EX16">
        <f t="shared" si="22"/>
        <v>2</v>
      </c>
      <c r="EY16" s="89">
        <f t="shared" si="23"/>
        <v>9.6299999999999997E-2</v>
      </c>
      <c r="EZ16">
        <v>1</v>
      </c>
      <c r="FA16">
        <f t="shared" si="24"/>
        <v>4</v>
      </c>
      <c r="FB16" s="89">
        <f t="shared" si="25"/>
        <v>0.38529999999999998</v>
      </c>
      <c r="FC16">
        <v>1</v>
      </c>
      <c r="FD16">
        <f t="shared" si="26"/>
        <v>8</v>
      </c>
      <c r="FG16" s="101">
        <v>1102012</v>
      </c>
      <c r="FH16" s="101">
        <v>1102012</v>
      </c>
      <c r="FI16" s="101" t="s">
        <v>183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75"/>
        <v>0</v>
      </c>
      <c r="FP16" s="101">
        <f t="shared" si="76"/>
        <v>1</v>
      </c>
      <c r="FQ16" s="14">
        <f t="shared" si="77"/>
        <v>5</v>
      </c>
      <c r="FR16" s="101" t="str">
        <f t="shared" si="78"/>
        <v>关羽专属武器-魂珠-2 0级</v>
      </c>
      <c r="FS16" s="101">
        <f t="shared" si="79"/>
        <v>2</v>
      </c>
      <c r="FT16" s="101">
        <f t="shared" si="80"/>
        <v>0</v>
      </c>
      <c r="FU16" s="101" t="str">
        <f t="shared" si="8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82"/>
        <v/>
      </c>
      <c r="FX16" s="101" t="str">
        <f t="shared" si="83"/>
        <v/>
      </c>
      <c r="FY16" s="101" t="str">
        <f t="shared" si="84"/>
        <v/>
      </c>
      <c r="FZ16" s="101" t="str">
        <f t="shared" si="85"/>
        <v/>
      </c>
      <c r="GA16" s="101" t="str">
        <f t="shared" si="86"/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</row>
    <row r="17" spans="1:194" ht="16.5" x14ac:dyDescent="0.2">
      <c r="CC17" s="81">
        <v>12</v>
      </c>
      <c r="CD17" s="174">
        <f>INDEX(节奏总表!$CK$4:$CK$63,专属武器强化!CC17)</f>
        <v>84</v>
      </c>
      <c r="CE17" s="81"/>
      <c r="CF17" s="81">
        <f t="shared" si="12"/>
        <v>4</v>
      </c>
      <c r="CG17" s="14">
        <f t="shared" si="13"/>
        <v>200</v>
      </c>
      <c r="CH17" s="14">
        <f t="shared" si="14"/>
        <v>100</v>
      </c>
      <c r="CI17" s="14">
        <f t="shared" si="15"/>
        <v>0</v>
      </c>
      <c r="CJ17" s="14">
        <f t="shared" si="16"/>
        <v>0</v>
      </c>
      <c r="CK17" s="14"/>
      <c r="CL17" s="14"/>
      <c r="CM17" s="14"/>
      <c r="CN17" s="14"/>
      <c r="CO17" s="14">
        <f>SUM(CG$6:CG17)</f>
        <v>1740</v>
      </c>
      <c r="CP17" s="14">
        <f>SUM(CH$6:CH17)</f>
        <v>530</v>
      </c>
      <c r="CQ17" s="14">
        <f>SUM(CI$6:CI17)</f>
        <v>0</v>
      </c>
      <c r="CR17" s="14">
        <f>SUM(CJ$6:CJ17)</f>
        <v>0</v>
      </c>
      <c r="CU17" s="83">
        <v>7</v>
      </c>
      <c r="CV17" s="14">
        <f>INDEX(节奏总表!$CK$4:CK74,专属武器强化!CU17)</f>
        <v>68</v>
      </c>
      <c r="CW17" s="14">
        <f t="shared" si="17"/>
        <v>800</v>
      </c>
      <c r="CX17" s="14">
        <f t="shared" si="60"/>
        <v>150</v>
      </c>
      <c r="CY17" s="14">
        <f t="shared" si="61"/>
        <v>0</v>
      </c>
      <c r="CZ17" s="14">
        <f t="shared" si="62"/>
        <v>0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>
        <f>CW17-SUM(DC$7:DC17)+SUM(DG$7:DG17)</f>
        <v>327.22607311320735</v>
      </c>
      <c r="DL17" s="14">
        <f>CX17-SUM(DD$7:DD17)+SUM(DH$7:DH17)</f>
        <v>103.35812499999997</v>
      </c>
      <c r="DM17" s="14">
        <f>CY17-SUM(DE$7:DE17)+SUM(DI$7:DI17)</f>
        <v>0</v>
      </c>
      <c r="DN17" s="14">
        <f>CZ17-SUM(DF$7:DF17)+SUM(DJ$7:DJ17)</f>
        <v>0</v>
      </c>
      <c r="DQ17" s="95">
        <v>12</v>
      </c>
      <c r="DR17" s="14">
        <f t="shared" si="67"/>
        <v>2</v>
      </c>
      <c r="DS17" s="14">
        <f t="shared" si="68"/>
        <v>3</v>
      </c>
      <c r="DT17" s="14">
        <f t="shared" si="19"/>
        <v>23.356875000000006</v>
      </c>
      <c r="DU17" s="14">
        <f t="shared" si="19"/>
        <v>7.7856250000000022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39">
        <v>12</v>
      </c>
      <c r="EG17" s="14">
        <f t="shared" si="72"/>
        <v>2</v>
      </c>
      <c r="EH17" s="19">
        <f>EH15+EH16</f>
        <v>0.05</v>
      </c>
      <c r="EI17" s="139">
        <v>3</v>
      </c>
      <c r="EJ17" s="139" t="s">
        <v>945</v>
      </c>
      <c r="EK17" s="139">
        <f t="shared" si="73"/>
        <v>436</v>
      </c>
      <c r="EL17" s="139" t="s">
        <v>852</v>
      </c>
      <c r="EM17" s="139">
        <f t="shared" si="104"/>
        <v>6</v>
      </c>
      <c r="EN17" s="139" t="s">
        <v>853</v>
      </c>
      <c r="EO17" s="139">
        <v>2</v>
      </c>
      <c r="EP17" s="139">
        <f t="shared" si="20"/>
        <v>0.26</v>
      </c>
      <c r="EQ17" s="139">
        <v>1</v>
      </c>
      <c r="ER17" s="139">
        <f t="shared" si="74"/>
        <v>6</v>
      </c>
      <c r="ES17" s="139"/>
      <c r="ET17" s="139">
        <f t="shared" si="99"/>
        <v>3.8928125000000011</v>
      </c>
      <c r="EV17">
        <v>0</v>
      </c>
      <c r="EW17">
        <v>1</v>
      </c>
      <c r="EX17">
        <f t="shared" si="22"/>
        <v>1</v>
      </c>
      <c r="EY17" s="89">
        <f t="shared" si="23"/>
        <v>0.12839999999999999</v>
      </c>
      <c r="EZ17">
        <v>1</v>
      </c>
      <c r="FA17">
        <f t="shared" si="24"/>
        <v>3</v>
      </c>
      <c r="FB17" s="89">
        <f t="shared" si="25"/>
        <v>0.51380000000000003</v>
      </c>
      <c r="FC17">
        <v>1</v>
      </c>
      <c r="FD17">
        <f t="shared" si="26"/>
        <v>6</v>
      </c>
      <c r="FG17" s="101">
        <v>1102014</v>
      </c>
      <c r="FH17" s="101">
        <v>1102014</v>
      </c>
      <c r="FI17" s="101" t="s">
        <v>185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75"/>
        <v>10</v>
      </c>
      <c r="FP17" s="101">
        <f t="shared" si="76"/>
        <v>1</v>
      </c>
      <c r="FQ17" s="14">
        <f t="shared" si="77"/>
        <v>5</v>
      </c>
      <c r="FR17" s="101" t="str">
        <f t="shared" si="78"/>
        <v>关羽专属武器-魂珠-2 1级</v>
      </c>
      <c r="FS17" s="101">
        <f t="shared" si="79"/>
        <v>2</v>
      </c>
      <c r="FT17" s="101">
        <f t="shared" si="80"/>
        <v>1</v>
      </c>
      <c r="FU17" s="101" t="str">
        <f t="shared" si="8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82"/>
        <v>专属强化石1</v>
      </c>
      <c r="FX17" s="101">
        <f t="shared" si="83"/>
        <v>3</v>
      </c>
      <c r="FY17" s="101" t="str">
        <f t="shared" si="84"/>
        <v>专属强化石2</v>
      </c>
      <c r="FZ17" s="101">
        <f t="shared" si="85"/>
        <v>1</v>
      </c>
      <c r="GA17" s="101">
        <f t="shared" si="86"/>
        <v>0.39</v>
      </c>
      <c r="GB17" s="101">
        <f t="shared" si="87"/>
        <v>1</v>
      </c>
      <c r="GC17" s="101">
        <f t="shared" si="88"/>
        <v>4</v>
      </c>
      <c r="GD17" s="101">
        <f t="shared" si="89"/>
        <v>0</v>
      </c>
      <c r="GE17" s="101">
        <f t="shared" si="90"/>
        <v>1</v>
      </c>
      <c r="GF17" s="101">
        <f t="shared" si="91"/>
        <v>1</v>
      </c>
      <c r="GG17" s="101">
        <f t="shared" si="92"/>
        <v>0.19270000000000001</v>
      </c>
      <c r="GH17" s="101">
        <f t="shared" si="93"/>
        <v>1</v>
      </c>
      <c r="GI17" s="101">
        <f t="shared" si="94"/>
        <v>2</v>
      </c>
      <c r="GJ17" s="101">
        <f t="shared" si="95"/>
        <v>0.77070000000000005</v>
      </c>
      <c r="GK17" s="101">
        <f t="shared" si="96"/>
        <v>1</v>
      </c>
      <c r="GL17" s="101">
        <f t="shared" si="97"/>
        <v>4</v>
      </c>
    </row>
    <row r="18" spans="1:194" ht="16.5" x14ac:dyDescent="0.2">
      <c r="CC18" s="81">
        <v>13</v>
      </c>
      <c r="CD18" s="174">
        <f>INDEX(节奏总表!$CK$4:$CK$63,专属武器强化!CC18)</f>
        <v>86</v>
      </c>
      <c r="CE18" s="81"/>
      <c r="CF18" s="81">
        <f t="shared" si="12"/>
        <v>4</v>
      </c>
      <c r="CG18" s="14">
        <f t="shared" si="13"/>
        <v>200</v>
      </c>
      <c r="CH18" s="14">
        <f t="shared" si="14"/>
        <v>100</v>
      </c>
      <c r="CI18" s="14">
        <f t="shared" si="15"/>
        <v>0</v>
      </c>
      <c r="CJ18" s="14">
        <f t="shared" si="16"/>
        <v>0</v>
      </c>
      <c r="CK18" s="14"/>
      <c r="CL18" s="14"/>
      <c r="CM18" s="14"/>
      <c r="CN18" s="14"/>
      <c r="CO18" s="14">
        <f>SUM(CG$6:CG18)</f>
        <v>1940</v>
      </c>
      <c r="CP18" s="14">
        <f>SUM(CH$6:CH18)</f>
        <v>630</v>
      </c>
      <c r="CQ18" s="14">
        <f>SUM(CI$6:CI18)</f>
        <v>0</v>
      </c>
      <c r="CR18" s="14">
        <f>SUM(CJ$6:CJ18)</f>
        <v>0</v>
      </c>
      <c r="CU18" s="83">
        <v>8</v>
      </c>
      <c r="CV18" s="14">
        <f>INDEX(节奏总表!$CK$4:CK75,专属武器强化!CU18)</f>
        <v>72</v>
      </c>
      <c r="CW18" s="14">
        <f t="shared" si="17"/>
        <v>980</v>
      </c>
      <c r="CX18" s="14">
        <f t="shared" si="60"/>
        <v>210</v>
      </c>
      <c r="CY18" s="14">
        <f t="shared" si="61"/>
        <v>0</v>
      </c>
      <c r="CZ18" s="14">
        <f t="shared" si="62"/>
        <v>0</v>
      </c>
      <c r="DA18" s="83">
        <v>2</v>
      </c>
      <c r="DB18" s="83">
        <v>5</v>
      </c>
      <c r="DC18" s="14">
        <f t="shared" ref="DC18:DC76" si="105">IF(DA18&gt;0,INDEX($K$22:$AP$30,$DB18,($DA18-1)*4+1),0)*3</f>
        <v>186.85500000000005</v>
      </c>
      <c r="DD18" s="14">
        <f t="shared" ref="DD18:DD76" si="106">IF(DA18&gt;0,INDEX($K$22:$AP$30,$DB18,($DA18-1)*4+2),0)*3</f>
        <v>62.285000000000025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3">
        <v>20</v>
      </c>
      <c r="DH18" s="83"/>
      <c r="DI18" s="83"/>
      <c r="DJ18" s="83"/>
      <c r="DK18" s="14">
        <f>CW18-SUM(DC$7:DC18)+SUM(DG$7:DG18)</f>
        <v>340.37107311320733</v>
      </c>
      <c r="DL18" s="14">
        <f>CX18-SUM(DD$7:DD18)+SUM(DH$7:DH18)</f>
        <v>101.07312499999995</v>
      </c>
      <c r="DM18" s="14">
        <f>CY18-SUM(DE$7:DE18)+SUM(DI$7:DI18)</f>
        <v>0</v>
      </c>
      <c r="DN18" s="14">
        <f>CZ18-SUM(DF$7:DF18)+SUM(DJ$7:DJ18)</f>
        <v>0</v>
      </c>
      <c r="DQ18" s="95">
        <v>13</v>
      </c>
      <c r="DR18" s="14">
        <f t="shared" si="67"/>
        <v>2</v>
      </c>
      <c r="DS18" s="14">
        <f t="shared" si="68"/>
        <v>4</v>
      </c>
      <c r="DT18" s="14">
        <f t="shared" si="19"/>
        <v>38.928125000000009</v>
      </c>
      <c r="DU18" s="14">
        <f t="shared" si="19"/>
        <v>12.976041666666669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39">
        <v>13</v>
      </c>
      <c r="EG18" s="14">
        <f t="shared" si="72"/>
        <v>2</v>
      </c>
      <c r="EH18" s="19">
        <f t="shared" ref="EH18:EH23" si="109">EH16+EH17</f>
        <v>0.08</v>
      </c>
      <c r="EI18" s="139">
        <v>3</v>
      </c>
      <c r="EJ18" s="139" t="s">
        <v>945</v>
      </c>
      <c r="EK18" s="139">
        <f t="shared" si="73"/>
        <v>418</v>
      </c>
      <c r="EL18" s="139" t="s">
        <v>852</v>
      </c>
      <c r="EM18" s="139">
        <f t="shared" si="104"/>
        <v>6</v>
      </c>
      <c r="EN18" s="139" t="s">
        <v>853</v>
      </c>
      <c r="EO18" s="139">
        <v>2</v>
      </c>
      <c r="EP18" s="139">
        <f t="shared" si="20"/>
        <v>0.15</v>
      </c>
      <c r="EQ18" s="139">
        <v>1</v>
      </c>
      <c r="ER18" s="139">
        <f t="shared" si="74"/>
        <v>10</v>
      </c>
      <c r="ES18" s="139"/>
      <c r="ET18" s="139">
        <f t="shared" si="99"/>
        <v>6.4880208333333345</v>
      </c>
      <c r="EV18">
        <v>0</v>
      </c>
      <c r="EW18">
        <v>1</v>
      </c>
      <c r="EX18">
        <f t="shared" si="22"/>
        <v>2</v>
      </c>
      <c r="EY18" s="89">
        <f t="shared" si="23"/>
        <v>7.7100000000000002E-2</v>
      </c>
      <c r="EZ18">
        <v>1</v>
      </c>
      <c r="FA18">
        <f t="shared" si="24"/>
        <v>5</v>
      </c>
      <c r="FB18" s="89">
        <f t="shared" si="25"/>
        <v>0.30830000000000002</v>
      </c>
      <c r="FC18">
        <v>1</v>
      </c>
      <c r="FD18">
        <f t="shared" si="26"/>
        <v>10</v>
      </c>
      <c r="FG18" s="101">
        <v>1102016</v>
      </c>
      <c r="FH18" s="101">
        <v>1102016</v>
      </c>
      <c r="FI18" s="101" t="s">
        <v>187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75"/>
        <v>11</v>
      </c>
      <c r="FP18" s="101">
        <f t="shared" si="76"/>
        <v>1</v>
      </c>
      <c r="FQ18" s="14">
        <f t="shared" si="77"/>
        <v>5</v>
      </c>
      <c r="FR18" s="101" t="str">
        <f t="shared" si="78"/>
        <v>关羽专属武器-魂珠-2 2级</v>
      </c>
      <c r="FS18" s="101">
        <f t="shared" si="79"/>
        <v>2</v>
      </c>
      <c r="FT18" s="101">
        <f t="shared" si="80"/>
        <v>2</v>
      </c>
      <c r="FU18" s="101" t="str">
        <f t="shared" si="8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82"/>
        <v>专属强化石1</v>
      </c>
      <c r="FX18" s="101">
        <f t="shared" si="83"/>
        <v>3</v>
      </c>
      <c r="FY18" s="101" t="str">
        <f t="shared" si="84"/>
        <v>专属强化石2</v>
      </c>
      <c r="FZ18" s="101">
        <f t="shared" si="85"/>
        <v>1</v>
      </c>
      <c r="GA18" s="101">
        <f t="shared" si="86"/>
        <v>0.19</v>
      </c>
      <c r="GB18" s="101">
        <f t="shared" si="87"/>
        <v>1</v>
      </c>
      <c r="GC18" s="101">
        <f t="shared" si="88"/>
        <v>8</v>
      </c>
      <c r="GD18" s="101">
        <f t="shared" si="89"/>
        <v>0</v>
      </c>
      <c r="GE18" s="101">
        <f t="shared" si="90"/>
        <v>1</v>
      </c>
      <c r="GF18" s="101">
        <f t="shared" si="91"/>
        <v>2</v>
      </c>
      <c r="GG18" s="101">
        <f t="shared" si="92"/>
        <v>9.6299999999999997E-2</v>
      </c>
      <c r="GH18" s="101">
        <f t="shared" si="93"/>
        <v>1</v>
      </c>
      <c r="GI18" s="101">
        <f t="shared" si="94"/>
        <v>4</v>
      </c>
      <c r="GJ18" s="101">
        <f t="shared" si="95"/>
        <v>0.38529999999999998</v>
      </c>
      <c r="GK18" s="101">
        <f t="shared" si="96"/>
        <v>1</v>
      </c>
      <c r="GL18" s="101">
        <f t="shared" si="9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174">
        <f>INDEX(节奏总表!$CK$4:$CK$63,专属武器强化!CC19)</f>
        <v>89</v>
      </c>
      <c r="CE19" s="81"/>
      <c r="CF19" s="81">
        <f t="shared" si="12"/>
        <v>4</v>
      </c>
      <c r="CG19" s="14">
        <f t="shared" si="13"/>
        <v>200</v>
      </c>
      <c r="CH19" s="14">
        <f t="shared" si="14"/>
        <v>100</v>
      </c>
      <c r="CI19" s="14">
        <f t="shared" si="15"/>
        <v>0</v>
      </c>
      <c r="CJ19" s="14">
        <f t="shared" si="16"/>
        <v>0</v>
      </c>
      <c r="CK19" s="14"/>
      <c r="CL19" s="14"/>
      <c r="CM19" s="14"/>
      <c r="CN19" s="14"/>
      <c r="CO19" s="14">
        <f>SUM(CG$6:CG19)</f>
        <v>2140</v>
      </c>
      <c r="CP19" s="14">
        <f>SUM(CH$6:CH19)</f>
        <v>730</v>
      </c>
      <c r="CQ19" s="14">
        <f>SUM(CI$6:CI19)</f>
        <v>0</v>
      </c>
      <c r="CR19" s="14">
        <f>SUM(CJ$6:CJ19)</f>
        <v>0</v>
      </c>
      <c r="CU19" s="83">
        <v>9</v>
      </c>
      <c r="CV19" s="14">
        <f>INDEX(节奏总表!$CK$4:CK76,专属武器强化!CU19)</f>
        <v>76</v>
      </c>
      <c r="CW19" s="14">
        <f t="shared" si="17"/>
        <v>1160</v>
      </c>
      <c r="CX19" s="14">
        <f t="shared" si="60"/>
        <v>270</v>
      </c>
      <c r="CY19" s="14">
        <f t="shared" si="61"/>
        <v>0</v>
      </c>
      <c r="CZ19" s="14">
        <f t="shared" si="62"/>
        <v>0</v>
      </c>
      <c r="DA19" s="83">
        <v>3</v>
      </c>
      <c r="DB19" s="83">
        <v>1</v>
      </c>
      <c r="DC19" s="14">
        <f t="shared" si="105"/>
        <v>38.928125000000009</v>
      </c>
      <c r="DD19" s="14">
        <f t="shared" si="106"/>
        <v>19.464062500000004</v>
      </c>
      <c r="DE19" s="14">
        <f t="shared" si="107"/>
        <v>0</v>
      </c>
      <c r="DF19" s="14">
        <f t="shared" si="108"/>
        <v>0</v>
      </c>
      <c r="DG19" s="83"/>
      <c r="DH19" s="83"/>
      <c r="DI19" s="83"/>
      <c r="DJ19" s="83"/>
      <c r="DK19" s="14">
        <f>CW19-SUM(DC$7:DC19)+SUM(DG$7:DG19)</f>
        <v>481.44294811320731</v>
      </c>
      <c r="DL19" s="14">
        <f>CX19-SUM(DD$7:DD19)+SUM(DH$7:DH19)</f>
        <v>141.60906249999994</v>
      </c>
      <c r="DM19" s="14">
        <f>CY19-SUM(DE$7:DE19)+SUM(DI$7:DI19)</f>
        <v>0</v>
      </c>
      <c r="DN19" s="14">
        <f>CZ19-SUM(DF$7:DF19)+SUM(DJ$7:DJ19)</f>
        <v>0</v>
      </c>
      <c r="DQ19" s="95">
        <v>14</v>
      </c>
      <c r="DR19" s="14">
        <f t="shared" si="67"/>
        <v>2</v>
      </c>
      <c r="DS19" s="14">
        <f t="shared" si="68"/>
        <v>5</v>
      </c>
      <c r="DT19" s="14">
        <f t="shared" si="19"/>
        <v>62.285000000000018</v>
      </c>
      <c r="DU19" s="14">
        <f t="shared" si="19"/>
        <v>20.761666666666674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39">
        <v>14</v>
      </c>
      <c r="EG19" s="14">
        <f t="shared" si="72"/>
        <v>2</v>
      </c>
      <c r="EH19" s="19">
        <f t="shared" si="109"/>
        <v>0.13</v>
      </c>
      <c r="EI19" s="139">
        <v>3</v>
      </c>
      <c r="EJ19" s="139" t="s">
        <v>945</v>
      </c>
      <c r="EK19" s="139">
        <f t="shared" si="73"/>
        <v>637</v>
      </c>
      <c r="EL19" s="139" t="s">
        <v>852</v>
      </c>
      <c r="EM19" s="139">
        <f t="shared" si="104"/>
        <v>9</v>
      </c>
      <c r="EN19" s="139" t="s">
        <v>853</v>
      </c>
      <c r="EO19" s="139">
        <v>3</v>
      </c>
      <c r="EP19" s="139">
        <f t="shared" si="20"/>
        <v>0.14000000000000001</v>
      </c>
      <c r="EQ19" s="139">
        <v>1</v>
      </c>
      <c r="ER19" s="139">
        <f t="shared" si="74"/>
        <v>10</v>
      </c>
      <c r="ES19" s="139"/>
      <c r="ET19" s="139">
        <f t="shared" si="99"/>
        <v>6.9205555555555582</v>
      </c>
      <c r="EV19">
        <v>0</v>
      </c>
      <c r="EW19">
        <v>1</v>
      </c>
      <c r="EX19">
        <f t="shared" si="22"/>
        <v>2</v>
      </c>
      <c r="EY19" s="89">
        <f t="shared" si="23"/>
        <v>7.22E-2</v>
      </c>
      <c r="EZ19">
        <v>1</v>
      </c>
      <c r="FA19">
        <f t="shared" si="24"/>
        <v>5</v>
      </c>
      <c r="FB19" s="89">
        <f t="shared" si="25"/>
        <v>0.28899999999999998</v>
      </c>
      <c r="FC19">
        <v>1</v>
      </c>
      <c r="FD19">
        <f t="shared" si="26"/>
        <v>10</v>
      </c>
      <c r="FG19" s="101">
        <v>1102017</v>
      </c>
      <c r="FH19" s="101">
        <v>1102017</v>
      </c>
      <c r="FI19" s="101" t="s">
        <v>188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75"/>
        <v>12</v>
      </c>
      <c r="FP19" s="101">
        <f t="shared" si="76"/>
        <v>1</v>
      </c>
      <c r="FQ19" s="14">
        <f t="shared" si="77"/>
        <v>5</v>
      </c>
      <c r="FR19" s="101" t="str">
        <f t="shared" si="78"/>
        <v>关羽专属武器-魂珠-2 3级</v>
      </c>
      <c r="FS19" s="101">
        <f t="shared" si="79"/>
        <v>2</v>
      </c>
      <c r="FT19" s="101">
        <f t="shared" si="80"/>
        <v>3</v>
      </c>
      <c r="FU19" s="101" t="str">
        <f t="shared" si="8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82"/>
        <v>专属强化石1</v>
      </c>
      <c r="FX19" s="101">
        <f t="shared" si="83"/>
        <v>6</v>
      </c>
      <c r="FY19" s="101" t="str">
        <f t="shared" si="84"/>
        <v>专属强化石2</v>
      </c>
      <c r="FZ19" s="101">
        <f t="shared" si="85"/>
        <v>2</v>
      </c>
      <c r="GA19" s="101">
        <f t="shared" si="86"/>
        <v>0.26</v>
      </c>
      <c r="GB19" s="101">
        <f t="shared" si="87"/>
        <v>1</v>
      </c>
      <c r="GC19" s="101">
        <f t="shared" si="88"/>
        <v>6</v>
      </c>
      <c r="GD19" s="101">
        <f t="shared" si="89"/>
        <v>0</v>
      </c>
      <c r="GE19" s="101">
        <f t="shared" si="90"/>
        <v>1</v>
      </c>
      <c r="GF19" s="101">
        <f t="shared" si="91"/>
        <v>1</v>
      </c>
      <c r="GG19" s="101">
        <f t="shared" si="92"/>
        <v>0.12839999999999999</v>
      </c>
      <c r="GH19" s="101">
        <f t="shared" si="93"/>
        <v>1</v>
      </c>
      <c r="GI19" s="101">
        <f t="shared" si="94"/>
        <v>3</v>
      </c>
      <c r="GJ19" s="101">
        <f t="shared" si="95"/>
        <v>0.51380000000000003</v>
      </c>
      <c r="GK19" s="101">
        <f t="shared" si="96"/>
        <v>1</v>
      </c>
      <c r="GL19" s="101">
        <f t="shared" si="9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174">
        <f>INDEX(节奏总表!$CK$4:$CK$63,专属武器强化!CC20)</f>
        <v>91</v>
      </c>
      <c r="CE20" s="81"/>
      <c r="CF20" s="81">
        <f t="shared" si="12"/>
        <v>4</v>
      </c>
      <c r="CG20" s="14">
        <f t="shared" si="13"/>
        <v>200</v>
      </c>
      <c r="CH20" s="14">
        <f t="shared" si="14"/>
        <v>100</v>
      </c>
      <c r="CI20" s="14">
        <f t="shared" si="15"/>
        <v>0</v>
      </c>
      <c r="CJ20" s="14">
        <f t="shared" si="16"/>
        <v>0</v>
      </c>
      <c r="CK20" s="14"/>
      <c r="CL20" s="14"/>
      <c r="CM20" s="14"/>
      <c r="CN20" s="14"/>
      <c r="CO20" s="14">
        <f>SUM(CG$6:CG20)</f>
        <v>2340</v>
      </c>
      <c r="CP20" s="14">
        <f>SUM(CH$6:CH20)</f>
        <v>830</v>
      </c>
      <c r="CQ20" s="14">
        <f>SUM(CI$6:CI20)</f>
        <v>0</v>
      </c>
      <c r="CR20" s="14">
        <f>SUM(CJ$6:CJ20)</f>
        <v>0</v>
      </c>
      <c r="CU20" s="83">
        <v>9</v>
      </c>
      <c r="CV20" s="14">
        <f>INDEX(节奏总表!$CK$4:CK77,专属武器强化!CU20)</f>
        <v>76</v>
      </c>
      <c r="CW20" s="14">
        <f t="shared" si="17"/>
        <v>1160</v>
      </c>
      <c r="CX20" s="14">
        <f t="shared" si="60"/>
        <v>270</v>
      </c>
      <c r="CY20" s="14">
        <f t="shared" si="61"/>
        <v>0</v>
      </c>
      <c r="CZ20" s="14">
        <f t="shared" si="62"/>
        <v>0</v>
      </c>
      <c r="DA20" s="83">
        <v>3</v>
      </c>
      <c r="DB20" s="83">
        <v>2</v>
      </c>
      <c r="DC20" s="14">
        <f t="shared" si="105"/>
        <v>77.856250000000017</v>
      </c>
      <c r="DD20" s="14">
        <f t="shared" si="106"/>
        <v>38.928125000000009</v>
      </c>
      <c r="DE20" s="14">
        <f t="shared" si="107"/>
        <v>0</v>
      </c>
      <c r="DF20" s="14">
        <f t="shared" si="108"/>
        <v>0</v>
      </c>
      <c r="DG20" s="83"/>
      <c r="DH20" s="83"/>
      <c r="DI20" s="83"/>
      <c r="DJ20" s="83"/>
      <c r="DK20" s="14">
        <f>CW20-SUM(DC$7:DC20)+SUM(DG$7:DG20)</f>
        <v>403.58669811320726</v>
      </c>
      <c r="DL20" s="14">
        <f>CX20-SUM(DD$7:DD20)+SUM(DH$7:DH20)</f>
        <v>102.68093749999991</v>
      </c>
      <c r="DM20" s="14">
        <f>CY20-SUM(DE$7:DE20)+SUM(DI$7:DI20)</f>
        <v>0</v>
      </c>
      <c r="DN20" s="14">
        <f>CZ20-SUM(DF$7:DF20)+SUM(DJ$7:DJ20)</f>
        <v>0</v>
      </c>
      <c r="DQ20" s="95">
        <v>15</v>
      </c>
      <c r="DR20" s="14">
        <f t="shared" si="67"/>
        <v>2</v>
      </c>
      <c r="DS20" s="14">
        <f t="shared" si="68"/>
        <v>6</v>
      </c>
      <c r="DT20" s="14">
        <f t="shared" si="19"/>
        <v>101.21312500000003</v>
      </c>
      <c r="DU20" s="14">
        <f t="shared" si="19"/>
        <v>33.737708333333345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39">
        <v>15</v>
      </c>
      <c r="EG20" s="14">
        <f t="shared" si="72"/>
        <v>2</v>
      </c>
      <c r="EH20" s="19">
        <f t="shared" si="109"/>
        <v>0.21000000000000002</v>
      </c>
      <c r="EI20" s="139">
        <v>3</v>
      </c>
      <c r="EJ20" s="139" t="s">
        <v>945</v>
      </c>
      <c r="EK20" s="139">
        <f t="shared" si="73"/>
        <v>845</v>
      </c>
      <c r="EL20" s="139" t="s">
        <v>852</v>
      </c>
      <c r="EM20" s="139">
        <f t="shared" si="104"/>
        <v>12</v>
      </c>
      <c r="EN20" s="139" t="s">
        <v>853</v>
      </c>
      <c r="EO20" s="139">
        <v>4</v>
      </c>
      <c r="EP20" s="139">
        <f t="shared" si="20"/>
        <v>0.12</v>
      </c>
      <c r="EQ20" s="139">
        <v>1</v>
      </c>
      <c r="ER20" s="139">
        <f t="shared" si="74"/>
        <v>13</v>
      </c>
      <c r="ES20" s="139"/>
      <c r="ET20" s="139">
        <f t="shared" si="99"/>
        <v>8.4344270833333361</v>
      </c>
      <c r="EV20">
        <v>0</v>
      </c>
      <c r="EW20">
        <v>1</v>
      </c>
      <c r="EX20">
        <f t="shared" si="22"/>
        <v>3</v>
      </c>
      <c r="EY20" s="89">
        <f t="shared" si="23"/>
        <v>5.9299999999999999E-2</v>
      </c>
      <c r="EZ20">
        <v>1</v>
      </c>
      <c r="FA20">
        <f t="shared" si="24"/>
        <v>6</v>
      </c>
      <c r="FB20" s="89">
        <f t="shared" si="25"/>
        <v>0.23710000000000001</v>
      </c>
      <c r="FC20">
        <v>1</v>
      </c>
      <c r="FD20">
        <f t="shared" si="26"/>
        <v>13</v>
      </c>
      <c r="FG20" s="101">
        <v>1102020</v>
      </c>
      <c r="FH20" s="101">
        <v>1102020</v>
      </c>
      <c r="FI20" s="101" t="s">
        <v>191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75"/>
        <v>13</v>
      </c>
      <c r="FP20" s="101">
        <f t="shared" si="76"/>
        <v>1</v>
      </c>
      <c r="FQ20" s="14">
        <f t="shared" si="77"/>
        <v>5</v>
      </c>
      <c r="FR20" s="101" t="str">
        <f t="shared" si="78"/>
        <v>关羽专属武器-魂珠-2 4级</v>
      </c>
      <c r="FS20" s="101">
        <f t="shared" si="79"/>
        <v>2</v>
      </c>
      <c r="FT20" s="101">
        <f t="shared" si="80"/>
        <v>4</v>
      </c>
      <c r="FU20" s="101" t="str">
        <f t="shared" si="8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82"/>
        <v>专属强化石1</v>
      </c>
      <c r="FX20" s="101">
        <f t="shared" si="83"/>
        <v>6</v>
      </c>
      <c r="FY20" s="101" t="str">
        <f t="shared" si="84"/>
        <v>专属强化石2</v>
      </c>
      <c r="FZ20" s="101">
        <f t="shared" si="85"/>
        <v>2</v>
      </c>
      <c r="GA20" s="101">
        <f t="shared" si="86"/>
        <v>0.15</v>
      </c>
      <c r="GB20" s="101">
        <f t="shared" si="87"/>
        <v>1</v>
      </c>
      <c r="GC20" s="101">
        <f t="shared" si="88"/>
        <v>10</v>
      </c>
      <c r="GD20" s="101">
        <f t="shared" si="89"/>
        <v>0</v>
      </c>
      <c r="GE20" s="101">
        <f t="shared" si="90"/>
        <v>1</v>
      </c>
      <c r="GF20" s="101">
        <f t="shared" si="91"/>
        <v>2</v>
      </c>
      <c r="GG20" s="101">
        <f t="shared" si="92"/>
        <v>7.7100000000000002E-2</v>
      </c>
      <c r="GH20" s="101">
        <f t="shared" si="93"/>
        <v>1</v>
      </c>
      <c r="GI20" s="101">
        <f t="shared" si="94"/>
        <v>5</v>
      </c>
      <c r="GJ20" s="101">
        <f t="shared" si="95"/>
        <v>0.30830000000000002</v>
      </c>
      <c r="GK20" s="101">
        <f t="shared" si="96"/>
        <v>1</v>
      </c>
      <c r="GL20" s="101">
        <f t="shared" si="97"/>
        <v>10</v>
      </c>
    </row>
    <row r="21" spans="1:194" ht="17.25" x14ac:dyDescent="0.2">
      <c r="A21" s="12" t="s">
        <v>34</v>
      </c>
      <c r="B21" s="12" t="s">
        <v>573</v>
      </c>
      <c r="C21" s="12" t="s">
        <v>574</v>
      </c>
      <c r="D21" s="12" t="s">
        <v>575</v>
      </c>
      <c r="E21" s="12" t="s">
        <v>576</v>
      </c>
      <c r="F21" s="12" t="s">
        <v>577</v>
      </c>
      <c r="G21" s="12" t="s">
        <v>578</v>
      </c>
      <c r="H21" s="12" t="s">
        <v>579</v>
      </c>
      <c r="I21" s="12" t="s">
        <v>580</v>
      </c>
      <c r="K21" s="12" t="s">
        <v>582</v>
      </c>
      <c r="L21" s="12" t="s">
        <v>583</v>
      </c>
      <c r="M21" s="12" t="s">
        <v>584</v>
      </c>
      <c r="N21" s="12" t="s">
        <v>585</v>
      </c>
      <c r="O21" s="12" t="s">
        <v>586</v>
      </c>
      <c r="P21" s="12" t="s">
        <v>587</v>
      </c>
      <c r="Q21" s="12" t="s">
        <v>588</v>
      </c>
      <c r="R21" s="12" t="s">
        <v>589</v>
      </c>
      <c r="S21" s="12" t="s">
        <v>590</v>
      </c>
      <c r="T21" s="12" t="s">
        <v>591</v>
      </c>
      <c r="U21" s="12" t="s">
        <v>592</v>
      </c>
      <c r="V21" s="12" t="s">
        <v>593</v>
      </c>
      <c r="W21" s="12" t="s">
        <v>594</v>
      </c>
      <c r="X21" s="12" t="s">
        <v>595</v>
      </c>
      <c r="Y21" s="12" t="s">
        <v>596</v>
      </c>
      <c r="Z21" s="12" t="s">
        <v>597</v>
      </c>
      <c r="AA21" s="12" t="s">
        <v>605</v>
      </c>
      <c r="AB21" s="12" t="s">
        <v>598</v>
      </c>
      <c r="AC21" s="12" t="s">
        <v>599</v>
      </c>
      <c r="AD21" s="12" t="s">
        <v>600</v>
      </c>
      <c r="AE21" s="12" t="s">
        <v>606</v>
      </c>
      <c r="AF21" s="12" t="s">
        <v>601</v>
      </c>
      <c r="AG21" s="12" t="s">
        <v>602</v>
      </c>
      <c r="AH21" s="12" t="s">
        <v>603</v>
      </c>
      <c r="AI21" s="12" t="s">
        <v>607</v>
      </c>
      <c r="AJ21" s="12" t="s">
        <v>604</v>
      </c>
      <c r="AK21" s="12" t="s">
        <v>608</v>
      </c>
      <c r="AL21" s="12" t="s">
        <v>609</v>
      </c>
      <c r="AM21" s="12" t="s">
        <v>610</v>
      </c>
      <c r="AN21" s="12" t="s">
        <v>611</v>
      </c>
      <c r="AO21" s="12" t="s">
        <v>612</v>
      </c>
      <c r="AP21" s="12" t="s">
        <v>613</v>
      </c>
      <c r="CC21" s="81">
        <v>16</v>
      </c>
      <c r="CD21" s="174">
        <f>INDEX(节奏总表!$CK$4:$CK$63,专属武器强化!CC21)</f>
        <v>93</v>
      </c>
      <c r="CE21" s="81"/>
      <c r="CF21" s="81">
        <f t="shared" si="12"/>
        <v>4</v>
      </c>
      <c r="CG21" s="14">
        <f t="shared" si="13"/>
        <v>200</v>
      </c>
      <c r="CH21" s="14">
        <f t="shared" si="14"/>
        <v>100</v>
      </c>
      <c r="CI21" s="14">
        <f t="shared" si="15"/>
        <v>0</v>
      </c>
      <c r="CJ21" s="14">
        <f t="shared" si="16"/>
        <v>0</v>
      </c>
      <c r="CK21" s="14"/>
      <c r="CL21" s="14"/>
      <c r="CM21" s="14"/>
      <c r="CN21" s="14"/>
      <c r="CO21" s="14">
        <f>SUM(CG$6:CG21)</f>
        <v>2540</v>
      </c>
      <c r="CP21" s="14">
        <f>SUM(CH$6:CH21)</f>
        <v>930</v>
      </c>
      <c r="CQ21" s="14">
        <f>SUM(CI$6:CI21)</f>
        <v>0</v>
      </c>
      <c r="CR21" s="14">
        <f>SUM(CJ$6:CJ21)</f>
        <v>0</v>
      </c>
      <c r="CU21" s="83">
        <v>9</v>
      </c>
      <c r="CV21" s="14">
        <f>INDEX(节奏总表!$CK$4:CK78,专属武器强化!CU21)</f>
        <v>76</v>
      </c>
      <c r="CW21" s="14">
        <f t="shared" si="17"/>
        <v>1160</v>
      </c>
      <c r="CX21" s="14">
        <f t="shared" si="60"/>
        <v>270</v>
      </c>
      <c r="CY21" s="14">
        <f t="shared" si="61"/>
        <v>0</v>
      </c>
      <c r="CZ21" s="14">
        <f t="shared" si="62"/>
        <v>0</v>
      </c>
      <c r="DA21" s="83">
        <v>3</v>
      </c>
      <c r="DB21" s="83">
        <v>3</v>
      </c>
      <c r="DC21" s="14">
        <f t="shared" si="105"/>
        <v>116.78437500000003</v>
      </c>
      <c r="DD21" s="14">
        <f t="shared" si="106"/>
        <v>58.392187500000013</v>
      </c>
      <c r="DE21" s="14">
        <f t="shared" si="107"/>
        <v>0</v>
      </c>
      <c r="DF21" s="14">
        <f t="shared" si="108"/>
        <v>0</v>
      </c>
      <c r="DG21" s="83"/>
      <c r="DH21" s="83">
        <v>15</v>
      </c>
      <c r="DI21" s="83"/>
      <c r="DJ21" s="83"/>
      <c r="DK21" s="14">
        <f>CW21-SUM(DC$7:DC21)+SUM(DG$7:DG21)</f>
        <v>286.80232311320719</v>
      </c>
      <c r="DL21" s="14">
        <f>CX21-SUM(DD$7:DD21)+SUM(DH$7:DH21)</f>
        <v>59.288749999999879</v>
      </c>
      <c r="DM21" s="14">
        <f>CY21-SUM(DE$7:DE21)+SUM(DI$7:DI21)</f>
        <v>0</v>
      </c>
      <c r="DN21" s="14">
        <f>CZ21-SUM(DF$7:DF21)+SUM(DJ$7:DJ21)</f>
        <v>0</v>
      </c>
      <c r="DQ21" s="95">
        <v>16</v>
      </c>
      <c r="DR21" s="14">
        <f t="shared" si="67"/>
        <v>2</v>
      </c>
      <c r="DS21" s="14">
        <f t="shared" si="68"/>
        <v>7</v>
      </c>
      <c r="DT21" s="14">
        <f t="shared" si="19"/>
        <v>163.49812500000004</v>
      </c>
      <c r="DU21" s="14">
        <f t="shared" si="19"/>
        <v>54.499375000000015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39">
        <v>16</v>
      </c>
      <c r="EG21" s="14">
        <f t="shared" si="72"/>
        <v>2</v>
      </c>
      <c r="EH21" s="19">
        <f t="shared" si="109"/>
        <v>0.34</v>
      </c>
      <c r="EI21" s="139">
        <v>3</v>
      </c>
      <c r="EJ21" s="139" t="s">
        <v>945</v>
      </c>
      <c r="EK21" s="139">
        <f t="shared" si="73"/>
        <v>1059</v>
      </c>
      <c r="EL21" s="139" t="s">
        <v>852</v>
      </c>
      <c r="EM21" s="139">
        <f t="shared" si="104"/>
        <v>15</v>
      </c>
      <c r="EN21" s="139" t="s">
        <v>853</v>
      </c>
      <c r="EO21" s="139">
        <v>5</v>
      </c>
      <c r="EP21" s="139">
        <f t="shared" si="20"/>
        <v>0.09</v>
      </c>
      <c r="EQ21" s="139">
        <v>1</v>
      </c>
      <c r="ER21" s="139">
        <f t="shared" si="74"/>
        <v>16</v>
      </c>
      <c r="ES21" s="139"/>
      <c r="ET21" s="139">
        <f t="shared" si="99"/>
        <v>10.899875000000003</v>
      </c>
      <c r="EV21">
        <v>0</v>
      </c>
      <c r="EW21">
        <v>1</v>
      </c>
      <c r="EX21">
        <f t="shared" si="22"/>
        <v>4</v>
      </c>
      <c r="EY21" s="89">
        <f t="shared" si="23"/>
        <v>4.5900000000000003E-2</v>
      </c>
      <c r="EZ21">
        <v>1</v>
      </c>
      <c r="FA21">
        <f t="shared" si="24"/>
        <v>8</v>
      </c>
      <c r="FB21" s="89">
        <f t="shared" si="25"/>
        <v>0.1835</v>
      </c>
      <c r="FC21">
        <v>1</v>
      </c>
      <c r="FD21">
        <f t="shared" si="26"/>
        <v>16</v>
      </c>
      <c r="FG21" s="101">
        <v>1102021</v>
      </c>
      <c r="FH21" s="101">
        <v>1102021</v>
      </c>
      <c r="FI21" s="101" t="s">
        <v>192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75"/>
        <v>14</v>
      </c>
      <c r="FP21" s="101">
        <f t="shared" si="76"/>
        <v>1</v>
      </c>
      <c r="FQ21" s="14">
        <f t="shared" si="77"/>
        <v>5</v>
      </c>
      <c r="FR21" s="101" t="str">
        <f t="shared" si="78"/>
        <v>关羽专属武器-魂珠-2 5级</v>
      </c>
      <c r="FS21" s="101">
        <f t="shared" si="79"/>
        <v>2</v>
      </c>
      <c r="FT21" s="101">
        <f t="shared" si="80"/>
        <v>5</v>
      </c>
      <c r="FU21" s="101" t="str">
        <f t="shared" si="8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82"/>
        <v>专属强化石1</v>
      </c>
      <c r="FX21" s="101">
        <f t="shared" si="83"/>
        <v>9</v>
      </c>
      <c r="FY21" s="101" t="str">
        <f t="shared" si="84"/>
        <v>专属强化石2</v>
      </c>
      <c r="FZ21" s="101">
        <f t="shared" si="85"/>
        <v>3</v>
      </c>
      <c r="GA21" s="101">
        <f t="shared" si="86"/>
        <v>0.14000000000000001</v>
      </c>
      <c r="GB21" s="101">
        <f t="shared" si="87"/>
        <v>1</v>
      </c>
      <c r="GC21" s="101">
        <f t="shared" si="88"/>
        <v>10</v>
      </c>
      <c r="GD21" s="101">
        <f t="shared" si="89"/>
        <v>0</v>
      </c>
      <c r="GE21" s="101">
        <f t="shared" si="90"/>
        <v>1</v>
      </c>
      <c r="GF21" s="101">
        <f t="shared" si="91"/>
        <v>2</v>
      </c>
      <c r="GG21" s="101">
        <f t="shared" si="92"/>
        <v>7.22E-2</v>
      </c>
      <c r="GH21" s="101">
        <f t="shared" si="93"/>
        <v>1</v>
      </c>
      <c r="GI21" s="101">
        <f t="shared" si="94"/>
        <v>5</v>
      </c>
      <c r="GJ21" s="101">
        <f t="shared" si="95"/>
        <v>0.28899999999999998</v>
      </c>
      <c r="GK21" s="101">
        <f t="shared" si="96"/>
        <v>1</v>
      </c>
      <c r="GL21" s="101">
        <f t="shared" si="9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INDEX($BW$6:$BZ$13,K$20,K$19)*INDEX($B22:$I22,K$20)/INDEX($B$20:$I$20,K$20)/3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INDEX($BW$6:$BZ$13,U$20,U$19)*INDEX($B22:$I22,U$20)/INDEX($B$20:$I$20,U$20)/3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INDEX($BW$6:$BZ$13,AE$20,AE$19)*INDEX($B22:$I22,AE$20)/INDEX($B$20:$I$20,AE$20)/3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C22" s="81">
        <v>17</v>
      </c>
      <c r="CD22" s="174">
        <f>INDEX(节奏总表!$CK$4:$CK$63,专属武器强化!CC22)</f>
        <v>95</v>
      </c>
      <c r="CE22" s="81">
        <v>4</v>
      </c>
      <c r="CF22" s="81">
        <f t="shared" si="12"/>
        <v>5</v>
      </c>
      <c r="CG22" s="14">
        <f t="shared" si="13"/>
        <v>100</v>
      </c>
      <c r="CH22" s="14">
        <f t="shared" si="14"/>
        <v>150</v>
      </c>
      <c r="CI22" s="14">
        <f t="shared" si="15"/>
        <v>25</v>
      </c>
      <c r="CJ22" s="14">
        <f t="shared" si="16"/>
        <v>0</v>
      </c>
      <c r="CK22" s="14"/>
      <c r="CL22" s="14"/>
      <c r="CM22" s="14"/>
      <c r="CN22" s="14"/>
      <c r="CO22" s="14">
        <f>SUM(CG$6:CG22)</f>
        <v>2640</v>
      </c>
      <c r="CP22" s="14">
        <f>SUM(CH$6:CH22)</f>
        <v>1080</v>
      </c>
      <c r="CQ22" s="14">
        <f>SUM(CI$6:CI22)</f>
        <v>25</v>
      </c>
      <c r="CR22" s="14">
        <f>SUM(CJ$6:CJ22)</f>
        <v>0</v>
      </c>
      <c r="CU22" s="83">
        <v>10</v>
      </c>
      <c r="CV22" s="14">
        <f>INDEX(节奏总表!$CK$4:CK79,专属武器强化!CU22)</f>
        <v>79</v>
      </c>
      <c r="CW22" s="14">
        <f t="shared" si="17"/>
        <v>1340</v>
      </c>
      <c r="CX22" s="14">
        <f t="shared" si="60"/>
        <v>330</v>
      </c>
      <c r="CY22" s="14">
        <f t="shared" si="61"/>
        <v>0</v>
      </c>
      <c r="CZ22" s="14">
        <f t="shared" si="62"/>
        <v>0</v>
      </c>
      <c r="DA22" s="83">
        <v>0</v>
      </c>
      <c r="DB22" s="83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3"/>
      <c r="DH22" s="83"/>
      <c r="DI22" s="83"/>
      <c r="DJ22" s="83"/>
      <c r="DK22" s="14">
        <f>CW22-SUM(DC$7:DC22)+SUM(DG$7:DG22)</f>
        <v>466.80232311320719</v>
      </c>
      <c r="DL22" s="14">
        <f>CX22-SUM(DD$7:DD22)+SUM(DH$7:DH22)</f>
        <v>119.28874999999988</v>
      </c>
      <c r="DM22" s="14">
        <f>CY22-SUM(DE$7:DE22)+SUM(DI$7:DI22)</f>
        <v>0</v>
      </c>
      <c r="DN22" s="14">
        <f>CZ22-SUM(DF$7:DF22)+SUM(DJ$7:DJ22)</f>
        <v>0</v>
      </c>
      <c r="DQ22" s="95">
        <v>17</v>
      </c>
      <c r="DR22" s="14">
        <f t="shared" si="67"/>
        <v>2</v>
      </c>
      <c r="DS22" s="14">
        <f t="shared" si="68"/>
        <v>8</v>
      </c>
      <c r="DT22" s="14">
        <f t="shared" si="19"/>
        <v>264.71125000000006</v>
      </c>
      <c r="DU22" s="14">
        <f t="shared" si="19"/>
        <v>88.237083333333359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39">
        <v>17</v>
      </c>
      <c r="EG22" s="14">
        <f t="shared" si="72"/>
        <v>2</v>
      </c>
      <c r="EH22" s="19">
        <f t="shared" si="109"/>
        <v>0.55000000000000004</v>
      </c>
      <c r="EI22" s="139">
        <v>3</v>
      </c>
      <c r="EJ22" s="139" t="s">
        <v>945</v>
      </c>
      <c r="EK22" s="139">
        <f t="shared" si="73"/>
        <v>1269</v>
      </c>
      <c r="EL22" s="139" t="s">
        <v>852</v>
      </c>
      <c r="EM22" s="139">
        <f t="shared" si="104"/>
        <v>18</v>
      </c>
      <c r="EN22" s="139" t="s">
        <v>853</v>
      </c>
      <c r="EO22" s="139">
        <v>6</v>
      </c>
      <c r="EP22" s="139">
        <f t="shared" si="20"/>
        <v>7.0000000000000007E-2</v>
      </c>
      <c r="EQ22" s="139">
        <v>1</v>
      </c>
      <c r="ER22" s="139">
        <f t="shared" si="74"/>
        <v>22</v>
      </c>
      <c r="ES22" s="139"/>
      <c r="ET22" s="139">
        <f t="shared" si="99"/>
        <v>14.70618055555556</v>
      </c>
      <c r="EV22">
        <v>0</v>
      </c>
      <c r="EW22">
        <v>1</v>
      </c>
      <c r="EX22">
        <f t="shared" si="22"/>
        <v>5</v>
      </c>
      <c r="EY22" s="89">
        <f t="shared" si="23"/>
        <v>3.4000000000000002E-2</v>
      </c>
      <c r="EZ22">
        <v>1</v>
      </c>
      <c r="FA22">
        <f t="shared" si="24"/>
        <v>10</v>
      </c>
      <c r="FB22" s="89">
        <f t="shared" si="25"/>
        <v>0.13600000000000001</v>
      </c>
      <c r="FC22">
        <v>1</v>
      </c>
      <c r="FD22">
        <f t="shared" si="26"/>
        <v>22</v>
      </c>
      <c r="FG22" s="101">
        <v>1102024</v>
      </c>
      <c r="FH22" s="101">
        <v>1102024</v>
      </c>
      <c r="FI22" s="101" t="s">
        <v>870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75"/>
        <v>15</v>
      </c>
      <c r="FP22" s="101">
        <f t="shared" si="76"/>
        <v>1</v>
      </c>
      <c r="FQ22" s="14">
        <f t="shared" si="77"/>
        <v>5</v>
      </c>
      <c r="FR22" s="101" t="str">
        <f t="shared" si="78"/>
        <v>关羽专属武器-魂珠-2 6级</v>
      </c>
      <c r="FS22" s="101">
        <f t="shared" si="79"/>
        <v>2</v>
      </c>
      <c r="FT22" s="101">
        <f t="shared" si="80"/>
        <v>6</v>
      </c>
      <c r="FU22" s="101" t="str">
        <f t="shared" si="8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82"/>
        <v>专属强化石1</v>
      </c>
      <c r="FX22" s="101">
        <f t="shared" si="83"/>
        <v>12</v>
      </c>
      <c r="FY22" s="101" t="str">
        <f t="shared" si="84"/>
        <v>专属强化石2</v>
      </c>
      <c r="FZ22" s="101">
        <f t="shared" si="85"/>
        <v>4</v>
      </c>
      <c r="GA22" s="101">
        <f t="shared" si="86"/>
        <v>0.12</v>
      </c>
      <c r="GB22" s="101">
        <f t="shared" si="87"/>
        <v>1</v>
      </c>
      <c r="GC22" s="101">
        <f t="shared" si="88"/>
        <v>13</v>
      </c>
      <c r="GD22" s="101">
        <f t="shared" si="89"/>
        <v>0</v>
      </c>
      <c r="GE22" s="101">
        <f t="shared" si="90"/>
        <v>1</v>
      </c>
      <c r="GF22" s="101">
        <f t="shared" si="91"/>
        <v>3</v>
      </c>
      <c r="GG22" s="101">
        <f t="shared" si="92"/>
        <v>5.9299999999999999E-2</v>
      </c>
      <c r="GH22" s="101">
        <f t="shared" si="93"/>
        <v>1</v>
      </c>
      <c r="GI22" s="101">
        <f t="shared" si="94"/>
        <v>6</v>
      </c>
      <c r="GJ22" s="101">
        <f t="shared" si="95"/>
        <v>0.23710000000000001</v>
      </c>
      <c r="GK22" s="101">
        <f t="shared" si="96"/>
        <v>1</v>
      </c>
      <c r="GL22" s="101">
        <f t="shared" si="9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C23" s="81">
        <v>18</v>
      </c>
      <c r="CD23" s="174">
        <f>INDEX(节奏总表!$CK$4:$CK$63,专属武器强化!CC23)</f>
        <v>97</v>
      </c>
      <c r="CE23" s="81"/>
      <c r="CF23" s="81">
        <f t="shared" si="12"/>
        <v>5</v>
      </c>
      <c r="CG23" s="14">
        <f t="shared" si="13"/>
        <v>100</v>
      </c>
      <c r="CH23" s="14">
        <f t="shared" si="14"/>
        <v>150</v>
      </c>
      <c r="CI23" s="14">
        <f t="shared" si="15"/>
        <v>25</v>
      </c>
      <c r="CJ23" s="14">
        <f t="shared" si="16"/>
        <v>0</v>
      </c>
      <c r="CK23" s="14"/>
      <c r="CL23" s="14"/>
      <c r="CM23" s="14"/>
      <c r="CN23" s="14"/>
      <c r="CO23" s="14">
        <f>SUM(CG$6:CG23)</f>
        <v>2740</v>
      </c>
      <c r="CP23" s="14">
        <f>SUM(CH$6:CH23)</f>
        <v>1230</v>
      </c>
      <c r="CQ23" s="14">
        <f>SUM(CI$6:CI23)</f>
        <v>50</v>
      </c>
      <c r="CR23" s="14">
        <f>SUM(CJ$6:CJ23)</f>
        <v>0</v>
      </c>
      <c r="CU23" s="83">
        <v>11</v>
      </c>
      <c r="CV23" s="14">
        <f>INDEX(节奏总表!$CK$4:CK80,专属武器强化!CU23)</f>
        <v>81</v>
      </c>
      <c r="CW23" s="14">
        <f t="shared" si="17"/>
        <v>1540</v>
      </c>
      <c r="CX23" s="14">
        <f t="shared" si="60"/>
        <v>430</v>
      </c>
      <c r="CY23" s="14">
        <f t="shared" si="61"/>
        <v>0</v>
      </c>
      <c r="CZ23" s="14">
        <f t="shared" si="62"/>
        <v>0</v>
      </c>
      <c r="DA23" s="83">
        <v>3</v>
      </c>
      <c r="DB23" s="83">
        <v>4</v>
      </c>
      <c r="DC23" s="14">
        <f t="shared" si="105"/>
        <v>194.64062500000006</v>
      </c>
      <c r="DD23" s="14">
        <f t="shared" si="106"/>
        <v>97.320312500000028</v>
      </c>
      <c r="DE23" s="14">
        <f t="shared" si="107"/>
        <v>0</v>
      </c>
      <c r="DF23" s="14">
        <f t="shared" si="108"/>
        <v>0</v>
      </c>
      <c r="DG23" s="83"/>
      <c r="DH23" s="83"/>
      <c r="DI23" s="83"/>
      <c r="DJ23" s="83"/>
      <c r="DK23" s="14">
        <f>CW23-SUM(DC$7:DC23)+SUM(DG$7:DG23)</f>
        <v>472.16169811320719</v>
      </c>
      <c r="DL23" s="14">
        <f>CX23-SUM(DD$7:DD23)+SUM(DH$7:DH23)</f>
        <v>121.96843749999982</v>
      </c>
      <c r="DM23" s="14">
        <f>CY23-SUM(DE$7:DE23)+SUM(DI$7:DI23)</f>
        <v>0</v>
      </c>
      <c r="DN23" s="14">
        <f>CZ23-SUM(DF$7:DF23)+SUM(DJ$7:DJ23)</f>
        <v>0</v>
      </c>
      <c r="DQ23" s="95">
        <v>18</v>
      </c>
      <c r="DR23" s="14">
        <f t="shared" si="67"/>
        <v>2</v>
      </c>
      <c r="DS23" s="14">
        <f t="shared" si="68"/>
        <v>9</v>
      </c>
      <c r="DT23" s="14">
        <f t="shared" si="19"/>
        <v>428.20937500000014</v>
      </c>
      <c r="DU23" s="14">
        <f t="shared" si="19"/>
        <v>142.73645833333339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39">
        <v>18</v>
      </c>
      <c r="EG23" s="14">
        <f t="shared" si="72"/>
        <v>2</v>
      </c>
      <c r="EH23" s="19">
        <f t="shared" si="109"/>
        <v>0.89000000000000012</v>
      </c>
      <c r="EI23" s="139">
        <v>3</v>
      </c>
      <c r="EJ23" s="139" t="s">
        <v>945</v>
      </c>
      <c r="EK23" s="139">
        <f t="shared" si="73"/>
        <v>1693</v>
      </c>
      <c r="EL23" s="139" t="s">
        <v>852</v>
      </c>
      <c r="EM23" s="139">
        <f t="shared" si="104"/>
        <v>24</v>
      </c>
      <c r="EN23" s="139" t="s">
        <v>853</v>
      </c>
      <c r="EO23" s="139">
        <v>8</v>
      </c>
      <c r="EP23" s="139">
        <f t="shared" si="20"/>
        <v>0.06</v>
      </c>
      <c r="EQ23" s="139">
        <v>1</v>
      </c>
      <c r="ER23" s="139">
        <f t="shared" si="74"/>
        <v>27</v>
      </c>
      <c r="ES23" s="139"/>
      <c r="ET23" s="139">
        <f t="shared" si="99"/>
        <v>17.842057291666674</v>
      </c>
      <c r="EV23">
        <v>0</v>
      </c>
      <c r="EW23">
        <v>1</v>
      </c>
      <c r="EX23">
        <f t="shared" si="22"/>
        <v>6</v>
      </c>
      <c r="EY23" s="89">
        <f t="shared" si="23"/>
        <v>2.8000000000000001E-2</v>
      </c>
      <c r="EZ23">
        <v>1</v>
      </c>
      <c r="FA23">
        <f t="shared" si="24"/>
        <v>12</v>
      </c>
      <c r="FB23" s="89">
        <f t="shared" si="25"/>
        <v>0.11210000000000001</v>
      </c>
      <c r="FC23">
        <v>1</v>
      </c>
      <c r="FD23">
        <f t="shared" si="26"/>
        <v>27</v>
      </c>
      <c r="FG23" s="101">
        <v>1102026</v>
      </c>
      <c r="FH23" s="101">
        <v>1102026</v>
      </c>
      <c r="FI23" s="101" t="s">
        <v>952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75"/>
        <v>16</v>
      </c>
      <c r="FP23" s="101">
        <f t="shared" si="76"/>
        <v>1</v>
      </c>
      <c r="FQ23" s="14">
        <f t="shared" si="77"/>
        <v>5</v>
      </c>
      <c r="FR23" s="101" t="str">
        <f t="shared" si="78"/>
        <v>关羽专属武器-魂珠-2 7级</v>
      </c>
      <c r="FS23" s="101">
        <f t="shared" si="79"/>
        <v>2</v>
      </c>
      <c r="FT23" s="101">
        <f t="shared" si="80"/>
        <v>7</v>
      </c>
      <c r="FU23" s="101" t="str">
        <f t="shared" si="8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82"/>
        <v>专属强化石1</v>
      </c>
      <c r="FX23" s="101">
        <f t="shared" si="83"/>
        <v>15</v>
      </c>
      <c r="FY23" s="101" t="str">
        <f t="shared" si="84"/>
        <v>专属强化石2</v>
      </c>
      <c r="FZ23" s="101">
        <f t="shared" si="85"/>
        <v>5</v>
      </c>
      <c r="GA23" s="101">
        <f t="shared" si="86"/>
        <v>0.09</v>
      </c>
      <c r="GB23" s="101">
        <f t="shared" si="87"/>
        <v>1</v>
      </c>
      <c r="GC23" s="101">
        <f t="shared" si="88"/>
        <v>16</v>
      </c>
      <c r="GD23" s="101">
        <f t="shared" si="89"/>
        <v>0</v>
      </c>
      <c r="GE23" s="101">
        <f t="shared" si="90"/>
        <v>1</v>
      </c>
      <c r="GF23" s="101">
        <f t="shared" si="91"/>
        <v>4</v>
      </c>
      <c r="GG23" s="101">
        <f t="shared" si="92"/>
        <v>4.5900000000000003E-2</v>
      </c>
      <c r="GH23" s="101">
        <f t="shared" si="93"/>
        <v>1</v>
      </c>
      <c r="GI23" s="101">
        <f t="shared" si="94"/>
        <v>8</v>
      </c>
      <c r="GJ23" s="101">
        <f t="shared" si="95"/>
        <v>0.1835</v>
      </c>
      <c r="GK23" s="101">
        <f t="shared" si="96"/>
        <v>1</v>
      </c>
      <c r="GL23" s="101">
        <f t="shared" si="9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C24" s="81">
        <v>19</v>
      </c>
      <c r="CD24" s="174">
        <f>INDEX(节奏总表!$CK$4:$CK$63,专属武器强化!CC24)</f>
        <v>99</v>
      </c>
      <c r="CE24" s="81"/>
      <c r="CF24" s="81">
        <f t="shared" si="12"/>
        <v>5</v>
      </c>
      <c r="CG24" s="14">
        <f t="shared" si="13"/>
        <v>100</v>
      </c>
      <c r="CH24" s="14">
        <f t="shared" si="14"/>
        <v>150</v>
      </c>
      <c r="CI24" s="14">
        <f t="shared" si="15"/>
        <v>25</v>
      </c>
      <c r="CJ24" s="14">
        <f t="shared" si="16"/>
        <v>0</v>
      </c>
      <c r="CK24" s="14"/>
      <c r="CL24" s="14"/>
      <c r="CM24" s="14"/>
      <c r="CN24" s="14"/>
      <c r="CO24" s="14">
        <f>SUM(CG$6:CG24)</f>
        <v>2840</v>
      </c>
      <c r="CP24" s="14">
        <f>SUM(CH$6:CH24)</f>
        <v>1380</v>
      </c>
      <c r="CQ24" s="14">
        <f>SUM(CI$6:CI24)</f>
        <v>75</v>
      </c>
      <c r="CR24" s="14">
        <f>SUM(CJ$6:CJ24)</f>
        <v>0</v>
      </c>
      <c r="CU24" s="83">
        <v>12</v>
      </c>
      <c r="CV24" s="14">
        <f>INDEX(节奏总表!$CK$4:CK81,专属武器强化!CU24)</f>
        <v>84</v>
      </c>
      <c r="CW24" s="14">
        <f t="shared" si="17"/>
        <v>1740</v>
      </c>
      <c r="CX24" s="14">
        <f t="shared" si="60"/>
        <v>530</v>
      </c>
      <c r="CY24" s="14">
        <f t="shared" si="61"/>
        <v>0</v>
      </c>
      <c r="CZ24" s="14">
        <f t="shared" si="62"/>
        <v>0</v>
      </c>
      <c r="DA24" s="83">
        <v>0</v>
      </c>
      <c r="DB24" s="83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3"/>
      <c r="DH24" s="83"/>
      <c r="DI24" s="83"/>
      <c r="DJ24" s="83"/>
      <c r="DK24" s="14">
        <f>CW24-SUM(DC$7:DC24)+SUM(DG$7:DG24)</f>
        <v>672.16169811320719</v>
      </c>
      <c r="DL24" s="14">
        <f>CX24-SUM(DD$7:DD24)+SUM(DH$7:DH24)</f>
        <v>221.96843749999982</v>
      </c>
      <c r="DM24" s="14">
        <f>CY24-SUM(DE$7:DE24)+SUM(DI$7:DI24)</f>
        <v>0</v>
      </c>
      <c r="DN24" s="14">
        <f>CZ24-SUM(DF$7:DF24)+SUM(DJ$7:DJ24)</f>
        <v>0</v>
      </c>
      <c r="DQ24" s="95">
        <v>19</v>
      </c>
      <c r="DR24" s="14">
        <f t="shared" si="67"/>
        <v>3</v>
      </c>
      <c r="DS24" s="14">
        <f t="shared" si="68"/>
        <v>1</v>
      </c>
      <c r="DT24" s="14">
        <f t="shared" si="19"/>
        <v>12.976041666666669</v>
      </c>
      <c r="DU24" s="14">
        <f t="shared" si="19"/>
        <v>6.4880208333333345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39">
        <v>19</v>
      </c>
      <c r="EG24" s="14">
        <f t="shared" si="72"/>
        <v>3</v>
      </c>
      <c r="EH24" s="19">
        <v>0.02</v>
      </c>
      <c r="EI24" s="139">
        <v>3</v>
      </c>
      <c r="EJ24" s="139" t="s">
        <v>945</v>
      </c>
      <c r="EK24" s="139">
        <f t="shared" si="73"/>
        <v>545</v>
      </c>
      <c r="EL24" s="139" t="s">
        <v>852</v>
      </c>
      <c r="EM24" s="139">
        <f t="shared" si="104"/>
        <v>4</v>
      </c>
      <c r="EN24" s="139" t="s">
        <v>853</v>
      </c>
      <c r="EO24" s="139">
        <v>2</v>
      </c>
      <c r="EP24" s="139">
        <f t="shared" si="20"/>
        <v>0.31</v>
      </c>
      <c r="EQ24" s="139">
        <v>1</v>
      </c>
      <c r="ER24" s="139">
        <f t="shared" si="74"/>
        <v>5</v>
      </c>
      <c r="ES24" s="139"/>
      <c r="ET24" s="139">
        <f t="shared" si="99"/>
        <v>3.2440104166666672</v>
      </c>
      <c r="EV24">
        <v>0</v>
      </c>
      <c r="EW24">
        <v>1</v>
      </c>
      <c r="EX24">
        <f t="shared" si="22"/>
        <v>1</v>
      </c>
      <c r="EY24" s="89">
        <f t="shared" si="23"/>
        <v>0.15409999999999999</v>
      </c>
      <c r="EZ24">
        <v>1</v>
      </c>
      <c r="FA24">
        <f t="shared" si="24"/>
        <v>2</v>
      </c>
      <c r="FB24" s="89">
        <f t="shared" si="25"/>
        <v>0.61650000000000005</v>
      </c>
      <c r="FC24">
        <v>1</v>
      </c>
      <c r="FD24">
        <f t="shared" si="26"/>
        <v>5</v>
      </c>
      <c r="FG24" s="101">
        <v>1102028</v>
      </c>
      <c r="FH24" s="101">
        <v>1102028</v>
      </c>
      <c r="FI24" s="101" t="s">
        <v>953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75"/>
        <v>17</v>
      </c>
      <c r="FP24" s="101">
        <f t="shared" si="76"/>
        <v>1</v>
      </c>
      <c r="FQ24" s="14">
        <f t="shared" si="77"/>
        <v>5</v>
      </c>
      <c r="FR24" s="101" t="str">
        <f t="shared" si="78"/>
        <v>关羽专属武器-魂珠-2 8级</v>
      </c>
      <c r="FS24" s="101">
        <f t="shared" si="79"/>
        <v>2</v>
      </c>
      <c r="FT24" s="101">
        <f t="shared" si="80"/>
        <v>8</v>
      </c>
      <c r="FU24" s="101" t="str">
        <f t="shared" si="8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82"/>
        <v>专属强化石1</v>
      </c>
      <c r="FX24" s="101">
        <f t="shared" si="83"/>
        <v>18</v>
      </c>
      <c r="FY24" s="101" t="str">
        <f t="shared" si="84"/>
        <v>专属强化石2</v>
      </c>
      <c r="FZ24" s="101">
        <f t="shared" si="85"/>
        <v>6</v>
      </c>
      <c r="GA24" s="101">
        <f t="shared" si="86"/>
        <v>7.0000000000000007E-2</v>
      </c>
      <c r="GB24" s="101">
        <f t="shared" si="87"/>
        <v>1</v>
      </c>
      <c r="GC24" s="101">
        <f t="shared" si="88"/>
        <v>22</v>
      </c>
      <c r="GD24" s="101">
        <f t="shared" si="89"/>
        <v>0</v>
      </c>
      <c r="GE24" s="101">
        <f t="shared" si="90"/>
        <v>1</v>
      </c>
      <c r="GF24" s="101">
        <f t="shared" si="91"/>
        <v>5</v>
      </c>
      <c r="GG24" s="101">
        <f t="shared" si="92"/>
        <v>3.4000000000000002E-2</v>
      </c>
      <c r="GH24" s="101">
        <f t="shared" si="93"/>
        <v>1</v>
      </c>
      <c r="GI24" s="101">
        <f t="shared" si="94"/>
        <v>10</v>
      </c>
      <c r="GJ24" s="101">
        <f t="shared" si="95"/>
        <v>0.13600000000000001</v>
      </c>
      <c r="GK24" s="101">
        <f t="shared" si="96"/>
        <v>1</v>
      </c>
      <c r="GL24" s="101">
        <f t="shared" si="9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C25" s="81">
        <v>20</v>
      </c>
      <c r="CD25" s="174">
        <f>INDEX(节奏总表!$CK$4:$CK$63,专属武器强化!CC25)</f>
        <v>101</v>
      </c>
      <c r="CE25" s="81"/>
      <c r="CF25" s="81">
        <f t="shared" si="12"/>
        <v>5</v>
      </c>
      <c r="CG25" s="14">
        <f t="shared" si="13"/>
        <v>100</v>
      </c>
      <c r="CH25" s="14">
        <f t="shared" si="14"/>
        <v>150</v>
      </c>
      <c r="CI25" s="14">
        <f t="shared" si="15"/>
        <v>25</v>
      </c>
      <c r="CJ25" s="14">
        <f t="shared" si="16"/>
        <v>0</v>
      </c>
      <c r="CK25" s="14"/>
      <c r="CL25" s="14"/>
      <c r="CM25" s="14"/>
      <c r="CN25" s="14"/>
      <c r="CO25" s="14">
        <f>SUM(CG$6:CG25)</f>
        <v>2940</v>
      </c>
      <c r="CP25" s="14">
        <f>SUM(CH$6:CH25)</f>
        <v>1530</v>
      </c>
      <c r="CQ25" s="14">
        <f>SUM(CI$6:CI25)</f>
        <v>100</v>
      </c>
      <c r="CR25" s="14">
        <f>SUM(CJ$6:CJ25)</f>
        <v>0</v>
      </c>
      <c r="CU25" s="83">
        <v>13</v>
      </c>
      <c r="CV25" s="14">
        <f>INDEX(节奏总表!$CK$4:CK82,专属武器强化!CU25)</f>
        <v>86</v>
      </c>
      <c r="CW25" s="14">
        <f t="shared" si="17"/>
        <v>1940</v>
      </c>
      <c r="CX25" s="14">
        <f t="shared" si="60"/>
        <v>630</v>
      </c>
      <c r="CY25" s="14">
        <f t="shared" si="61"/>
        <v>0</v>
      </c>
      <c r="CZ25" s="14">
        <f t="shared" si="62"/>
        <v>0</v>
      </c>
      <c r="DA25" s="83">
        <v>3</v>
      </c>
      <c r="DB25" s="83">
        <v>5</v>
      </c>
      <c r="DC25" s="14">
        <f t="shared" si="105"/>
        <v>311.42500000000007</v>
      </c>
      <c r="DD25" s="14">
        <f t="shared" si="106"/>
        <v>155.71250000000003</v>
      </c>
      <c r="DE25" s="14">
        <f t="shared" si="107"/>
        <v>0</v>
      </c>
      <c r="DF25" s="14">
        <f t="shared" si="108"/>
        <v>0</v>
      </c>
      <c r="DG25" s="83"/>
      <c r="DH25" s="83"/>
      <c r="DI25" s="83"/>
      <c r="DJ25" s="83"/>
      <c r="DK25" s="14">
        <f>CW25-SUM(DC$7:DC25)+SUM(DG$7:DG25)</f>
        <v>560.73669811320724</v>
      </c>
      <c r="DL25" s="14">
        <f>CX25-SUM(DD$7:DD25)+SUM(DH$7:DH25)</f>
        <v>166.25593749999985</v>
      </c>
      <c r="DM25" s="14">
        <f>CY25-SUM(DE$7:DE25)+SUM(DI$7:DI25)</f>
        <v>0</v>
      </c>
      <c r="DN25" s="14">
        <f>CZ25-SUM(DF$7:DF25)+SUM(DJ$7:DJ25)</f>
        <v>0</v>
      </c>
      <c r="DQ25" s="95">
        <v>20</v>
      </c>
      <c r="DR25" s="14">
        <f t="shared" si="67"/>
        <v>3</v>
      </c>
      <c r="DS25" s="14">
        <f t="shared" si="68"/>
        <v>2</v>
      </c>
      <c r="DT25" s="14">
        <f t="shared" si="19"/>
        <v>25.952083333333338</v>
      </c>
      <c r="DU25" s="14">
        <f t="shared" si="19"/>
        <v>12.976041666666669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39">
        <v>20</v>
      </c>
      <c r="EG25" s="14">
        <f t="shared" si="72"/>
        <v>3</v>
      </c>
      <c r="EH25" s="19">
        <v>0.03</v>
      </c>
      <c r="EI25" s="139">
        <v>3</v>
      </c>
      <c r="EJ25" s="139" t="s">
        <v>945</v>
      </c>
      <c r="EK25" s="139">
        <f t="shared" si="73"/>
        <v>409</v>
      </c>
      <c r="EL25" s="139" t="s">
        <v>852</v>
      </c>
      <c r="EM25" s="139">
        <f t="shared" si="104"/>
        <v>4</v>
      </c>
      <c r="EN25" s="139" t="s">
        <v>853</v>
      </c>
      <c r="EO25" s="139">
        <v>2</v>
      </c>
      <c r="EP25" s="139">
        <f t="shared" si="20"/>
        <v>0.15</v>
      </c>
      <c r="EQ25" s="139">
        <v>1</v>
      </c>
      <c r="ER25" s="139">
        <f t="shared" si="74"/>
        <v>10</v>
      </c>
      <c r="ES25" s="139"/>
      <c r="ET25" s="139">
        <f t="shared" si="99"/>
        <v>6.4880208333333345</v>
      </c>
      <c r="EV25">
        <v>0</v>
      </c>
      <c r="EW25">
        <v>1</v>
      </c>
      <c r="EX25">
        <f t="shared" si="22"/>
        <v>2</v>
      </c>
      <c r="EY25" s="89">
        <f t="shared" si="23"/>
        <v>7.7100000000000002E-2</v>
      </c>
      <c r="EZ25">
        <v>1</v>
      </c>
      <c r="FA25">
        <f t="shared" si="24"/>
        <v>5</v>
      </c>
      <c r="FB25" s="89">
        <f t="shared" si="25"/>
        <v>0.30830000000000002</v>
      </c>
      <c r="FC25">
        <v>1</v>
      </c>
      <c r="FD25">
        <f t="shared" si="26"/>
        <v>10</v>
      </c>
      <c r="FG25" s="101">
        <v>1102030</v>
      </c>
      <c r="FH25" s="101">
        <v>1102030</v>
      </c>
      <c r="FI25" s="101" t="s">
        <v>871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75"/>
        <v>18</v>
      </c>
      <c r="FP25" s="101">
        <f t="shared" si="76"/>
        <v>1</v>
      </c>
      <c r="FQ25" s="14">
        <f t="shared" si="77"/>
        <v>5</v>
      </c>
      <c r="FR25" s="101" t="str">
        <f t="shared" si="78"/>
        <v>关羽专属武器-魂珠-2 9级</v>
      </c>
      <c r="FS25" s="101">
        <f t="shared" si="79"/>
        <v>2</v>
      </c>
      <c r="FT25" s="101">
        <f t="shared" si="80"/>
        <v>9</v>
      </c>
      <c r="FU25" s="101" t="str">
        <f t="shared" si="8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82"/>
        <v>专属强化石1</v>
      </c>
      <c r="FX25" s="101">
        <f t="shared" si="83"/>
        <v>24</v>
      </c>
      <c r="FY25" s="101" t="str">
        <f t="shared" si="84"/>
        <v>专属强化石2</v>
      </c>
      <c r="FZ25" s="101">
        <f t="shared" si="85"/>
        <v>8</v>
      </c>
      <c r="GA25" s="101">
        <f t="shared" si="86"/>
        <v>0.06</v>
      </c>
      <c r="GB25" s="101">
        <f t="shared" si="87"/>
        <v>1</v>
      </c>
      <c r="GC25" s="101">
        <f t="shared" si="88"/>
        <v>27</v>
      </c>
      <c r="GD25" s="101">
        <f t="shared" si="89"/>
        <v>0</v>
      </c>
      <c r="GE25" s="101">
        <f t="shared" si="90"/>
        <v>1</v>
      </c>
      <c r="GF25" s="101">
        <f t="shared" si="91"/>
        <v>6</v>
      </c>
      <c r="GG25" s="101">
        <f t="shared" si="92"/>
        <v>2.8000000000000001E-2</v>
      </c>
      <c r="GH25" s="101">
        <f t="shared" si="93"/>
        <v>1</v>
      </c>
      <c r="GI25" s="101">
        <f t="shared" si="94"/>
        <v>12</v>
      </c>
      <c r="GJ25" s="101">
        <f t="shared" si="95"/>
        <v>0.11210000000000001</v>
      </c>
      <c r="GK25" s="101">
        <f t="shared" si="96"/>
        <v>1</v>
      </c>
      <c r="GL25" s="101">
        <f t="shared" si="9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C26" s="81">
        <v>21</v>
      </c>
      <c r="CD26" s="174">
        <f>INDEX(节奏总表!$CK$4:$CK$63,专属武器强化!CC26)</f>
        <v>103</v>
      </c>
      <c r="CE26" s="81"/>
      <c r="CF26" s="81">
        <f t="shared" si="12"/>
        <v>5</v>
      </c>
      <c r="CG26" s="14">
        <f t="shared" si="13"/>
        <v>100</v>
      </c>
      <c r="CH26" s="14">
        <f t="shared" si="14"/>
        <v>150</v>
      </c>
      <c r="CI26" s="14">
        <f t="shared" si="15"/>
        <v>25</v>
      </c>
      <c r="CJ26" s="14">
        <f t="shared" si="16"/>
        <v>0</v>
      </c>
      <c r="CK26" s="14"/>
      <c r="CL26" s="14"/>
      <c r="CM26" s="14"/>
      <c r="CN26" s="14"/>
      <c r="CO26" s="14">
        <f>SUM(CG$6:CG26)</f>
        <v>3040</v>
      </c>
      <c r="CP26" s="14">
        <f>SUM(CH$6:CH26)</f>
        <v>1680</v>
      </c>
      <c r="CQ26" s="14">
        <f>SUM(CI$6:CI26)</f>
        <v>125</v>
      </c>
      <c r="CR26" s="14">
        <f>SUM(CJ$6:CJ26)</f>
        <v>0</v>
      </c>
      <c r="CU26" s="83">
        <v>14</v>
      </c>
      <c r="CV26" s="14">
        <f>INDEX(节奏总表!$CK$4:CK83,专属武器强化!CU26)</f>
        <v>89</v>
      </c>
      <c r="CW26" s="14">
        <f t="shared" si="17"/>
        <v>2140</v>
      </c>
      <c r="CX26" s="14">
        <f t="shared" si="60"/>
        <v>730</v>
      </c>
      <c r="CY26" s="14">
        <f t="shared" si="61"/>
        <v>0</v>
      </c>
      <c r="CZ26" s="14">
        <f t="shared" si="62"/>
        <v>0</v>
      </c>
      <c r="DA26" s="83">
        <v>1</v>
      </c>
      <c r="DB26" s="83">
        <v>7</v>
      </c>
      <c r="DC26" s="14">
        <f t="shared" si="105"/>
        <v>197.4316981132076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3"/>
      <c r="DH26" s="83"/>
      <c r="DI26" s="83"/>
      <c r="DJ26" s="83"/>
      <c r="DK26" s="14">
        <f>CW26-SUM(DC$7:DC26)+SUM(DG$7:DG26)</f>
        <v>563.30499999999961</v>
      </c>
      <c r="DL26" s="14">
        <f>CX26-SUM(DD$7:DD26)+SUM(DH$7:DH26)</f>
        <v>266.25593749999985</v>
      </c>
      <c r="DM26" s="14">
        <f>CY26-SUM(DE$7:DE26)+SUM(DI$7:DI26)</f>
        <v>0</v>
      </c>
      <c r="DN26" s="14">
        <f>CZ26-SUM(DF$7:DF26)+SUM(DJ$7:DJ26)</f>
        <v>0</v>
      </c>
      <c r="DQ26" s="95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38.928125000000009</v>
      </c>
      <c r="DU26" s="14">
        <f t="shared" si="113"/>
        <v>19.464062500000004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39">
        <v>21</v>
      </c>
      <c r="EG26" s="14">
        <f t="shared" si="72"/>
        <v>3</v>
      </c>
      <c r="EH26" s="19">
        <f t="shared" ref="EH26:EH77" si="114">EH24+EH25</f>
        <v>0.05</v>
      </c>
      <c r="EI26" s="139">
        <v>3</v>
      </c>
      <c r="EJ26" s="139" t="s">
        <v>945</v>
      </c>
      <c r="EK26" s="139">
        <f t="shared" si="73"/>
        <v>682</v>
      </c>
      <c r="EL26" s="139" t="s">
        <v>852</v>
      </c>
      <c r="EM26" s="139">
        <f t="shared" si="104"/>
        <v>6</v>
      </c>
      <c r="EN26" s="139" t="s">
        <v>853</v>
      </c>
      <c r="EO26" s="139">
        <v>3</v>
      </c>
      <c r="EP26" s="139">
        <f t="shared" si="20"/>
        <v>0.15</v>
      </c>
      <c r="EQ26" s="139">
        <v>1</v>
      </c>
      <c r="ER26" s="139">
        <f t="shared" si="74"/>
        <v>10</v>
      </c>
      <c r="ES26" s="139"/>
      <c r="ET26" s="139">
        <f t="shared" si="99"/>
        <v>6.4880208333333345</v>
      </c>
      <c r="EV26">
        <v>0</v>
      </c>
      <c r="EW26">
        <v>1</v>
      </c>
      <c r="EX26">
        <f t="shared" si="22"/>
        <v>2</v>
      </c>
      <c r="EY26" s="89">
        <f t="shared" si="23"/>
        <v>7.7100000000000002E-2</v>
      </c>
      <c r="EZ26">
        <v>1</v>
      </c>
      <c r="FA26">
        <f t="shared" si="24"/>
        <v>5</v>
      </c>
      <c r="FB26" s="89">
        <f t="shared" si="25"/>
        <v>0.30830000000000002</v>
      </c>
      <c r="FC26">
        <v>1</v>
      </c>
      <c r="FD26">
        <f t="shared" si="26"/>
        <v>10</v>
      </c>
      <c r="FG26" s="101">
        <v>1102031</v>
      </c>
      <c r="FH26" s="101">
        <v>1102031</v>
      </c>
      <c r="FI26" s="101" t="s">
        <v>954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75"/>
        <v>0</v>
      </c>
      <c r="FP26" s="101">
        <f t="shared" si="76"/>
        <v>1</v>
      </c>
      <c r="FQ26" s="14">
        <f t="shared" si="77"/>
        <v>5</v>
      </c>
      <c r="FR26" s="101" t="str">
        <f t="shared" si="78"/>
        <v>关羽专属武器-魂珠-3 0级</v>
      </c>
      <c r="FS26" s="101">
        <f t="shared" si="79"/>
        <v>3</v>
      </c>
      <c r="FT26" s="101">
        <f t="shared" si="80"/>
        <v>0</v>
      </c>
      <c r="FU26" s="101" t="str">
        <f t="shared" si="8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82"/>
        <v/>
      </c>
      <c r="FX26" s="101" t="str">
        <f t="shared" si="83"/>
        <v/>
      </c>
      <c r="FY26" s="101" t="str">
        <f t="shared" si="84"/>
        <v/>
      </c>
      <c r="FZ26" s="101" t="str">
        <f t="shared" si="85"/>
        <v/>
      </c>
      <c r="GA26" s="101" t="str">
        <f t="shared" si="86"/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C27" s="81">
        <v>22</v>
      </c>
      <c r="CD27" s="174">
        <f>INDEX(节奏总表!$CK$4:$CK$63,专属武器强化!CC27)</f>
        <v>105</v>
      </c>
      <c r="CE27" s="81">
        <v>5</v>
      </c>
      <c r="CF27" s="81">
        <f t="shared" si="12"/>
        <v>5</v>
      </c>
      <c r="CG27" s="14">
        <f t="shared" si="13"/>
        <v>100</v>
      </c>
      <c r="CH27" s="14">
        <f t="shared" si="14"/>
        <v>150</v>
      </c>
      <c r="CI27" s="14">
        <f t="shared" si="15"/>
        <v>25</v>
      </c>
      <c r="CJ27" s="14">
        <f t="shared" si="16"/>
        <v>0</v>
      </c>
      <c r="CK27" s="14"/>
      <c r="CL27" s="14"/>
      <c r="CM27" s="14"/>
      <c r="CN27" s="14"/>
      <c r="CO27" s="14">
        <f>SUM(CG$6:CG27)</f>
        <v>3140</v>
      </c>
      <c r="CP27" s="14">
        <f>SUM(CH$6:CH27)</f>
        <v>1830</v>
      </c>
      <c r="CQ27" s="14">
        <f>SUM(CI$6:CI27)</f>
        <v>150</v>
      </c>
      <c r="CR27" s="14">
        <f>SUM(CJ$6:CJ27)</f>
        <v>0</v>
      </c>
      <c r="CU27" s="83">
        <v>15</v>
      </c>
      <c r="CV27" s="14">
        <f>INDEX(节奏总表!$CK$4:CK84,专属武器强化!CU27)</f>
        <v>91</v>
      </c>
      <c r="CW27" s="14">
        <f t="shared" si="17"/>
        <v>2340</v>
      </c>
      <c r="CX27" s="14">
        <f t="shared" si="60"/>
        <v>830</v>
      </c>
      <c r="CY27" s="14">
        <f t="shared" si="61"/>
        <v>0</v>
      </c>
      <c r="CZ27" s="14">
        <f t="shared" si="62"/>
        <v>0</v>
      </c>
      <c r="DA27" s="83">
        <v>0</v>
      </c>
      <c r="DB27" s="83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3"/>
      <c r="DH27" s="83"/>
      <c r="DI27" s="83"/>
      <c r="DJ27" s="83"/>
      <c r="DK27" s="14">
        <f>CW27-SUM(DC$7:DC27)+SUM(DG$7:DG27)</f>
        <v>763.30499999999961</v>
      </c>
      <c r="DL27" s="14">
        <f>CX27-SUM(DD$7:DD27)+SUM(DH$7:DH27)</f>
        <v>366.25593749999985</v>
      </c>
      <c r="DM27" s="14">
        <f>CY27-SUM(DE$7:DE27)+SUM(DI$7:DI27)</f>
        <v>0</v>
      </c>
      <c r="DN27" s="14">
        <f>CZ27-SUM(DF$7:DF27)+SUM(DJ$7:DJ27)</f>
        <v>0</v>
      </c>
      <c r="DQ27" s="95">
        <v>22</v>
      </c>
      <c r="DR27" s="14">
        <f t="shared" si="67"/>
        <v>3</v>
      </c>
      <c r="DS27" s="14">
        <f t="shared" si="68"/>
        <v>4</v>
      </c>
      <c r="DT27" s="14">
        <f t="shared" si="113"/>
        <v>64.880208333333357</v>
      </c>
      <c r="DU27" s="14">
        <f t="shared" si="113"/>
        <v>32.440104166666679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39">
        <v>22</v>
      </c>
      <c r="EG27" s="14">
        <f t="shared" si="72"/>
        <v>3</v>
      </c>
      <c r="EH27" s="19">
        <f t="shared" si="114"/>
        <v>0.08</v>
      </c>
      <c r="EI27" s="139">
        <v>3</v>
      </c>
      <c r="EJ27" s="139" t="s">
        <v>945</v>
      </c>
      <c r="EK27" s="139">
        <f t="shared" si="73"/>
        <v>655</v>
      </c>
      <c r="EL27" s="139" t="s">
        <v>852</v>
      </c>
      <c r="EM27" s="139">
        <f t="shared" si="104"/>
        <v>6</v>
      </c>
      <c r="EN27" s="139" t="s">
        <v>853</v>
      </c>
      <c r="EO27" s="139">
        <v>3</v>
      </c>
      <c r="EP27" s="139">
        <f t="shared" si="20"/>
        <v>0.09</v>
      </c>
      <c r="EQ27" s="139">
        <v>1</v>
      </c>
      <c r="ER27" s="139">
        <f t="shared" si="74"/>
        <v>16</v>
      </c>
      <c r="ES27" s="139"/>
      <c r="ET27" s="139">
        <f t="shared" si="99"/>
        <v>10.813368055555559</v>
      </c>
      <c r="EV27">
        <v>0</v>
      </c>
      <c r="EW27">
        <v>1</v>
      </c>
      <c r="EX27">
        <f t="shared" si="22"/>
        <v>4</v>
      </c>
      <c r="EY27" s="89">
        <f t="shared" si="23"/>
        <v>4.6199999999999998E-2</v>
      </c>
      <c r="EZ27">
        <v>1</v>
      </c>
      <c r="FA27">
        <f t="shared" si="24"/>
        <v>8</v>
      </c>
      <c r="FB27" s="89">
        <f t="shared" si="25"/>
        <v>0.185</v>
      </c>
      <c r="FC27">
        <v>1</v>
      </c>
      <c r="FD27">
        <f t="shared" si="26"/>
        <v>16</v>
      </c>
      <c r="FN27" s="101">
        <v>22</v>
      </c>
      <c r="FO27" s="101">
        <f t="shared" si="75"/>
        <v>19</v>
      </c>
      <c r="FP27" s="101">
        <f t="shared" si="76"/>
        <v>1</v>
      </c>
      <c r="FQ27" s="14">
        <f t="shared" si="77"/>
        <v>5</v>
      </c>
      <c r="FR27" s="101" t="str">
        <f t="shared" si="78"/>
        <v>关羽专属武器-魂珠-3 1级</v>
      </c>
      <c r="FS27" s="101">
        <f t="shared" si="79"/>
        <v>3</v>
      </c>
      <c r="FT27" s="101">
        <f t="shared" si="80"/>
        <v>1</v>
      </c>
      <c r="FU27" s="101" t="str">
        <f t="shared" si="8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82"/>
        <v>专属强化石1</v>
      </c>
      <c r="FX27" s="101">
        <f t="shared" si="83"/>
        <v>4</v>
      </c>
      <c r="FY27" s="101" t="str">
        <f t="shared" si="84"/>
        <v>专属强化石2</v>
      </c>
      <c r="FZ27" s="101">
        <f t="shared" si="85"/>
        <v>2</v>
      </c>
      <c r="GA27" s="101">
        <f t="shared" si="86"/>
        <v>0.31</v>
      </c>
      <c r="GB27" s="101">
        <f t="shared" si="87"/>
        <v>1</v>
      </c>
      <c r="GC27" s="101">
        <f t="shared" si="88"/>
        <v>5</v>
      </c>
      <c r="GD27" s="101">
        <f t="shared" si="89"/>
        <v>0</v>
      </c>
      <c r="GE27" s="101">
        <f t="shared" si="90"/>
        <v>1</v>
      </c>
      <c r="GF27" s="101">
        <f t="shared" si="91"/>
        <v>1</v>
      </c>
      <c r="GG27" s="101">
        <f t="shared" si="92"/>
        <v>0.15409999999999999</v>
      </c>
      <c r="GH27" s="101">
        <f t="shared" si="93"/>
        <v>1</v>
      </c>
      <c r="GI27" s="101">
        <f t="shared" si="94"/>
        <v>2</v>
      </c>
      <c r="GJ27" s="101">
        <f t="shared" si="95"/>
        <v>0.61650000000000005</v>
      </c>
      <c r="GK27" s="101">
        <f t="shared" si="96"/>
        <v>1</v>
      </c>
      <c r="GL27" s="101">
        <f t="shared" si="9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C28" s="81">
        <v>23</v>
      </c>
      <c r="CD28" s="174">
        <f>INDEX(节奏总表!$CK$4:$CK$63,专属武器强化!CC28)</f>
        <v>107</v>
      </c>
      <c r="CE28" s="81"/>
      <c r="CF28" s="81">
        <f t="shared" si="12"/>
        <v>5</v>
      </c>
      <c r="CG28" s="14">
        <f t="shared" si="13"/>
        <v>100</v>
      </c>
      <c r="CH28" s="14">
        <f t="shared" si="14"/>
        <v>150</v>
      </c>
      <c r="CI28" s="14">
        <f t="shared" si="15"/>
        <v>25</v>
      </c>
      <c r="CJ28" s="14">
        <f t="shared" si="16"/>
        <v>0</v>
      </c>
      <c r="CK28" s="14"/>
      <c r="CL28" s="14"/>
      <c r="CM28" s="14"/>
      <c r="CN28" s="14"/>
      <c r="CO28" s="14">
        <f>SUM(CG$6:CG28)</f>
        <v>3240</v>
      </c>
      <c r="CP28" s="14">
        <f>SUM(CH$6:CH28)</f>
        <v>1980</v>
      </c>
      <c r="CQ28" s="14">
        <f>SUM(CI$6:CI28)</f>
        <v>175</v>
      </c>
      <c r="CR28" s="14">
        <f>SUM(CJ$6:CJ28)</f>
        <v>0</v>
      </c>
      <c r="CU28" s="83">
        <v>16</v>
      </c>
      <c r="CV28" s="14">
        <f>INDEX(节奏总表!$CK$4:CK85,专属武器强化!CU28)</f>
        <v>93</v>
      </c>
      <c r="CW28" s="14">
        <f t="shared" si="17"/>
        <v>2540</v>
      </c>
      <c r="CX28" s="14">
        <f t="shared" si="60"/>
        <v>930</v>
      </c>
      <c r="CY28" s="14">
        <f t="shared" si="61"/>
        <v>0</v>
      </c>
      <c r="CZ28" s="14">
        <f t="shared" si="62"/>
        <v>0</v>
      </c>
      <c r="DA28" s="83">
        <v>2</v>
      </c>
      <c r="DB28" s="83">
        <v>6</v>
      </c>
      <c r="DC28" s="14">
        <f t="shared" si="105"/>
        <v>303.63937500000009</v>
      </c>
      <c r="DD28" s="14">
        <f t="shared" si="106"/>
        <v>101.21312500000003</v>
      </c>
      <c r="DE28" s="14">
        <f t="shared" si="107"/>
        <v>0</v>
      </c>
      <c r="DF28" s="14">
        <f t="shared" si="108"/>
        <v>0</v>
      </c>
      <c r="DG28" s="83"/>
      <c r="DH28" s="83"/>
      <c r="DI28" s="83"/>
      <c r="DJ28" s="83"/>
      <c r="DK28" s="14">
        <f>CW28-SUM(DC$7:DC28)+SUM(DG$7:DG28)</f>
        <v>659.66562499999964</v>
      </c>
      <c r="DL28" s="14">
        <f>CX28-SUM(DD$7:DD28)+SUM(DH$7:DH28)</f>
        <v>365.04281249999985</v>
      </c>
      <c r="DM28" s="14">
        <f>CY28-SUM(DE$7:DE28)+SUM(DI$7:DI28)</f>
        <v>0</v>
      </c>
      <c r="DN28" s="14">
        <f>CZ28-SUM(DF$7:DF28)+SUM(DJ$7:DJ28)</f>
        <v>0</v>
      </c>
      <c r="DQ28" s="95">
        <v>23</v>
      </c>
      <c r="DR28" s="14">
        <f t="shared" si="67"/>
        <v>3</v>
      </c>
      <c r="DS28" s="14">
        <f t="shared" si="68"/>
        <v>5</v>
      </c>
      <c r="DT28" s="14">
        <f t="shared" si="113"/>
        <v>103.80833333333335</v>
      </c>
      <c r="DU28" s="14">
        <f t="shared" si="113"/>
        <v>51.904166666666676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39">
        <v>23</v>
      </c>
      <c r="EG28" s="14">
        <f t="shared" si="72"/>
        <v>3</v>
      </c>
      <c r="EH28" s="19">
        <f t="shared" si="114"/>
        <v>0.13</v>
      </c>
      <c r="EI28" s="139">
        <v>3</v>
      </c>
      <c r="EJ28" s="139" t="s">
        <v>945</v>
      </c>
      <c r="EK28" s="139">
        <f t="shared" si="73"/>
        <v>886</v>
      </c>
      <c r="EL28" s="139" t="s">
        <v>852</v>
      </c>
      <c r="EM28" s="139">
        <f t="shared" si="104"/>
        <v>8</v>
      </c>
      <c r="EN28" s="139" t="s">
        <v>853</v>
      </c>
      <c r="EO28" s="139">
        <v>4</v>
      </c>
      <c r="EP28" s="139">
        <f t="shared" si="20"/>
        <v>0.08</v>
      </c>
      <c r="EQ28" s="139">
        <v>1</v>
      </c>
      <c r="ER28" s="139">
        <f t="shared" si="74"/>
        <v>19</v>
      </c>
      <c r="ES28" s="139"/>
      <c r="ET28" s="139">
        <f t="shared" si="99"/>
        <v>12.976041666666669</v>
      </c>
      <c r="EV28">
        <v>0</v>
      </c>
      <c r="EW28">
        <v>1</v>
      </c>
      <c r="EX28">
        <f t="shared" si="22"/>
        <v>5</v>
      </c>
      <c r="EY28" s="89">
        <f t="shared" si="23"/>
        <v>3.85E-2</v>
      </c>
      <c r="EZ28">
        <v>1</v>
      </c>
      <c r="FA28">
        <f t="shared" si="24"/>
        <v>9</v>
      </c>
      <c r="FB28" s="89">
        <f t="shared" si="25"/>
        <v>0.15409999999999999</v>
      </c>
      <c r="FC28">
        <v>1</v>
      </c>
      <c r="FD28">
        <f t="shared" si="26"/>
        <v>19</v>
      </c>
      <c r="FN28" s="101">
        <v>23</v>
      </c>
      <c r="FO28" s="101">
        <f t="shared" si="75"/>
        <v>20</v>
      </c>
      <c r="FP28" s="101">
        <f t="shared" si="76"/>
        <v>1</v>
      </c>
      <c r="FQ28" s="14">
        <f t="shared" si="77"/>
        <v>5</v>
      </c>
      <c r="FR28" s="101" t="str">
        <f t="shared" si="78"/>
        <v>关羽专属武器-魂珠-3 2级</v>
      </c>
      <c r="FS28" s="101">
        <f t="shared" si="79"/>
        <v>3</v>
      </c>
      <c r="FT28" s="101">
        <f t="shared" si="80"/>
        <v>2</v>
      </c>
      <c r="FU28" s="101" t="str">
        <f t="shared" si="8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82"/>
        <v>专属强化石1</v>
      </c>
      <c r="FX28" s="101">
        <f t="shared" si="83"/>
        <v>4</v>
      </c>
      <c r="FY28" s="101" t="str">
        <f t="shared" si="84"/>
        <v>专属强化石2</v>
      </c>
      <c r="FZ28" s="101">
        <f t="shared" si="85"/>
        <v>2</v>
      </c>
      <c r="GA28" s="101">
        <f t="shared" si="86"/>
        <v>0.15</v>
      </c>
      <c r="GB28" s="101">
        <f t="shared" si="87"/>
        <v>1</v>
      </c>
      <c r="GC28" s="101">
        <f t="shared" si="88"/>
        <v>10</v>
      </c>
      <c r="GD28" s="101">
        <f t="shared" si="89"/>
        <v>0</v>
      </c>
      <c r="GE28" s="101">
        <f t="shared" si="90"/>
        <v>1</v>
      </c>
      <c r="GF28" s="101">
        <f t="shared" si="91"/>
        <v>2</v>
      </c>
      <c r="GG28" s="101">
        <f t="shared" si="92"/>
        <v>7.7100000000000002E-2</v>
      </c>
      <c r="GH28" s="101">
        <f t="shared" si="93"/>
        <v>1</v>
      </c>
      <c r="GI28" s="101">
        <f t="shared" si="94"/>
        <v>5</v>
      </c>
      <c r="GJ28" s="101">
        <f t="shared" si="95"/>
        <v>0.30830000000000002</v>
      </c>
      <c r="GK28" s="101">
        <f t="shared" si="96"/>
        <v>1</v>
      </c>
      <c r="GL28" s="101">
        <f t="shared" si="9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C29" s="81">
        <v>24</v>
      </c>
      <c r="CD29" s="174">
        <f>INDEX(节奏总表!$CK$4:$CK$63,专属武器强化!CC29)</f>
        <v>108</v>
      </c>
      <c r="CE29" s="81"/>
      <c r="CF29" s="81">
        <f t="shared" si="12"/>
        <v>5</v>
      </c>
      <c r="CG29" s="14">
        <f t="shared" si="13"/>
        <v>100</v>
      </c>
      <c r="CH29" s="14">
        <f t="shared" si="14"/>
        <v>150</v>
      </c>
      <c r="CI29" s="14">
        <f t="shared" si="15"/>
        <v>25</v>
      </c>
      <c r="CJ29" s="14">
        <f t="shared" si="16"/>
        <v>0</v>
      </c>
      <c r="CK29" s="14"/>
      <c r="CL29" s="14"/>
      <c r="CM29" s="14"/>
      <c r="CN29" s="14"/>
      <c r="CO29" s="14">
        <f>SUM(CG$6:CG29)</f>
        <v>3340</v>
      </c>
      <c r="CP29" s="14">
        <f>SUM(CH$6:CH29)</f>
        <v>2130</v>
      </c>
      <c r="CQ29" s="14">
        <f>SUM(CI$6:CI29)</f>
        <v>200</v>
      </c>
      <c r="CR29" s="14">
        <f>SUM(CJ$6:CJ29)</f>
        <v>0</v>
      </c>
      <c r="CU29" s="83">
        <v>17</v>
      </c>
      <c r="CV29" s="14">
        <f>INDEX(节奏总表!$CK$4:CK86,专属武器强化!CU29)</f>
        <v>95</v>
      </c>
      <c r="CW29" s="14">
        <f t="shared" si="17"/>
        <v>2640</v>
      </c>
      <c r="CX29" s="14">
        <f t="shared" si="60"/>
        <v>1080</v>
      </c>
      <c r="CY29" s="14">
        <f t="shared" si="61"/>
        <v>25</v>
      </c>
      <c r="CZ29" s="14">
        <f t="shared" si="62"/>
        <v>0</v>
      </c>
      <c r="DA29" s="83">
        <v>4</v>
      </c>
      <c r="DB29" s="83">
        <v>1</v>
      </c>
      <c r="DC29" s="14">
        <f t="shared" si="105"/>
        <v>0</v>
      </c>
      <c r="DD29" s="14">
        <f t="shared" si="106"/>
        <v>39.337894736842117</v>
      </c>
      <c r="DE29" s="14">
        <f t="shared" si="107"/>
        <v>14.822105263157898</v>
      </c>
      <c r="DF29" s="14">
        <f t="shared" si="108"/>
        <v>0</v>
      </c>
      <c r="DG29" s="83"/>
      <c r="DH29" s="83"/>
      <c r="DI29" s="83"/>
      <c r="DJ29" s="83"/>
      <c r="DK29" s="14">
        <f>CW29-SUM(DC$7:DC29)+SUM(DG$7:DG29)</f>
        <v>759.66562499999964</v>
      </c>
      <c r="DL29" s="14">
        <f>CX29-SUM(DD$7:DD29)+SUM(DH$7:DH29)</f>
        <v>475.70491776315771</v>
      </c>
      <c r="DM29" s="14">
        <f>CY29-SUM(DE$7:DE29)+SUM(DI$7:DI29)</f>
        <v>10.177894736842102</v>
      </c>
      <c r="DN29" s="14">
        <f>CZ29-SUM(DF$7:DF29)+SUM(DJ$7:DJ29)</f>
        <v>0</v>
      </c>
      <c r="DQ29" s="95">
        <v>24</v>
      </c>
      <c r="DR29" s="14">
        <f t="shared" si="67"/>
        <v>3</v>
      </c>
      <c r="DS29" s="14">
        <f t="shared" si="68"/>
        <v>6</v>
      </c>
      <c r="DT29" s="14">
        <f t="shared" si="113"/>
        <v>168.68854166666671</v>
      </c>
      <c r="DU29" s="14">
        <f t="shared" si="113"/>
        <v>84.344270833333354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39">
        <v>24</v>
      </c>
      <c r="EG29" s="14">
        <f t="shared" si="72"/>
        <v>3</v>
      </c>
      <c r="EH29" s="19">
        <f t="shared" si="114"/>
        <v>0.21000000000000002</v>
      </c>
      <c r="EI29" s="139">
        <v>3</v>
      </c>
      <c r="EJ29" s="139" t="s">
        <v>945</v>
      </c>
      <c r="EK29" s="139">
        <f t="shared" si="73"/>
        <v>1101</v>
      </c>
      <c r="EL29" s="139" t="s">
        <v>852</v>
      </c>
      <c r="EM29" s="139">
        <f t="shared" si="104"/>
        <v>10</v>
      </c>
      <c r="EN29" s="139" t="s">
        <v>853</v>
      </c>
      <c r="EO29" s="139">
        <v>5</v>
      </c>
      <c r="EP29" s="139">
        <f t="shared" si="20"/>
        <v>0.06</v>
      </c>
      <c r="EQ29" s="139">
        <v>1</v>
      </c>
      <c r="ER29" s="139">
        <f t="shared" si="74"/>
        <v>25</v>
      </c>
      <c r="ES29" s="139"/>
      <c r="ET29" s="139">
        <f t="shared" si="99"/>
        <v>16.868854166666672</v>
      </c>
      <c r="EV29">
        <v>0</v>
      </c>
      <c r="EW29">
        <v>1</v>
      </c>
      <c r="EX29">
        <f t="shared" si="22"/>
        <v>6</v>
      </c>
      <c r="EY29" s="89">
        <f t="shared" si="23"/>
        <v>2.9600000000000001E-2</v>
      </c>
      <c r="EZ29">
        <v>1</v>
      </c>
      <c r="FA29">
        <f t="shared" si="24"/>
        <v>12</v>
      </c>
      <c r="FB29" s="89">
        <f t="shared" si="25"/>
        <v>0.1186</v>
      </c>
      <c r="FC29">
        <v>1</v>
      </c>
      <c r="FD29">
        <f t="shared" si="26"/>
        <v>25</v>
      </c>
      <c r="FN29" s="101">
        <v>24</v>
      </c>
      <c r="FO29" s="101">
        <f t="shared" si="75"/>
        <v>21</v>
      </c>
      <c r="FP29" s="101">
        <f t="shared" si="76"/>
        <v>1</v>
      </c>
      <c r="FQ29" s="14">
        <f t="shared" si="77"/>
        <v>5</v>
      </c>
      <c r="FR29" s="101" t="str">
        <f t="shared" si="78"/>
        <v>关羽专属武器-魂珠-3 3级</v>
      </c>
      <c r="FS29" s="101">
        <f t="shared" si="79"/>
        <v>3</v>
      </c>
      <c r="FT29" s="101">
        <f t="shared" si="80"/>
        <v>3</v>
      </c>
      <c r="FU29" s="101" t="str">
        <f t="shared" si="8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82"/>
        <v>专属强化石1</v>
      </c>
      <c r="FX29" s="101">
        <f t="shared" si="83"/>
        <v>6</v>
      </c>
      <c r="FY29" s="101" t="str">
        <f t="shared" si="84"/>
        <v>专属强化石2</v>
      </c>
      <c r="FZ29" s="101">
        <f t="shared" si="85"/>
        <v>3</v>
      </c>
      <c r="GA29" s="101">
        <f t="shared" si="86"/>
        <v>0.15</v>
      </c>
      <c r="GB29" s="101">
        <f t="shared" si="87"/>
        <v>1</v>
      </c>
      <c r="GC29" s="101">
        <f t="shared" si="88"/>
        <v>10</v>
      </c>
      <c r="GD29" s="101">
        <f t="shared" si="89"/>
        <v>0</v>
      </c>
      <c r="GE29" s="101">
        <f t="shared" si="90"/>
        <v>1</v>
      </c>
      <c r="GF29" s="101">
        <f t="shared" si="91"/>
        <v>2</v>
      </c>
      <c r="GG29" s="101">
        <f t="shared" si="92"/>
        <v>7.7100000000000002E-2</v>
      </c>
      <c r="GH29" s="101">
        <f t="shared" si="93"/>
        <v>1</v>
      </c>
      <c r="GI29" s="101">
        <f t="shared" si="94"/>
        <v>5</v>
      </c>
      <c r="GJ29" s="101">
        <f t="shared" si="95"/>
        <v>0.30830000000000002</v>
      </c>
      <c r="GK29" s="101">
        <f t="shared" si="96"/>
        <v>1</v>
      </c>
      <c r="GL29" s="101">
        <f t="shared" si="9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C30" s="81">
        <v>25</v>
      </c>
      <c r="CD30" s="174">
        <f>INDEX(节奏总表!$CK$4:$CK$63,专属武器强化!CC30)</f>
        <v>110</v>
      </c>
      <c r="CE30" s="81"/>
      <c r="CF30" s="81">
        <f t="shared" si="12"/>
        <v>6</v>
      </c>
      <c r="CG30" s="14">
        <f t="shared" si="13"/>
        <v>0</v>
      </c>
      <c r="CH30" s="14">
        <f t="shared" si="14"/>
        <v>120</v>
      </c>
      <c r="CI30" s="14">
        <f t="shared" si="15"/>
        <v>60</v>
      </c>
      <c r="CJ30" s="14">
        <f t="shared" si="16"/>
        <v>12</v>
      </c>
      <c r="CK30" s="14"/>
      <c r="CL30" s="14"/>
      <c r="CM30" s="14"/>
      <c r="CN30" s="14"/>
      <c r="CO30" s="14">
        <f>SUM(CG$6:CG30)</f>
        <v>3340</v>
      </c>
      <c r="CP30" s="14">
        <f>SUM(CH$6:CH30)</f>
        <v>2250</v>
      </c>
      <c r="CQ30" s="14">
        <f>SUM(CI$6:CI30)</f>
        <v>260</v>
      </c>
      <c r="CR30" s="14">
        <f>SUM(CJ$6:CJ30)</f>
        <v>12</v>
      </c>
      <c r="CU30" s="83">
        <v>17</v>
      </c>
      <c r="CV30" s="14">
        <f>INDEX(节奏总表!$CK$4:CK87,专属武器强化!CU30)</f>
        <v>95</v>
      </c>
      <c r="CW30" s="14">
        <f t="shared" si="17"/>
        <v>2640</v>
      </c>
      <c r="CX30" s="14">
        <f t="shared" si="60"/>
        <v>1080</v>
      </c>
      <c r="CY30" s="14">
        <f t="shared" si="61"/>
        <v>25</v>
      </c>
      <c r="CZ30" s="14">
        <f t="shared" si="62"/>
        <v>0</v>
      </c>
      <c r="DA30" s="83">
        <v>4</v>
      </c>
      <c r="DB30" s="83">
        <v>2</v>
      </c>
      <c r="DC30" s="14">
        <f t="shared" si="105"/>
        <v>0</v>
      </c>
      <c r="DD30" s="14">
        <f t="shared" si="106"/>
        <v>78.675789473684233</v>
      </c>
      <c r="DE30" s="14">
        <f t="shared" si="107"/>
        <v>29.644210526315796</v>
      </c>
      <c r="DF30" s="14">
        <f t="shared" si="108"/>
        <v>0</v>
      </c>
      <c r="DG30" s="83"/>
      <c r="DH30" s="83"/>
      <c r="DI30" s="83">
        <v>25</v>
      </c>
      <c r="DJ30" s="83"/>
      <c r="DK30" s="14">
        <f>CW30-SUM(DC$7:DC30)+SUM(DG$7:DG30)</f>
        <v>759.66562499999964</v>
      </c>
      <c r="DL30" s="14">
        <f>CX30-SUM(DD$7:DD30)+SUM(DH$7:DH30)</f>
        <v>397.02912828947342</v>
      </c>
      <c r="DM30" s="14">
        <f>CY30-SUM(DE$7:DE30)+SUM(DI$7:DI30)</f>
        <v>5.5336842105263031</v>
      </c>
      <c r="DN30" s="14">
        <f>CZ30-SUM(DF$7:DF30)+SUM(DJ$7:DJ30)</f>
        <v>0</v>
      </c>
      <c r="DQ30" s="95">
        <v>25</v>
      </c>
      <c r="DR30" s="14">
        <f t="shared" si="67"/>
        <v>3</v>
      </c>
      <c r="DS30" s="14">
        <f t="shared" si="68"/>
        <v>7</v>
      </c>
      <c r="DT30" s="14">
        <f t="shared" si="113"/>
        <v>272.49687500000005</v>
      </c>
      <c r="DU30" s="14">
        <f t="shared" si="113"/>
        <v>136.24843750000002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39">
        <v>25</v>
      </c>
      <c r="EG30" s="14">
        <f t="shared" si="72"/>
        <v>3</v>
      </c>
      <c r="EH30" s="19">
        <f t="shared" si="114"/>
        <v>0.34</v>
      </c>
      <c r="EI30" s="139">
        <v>3</v>
      </c>
      <c r="EJ30" s="139" t="s">
        <v>945</v>
      </c>
      <c r="EK30" s="139">
        <f t="shared" si="73"/>
        <v>1325</v>
      </c>
      <c r="EL30" s="139" t="s">
        <v>852</v>
      </c>
      <c r="EM30" s="139">
        <f t="shared" si="104"/>
        <v>12</v>
      </c>
      <c r="EN30" s="139" t="s">
        <v>853</v>
      </c>
      <c r="EO30" s="139">
        <v>6</v>
      </c>
      <c r="EP30" s="139">
        <f t="shared" si="20"/>
        <v>0.04</v>
      </c>
      <c r="EQ30" s="139">
        <v>1</v>
      </c>
      <c r="ER30" s="139">
        <f t="shared" si="74"/>
        <v>34</v>
      </c>
      <c r="ES30" s="139"/>
      <c r="ET30" s="139">
        <f t="shared" si="99"/>
        <v>22.708072916666669</v>
      </c>
      <c r="EV30">
        <v>0</v>
      </c>
      <c r="EW30">
        <v>1</v>
      </c>
      <c r="EX30">
        <f t="shared" si="22"/>
        <v>8</v>
      </c>
      <c r="EY30" s="89">
        <f t="shared" si="23"/>
        <v>2.1999999999999999E-2</v>
      </c>
      <c r="EZ30">
        <v>1</v>
      </c>
      <c r="FA30">
        <f t="shared" si="24"/>
        <v>16</v>
      </c>
      <c r="FB30" s="89">
        <f t="shared" si="25"/>
        <v>8.8099999999999998E-2</v>
      </c>
      <c r="FC30">
        <v>1</v>
      </c>
      <c r="FD30">
        <f t="shared" si="26"/>
        <v>34</v>
      </c>
      <c r="FN30" s="101">
        <v>25</v>
      </c>
      <c r="FO30" s="101">
        <f t="shared" si="75"/>
        <v>22</v>
      </c>
      <c r="FP30" s="101">
        <f t="shared" si="76"/>
        <v>1</v>
      </c>
      <c r="FQ30" s="14">
        <f t="shared" si="77"/>
        <v>5</v>
      </c>
      <c r="FR30" s="101" t="str">
        <f t="shared" si="78"/>
        <v>关羽专属武器-魂珠-3 4级</v>
      </c>
      <c r="FS30" s="101">
        <f t="shared" si="79"/>
        <v>3</v>
      </c>
      <c r="FT30" s="101">
        <f t="shared" si="80"/>
        <v>4</v>
      </c>
      <c r="FU30" s="101" t="str">
        <f t="shared" si="8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82"/>
        <v>专属强化石1</v>
      </c>
      <c r="FX30" s="101">
        <f t="shared" si="83"/>
        <v>6</v>
      </c>
      <c r="FY30" s="101" t="str">
        <f t="shared" si="84"/>
        <v>专属强化石2</v>
      </c>
      <c r="FZ30" s="101">
        <f t="shared" si="85"/>
        <v>3</v>
      </c>
      <c r="GA30" s="101">
        <f t="shared" si="86"/>
        <v>0.09</v>
      </c>
      <c r="GB30" s="101">
        <f t="shared" si="87"/>
        <v>1</v>
      </c>
      <c r="GC30" s="101">
        <f t="shared" si="88"/>
        <v>16</v>
      </c>
      <c r="GD30" s="101">
        <f t="shared" si="89"/>
        <v>0</v>
      </c>
      <c r="GE30" s="101">
        <f t="shared" si="90"/>
        <v>1</v>
      </c>
      <c r="GF30" s="101">
        <f t="shared" si="91"/>
        <v>4</v>
      </c>
      <c r="GG30" s="101">
        <f t="shared" si="92"/>
        <v>4.6199999999999998E-2</v>
      </c>
      <c r="GH30" s="101">
        <f t="shared" si="93"/>
        <v>1</v>
      </c>
      <c r="GI30" s="101">
        <f t="shared" si="94"/>
        <v>8</v>
      </c>
      <c r="GJ30" s="101">
        <f t="shared" si="95"/>
        <v>0.185</v>
      </c>
      <c r="GK30" s="101">
        <f t="shared" si="96"/>
        <v>1</v>
      </c>
      <c r="GL30" s="101">
        <f t="shared" si="97"/>
        <v>16</v>
      </c>
    </row>
    <row r="31" spans="1:194" ht="16.5" x14ac:dyDescent="0.2">
      <c r="CC31" s="81">
        <v>26</v>
      </c>
      <c r="CD31" s="174">
        <f>INDEX(节奏总表!$CK$4:$CK$63,专属武器强化!CC31)</f>
        <v>112</v>
      </c>
      <c r="CE31" s="81"/>
      <c r="CF31" s="81">
        <f t="shared" si="12"/>
        <v>6</v>
      </c>
      <c r="CG31" s="14">
        <f t="shared" si="13"/>
        <v>0</v>
      </c>
      <c r="CH31" s="14">
        <f t="shared" si="14"/>
        <v>120</v>
      </c>
      <c r="CI31" s="14">
        <f t="shared" si="15"/>
        <v>60</v>
      </c>
      <c r="CJ31" s="14">
        <f t="shared" si="16"/>
        <v>12</v>
      </c>
      <c r="CK31" s="14"/>
      <c r="CL31" s="14"/>
      <c r="CM31" s="14"/>
      <c r="CN31" s="14"/>
      <c r="CO31" s="14">
        <f>SUM(CG$6:CG31)</f>
        <v>3340</v>
      </c>
      <c r="CP31" s="14">
        <f>SUM(CH$6:CH31)</f>
        <v>2370</v>
      </c>
      <c r="CQ31" s="14">
        <f>SUM(CI$6:CI31)</f>
        <v>320</v>
      </c>
      <c r="CR31" s="14">
        <f>SUM(CJ$6:CJ31)</f>
        <v>24</v>
      </c>
      <c r="CU31" s="83">
        <v>18</v>
      </c>
      <c r="CV31" s="14">
        <f>INDEX(节奏总表!$CK$4:CK88,专属武器强化!CU31)</f>
        <v>97</v>
      </c>
      <c r="CW31" s="14">
        <f t="shared" si="17"/>
        <v>2740</v>
      </c>
      <c r="CX31" s="14">
        <f t="shared" si="60"/>
        <v>1230</v>
      </c>
      <c r="CY31" s="14">
        <f t="shared" si="61"/>
        <v>50</v>
      </c>
      <c r="CZ31" s="14">
        <f t="shared" si="62"/>
        <v>0</v>
      </c>
      <c r="DA31" s="85">
        <v>4</v>
      </c>
      <c r="DB31" s="85">
        <v>3</v>
      </c>
      <c r="DC31" s="14">
        <f t="shared" si="105"/>
        <v>0</v>
      </c>
      <c r="DD31" s="14">
        <f t="shared" si="106"/>
        <v>118.01368421052635</v>
      </c>
      <c r="DE31" s="14">
        <f t="shared" si="107"/>
        <v>44.46631578947369</v>
      </c>
      <c r="DF31" s="14">
        <f t="shared" si="108"/>
        <v>0</v>
      </c>
      <c r="DG31" s="83"/>
      <c r="DH31" s="83"/>
      <c r="DI31" s="83">
        <v>23</v>
      </c>
      <c r="DJ31" s="83"/>
      <c r="DK31" s="14">
        <f>CW31-SUM(DC$7:DC31)+SUM(DG$7:DG31)</f>
        <v>859.66562499999964</v>
      </c>
      <c r="DL31" s="14">
        <f>CX31-SUM(DD$7:DD31)+SUM(DH$7:DH31)</f>
        <v>429.0154440789471</v>
      </c>
      <c r="DM31" s="14">
        <f>CY31-SUM(DE$7:DE31)+SUM(DI$7:DI31)</f>
        <v>9.0673684210526062</v>
      </c>
      <c r="DN31" s="14">
        <f>CZ31-SUM(DF$7:DF31)+SUM(DJ$7:DJ31)</f>
        <v>0</v>
      </c>
      <c r="DQ31" s="95">
        <v>26</v>
      </c>
      <c r="DR31" s="14">
        <f t="shared" si="67"/>
        <v>3</v>
      </c>
      <c r="DS31" s="14">
        <f t="shared" si="68"/>
        <v>8</v>
      </c>
      <c r="DT31" s="14">
        <f t="shared" si="113"/>
        <v>441.18541666666675</v>
      </c>
      <c r="DU31" s="14">
        <f t="shared" si="113"/>
        <v>220.59270833333338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39">
        <v>26</v>
      </c>
      <c r="EG31" s="14">
        <f t="shared" si="72"/>
        <v>3</v>
      </c>
      <c r="EH31" s="19">
        <f t="shared" si="114"/>
        <v>0.55000000000000004</v>
      </c>
      <c r="EI31" s="139">
        <v>3</v>
      </c>
      <c r="EJ31" s="139" t="s">
        <v>945</v>
      </c>
      <c r="EK31" s="139">
        <f t="shared" si="73"/>
        <v>1765</v>
      </c>
      <c r="EL31" s="139" t="s">
        <v>852</v>
      </c>
      <c r="EM31" s="139">
        <f t="shared" si="104"/>
        <v>16</v>
      </c>
      <c r="EN31" s="139" t="s">
        <v>853</v>
      </c>
      <c r="EO31" s="139">
        <v>8</v>
      </c>
      <c r="EP31" s="139">
        <f t="shared" si="20"/>
        <v>0.04</v>
      </c>
      <c r="EQ31" s="139">
        <v>1</v>
      </c>
      <c r="ER31" s="139">
        <f t="shared" si="74"/>
        <v>41</v>
      </c>
      <c r="ES31" s="139"/>
      <c r="ET31" s="139">
        <f t="shared" si="99"/>
        <v>27.574088541666672</v>
      </c>
      <c r="EV31">
        <v>0</v>
      </c>
      <c r="EW31">
        <v>1</v>
      </c>
      <c r="EX31">
        <f t="shared" si="22"/>
        <v>10</v>
      </c>
      <c r="EY31" s="89">
        <f t="shared" si="23"/>
        <v>1.8100000000000002E-2</v>
      </c>
      <c r="EZ31">
        <v>1</v>
      </c>
      <c r="FA31">
        <f t="shared" si="24"/>
        <v>19</v>
      </c>
      <c r="FB31" s="89">
        <f t="shared" si="25"/>
        <v>7.2499999999999995E-2</v>
      </c>
      <c r="FC31">
        <v>1</v>
      </c>
      <c r="FD31">
        <f t="shared" si="26"/>
        <v>41</v>
      </c>
      <c r="FN31" s="101">
        <v>26</v>
      </c>
      <c r="FO31" s="101">
        <f t="shared" si="75"/>
        <v>23</v>
      </c>
      <c r="FP31" s="101">
        <f t="shared" si="76"/>
        <v>1</v>
      </c>
      <c r="FQ31" s="14">
        <f t="shared" si="77"/>
        <v>5</v>
      </c>
      <c r="FR31" s="101" t="str">
        <f t="shared" si="78"/>
        <v>关羽专属武器-魂珠-3 5级</v>
      </c>
      <c r="FS31" s="101">
        <f t="shared" si="79"/>
        <v>3</v>
      </c>
      <c r="FT31" s="101">
        <f t="shared" si="80"/>
        <v>5</v>
      </c>
      <c r="FU31" s="101" t="str">
        <f t="shared" si="8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82"/>
        <v>专属强化石1</v>
      </c>
      <c r="FX31" s="101">
        <f t="shared" si="83"/>
        <v>8</v>
      </c>
      <c r="FY31" s="101" t="str">
        <f t="shared" si="84"/>
        <v>专属强化石2</v>
      </c>
      <c r="FZ31" s="101">
        <f t="shared" si="85"/>
        <v>4</v>
      </c>
      <c r="GA31" s="101">
        <f t="shared" si="86"/>
        <v>0.08</v>
      </c>
      <c r="GB31" s="101">
        <f t="shared" si="87"/>
        <v>1</v>
      </c>
      <c r="GC31" s="101">
        <f t="shared" si="88"/>
        <v>19</v>
      </c>
      <c r="GD31" s="101">
        <f t="shared" si="89"/>
        <v>0</v>
      </c>
      <c r="GE31" s="101">
        <f t="shared" si="90"/>
        <v>1</v>
      </c>
      <c r="GF31" s="101">
        <f t="shared" si="91"/>
        <v>5</v>
      </c>
      <c r="GG31" s="101">
        <f t="shared" si="92"/>
        <v>3.85E-2</v>
      </c>
      <c r="GH31" s="101">
        <f t="shared" si="93"/>
        <v>1</v>
      </c>
      <c r="GI31" s="101">
        <f t="shared" si="94"/>
        <v>9</v>
      </c>
      <c r="GJ31" s="101">
        <f t="shared" si="95"/>
        <v>0.15409999999999999</v>
      </c>
      <c r="GK31" s="101">
        <f t="shared" si="96"/>
        <v>1</v>
      </c>
      <c r="GL31" s="101">
        <f t="shared" si="97"/>
        <v>19</v>
      </c>
    </row>
    <row r="32" spans="1:194" ht="16.5" x14ac:dyDescent="0.2">
      <c r="CC32" s="81">
        <v>27</v>
      </c>
      <c r="CD32" s="174">
        <f>INDEX(节奏总表!$CK$4:$CK$63,专属武器强化!CC32)</f>
        <v>113</v>
      </c>
      <c r="CE32" s="81"/>
      <c r="CF32" s="81">
        <f t="shared" si="12"/>
        <v>6</v>
      </c>
      <c r="CG32" s="14">
        <f t="shared" si="13"/>
        <v>0</v>
      </c>
      <c r="CH32" s="14">
        <f t="shared" si="14"/>
        <v>120</v>
      </c>
      <c r="CI32" s="14">
        <f t="shared" si="15"/>
        <v>60</v>
      </c>
      <c r="CJ32" s="14">
        <f t="shared" si="16"/>
        <v>12</v>
      </c>
      <c r="CK32" s="14"/>
      <c r="CL32" s="14"/>
      <c r="CM32" s="14"/>
      <c r="CN32" s="14"/>
      <c r="CO32" s="14">
        <f>SUM(CG$6:CG32)</f>
        <v>3340</v>
      </c>
      <c r="CP32" s="14">
        <f>SUM(CH$6:CH32)</f>
        <v>2490</v>
      </c>
      <c r="CQ32" s="14">
        <f>SUM(CI$6:CI32)</f>
        <v>380</v>
      </c>
      <c r="CR32" s="14">
        <f>SUM(CJ$6:CJ32)</f>
        <v>36</v>
      </c>
      <c r="CU32" s="83">
        <v>19</v>
      </c>
      <c r="CV32" s="14">
        <f>INDEX(节奏总表!$CK$4:CK89,专属武器强化!CU32)</f>
        <v>99</v>
      </c>
      <c r="CW32" s="14">
        <f t="shared" si="17"/>
        <v>2840</v>
      </c>
      <c r="CX32" s="14">
        <f t="shared" si="60"/>
        <v>1380</v>
      </c>
      <c r="CY32" s="14">
        <f t="shared" si="61"/>
        <v>75</v>
      </c>
      <c r="CZ32" s="14">
        <f t="shared" si="62"/>
        <v>0</v>
      </c>
      <c r="DA32" s="83">
        <v>0</v>
      </c>
      <c r="DB32" s="83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3"/>
      <c r="DH32" s="83"/>
      <c r="DI32" s="83"/>
      <c r="DJ32" s="83"/>
      <c r="DK32" s="14">
        <f>CW32-SUM(DC$7:DC32)+SUM(DG$7:DG32)</f>
        <v>959.66562499999964</v>
      </c>
      <c r="DL32" s="14">
        <f>CX32-SUM(DD$7:DD32)+SUM(DH$7:DH32)</f>
        <v>579.0154440789471</v>
      </c>
      <c r="DM32" s="14">
        <f>CY32-SUM(DE$7:DE32)+SUM(DI$7:DI32)</f>
        <v>34.067368421052606</v>
      </c>
      <c r="DN32" s="14">
        <f>CZ32-SUM(DF$7:DF32)+SUM(DJ$7:DJ32)</f>
        <v>0</v>
      </c>
      <c r="DQ32" s="95">
        <v>27</v>
      </c>
      <c r="DR32" s="14">
        <f t="shared" si="67"/>
        <v>3</v>
      </c>
      <c r="DS32" s="14">
        <f t="shared" si="68"/>
        <v>9</v>
      </c>
      <c r="DT32" s="14">
        <f t="shared" si="113"/>
        <v>713.68229166666686</v>
      </c>
      <c r="DU32" s="14">
        <f t="shared" si="113"/>
        <v>356.84114583333343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39">
        <v>27</v>
      </c>
      <c r="EG32" s="14">
        <f t="shared" si="72"/>
        <v>3</v>
      </c>
      <c r="EH32" s="19">
        <f t="shared" si="114"/>
        <v>0.89000000000000012</v>
      </c>
      <c r="EI32" s="139">
        <v>3</v>
      </c>
      <c r="EJ32" s="139" t="s">
        <v>945</v>
      </c>
      <c r="EK32" s="139">
        <f t="shared" si="73"/>
        <v>2207</v>
      </c>
      <c r="EL32" s="139" t="s">
        <v>852</v>
      </c>
      <c r="EM32" s="139">
        <f t="shared" si="104"/>
        <v>20</v>
      </c>
      <c r="EN32" s="139" t="s">
        <v>853</v>
      </c>
      <c r="EO32" s="139">
        <v>10</v>
      </c>
      <c r="EP32" s="139">
        <f t="shared" si="20"/>
        <v>0.03</v>
      </c>
      <c r="EQ32" s="139">
        <v>1</v>
      </c>
      <c r="ER32" s="139">
        <f t="shared" si="74"/>
        <v>54</v>
      </c>
      <c r="ES32" s="139"/>
      <c r="ET32" s="139">
        <f t="shared" si="99"/>
        <v>35.68411458333334</v>
      </c>
      <c r="EV32">
        <v>0</v>
      </c>
      <c r="EW32">
        <v>1</v>
      </c>
      <c r="EX32">
        <f t="shared" si="22"/>
        <v>12</v>
      </c>
      <c r="EY32" s="89">
        <f t="shared" si="23"/>
        <v>1.4E-2</v>
      </c>
      <c r="EZ32">
        <v>1</v>
      </c>
      <c r="FA32">
        <f t="shared" si="24"/>
        <v>25</v>
      </c>
      <c r="FB32" s="89">
        <f t="shared" si="25"/>
        <v>5.6000000000000001E-2</v>
      </c>
      <c r="FC32">
        <v>1</v>
      </c>
      <c r="FD32">
        <f t="shared" si="26"/>
        <v>54</v>
      </c>
      <c r="FN32" s="101">
        <v>27</v>
      </c>
      <c r="FO32" s="101">
        <f t="shared" si="75"/>
        <v>24</v>
      </c>
      <c r="FP32" s="101">
        <f t="shared" si="76"/>
        <v>1</v>
      </c>
      <c r="FQ32" s="14">
        <f t="shared" si="77"/>
        <v>5</v>
      </c>
      <c r="FR32" s="101" t="str">
        <f t="shared" si="78"/>
        <v>关羽专属武器-魂珠-3 6级</v>
      </c>
      <c r="FS32" s="101">
        <f t="shared" si="79"/>
        <v>3</v>
      </c>
      <c r="FT32" s="101">
        <f t="shared" si="80"/>
        <v>6</v>
      </c>
      <c r="FU32" s="101" t="str">
        <f t="shared" si="8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82"/>
        <v>专属强化石1</v>
      </c>
      <c r="FX32" s="101">
        <f t="shared" si="83"/>
        <v>10</v>
      </c>
      <c r="FY32" s="101" t="str">
        <f t="shared" si="84"/>
        <v>专属强化石2</v>
      </c>
      <c r="FZ32" s="101">
        <f t="shared" si="85"/>
        <v>5</v>
      </c>
      <c r="GA32" s="101">
        <f t="shared" si="86"/>
        <v>0.06</v>
      </c>
      <c r="GB32" s="101">
        <f t="shared" si="87"/>
        <v>1</v>
      </c>
      <c r="GC32" s="101">
        <f t="shared" si="88"/>
        <v>25</v>
      </c>
      <c r="GD32" s="101">
        <f t="shared" si="89"/>
        <v>0</v>
      </c>
      <c r="GE32" s="101">
        <f t="shared" si="90"/>
        <v>1</v>
      </c>
      <c r="GF32" s="101">
        <f t="shared" si="91"/>
        <v>6</v>
      </c>
      <c r="GG32" s="101">
        <f t="shared" si="92"/>
        <v>2.9600000000000001E-2</v>
      </c>
      <c r="GH32" s="101">
        <f t="shared" si="93"/>
        <v>1</v>
      </c>
      <c r="GI32" s="101">
        <f t="shared" si="94"/>
        <v>12</v>
      </c>
      <c r="GJ32" s="101">
        <f t="shared" si="95"/>
        <v>0.1186</v>
      </c>
      <c r="GK32" s="101">
        <f t="shared" si="96"/>
        <v>1</v>
      </c>
      <c r="GL32" s="101">
        <f t="shared" si="97"/>
        <v>25</v>
      </c>
    </row>
    <row r="33" spans="81:194" ht="16.5" x14ac:dyDescent="0.2">
      <c r="CC33" s="81">
        <v>28</v>
      </c>
      <c r="CD33" s="174">
        <f>INDEX(节奏总表!$CK$4:$CK$63,专属武器强化!CC33)</f>
        <v>115</v>
      </c>
      <c r="CE33" s="81">
        <v>6</v>
      </c>
      <c r="CF33" s="81">
        <f t="shared" si="12"/>
        <v>6</v>
      </c>
      <c r="CG33" s="14">
        <f t="shared" si="13"/>
        <v>0</v>
      </c>
      <c r="CH33" s="14">
        <f t="shared" si="14"/>
        <v>120</v>
      </c>
      <c r="CI33" s="14">
        <f t="shared" si="15"/>
        <v>60</v>
      </c>
      <c r="CJ33" s="14">
        <f t="shared" si="16"/>
        <v>12</v>
      </c>
      <c r="CK33" s="14"/>
      <c r="CL33" s="14"/>
      <c r="CM33" s="14"/>
      <c r="CN33" s="14"/>
      <c r="CO33" s="14">
        <f>SUM(CG$6:CG33)</f>
        <v>3340</v>
      </c>
      <c r="CP33" s="14">
        <f>SUM(CH$6:CH33)</f>
        <v>2610</v>
      </c>
      <c r="CQ33" s="14">
        <f>SUM(CI$6:CI33)</f>
        <v>440</v>
      </c>
      <c r="CR33" s="14">
        <f>SUM(CJ$6:CJ33)</f>
        <v>48</v>
      </c>
      <c r="CU33" s="83">
        <v>20</v>
      </c>
      <c r="CV33" s="14">
        <f>INDEX(节奏总表!$CK$4:CK90,专属武器强化!CU33)</f>
        <v>101</v>
      </c>
      <c r="CW33" s="14">
        <f t="shared" si="17"/>
        <v>2940</v>
      </c>
      <c r="CX33" s="14">
        <f t="shared" si="60"/>
        <v>1530</v>
      </c>
      <c r="CY33" s="14">
        <f t="shared" si="61"/>
        <v>100</v>
      </c>
      <c r="CZ33" s="14">
        <f t="shared" si="62"/>
        <v>0</v>
      </c>
      <c r="DA33" s="83">
        <v>0</v>
      </c>
      <c r="DB33" s="83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3"/>
      <c r="DH33" s="83"/>
      <c r="DI33" s="83"/>
      <c r="DJ33" s="83"/>
      <c r="DK33" s="14">
        <f>CW33-SUM(DC$7:DC33)+SUM(DG$7:DG33)</f>
        <v>1059.6656249999996</v>
      </c>
      <c r="DL33" s="14">
        <f>CX33-SUM(DD$7:DD33)+SUM(DH$7:DH33)</f>
        <v>729.0154440789471</v>
      </c>
      <c r="DM33" s="14">
        <f>CY33-SUM(DE$7:DE33)+SUM(DI$7:DI33)</f>
        <v>59.067368421052606</v>
      </c>
      <c r="DN33" s="14">
        <f>CZ33-SUM(DF$7:DF33)+SUM(DJ$7:DJ33)</f>
        <v>0</v>
      </c>
      <c r="DQ33" s="95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13.112631578947372</v>
      </c>
      <c r="DV33" s="14">
        <f t="shared" si="113"/>
        <v>4.9407017543859659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39">
        <v>28</v>
      </c>
      <c r="EG33" s="14">
        <f t="shared" si="72"/>
        <v>4</v>
      </c>
      <c r="EH33" s="19">
        <v>0.02</v>
      </c>
      <c r="EI33" s="139">
        <v>3</v>
      </c>
      <c r="EJ33" s="139" t="s">
        <v>945</v>
      </c>
      <c r="EK33" s="139">
        <f t="shared" si="73"/>
        <v>730</v>
      </c>
      <c r="EL33" s="139" t="s">
        <v>853</v>
      </c>
      <c r="EM33" s="139">
        <f>ROUND(EO33*DU33/DV33,0)</f>
        <v>3</v>
      </c>
      <c r="EN33" s="139" t="s">
        <v>854</v>
      </c>
      <c r="EO33" s="139">
        <v>1</v>
      </c>
      <c r="EP33" s="139">
        <f t="shared" si="20"/>
        <v>0.2</v>
      </c>
      <c r="EQ33" s="139">
        <v>1</v>
      </c>
      <c r="ER33" s="139">
        <f t="shared" si="74"/>
        <v>7</v>
      </c>
      <c r="ES33" s="139"/>
      <c r="ET33" s="139">
        <f t="shared" ref="ET33:ET50" si="115">DV33/EO33</f>
        <v>4.9407017543859659</v>
      </c>
      <c r="EV33">
        <v>0</v>
      </c>
      <c r="EW33">
        <v>1</v>
      </c>
      <c r="EX33">
        <f t="shared" si="22"/>
        <v>2</v>
      </c>
      <c r="EY33" s="89">
        <f t="shared" si="23"/>
        <v>0.1012</v>
      </c>
      <c r="EZ33">
        <v>1</v>
      </c>
      <c r="FA33">
        <f t="shared" si="24"/>
        <v>3</v>
      </c>
      <c r="FB33" s="89">
        <f t="shared" si="25"/>
        <v>0.40479999999999999</v>
      </c>
      <c r="FC33">
        <v>1</v>
      </c>
      <c r="FD33">
        <f t="shared" si="26"/>
        <v>7</v>
      </c>
      <c r="FN33" s="101">
        <v>28</v>
      </c>
      <c r="FO33" s="101">
        <f t="shared" si="75"/>
        <v>25</v>
      </c>
      <c r="FP33" s="101">
        <f t="shared" si="76"/>
        <v>1</v>
      </c>
      <c r="FQ33" s="14">
        <f t="shared" si="77"/>
        <v>5</v>
      </c>
      <c r="FR33" s="101" t="str">
        <f t="shared" si="78"/>
        <v>关羽专属武器-魂珠-3 7级</v>
      </c>
      <c r="FS33" s="101">
        <f t="shared" si="79"/>
        <v>3</v>
      </c>
      <c r="FT33" s="101">
        <f t="shared" si="80"/>
        <v>7</v>
      </c>
      <c r="FU33" s="101" t="str">
        <f t="shared" si="8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82"/>
        <v>专属强化石1</v>
      </c>
      <c r="FX33" s="101">
        <f t="shared" si="83"/>
        <v>12</v>
      </c>
      <c r="FY33" s="101" t="str">
        <f t="shared" si="84"/>
        <v>专属强化石2</v>
      </c>
      <c r="FZ33" s="101">
        <f t="shared" si="85"/>
        <v>6</v>
      </c>
      <c r="GA33" s="101">
        <f t="shared" si="86"/>
        <v>0.04</v>
      </c>
      <c r="GB33" s="101">
        <f t="shared" si="87"/>
        <v>1</v>
      </c>
      <c r="GC33" s="101">
        <f t="shared" si="88"/>
        <v>34</v>
      </c>
      <c r="GD33" s="101">
        <f t="shared" si="89"/>
        <v>0</v>
      </c>
      <c r="GE33" s="101">
        <f t="shared" si="90"/>
        <v>1</v>
      </c>
      <c r="GF33" s="101">
        <f t="shared" si="91"/>
        <v>8</v>
      </c>
      <c r="GG33" s="101">
        <f t="shared" si="92"/>
        <v>2.1999999999999999E-2</v>
      </c>
      <c r="GH33" s="101">
        <f t="shared" si="93"/>
        <v>1</v>
      </c>
      <c r="GI33" s="101">
        <f t="shared" si="94"/>
        <v>16</v>
      </c>
      <c r="GJ33" s="101">
        <f t="shared" si="95"/>
        <v>8.8099999999999998E-2</v>
      </c>
      <c r="GK33" s="101">
        <f t="shared" si="96"/>
        <v>1</v>
      </c>
      <c r="GL33" s="101">
        <f t="shared" si="97"/>
        <v>34</v>
      </c>
    </row>
    <row r="34" spans="81:194" ht="16.5" x14ac:dyDescent="0.2">
      <c r="CC34" s="81">
        <v>29</v>
      </c>
      <c r="CD34" s="174">
        <f>INDEX(节奏总表!$CK$4:$CK$63,专属武器强化!CC34)</f>
        <v>117</v>
      </c>
      <c r="CE34" s="81"/>
      <c r="CF34" s="81">
        <f t="shared" si="12"/>
        <v>6</v>
      </c>
      <c r="CG34" s="14">
        <f t="shared" si="13"/>
        <v>0</v>
      </c>
      <c r="CH34" s="14">
        <f t="shared" si="14"/>
        <v>120</v>
      </c>
      <c r="CI34" s="14">
        <f t="shared" si="15"/>
        <v>60</v>
      </c>
      <c r="CJ34" s="14">
        <f t="shared" si="16"/>
        <v>12</v>
      </c>
      <c r="CK34" s="14"/>
      <c r="CL34" s="14"/>
      <c r="CM34" s="14"/>
      <c r="CN34" s="14"/>
      <c r="CO34" s="14">
        <f>SUM(CG$6:CG34)</f>
        <v>3340</v>
      </c>
      <c r="CP34" s="14">
        <f>SUM(CH$6:CH34)</f>
        <v>2730</v>
      </c>
      <c r="CQ34" s="14">
        <f>SUM(CI$6:CI34)</f>
        <v>500</v>
      </c>
      <c r="CR34" s="14">
        <f>SUM(CJ$6:CJ34)</f>
        <v>60</v>
      </c>
      <c r="CU34" s="83">
        <v>21</v>
      </c>
      <c r="CV34" s="14">
        <f>INDEX(节奏总表!$CK$4:CK91,专属武器强化!CU34)</f>
        <v>103</v>
      </c>
      <c r="CW34" s="14">
        <f t="shared" si="17"/>
        <v>3040</v>
      </c>
      <c r="CX34" s="14">
        <f t="shared" si="60"/>
        <v>1680</v>
      </c>
      <c r="CY34" s="14">
        <f t="shared" si="61"/>
        <v>125</v>
      </c>
      <c r="CZ34" s="14">
        <f t="shared" si="62"/>
        <v>0</v>
      </c>
      <c r="DA34" s="83">
        <v>4</v>
      </c>
      <c r="DB34" s="83">
        <v>4</v>
      </c>
      <c r="DC34" s="14">
        <f t="shared" si="105"/>
        <v>0</v>
      </c>
      <c r="DD34" s="14">
        <f t="shared" si="106"/>
        <v>196.68947368421058</v>
      </c>
      <c r="DE34" s="14">
        <f t="shared" si="107"/>
        <v>74.1105263157895</v>
      </c>
      <c r="DF34" s="14">
        <f t="shared" si="108"/>
        <v>0</v>
      </c>
      <c r="DG34" s="83"/>
      <c r="DH34" s="83"/>
      <c r="DI34" s="83">
        <v>10</v>
      </c>
      <c r="DJ34" s="83"/>
      <c r="DK34" s="14">
        <f>CW34-SUM(DC$7:DC34)+SUM(DG$7:DG34)</f>
        <v>1159.6656249999996</v>
      </c>
      <c r="DL34" s="14">
        <f>CX34-SUM(DD$7:DD34)+SUM(DH$7:DH34)</f>
        <v>682.32597039473649</v>
      </c>
      <c r="DM34" s="14">
        <f>CY34-SUM(DE$7:DE34)+SUM(DI$7:DI34)</f>
        <v>19.956842105263092</v>
      </c>
      <c r="DN34" s="14">
        <f>CZ34-SUM(DF$7:DF34)+SUM(DJ$7:DJ34)</f>
        <v>0</v>
      </c>
      <c r="DQ34" s="95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26.225263157894744</v>
      </c>
      <c r="DV34" s="14">
        <f t="shared" si="113"/>
        <v>9.8814035087719319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39">
        <v>29</v>
      </c>
      <c r="EG34" s="14">
        <f t="shared" si="72"/>
        <v>4</v>
      </c>
      <c r="EH34" s="19">
        <v>0.03</v>
      </c>
      <c r="EI34" s="139">
        <v>3</v>
      </c>
      <c r="EJ34" s="139" t="s">
        <v>945</v>
      </c>
      <c r="EK34" s="139">
        <f t="shared" si="73"/>
        <v>547</v>
      </c>
      <c r="EL34" s="139" t="s">
        <v>853</v>
      </c>
      <c r="EM34" s="139">
        <f>ROUND(EO34*DU34/DV34,0)</f>
        <v>3</v>
      </c>
      <c r="EN34" s="139" t="s">
        <v>854</v>
      </c>
      <c r="EO34" s="139">
        <v>1</v>
      </c>
      <c r="EP34" s="139">
        <f t="shared" si="20"/>
        <v>0.1</v>
      </c>
      <c r="EQ34" s="139">
        <v>1</v>
      </c>
      <c r="ER34" s="139">
        <f t="shared" si="74"/>
        <v>15</v>
      </c>
      <c r="ES34" s="139"/>
      <c r="ET34" s="139">
        <f t="shared" si="115"/>
        <v>9.8814035087719319</v>
      </c>
      <c r="EV34">
        <v>0</v>
      </c>
      <c r="EW34">
        <v>1</v>
      </c>
      <c r="EX34">
        <f t="shared" si="22"/>
        <v>3</v>
      </c>
      <c r="EY34" s="89">
        <f t="shared" si="23"/>
        <v>5.0599999999999999E-2</v>
      </c>
      <c r="EZ34">
        <v>1</v>
      </c>
      <c r="FA34">
        <f t="shared" si="24"/>
        <v>7</v>
      </c>
      <c r="FB34" s="89">
        <f t="shared" si="25"/>
        <v>0.2024</v>
      </c>
      <c r="FC34">
        <v>1</v>
      </c>
      <c r="FD34">
        <f t="shared" si="26"/>
        <v>15</v>
      </c>
      <c r="FN34" s="101">
        <v>29</v>
      </c>
      <c r="FO34" s="101">
        <f t="shared" si="75"/>
        <v>26</v>
      </c>
      <c r="FP34" s="101">
        <f t="shared" si="76"/>
        <v>1</v>
      </c>
      <c r="FQ34" s="14">
        <f t="shared" si="77"/>
        <v>5</v>
      </c>
      <c r="FR34" s="101" t="str">
        <f t="shared" si="78"/>
        <v>关羽专属武器-魂珠-3 8级</v>
      </c>
      <c r="FS34" s="101">
        <f t="shared" si="79"/>
        <v>3</v>
      </c>
      <c r="FT34" s="101">
        <f t="shared" si="80"/>
        <v>8</v>
      </c>
      <c r="FU34" s="101" t="str">
        <f t="shared" si="8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82"/>
        <v>专属强化石1</v>
      </c>
      <c r="FX34" s="101">
        <f t="shared" si="83"/>
        <v>16</v>
      </c>
      <c r="FY34" s="101" t="str">
        <f t="shared" si="84"/>
        <v>专属强化石2</v>
      </c>
      <c r="FZ34" s="101">
        <f t="shared" si="85"/>
        <v>8</v>
      </c>
      <c r="GA34" s="101">
        <f t="shared" si="86"/>
        <v>0.04</v>
      </c>
      <c r="GB34" s="101">
        <f t="shared" si="87"/>
        <v>1</v>
      </c>
      <c r="GC34" s="101">
        <f t="shared" si="88"/>
        <v>41</v>
      </c>
      <c r="GD34" s="101">
        <f t="shared" si="89"/>
        <v>0</v>
      </c>
      <c r="GE34" s="101">
        <f t="shared" si="90"/>
        <v>1</v>
      </c>
      <c r="GF34" s="101">
        <f t="shared" si="91"/>
        <v>10</v>
      </c>
      <c r="GG34" s="101">
        <f t="shared" si="92"/>
        <v>1.8100000000000002E-2</v>
      </c>
      <c r="GH34" s="101">
        <f t="shared" si="93"/>
        <v>1</v>
      </c>
      <c r="GI34" s="101">
        <f t="shared" si="94"/>
        <v>19</v>
      </c>
      <c r="GJ34" s="101">
        <f t="shared" si="95"/>
        <v>7.2499999999999995E-2</v>
      </c>
      <c r="GK34" s="101">
        <f t="shared" si="96"/>
        <v>1</v>
      </c>
      <c r="GL34" s="101">
        <f t="shared" si="97"/>
        <v>41</v>
      </c>
    </row>
    <row r="35" spans="81:194" ht="16.5" x14ac:dyDescent="0.2">
      <c r="CC35" s="81">
        <v>30</v>
      </c>
      <c r="CD35" s="174">
        <f>INDEX(节奏总表!$CK$4:$CK$63,专属武器强化!CC35)</f>
        <v>118</v>
      </c>
      <c r="CE35" s="81"/>
      <c r="CF35" s="81">
        <f t="shared" si="12"/>
        <v>6</v>
      </c>
      <c r="CG35" s="14">
        <f t="shared" si="13"/>
        <v>0</v>
      </c>
      <c r="CH35" s="14">
        <f t="shared" si="14"/>
        <v>120</v>
      </c>
      <c r="CI35" s="14">
        <f t="shared" si="15"/>
        <v>60</v>
      </c>
      <c r="CJ35" s="14">
        <f t="shared" si="16"/>
        <v>12</v>
      </c>
      <c r="CK35" s="14"/>
      <c r="CL35" s="14"/>
      <c r="CM35" s="14"/>
      <c r="CN35" s="14"/>
      <c r="CO35" s="14">
        <f>SUM(CG$6:CG35)</f>
        <v>3340</v>
      </c>
      <c r="CP35" s="14">
        <f>SUM(CH$6:CH35)</f>
        <v>2850</v>
      </c>
      <c r="CQ35" s="14">
        <f>SUM(CI$6:CI35)</f>
        <v>560</v>
      </c>
      <c r="CR35" s="14">
        <f>SUM(CJ$6:CJ35)</f>
        <v>72</v>
      </c>
      <c r="CU35" s="83">
        <v>22</v>
      </c>
      <c r="CV35" s="14">
        <f>INDEX(节奏总表!$CK$4:CK92,专属武器强化!CU35)</f>
        <v>105</v>
      </c>
      <c r="CW35" s="14">
        <f t="shared" si="17"/>
        <v>3140</v>
      </c>
      <c r="CX35" s="14">
        <f t="shared" si="60"/>
        <v>1830</v>
      </c>
      <c r="CY35" s="14">
        <f t="shared" si="61"/>
        <v>150</v>
      </c>
      <c r="CZ35" s="14">
        <f t="shared" si="62"/>
        <v>0</v>
      </c>
      <c r="DA35" s="83">
        <v>2</v>
      </c>
      <c r="DB35" s="83">
        <v>7</v>
      </c>
      <c r="DC35" s="14">
        <f t="shared" si="105"/>
        <v>490.4943750000001</v>
      </c>
      <c r="DD35" s="14">
        <f t="shared" si="106"/>
        <v>163.49812500000004</v>
      </c>
      <c r="DE35" s="14">
        <f t="shared" si="107"/>
        <v>0</v>
      </c>
      <c r="DF35" s="14">
        <f t="shared" si="108"/>
        <v>0</v>
      </c>
      <c r="DG35" s="83"/>
      <c r="DH35" s="83"/>
      <c r="DI35" s="83"/>
      <c r="DJ35" s="83"/>
      <c r="DK35" s="14">
        <f>CW35-SUM(DC$7:DC35)+SUM(DG$7:DG35)</f>
        <v>769.17124999999942</v>
      </c>
      <c r="DL35" s="14">
        <f>CX35-SUM(DD$7:DD35)+SUM(DH$7:DH35)</f>
        <v>668.82784539473641</v>
      </c>
      <c r="DM35" s="14">
        <f>CY35-SUM(DE$7:DE35)+SUM(DI$7:DI35)</f>
        <v>44.956842105263092</v>
      </c>
      <c r="DN35" s="14">
        <f>CZ35-SUM(DF$7:DF35)+SUM(DJ$7:DJ35)</f>
        <v>0</v>
      </c>
      <c r="DQ35" s="95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39.337894736842117</v>
      </c>
      <c r="DV35" s="14">
        <f t="shared" si="113"/>
        <v>14.822105263157896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39">
        <v>30</v>
      </c>
      <c r="EG35" s="14">
        <f t="shared" si="72"/>
        <v>4</v>
      </c>
      <c r="EH35" s="19">
        <f t="shared" ref="EH35" si="116">EH33+EH34</f>
        <v>0.05</v>
      </c>
      <c r="EI35" s="139">
        <v>3</v>
      </c>
      <c r="EJ35" s="139" t="s">
        <v>945</v>
      </c>
      <c r="EK35" s="139">
        <f t="shared" si="73"/>
        <v>608</v>
      </c>
      <c r="EL35" s="139" t="s">
        <v>853</v>
      </c>
      <c r="EM35" s="139">
        <f t="shared" ref="EM35:EM50" si="117">ROUND(EO35*DU35/DV35,0)</f>
        <v>3</v>
      </c>
      <c r="EN35" s="139" t="s">
        <v>854</v>
      </c>
      <c r="EO35" s="139">
        <v>1</v>
      </c>
      <c r="EP35" s="139">
        <f t="shared" si="20"/>
        <v>7.0000000000000007E-2</v>
      </c>
      <c r="EQ35" s="139">
        <v>1</v>
      </c>
      <c r="ER35" s="139">
        <f t="shared" si="74"/>
        <v>22</v>
      </c>
      <c r="ES35" s="139"/>
      <c r="ET35" s="139">
        <f t="shared" si="115"/>
        <v>14.822105263157896</v>
      </c>
      <c r="EV35">
        <v>0</v>
      </c>
      <c r="EW35">
        <v>1</v>
      </c>
      <c r="EX35">
        <f t="shared" si="22"/>
        <v>5</v>
      </c>
      <c r="EY35" s="89">
        <f t="shared" si="23"/>
        <v>3.3700000000000001E-2</v>
      </c>
      <c r="EZ35">
        <v>1</v>
      </c>
      <c r="FA35">
        <f t="shared" si="24"/>
        <v>10</v>
      </c>
      <c r="FB35" s="89">
        <f t="shared" si="25"/>
        <v>0.13489999999999999</v>
      </c>
      <c r="FC35">
        <v>1</v>
      </c>
      <c r="FD35">
        <f t="shared" si="26"/>
        <v>22</v>
      </c>
      <c r="FN35" s="101">
        <v>30</v>
      </c>
      <c r="FO35" s="101">
        <f t="shared" si="75"/>
        <v>27</v>
      </c>
      <c r="FP35" s="101">
        <f t="shared" si="76"/>
        <v>1</v>
      </c>
      <c r="FQ35" s="14">
        <f t="shared" si="77"/>
        <v>5</v>
      </c>
      <c r="FR35" s="101" t="str">
        <f t="shared" si="78"/>
        <v>关羽专属武器-魂珠-3 9级</v>
      </c>
      <c r="FS35" s="101">
        <f t="shared" si="79"/>
        <v>3</v>
      </c>
      <c r="FT35" s="101">
        <f t="shared" si="80"/>
        <v>9</v>
      </c>
      <c r="FU35" s="101" t="str">
        <f t="shared" si="8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82"/>
        <v>专属强化石1</v>
      </c>
      <c r="FX35" s="101">
        <f t="shared" si="83"/>
        <v>20</v>
      </c>
      <c r="FY35" s="101" t="str">
        <f t="shared" si="84"/>
        <v>专属强化石2</v>
      </c>
      <c r="FZ35" s="101">
        <f t="shared" si="85"/>
        <v>10</v>
      </c>
      <c r="GA35" s="101">
        <f t="shared" si="86"/>
        <v>0.03</v>
      </c>
      <c r="GB35" s="101">
        <f t="shared" si="87"/>
        <v>1</v>
      </c>
      <c r="GC35" s="101">
        <f t="shared" si="88"/>
        <v>54</v>
      </c>
      <c r="GD35" s="101">
        <f t="shared" si="89"/>
        <v>0</v>
      </c>
      <c r="GE35" s="101">
        <f t="shared" si="90"/>
        <v>1</v>
      </c>
      <c r="GF35" s="101">
        <f t="shared" si="91"/>
        <v>12</v>
      </c>
      <c r="GG35" s="101">
        <f t="shared" si="92"/>
        <v>1.4E-2</v>
      </c>
      <c r="GH35" s="101">
        <f t="shared" si="93"/>
        <v>1</v>
      </c>
      <c r="GI35" s="101">
        <f t="shared" si="94"/>
        <v>25</v>
      </c>
      <c r="GJ35" s="101">
        <f t="shared" si="95"/>
        <v>5.6000000000000001E-2</v>
      </c>
      <c r="GK35" s="101">
        <f t="shared" si="96"/>
        <v>1</v>
      </c>
      <c r="GL35" s="101">
        <f t="shared" si="97"/>
        <v>54</v>
      </c>
    </row>
    <row r="36" spans="81:194" ht="16.5" x14ac:dyDescent="0.2">
      <c r="CC36" s="81">
        <v>31</v>
      </c>
      <c r="CD36" s="174">
        <f>INDEX(节奏总表!$CK$4:$CK$63,专属武器强化!CC36)</f>
        <v>120</v>
      </c>
      <c r="CE36" s="81"/>
      <c r="CF36" s="81">
        <f t="shared" si="12"/>
        <v>7</v>
      </c>
      <c r="CG36" s="14">
        <f t="shared" si="13"/>
        <v>0</v>
      </c>
      <c r="CH36" s="14">
        <f t="shared" si="14"/>
        <v>70</v>
      </c>
      <c r="CI36" s="14">
        <f t="shared" si="15"/>
        <v>105</v>
      </c>
      <c r="CJ36" s="14">
        <f t="shared" si="16"/>
        <v>14</v>
      </c>
      <c r="CK36" s="14"/>
      <c r="CL36" s="14"/>
      <c r="CM36" s="14"/>
      <c r="CN36" s="14"/>
      <c r="CO36" s="14">
        <f>SUM(CG$6:CG36)</f>
        <v>3340</v>
      </c>
      <c r="CP36" s="14">
        <f>SUM(CH$6:CH36)</f>
        <v>2920</v>
      </c>
      <c r="CQ36" s="14">
        <f>SUM(CI$6:CI36)</f>
        <v>665</v>
      </c>
      <c r="CR36" s="14">
        <f>SUM(CJ$6:CJ36)</f>
        <v>86</v>
      </c>
      <c r="CU36" s="83">
        <v>22</v>
      </c>
      <c r="CV36" s="14">
        <f>INDEX(节奏总表!$CK$4:CK93,专属武器强化!CU36)</f>
        <v>105</v>
      </c>
      <c r="CW36" s="14">
        <f t="shared" si="17"/>
        <v>3140</v>
      </c>
      <c r="CX36" s="14">
        <f t="shared" si="60"/>
        <v>1830</v>
      </c>
      <c r="CY36" s="14">
        <f t="shared" si="61"/>
        <v>150</v>
      </c>
      <c r="CZ36" s="14">
        <f t="shared" si="62"/>
        <v>0</v>
      </c>
      <c r="DA36" s="83">
        <v>5</v>
      </c>
      <c r="DB36" s="83">
        <v>1</v>
      </c>
      <c r="DC36" s="14">
        <f t="shared" si="105"/>
        <v>0</v>
      </c>
      <c r="DD36" s="14">
        <f t="shared" si="106"/>
        <v>45.894210526315796</v>
      </c>
      <c r="DE36" s="14">
        <f t="shared" si="107"/>
        <v>29.644210526315796</v>
      </c>
      <c r="DF36" s="14">
        <f t="shared" si="108"/>
        <v>0</v>
      </c>
      <c r="DG36" s="83"/>
      <c r="DH36" s="83"/>
      <c r="DI36" s="83">
        <v>6</v>
      </c>
      <c r="DJ36" s="83"/>
      <c r="DK36" s="14">
        <f>CW36-SUM(DC$7:DC36)+SUM(DG$7:DG36)</f>
        <v>769.17124999999942</v>
      </c>
      <c r="DL36" s="14">
        <f>CX36-SUM(DD$7:DD36)+SUM(DH$7:DH36)</f>
        <v>622.93363486842054</v>
      </c>
      <c r="DM36" s="14">
        <f>CY36-SUM(DE$7:DE36)+SUM(DI$7:DI36)</f>
        <v>21.312631578947304</v>
      </c>
      <c r="DN36" s="14">
        <f>CZ36-SUM(DF$7:DF36)+SUM(DJ$7:DJ36)</f>
        <v>0</v>
      </c>
      <c r="DQ36" s="95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65.563157894736861</v>
      </c>
      <c r="DV36" s="14">
        <f t="shared" si="113"/>
        <v>24.703508771929833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39">
        <v>31</v>
      </c>
      <c r="EG36" s="14">
        <f t="shared" si="72"/>
        <v>4</v>
      </c>
      <c r="EH36" s="19">
        <f t="shared" si="114"/>
        <v>0.08</v>
      </c>
      <c r="EI36" s="139">
        <v>3</v>
      </c>
      <c r="EJ36" s="139" t="s">
        <v>945</v>
      </c>
      <c r="EK36" s="139">
        <f t="shared" si="73"/>
        <v>1167</v>
      </c>
      <c r="EL36" s="139" t="s">
        <v>853</v>
      </c>
      <c r="EM36" s="139">
        <f t="shared" si="117"/>
        <v>5</v>
      </c>
      <c r="EN36" s="139" t="s">
        <v>854</v>
      </c>
      <c r="EO36" s="139">
        <v>2</v>
      </c>
      <c r="EP36" s="139">
        <f t="shared" si="20"/>
        <v>0.08</v>
      </c>
      <c r="EQ36" s="139">
        <v>1</v>
      </c>
      <c r="ER36" s="139">
        <f t="shared" si="74"/>
        <v>19</v>
      </c>
      <c r="ES36" s="139"/>
      <c r="ET36" s="139">
        <f t="shared" si="115"/>
        <v>12.351754385964917</v>
      </c>
      <c r="EV36">
        <v>0</v>
      </c>
      <c r="EW36">
        <v>1</v>
      </c>
      <c r="EX36">
        <f t="shared" si="22"/>
        <v>4</v>
      </c>
      <c r="EY36" s="89">
        <f t="shared" si="23"/>
        <v>4.0500000000000001E-2</v>
      </c>
      <c r="EZ36">
        <v>1</v>
      </c>
      <c r="FA36">
        <f t="shared" si="24"/>
        <v>9</v>
      </c>
      <c r="FB36" s="89">
        <f t="shared" si="25"/>
        <v>0.16189999999999999</v>
      </c>
      <c r="FC36">
        <v>1</v>
      </c>
      <c r="FD36">
        <f t="shared" si="26"/>
        <v>19</v>
      </c>
      <c r="FN36" s="101">
        <v>31</v>
      </c>
      <c r="FO36" s="101">
        <f t="shared" si="75"/>
        <v>0</v>
      </c>
      <c r="FP36" s="101">
        <f t="shared" si="76"/>
        <v>1</v>
      </c>
      <c r="FQ36" s="14">
        <f t="shared" si="77"/>
        <v>5</v>
      </c>
      <c r="FR36" s="101" t="str">
        <f t="shared" si="78"/>
        <v>关羽专属武器-魂珠-4 0级</v>
      </c>
      <c r="FS36" s="101">
        <f t="shared" si="79"/>
        <v>4</v>
      </c>
      <c r="FT36" s="101">
        <f t="shared" si="80"/>
        <v>0</v>
      </c>
      <c r="FU36" s="101" t="str">
        <f t="shared" si="8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82"/>
        <v/>
      </c>
      <c r="FX36" s="101" t="str">
        <f t="shared" si="83"/>
        <v/>
      </c>
      <c r="FY36" s="101" t="str">
        <f t="shared" si="84"/>
        <v/>
      </c>
      <c r="FZ36" s="101" t="str">
        <f t="shared" si="85"/>
        <v/>
      </c>
      <c r="GA36" s="101" t="str">
        <f t="shared" si="86"/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</row>
    <row r="37" spans="81:194" ht="16.5" x14ac:dyDescent="0.2">
      <c r="CC37" s="81">
        <v>32</v>
      </c>
      <c r="CD37" s="174">
        <f>INDEX(节奏总表!$CK$4:$CK$63,专属武器强化!CC37)</f>
        <v>122</v>
      </c>
      <c r="CE37" s="81"/>
      <c r="CF37" s="81">
        <f t="shared" si="12"/>
        <v>7</v>
      </c>
      <c r="CG37" s="14">
        <f t="shared" si="13"/>
        <v>0</v>
      </c>
      <c r="CH37" s="14">
        <f t="shared" si="14"/>
        <v>70</v>
      </c>
      <c r="CI37" s="14">
        <f t="shared" si="15"/>
        <v>105</v>
      </c>
      <c r="CJ37" s="14">
        <f t="shared" si="16"/>
        <v>14</v>
      </c>
      <c r="CK37" s="14"/>
      <c r="CL37" s="14"/>
      <c r="CM37" s="14"/>
      <c r="CN37" s="14"/>
      <c r="CO37" s="14">
        <f>SUM(CG$6:CG37)</f>
        <v>3340</v>
      </c>
      <c r="CP37" s="14">
        <f>SUM(CH$6:CH37)</f>
        <v>2990</v>
      </c>
      <c r="CQ37" s="14">
        <f>SUM(CI$6:CI37)</f>
        <v>770</v>
      </c>
      <c r="CR37" s="14">
        <f>SUM(CJ$6:CJ37)</f>
        <v>100</v>
      </c>
      <c r="CU37" s="83">
        <v>23</v>
      </c>
      <c r="CV37" s="14">
        <f>INDEX(节奏总表!$CK$4:CK94,专属武器强化!CU37)</f>
        <v>107</v>
      </c>
      <c r="CW37" s="14">
        <f t="shared" si="17"/>
        <v>3240</v>
      </c>
      <c r="CX37" s="14">
        <f t="shared" si="60"/>
        <v>1980</v>
      </c>
      <c r="CY37" s="14">
        <f t="shared" si="61"/>
        <v>175</v>
      </c>
      <c r="CZ37" s="14">
        <f t="shared" si="62"/>
        <v>0</v>
      </c>
      <c r="DA37" s="83">
        <v>0</v>
      </c>
      <c r="DB37" s="83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3"/>
      <c r="DH37" s="83"/>
      <c r="DI37" s="83"/>
      <c r="DJ37" s="83"/>
      <c r="DK37" s="14">
        <f>CW37-SUM(DC$7:DC37)+SUM(DG$7:DG37)</f>
        <v>869.17124999999942</v>
      </c>
      <c r="DL37" s="14">
        <f>CX37-SUM(DD$7:DD37)+SUM(DH$7:DH37)</f>
        <v>772.93363486842054</v>
      </c>
      <c r="DM37" s="14">
        <f>CY37-SUM(DE$7:DE37)+SUM(DI$7:DI37)</f>
        <v>46.312631578947304</v>
      </c>
      <c r="DN37" s="14">
        <f>CZ37-SUM(DF$7:DF37)+SUM(DJ$7:DJ37)</f>
        <v>0</v>
      </c>
      <c r="DQ37" s="95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104.90105263157898</v>
      </c>
      <c r="DV37" s="14">
        <f t="shared" si="113"/>
        <v>39.525614035087727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39">
        <v>32</v>
      </c>
      <c r="EG37" s="14">
        <f t="shared" si="72"/>
        <v>4</v>
      </c>
      <c r="EH37" s="19">
        <f t="shared" si="114"/>
        <v>0.13</v>
      </c>
      <c r="EI37" s="139">
        <v>3</v>
      </c>
      <c r="EJ37" s="139" t="s">
        <v>945</v>
      </c>
      <c r="EK37" s="139">
        <f t="shared" si="73"/>
        <v>1186</v>
      </c>
      <c r="EL37" s="139" t="s">
        <v>853</v>
      </c>
      <c r="EM37" s="139">
        <f t="shared" si="117"/>
        <v>5</v>
      </c>
      <c r="EN37" s="139" t="s">
        <v>854</v>
      </c>
      <c r="EO37" s="139">
        <v>2</v>
      </c>
      <c r="EP37" s="139">
        <f t="shared" si="20"/>
        <v>0.05</v>
      </c>
      <c r="EQ37" s="139">
        <v>1</v>
      </c>
      <c r="ER37" s="139">
        <f t="shared" si="74"/>
        <v>30</v>
      </c>
      <c r="ES37" s="139"/>
      <c r="ET37" s="139">
        <f t="shared" si="115"/>
        <v>19.762807017543864</v>
      </c>
      <c r="EV37">
        <v>0</v>
      </c>
      <c r="EW37">
        <v>1</v>
      </c>
      <c r="EX37">
        <f t="shared" si="22"/>
        <v>7</v>
      </c>
      <c r="EY37" s="89">
        <f t="shared" si="23"/>
        <v>2.53E-2</v>
      </c>
      <c r="EZ37">
        <v>1</v>
      </c>
      <c r="FA37">
        <f t="shared" si="24"/>
        <v>14</v>
      </c>
      <c r="FB37" s="89">
        <f t="shared" si="25"/>
        <v>0.1012</v>
      </c>
      <c r="FC37">
        <v>1</v>
      </c>
      <c r="FD37">
        <f t="shared" si="26"/>
        <v>30</v>
      </c>
      <c r="FN37" s="101">
        <v>32</v>
      </c>
      <c r="FO37" s="101">
        <f t="shared" si="75"/>
        <v>28</v>
      </c>
      <c r="FP37" s="101">
        <f t="shared" si="76"/>
        <v>1</v>
      </c>
      <c r="FQ37" s="14">
        <f t="shared" si="77"/>
        <v>5</v>
      </c>
      <c r="FR37" s="101" t="str">
        <f t="shared" si="78"/>
        <v>关羽专属武器-魂珠-4 1级</v>
      </c>
      <c r="FS37" s="101">
        <f t="shared" si="79"/>
        <v>4</v>
      </c>
      <c r="FT37" s="101">
        <f t="shared" si="80"/>
        <v>1</v>
      </c>
      <c r="FU37" s="101" t="str">
        <f t="shared" si="8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82"/>
        <v>专属强化石2</v>
      </c>
      <c r="FX37" s="101">
        <f t="shared" si="83"/>
        <v>3</v>
      </c>
      <c r="FY37" s="101" t="str">
        <f t="shared" si="84"/>
        <v>专属强化石3</v>
      </c>
      <c r="FZ37" s="101">
        <f t="shared" si="85"/>
        <v>1</v>
      </c>
      <c r="GA37" s="101">
        <f t="shared" si="86"/>
        <v>0.2</v>
      </c>
      <c r="GB37" s="101">
        <f t="shared" si="87"/>
        <v>1</v>
      </c>
      <c r="GC37" s="101">
        <f t="shared" si="88"/>
        <v>7</v>
      </c>
      <c r="GD37" s="101">
        <f t="shared" si="89"/>
        <v>0</v>
      </c>
      <c r="GE37" s="101">
        <f t="shared" si="90"/>
        <v>1</v>
      </c>
      <c r="GF37" s="101">
        <f t="shared" si="91"/>
        <v>2</v>
      </c>
      <c r="GG37" s="101">
        <f t="shared" si="92"/>
        <v>0.1012</v>
      </c>
      <c r="GH37" s="101">
        <f t="shared" si="93"/>
        <v>1</v>
      </c>
      <c r="GI37" s="101">
        <f t="shared" si="94"/>
        <v>3</v>
      </c>
      <c r="GJ37" s="101">
        <f t="shared" si="95"/>
        <v>0.40479999999999999</v>
      </c>
      <c r="GK37" s="101">
        <f t="shared" si="96"/>
        <v>1</v>
      </c>
      <c r="GL37" s="101">
        <f t="shared" si="97"/>
        <v>7</v>
      </c>
    </row>
    <row r="38" spans="81:194" ht="16.5" x14ac:dyDescent="0.2">
      <c r="CC38" s="81">
        <v>33</v>
      </c>
      <c r="CD38" s="174">
        <f>INDEX(节奏总表!$CK$4:$CK$63,专属武器强化!CC38)</f>
        <v>123</v>
      </c>
      <c r="CE38" s="81"/>
      <c r="CF38" s="81">
        <f t="shared" ref="CF38:CF65" si="118">MATCH(CD38,$B$6:$B$15,1)-1</f>
        <v>7</v>
      </c>
      <c r="CG38" s="14">
        <f t="shared" ref="CG38:CG65" si="119">IF($CF38&gt;0,INDEX(AE$7:AE$15,$CF38),0)*$B$3</f>
        <v>0</v>
      </c>
      <c r="CH38" s="14">
        <f t="shared" ref="CH38:CH65" si="120">IF($CF38&gt;0,INDEX(AF$7:AF$15,$CF38),0)*$B$3</f>
        <v>70</v>
      </c>
      <c r="CI38" s="14">
        <f t="shared" ref="CI38:CI65" si="121">IF($CF38&gt;0,INDEX(AG$7:AG$15,$CF38),0)*$B$3</f>
        <v>105</v>
      </c>
      <c r="CJ38" s="14">
        <f t="shared" ref="CJ38:CJ65" si="122">IF($CF38&gt;0,INDEX(AH$7:AH$15,$CF38),0)*$B$3</f>
        <v>14</v>
      </c>
      <c r="CK38" s="14"/>
      <c r="CL38" s="14"/>
      <c r="CM38" s="14"/>
      <c r="CN38" s="14"/>
      <c r="CO38" s="14">
        <f>SUM(CG$6:CG38)</f>
        <v>3340</v>
      </c>
      <c r="CP38" s="14">
        <f>SUM(CH$6:CH38)</f>
        <v>3060</v>
      </c>
      <c r="CQ38" s="14">
        <f>SUM(CI$6:CI38)</f>
        <v>875</v>
      </c>
      <c r="CR38" s="14">
        <f>SUM(CJ$6:CJ38)</f>
        <v>114</v>
      </c>
      <c r="CU38" s="83">
        <v>24</v>
      </c>
      <c r="CV38" s="14">
        <f>INDEX(节奏总表!$CK$4:CK95,专属武器强化!CU38)</f>
        <v>108</v>
      </c>
      <c r="CW38" s="14">
        <f t="shared" ref="CW38:CW65" si="123">INDEX(CO$6:CO$65,$CU38)</f>
        <v>3340</v>
      </c>
      <c r="CX38" s="14">
        <f t="shared" si="60"/>
        <v>2130</v>
      </c>
      <c r="CY38" s="14">
        <f t="shared" si="61"/>
        <v>200</v>
      </c>
      <c r="CZ38" s="14">
        <f t="shared" si="62"/>
        <v>0</v>
      </c>
      <c r="DA38" s="83">
        <v>5</v>
      </c>
      <c r="DB38" s="83">
        <v>2</v>
      </c>
      <c r="DC38" s="14">
        <f t="shared" si="105"/>
        <v>0</v>
      </c>
      <c r="DD38" s="14">
        <f t="shared" si="106"/>
        <v>91.788421052631591</v>
      </c>
      <c r="DE38" s="14">
        <f t="shared" si="107"/>
        <v>59.288421052631591</v>
      </c>
      <c r="DF38" s="14">
        <f t="shared" si="108"/>
        <v>0</v>
      </c>
      <c r="DG38" s="83"/>
      <c r="DH38" s="83"/>
      <c r="DI38" s="83"/>
      <c r="DJ38" s="83"/>
      <c r="DK38" s="14">
        <f>CW38-SUM(DC$7:DC38)+SUM(DG$7:DG38)</f>
        <v>969.17124999999942</v>
      </c>
      <c r="DL38" s="14">
        <f>CX38-SUM(DD$7:DD38)+SUM(DH$7:DH38)</f>
        <v>831.14521381578902</v>
      </c>
      <c r="DM38" s="14">
        <f>CY38-SUM(DE$7:DE38)+SUM(DI$7:DI38)</f>
        <v>12.024210526315699</v>
      </c>
      <c r="DN38" s="14">
        <f>CZ38-SUM(DF$7:DF38)+SUM(DJ$7:DJ38)</f>
        <v>0</v>
      </c>
      <c r="DQ38" s="95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170.46421052631584</v>
      </c>
      <c r="DV38" s="14">
        <f t="shared" si="113"/>
        <v>64.229122807017561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39">
        <v>33</v>
      </c>
      <c r="EG38" s="14">
        <f t="shared" si="72"/>
        <v>4</v>
      </c>
      <c r="EH38" s="19">
        <f t="shared" si="114"/>
        <v>0.21000000000000002</v>
      </c>
      <c r="EI38" s="139">
        <v>3</v>
      </c>
      <c r="EJ38" s="139" t="s">
        <v>945</v>
      </c>
      <c r="EK38" s="139">
        <f t="shared" si="73"/>
        <v>1179</v>
      </c>
      <c r="EL38" s="139" t="s">
        <v>853</v>
      </c>
      <c r="EM38" s="139">
        <f t="shared" si="117"/>
        <v>5</v>
      </c>
      <c r="EN38" s="139" t="s">
        <v>854</v>
      </c>
      <c r="EO38" s="139">
        <v>2</v>
      </c>
      <c r="EP38" s="139">
        <f t="shared" ref="EP38:EP69" si="124">ROUND(1/ET38,2)</f>
        <v>0.03</v>
      </c>
      <c r="EQ38" s="139">
        <v>1</v>
      </c>
      <c r="ER38" s="139">
        <f t="shared" si="74"/>
        <v>48</v>
      </c>
      <c r="ES38" s="139"/>
      <c r="ET38" s="139">
        <f t="shared" si="115"/>
        <v>32.11456140350878</v>
      </c>
      <c r="EV38">
        <v>0</v>
      </c>
      <c r="EW38">
        <v>1</v>
      </c>
      <c r="EX38">
        <f t="shared" ref="EX38:EX69" si="125">ROUND(ET38*0.35,0)</f>
        <v>11</v>
      </c>
      <c r="EY38" s="89">
        <f t="shared" ref="EY38:EY69" si="126">ROUND(1/ET38/2,4)</f>
        <v>1.5599999999999999E-2</v>
      </c>
      <c r="EZ38">
        <v>1</v>
      </c>
      <c r="FA38">
        <f t="shared" ref="FA38:FA69" si="127">ROUND(ET38*0.7,0)</f>
        <v>22</v>
      </c>
      <c r="FB38" s="89">
        <f t="shared" ref="FB38:FB69" si="128">ROUND(2/ET38,4)</f>
        <v>6.2300000000000001E-2</v>
      </c>
      <c r="FC38">
        <v>1</v>
      </c>
      <c r="FD38">
        <f t="shared" ref="FD38:FD69" si="129">ROUND(ET38*1.5,0)</f>
        <v>48</v>
      </c>
      <c r="FN38" s="101">
        <v>33</v>
      </c>
      <c r="FO38" s="101">
        <f t="shared" si="75"/>
        <v>29</v>
      </c>
      <c r="FP38" s="101">
        <f t="shared" si="76"/>
        <v>1</v>
      </c>
      <c r="FQ38" s="14">
        <f t="shared" si="77"/>
        <v>5</v>
      </c>
      <c r="FR38" s="101" t="str">
        <f t="shared" si="78"/>
        <v>关羽专属武器-魂珠-4 2级</v>
      </c>
      <c r="FS38" s="101">
        <f t="shared" si="79"/>
        <v>4</v>
      </c>
      <c r="FT38" s="101">
        <f t="shared" si="80"/>
        <v>2</v>
      </c>
      <c r="FU38" s="101" t="str">
        <f t="shared" si="8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82"/>
        <v>专属强化石2</v>
      </c>
      <c r="FX38" s="101">
        <f t="shared" si="83"/>
        <v>3</v>
      </c>
      <c r="FY38" s="101" t="str">
        <f t="shared" si="84"/>
        <v>专属强化石3</v>
      </c>
      <c r="FZ38" s="101">
        <f t="shared" si="85"/>
        <v>1</v>
      </c>
      <c r="GA38" s="101">
        <f t="shared" si="86"/>
        <v>0.1</v>
      </c>
      <c r="GB38" s="101">
        <f t="shared" si="87"/>
        <v>1</v>
      </c>
      <c r="GC38" s="101">
        <f t="shared" si="88"/>
        <v>15</v>
      </c>
      <c r="GD38" s="101">
        <f t="shared" si="89"/>
        <v>0</v>
      </c>
      <c r="GE38" s="101">
        <f t="shared" si="90"/>
        <v>1</v>
      </c>
      <c r="GF38" s="101">
        <f t="shared" si="91"/>
        <v>3</v>
      </c>
      <c r="GG38" s="101">
        <f t="shared" si="92"/>
        <v>5.0599999999999999E-2</v>
      </c>
      <c r="GH38" s="101">
        <f t="shared" si="93"/>
        <v>1</v>
      </c>
      <c r="GI38" s="101">
        <f t="shared" si="94"/>
        <v>7</v>
      </c>
      <c r="GJ38" s="101">
        <f t="shared" si="95"/>
        <v>0.2024</v>
      </c>
      <c r="GK38" s="101">
        <f t="shared" si="96"/>
        <v>1</v>
      </c>
      <c r="GL38" s="101">
        <f t="shared" si="97"/>
        <v>15</v>
      </c>
    </row>
    <row r="39" spans="81:194" ht="16.5" x14ac:dyDescent="0.2">
      <c r="CC39" s="81">
        <v>34</v>
      </c>
      <c r="CD39" s="174">
        <f>INDEX(节奏总表!$CK$4:$CK$63,专属武器强化!CC39)</f>
        <v>124</v>
      </c>
      <c r="CE39" s="81"/>
      <c r="CF39" s="81">
        <f t="shared" si="118"/>
        <v>7</v>
      </c>
      <c r="CG39" s="14">
        <f t="shared" si="119"/>
        <v>0</v>
      </c>
      <c r="CH39" s="14">
        <f t="shared" si="120"/>
        <v>70</v>
      </c>
      <c r="CI39" s="14">
        <f t="shared" si="121"/>
        <v>105</v>
      </c>
      <c r="CJ39" s="14">
        <f t="shared" si="122"/>
        <v>14</v>
      </c>
      <c r="CK39" s="14"/>
      <c r="CL39" s="14"/>
      <c r="CM39" s="14"/>
      <c r="CN39" s="14"/>
      <c r="CO39" s="14">
        <f>SUM(CG$6:CG39)</f>
        <v>3340</v>
      </c>
      <c r="CP39" s="14">
        <f>SUM(CH$6:CH39)</f>
        <v>3130</v>
      </c>
      <c r="CQ39" s="14">
        <f>SUM(CI$6:CI39)</f>
        <v>980</v>
      </c>
      <c r="CR39" s="14">
        <f>SUM(CJ$6:CJ39)</f>
        <v>128</v>
      </c>
      <c r="CU39" s="83">
        <v>25</v>
      </c>
      <c r="CV39" s="14">
        <f>INDEX(节奏总表!$CK$4:CK96,专属武器强化!CU39)</f>
        <v>110</v>
      </c>
      <c r="CW39" s="14">
        <f t="shared" si="123"/>
        <v>3340</v>
      </c>
      <c r="CX39" s="14">
        <f t="shared" si="60"/>
        <v>2250</v>
      </c>
      <c r="CY39" s="14">
        <f t="shared" si="61"/>
        <v>260</v>
      </c>
      <c r="CZ39" s="14">
        <f t="shared" si="62"/>
        <v>12</v>
      </c>
      <c r="DA39" s="83">
        <v>0</v>
      </c>
      <c r="DB39" s="83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3"/>
      <c r="DH39" s="83"/>
      <c r="DI39" s="83"/>
      <c r="DJ39" s="83"/>
      <c r="DK39" s="14">
        <f>CW39-SUM(DC$7:DC39)+SUM(DG$7:DG39)</f>
        <v>969.17124999999942</v>
      </c>
      <c r="DL39" s="14">
        <f>CX39-SUM(DD$7:DD39)+SUM(DH$7:DH39)</f>
        <v>951.14521381578902</v>
      </c>
      <c r="DM39" s="14">
        <f>CY39-SUM(DE$7:DE39)+SUM(DI$7:DI39)</f>
        <v>72.024210526315699</v>
      </c>
      <c r="DN39" s="14">
        <f>CZ39-SUM(DF$7:DF39)+SUM(DJ$7:DJ39)</f>
        <v>12</v>
      </c>
      <c r="DQ39" s="95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275.36526315789479</v>
      </c>
      <c r="DV39" s="14">
        <f t="shared" si="113"/>
        <v>103.75473684210529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39">
        <v>34</v>
      </c>
      <c r="EG39" s="14">
        <f t="shared" si="72"/>
        <v>4</v>
      </c>
      <c r="EH39" s="19">
        <f t="shared" si="114"/>
        <v>0.34</v>
      </c>
      <c r="EI39" s="139">
        <v>3</v>
      </c>
      <c r="EJ39" s="139" t="s">
        <v>945</v>
      </c>
      <c r="EK39" s="139">
        <f t="shared" si="73"/>
        <v>1772</v>
      </c>
      <c r="EL39" s="139" t="s">
        <v>853</v>
      </c>
      <c r="EM39" s="139">
        <f t="shared" si="117"/>
        <v>8</v>
      </c>
      <c r="EN39" s="139" t="s">
        <v>854</v>
      </c>
      <c r="EO39" s="139">
        <v>3</v>
      </c>
      <c r="EP39" s="139">
        <f t="shared" si="124"/>
        <v>0.03</v>
      </c>
      <c r="EQ39" s="139">
        <v>1</v>
      </c>
      <c r="ER39" s="139">
        <f t="shared" si="74"/>
        <v>52</v>
      </c>
      <c r="ES39" s="139"/>
      <c r="ET39" s="139">
        <f t="shared" si="115"/>
        <v>34.584912280701765</v>
      </c>
      <c r="EV39">
        <v>0</v>
      </c>
      <c r="EW39">
        <v>1</v>
      </c>
      <c r="EX39">
        <f t="shared" si="125"/>
        <v>12</v>
      </c>
      <c r="EY39" s="89">
        <f t="shared" si="126"/>
        <v>1.4500000000000001E-2</v>
      </c>
      <c r="EZ39">
        <v>1</v>
      </c>
      <c r="FA39">
        <f t="shared" si="127"/>
        <v>24</v>
      </c>
      <c r="FB39" s="89">
        <f t="shared" si="128"/>
        <v>5.7799999999999997E-2</v>
      </c>
      <c r="FC39">
        <v>1</v>
      </c>
      <c r="FD39">
        <f t="shared" si="129"/>
        <v>52</v>
      </c>
      <c r="FN39" s="101">
        <v>34</v>
      </c>
      <c r="FO39" s="101">
        <f t="shared" si="75"/>
        <v>30</v>
      </c>
      <c r="FP39" s="101">
        <f t="shared" si="76"/>
        <v>1</v>
      </c>
      <c r="FQ39" s="14">
        <f t="shared" si="77"/>
        <v>5</v>
      </c>
      <c r="FR39" s="101" t="str">
        <f t="shared" si="78"/>
        <v>关羽专属武器-魂珠-4 3级</v>
      </c>
      <c r="FS39" s="101">
        <f t="shared" si="79"/>
        <v>4</v>
      </c>
      <c r="FT39" s="101">
        <f t="shared" si="80"/>
        <v>3</v>
      </c>
      <c r="FU39" s="101" t="str">
        <f t="shared" si="8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82"/>
        <v>专属强化石2</v>
      </c>
      <c r="FX39" s="101">
        <f t="shared" si="83"/>
        <v>3</v>
      </c>
      <c r="FY39" s="101" t="str">
        <f t="shared" si="84"/>
        <v>专属强化石3</v>
      </c>
      <c r="FZ39" s="101">
        <f t="shared" si="85"/>
        <v>1</v>
      </c>
      <c r="GA39" s="101">
        <f t="shared" si="86"/>
        <v>7.0000000000000007E-2</v>
      </c>
      <c r="GB39" s="101">
        <f t="shared" si="87"/>
        <v>1</v>
      </c>
      <c r="GC39" s="101">
        <f t="shared" si="88"/>
        <v>22</v>
      </c>
      <c r="GD39" s="101">
        <f t="shared" si="89"/>
        <v>0</v>
      </c>
      <c r="GE39" s="101">
        <f t="shared" si="90"/>
        <v>1</v>
      </c>
      <c r="GF39" s="101">
        <f t="shared" si="91"/>
        <v>5</v>
      </c>
      <c r="GG39" s="101">
        <f t="shared" si="92"/>
        <v>3.3700000000000001E-2</v>
      </c>
      <c r="GH39" s="101">
        <f t="shared" si="93"/>
        <v>1</v>
      </c>
      <c r="GI39" s="101">
        <f t="shared" si="94"/>
        <v>10</v>
      </c>
      <c r="GJ39" s="101">
        <f t="shared" si="95"/>
        <v>0.13489999999999999</v>
      </c>
      <c r="GK39" s="101">
        <f t="shared" si="96"/>
        <v>1</v>
      </c>
      <c r="GL39" s="101">
        <f t="shared" si="97"/>
        <v>22</v>
      </c>
    </row>
    <row r="40" spans="81:194" ht="16.5" x14ac:dyDescent="0.2">
      <c r="CC40" s="81">
        <v>35</v>
      </c>
      <c r="CD40" s="174">
        <f>INDEX(节奏总表!$CK$4:$CK$63,专属武器强化!CC40)</f>
        <v>126</v>
      </c>
      <c r="CE40" s="81">
        <v>7</v>
      </c>
      <c r="CF40" s="81">
        <f t="shared" si="118"/>
        <v>7</v>
      </c>
      <c r="CG40" s="14">
        <f t="shared" si="119"/>
        <v>0</v>
      </c>
      <c r="CH40" s="14">
        <f t="shared" si="120"/>
        <v>70</v>
      </c>
      <c r="CI40" s="14">
        <f t="shared" si="121"/>
        <v>105</v>
      </c>
      <c r="CJ40" s="14">
        <f t="shared" si="122"/>
        <v>14</v>
      </c>
      <c r="CK40" s="14"/>
      <c r="CL40" s="14"/>
      <c r="CM40" s="14"/>
      <c r="CN40" s="14"/>
      <c r="CO40" s="14">
        <f>SUM(CG$6:CG40)</f>
        <v>3340</v>
      </c>
      <c r="CP40" s="14">
        <f>SUM(CH$6:CH40)</f>
        <v>3200</v>
      </c>
      <c r="CQ40" s="14">
        <f>SUM(CI$6:CI40)</f>
        <v>1085</v>
      </c>
      <c r="CR40" s="14">
        <f>SUM(CJ$6:CJ40)</f>
        <v>142</v>
      </c>
      <c r="CU40" s="83">
        <v>26</v>
      </c>
      <c r="CV40" s="14">
        <f>INDEX(节奏总表!$CK$4:CK97,专属武器强化!CU40)</f>
        <v>112</v>
      </c>
      <c r="CW40" s="14">
        <f t="shared" si="123"/>
        <v>3340</v>
      </c>
      <c r="CX40" s="14">
        <f t="shared" si="60"/>
        <v>2370</v>
      </c>
      <c r="CY40" s="14">
        <f t="shared" si="61"/>
        <v>320</v>
      </c>
      <c r="CZ40" s="14">
        <f t="shared" si="62"/>
        <v>24</v>
      </c>
      <c r="DA40" s="83">
        <v>4</v>
      </c>
      <c r="DB40" s="83">
        <v>5</v>
      </c>
      <c r="DC40" s="14">
        <f t="shared" si="105"/>
        <v>0</v>
      </c>
      <c r="DD40" s="14">
        <f t="shared" si="106"/>
        <v>314.70315789473693</v>
      </c>
      <c r="DE40" s="14">
        <f t="shared" si="107"/>
        <v>118.57684210526318</v>
      </c>
      <c r="DF40" s="14">
        <f t="shared" si="108"/>
        <v>0</v>
      </c>
      <c r="DG40" s="83"/>
      <c r="DH40" s="83"/>
      <c r="DI40" s="83"/>
      <c r="DJ40" s="83"/>
      <c r="DK40" s="14">
        <f>CW40-SUM(DC$7:DC40)+SUM(DG$7:DG40)</f>
        <v>969.17124999999942</v>
      </c>
      <c r="DL40" s="14">
        <f>CX40-SUM(DD$7:DD40)+SUM(DH$7:DH40)</f>
        <v>756.44205592105209</v>
      </c>
      <c r="DM40" s="14">
        <f>CY40-SUM(DE$7:DE40)+SUM(DI$7:DI40)</f>
        <v>13.447368421052488</v>
      </c>
      <c r="DN40" s="14">
        <f>CZ40-SUM(DF$7:DF40)+SUM(DJ$7:DJ40)</f>
        <v>24</v>
      </c>
      <c r="DQ40" s="95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445.8294736842106</v>
      </c>
      <c r="DV40" s="14">
        <f t="shared" si="113"/>
        <v>167.98385964912282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39">
        <v>35</v>
      </c>
      <c r="EG40" s="14">
        <f t="shared" si="72"/>
        <v>4</v>
      </c>
      <c r="EH40" s="19">
        <f t="shared" si="114"/>
        <v>0.55000000000000004</v>
      </c>
      <c r="EI40" s="139">
        <v>3</v>
      </c>
      <c r="EJ40" s="139" t="s">
        <v>945</v>
      </c>
      <c r="EK40" s="139">
        <f t="shared" si="73"/>
        <v>2360</v>
      </c>
      <c r="EL40" s="139" t="s">
        <v>853</v>
      </c>
      <c r="EM40" s="139">
        <f t="shared" si="117"/>
        <v>11</v>
      </c>
      <c r="EN40" s="139" t="s">
        <v>854</v>
      </c>
      <c r="EO40" s="139">
        <v>4</v>
      </c>
      <c r="EP40" s="139">
        <f t="shared" si="124"/>
        <v>0.02</v>
      </c>
      <c r="EQ40" s="139">
        <v>1</v>
      </c>
      <c r="ER40" s="139">
        <f t="shared" si="74"/>
        <v>63</v>
      </c>
      <c r="ES40" s="139"/>
      <c r="ET40" s="139">
        <f t="shared" si="115"/>
        <v>41.995964912280705</v>
      </c>
      <c r="EV40">
        <v>0</v>
      </c>
      <c r="EW40">
        <v>1</v>
      </c>
      <c r="EX40">
        <f t="shared" si="125"/>
        <v>15</v>
      </c>
      <c r="EY40" s="89">
        <f t="shared" si="126"/>
        <v>1.1900000000000001E-2</v>
      </c>
      <c r="EZ40">
        <v>1</v>
      </c>
      <c r="FA40">
        <f t="shared" si="127"/>
        <v>29</v>
      </c>
      <c r="FB40" s="89">
        <f t="shared" si="128"/>
        <v>4.7600000000000003E-2</v>
      </c>
      <c r="FC40">
        <v>1</v>
      </c>
      <c r="FD40">
        <f t="shared" si="129"/>
        <v>63</v>
      </c>
      <c r="FN40" s="101">
        <v>35</v>
      </c>
      <c r="FO40" s="101">
        <f t="shared" si="75"/>
        <v>31</v>
      </c>
      <c r="FP40" s="101">
        <f t="shared" si="76"/>
        <v>1</v>
      </c>
      <c r="FQ40" s="14">
        <f t="shared" si="77"/>
        <v>5</v>
      </c>
      <c r="FR40" s="101" t="str">
        <f t="shared" si="78"/>
        <v>关羽专属武器-魂珠-4 4级</v>
      </c>
      <c r="FS40" s="101">
        <f t="shared" si="79"/>
        <v>4</v>
      </c>
      <c r="FT40" s="101">
        <f t="shared" si="80"/>
        <v>4</v>
      </c>
      <c r="FU40" s="101" t="str">
        <f t="shared" si="8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82"/>
        <v>专属强化石2</v>
      </c>
      <c r="FX40" s="101">
        <f t="shared" si="83"/>
        <v>5</v>
      </c>
      <c r="FY40" s="101" t="str">
        <f t="shared" si="84"/>
        <v>专属强化石3</v>
      </c>
      <c r="FZ40" s="101">
        <f t="shared" si="85"/>
        <v>2</v>
      </c>
      <c r="GA40" s="101">
        <f t="shared" si="86"/>
        <v>0.08</v>
      </c>
      <c r="GB40" s="101">
        <f t="shared" si="87"/>
        <v>1</v>
      </c>
      <c r="GC40" s="101">
        <f t="shared" si="88"/>
        <v>19</v>
      </c>
      <c r="GD40" s="101">
        <f t="shared" si="89"/>
        <v>0</v>
      </c>
      <c r="GE40" s="101">
        <f t="shared" si="90"/>
        <v>1</v>
      </c>
      <c r="GF40" s="101">
        <f t="shared" si="91"/>
        <v>4</v>
      </c>
      <c r="GG40" s="101">
        <f t="shared" si="92"/>
        <v>4.0500000000000001E-2</v>
      </c>
      <c r="GH40" s="101">
        <f t="shared" si="93"/>
        <v>1</v>
      </c>
      <c r="GI40" s="101">
        <f t="shared" si="94"/>
        <v>9</v>
      </c>
      <c r="GJ40" s="101">
        <f t="shared" si="95"/>
        <v>0.16189999999999999</v>
      </c>
      <c r="GK40" s="101">
        <f t="shared" si="96"/>
        <v>1</v>
      </c>
      <c r="GL40" s="101">
        <f t="shared" si="97"/>
        <v>19</v>
      </c>
    </row>
    <row r="41" spans="81:194" ht="16.5" x14ac:dyDescent="0.2">
      <c r="CC41" s="81">
        <v>36</v>
      </c>
      <c r="CD41" s="174">
        <f>INDEX(节奏总表!$CK$4:$CK$63,专属武器强化!CC41)</f>
        <v>127</v>
      </c>
      <c r="CE41" s="81"/>
      <c r="CF41" s="81">
        <f t="shared" si="118"/>
        <v>7</v>
      </c>
      <c r="CG41" s="14">
        <f t="shared" si="119"/>
        <v>0</v>
      </c>
      <c r="CH41" s="14">
        <f t="shared" si="120"/>
        <v>70</v>
      </c>
      <c r="CI41" s="14">
        <f t="shared" si="121"/>
        <v>105</v>
      </c>
      <c r="CJ41" s="14">
        <f t="shared" si="122"/>
        <v>14</v>
      </c>
      <c r="CK41" s="14"/>
      <c r="CL41" s="14"/>
      <c r="CM41" s="14"/>
      <c r="CN41" s="14"/>
      <c r="CO41" s="14">
        <f>SUM(CG$6:CG41)</f>
        <v>3340</v>
      </c>
      <c r="CP41" s="14">
        <f>SUM(CH$6:CH41)</f>
        <v>3270</v>
      </c>
      <c r="CQ41" s="14">
        <f>SUM(CI$6:CI41)</f>
        <v>1190</v>
      </c>
      <c r="CR41" s="14">
        <f>SUM(CJ$6:CJ41)</f>
        <v>156</v>
      </c>
      <c r="CU41" s="83">
        <v>27</v>
      </c>
      <c r="CV41" s="14">
        <f>INDEX(节奏总表!$CK$4:CK98,专属武器强化!CU41)</f>
        <v>113</v>
      </c>
      <c r="CW41" s="14">
        <f t="shared" si="123"/>
        <v>3340</v>
      </c>
      <c r="CX41" s="14">
        <f t="shared" si="60"/>
        <v>2490</v>
      </c>
      <c r="CY41" s="14">
        <f t="shared" si="61"/>
        <v>380</v>
      </c>
      <c r="CZ41" s="14">
        <f t="shared" si="62"/>
        <v>36</v>
      </c>
      <c r="DA41" s="83">
        <v>0</v>
      </c>
      <c r="DB41" s="83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3"/>
      <c r="DH41" s="83"/>
      <c r="DI41" s="83"/>
      <c r="DJ41" s="83"/>
      <c r="DK41" s="14">
        <f>CW41-SUM(DC$7:DC41)+SUM(DG$7:DG41)</f>
        <v>969.17124999999942</v>
      </c>
      <c r="DL41" s="14">
        <f>CX41-SUM(DD$7:DD41)+SUM(DH$7:DH41)</f>
        <v>876.44205592105209</v>
      </c>
      <c r="DM41" s="14">
        <f>CY41-SUM(DE$7:DE41)+SUM(DI$7:DI41)</f>
        <v>73.447368421052488</v>
      </c>
      <c r="DN41" s="14">
        <f>CZ41-SUM(DF$7:DF41)+SUM(DJ$7:DJ41)</f>
        <v>36</v>
      </c>
      <c r="DQ41" s="95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721.1947368421055</v>
      </c>
      <c r="DV41" s="14">
        <f t="shared" si="113"/>
        <v>271.73859649122812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39">
        <v>36</v>
      </c>
      <c r="EG41" s="14">
        <f t="shared" si="72"/>
        <v>4</v>
      </c>
      <c r="EH41" s="19">
        <f t="shared" si="114"/>
        <v>0.89000000000000012</v>
      </c>
      <c r="EI41" s="139">
        <v>3</v>
      </c>
      <c r="EJ41" s="139" t="s">
        <v>945</v>
      </c>
      <c r="EK41" s="139">
        <f t="shared" si="73"/>
        <v>3542</v>
      </c>
      <c r="EL41" s="139" t="s">
        <v>853</v>
      </c>
      <c r="EM41" s="139">
        <f t="shared" si="117"/>
        <v>16</v>
      </c>
      <c r="EN41" s="139" t="s">
        <v>854</v>
      </c>
      <c r="EO41" s="139">
        <v>6</v>
      </c>
      <c r="EP41" s="139">
        <f t="shared" si="124"/>
        <v>0.02</v>
      </c>
      <c r="EQ41" s="139">
        <v>1</v>
      </c>
      <c r="ER41" s="139">
        <f t="shared" si="74"/>
        <v>68</v>
      </c>
      <c r="ES41" s="139"/>
      <c r="ET41" s="139">
        <f t="shared" si="115"/>
        <v>45.289766081871356</v>
      </c>
      <c r="EV41">
        <v>0</v>
      </c>
      <c r="EW41">
        <v>1</v>
      </c>
      <c r="EX41">
        <f t="shared" si="125"/>
        <v>16</v>
      </c>
      <c r="EY41" s="89">
        <f t="shared" si="126"/>
        <v>1.0999999999999999E-2</v>
      </c>
      <c r="EZ41">
        <v>1</v>
      </c>
      <c r="FA41">
        <f t="shared" si="127"/>
        <v>32</v>
      </c>
      <c r="FB41" s="89">
        <f t="shared" si="128"/>
        <v>4.4200000000000003E-2</v>
      </c>
      <c r="FC41">
        <v>1</v>
      </c>
      <c r="FD41">
        <f t="shared" si="129"/>
        <v>68</v>
      </c>
      <c r="FN41" s="101">
        <v>36</v>
      </c>
      <c r="FO41" s="101">
        <f t="shared" si="75"/>
        <v>32</v>
      </c>
      <c r="FP41" s="101">
        <f t="shared" si="76"/>
        <v>1</v>
      </c>
      <c r="FQ41" s="14">
        <f t="shared" si="77"/>
        <v>5</v>
      </c>
      <c r="FR41" s="101" t="str">
        <f t="shared" si="78"/>
        <v>关羽专属武器-魂珠-4 5级</v>
      </c>
      <c r="FS41" s="101">
        <f t="shared" si="79"/>
        <v>4</v>
      </c>
      <c r="FT41" s="101">
        <f t="shared" si="80"/>
        <v>5</v>
      </c>
      <c r="FU41" s="101" t="str">
        <f t="shared" si="8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82"/>
        <v>专属强化石2</v>
      </c>
      <c r="FX41" s="101">
        <f t="shared" si="83"/>
        <v>5</v>
      </c>
      <c r="FY41" s="101" t="str">
        <f t="shared" si="84"/>
        <v>专属强化石3</v>
      </c>
      <c r="FZ41" s="101">
        <f t="shared" si="85"/>
        <v>2</v>
      </c>
      <c r="GA41" s="101">
        <f t="shared" si="86"/>
        <v>0.05</v>
      </c>
      <c r="GB41" s="101">
        <f t="shared" si="87"/>
        <v>1</v>
      </c>
      <c r="GC41" s="101">
        <f t="shared" si="88"/>
        <v>30</v>
      </c>
      <c r="GD41" s="101">
        <f t="shared" si="89"/>
        <v>0</v>
      </c>
      <c r="GE41" s="101">
        <f t="shared" si="90"/>
        <v>1</v>
      </c>
      <c r="GF41" s="101">
        <f t="shared" si="91"/>
        <v>7</v>
      </c>
      <c r="GG41" s="101">
        <f t="shared" si="92"/>
        <v>2.53E-2</v>
      </c>
      <c r="GH41" s="101">
        <f t="shared" si="93"/>
        <v>1</v>
      </c>
      <c r="GI41" s="101">
        <f t="shared" si="94"/>
        <v>14</v>
      </c>
      <c r="GJ41" s="101">
        <f t="shared" si="95"/>
        <v>0.1012</v>
      </c>
      <c r="GK41" s="101">
        <f t="shared" si="96"/>
        <v>1</v>
      </c>
      <c r="GL41" s="101">
        <f t="shared" si="97"/>
        <v>30</v>
      </c>
    </row>
    <row r="42" spans="81:194" ht="16.5" x14ac:dyDescent="0.2">
      <c r="CC42" s="81">
        <v>37</v>
      </c>
      <c r="CD42" s="174">
        <f>INDEX(节奏总表!$CK$4:$CK$63,专属武器强化!CC42)</f>
        <v>128</v>
      </c>
      <c r="CE42" s="81"/>
      <c r="CF42" s="81">
        <f t="shared" si="118"/>
        <v>7</v>
      </c>
      <c r="CG42" s="14">
        <f t="shared" si="119"/>
        <v>0</v>
      </c>
      <c r="CH42" s="14">
        <f t="shared" si="120"/>
        <v>70</v>
      </c>
      <c r="CI42" s="14">
        <f t="shared" si="121"/>
        <v>105</v>
      </c>
      <c r="CJ42" s="14">
        <f t="shared" si="122"/>
        <v>14</v>
      </c>
      <c r="CK42" s="14"/>
      <c r="CL42" s="14"/>
      <c r="CM42" s="14"/>
      <c r="CN42" s="14"/>
      <c r="CO42" s="14">
        <f>SUM(CG$6:CG42)</f>
        <v>3340</v>
      </c>
      <c r="CP42" s="14">
        <f>SUM(CH$6:CH42)</f>
        <v>3340</v>
      </c>
      <c r="CQ42" s="14">
        <f>SUM(CI$6:CI42)</f>
        <v>1295</v>
      </c>
      <c r="CR42" s="14">
        <f>SUM(CJ$6:CJ42)</f>
        <v>170</v>
      </c>
      <c r="CU42" s="83">
        <v>28</v>
      </c>
      <c r="CV42" s="14">
        <f>INDEX(节奏总表!$CK$4:CK99,专属武器强化!CU42)</f>
        <v>115</v>
      </c>
      <c r="CW42" s="14">
        <f t="shared" si="123"/>
        <v>3340</v>
      </c>
      <c r="CX42" s="14">
        <f t="shared" si="60"/>
        <v>2610</v>
      </c>
      <c r="CY42" s="14">
        <f t="shared" si="61"/>
        <v>440</v>
      </c>
      <c r="CZ42" s="14">
        <f t="shared" si="62"/>
        <v>48</v>
      </c>
      <c r="DA42" s="83">
        <v>0</v>
      </c>
      <c r="DB42" s="83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3"/>
      <c r="DH42" s="83"/>
      <c r="DI42" s="83"/>
      <c r="DJ42" s="83"/>
      <c r="DK42" s="14">
        <f>CW42-SUM(DC$7:DC42)+SUM(DG$7:DG42)</f>
        <v>969.17124999999942</v>
      </c>
      <c r="DL42" s="14">
        <f>CX42-SUM(DD$7:DD42)+SUM(DH$7:DH42)</f>
        <v>996.44205592105209</v>
      </c>
      <c r="DM42" s="14">
        <f>CY42-SUM(DE$7:DE42)+SUM(DI$7:DI42)</f>
        <v>133.44736842105249</v>
      </c>
      <c r="DN42" s="14">
        <f>CZ42-SUM(DF$7:DF42)+SUM(DJ$7:DJ42)</f>
        <v>48</v>
      </c>
      <c r="DQ42" s="95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15.298070175438598</v>
      </c>
      <c r="DV42" s="14">
        <f t="shared" si="113"/>
        <v>9.8814035087719319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39">
        <v>37</v>
      </c>
      <c r="EG42" s="14">
        <f t="shared" si="72"/>
        <v>5</v>
      </c>
      <c r="EH42" s="19">
        <v>0.02</v>
      </c>
      <c r="EI42" s="139">
        <v>3</v>
      </c>
      <c r="EJ42" s="139" t="s">
        <v>945</v>
      </c>
      <c r="EK42" s="139">
        <f t="shared" si="73"/>
        <v>1496</v>
      </c>
      <c r="EL42" s="139" t="s">
        <v>853</v>
      </c>
      <c r="EM42" s="139">
        <f t="shared" si="117"/>
        <v>3</v>
      </c>
      <c r="EN42" s="139" t="s">
        <v>854</v>
      </c>
      <c r="EO42" s="139">
        <v>2</v>
      </c>
      <c r="EP42" s="139">
        <f t="shared" si="124"/>
        <v>0.2</v>
      </c>
      <c r="EQ42" s="139">
        <v>1</v>
      </c>
      <c r="ER42" s="139">
        <f t="shared" ref="ER42:ER51" si="130">FD42</f>
        <v>7</v>
      </c>
      <c r="ES42" s="139"/>
      <c r="ET42" s="139">
        <f t="shared" si="115"/>
        <v>4.9407017543859659</v>
      </c>
      <c r="EV42">
        <v>0</v>
      </c>
      <c r="EW42">
        <v>1</v>
      </c>
      <c r="EX42">
        <f t="shared" si="125"/>
        <v>2</v>
      </c>
      <c r="EY42" s="89">
        <f t="shared" si="126"/>
        <v>0.1012</v>
      </c>
      <c r="EZ42">
        <v>1</v>
      </c>
      <c r="FA42">
        <f t="shared" si="127"/>
        <v>3</v>
      </c>
      <c r="FB42" s="89">
        <f t="shared" si="128"/>
        <v>0.40479999999999999</v>
      </c>
      <c r="FC42">
        <v>1</v>
      </c>
      <c r="FD42">
        <f t="shared" si="129"/>
        <v>7</v>
      </c>
      <c r="FN42" s="101">
        <v>37</v>
      </c>
      <c r="FO42" s="101">
        <f t="shared" si="75"/>
        <v>33</v>
      </c>
      <c r="FP42" s="101">
        <f t="shared" si="76"/>
        <v>1</v>
      </c>
      <c r="FQ42" s="14">
        <f t="shared" si="77"/>
        <v>5</v>
      </c>
      <c r="FR42" s="101" t="str">
        <f t="shared" si="78"/>
        <v>关羽专属武器-魂珠-4 6级</v>
      </c>
      <c r="FS42" s="101">
        <f t="shared" si="79"/>
        <v>4</v>
      </c>
      <c r="FT42" s="101">
        <f t="shared" si="80"/>
        <v>6</v>
      </c>
      <c r="FU42" s="101" t="str">
        <f t="shared" si="8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82"/>
        <v>专属强化石2</v>
      </c>
      <c r="FX42" s="101">
        <f t="shared" si="83"/>
        <v>5</v>
      </c>
      <c r="FY42" s="101" t="str">
        <f t="shared" si="84"/>
        <v>专属强化石3</v>
      </c>
      <c r="FZ42" s="101">
        <f t="shared" si="85"/>
        <v>2</v>
      </c>
      <c r="GA42" s="101">
        <f t="shared" si="86"/>
        <v>0.03</v>
      </c>
      <c r="GB42" s="101">
        <f t="shared" si="87"/>
        <v>1</v>
      </c>
      <c r="GC42" s="101">
        <f t="shared" si="88"/>
        <v>48</v>
      </c>
      <c r="GD42" s="101">
        <f t="shared" si="89"/>
        <v>0</v>
      </c>
      <c r="GE42" s="101">
        <f t="shared" si="90"/>
        <v>1</v>
      </c>
      <c r="GF42" s="101">
        <f t="shared" si="91"/>
        <v>11</v>
      </c>
      <c r="GG42" s="101">
        <f t="shared" si="92"/>
        <v>1.5599999999999999E-2</v>
      </c>
      <c r="GH42" s="101">
        <f t="shared" si="93"/>
        <v>1</v>
      </c>
      <c r="GI42" s="101">
        <f t="shared" si="94"/>
        <v>22</v>
      </c>
      <c r="GJ42" s="101">
        <f t="shared" si="95"/>
        <v>6.2300000000000001E-2</v>
      </c>
      <c r="GK42" s="101">
        <f t="shared" si="96"/>
        <v>1</v>
      </c>
      <c r="GL42" s="101">
        <f t="shared" si="97"/>
        <v>48</v>
      </c>
    </row>
    <row r="43" spans="81:194" ht="16.5" x14ac:dyDescent="0.2">
      <c r="CC43" s="81">
        <v>38</v>
      </c>
      <c r="CD43" s="174">
        <f>INDEX(节奏总表!$CK$4:$CK$63,专属武器强化!CC43)</f>
        <v>130</v>
      </c>
      <c r="CE43" s="81"/>
      <c r="CF43" s="81">
        <f t="shared" si="118"/>
        <v>8</v>
      </c>
      <c r="CG43" s="14">
        <f t="shared" si="119"/>
        <v>0</v>
      </c>
      <c r="CH43" s="14">
        <f t="shared" si="120"/>
        <v>0</v>
      </c>
      <c r="CI43" s="14">
        <f t="shared" si="121"/>
        <v>80</v>
      </c>
      <c r="CJ43" s="14">
        <f t="shared" si="122"/>
        <v>48</v>
      </c>
      <c r="CK43" s="14"/>
      <c r="CL43" s="14"/>
      <c r="CM43" s="14"/>
      <c r="CN43" s="14"/>
      <c r="CO43" s="14">
        <f>SUM(CG$6:CG43)</f>
        <v>3340</v>
      </c>
      <c r="CP43" s="14">
        <f>SUM(CH$6:CH43)</f>
        <v>3340</v>
      </c>
      <c r="CQ43" s="14">
        <f>SUM(CI$6:CI43)</f>
        <v>1375</v>
      </c>
      <c r="CR43" s="14">
        <f>SUM(CJ$6:CJ43)</f>
        <v>218</v>
      </c>
      <c r="CU43" s="83">
        <v>28</v>
      </c>
      <c r="CV43" s="14">
        <f>INDEX(节奏总表!$CK$4:CK100,专属武器强化!CU43)</f>
        <v>115</v>
      </c>
      <c r="CW43" s="14">
        <f t="shared" si="123"/>
        <v>3340</v>
      </c>
      <c r="CX43" s="14">
        <f t="shared" si="60"/>
        <v>2610</v>
      </c>
      <c r="CY43" s="14">
        <f t="shared" si="61"/>
        <v>440</v>
      </c>
      <c r="CZ43" s="14">
        <f t="shared" si="62"/>
        <v>48</v>
      </c>
      <c r="DA43" s="83">
        <v>6</v>
      </c>
      <c r="DB43" s="83">
        <v>1</v>
      </c>
      <c r="DC43" s="14">
        <f t="shared" si="105"/>
        <v>0</v>
      </c>
      <c r="DD43" s="14">
        <f t="shared" si="106"/>
        <v>0</v>
      </c>
      <c r="DE43" s="14">
        <f t="shared" si="107"/>
        <v>89.606363636363639</v>
      </c>
      <c r="DF43" s="14">
        <f t="shared" si="108"/>
        <v>18.103090909090909</v>
      </c>
      <c r="DG43" s="83"/>
      <c r="DH43" s="83"/>
      <c r="DI43" s="83"/>
      <c r="DJ43" s="83"/>
      <c r="DK43" s="14">
        <f>CW43-SUM(DC$7:DC43)+SUM(DG$7:DG43)</f>
        <v>969.17124999999942</v>
      </c>
      <c r="DL43" s="14">
        <f>CX43-SUM(DD$7:DD43)+SUM(DH$7:DH43)</f>
        <v>996.44205592105209</v>
      </c>
      <c r="DM43" s="14">
        <f>CY43-SUM(DE$7:DE43)+SUM(DI$7:DI43)</f>
        <v>43.841004784688835</v>
      </c>
      <c r="DN43" s="14">
        <f>CZ43-SUM(DF$7:DF43)+SUM(DJ$7:DJ43)</f>
        <v>29.896909090909091</v>
      </c>
      <c r="DQ43" s="95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30.596140350877196</v>
      </c>
      <c r="DV43" s="14">
        <f t="shared" si="113"/>
        <v>19.762807017543864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39">
        <v>38</v>
      </c>
      <c r="EG43" s="14">
        <f t="shared" si="72"/>
        <v>5</v>
      </c>
      <c r="EH43" s="19">
        <v>0.03</v>
      </c>
      <c r="EI43" s="139">
        <v>3</v>
      </c>
      <c r="EJ43" s="139" t="s">
        <v>945</v>
      </c>
      <c r="EK43" s="139">
        <f t="shared" si="73"/>
        <v>1122</v>
      </c>
      <c r="EL43" s="139" t="s">
        <v>853</v>
      </c>
      <c r="EM43" s="139">
        <f t="shared" si="117"/>
        <v>3</v>
      </c>
      <c r="EN43" s="139" t="s">
        <v>854</v>
      </c>
      <c r="EO43" s="139">
        <v>2</v>
      </c>
      <c r="EP43" s="139">
        <f t="shared" si="124"/>
        <v>0.1</v>
      </c>
      <c r="EQ43" s="139">
        <v>1</v>
      </c>
      <c r="ER43" s="139">
        <f t="shared" si="130"/>
        <v>15</v>
      </c>
      <c r="ES43" s="139"/>
      <c r="ET43" s="139">
        <f t="shared" si="115"/>
        <v>9.8814035087719319</v>
      </c>
      <c r="EV43">
        <v>0</v>
      </c>
      <c r="EW43">
        <v>1</v>
      </c>
      <c r="EX43">
        <f t="shared" si="125"/>
        <v>3</v>
      </c>
      <c r="EY43" s="89">
        <f t="shared" si="126"/>
        <v>5.0599999999999999E-2</v>
      </c>
      <c r="EZ43">
        <v>1</v>
      </c>
      <c r="FA43">
        <f t="shared" si="127"/>
        <v>7</v>
      </c>
      <c r="FB43" s="89">
        <f t="shared" si="128"/>
        <v>0.2024</v>
      </c>
      <c r="FC43">
        <v>1</v>
      </c>
      <c r="FD43">
        <f t="shared" si="129"/>
        <v>15</v>
      </c>
      <c r="FN43" s="101">
        <v>38</v>
      </c>
      <c r="FO43" s="101">
        <f t="shared" si="75"/>
        <v>34</v>
      </c>
      <c r="FP43" s="101">
        <f t="shared" si="76"/>
        <v>1</v>
      </c>
      <c r="FQ43" s="14">
        <f t="shared" si="77"/>
        <v>5</v>
      </c>
      <c r="FR43" s="101" t="str">
        <f t="shared" si="78"/>
        <v>关羽专属武器-魂珠-4 7级</v>
      </c>
      <c r="FS43" s="101">
        <f t="shared" si="79"/>
        <v>4</v>
      </c>
      <c r="FT43" s="101">
        <f t="shared" si="80"/>
        <v>7</v>
      </c>
      <c r="FU43" s="101" t="str">
        <f t="shared" si="8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82"/>
        <v>专属强化石2</v>
      </c>
      <c r="FX43" s="101">
        <f t="shared" si="83"/>
        <v>8</v>
      </c>
      <c r="FY43" s="101" t="str">
        <f t="shared" si="84"/>
        <v>专属强化石3</v>
      </c>
      <c r="FZ43" s="101">
        <f t="shared" si="85"/>
        <v>3</v>
      </c>
      <c r="GA43" s="101">
        <f t="shared" si="86"/>
        <v>0.03</v>
      </c>
      <c r="GB43" s="101">
        <f t="shared" si="87"/>
        <v>1</v>
      </c>
      <c r="GC43" s="101">
        <f t="shared" si="88"/>
        <v>52</v>
      </c>
      <c r="GD43" s="101">
        <f t="shared" si="89"/>
        <v>0</v>
      </c>
      <c r="GE43" s="101">
        <f t="shared" si="90"/>
        <v>1</v>
      </c>
      <c r="GF43" s="101">
        <f t="shared" si="91"/>
        <v>12</v>
      </c>
      <c r="GG43" s="101">
        <f t="shared" si="92"/>
        <v>1.4500000000000001E-2</v>
      </c>
      <c r="GH43" s="101">
        <f t="shared" si="93"/>
        <v>1</v>
      </c>
      <c r="GI43" s="101">
        <f t="shared" si="94"/>
        <v>24</v>
      </c>
      <c r="GJ43" s="101">
        <f t="shared" si="95"/>
        <v>5.7799999999999997E-2</v>
      </c>
      <c r="GK43" s="101">
        <f t="shared" si="96"/>
        <v>1</v>
      </c>
      <c r="GL43" s="101">
        <f t="shared" si="97"/>
        <v>52</v>
      </c>
    </row>
    <row r="44" spans="81:194" ht="16.5" x14ac:dyDescent="0.2">
      <c r="CC44" s="81">
        <v>39</v>
      </c>
      <c r="CD44" s="174">
        <f>INDEX(节奏总表!$CK$4:$CK$63,专属武器强化!CC44)</f>
        <v>131</v>
      </c>
      <c r="CE44" s="81"/>
      <c r="CF44" s="81">
        <f t="shared" si="118"/>
        <v>8</v>
      </c>
      <c r="CG44" s="14">
        <f t="shared" si="119"/>
        <v>0</v>
      </c>
      <c r="CH44" s="14">
        <f t="shared" si="120"/>
        <v>0</v>
      </c>
      <c r="CI44" s="14">
        <f t="shared" si="121"/>
        <v>80</v>
      </c>
      <c r="CJ44" s="14">
        <f t="shared" si="122"/>
        <v>48</v>
      </c>
      <c r="CK44" s="14"/>
      <c r="CL44" s="14"/>
      <c r="CM44" s="14"/>
      <c r="CN44" s="14"/>
      <c r="CO44" s="14">
        <f>SUM(CG$6:CG44)</f>
        <v>3340</v>
      </c>
      <c r="CP44" s="14">
        <f>SUM(CH$6:CH44)</f>
        <v>3340</v>
      </c>
      <c r="CQ44" s="14">
        <f>SUM(CI$6:CI44)</f>
        <v>1455</v>
      </c>
      <c r="CR44" s="14">
        <f>SUM(CJ$6:CJ44)</f>
        <v>266</v>
      </c>
      <c r="CU44" s="83">
        <v>29</v>
      </c>
      <c r="CV44" s="14">
        <f>INDEX(节奏总表!$CK$4:CK101,专属武器强化!CU44)</f>
        <v>117</v>
      </c>
      <c r="CW44" s="14">
        <f t="shared" si="123"/>
        <v>3340</v>
      </c>
      <c r="CX44" s="14">
        <f t="shared" si="60"/>
        <v>2730</v>
      </c>
      <c r="CY44" s="14">
        <f t="shared" si="61"/>
        <v>500</v>
      </c>
      <c r="CZ44" s="14">
        <f t="shared" si="62"/>
        <v>60</v>
      </c>
      <c r="DA44" s="83">
        <v>5</v>
      </c>
      <c r="DB44" s="83">
        <v>3</v>
      </c>
      <c r="DC44" s="14">
        <f t="shared" si="105"/>
        <v>0</v>
      </c>
      <c r="DD44" s="14">
        <f t="shared" si="106"/>
        <v>137.68263157894739</v>
      </c>
      <c r="DE44" s="14">
        <f t="shared" si="107"/>
        <v>88.93263157894738</v>
      </c>
      <c r="DF44" s="14">
        <f t="shared" si="108"/>
        <v>0</v>
      </c>
      <c r="DG44" s="83"/>
      <c r="DH44" s="83"/>
      <c r="DI44" s="83">
        <v>5</v>
      </c>
      <c r="DJ44" s="83"/>
      <c r="DK44" s="14">
        <f>CW44-SUM(DC$7:DC44)+SUM(DG$7:DG44)</f>
        <v>969.17124999999942</v>
      </c>
      <c r="DL44" s="14">
        <f>CX44-SUM(DD$7:DD44)+SUM(DH$7:DH44)</f>
        <v>978.75942434210469</v>
      </c>
      <c r="DM44" s="14">
        <f>CY44-SUM(DE$7:DE44)+SUM(DI$7:DI44)</f>
        <v>19.908373205741441</v>
      </c>
      <c r="DN44" s="14">
        <f>CZ44-SUM(DF$7:DF44)+SUM(DJ$7:DJ44)</f>
        <v>41.896909090909091</v>
      </c>
      <c r="DQ44" s="95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45.894210526315796</v>
      </c>
      <c r="DV44" s="14">
        <f t="shared" si="113"/>
        <v>29.644210526315792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39">
        <v>39</v>
      </c>
      <c r="EG44" s="14">
        <f t="shared" si="72"/>
        <v>5</v>
      </c>
      <c r="EH44" s="19">
        <f t="shared" ref="EH44" si="131">EH42+EH43</f>
        <v>0.05</v>
      </c>
      <c r="EI44" s="139">
        <v>3</v>
      </c>
      <c r="EJ44" s="139" t="s">
        <v>945</v>
      </c>
      <c r="EK44" s="139">
        <f t="shared" si="73"/>
        <v>1246</v>
      </c>
      <c r="EL44" s="139" t="s">
        <v>853</v>
      </c>
      <c r="EM44" s="139">
        <f t="shared" si="117"/>
        <v>3</v>
      </c>
      <c r="EN44" s="139" t="s">
        <v>854</v>
      </c>
      <c r="EO44" s="139">
        <v>2</v>
      </c>
      <c r="EP44" s="139">
        <f t="shared" si="124"/>
        <v>7.0000000000000007E-2</v>
      </c>
      <c r="EQ44" s="139">
        <v>1</v>
      </c>
      <c r="ER44" s="139">
        <f t="shared" si="130"/>
        <v>22</v>
      </c>
      <c r="ES44" s="139"/>
      <c r="ET44" s="139">
        <f t="shared" si="115"/>
        <v>14.822105263157896</v>
      </c>
      <c r="EV44">
        <v>0</v>
      </c>
      <c r="EW44">
        <v>1</v>
      </c>
      <c r="EX44">
        <f t="shared" si="125"/>
        <v>5</v>
      </c>
      <c r="EY44" s="89">
        <f t="shared" si="126"/>
        <v>3.3700000000000001E-2</v>
      </c>
      <c r="EZ44">
        <v>1</v>
      </c>
      <c r="FA44">
        <f t="shared" si="127"/>
        <v>10</v>
      </c>
      <c r="FB44" s="89">
        <f t="shared" si="128"/>
        <v>0.13489999999999999</v>
      </c>
      <c r="FC44">
        <v>1</v>
      </c>
      <c r="FD44">
        <f t="shared" si="129"/>
        <v>22</v>
      </c>
      <c r="FN44" s="101">
        <v>39</v>
      </c>
      <c r="FO44" s="101">
        <f t="shared" si="75"/>
        <v>35</v>
      </c>
      <c r="FP44" s="101">
        <f t="shared" si="76"/>
        <v>1</v>
      </c>
      <c r="FQ44" s="14">
        <f t="shared" si="77"/>
        <v>5</v>
      </c>
      <c r="FR44" s="101" t="str">
        <f t="shared" si="78"/>
        <v>关羽专属武器-魂珠-4 8级</v>
      </c>
      <c r="FS44" s="101">
        <f t="shared" si="79"/>
        <v>4</v>
      </c>
      <c r="FT44" s="101">
        <f t="shared" si="80"/>
        <v>8</v>
      </c>
      <c r="FU44" s="101" t="str">
        <f t="shared" si="8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82"/>
        <v>专属强化石2</v>
      </c>
      <c r="FX44" s="101">
        <f t="shared" si="83"/>
        <v>11</v>
      </c>
      <c r="FY44" s="101" t="str">
        <f t="shared" si="84"/>
        <v>专属强化石3</v>
      </c>
      <c r="FZ44" s="101">
        <f t="shared" si="85"/>
        <v>4</v>
      </c>
      <c r="GA44" s="101">
        <f t="shared" si="86"/>
        <v>0.02</v>
      </c>
      <c r="GB44" s="101">
        <f t="shared" si="87"/>
        <v>1</v>
      </c>
      <c r="GC44" s="101">
        <f t="shared" si="88"/>
        <v>63</v>
      </c>
      <c r="GD44" s="101">
        <f t="shared" si="89"/>
        <v>0</v>
      </c>
      <c r="GE44" s="101">
        <f t="shared" si="90"/>
        <v>1</v>
      </c>
      <c r="GF44" s="101">
        <f t="shared" si="91"/>
        <v>15</v>
      </c>
      <c r="GG44" s="101">
        <f t="shared" si="92"/>
        <v>1.1900000000000001E-2</v>
      </c>
      <c r="GH44" s="101">
        <f t="shared" si="93"/>
        <v>1</v>
      </c>
      <c r="GI44" s="101">
        <f t="shared" si="94"/>
        <v>29</v>
      </c>
      <c r="GJ44" s="101">
        <f t="shared" si="95"/>
        <v>4.7600000000000003E-2</v>
      </c>
      <c r="GK44" s="101">
        <f t="shared" si="96"/>
        <v>1</v>
      </c>
      <c r="GL44" s="101">
        <f t="shared" si="97"/>
        <v>63</v>
      </c>
    </row>
    <row r="45" spans="81:194" ht="16.5" x14ac:dyDescent="0.2">
      <c r="CC45" s="81">
        <v>40</v>
      </c>
      <c r="CD45" s="174">
        <f>INDEX(节奏总表!$CK$4:$CK$63,专属武器强化!CC45)</f>
        <v>132</v>
      </c>
      <c r="CE45" s="81"/>
      <c r="CF45" s="81">
        <f t="shared" si="118"/>
        <v>8</v>
      </c>
      <c r="CG45" s="14">
        <f t="shared" si="119"/>
        <v>0</v>
      </c>
      <c r="CH45" s="14">
        <f t="shared" si="120"/>
        <v>0</v>
      </c>
      <c r="CI45" s="14">
        <f t="shared" si="121"/>
        <v>80</v>
      </c>
      <c r="CJ45" s="14">
        <f t="shared" si="122"/>
        <v>48</v>
      </c>
      <c r="CK45" s="14"/>
      <c r="CL45" s="14"/>
      <c r="CM45" s="14"/>
      <c r="CN45" s="14"/>
      <c r="CO45" s="14">
        <f>SUM(CG$6:CG45)</f>
        <v>3340</v>
      </c>
      <c r="CP45" s="14">
        <f>SUM(CH$6:CH45)</f>
        <v>3340</v>
      </c>
      <c r="CQ45" s="14">
        <f>SUM(CI$6:CI45)</f>
        <v>1535</v>
      </c>
      <c r="CR45" s="14">
        <f>SUM(CJ$6:CJ45)</f>
        <v>314</v>
      </c>
      <c r="CU45" s="83">
        <v>30</v>
      </c>
      <c r="CV45" s="14">
        <f>INDEX(节奏总表!$CK$4:CK102,专属武器强化!CU45)</f>
        <v>118</v>
      </c>
      <c r="CW45" s="14">
        <f t="shared" si="123"/>
        <v>3340</v>
      </c>
      <c r="CX45" s="14">
        <f t="shared" si="60"/>
        <v>2850</v>
      </c>
      <c r="CY45" s="14">
        <f t="shared" si="61"/>
        <v>560</v>
      </c>
      <c r="CZ45" s="14">
        <f t="shared" si="62"/>
        <v>72</v>
      </c>
      <c r="DA45" s="83">
        <v>0</v>
      </c>
      <c r="DB45" s="83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3"/>
      <c r="DH45" s="83"/>
      <c r="DI45" s="83"/>
      <c r="DJ45" s="83"/>
      <c r="DK45" s="14">
        <f>CW45-SUM(DC$7:DC45)+SUM(DG$7:DG45)</f>
        <v>969.17124999999942</v>
      </c>
      <c r="DL45" s="14">
        <f>CX45-SUM(DD$7:DD45)+SUM(DH$7:DH45)</f>
        <v>1098.7594243421047</v>
      </c>
      <c r="DM45" s="14">
        <f>CY45-SUM(DE$7:DE45)+SUM(DI$7:DI45)</f>
        <v>79.908373205741441</v>
      </c>
      <c r="DN45" s="14">
        <f>CZ45-SUM(DF$7:DF45)+SUM(DJ$7:DJ45)</f>
        <v>53.896909090909091</v>
      </c>
      <c r="DQ45" s="95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76.490350877192995</v>
      </c>
      <c r="DV45" s="14">
        <f t="shared" si="113"/>
        <v>49.407017543859666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39">
        <v>40</v>
      </c>
      <c r="EG45" s="14">
        <f t="shared" si="72"/>
        <v>5</v>
      </c>
      <c r="EH45" s="19">
        <f t="shared" si="114"/>
        <v>0.08</v>
      </c>
      <c r="EI45" s="139">
        <v>3</v>
      </c>
      <c r="EJ45" s="139" t="s">
        <v>945</v>
      </c>
      <c r="EK45" s="139">
        <f t="shared" si="73"/>
        <v>1795</v>
      </c>
      <c r="EL45" s="139" t="s">
        <v>853</v>
      </c>
      <c r="EM45" s="139">
        <f t="shared" si="117"/>
        <v>5</v>
      </c>
      <c r="EN45" s="139" t="s">
        <v>854</v>
      </c>
      <c r="EO45" s="139">
        <v>3</v>
      </c>
      <c r="EP45" s="139">
        <f t="shared" si="124"/>
        <v>0.06</v>
      </c>
      <c r="EQ45" s="139">
        <v>1</v>
      </c>
      <c r="ER45" s="139">
        <f t="shared" si="130"/>
        <v>25</v>
      </c>
      <c r="ES45" s="139"/>
      <c r="ET45" s="139">
        <f t="shared" si="115"/>
        <v>16.469005847953223</v>
      </c>
      <c r="EV45">
        <v>0</v>
      </c>
      <c r="EW45">
        <v>1</v>
      </c>
      <c r="EX45">
        <f t="shared" si="125"/>
        <v>6</v>
      </c>
      <c r="EY45" s="89">
        <f t="shared" si="126"/>
        <v>3.04E-2</v>
      </c>
      <c r="EZ45">
        <v>1</v>
      </c>
      <c r="FA45">
        <f t="shared" si="127"/>
        <v>12</v>
      </c>
      <c r="FB45" s="89">
        <f t="shared" si="128"/>
        <v>0.12139999999999999</v>
      </c>
      <c r="FC45">
        <v>1</v>
      </c>
      <c r="FD45">
        <f t="shared" si="129"/>
        <v>25</v>
      </c>
      <c r="FN45" s="101">
        <v>40</v>
      </c>
      <c r="FO45" s="101">
        <f t="shared" si="75"/>
        <v>36</v>
      </c>
      <c r="FP45" s="101">
        <f t="shared" si="76"/>
        <v>1</v>
      </c>
      <c r="FQ45" s="14">
        <f t="shared" si="77"/>
        <v>5</v>
      </c>
      <c r="FR45" s="101" t="str">
        <f t="shared" si="78"/>
        <v>关羽专属武器-魂珠-4 9级</v>
      </c>
      <c r="FS45" s="101">
        <f t="shared" si="79"/>
        <v>4</v>
      </c>
      <c r="FT45" s="101">
        <f t="shared" si="80"/>
        <v>9</v>
      </c>
      <c r="FU45" s="101" t="str">
        <f t="shared" si="8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82"/>
        <v>专属强化石2</v>
      </c>
      <c r="FX45" s="101">
        <f t="shared" si="83"/>
        <v>16</v>
      </c>
      <c r="FY45" s="101" t="str">
        <f t="shared" si="84"/>
        <v>专属强化石3</v>
      </c>
      <c r="FZ45" s="101">
        <f t="shared" si="85"/>
        <v>6</v>
      </c>
      <c r="GA45" s="101">
        <f t="shared" si="86"/>
        <v>0.02</v>
      </c>
      <c r="GB45" s="101">
        <f t="shared" si="87"/>
        <v>1</v>
      </c>
      <c r="GC45" s="101">
        <f t="shared" si="88"/>
        <v>68</v>
      </c>
      <c r="GD45" s="101">
        <f t="shared" si="89"/>
        <v>0</v>
      </c>
      <c r="GE45" s="101">
        <f t="shared" si="90"/>
        <v>1</v>
      </c>
      <c r="GF45" s="101">
        <f t="shared" si="91"/>
        <v>16</v>
      </c>
      <c r="GG45" s="101">
        <f t="shared" si="92"/>
        <v>1.0999999999999999E-2</v>
      </c>
      <c r="GH45" s="101">
        <f t="shared" si="93"/>
        <v>1</v>
      </c>
      <c r="GI45" s="101">
        <f t="shared" si="94"/>
        <v>32</v>
      </c>
      <c r="GJ45" s="101">
        <f t="shared" si="95"/>
        <v>4.4200000000000003E-2</v>
      </c>
      <c r="GK45" s="101">
        <f t="shared" si="96"/>
        <v>1</v>
      </c>
      <c r="GL45" s="101">
        <f t="shared" si="97"/>
        <v>68</v>
      </c>
    </row>
    <row r="46" spans="81:194" ht="16.5" x14ac:dyDescent="0.2">
      <c r="CC46" s="81">
        <v>41</v>
      </c>
      <c r="CD46" s="174">
        <f>INDEX(节奏总表!$CK$4:$CK$63,专属武器强化!CC46)</f>
        <v>133</v>
      </c>
      <c r="CE46" s="81"/>
      <c r="CF46" s="81">
        <f t="shared" si="118"/>
        <v>8</v>
      </c>
      <c r="CG46" s="14">
        <f t="shared" si="119"/>
        <v>0</v>
      </c>
      <c r="CH46" s="14">
        <f t="shared" si="120"/>
        <v>0</v>
      </c>
      <c r="CI46" s="14">
        <f t="shared" si="121"/>
        <v>80</v>
      </c>
      <c r="CJ46" s="14">
        <f t="shared" si="122"/>
        <v>48</v>
      </c>
      <c r="CK46" s="14"/>
      <c r="CL46" s="14"/>
      <c r="CM46" s="14"/>
      <c r="CN46" s="14"/>
      <c r="CO46" s="14">
        <f>SUM(CG$6:CG46)</f>
        <v>3340</v>
      </c>
      <c r="CP46" s="14">
        <f>SUM(CH$6:CH46)</f>
        <v>3340</v>
      </c>
      <c r="CQ46" s="14">
        <f>SUM(CI$6:CI46)</f>
        <v>1615</v>
      </c>
      <c r="CR46" s="14">
        <f>SUM(CJ$6:CJ46)</f>
        <v>362</v>
      </c>
      <c r="CU46" s="83">
        <v>31</v>
      </c>
      <c r="CV46" s="14">
        <f>INDEX(节奏总表!$CK$4:CK103,专属武器强化!CU46)</f>
        <v>120</v>
      </c>
      <c r="CW46" s="14">
        <f t="shared" si="123"/>
        <v>3340</v>
      </c>
      <c r="CX46" s="14">
        <f t="shared" si="60"/>
        <v>2920</v>
      </c>
      <c r="CY46" s="14">
        <f t="shared" si="61"/>
        <v>665</v>
      </c>
      <c r="CZ46" s="14">
        <f t="shared" si="62"/>
        <v>86</v>
      </c>
      <c r="DA46" s="152">
        <v>0</v>
      </c>
      <c r="DB46" s="152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3"/>
      <c r="DH46" s="83"/>
      <c r="DI46" s="83"/>
      <c r="DJ46" s="83"/>
      <c r="DK46" s="14">
        <f>CW46-SUM(DC$7:DC46)+SUM(DG$7:DG46)</f>
        <v>969.17124999999942</v>
      </c>
      <c r="DL46" s="14">
        <f>CX46-SUM(DD$7:DD46)+SUM(DH$7:DH46)</f>
        <v>1168.7594243421047</v>
      </c>
      <c r="DM46" s="14">
        <f>CY46-SUM(DE$7:DE46)+SUM(DI$7:DI46)</f>
        <v>184.90837320574144</v>
      </c>
      <c r="DN46" s="14">
        <f>CZ46-SUM(DF$7:DF46)+SUM(DJ$7:DJ46)</f>
        <v>67.896909090909091</v>
      </c>
      <c r="DQ46" s="95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122.38456140350878</v>
      </c>
      <c r="DV46" s="14">
        <f t="shared" si="132"/>
        <v>79.051228070175455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39">
        <v>41</v>
      </c>
      <c r="EG46" s="14">
        <f t="shared" si="72"/>
        <v>5</v>
      </c>
      <c r="EH46" s="19">
        <f t="shared" si="114"/>
        <v>0.13</v>
      </c>
      <c r="EI46" s="139">
        <v>3</v>
      </c>
      <c r="EJ46" s="139" t="s">
        <v>945</v>
      </c>
      <c r="EK46" s="139">
        <f t="shared" si="73"/>
        <v>1823</v>
      </c>
      <c r="EL46" s="139" t="s">
        <v>853</v>
      </c>
      <c r="EM46" s="139">
        <f t="shared" si="117"/>
        <v>5</v>
      </c>
      <c r="EN46" s="139" t="s">
        <v>854</v>
      </c>
      <c r="EO46" s="139">
        <v>3</v>
      </c>
      <c r="EP46" s="139">
        <f t="shared" si="124"/>
        <v>0.04</v>
      </c>
      <c r="EQ46" s="139">
        <v>1</v>
      </c>
      <c r="ER46" s="139">
        <f t="shared" si="130"/>
        <v>40</v>
      </c>
      <c r="ES46" s="139"/>
      <c r="ET46" s="139">
        <f t="shared" si="115"/>
        <v>26.350409356725152</v>
      </c>
      <c r="EV46">
        <v>0</v>
      </c>
      <c r="EW46">
        <v>1</v>
      </c>
      <c r="EX46">
        <f t="shared" si="125"/>
        <v>9</v>
      </c>
      <c r="EY46" s="89">
        <f t="shared" si="126"/>
        <v>1.9E-2</v>
      </c>
      <c r="EZ46">
        <v>1</v>
      </c>
      <c r="FA46">
        <f t="shared" si="127"/>
        <v>18</v>
      </c>
      <c r="FB46" s="89">
        <f t="shared" si="128"/>
        <v>7.5899999999999995E-2</v>
      </c>
      <c r="FC46">
        <v>1</v>
      </c>
      <c r="FD46">
        <f t="shared" si="129"/>
        <v>40</v>
      </c>
      <c r="FN46" s="101">
        <v>41</v>
      </c>
      <c r="FO46" s="101">
        <f t="shared" si="75"/>
        <v>0</v>
      </c>
      <c r="FP46" s="101">
        <f t="shared" si="76"/>
        <v>1</v>
      </c>
      <c r="FQ46" s="14">
        <f t="shared" si="77"/>
        <v>5</v>
      </c>
      <c r="FR46" s="101" t="str">
        <f t="shared" si="78"/>
        <v>关羽专属武器-魂珠-5 0级</v>
      </c>
      <c r="FS46" s="101">
        <f t="shared" si="79"/>
        <v>5</v>
      </c>
      <c r="FT46" s="101">
        <f t="shared" si="80"/>
        <v>0</v>
      </c>
      <c r="FU46" s="101" t="str">
        <f t="shared" si="8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82"/>
        <v/>
      </c>
      <c r="FX46" s="101" t="str">
        <f t="shared" si="83"/>
        <v/>
      </c>
      <c r="FY46" s="101" t="str">
        <f t="shared" si="84"/>
        <v/>
      </c>
      <c r="FZ46" s="101" t="str">
        <f t="shared" si="85"/>
        <v/>
      </c>
      <c r="GA46" s="101" t="str">
        <f t="shared" si="86"/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</row>
    <row r="47" spans="81:194" ht="16.5" x14ac:dyDescent="0.2">
      <c r="CC47" s="81">
        <v>42</v>
      </c>
      <c r="CD47" s="174">
        <f>INDEX(节奏总表!$CK$4:$CK$63,专属武器强化!CC47)</f>
        <v>134</v>
      </c>
      <c r="CE47" s="81"/>
      <c r="CF47" s="81">
        <f t="shared" si="118"/>
        <v>8</v>
      </c>
      <c r="CG47" s="14">
        <f t="shared" si="119"/>
        <v>0</v>
      </c>
      <c r="CH47" s="14">
        <f t="shared" si="120"/>
        <v>0</v>
      </c>
      <c r="CI47" s="14">
        <f t="shared" si="121"/>
        <v>80</v>
      </c>
      <c r="CJ47" s="14">
        <f t="shared" si="122"/>
        <v>48</v>
      </c>
      <c r="CK47" s="14"/>
      <c r="CL47" s="14"/>
      <c r="CM47" s="14"/>
      <c r="CN47" s="14"/>
      <c r="CO47" s="14">
        <f>SUM(CG$6:CG47)</f>
        <v>3340</v>
      </c>
      <c r="CP47" s="14">
        <f>SUM(CH$6:CH47)</f>
        <v>3340</v>
      </c>
      <c r="CQ47" s="14">
        <f>SUM(CI$6:CI47)</f>
        <v>1695</v>
      </c>
      <c r="CR47" s="14">
        <f>SUM(CJ$6:CJ47)</f>
        <v>410</v>
      </c>
      <c r="CU47" s="83">
        <v>32</v>
      </c>
      <c r="CV47" s="14">
        <f>INDEX(节奏总表!$CK$4:CK104,专属武器强化!CU47)</f>
        <v>122</v>
      </c>
      <c r="CW47" s="14">
        <f t="shared" si="123"/>
        <v>3340</v>
      </c>
      <c r="CX47" s="14">
        <f t="shared" si="60"/>
        <v>2990</v>
      </c>
      <c r="CY47" s="14">
        <f t="shared" si="61"/>
        <v>770</v>
      </c>
      <c r="CZ47" s="14">
        <f t="shared" si="62"/>
        <v>100</v>
      </c>
      <c r="DA47" s="83">
        <v>6</v>
      </c>
      <c r="DB47" s="83">
        <v>2</v>
      </c>
      <c r="DC47" s="14">
        <f t="shared" si="105"/>
        <v>0</v>
      </c>
      <c r="DD47" s="14">
        <f t="shared" si="106"/>
        <v>0</v>
      </c>
      <c r="DE47" s="14">
        <f t="shared" si="107"/>
        <v>179.21272727272728</v>
      </c>
      <c r="DF47" s="14">
        <f t="shared" si="108"/>
        <v>36.206181818181818</v>
      </c>
      <c r="DG47" s="83"/>
      <c r="DH47" s="83"/>
      <c r="DI47" s="83">
        <v>10</v>
      </c>
      <c r="DJ47" s="83"/>
      <c r="DK47" s="14">
        <f>CW47-SUM(DC$7:DC47)+SUM(DG$7:DG47)</f>
        <v>969.17124999999942</v>
      </c>
      <c r="DL47" s="14">
        <f>CX47-SUM(DD$7:DD47)+SUM(DH$7:DH47)</f>
        <v>1238.7594243421047</v>
      </c>
      <c r="DM47" s="14">
        <f>CY47-SUM(DE$7:DE47)+SUM(DI$7:DI47)</f>
        <v>120.69564593301413</v>
      </c>
      <c r="DN47" s="14">
        <f>CZ47-SUM(DF$7:DF47)+SUM(DJ$7:DJ47)</f>
        <v>45.690727272727273</v>
      </c>
      <c r="DQ47" s="95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198.87491228070178</v>
      </c>
      <c r="DV47" s="14">
        <f t="shared" si="132"/>
        <v>128.45824561403512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39">
        <v>42</v>
      </c>
      <c r="EG47" s="14">
        <f t="shared" si="72"/>
        <v>5</v>
      </c>
      <c r="EH47" s="19">
        <f t="shared" si="114"/>
        <v>0.21000000000000002</v>
      </c>
      <c r="EI47" s="139">
        <v>3</v>
      </c>
      <c r="EJ47" s="139" t="s">
        <v>945</v>
      </c>
      <c r="EK47" s="139">
        <f t="shared" si="73"/>
        <v>3020</v>
      </c>
      <c r="EL47" s="139" t="s">
        <v>853</v>
      </c>
      <c r="EM47" s="139">
        <f t="shared" si="117"/>
        <v>8</v>
      </c>
      <c r="EN47" s="139" t="s">
        <v>854</v>
      </c>
      <c r="EO47" s="139">
        <v>5</v>
      </c>
      <c r="EP47" s="139">
        <f t="shared" si="124"/>
        <v>0.04</v>
      </c>
      <c r="EQ47" s="139">
        <v>1</v>
      </c>
      <c r="ER47" s="139">
        <f t="shared" si="130"/>
        <v>39</v>
      </c>
      <c r="ES47" s="139"/>
      <c r="ET47" s="139">
        <f t="shared" si="115"/>
        <v>25.691649122807025</v>
      </c>
      <c r="EV47">
        <v>0</v>
      </c>
      <c r="EW47">
        <v>1</v>
      </c>
      <c r="EX47">
        <f t="shared" si="125"/>
        <v>9</v>
      </c>
      <c r="EY47" s="89">
        <f t="shared" si="126"/>
        <v>1.95E-2</v>
      </c>
      <c r="EZ47">
        <v>1</v>
      </c>
      <c r="FA47">
        <f t="shared" si="127"/>
        <v>18</v>
      </c>
      <c r="FB47" s="89">
        <f t="shared" si="128"/>
        <v>7.7799999999999994E-2</v>
      </c>
      <c r="FC47">
        <v>1</v>
      </c>
      <c r="FD47">
        <f t="shared" si="129"/>
        <v>39</v>
      </c>
      <c r="FN47" s="101">
        <v>42</v>
      </c>
      <c r="FO47" s="101">
        <f t="shared" si="75"/>
        <v>37</v>
      </c>
      <c r="FP47" s="101">
        <f t="shared" si="76"/>
        <v>1</v>
      </c>
      <c r="FQ47" s="14">
        <f t="shared" si="77"/>
        <v>5</v>
      </c>
      <c r="FR47" s="101" t="str">
        <f t="shared" si="78"/>
        <v>关羽专属武器-魂珠-5 1级</v>
      </c>
      <c r="FS47" s="101">
        <f t="shared" si="79"/>
        <v>5</v>
      </c>
      <c r="FT47" s="101">
        <f t="shared" si="80"/>
        <v>1</v>
      </c>
      <c r="FU47" s="101" t="str">
        <f t="shared" si="8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82"/>
        <v>专属强化石2</v>
      </c>
      <c r="FX47" s="101">
        <f t="shared" si="83"/>
        <v>3</v>
      </c>
      <c r="FY47" s="101" t="str">
        <f t="shared" si="84"/>
        <v>专属强化石3</v>
      </c>
      <c r="FZ47" s="101">
        <f t="shared" si="85"/>
        <v>2</v>
      </c>
      <c r="GA47" s="101">
        <f t="shared" si="86"/>
        <v>0.2</v>
      </c>
      <c r="GB47" s="101">
        <f t="shared" si="87"/>
        <v>1</v>
      </c>
      <c r="GC47" s="101">
        <f t="shared" si="88"/>
        <v>7</v>
      </c>
      <c r="GD47" s="101">
        <f t="shared" si="89"/>
        <v>0</v>
      </c>
      <c r="GE47" s="101">
        <f t="shared" si="90"/>
        <v>1</v>
      </c>
      <c r="GF47" s="101">
        <f t="shared" si="91"/>
        <v>2</v>
      </c>
      <c r="GG47" s="101">
        <f t="shared" si="92"/>
        <v>0.1012</v>
      </c>
      <c r="GH47" s="101">
        <f t="shared" si="93"/>
        <v>1</v>
      </c>
      <c r="GI47" s="101">
        <f t="shared" si="94"/>
        <v>3</v>
      </c>
      <c r="GJ47" s="101">
        <f t="shared" si="95"/>
        <v>0.40479999999999999</v>
      </c>
      <c r="GK47" s="101">
        <f t="shared" si="96"/>
        <v>1</v>
      </c>
      <c r="GL47" s="101">
        <f t="shared" si="97"/>
        <v>7</v>
      </c>
    </row>
    <row r="48" spans="81:194" ht="16.5" x14ac:dyDescent="0.2">
      <c r="CC48" s="81">
        <v>43</v>
      </c>
      <c r="CD48" s="174">
        <f>INDEX(节奏总表!$CK$4:$CK$63,专属武器强化!CC48)</f>
        <v>135</v>
      </c>
      <c r="CE48" s="81"/>
      <c r="CF48" s="81">
        <f t="shared" si="118"/>
        <v>8</v>
      </c>
      <c r="CG48" s="14">
        <f t="shared" si="119"/>
        <v>0</v>
      </c>
      <c r="CH48" s="14">
        <f t="shared" si="120"/>
        <v>0</v>
      </c>
      <c r="CI48" s="14">
        <f t="shared" si="121"/>
        <v>80</v>
      </c>
      <c r="CJ48" s="14">
        <f t="shared" si="122"/>
        <v>48</v>
      </c>
      <c r="CK48" s="14"/>
      <c r="CL48" s="14"/>
      <c r="CM48" s="14"/>
      <c r="CN48" s="14"/>
      <c r="CO48" s="14">
        <f>SUM(CG$6:CG48)</f>
        <v>3340</v>
      </c>
      <c r="CP48" s="14">
        <f>SUM(CH$6:CH48)</f>
        <v>3340</v>
      </c>
      <c r="CQ48" s="14">
        <f>SUM(CI$6:CI48)</f>
        <v>1775</v>
      </c>
      <c r="CR48" s="14">
        <f>SUM(CJ$6:CJ48)</f>
        <v>458</v>
      </c>
      <c r="CU48" s="83">
        <v>33</v>
      </c>
      <c r="CV48" s="14">
        <f>INDEX(节奏总表!$CK$4:CK105,专属武器强化!CU48)</f>
        <v>123</v>
      </c>
      <c r="CW48" s="14">
        <f t="shared" si="123"/>
        <v>3340</v>
      </c>
      <c r="CX48" s="14">
        <f t="shared" si="60"/>
        <v>3060</v>
      </c>
      <c r="CY48" s="14">
        <f t="shared" si="61"/>
        <v>875</v>
      </c>
      <c r="CZ48" s="14">
        <f t="shared" si="62"/>
        <v>114</v>
      </c>
      <c r="DA48" s="83">
        <v>0</v>
      </c>
      <c r="DB48" s="83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3"/>
      <c r="DH48" s="83"/>
      <c r="DI48" s="83"/>
      <c r="DJ48" s="83"/>
      <c r="DK48" s="14">
        <f>CW48-SUM(DC$7:DC48)+SUM(DG$7:DG48)</f>
        <v>969.17124999999942</v>
      </c>
      <c r="DL48" s="14">
        <f>CX48-SUM(DD$7:DD48)+SUM(DH$7:DH48)</f>
        <v>1308.7594243421047</v>
      </c>
      <c r="DM48" s="14">
        <f>CY48-SUM(DE$7:DE48)+SUM(DI$7:DI48)</f>
        <v>225.69564593301413</v>
      </c>
      <c r="DN48" s="14">
        <f>CZ48-SUM(DF$7:DF48)+SUM(DJ$7:DJ48)</f>
        <v>59.690727272727273</v>
      </c>
      <c r="DQ48" s="95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321.25947368421055</v>
      </c>
      <c r="DV48" s="14">
        <f t="shared" si="132"/>
        <v>207.50947368421058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39">
        <v>43</v>
      </c>
      <c r="EG48" s="14">
        <f t="shared" si="72"/>
        <v>5</v>
      </c>
      <c r="EH48" s="19">
        <f t="shared" si="114"/>
        <v>0.34</v>
      </c>
      <c r="EI48" s="139">
        <v>3</v>
      </c>
      <c r="EJ48" s="139" t="s">
        <v>945</v>
      </c>
      <c r="EK48" s="139">
        <f t="shared" si="73"/>
        <v>3027</v>
      </c>
      <c r="EL48" s="139" t="s">
        <v>853</v>
      </c>
      <c r="EM48" s="139">
        <f t="shared" si="117"/>
        <v>8</v>
      </c>
      <c r="EN48" s="139" t="s">
        <v>854</v>
      </c>
      <c r="EO48" s="139">
        <v>5</v>
      </c>
      <c r="EP48" s="139">
        <f t="shared" si="124"/>
        <v>0.02</v>
      </c>
      <c r="EQ48" s="139">
        <v>1</v>
      </c>
      <c r="ER48" s="139">
        <f t="shared" si="130"/>
        <v>62</v>
      </c>
      <c r="ES48" s="139"/>
      <c r="ET48" s="139">
        <f t="shared" si="115"/>
        <v>41.501894736842118</v>
      </c>
      <c r="EV48">
        <v>0</v>
      </c>
      <c r="EW48">
        <v>1</v>
      </c>
      <c r="EX48">
        <f t="shared" si="125"/>
        <v>15</v>
      </c>
      <c r="EY48" s="89">
        <f t="shared" si="126"/>
        <v>1.2E-2</v>
      </c>
      <c r="EZ48">
        <v>1</v>
      </c>
      <c r="FA48">
        <f t="shared" si="127"/>
        <v>29</v>
      </c>
      <c r="FB48" s="89">
        <f t="shared" si="128"/>
        <v>4.82E-2</v>
      </c>
      <c r="FC48">
        <v>1</v>
      </c>
      <c r="FD48">
        <f t="shared" si="129"/>
        <v>62</v>
      </c>
      <c r="FN48" s="101">
        <v>43</v>
      </c>
      <c r="FO48" s="101">
        <f t="shared" si="75"/>
        <v>38</v>
      </c>
      <c r="FP48" s="101">
        <f t="shared" si="76"/>
        <v>1</v>
      </c>
      <c r="FQ48" s="14">
        <f t="shared" si="77"/>
        <v>5</v>
      </c>
      <c r="FR48" s="101" t="str">
        <f t="shared" si="78"/>
        <v>关羽专属武器-魂珠-5 2级</v>
      </c>
      <c r="FS48" s="101">
        <f t="shared" si="79"/>
        <v>5</v>
      </c>
      <c r="FT48" s="101">
        <f t="shared" si="80"/>
        <v>2</v>
      </c>
      <c r="FU48" s="101" t="str">
        <f t="shared" si="8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82"/>
        <v>专属强化石2</v>
      </c>
      <c r="FX48" s="101">
        <f t="shared" si="83"/>
        <v>3</v>
      </c>
      <c r="FY48" s="101" t="str">
        <f t="shared" si="84"/>
        <v>专属强化石3</v>
      </c>
      <c r="FZ48" s="101">
        <f t="shared" si="85"/>
        <v>2</v>
      </c>
      <c r="GA48" s="101">
        <f t="shared" si="86"/>
        <v>0.1</v>
      </c>
      <c r="GB48" s="101">
        <f t="shared" si="87"/>
        <v>1</v>
      </c>
      <c r="GC48" s="101">
        <f t="shared" si="88"/>
        <v>15</v>
      </c>
      <c r="GD48" s="101">
        <f t="shared" si="89"/>
        <v>0</v>
      </c>
      <c r="GE48" s="101">
        <f t="shared" si="90"/>
        <v>1</v>
      </c>
      <c r="GF48" s="101">
        <f t="shared" si="91"/>
        <v>3</v>
      </c>
      <c r="GG48" s="101">
        <f t="shared" si="92"/>
        <v>5.0599999999999999E-2</v>
      </c>
      <c r="GH48" s="101">
        <f t="shared" si="93"/>
        <v>1</v>
      </c>
      <c r="GI48" s="101">
        <f t="shared" si="94"/>
        <v>7</v>
      </c>
      <c r="GJ48" s="101">
        <f t="shared" si="95"/>
        <v>0.2024</v>
      </c>
      <c r="GK48" s="101">
        <f t="shared" si="96"/>
        <v>1</v>
      </c>
      <c r="GL48" s="101">
        <f t="shared" si="97"/>
        <v>15</v>
      </c>
    </row>
    <row r="49" spans="81:194" ht="16.5" x14ac:dyDescent="0.2">
      <c r="CC49" s="81">
        <v>44</v>
      </c>
      <c r="CD49" s="174">
        <f>INDEX(节奏总表!$CK$4:$CK$63,专属武器强化!CC49)</f>
        <v>136</v>
      </c>
      <c r="CE49" s="81">
        <v>8</v>
      </c>
      <c r="CF49" s="81">
        <f t="shared" si="118"/>
        <v>8</v>
      </c>
      <c r="CG49" s="14">
        <f t="shared" si="119"/>
        <v>0</v>
      </c>
      <c r="CH49" s="14">
        <f t="shared" si="120"/>
        <v>0</v>
      </c>
      <c r="CI49" s="14">
        <f t="shared" si="121"/>
        <v>80</v>
      </c>
      <c r="CJ49" s="14">
        <f t="shared" si="122"/>
        <v>48</v>
      </c>
      <c r="CK49" s="14"/>
      <c r="CL49" s="14"/>
      <c r="CM49" s="14"/>
      <c r="CN49" s="14"/>
      <c r="CO49" s="14">
        <f>SUM(CG$6:CG49)</f>
        <v>3340</v>
      </c>
      <c r="CP49" s="14">
        <f>SUM(CH$6:CH49)</f>
        <v>3340</v>
      </c>
      <c r="CQ49" s="14">
        <f>SUM(CI$6:CI49)</f>
        <v>1855</v>
      </c>
      <c r="CR49" s="14">
        <f>SUM(CJ$6:CJ49)</f>
        <v>506</v>
      </c>
      <c r="CU49" s="83">
        <v>34</v>
      </c>
      <c r="CV49" s="14">
        <f>INDEX(节奏总表!$CK$4:CK106,专属武器强化!CU49)</f>
        <v>124</v>
      </c>
      <c r="CW49" s="14">
        <f t="shared" si="123"/>
        <v>3340</v>
      </c>
      <c r="CX49" s="14">
        <f t="shared" si="60"/>
        <v>3130</v>
      </c>
      <c r="CY49" s="14">
        <f t="shared" si="61"/>
        <v>980</v>
      </c>
      <c r="CZ49" s="14">
        <f t="shared" si="62"/>
        <v>128</v>
      </c>
      <c r="DA49" s="83">
        <v>0</v>
      </c>
      <c r="DB49" s="83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3"/>
      <c r="DH49" s="83"/>
      <c r="DI49" s="83"/>
      <c r="DJ49" s="83"/>
      <c r="DK49" s="14">
        <f>CW49-SUM(DC$7:DC49)+SUM(DG$7:DG49)</f>
        <v>969.17124999999942</v>
      </c>
      <c r="DL49" s="14">
        <f>CX49-SUM(DD$7:DD49)+SUM(DH$7:DH49)</f>
        <v>1378.7594243421047</v>
      </c>
      <c r="DM49" s="14">
        <f>CY49-SUM(DE$7:DE49)+SUM(DI$7:DI49)</f>
        <v>330.69564593301413</v>
      </c>
      <c r="DN49" s="14">
        <f>CZ49-SUM(DF$7:DF49)+SUM(DJ$7:DJ49)</f>
        <v>73.690727272727273</v>
      </c>
      <c r="DQ49" s="95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520.13438596491233</v>
      </c>
      <c r="DV49" s="14">
        <f t="shared" si="132"/>
        <v>335.96771929824564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39">
        <v>44</v>
      </c>
      <c r="EG49" s="14">
        <f t="shared" si="72"/>
        <v>5</v>
      </c>
      <c r="EH49" s="19">
        <f t="shared" si="114"/>
        <v>0.55000000000000004</v>
      </c>
      <c r="EI49" s="139">
        <v>3</v>
      </c>
      <c r="EJ49" s="139" t="s">
        <v>945</v>
      </c>
      <c r="EK49" s="139">
        <f t="shared" si="73"/>
        <v>4234</v>
      </c>
      <c r="EL49" s="139" t="s">
        <v>853</v>
      </c>
      <c r="EM49" s="139">
        <f t="shared" si="117"/>
        <v>11</v>
      </c>
      <c r="EN49" s="139" t="s">
        <v>854</v>
      </c>
      <c r="EO49" s="139">
        <v>7</v>
      </c>
      <c r="EP49" s="139">
        <f t="shared" si="124"/>
        <v>0.02</v>
      </c>
      <c r="EQ49" s="139">
        <v>1</v>
      </c>
      <c r="ER49" s="139">
        <f t="shared" si="130"/>
        <v>72</v>
      </c>
      <c r="ES49" s="139"/>
      <c r="ET49" s="139">
        <f t="shared" si="115"/>
        <v>47.995388471177947</v>
      </c>
      <c r="EV49">
        <v>0</v>
      </c>
      <c r="EW49">
        <v>1</v>
      </c>
      <c r="EX49">
        <f t="shared" si="125"/>
        <v>17</v>
      </c>
      <c r="EY49" s="89">
        <f t="shared" si="126"/>
        <v>1.04E-2</v>
      </c>
      <c r="EZ49">
        <v>1</v>
      </c>
      <c r="FA49">
        <f t="shared" si="127"/>
        <v>34</v>
      </c>
      <c r="FB49" s="89">
        <f t="shared" si="128"/>
        <v>4.1700000000000001E-2</v>
      </c>
      <c r="FC49">
        <v>1</v>
      </c>
      <c r="FD49">
        <f t="shared" si="129"/>
        <v>72</v>
      </c>
      <c r="FN49" s="101">
        <v>44</v>
      </c>
      <c r="FO49" s="101">
        <f t="shared" si="75"/>
        <v>39</v>
      </c>
      <c r="FP49" s="101">
        <f t="shared" si="76"/>
        <v>1</v>
      </c>
      <c r="FQ49" s="14">
        <f t="shared" si="77"/>
        <v>5</v>
      </c>
      <c r="FR49" s="101" t="str">
        <f t="shared" si="78"/>
        <v>关羽专属武器-魂珠-5 3级</v>
      </c>
      <c r="FS49" s="101">
        <f t="shared" si="79"/>
        <v>5</v>
      </c>
      <c r="FT49" s="101">
        <f t="shared" si="80"/>
        <v>3</v>
      </c>
      <c r="FU49" s="101" t="str">
        <f t="shared" si="8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82"/>
        <v>专属强化石2</v>
      </c>
      <c r="FX49" s="101">
        <f t="shared" si="83"/>
        <v>3</v>
      </c>
      <c r="FY49" s="101" t="str">
        <f t="shared" si="84"/>
        <v>专属强化石3</v>
      </c>
      <c r="FZ49" s="101">
        <f t="shared" si="85"/>
        <v>2</v>
      </c>
      <c r="GA49" s="101">
        <f t="shared" si="86"/>
        <v>7.0000000000000007E-2</v>
      </c>
      <c r="GB49" s="101">
        <f t="shared" si="87"/>
        <v>1</v>
      </c>
      <c r="GC49" s="101">
        <f t="shared" si="88"/>
        <v>22</v>
      </c>
      <c r="GD49" s="101">
        <f t="shared" si="89"/>
        <v>0</v>
      </c>
      <c r="GE49" s="101">
        <f t="shared" si="90"/>
        <v>1</v>
      </c>
      <c r="GF49" s="101">
        <f t="shared" si="91"/>
        <v>5</v>
      </c>
      <c r="GG49" s="101">
        <f t="shared" si="92"/>
        <v>3.3700000000000001E-2</v>
      </c>
      <c r="GH49" s="101">
        <f t="shared" si="93"/>
        <v>1</v>
      </c>
      <c r="GI49" s="101">
        <f t="shared" si="94"/>
        <v>10</v>
      </c>
      <c r="GJ49" s="101">
        <f t="shared" si="95"/>
        <v>0.13489999999999999</v>
      </c>
      <c r="GK49" s="101">
        <f t="shared" si="96"/>
        <v>1</v>
      </c>
      <c r="GL49" s="101">
        <f t="shared" si="97"/>
        <v>22</v>
      </c>
    </row>
    <row r="50" spans="81:194" ht="16.5" x14ac:dyDescent="0.2">
      <c r="CC50" s="81">
        <v>45</v>
      </c>
      <c r="CD50" s="174">
        <f>INDEX(节奏总表!$CK$4:$CK$63,专属武器强化!CC50)</f>
        <v>137</v>
      </c>
      <c r="CE50" s="81"/>
      <c r="CF50" s="81">
        <f t="shared" si="118"/>
        <v>8</v>
      </c>
      <c r="CG50" s="14">
        <f t="shared" si="119"/>
        <v>0</v>
      </c>
      <c r="CH50" s="14">
        <f t="shared" si="120"/>
        <v>0</v>
      </c>
      <c r="CI50" s="14">
        <f t="shared" si="121"/>
        <v>80</v>
      </c>
      <c r="CJ50" s="14">
        <f t="shared" si="122"/>
        <v>48</v>
      </c>
      <c r="CK50" s="14"/>
      <c r="CL50" s="14"/>
      <c r="CM50" s="14"/>
      <c r="CN50" s="14"/>
      <c r="CO50" s="14">
        <f>SUM(CG$6:CG50)</f>
        <v>3340</v>
      </c>
      <c r="CP50" s="14">
        <f>SUM(CH$6:CH50)</f>
        <v>3340</v>
      </c>
      <c r="CQ50" s="14">
        <f>SUM(CI$6:CI50)</f>
        <v>1935</v>
      </c>
      <c r="CR50" s="14">
        <f>SUM(CJ$6:CJ50)</f>
        <v>554</v>
      </c>
      <c r="CU50" s="83">
        <v>35</v>
      </c>
      <c r="CV50" s="14">
        <f>INDEX(节奏总表!$CK$4:CK107,专属武器强化!CU50)</f>
        <v>126</v>
      </c>
      <c r="CW50" s="14">
        <f t="shared" si="123"/>
        <v>3340</v>
      </c>
      <c r="CX50" s="14">
        <f t="shared" si="60"/>
        <v>3200</v>
      </c>
      <c r="CY50" s="14">
        <f t="shared" si="61"/>
        <v>1085</v>
      </c>
      <c r="CZ50" s="14">
        <f t="shared" si="62"/>
        <v>142</v>
      </c>
      <c r="DA50" s="83">
        <v>7</v>
      </c>
      <c r="DB50" s="83">
        <v>1</v>
      </c>
      <c r="DC50" s="14">
        <f t="shared" si="105"/>
        <v>0</v>
      </c>
      <c r="DD50" s="14">
        <f t="shared" si="106"/>
        <v>0</v>
      </c>
      <c r="DE50" s="14">
        <f t="shared" si="107"/>
        <v>89.606363636363639</v>
      </c>
      <c r="DF50" s="14">
        <f t="shared" si="108"/>
        <v>30.171818181818182</v>
      </c>
      <c r="DG50" s="83"/>
      <c r="DH50" s="83"/>
      <c r="DI50" s="83"/>
      <c r="DJ50" s="83"/>
      <c r="DK50" s="14">
        <f>CW50-SUM(DC$7:DC50)+SUM(DG$7:DG50)</f>
        <v>969.17124999999942</v>
      </c>
      <c r="DL50" s="14">
        <f>CX50-SUM(DD$7:DD50)+SUM(DH$7:DH50)</f>
        <v>1448.7594243421047</v>
      </c>
      <c r="DM50" s="14">
        <f>CY50-SUM(DE$7:DE50)+SUM(DI$7:DI50)</f>
        <v>346.08928229665048</v>
      </c>
      <c r="DN50" s="14">
        <f>CZ50-SUM(DF$7:DF50)+SUM(DJ$7:DJ50)</f>
        <v>57.518909090909091</v>
      </c>
      <c r="DQ50" s="95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841.39385964912287</v>
      </c>
      <c r="DV50" s="14">
        <f t="shared" si="132"/>
        <v>543.47719298245624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39">
        <v>45</v>
      </c>
      <c r="EG50" s="14">
        <f t="shared" si="72"/>
        <v>5</v>
      </c>
      <c r="EH50" s="19">
        <f t="shared" si="114"/>
        <v>0.89000000000000012</v>
      </c>
      <c r="EI50" s="139">
        <v>3</v>
      </c>
      <c r="EJ50" s="139" t="s">
        <v>945</v>
      </c>
      <c r="EK50" s="139">
        <f t="shared" si="73"/>
        <v>5446</v>
      </c>
      <c r="EL50" s="139" t="s">
        <v>853</v>
      </c>
      <c r="EM50" s="139">
        <f t="shared" si="117"/>
        <v>14</v>
      </c>
      <c r="EN50" s="139" t="s">
        <v>854</v>
      </c>
      <c r="EO50" s="139">
        <v>9</v>
      </c>
      <c r="EP50" s="139">
        <f t="shared" si="124"/>
        <v>0.02</v>
      </c>
      <c r="EQ50" s="139">
        <v>1</v>
      </c>
      <c r="ER50" s="139">
        <f t="shared" si="130"/>
        <v>91</v>
      </c>
      <c r="ES50" s="139"/>
      <c r="ET50" s="139">
        <f t="shared" si="115"/>
        <v>60.386354775828472</v>
      </c>
      <c r="EV50">
        <v>0</v>
      </c>
      <c r="EW50">
        <v>1</v>
      </c>
      <c r="EX50">
        <f t="shared" si="125"/>
        <v>21</v>
      </c>
      <c r="EY50" s="89">
        <f t="shared" si="126"/>
        <v>8.3000000000000001E-3</v>
      </c>
      <c r="EZ50">
        <v>1</v>
      </c>
      <c r="FA50">
        <f t="shared" si="127"/>
        <v>42</v>
      </c>
      <c r="FB50" s="89">
        <f t="shared" si="128"/>
        <v>3.3099999999999997E-2</v>
      </c>
      <c r="FC50">
        <v>1</v>
      </c>
      <c r="FD50">
        <f t="shared" si="129"/>
        <v>91</v>
      </c>
      <c r="FN50" s="101">
        <v>45</v>
      </c>
      <c r="FO50" s="101">
        <f t="shared" si="75"/>
        <v>40</v>
      </c>
      <c r="FP50" s="101">
        <f t="shared" si="76"/>
        <v>1</v>
      </c>
      <c r="FQ50" s="14">
        <f t="shared" si="77"/>
        <v>5</v>
      </c>
      <c r="FR50" s="101" t="str">
        <f t="shared" si="78"/>
        <v>关羽专属武器-魂珠-5 4级</v>
      </c>
      <c r="FS50" s="101">
        <f t="shared" si="79"/>
        <v>5</v>
      </c>
      <c r="FT50" s="101">
        <f t="shared" si="80"/>
        <v>4</v>
      </c>
      <c r="FU50" s="101" t="str">
        <f t="shared" si="8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82"/>
        <v>专属强化石2</v>
      </c>
      <c r="FX50" s="101">
        <f t="shared" si="83"/>
        <v>5</v>
      </c>
      <c r="FY50" s="101" t="str">
        <f t="shared" si="84"/>
        <v>专属强化石3</v>
      </c>
      <c r="FZ50" s="101">
        <f t="shared" si="85"/>
        <v>3</v>
      </c>
      <c r="GA50" s="101">
        <f t="shared" si="86"/>
        <v>0.06</v>
      </c>
      <c r="GB50" s="101">
        <f t="shared" si="87"/>
        <v>1</v>
      </c>
      <c r="GC50" s="101">
        <f t="shared" si="88"/>
        <v>25</v>
      </c>
      <c r="GD50" s="101">
        <f t="shared" si="89"/>
        <v>0</v>
      </c>
      <c r="GE50" s="101">
        <f t="shared" si="90"/>
        <v>1</v>
      </c>
      <c r="GF50" s="101">
        <f t="shared" si="91"/>
        <v>6</v>
      </c>
      <c r="GG50" s="101">
        <f t="shared" si="92"/>
        <v>3.04E-2</v>
      </c>
      <c r="GH50" s="101">
        <f t="shared" si="93"/>
        <v>1</v>
      </c>
      <c r="GI50" s="101">
        <f t="shared" si="94"/>
        <v>12</v>
      </c>
      <c r="GJ50" s="101">
        <f t="shared" si="95"/>
        <v>0.12139999999999999</v>
      </c>
      <c r="GK50" s="101">
        <f t="shared" si="96"/>
        <v>1</v>
      </c>
      <c r="GL50" s="101">
        <f t="shared" si="97"/>
        <v>25</v>
      </c>
    </row>
    <row r="51" spans="81:194" ht="16.5" x14ac:dyDescent="0.2">
      <c r="CC51" s="81">
        <v>46</v>
      </c>
      <c r="CD51" s="174">
        <f>INDEX(节奏总表!$CK$4:$CK$63,专属武器强化!CC51)</f>
        <v>138</v>
      </c>
      <c r="CE51" s="81"/>
      <c r="CF51" s="81">
        <f t="shared" si="118"/>
        <v>8</v>
      </c>
      <c r="CG51" s="14">
        <f t="shared" si="119"/>
        <v>0</v>
      </c>
      <c r="CH51" s="14">
        <f t="shared" si="120"/>
        <v>0</v>
      </c>
      <c r="CI51" s="14">
        <f t="shared" si="121"/>
        <v>80</v>
      </c>
      <c r="CJ51" s="14">
        <f t="shared" si="122"/>
        <v>48</v>
      </c>
      <c r="CK51" s="14"/>
      <c r="CL51" s="14"/>
      <c r="CM51" s="14"/>
      <c r="CN51" s="14"/>
      <c r="CO51" s="14">
        <f>SUM(CG$6:CG51)</f>
        <v>3340</v>
      </c>
      <c r="CP51" s="14">
        <f>SUM(CH$6:CH51)</f>
        <v>3340</v>
      </c>
      <c r="CQ51" s="14">
        <f>SUM(CI$6:CI51)</f>
        <v>2015</v>
      </c>
      <c r="CR51" s="14">
        <f>SUM(CJ$6:CJ51)</f>
        <v>602</v>
      </c>
      <c r="CU51" s="83">
        <v>36</v>
      </c>
      <c r="CV51" s="14">
        <f>INDEX(节奏总表!$CK$4:CK108,专属武器强化!CU51)</f>
        <v>127</v>
      </c>
      <c r="CW51" s="14">
        <f t="shared" si="123"/>
        <v>3340</v>
      </c>
      <c r="CX51" s="14">
        <f t="shared" si="60"/>
        <v>3270</v>
      </c>
      <c r="CY51" s="14">
        <f t="shared" si="61"/>
        <v>1190</v>
      </c>
      <c r="CZ51" s="14">
        <f t="shared" si="62"/>
        <v>156</v>
      </c>
      <c r="DA51" s="83">
        <v>6</v>
      </c>
      <c r="DB51" s="83">
        <v>3</v>
      </c>
      <c r="DC51" s="14">
        <f t="shared" si="105"/>
        <v>0</v>
      </c>
      <c r="DD51" s="14">
        <f t="shared" si="106"/>
        <v>0</v>
      </c>
      <c r="DE51" s="14">
        <f t="shared" si="107"/>
        <v>268.8190909090909</v>
      </c>
      <c r="DF51" s="14">
        <f t="shared" si="108"/>
        <v>54.309272727272713</v>
      </c>
      <c r="DG51" s="83"/>
      <c r="DH51" s="83"/>
      <c r="DI51" s="83"/>
      <c r="DJ51" s="83"/>
      <c r="DK51" s="14">
        <f>CW51-SUM(DC$7:DC51)+SUM(DG$7:DG51)</f>
        <v>969.17124999999942</v>
      </c>
      <c r="DL51" s="14">
        <f>CX51-SUM(DD$7:DD51)+SUM(DH$7:DH51)</f>
        <v>1518.7594243421047</v>
      </c>
      <c r="DM51" s="14">
        <f>CY51-SUM(DE$7:DE51)+SUM(DI$7:DI51)</f>
        <v>182.27019138755963</v>
      </c>
      <c r="DN51" s="14">
        <f>CZ51-SUM(DF$7:DF51)+SUM(DJ$7:DJ51)</f>
        <v>17.209636363636378</v>
      </c>
      <c r="DQ51" s="95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29.868787878787881</v>
      </c>
      <c r="DW51" s="14">
        <f t="shared" si="132"/>
        <v>6.0343636363636364</v>
      </c>
      <c r="DX51" s="14">
        <f t="shared" si="69"/>
        <v>3</v>
      </c>
      <c r="DY51" s="14">
        <f t="shared" si="70"/>
        <v>4</v>
      </c>
      <c r="EF51" s="139">
        <v>46</v>
      </c>
      <c r="EG51" s="14">
        <f t="shared" si="72"/>
        <v>6</v>
      </c>
      <c r="EH51" s="19">
        <v>0.02</v>
      </c>
      <c r="EI51" s="139">
        <v>3</v>
      </c>
      <c r="EJ51" s="139" t="s">
        <v>945</v>
      </c>
      <c r="EK51" s="139">
        <f t="shared" si="73"/>
        <v>1454</v>
      </c>
      <c r="EL51" s="139" t="s">
        <v>854</v>
      </c>
      <c r="EM51" s="139">
        <f>ROUND(EO51*DV51/DW51,0)</f>
        <v>5</v>
      </c>
      <c r="EN51" s="139" t="s">
        <v>857</v>
      </c>
      <c r="EO51" s="139">
        <v>1</v>
      </c>
      <c r="EP51" s="139">
        <f t="shared" si="124"/>
        <v>0.17</v>
      </c>
      <c r="EQ51" s="139">
        <v>1</v>
      </c>
      <c r="ER51" s="139">
        <f t="shared" si="130"/>
        <v>9</v>
      </c>
      <c r="ES51" s="139"/>
      <c r="ET51" s="139">
        <f t="shared" ref="ET51:ET68" si="133">DW51/EO51</f>
        <v>6.0343636363636364</v>
      </c>
      <c r="EV51">
        <v>0</v>
      </c>
      <c r="EW51">
        <v>1</v>
      </c>
      <c r="EX51">
        <f t="shared" si="125"/>
        <v>2</v>
      </c>
      <c r="EY51" s="89">
        <f t="shared" si="126"/>
        <v>8.2900000000000001E-2</v>
      </c>
      <c r="EZ51">
        <v>1</v>
      </c>
      <c r="FA51">
        <f t="shared" si="127"/>
        <v>4</v>
      </c>
      <c r="FB51" s="89">
        <f t="shared" si="128"/>
        <v>0.33139999999999997</v>
      </c>
      <c r="FC51">
        <v>1</v>
      </c>
      <c r="FD51">
        <f t="shared" si="129"/>
        <v>9</v>
      </c>
      <c r="FN51" s="101">
        <v>46</v>
      </c>
      <c r="FO51" s="101">
        <f t="shared" si="75"/>
        <v>41</v>
      </c>
      <c r="FP51" s="101">
        <f t="shared" si="76"/>
        <v>1</v>
      </c>
      <c r="FQ51" s="14">
        <f t="shared" si="77"/>
        <v>5</v>
      </c>
      <c r="FR51" s="101" t="str">
        <f t="shared" si="78"/>
        <v>关羽专属武器-魂珠-5 5级</v>
      </c>
      <c r="FS51" s="101">
        <f t="shared" si="79"/>
        <v>5</v>
      </c>
      <c r="FT51" s="101">
        <f t="shared" si="80"/>
        <v>5</v>
      </c>
      <c r="FU51" s="101" t="str">
        <f t="shared" si="8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82"/>
        <v>专属强化石2</v>
      </c>
      <c r="FX51" s="101">
        <f t="shared" si="83"/>
        <v>5</v>
      </c>
      <c r="FY51" s="101" t="str">
        <f t="shared" si="84"/>
        <v>专属强化石3</v>
      </c>
      <c r="FZ51" s="101">
        <f t="shared" si="85"/>
        <v>3</v>
      </c>
      <c r="GA51" s="101">
        <f t="shared" si="86"/>
        <v>0.04</v>
      </c>
      <c r="GB51" s="101">
        <f t="shared" si="87"/>
        <v>1</v>
      </c>
      <c r="GC51" s="101">
        <f t="shared" si="88"/>
        <v>40</v>
      </c>
      <c r="GD51" s="101">
        <f t="shared" si="89"/>
        <v>0</v>
      </c>
      <c r="GE51" s="101">
        <f t="shared" si="90"/>
        <v>1</v>
      </c>
      <c r="GF51" s="101">
        <f t="shared" si="91"/>
        <v>9</v>
      </c>
      <c r="GG51" s="101">
        <f t="shared" si="92"/>
        <v>1.9E-2</v>
      </c>
      <c r="GH51" s="101">
        <f t="shared" si="93"/>
        <v>1</v>
      </c>
      <c r="GI51" s="101">
        <f t="shared" si="94"/>
        <v>18</v>
      </c>
      <c r="GJ51" s="101">
        <f t="shared" si="95"/>
        <v>7.5899999999999995E-2</v>
      </c>
      <c r="GK51" s="101">
        <f t="shared" si="96"/>
        <v>1</v>
      </c>
      <c r="GL51" s="101">
        <f t="shared" si="97"/>
        <v>40</v>
      </c>
    </row>
    <row r="52" spans="81:194" ht="16.5" x14ac:dyDescent="0.2">
      <c r="CC52" s="81">
        <v>47</v>
      </c>
      <c r="CD52" s="174">
        <f>INDEX(节奏总表!$CK$4:$CK$63,专属武器强化!CC52)</f>
        <v>139</v>
      </c>
      <c r="CE52" s="81"/>
      <c r="CF52" s="81">
        <f t="shared" si="118"/>
        <v>8</v>
      </c>
      <c r="CG52" s="14">
        <f t="shared" si="119"/>
        <v>0</v>
      </c>
      <c r="CH52" s="14">
        <f t="shared" si="120"/>
        <v>0</v>
      </c>
      <c r="CI52" s="14">
        <f t="shared" si="121"/>
        <v>80</v>
      </c>
      <c r="CJ52" s="14">
        <f t="shared" si="122"/>
        <v>48</v>
      </c>
      <c r="CK52" s="14"/>
      <c r="CL52" s="14"/>
      <c r="CM52" s="14"/>
      <c r="CN52" s="14"/>
      <c r="CO52" s="14">
        <f>SUM(CG$6:CG52)</f>
        <v>3340</v>
      </c>
      <c r="CP52" s="14">
        <f>SUM(CH$6:CH52)</f>
        <v>3340</v>
      </c>
      <c r="CQ52" s="14">
        <f>SUM(CI$6:CI52)</f>
        <v>2095</v>
      </c>
      <c r="CR52" s="14">
        <f>SUM(CJ$6:CJ52)</f>
        <v>650</v>
      </c>
      <c r="CU52" s="83">
        <v>37</v>
      </c>
      <c r="CV52" s="14">
        <f>INDEX(节奏总表!$CK$4:CK109,专属武器强化!CU52)</f>
        <v>128</v>
      </c>
      <c r="CW52" s="14">
        <f t="shared" si="123"/>
        <v>3340</v>
      </c>
      <c r="CX52" s="14">
        <f t="shared" si="60"/>
        <v>3340</v>
      </c>
      <c r="CY52" s="14">
        <f t="shared" si="61"/>
        <v>1295</v>
      </c>
      <c r="CZ52" s="14">
        <f t="shared" si="62"/>
        <v>170</v>
      </c>
      <c r="DA52" s="83">
        <v>0</v>
      </c>
      <c r="DB52" s="83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3"/>
      <c r="DH52" s="83"/>
      <c r="DI52" s="83"/>
      <c r="DJ52" s="83"/>
      <c r="DK52" s="14">
        <f>CW52-SUM(DC$7:DC52)+SUM(DG$7:DG52)</f>
        <v>969.17124999999942</v>
      </c>
      <c r="DL52" s="14">
        <f>CX52-SUM(DD$7:DD52)+SUM(DH$7:DH52)</f>
        <v>1588.7594243421047</v>
      </c>
      <c r="DM52" s="14">
        <f>CY52-SUM(DE$7:DE52)+SUM(DI$7:DI52)</f>
        <v>287.27019138755963</v>
      </c>
      <c r="DN52" s="14">
        <f>CZ52-SUM(DF$7:DF52)+SUM(DJ$7:DJ52)</f>
        <v>31.209636363636378</v>
      </c>
      <c r="DQ52" s="95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59.737575757575762</v>
      </c>
      <c r="DW52" s="14">
        <f t="shared" si="132"/>
        <v>12.068727272727273</v>
      </c>
      <c r="DX52" s="14">
        <f t="shared" si="69"/>
        <v>3</v>
      </c>
      <c r="DY52" s="14">
        <f t="shared" si="70"/>
        <v>4</v>
      </c>
      <c r="EF52" s="139">
        <v>47</v>
      </c>
      <c r="EG52" s="14">
        <f t="shared" si="72"/>
        <v>6</v>
      </c>
      <c r="EH52" s="19">
        <v>0.03</v>
      </c>
      <c r="EI52" s="139">
        <v>3</v>
      </c>
      <c r="EJ52" s="139" t="s">
        <v>945</v>
      </c>
      <c r="EK52" s="139">
        <f t="shared" si="73"/>
        <v>2181</v>
      </c>
      <c r="EL52" s="139" t="s">
        <v>854</v>
      </c>
      <c r="EM52" s="139">
        <f t="shared" ref="EM52:EM68" si="134">ROUND(EO52*DV52/DW52,0)</f>
        <v>10</v>
      </c>
      <c r="EN52" s="139" t="s">
        <v>857</v>
      </c>
      <c r="EO52" s="139">
        <v>2</v>
      </c>
      <c r="EP52" s="139">
        <f t="shared" si="124"/>
        <v>0.17</v>
      </c>
      <c r="EQ52" s="139">
        <v>1</v>
      </c>
      <c r="ER52" s="139">
        <f t="shared" ref="ER52:ER77" si="135">FD52</f>
        <v>9</v>
      </c>
      <c r="ES52" s="139"/>
      <c r="ET52" s="139">
        <f t="shared" si="133"/>
        <v>6.0343636363636364</v>
      </c>
      <c r="EV52">
        <v>0</v>
      </c>
      <c r="EW52">
        <v>1</v>
      </c>
      <c r="EX52">
        <f t="shared" si="125"/>
        <v>2</v>
      </c>
      <c r="EY52" s="89">
        <f t="shared" si="126"/>
        <v>8.2900000000000001E-2</v>
      </c>
      <c r="EZ52">
        <v>1</v>
      </c>
      <c r="FA52">
        <f t="shared" si="127"/>
        <v>4</v>
      </c>
      <c r="FB52" s="89">
        <f t="shared" si="128"/>
        <v>0.33139999999999997</v>
      </c>
      <c r="FC52">
        <v>1</v>
      </c>
      <c r="FD52">
        <f t="shared" si="129"/>
        <v>9</v>
      </c>
      <c r="FN52" s="101">
        <v>47</v>
      </c>
      <c r="FO52" s="101">
        <f t="shared" si="75"/>
        <v>42</v>
      </c>
      <c r="FP52" s="101">
        <f t="shared" si="76"/>
        <v>1</v>
      </c>
      <c r="FQ52" s="14">
        <f t="shared" si="77"/>
        <v>5</v>
      </c>
      <c r="FR52" s="101" t="str">
        <f t="shared" si="78"/>
        <v>关羽专属武器-魂珠-5 6级</v>
      </c>
      <c r="FS52" s="101">
        <f t="shared" si="79"/>
        <v>5</v>
      </c>
      <c r="FT52" s="101">
        <f t="shared" si="80"/>
        <v>6</v>
      </c>
      <c r="FU52" s="101" t="str">
        <f t="shared" si="8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82"/>
        <v>专属强化石2</v>
      </c>
      <c r="FX52" s="101">
        <f t="shared" si="83"/>
        <v>8</v>
      </c>
      <c r="FY52" s="101" t="str">
        <f t="shared" si="84"/>
        <v>专属强化石3</v>
      </c>
      <c r="FZ52" s="101">
        <f t="shared" si="85"/>
        <v>5</v>
      </c>
      <c r="GA52" s="101">
        <f t="shared" si="86"/>
        <v>0.04</v>
      </c>
      <c r="GB52" s="101">
        <f t="shared" si="87"/>
        <v>1</v>
      </c>
      <c r="GC52" s="101">
        <f t="shared" si="88"/>
        <v>39</v>
      </c>
      <c r="GD52" s="101">
        <f t="shared" si="89"/>
        <v>0</v>
      </c>
      <c r="GE52" s="101">
        <f t="shared" si="90"/>
        <v>1</v>
      </c>
      <c r="GF52" s="101">
        <f t="shared" si="91"/>
        <v>9</v>
      </c>
      <c r="GG52" s="101">
        <f t="shared" si="92"/>
        <v>1.95E-2</v>
      </c>
      <c r="GH52" s="101">
        <f t="shared" si="93"/>
        <v>1</v>
      </c>
      <c r="GI52" s="101">
        <f t="shared" si="94"/>
        <v>18</v>
      </c>
      <c r="GJ52" s="101">
        <f t="shared" si="95"/>
        <v>7.7799999999999994E-2</v>
      </c>
      <c r="GK52" s="101">
        <f t="shared" si="96"/>
        <v>1</v>
      </c>
      <c r="GL52" s="101">
        <f t="shared" si="97"/>
        <v>39</v>
      </c>
    </row>
    <row r="53" spans="81:194" ht="16.5" x14ac:dyDescent="0.2">
      <c r="CC53" s="81">
        <v>48</v>
      </c>
      <c r="CD53" s="174">
        <f>INDEX(节奏总表!$CK$4:$CK$63,专属武器强化!CC53)</f>
        <v>140</v>
      </c>
      <c r="CE53" s="81"/>
      <c r="CF53" s="81">
        <f t="shared" si="118"/>
        <v>9</v>
      </c>
      <c r="CG53" s="14">
        <f t="shared" si="119"/>
        <v>0</v>
      </c>
      <c r="CH53" s="14">
        <f t="shared" si="120"/>
        <v>0</v>
      </c>
      <c r="CI53" s="14">
        <f t="shared" si="121"/>
        <v>75</v>
      </c>
      <c r="CJ53" s="14">
        <f t="shared" si="122"/>
        <v>70</v>
      </c>
      <c r="CK53" s="14"/>
      <c r="CL53" s="14"/>
      <c r="CM53" s="14"/>
      <c r="CN53" s="14"/>
      <c r="CO53" s="14">
        <f>SUM(CG$6:CG53)</f>
        <v>3340</v>
      </c>
      <c r="CP53" s="14">
        <f>SUM(CH$6:CH53)</f>
        <v>3340</v>
      </c>
      <c r="CQ53" s="14">
        <f>SUM(CI$6:CI53)</f>
        <v>2170</v>
      </c>
      <c r="CR53" s="14">
        <f>SUM(CJ$6:CJ53)</f>
        <v>720</v>
      </c>
      <c r="CU53" s="83">
        <v>38</v>
      </c>
      <c r="CV53" s="14">
        <f>INDEX(节奏总表!$CK$4:CK110,专属武器强化!CU53)</f>
        <v>130</v>
      </c>
      <c r="CW53" s="14">
        <f t="shared" si="123"/>
        <v>3340</v>
      </c>
      <c r="CX53" s="14">
        <f t="shared" si="60"/>
        <v>3340</v>
      </c>
      <c r="CY53" s="14">
        <f t="shared" si="61"/>
        <v>1375</v>
      </c>
      <c r="CZ53" s="14">
        <f t="shared" si="62"/>
        <v>218</v>
      </c>
      <c r="DA53" s="83">
        <v>7</v>
      </c>
      <c r="DB53" s="83">
        <v>2</v>
      </c>
      <c r="DC53" s="14">
        <f t="shared" si="105"/>
        <v>0</v>
      </c>
      <c r="DD53" s="14">
        <f t="shared" si="106"/>
        <v>0</v>
      </c>
      <c r="DE53" s="14">
        <f t="shared" si="107"/>
        <v>179.21272727272728</v>
      </c>
      <c r="DF53" s="14">
        <f t="shared" si="108"/>
        <v>60.343636363636364</v>
      </c>
      <c r="DG53" s="83"/>
      <c r="DH53" s="83"/>
      <c r="DI53" s="83"/>
      <c r="DJ53" s="83"/>
      <c r="DK53" s="14">
        <f>CW53-SUM(DC$7:DC53)+SUM(DG$7:DG53)</f>
        <v>969.17124999999942</v>
      </c>
      <c r="DL53" s="14">
        <f>CX53-SUM(DD$7:DD53)+SUM(DH$7:DH53)</f>
        <v>1588.7594243421047</v>
      </c>
      <c r="DM53" s="14">
        <f>CY53-SUM(DE$7:DE53)+SUM(DI$7:DI53)</f>
        <v>188.05746411483233</v>
      </c>
      <c r="DN53" s="14">
        <f>CZ53-SUM(DF$7:DF53)+SUM(DJ$7:DJ53)</f>
        <v>18.866000000000014</v>
      </c>
      <c r="DQ53" s="95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89.606363636363639</v>
      </c>
      <c r="DW53" s="14">
        <f t="shared" si="132"/>
        <v>18.103090909090906</v>
      </c>
      <c r="DX53" s="14">
        <f t="shared" si="69"/>
        <v>3</v>
      </c>
      <c r="DY53" s="14">
        <f t="shared" si="70"/>
        <v>4</v>
      </c>
      <c r="EF53" s="139">
        <v>48</v>
      </c>
      <c r="EG53" s="14">
        <f t="shared" si="72"/>
        <v>6</v>
      </c>
      <c r="EH53" s="19">
        <f t="shared" ref="EH53" si="136">EH51+EH52</f>
        <v>0.05</v>
      </c>
      <c r="EI53" s="139">
        <v>3</v>
      </c>
      <c r="EJ53" s="139" t="s">
        <v>945</v>
      </c>
      <c r="EK53" s="139">
        <f t="shared" si="73"/>
        <v>2423</v>
      </c>
      <c r="EL53" s="139" t="s">
        <v>854</v>
      </c>
      <c r="EM53" s="139">
        <f t="shared" si="134"/>
        <v>10</v>
      </c>
      <c r="EN53" s="139" t="s">
        <v>857</v>
      </c>
      <c r="EO53" s="139">
        <v>2</v>
      </c>
      <c r="EP53" s="139">
        <f t="shared" si="124"/>
        <v>0.11</v>
      </c>
      <c r="EQ53" s="139">
        <v>1</v>
      </c>
      <c r="ER53" s="139">
        <f t="shared" si="135"/>
        <v>14</v>
      </c>
      <c r="ES53" s="139"/>
      <c r="ET53" s="139">
        <f t="shared" si="133"/>
        <v>9.0515454545454528</v>
      </c>
      <c r="EV53">
        <v>0</v>
      </c>
      <c r="EW53">
        <v>1</v>
      </c>
      <c r="EX53">
        <f t="shared" si="125"/>
        <v>3</v>
      </c>
      <c r="EY53" s="89">
        <f t="shared" si="126"/>
        <v>5.5199999999999999E-2</v>
      </c>
      <c r="EZ53">
        <v>1</v>
      </c>
      <c r="FA53">
        <f t="shared" si="127"/>
        <v>6</v>
      </c>
      <c r="FB53" s="89">
        <f t="shared" si="128"/>
        <v>0.221</v>
      </c>
      <c r="FC53">
        <v>1</v>
      </c>
      <c r="FD53">
        <f t="shared" si="129"/>
        <v>14</v>
      </c>
      <c r="FN53" s="101">
        <v>48</v>
      </c>
      <c r="FO53" s="101">
        <f t="shared" si="75"/>
        <v>43</v>
      </c>
      <c r="FP53" s="101">
        <f t="shared" si="76"/>
        <v>1</v>
      </c>
      <c r="FQ53" s="14">
        <f t="shared" si="77"/>
        <v>5</v>
      </c>
      <c r="FR53" s="101" t="str">
        <f t="shared" si="78"/>
        <v>关羽专属武器-魂珠-5 7级</v>
      </c>
      <c r="FS53" s="101">
        <f t="shared" si="79"/>
        <v>5</v>
      </c>
      <c r="FT53" s="101">
        <f t="shared" si="80"/>
        <v>7</v>
      </c>
      <c r="FU53" s="101" t="str">
        <f t="shared" si="8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82"/>
        <v>专属强化石2</v>
      </c>
      <c r="FX53" s="101">
        <f t="shared" si="83"/>
        <v>8</v>
      </c>
      <c r="FY53" s="101" t="str">
        <f t="shared" si="84"/>
        <v>专属强化石3</v>
      </c>
      <c r="FZ53" s="101">
        <f t="shared" si="85"/>
        <v>5</v>
      </c>
      <c r="GA53" s="101">
        <f t="shared" si="86"/>
        <v>0.02</v>
      </c>
      <c r="GB53" s="101">
        <f t="shared" si="87"/>
        <v>1</v>
      </c>
      <c r="GC53" s="101">
        <f t="shared" si="88"/>
        <v>62</v>
      </c>
      <c r="GD53" s="101">
        <f t="shared" si="89"/>
        <v>0</v>
      </c>
      <c r="GE53" s="101">
        <f t="shared" si="90"/>
        <v>1</v>
      </c>
      <c r="GF53" s="101">
        <f t="shared" si="91"/>
        <v>15</v>
      </c>
      <c r="GG53" s="101">
        <f t="shared" si="92"/>
        <v>1.2E-2</v>
      </c>
      <c r="GH53" s="101">
        <f t="shared" si="93"/>
        <v>1</v>
      </c>
      <c r="GI53" s="101">
        <f t="shared" si="94"/>
        <v>29</v>
      </c>
      <c r="GJ53" s="101">
        <f t="shared" si="95"/>
        <v>4.82E-2</v>
      </c>
      <c r="GK53" s="101">
        <f t="shared" si="96"/>
        <v>1</v>
      </c>
      <c r="GL53" s="101">
        <f t="shared" si="97"/>
        <v>62</v>
      </c>
    </row>
    <row r="54" spans="81:194" ht="16.5" x14ac:dyDescent="0.2">
      <c r="CC54" s="81">
        <v>49</v>
      </c>
      <c r="CD54" s="174">
        <f>INDEX(节奏总表!$CK$4:$CK$63,专属武器强化!CC54)</f>
        <v>141</v>
      </c>
      <c r="CE54" s="81"/>
      <c r="CF54" s="81">
        <f t="shared" si="118"/>
        <v>9</v>
      </c>
      <c r="CG54" s="14">
        <f t="shared" si="119"/>
        <v>0</v>
      </c>
      <c r="CH54" s="14">
        <f t="shared" si="120"/>
        <v>0</v>
      </c>
      <c r="CI54" s="14">
        <f t="shared" si="121"/>
        <v>75</v>
      </c>
      <c r="CJ54" s="14">
        <f t="shared" si="122"/>
        <v>70</v>
      </c>
      <c r="CK54" s="14"/>
      <c r="CL54" s="14"/>
      <c r="CM54" s="14"/>
      <c r="CN54" s="14"/>
      <c r="CO54" s="14">
        <f>SUM(CG$6:CG54)</f>
        <v>3340</v>
      </c>
      <c r="CP54" s="14">
        <f>SUM(CH$6:CH54)</f>
        <v>3340</v>
      </c>
      <c r="CQ54" s="14">
        <f>SUM(CI$6:CI54)</f>
        <v>2245</v>
      </c>
      <c r="CR54" s="14">
        <f>SUM(CJ$6:CJ54)</f>
        <v>790</v>
      </c>
      <c r="CU54" s="83">
        <v>39</v>
      </c>
      <c r="CV54" s="14">
        <f>INDEX(节奏总表!$CK$4:CK111,专属武器强化!CU54)</f>
        <v>131</v>
      </c>
      <c r="CW54" s="14">
        <f t="shared" si="123"/>
        <v>3340</v>
      </c>
      <c r="CX54" s="14">
        <f t="shared" si="60"/>
        <v>3340</v>
      </c>
      <c r="CY54" s="14">
        <f t="shared" si="61"/>
        <v>1455</v>
      </c>
      <c r="CZ54" s="14">
        <f t="shared" si="62"/>
        <v>266</v>
      </c>
      <c r="DA54" s="83">
        <v>0</v>
      </c>
      <c r="DB54" s="83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3"/>
      <c r="DH54" s="83"/>
      <c r="DI54" s="83"/>
      <c r="DJ54" s="83"/>
      <c r="DK54" s="14">
        <f>CW54-SUM(DC$7:DC54)+SUM(DG$7:DG54)</f>
        <v>969.17124999999942</v>
      </c>
      <c r="DL54" s="14">
        <f>CX54-SUM(DD$7:DD54)+SUM(DH$7:DH54)</f>
        <v>1588.7594243421047</v>
      </c>
      <c r="DM54" s="14">
        <f>CY54-SUM(DE$7:DE54)+SUM(DI$7:DI54)</f>
        <v>268.05746411483233</v>
      </c>
      <c r="DN54" s="14">
        <f>CZ54-SUM(DF$7:DF54)+SUM(DJ$7:DJ54)</f>
        <v>66.866000000000014</v>
      </c>
      <c r="DQ54" s="95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149.34393939393939</v>
      </c>
      <c r="DW54" s="14">
        <f t="shared" si="132"/>
        <v>30.171818181818182</v>
      </c>
      <c r="DX54" s="14">
        <f t="shared" si="69"/>
        <v>3</v>
      </c>
      <c r="DY54" s="14">
        <f t="shared" si="70"/>
        <v>4</v>
      </c>
      <c r="EF54" s="139">
        <v>49</v>
      </c>
      <c r="EG54" s="14">
        <f t="shared" si="72"/>
        <v>6</v>
      </c>
      <c r="EH54" s="19">
        <f t="shared" si="114"/>
        <v>0.08</v>
      </c>
      <c r="EI54" s="139">
        <v>3</v>
      </c>
      <c r="EJ54" s="139" t="s">
        <v>945</v>
      </c>
      <c r="EK54" s="139">
        <f t="shared" si="73"/>
        <v>3490</v>
      </c>
      <c r="EL54" s="139" t="s">
        <v>854</v>
      </c>
      <c r="EM54" s="139">
        <f t="shared" si="134"/>
        <v>15</v>
      </c>
      <c r="EN54" s="139" t="s">
        <v>857</v>
      </c>
      <c r="EO54" s="139">
        <v>3</v>
      </c>
      <c r="EP54" s="139">
        <f t="shared" si="124"/>
        <v>0.1</v>
      </c>
      <c r="EQ54" s="139">
        <v>1</v>
      </c>
      <c r="ER54" s="139">
        <f t="shared" si="135"/>
        <v>15</v>
      </c>
      <c r="ES54" s="139"/>
      <c r="ET54" s="139">
        <f t="shared" si="133"/>
        <v>10.057272727272727</v>
      </c>
      <c r="EV54">
        <v>0</v>
      </c>
      <c r="EW54">
        <v>1</v>
      </c>
      <c r="EX54">
        <f t="shared" si="125"/>
        <v>4</v>
      </c>
      <c r="EY54" s="89">
        <f t="shared" si="126"/>
        <v>4.9700000000000001E-2</v>
      </c>
      <c r="EZ54">
        <v>1</v>
      </c>
      <c r="FA54">
        <f t="shared" si="127"/>
        <v>7</v>
      </c>
      <c r="FB54" s="89">
        <f t="shared" si="128"/>
        <v>0.19889999999999999</v>
      </c>
      <c r="FC54">
        <v>1</v>
      </c>
      <c r="FD54">
        <f t="shared" si="129"/>
        <v>15</v>
      </c>
      <c r="FN54" s="101">
        <v>49</v>
      </c>
      <c r="FO54" s="101">
        <f t="shared" si="75"/>
        <v>44</v>
      </c>
      <c r="FP54" s="101">
        <f t="shared" si="76"/>
        <v>1</v>
      </c>
      <c r="FQ54" s="14">
        <f t="shared" si="77"/>
        <v>5</v>
      </c>
      <c r="FR54" s="101" t="str">
        <f t="shared" si="78"/>
        <v>关羽专属武器-魂珠-5 8级</v>
      </c>
      <c r="FS54" s="101">
        <f t="shared" si="79"/>
        <v>5</v>
      </c>
      <c r="FT54" s="101">
        <f t="shared" si="80"/>
        <v>8</v>
      </c>
      <c r="FU54" s="101" t="str">
        <f t="shared" si="8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82"/>
        <v>专属强化石2</v>
      </c>
      <c r="FX54" s="101">
        <f t="shared" si="83"/>
        <v>11</v>
      </c>
      <c r="FY54" s="101" t="str">
        <f t="shared" si="84"/>
        <v>专属强化石3</v>
      </c>
      <c r="FZ54" s="101">
        <f t="shared" si="85"/>
        <v>7</v>
      </c>
      <c r="GA54" s="101">
        <f t="shared" si="86"/>
        <v>0.02</v>
      </c>
      <c r="GB54" s="101">
        <f t="shared" si="87"/>
        <v>1</v>
      </c>
      <c r="GC54" s="101">
        <f t="shared" si="88"/>
        <v>72</v>
      </c>
      <c r="GD54" s="101">
        <f t="shared" si="89"/>
        <v>0</v>
      </c>
      <c r="GE54" s="101">
        <f t="shared" si="90"/>
        <v>1</v>
      </c>
      <c r="GF54" s="101">
        <f t="shared" si="91"/>
        <v>17</v>
      </c>
      <c r="GG54" s="101">
        <f t="shared" si="92"/>
        <v>1.04E-2</v>
      </c>
      <c r="GH54" s="101">
        <f t="shared" si="93"/>
        <v>1</v>
      </c>
      <c r="GI54" s="101">
        <f t="shared" si="94"/>
        <v>34</v>
      </c>
      <c r="GJ54" s="101">
        <f t="shared" si="95"/>
        <v>4.1700000000000001E-2</v>
      </c>
      <c r="GK54" s="101">
        <f t="shared" si="96"/>
        <v>1</v>
      </c>
      <c r="GL54" s="101">
        <f t="shared" si="97"/>
        <v>72</v>
      </c>
    </row>
    <row r="55" spans="81:194" ht="16.5" x14ac:dyDescent="0.2">
      <c r="CC55" s="81">
        <v>50</v>
      </c>
      <c r="CD55" s="174">
        <f>INDEX(节奏总表!$CK$4:$CK$63,专属武器强化!CC55)</f>
        <v>141</v>
      </c>
      <c r="CE55" s="81"/>
      <c r="CF55" s="81">
        <f t="shared" si="118"/>
        <v>9</v>
      </c>
      <c r="CG55" s="14">
        <f t="shared" si="119"/>
        <v>0</v>
      </c>
      <c r="CH55" s="14">
        <f t="shared" si="120"/>
        <v>0</v>
      </c>
      <c r="CI55" s="14">
        <f t="shared" si="121"/>
        <v>75</v>
      </c>
      <c r="CJ55" s="14">
        <f t="shared" si="122"/>
        <v>70</v>
      </c>
      <c r="CK55" s="14"/>
      <c r="CL55" s="14"/>
      <c r="CM55" s="14"/>
      <c r="CN55" s="14"/>
      <c r="CO55" s="14">
        <f>SUM(CG$6:CG55)</f>
        <v>3340</v>
      </c>
      <c r="CP55" s="14">
        <f>SUM(CH$6:CH55)</f>
        <v>3340</v>
      </c>
      <c r="CQ55" s="14">
        <f>SUM(CI$6:CI55)</f>
        <v>2320</v>
      </c>
      <c r="CR55" s="14">
        <f>SUM(CJ$6:CJ55)</f>
        <v>860</v>
      </c>
      <c r="CU55" s="83">
        <v>40</v>
      </c>
      <c r="CV55" s="14">
        <f>INDEX(节奏总表!$CK$4:CK112,专属武器强化!CU55)</f>
        <v>132</v>
      </c>
      <c r="CW55" s="14">
        <f t="shared" si="123"/>
        <v>3340</v>
      </c>
      <c r="CX55" s="14">
        <f t="shared" si="60"/>
        <v>3340</v>
      </c>
      <c r="CY55" s="14">
        <f t="shared" si="61"/>
        <v>1535</v>
      </c>
      <c r="CZ55" s="14">
        <f t="shared" si="62"/>
        <v>314</v>
      </c>
      <c r="DA55" s="83">
        <v>5</v>
      </c>
      <c r="DB55" s="83">
        <v>4</v>
      </c>
      <c r="DC55" s="14">
        <f t="shared" si="105"/>
        <v>0</v>
      </c>
      <c r="DD55" s="14">
        <f t="shared" si="106"/>
        <v>229.47105263157897</v>
      </c>
      <c r="DE55" s="14">
        <f t="shared" si="107"/>
        <v>148.221052631579</v>
      </c>
      <c r="DF55" s="14">
        <f t="shared" si="108"/>
        <v>0</v>
      </c>
      <c r="DG55" s="83"/>
      <c r="DH55" s="83"/>
      <c r="DI55" s="83"/>
      <c r="DJ55" s="83"/>
      <c r="DK55" s="14">
        <f>CW55-SUM(DC$7:DC55)+SUM(DG$7:DG55)</f>
        <v>969.17124999999942</v>
      </c>
      <c r="DL55" s="14">
        <f>CX55-SUM(DD$7:DD55)+SUM(DH$7:DH55)</f>
        <v>1359.2883717105258</v>
      </c>
      <c r="DM55" s="14">
        <f>CY55-SUM(DE$7:DE55)+SUM(DI$7:DI55)</f>
        <v>199.83641148325341</v>
      </c>
      <c r="DN55" s="14">
        <f>CZ55-SUM(DF$7:DF55)+SUM(DJ$7:DJ55)</f>
        <v>114.86600000000001</v>
      </c>
      <c r="DQ55" s="95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238.95030303030305</v>
      </c>
      <c r="DW55" s="14">
        <f t="shared" si="132"/>
        <v>48.274909090909091</v>
      </c>
      <c r="DX55" s="14">
        <f t="shared" si="69"/>
        <v>3</v>
      </c>
      <c r="DY55" s="14">
        <f t="shared" si="70"/>
        <v>4</v>
      </c>
      <c r="EF55" s="139">
        <v>50</v>
      </c>
      <c r="EG55" s="14">
        <f t="shared" si="72"/>
        <v>6</v>
      </c>
      <c r="EH55" s="19">
        <f t="shared" si="114"/>
        <v>0.13</v>
      </c>
      <c r="EI55" s="139">
        <v>3</v>
      </c>
      <c r="EJ55" s="139" t="s">
        <v>945</v>
      </c>
      <c r="EK55" s="139">
        <f t="shared" si="73"/>
        <v>3544</v>
      </c>
      <c r="EL55" s="139" t="s">
        <v>854</v>
      </c>
      <c r="EM55" s="139">
        <f t="shared" si="134"/>
        <v>15</v>
      </c>
      <c r="EN55" s="139" t="s">
        <v>857</v>
      </c>
      <c r="EO55" s="139">
        <v>3</v>
      </c>
      <c r="EP55" s="139">
        <f t="shared" si="124"/>
        <v>0.06</v>
      </c>
      <c r="EQ55" s="139">
        <v>1</v>
      </c>
      <c r="ER55" s="139">
        <f t="shared" si="135"/>
        <v>24</v>
      </c>
      <c r="ES55" s="139"/>
      <c r="ET55" s="139">
        <f t="shared" si="133"/>
        <v>16.091636363636365</v>
      </c>
      <c r="EV55">
        <v>0</v>
      </c>
      <c r="EW55">
        <v>1</v>
      </c>
      <c r="EX55">
        <f t="shared" si="125"/>
        <v>6</v>
      </c>
      <c r="EY55" s="89">
        <f t="shared" si="126"/>
        <v>3.1099999999999999E-2</v>
      </c>
      <c r="EZ55">
        <v>1</v>
      </c>
      <c r="FA55">
        <f t="shared" si="127"/>
        <v>11</v>
      </c>
      <c r="FB55" s="89">
        <f t="shared" si="128"/>
        <v>0.12429999999999999</v>
      </c>
      <c r="FC55">
        <v>1</v>
      </c>
      <c r="FD55">
        <f t="shared" si="129"/>
        <v>24</v>
      </c>
      <c r="FN55" s="101">
        <v>50</v>
      </c>
      <c r="FO55" s="101">
        <f t="shared" si="75"/>
        <v>45</v>
      </c>
      <c r="FP55" s="101">
        <f t="shared" si="76"/>
        <v>1</v>
      </c>
      <c r="FQ55" s="14">
        <f t="shared" si="77"/>
        <v>5</v>
      </c>
      <c r="FR55" s="101" t="str">
        <f t="shared" si="78"/>
        <v>关羽专属武器-魂珠-5 9级</v>
      </c>
      <c r="FS55" s="101">
        <f t="shared" si="79"/>
        <v>5</v>
      </c>
      <c r="FT55" s="101">
        <f t="shared" si="80"/>
        <v>9</v>
      </c>
      <c r="FU55" s="101" t="str">
        <f t="shared" si="8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82"/>
        <v>专属强化石2</v>
      </c>
      <c r="FX55" s="101">
        <f t="shared" si="83"/>
        <v>14</v>
      </c>
      <c r="FY55" s="101" t="str">
        <f t="shared" si="84"/>
        <v>专属强化石3</v>
      </c>
      <c r="FZ55" s="101">
        <f t="shared" si="85"/>
        <v>9</v>
      </c>
      <c r="GA55" s="101">
        <f t="shared" si="86"/>
        <v>0.02</v>
      </c>
      <c r="GB55" s="101">
        <f t="shared" si="87"/>
        <v>1</v>
      </c>
      <c r="GC55" s="101">
        <f t="shared" si="88"/>
        <v>91</v>
      </c>
      <c r="GD55" s="101">
        <f t="shared" si="89"/>
        <v>0</v>
      </c>
      <c r="GE55" s="101">
        <f t="shared" si="90"/>
        <v>1</v>
      </c>
      <c r="GF55" s="101">
        <f t="shared" si="91"/>
        <v>21</v>
      </c>
      <c r="GG55" s="101">
        <f t="shared" si="92"/>
        <v>8.3000000000000001E-3</v>
      </c>
      <c r="GH55" s="101">
        <f t="shared" si="93"/>
        <v>1</v>
      </c>
      <c r="GI55" s="101">
        <f t="shared" si="94"/>
        <v>42</v>
      </c>
      <c r="GJ55" s="101">
        <f t="shared" si="95"/>
        <v>3.3099999999999997E-2</v>
      </c>
      <c r="GK55" s="101">
        <f t="shared" si="96"/>
        <v>1</v>
      </c>
      <c r="GL55" s="101">
        <f t="shared" si="97"/>
        <v>91</v>
      </c>
    </row>
    <row r="56" spans="81:194" ht="16.5" x14ac:dyDescent="0.2">
      <c r="CC56" s="81">
        <v>51</v>
      </c>
      <c r="CD56" s="174">
        <f>INDEX(节奏总表!$CK$4:$CK$63,专属武器强化!CC56)</f>
        <v>142</v>
      </c>
      <c r="CE56" s="81"/>
      <c r="CF56" s="81">
        <f t="shared" si="118"/>
        <v>9</v>
      </c>
      <c r="CG56" s="14">
        <f t="shared" si="119"/>
        <v>0</v>
      </c>
      <c r="CH56" s="14">
        <f t="shared" si="120"/>
        <v>0</v>
      </c>
      <c r="CI56" s="14">
        <f t="shared" si="121"/>
        <v>75</v>
      </c>
      <c r="CJ56" s="14">
        <f t="shared" si="122"/>
        <v>70</v>
      </c>
      <c r="CK56" s="14"/>
      <c r="CL56" s="14"/>
      <c r="CM56" s="14"/>
      <c r="CN56" s="14"/>
      <c r="CO56" s="14">
        <f>SUM(CG$6:CG56)</f>
        <v>3340</v>
      </c>
      <c r="CP56" s="14">
        <f>SUM(CH$6:CH56)</f>
        <v>3340</v>
      </c>
      <c r="CQ56" s="14">
        <f>SUM(CI$6:CI56)</f>
        <v>2395</v>
      </c>
      <c r="CR56" s="14">
        <f>SUM(CJ$6:CJ56)</f>
        <v>930</v>
      </c>
      <c r="CU56" s="83">
        <v>41</v>
      </c>
      <c r="CV56" s="14">
        <f>INDEX(节奏总表!$CK$4:CK113,专属武器强化!CU56)</f>
        <v>133</v>
      </c>
      <c r="CW56" s="14">
        <f t="shared" si="123"/>
        <v>3340</v>
      </c>
      <c r="CX56" s="14">
        <f t="shared" si="60"/>
        <v>3340</v>
      </c>
      <c r="CY56" s="14">
        <f t="shared" si="61"/>
        <v>1615</v>
      </c>
      <c r="CZ56" s="14">
        <f t="shared" si="62"/>
        <v>362</v>
      </c>
      <c r="DA56" s="83">
        <v>0</v>
      </c>
      <c r="DB56" s="83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3"/>
      <c r="DH56" s="83"/>
      <c r="DI56" s="83"/>
      <c r="DJ56" s="83"/>
      <c r="DK56" s="14">
        <f>CW56-SUM(DC$7:DC56)+SUM(DG$7:DG56)</f>
        <v>969.17124999999942</v>
      </c>
      <c r="DL56" s="14">
        <f>CX56-SUM(DD$7:DD56)+SUM(DH$7:DH56)</f>
        <v>1359.2883717105258</v>
      </c>
      <c r="DM56" s="14">
        <f>CY56-SUM(DE$7:DE56)+SUM(DI$7:DI56)</f>
        <v>279.83641148325341</v>
      </c>
      <c r="DN56" s="14">
        <f>CZ56-SUM(DF$7:DF56)+SUM(DJ$7:DJ56)</f>
        <v>162.86600000000001</v>
      </c>
      <c r="DQ56" s="95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388.29424242424244</v>
      </c>
      <c r="DW56" s="14">
        <f t="shared" si="132"/>
        <v>78.446727272727273</v>
      </c>
      <c r="DX56" s="14">
        <f t="shared" si="69"/>
        <v>3</v>
      </c>
      <c r="DY56" s="14">
        <f t="shared" si="70"/>
        <v>4</v>
      </c>
      <c r="EF56" s="139">
        <v>51</v>
      </c>
      <c r="EG56" s="14">
        <f t="shared" si="72"/>
        <v>6</v>
      </c>
      <c r="EH56" s="19">
        <f t="shared" si="114"/>
        <v>0.21000000000000002</v>
      </c>
      <c r="EI56" s="139">
        <v>3</v>
      </c>
      <c r="EJ56" s="139" t="s">
        <v>945</v>
      </c>
      <c r="EK56" s="139">
        <f t="shared" si="73"/>
        <v>4698</v>
      </c>
      <c r="EL56" s="139" t="s">
        <v>854</v>
      </c>
      <c r="EM56" s="139">
        <f t="shared" si="134"/>
        <v>20</v>
      </c>
      <c r="EN56" s="139" t="s">
        <v>857</v>
      </c>
      <c r="EO56" s="139">
        <v>4</v>
      </c>
      <c r="EP56" s="139">
        <f t="shared" si="124"/>
        <v>0.05</v>
      </c>
      <c r="EQ56" s="139">
        <v>1</v>
      </c>
      <c r="ER56" s="139">
        <f t="shared" si="135"/>
        <v>29</v>
      </c>
      <c r="ES56" s="139"/>
      <c r="ET56" s="139">
        <f t="shared" si="133"/>
        <v>19.611681818181818</v>
      </c>
      <c r="EV56">
        <v>0</v>
      </c>
      <c r="EW56">
        <v>1</v>
      </c>
      <c r="EX56">
        <f t="shared" si="125"/>
        <v>7</v>
      </c>
      <c r="EY56" s="89">
        <f t="shared" si="126"/>
        <v>2.5499999999999998E-2</v>
      </c>
      <c r="EZ56">
        <v>1</v>
      </c>
      <c r="FA56">
        <f t="shared" si="127"/>
        <v>14</v>
      </c>
      <c r="FB56" s="89">
        <f t="shared" si="128"/>
        <v>0.10199999999999999</v>
      </c>
      <c r="FC56">
        <v>1</v>
      </c>
      <c r="FD56">
        <f t="shared" si="129"/>
        <v>29</v>
      </c>
      <c r="FN56" s="101">
        <v>51</v>
      </c>
      <c r="FO56" s="101">
        <f t="shared" si="75"/>
        <v>0</v>
      </c>
      <c r="FP56" s="101">
        <f t="shared" si="76"/>
        <v>1</v>
      </c>
      <c r="FQ56" s="14">
        <f t="shared" si="77"/>
        <v>5</v>
      </c>
      <c r="FR56" s="101" t="str">
        <f t="shared" si="78"/>
        <v>关羽专属武器-魂珠-6 0级</v>
      </c>
      <c r="FS56" s="101">
        <f t="shared" si="79"/>
        <v>6</v>
      </c>
      <c r="FT56" s="101">
        <f t="shared" si="80"/>
        <v>0</v>
      </c>
      <c r="FU56" s="101" t="str">
        <f t="shared" si="8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82"/>
        <v/>
      </c>
      <c r="FX56" s="101" t="str">
        <f t="shared" si="83"/>
        <v/>
      </c>
      <c r="FY56" s="101" t="str">
        <f t="shared" si="84"/>
        <v/>
      </c>
      <c r="FZ56" s="101" t="str">
        <f t="shared" si="85"/>
        <v/>
      </c>
      <c r="GA56" s="101" t="str">
        <f t="shared" si="86"/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</row>
    <row r="57" spans="81:194" ht="16.5" x14ac:dyDescent="0.2">
      <c r="CC57" s="81">
        <v>52</v>
      </c>
      <c r="CD57" s="174">
        <f>INDEX(节奏总表!$CK$4:$CK$63,专属武器强化!CC57)</f>
        <v>143</v>
      </c>
      <c r="CE57" s="81"/>
      <c r="CF57" s="81">
        <f t="shared" si="118"/>
        <v>9</v>
      </c>
      <c r="CG57" s="14">
        <f t="shared" si="119"/>
        <v>0</v>
      </c>
      <c r="CH57" s="14">
        <f t="shared" si="120"/>
        <v>0</v>
      </c>
      <c r="CI57" s="14">
        <f t="shared" si="121"/>
        <v>75</v>
      </c>
      <c r="CJ57" s="14">
        <f t="shared" si="122"/>
        <v>70</v>
      </c>
      <c r="CK57" s="14"/>
      <c r="CL57" s="14"/>
      <c r="CM57" s="14"/>
      <c r="CN57" s="14"/>
      <c r="CO57" s="14">
        <f>SUM(CG$6:CG57)</f>
        <v>3340</v>
      </c>
      <c r="CP57" s="14">
        <f>SUM(CH$6:CH57)</f>
        <v>3340</v>
      </c>
      <c r="CQ57" s="14">
        <f>SUM(CI$6:CI57)</f>
        <v>2470</v>
      </c>
      <c r="CR57" s="14">
        <f>SUM(CJ$6:CJ57)</f>
        <v>1000</v>
      </c>
      <c r="CU57" s="83">
        <v>42</v>
      </c>
      <c r="CV57" s="14">
        <f>INDEX(节奏总表!$CK$4:CK114,专属武器强化!CU57)</f>
        <v>134</v>
      </c>
      <c r="CW57" s="14">
        <f t="shared" si="123"/>
        <v>3340</v>
      </c>
      <c r="CX57" s="14">
        <f t="shared" si="60"/>
        <v>3340</v>
      </c>
      <c r="CY57" s="14">
        <f t="shared" si="61"/>
        <v>1695</v>
      </c>
      <c r="CZ57" s="14">
        <f t="shared" si="62"/>
        <v>410</v>
      </c>
      <c r="DA57" s="83">
        <v>0</v>
      </c>
      <c r="DB57" s="83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3"/>
      <c r="DH57" s="83"/>
      <c r="DI57" s="83"/>
      <c r="DJ57" s="83"/>
      <c r="DK57" s="14">
        <f>CW57-SUM(DC$7:DC57)+SUM(DG$7:DG57)</f>
        <v>969.17124999999942</v>
      </c>
      <c r="DL57" s="14">
        <f>CX57-SUM(DD$7:DD57)+SUM(DH$7:DH57)</f>
        <v>1359.2883717105258</v>
      </c>
      <c r="DM57" s="14">
        <f>CY57-SUM(DE$7:DE57)+SUM(DI$7:DI57)</f>
        <v>359.83641148325341</v>
      </c>
      <c r="DN57" s="14">
        <f>CZ57-SUM(DF$7:DF57)+SUM(DJ$7:DJ57)</f>
        <v>210.86600000000001</v>
      </c>
      <c r="DQ57" s="95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627.24454545454546</v>
      </c>
      <c r="DW57" s="14">
        <f t="shared" si="132"/>
        <v>126.72163636363634</v>
      </c>
      <c r="DX57" s="14">
        <f t="shared" si="69"/>
        <v>3</v>
      </c>
      <c r="DY57" s="14">
        <f t="shared" si="70"/>
        <v>4</v>
      </c>
      <c r="EF57" s="139">
        <v>52</v>
      </c>
      <c r="EG57" s="14">
        <f t="shared" si="72"/>
        <v>6</v>
      </c>
      <c r="EH57" s="19">
        <f t="shared" si="114"/>
        <v>0.34</v>
      </c>
      <c r="EI57" s="139">
        <v>3</v>
      </c>
      <c r="EJ57" s="139" t="s">
        <v>945</v>
      </c>
      <c r="EK57" s="139">
        <f t="shared" si="73"/>
        <v>5886</v>
      </c>
      <c r="EL57" s="139" t="s">
        <v>854</v>
      </c>
      <c r="EM57" s="139">
        <f t="shared" si="134"/>
        <v>25</v>
      </c>
      <c r="EN57" s="139" t="s">
        <v>857</v>
      </c>
      <c r="EO57" s="139">
        <v>5</v>
      </c>
      <c r="EP57" s="139">
        <f t="shared" si="124"/>
        <v>0.04</v>
      </c>
      <c r="EQ57" s="139">
        <v>1</v>
      </c>
      <c r="ER57" s="139">
        <f t="shared" si="135"/>
        <v>38</v>
      </c>
      <c r="ES57" s="139"/>
      <c r="ET57" s="139">
        <f t="shared" si="133"/>
        <v>25.344327272727266</v>
      </c>
      <c r="EV57">
        <v>0</v>
      </c>
      <c r="EW57">
        <v>1</v>
      </c>
      <c r="EX57">
        <f t="shared" si="125"/>
        <v>9</v>
      </c>
      <c r="EY57" s="89">
        <f t="shared" si="126"/>
        <v>1.9699999999999999E-2</v>
      </c>
      <c r="EZ57">
        <v>1</v>
      </c>
      <c r="FA57">
        <f t="shared" si="127"/>
        <v>18</v>
      </c>
      <c r="FB57" s="89">
        <f t="shared" si="128"/>
        <v>7.8899999999999998E-2</v>
      </c>
      <c r="FC57">
        <v>1</v>
      </c>
      <c r="FD57">
        <f t="shared" si="129"/>
        <v>38</v>
      </c>
      <c r="FN57" s="101">
        <v>52</v>
      </c>
      <c r="FO57" s="101">
        <f t="shared" si="75"/>
        <v>46</v>
      </c>
      <c r="FP57" s="101">
        <f t="shared" si="76"/>
        <v>1</v>
      </c>
      <c r="FQ57" s="14">
        <f t="shared" si="77"/>
        <v>5</v>
      </c>
      <c r="FR57" s="101" t="str">
        <f t="shared" si="78"/>
        <v>关羽专属武器-魂珠-6 1级</v>
      </c>
      <c r="FS57" s="101">
        <f t="shared" si="79"/>
        <v>6</v>
      </c>
      <c r="FT57" s="101">
        <f t="shared" si="80"/>
        <v>1</v>
      </c>
      <c r="FU57" s="101" t="str">
        <f t="shared" si="8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82"/>
        <v>专属强化石3</v>
      </c>
      <c r="FX57" s="101">
        <f t="shared" si="83"/>
        <v>5</v>
      </c>
      <c r="FY57" s="101" t="str">
        <f t="shared" si="84"/>
        <v>专属强化石4</v>
      </c>
      <c r="FZ57" s="101">
        <f t="shared" si="85"/>
        <v>1</v>
      </c>
      <c r="GA57" s="101">
        <f t="shared" si="86"/>
        <v>0.17</v>
      </c>
      <c r="GB57" s="101">
        <f t="shared" si="87"/>
        <v>1</v>
      </c>
      <c r="GC57" s="101">
        <f t="shared" si="88"/>
        <v>9</v>
      </c>
      <c r="GD57" s="101">
        <f t="shared" si="89"/>
        <v>0</v>
      </c>
      <c r="GE57" s="101">
        <f t="shared" si="90"/>
        <v>1</v>
      </c>
      <c r="GF57" s="101">
        <f t="shared" si="91"/>
        <v>2</v>
      </c>
      <c r="GG57" s="101">
        <f t="shared" si="92"/>
        <v>8.2900000000000001E-2</v>
      </c>
      <c r="GH57" s="101">
        <f t="shared" si="93"/>
        <v>1</v>
      </c>
      <c r="GI57" s="101">
        <f t="shared" si="94"/>
        <v>4</v>
      </c>
      <c r="GJ57" s="101">
        <f t="shared" si="95"/>
        <v>0.33139999999999997</v>
      </c>
      <c r="GK57" s="101">
        <f t="shared" si="96"/>
        <v>1</v>
      </c>
      <c r="GL57" s="101">
        <f t="shared" si="97"/>
        <v>9</v>
      </c>
    </row>
    <row r="58" spans="81:194" ht="16.5" x14ac:dyDescent="0.2">
      <c r="CC58" s="81">
        <v>53</v>
      </c>
      <c r="CD58" s="174">
        <f>INDEX(节奏总表!$CK$4:$CK$63,专属武器强化!CC58)</f>
        <v>144</v>
      </c>
      <c r="CE58" s="81"/>
      <c r="CF58" s="81">
        <f t="shared" si="118"/>
        <v>9</v>
      </c>
      <c r="CG58" s="14">
        <f t="shared" si="119"/>
        <v>0</v>
      </c>
      <c r="CH58" s="14">
        <f t="shared" si="120"/>
        <v>0</v>
      </c>
      <c r="CI58" s="14">
        <f t="shared" si="121"/>
        <v>75</v>
      </c>
      <c r="CJ58" s="14">
        <f t="shared" si="122"/>
        <v>70</v>
      </c>
      <c r="CK58" s="14"/>
      <c r="CL58" s="14"/>
      <c r="CM58" s="14"/>
      <c r="CN58" s="14"/>
      <c r="CO58" s="14">
        <f>SUM(CG$6:CG58)</f>
        <v>3340</v>
      </c>
      <c r="CP58" s="14">
        <f>SUM(CH$6:CH58)</f>
        <v>3340</v>
      </c>
      <c r="CQ58" s="14">
        <f>SUM(CI$6:CI58)</f>
        <v>2545</v>
      </c>
      <c r="CR58" s="14">
        <f>SUM(CJ$6:CJ58)</f>
        <v>1070</v>
      </c>
      <c r="CU58" s="83">
        <v>43</v>
      </c>
      <c r="CV58" s="14">
        <f>INDEX(节奏总表!$CK$4:CK115,专属武器强化!CU58)</f>
        <v>135</v>
      </c>
      <c r="CW58" s="14">
        <f t="shared" si="123"/>
        <v>3340</v>
      </c>
      <c r="CX58" s="14">
        <f t="shared" si="60"/>
        <v>3340</v>
      </c>
      <c r="CY58" s="14">
        <f t="shared" si="61"/>
        <v>1775</v>
      </c>
      <c r="CZ58" s="14">
        <f t="shared" si="62"/>
        <v>458</v>
      </c>
      <c r="DA58" s="83">
        <v>0</v>
      </c>
      <c r="DB58" s="83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3"/>
      <c r="DH58" s="83"/>
      <c r="DI58" s="83"/>
      <c r="DJ58" s="83"/>
      <c r="DK58" s="14">
        <f>CW58-SUM(DC$7:DC58)+SUM(DG$7:DG58)</f>
        <v>969.17124999999942</v>
      </c>
      <c r="DL58" s="14">
        <f>CX58-SUM(DD$7:DD58)+SUM(DH$7:DH58)</f>
        <v>1359.2883717105258</v>
      </c>
      <c r="DM58" s="14">
        <f>CY58-SUM(DE$7:DE58)+SUM(DI$7:DI58)</f>
        <v>439.83641148325341</v>
      </c>
      <c r="DN58" s="14">
        <f>CZ58-SUM(DF$7:DF58)+SUM(DJ$7:DJ58)</f>
        <v>258.86599999999999</v>
      </c>
      <c r="DQ58" s="95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1015.5387878787878</v>
      </c>
      <c r="DW58" s="14">
        <f t="shared" si="132"/>
        <v>205.16836363636364</v>
      </c>
      <c r="DX58" s="14">
        <f t="shared" si="69"/>
        <v>3</v>
      </c>
      <c r="DY58" s="14">
        <f t="shared" si="70"/>
        <v>4</v>
      </c>
      <c r="EF58" s="139">
        <v>53</v>
      </c>
      <c r="EG58" s="14">
        <f t="shared" si="72"/>
        <v>6</v>
      </c>
      <c r="EH58" s="19">
        <f t="shared" si="114"/>
        <v>0.55000000000000004</v>
      </c>
      <c r="EI58" s="139">
        <v>3</v>
      </c>
      <c r="EJ58" s="139" t="s">
        <v>945</v>
      </c>
      <c r="EK58" s="139">
        <f t="shared" si="73"/>
        <v>8233</v>
      </c>
      <c r="EL58" s="139" t="s">
        <v>854</v>
      </c>
      <c r="EM58" s="139">
        <f t="shared" si="134"/>
        <v>35</v>
      </c>
      <c r="EN58" s="139" t="s">
        <v>857</v>
      </c>
      <c r="EO58" s="139">
        <v>7</v>
      </c>
      <c r="EP58" s="139">
        <f t="shared" si="124"/>
        <v>0.03</v>
      </c>
      <c r="EQ58" s="139">
        <v>1</v>
      </c>
      <c r="ER58" s="139">
        <f t="shared" si="135"/>
        <v>44</v>
      </c>
      <c r="ES58" s="139"/>
      <c r="ET58" s="139">
        <f t="shared" si="133"/>
        <v>29.309766233766233</v>
      </c>
      <c r="EV58">
        <v>0</v>
      </c>
      <c r="EW58">
        <v>1</v>
      </c>
      <c r="EX58">
        <f t="shared" si="125"/>
        <v>10</v>
      </c>
      <c r="EY58" s="89">
        <f t="shared" si="126"/>
        <v>1.7100000000000001E-2</v>
      </c>
      <c r="EZ58">
        <v>1</v>
      </c>
      <c r="FA58">
        <f t="shared" si="127"/>
        <v>21</v>
      </c>
      <c r="FB58" s="89">
        <f t="shared" si="128"/>
        <v>6.8199999999999997E-2</v>
      </c>
      <c r="FC58">
        <v>1</v>
      </c>
      <c r="FD58">
        <f t="shared" si="129"/>
        <v>44</v>
      </c>
      <c r="FN58" s="101">
        <v>53</v>
      </c>
      <c r="FO58" s="101">
        <f t="shared" si="75"/>
        <v>47</v>
      </c>
      <c r="FP58" s="101">
        <f t="shared" si="76"/>
        <v>1</v>
      </c>
      <c r="FQ58" s="14">
        <f t="shared" si="77"/>
        <v>5</v>
      </c>
      <c r="FR58" s="101" t="str">
        <f t="shared" si="78"/>
        <v>关羽专属武器-魂珠-6 2级</v>
      </c>
      <c r="FS58" s="101">
        <f t="shared" si="79"/>
        <v>6</v>
      </c>
      <c r="FT58" s="101">
        <f t="shared" si="80"/>
        <v>2</v>
      </c>
      <c r="FU58" s="101" t="str">
        <f t="shared" si="8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82"/>
        <v>专属强化石3</v>
      </c>
      <c r="FX58" s="101">
        <f t="shared" si="83"/>
        <v>10</v>
      </c>
      <c r="FY58" s="101" t="str">
        <f t="shared" si="84"/>
        <v>专属强化石4</v>
      </c>
      <c r="FZ58" s="101">
        <f t="shared" si="85"/>
        <v>2</v>
      </c>
      <c r="GA58" s="101">
        <f t="shared" si="86"/>
        <v>0.17</v>
      </c>
      <c r="GB58" s="101">
        <f t="shared" si="87"/>
        <v>1</v>
      </c>
      <c r="GC58" s="101">
        <f t="shared" si="88"/>
        <v>9</v>
      </c>
      <c r="GD58" s="101">
        <f t="shared" si="89"/>
        <v>0</v>
      </c>
      <c r="GE58" s="101">
        <f t="shared" si="90"/>
        <v>1</v>
      </c>
      <c r="GF58" s="101">
        <f t="shared" si="91"/>
        <v>2</v>
      </c>
      <c r="GG58" s="101">
        <f t="shared" si="92"/>
        <v>8.2900000000000001E-2</v>
      </c>
      <c r="GH58" s="101">
        <f t="shared" si="93"/>
        <v>1</v>
      </c>
      <c r="GI58" s="101">
        <f t="shared" si="94"/>
        <v>4</v>
      </c>
      <c r="GJ58" s="101">
        <f t="shared" si="95"/>
        <v>0.33139999999999997</v>
      </c>
      <c r="GK58" s="101">
        <f t="shared" si="96"/>
        <v>1</v>
      </c>
      <c r="GL58" s="101">
        <f t="shared" si="97"/>
        <v>9</v>
      </c>
    </row>
    <row r="59" spans="81:194" ht="16.5" x14ac:dyDescent="0.2">
      <c r="CC59" s="81">
        <v>54</v>
      </c>
      <c r="CD59" s="174">
        <f>INDEX(节奏总表!$CK$4:$CK$63,专属武器强化!CC59)</f>
        <v>144</v>
      </c>
      <c r="CE59" s="81"/>
      <c r="CF59" s="81">
        <f t="shared" si="118"/>
        <v>9</v>
      </c>
      <c r="CG59" s="14">
        <f t="shared" si="119"/>
        <v>0</v>
      </c>
      <c r="CH59" s="14">
        <f t="shared" si="120"/>
        <v>0</v>
      </c>
      <c r="CI59" s="14">
        <f t="shared" si="121"/>
        <v>75</v>
      </c>
      <c r="CJ59" s="14">
        <f t="shared" si="122"/>
        <v>70</v>
      </c>
      <c r="CK59" s="14"/>
      <c r="CL59" s="14"/>
      <c r="CM59" s="14"/>
      <c r="CN59" s="14"/>
      <c r="CO59" s="14">
        <f>SUM(CG$6:CG59)</f>
        <v>3340</v>
      </c>
      <c r="CP59" s="14">
        <f>SUM(CH$6:CH59)</f>
        <v>3340</v>
      </c>
      <c r="CQ59" s="14">
        <f>SUM(CI$6:CI59)</f>
        <v>2620</v>
      </c>
      <c r="CR59" s="14">
        <f>SUM(CJ$6:CJ59)</f>
        <v>1140</v>
      </c>
      <c r="CU59" s="83">
        <v>44</v>
      </c>
      <c r="CV59" s="14">
        <f>INDEX(节奏总表!$CK$4:CK116,专属武器强化!CU59)</f>
        <v>136</v>
      </c>
      <c r="CW59" s="14">
        <f t="shared" si="123"/>
        <v>3340</v>
      </c>
      <c r="CX59" s="14">
        <f t="shared" si="60"/>
        <v>3340</v>
      </c>
      <c r="CY59" s="14">
        <f t="shared" si="61"/>
        <v>1855</v>
      </c>
      <c r="CZ59" s="14">
        <f t="shared" si="62"/>
        <v>506</v>
      </c>
      <c r="DA59" s="83">
        <v>8</v>
      </c>
      <c r="DB59" s="83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132.756</v>
      </c>
      <c r="DG59" s="83"/>
      <c r="DH59" s="83"/>
      <c r="DI59" s="83"/>
      <c r="DJ59" s="83"/>
      <c r="DK59" s="14">
        <f>CW59-SUM(DC$7:DC59)+SUM(DG$7:DG59)</f>
        <v>969.17124999999942</v>
      </c>
      <c r="DL59" s="14">
        <f>CX59-SUM(DD$7:DD59)+SUM(DH$7:DH59)</f>
        <v>1359.2883717105258</v>
      </c>
      <c r="DM59" s="14">
        <f>CY59-SUM(DE$7:DE59)+SUM(DI$7:DI59)</f>
        <v>519.83641148325341</v>
      </c>
      <c r="DN59" s="14">
        <f>CZ59-SUM(DF$7:DF59)+SUM(DJ$7:DJ59)</f>
        <v>174.11</v>
      </c>
      <c r="DQ59" s="95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1642.7833333333335</v>
      </c>
      <c r="DW59" s="14">
        <f t="shared" si="132"/>
        <v>331.89</v>
      </c>
      <c r="DX59" s="14">
        <f t="shared" si="69"/>
        <v>3</v>
      </c>
      <c r="DY59" s="14">
        <f t="shared" si="70"/>
        <v>4</v>
      </c>
      <c r="EF59" s="139">
        <v>54</v>
      </c>
      <c r="EG59" s="14">
        <f t="shared" si="72"/>
        <v>6</v>
      </c>
      <c r="EH59" s="19">
        <f t="shared" si="114"/>
        <v>0.89000000000000012</v>
      </c>
      <c r="EI59" s="139">
        <v>3</v>
      </c>
      <c r="EJ59" s="139" t="s">
        <v>945</v>
      </c>
      <c r="EK59" s="139">
        <f t="shared" si="73"/>
        <v>9412</v>
      </c>
      <c r="EL59" s="139" t="s">
        <v>854</v>
      </c>
      <c r="EM59" s="139">
        <f t="shared" si="134"/>
        <v>40</v>
      </c>
      <c r="EN59" s="139" t="s">
        <v>857</v>
      </c>
      <c r="EO59" s="139">
        <v>8</v>
      </c>
      <c r="EP59" s="139">
        <f t="shared" si="124"/>
        <v>0.02</v>
      </c>
      <c r="EQ59" s="139">
        <v>1</v>
      </c>
      <c r="ER59" s="139">
        <f t="shared" si="135"/>
        <v>62</v>
      </c>
      <c r="ES59" s="139"/>
      <c r="ET59" s="139">
        <f t="shared" si="133"/>
        <v>41.486249999999998</v>
      </c>
      <c r="EV59">
        <v>0</v>
      </c>
      <c r="EW59">
        <v>1</v>
      </c>
      <c r="EX59">
        <f t="shared" si="125"/>
        <v>15</v>
      </c>
      <c r="EY59" s="89">
        <f t="shared" si="126"/>
        <v>1.21E-2</v>
      </c>
      <c r="EZ59">
        <v>1</v>
      </c>
      <c r="FA59">
        <f t="shared" si="127"/>
        <v>29</v>
      </c>
      <c r="FB59" s="89">
        <f t="shared" si="128"/>
        <v>4.82E-2</v>
      </c>
      <c r="FC59">
        <v>1</v>
      </c>
      <c r="FD59">
        <f t="shared" si="129"/>
        <v>62</v>
      </c>
      <c r="FN59" s="101">
        <v>54</v>
      </c>
      <c r="FO59" s="101">
        <f t="shared" si="75"/>
        <v>48</v>
      </c>
      <c r="FP59" s="101">
        <f t="shared" si="76"/>
        <v>1</v>
      </c>
      <c r="FQ59" s="14">
        <f t="shared" si="77"/>
        <v>5</v>
      </c>
      <c r="FR59" s="101" t="str">
        <f t="shared" si="78"/>
        <v>关羽专属武器-魂珠-6 3级</v>
      </c>
      <c r="FS59" s="101">
        <f t="shared" si="79"/>
        <v>6</v>
      </c>
      <c r="FT59" s="101">
        <f t="shared" si="80"/>
        <v>3</v>
      </c>
      <c r="FU59" s="101" t="str">
        <f t="shared" si="8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82"/>
        <v>专属强化石3</v>
      </c>
      <c r="FX59" s="101">
        <f t="shared" si="83"/>
        <v>10</v>
      </c>
      <c r="FY59" s="101" t="str">
        <f t="shared" si="84"/>
        <v>专属强化石4</v>
      </c>
      <c r="FZ59" s="101">
        <f t="shared" si="85"/>
        <v>2</v>
      </c>
      <c r="GA59" s="101">
        <f t="shared" si="86"/>
        <v>0.11</v>
      </c>
      <c r="GB59" s="101">
        <f t="shared" si="87"/>
        <v>1</v>
      </c>
      <c r="GC59" s="101">
        <f t="shared" si="88"/>
        <v>14</v>
      </c>
      <c r="GD59" s="101">
        <f t="shared" si="89"/>
        <v>0</v>
      </c>
      <c r="GE59" s="101">
        <f t="shared" si="90"/>
        <v>1</v>
      </c>
      <c r="GF59" s="101">
        <f t="shared" si="91"/>
        <v>3</v>
      </c>
      <c r="GG59" s="101">
        <f t="shared" si="92"/>
        <v>5.5199999999999999E-2</v>
      </c>
      <c r="GH59" s="101">
        <f t="shared" si="93"/>
        <v>1</v>
      </c>
      <c r="GI59" s="101">
        <f t="shared" si="94"/>
        <v>6</v>
      </c>
      <c r="GJ59" s="101">
        <f t="shared" si="95"/>
        <v>0.221</v>
      </c>
      <c r="GK59" s="101">
        <f t="shared" si="96"/>
        <v>1</v>
      </c>
      <c r="GL59" s="101">
        <f t="shared" si="97"/>
        <v>14</v>
      </c>
    </row>
    <row r="60" spans="81:194" ht="16.5" x14ac:dyDescent="0.2">
      <c r="CC60" s="81">
        <v>55</v>
      </c>
      <c r="CD60" s="174">
        <f>INDEX(节奏总表!$CK$4:$CK$63,专属武器强化!CC60)</f>
        <v>145</v>
      </c>
      <c r="CE60" s="81"/>
      <c r="CF60" s="81">
        <f t="shared" si="118"/>
        <v>9</v>
      </c>
      <c r="CG60" s="14">
        <f t="shared" si="119"/>
        <v>0</v>
      </c>
      <c r="CH60" s="14">
        <f t="shared" si="120"/>
        <v>0</v>
      </c>
      <c r="CI60" s="14">
        <f t="shared" si="121"/>
        <v>75</v>
      </c>
      <c r="CJ60" s="14">
        <f t="shared" si="122"/>
        <v>70</v>
      </c>
      <c r="CK60" s="14"/>
      <c r="CL60" s="14"/>
      <c r="CM60" s="14"/>
      <c r="CN60" s="14"/>
      <c r="CO60" s="14">
        <f>SUM(CG$6:CG60)</f>
        <v>3340</v>
      </c>
      <c r="CP60" s="14">
        <f>SUM(CH$6:CH60)</f>
        <v>3340</v>
      </c>
      <c r="CQ60" s="14">
        <f>SUM(CI$6:CI60)</f>
        <v>2695</v>
      </c>
      <c r="CR60" s="14">
        <f>SUM(CJ$6:CJ60)</f>
        <v>1210</v>
      </c>
      <c r="CU60" s="83">
        <v>44</v>
      </c>
      <c r="CV60" s="14">
        <f>INDEX(节奏总表!$CK$4:CK117,专属武器强化!CU60)</f>
        <v>136</v>
      </c>
      <c r="CW60" s="14">
        <f t="shared" si="123"/>
        <v>3340</v>
      </c>
      <c r="CX60" s="14">
        <f t="shared" si="60"/>
        <v>3340</v>
      </c>
      <c r="CY60" s="14">
        <f t="shared" si="61"/>
        <v>1855</v>
      </c>
      <c r="CZ60" s="14">
        <f t="shared" si="62"/>
        <v>506</v>
      </c>
      <c r="DA60" s="83">
        <v>7</v>
      </c>
      <c r="DB60" s="83">
        <v>3</v>
      </c>
      <c r="DC60" s="14">
        <f t="shared" si="105"/>
        <v>0</v>
      </c>
      <c r="DD60" s="14">
        <f t="shared" si="106"/>
        <v>0</v>
      </c>
      <c r="DE60" s="14">
        <f t="shared" si="107"/>
        <v>268.8190909090909</v>
      </c>
      <c r="DF60" s="14">
        <f t="shared" si="108"/>
        <v>90.515454545454546</v>
      </c>
      <c r="DG60" s="83"/>
      <c r="DH60" s="83"/>
      <c r="DI60" s="83"/>
      <c r="DJ60" s="83"/>
      <c r="DK60" s="14">
        <f>CW60-SUM(DC$7:DC60)+SUM(DG$7:DG60)</f>
        <v>969.17124999999942</v>
      </c>
      <c r="DL60" s="14">
        <f>CX60-SUM(DD$7:DD60)+SUM(DH$7:DH60)</f>
        <v>1359.2883717105258</v>
      </c>
      <c r="DM60" s="14">
        <f>CY60-SUM(DE$7:DE60)+SUM(DI$7:DI60)</f>
        <v>251.01732057416257</v>
      </c>
      <c r="DN60" s="14">
        <f>CZ60-SUM(DF$7:DF60)+SUM(DJ$7:DJ60)</f>
        <v>83.594545454545482</v>
      </c>
      <c r="DQ60" s="95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29.868787878787881</v>
      </c>
      <c r="DW60" s="14">
        <f t="shared" si="132"/>
        <v>10.057272727272727</v>
      </c>
      <c r="DX60" s="14">
        <f t="shared" si="69"/>
        <v>3</v>
      </c>
      <c r="DY60" s="14">
        <f t="shared" si="70"/>
        <v>4</v>
      </c>
      <c r="EF60" s="139">
        <v>55</v>
      </c>
      <c r="EG60" s="14">
        <f t="shared" si="72"/>
        <v>7</v>
      </c>
      <c r="EH60" s="19">
        <v>0.02</v>
      </c>
      <c r="EI60" s="139">
        <v>3</v>
      </c>
      <c r="EJ60" s="139" t="s">
        <v>945</v>
      </c>
      <c r="EK60" s="139">
        <f t="shared" si="73"/>
        <v>12088</v>
      </c>
      <c r="EL60" s="139" t="s">
        <v>854</v>
      </c>
      <c r="EM60" s="139">
        <f t="shared" si="134"/>
        <v>6</v>
      </c>
      <c r="EN60" s="139" t="s">
        <v>857</v>
      </c>
      <c r="EO60" s="139">
        <v>2</v>
      </c>
      <c r="EP60" s="139">
        <f t="shared" si="124"/>
        <v>0.2</v>
      </c>
      <c r="EQ60" s="139">
        <v>1</v>
      </c>
      <c r="ER60" s="139">
        <f t="shared" si="135"/>
        <v>8</v>
      </c>
      <c r="ES60" s="139"/>
      <c r="ET60" s="139">
        <f t="shared" si="133"/>
        <v>5.0286363636363633</v>
      </c>
      <c r="EV60">
        <v>0</v>
      </c>
      <c r="EW60">
        <v>1</v>
      </c>
      <c r="EX60">
        <f t="shared" si="125"/>
        <v>2</v>
      </c>
      <c r="EY60" s="89">
        <f t="shared" si="126"/>
        <v>9.9400000000000002E-2</v>
      </c>
      <c r="EZ60">
        <v>1</v>
      </c>
      <c r="FA60">
        <f t="shared" si="127"/>
        <v>4</v>
      </c>
      <c r="FB60" s="89">
        <f t="shared" si="128"/>
        <v>0.3977</v>
      </c>
      <c r="FC60">
        <v>1</v>
      </c>
      <c r="FD60">
        <f t="shared" si="129"/>
        <v>8</v>
      </c>
      <c r="FN60" s="101">
        <v>55</v>
      </c>
      <c r="FO60" s="101">
        <f t="shared" si="75"/>
        <v>49</v>
      </c>
      <c r="FP60" s="101">
        <f t="shared" si="76"/>
        <v>1</v>
      </c>
      <c r="FQ60" s="14">
        <f t="shared" si="77"/>
        <v>5</v>
      </c>
      <c r="FR60" s="101" t="str">
        <f t="shared" si="78"/>
        <v>关羽专属武器-魂珠-6 4级</v>
      </c>
      <c r="FS60" s="101">
        <f t="shared" si="79"/>
        <v>6</v>
      </c>
      <c r="FT60" s="101">
        <f t="shared" si="80"/>
        <v>4</v>
      </c>
      <c r="FU60" s="101" t="str">
        <f t="shared" si="8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82"/>
        <v>专属强化石3</v>
      </c>
      <c r="FX60" s="101">
        <f t="shared" si="83"/>
        <v>15</v>
      </c>
      <c r="FY60" s="101" t="str">
        <f t="shared" si="84"/>
        <v>专属强化石4</v>
      </c>
      <c r="FZ60" s="101">
        <f t="shared" si="85"/>
        <v>3</v>
      </c>
      <c r="GA60" s="101">
        <f t="shared" si="86"/>
        <v>0.1</v>
      </c>
      <c r="GB60" s="101">
        <f t="shared" si="87"/>
        <v>1</v>
      </c>
      <c r="GC60" s="101">
        <f t="shared" si="88"/>
        <v>15</v>
      </c>
      <c r="GD60" s="101">
        <f t="shared" si="89"/>
        <v>0</v>
      </c>
      <c r="GE60" s="101">
        <f t="shared" si="90"/>
        <v>1</v>
      </c>
      <c r="GF60" s="101">
        <f t="shared" si="91"/>
        <v>4</v>
      </c>
      <c r="GG60" s="101">
        <f t="shared" si="92"/>
        <v>4.9700000000000001E-2</v>
      </c>
      <c r="GH60" s="101">
        <f t="shared" si="93"/>
        <v>1</v>
      </c>
      <c r="GI60" s="101">
        <f t="shared" si="94"/>
        <v>7</v>
      </c>
      <c r="GJ60" s="101">
        <f t="shared" si="95"/>
        <v>0.19889999999999999</v>
      </c>
      <c r="GK60" s="101">
        <f t="shared" si="96"/>
        <v>1</v>
      </c>
      <c r="GL60" s="101">
        <f t="shared" si="97"/>
        <v>15</v>
      </c>
    </row>
    <row r="61" spans="81:194" ht="16.5" x14ac:dyDescent="0.2">
      <c r="CC61" s="81">
        <v>56</v>
      </c>
      <c r="CD61" s="174">
        <f>INDEX(节奏总表!$CK$4:$CK$63,专属武器强化!CC61)</f>
        <v>146</v>
      </c>
      <c r="CE61" s="81"/>
      <c r="CF61" s="81">
        <f t="shared" si="118"/>
        <v>9</v>
      </c>
      <c r="CG61" s="14">
        <f t="shared" si="119"/>
        <v>0</v>
      </c>
      <c r="CH61" s="14">
        <f t="shared" si="120"/>
        <v>0</v>
      </c>
      <c r="CI61" s="14">
        <f t="shared" si="121"/>
        <v>75</v>
      </c>
      <c r="CJ61" s="14">
        <f t="shared" si="122"/>
        <v>70</v>
      </c>
      <c r="CK61" s="14"/>
      <c r="CL61" s="14"/>
      <c r="CM61" s="14"/>
      <c r="CN61" s="14"/>
      <c r="CO61" s="14">
        <f>SUM(CG$6:CG61)</f>
        <v>3340</v>
      </c>
      <c r="CP61" s="14">
        <f>SUM(CH$6:CH61)</f>
        <v>3340</v>
      </c>
      <c r="CQ61" s="14">
        <f>SUM(CI$6:CI61)</f>
        <v>2770</v>
      </c>
      <c r="CR61" s="14">
        <f>SUM(CJ$6:CJ61)</f>
        <v>1280</v>
      </c>
      <c r="CU61" s="83">
        <v>45</v>
      </c>
      <c r="CV61" s="14">
        <f>INDEX(节奏总表!$CK$4:CK118,专属武器强化!CU61)</f>
        <v>137</v>
      </c>
      <c r="CW61" s="14">
        <f t="shared" si="123"/>
        <v>3340</v>
      </c>
      <c r="CX61" s="14">
        <f t="shared" si="60"/>
        <v>3340</v>
      </c>
      <c r="CY61" s="14">
        <f t="shared" si="61"/>
        <v>1935</v>
      </c>
      <c r="CZ61" s="14">
        <f t="shared" si="62"/>
        <v>554</v>
      </c>
      <c r="DA61" s="83">
        <v>0</v>
      </c>
      <c r="DB61" s="83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3"/>
      <c r="DH61" s="83"/>
      <c r="DI61" s="83"/>
      <c r="DJ61" s="83"/>
      <c r="DK61" s="14">
        <f>CW61-SUM(DC$7:DC61)+SUM(DG$7:DG61)</f>
        <v>969.17124999999942</v>
      </c>
      <c r="DL61" s="14">
        <f>CX61-SUM(DD$7:DD61)+SUM(DH$7:DH61)</f>
        <v>1359.2883717105258</v>
      </c>
      <c r="DM61" s="14">
        <f>CY61-SUM(DE$7:DE61)+SUM(DI$7:DI61)</f>
        <v>331.01732057416257</v>
      </c>
      <c r="DN61" s="14">
        <f>CZ61-SUM(DF$7:DF61)+SUM(DJ$7:DJ61)</f>
        <v>131.59454545454548</v>
      </c>
      <c r="DQ61" s="95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59.737575757575762</v>
      </c>
      <c r="DW61" s="14">
        <f t="shared" si="132"/>
        <v>20.114545454545453</v>
      </c>
      <c r="DX61" s="14">
        <f t="shared" si="69"/>
        <v>3</v>
      </c>
      <c r="DY61" s="14">
        <f t="shared" si="70"/>
        <v>4</v>
      </c>
      <c r="EF61" s="139">
        <v>56</v>
      </c>
      <c r="EG61" s="14">
        <f t="shared" si="72"/>
        <v>7</v>
      </c>
      <c r="EH61" s="19">
        <v>0.03</v>
      </c>
      <c r="EI61" s="139">
        <v>3</v>
      </c>
      <c r="EJ61" s="139" t="s">
        <v>945</v>
      </c>
      <c r="EK61" s="139">
        <f t="shared" si="73"/>
        <v>9066</v>
      </c>
      <c r="EL61" s="139" t="s">
        <v>854</v>
      </c>
      <c r="EM61" s="139">
        <f t="shared" si="134"/>
        <v>6</v>
      </c>
      <c r="EN61" s="139" t="s">
        <v>857</v>
      </c>
      <c r="EO61" s="139">
        <v>2</v>
      </c>
      <c r="EP61" s="139">
        <f t="shared" si="124"/>
        <v>0.1</v>
      </c>
      <c r="EQ61" s="139">
        <v>1</v>
      </c>
      <c r="ER61" s="139">
        <f t="shared" si="135"/>
        <v>15</v>
      </c>
      <c r="ES61" s="139"/>
      <c r="ET61" s="139">
        <f t="shared" si="133"/>
        <v>10.057272727272727</v>
      </c>
      <c r="EV61">
        <v>0</v>
      </c>
      <c r="EW61">
        <v>1</v>
      </c>
      <c r="EX61">
        <f t="shared" si="125"/>
        <v>4</v>
      </c>
      <c r="EY61" s="89">
        <f t="shared" si="126"/>
        <v>4.9700000000000001E-2</v>
      </c>
      <c r="EZ61">
        <v>1</v>
      </c>
      <c r="FA61">
        <f t="shared" si="127"/>
        <v>7</v>
      </c>
      <c r="FB61" s="89">
        <f t="shared" si="128"/>
        <v>0.19889999999999999</v>
      </c>
      <c r="FC61">
        <v>1</v>
      </c>
      <c r="FD61">
        <f t="shared" si="129"/>
        <v>15</v>
      </c>
      <c r="FN61" s="101">
        <v>56</v>
      </c>
      <c r="FO61" s="101">
        <f t="shared" si="75"/>
        <v>50</v>
      </c>
      <c r="FP61" s="101">
        <f t="shared" si="76"/>
        <v>1</v>
      </c>
      <c r="FQ61" s="14">
        <f t="shared" si="77"/>
        <v>5</v>
      </c>
      <c r="FR61" s="101" t="str">
        <f t="shared" si="78"/>
        <v>关羽专属武器-魂珠-6 5级</v>
      </c>
      <c r="FS61" s="101">
        <f t="shared" si="79"/>
        <v>6</v>
      </c>
      <c r="FT61" s="101">
        <f t="shared" si="80"/>
        <v>5</v>
      </c>
      <c r="FU61" s="101" t="str">
        <f t="shared" si="8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82"/>
        <v>专属强化石3</v>
      </c>
      <c r="FX61" s="101">
        <f t="shared" si="83"/>
        <v>15</v>
      </c>
      <c r="FY61" s="101" t="str">
        <f t="shared" si="84"/>
        <v>专属强化石4</v>
      </c>
      <c r="FZ61" s="101">
        <f t="shared" si="85"/>
        <v>3</v>
      </c>
      <c r="GA61" s="101">
        <f t="shared" si="86"/>
        <v>0.06</v>
      </c>
      <c r="GB61" s="101">
        <f t="shared" si="87"/>
        <v>1</v>
      </c>
      <c r="GC61" s="101">
        <f t="shared" si="88"/>
        <v>24</v>
      </c>
      <c r="GD61" s="101">
        <f t="shared" si="89"/>
        <v>0</v>
      </c>
      <c r="GE61" s="101">
        <f t="shared" si="90"/>
        <v>1</v>
      </c>
      <c r="GF61" s="101">
        <f t="shared" si="91"/>
        <v>6</v>
      </c>
      <c r="GG61" s="101">
        <f t="shared" si="92"/>
        <v>3.1099999999999999E-2</v>
      </c>
      <c r="GH61" s="101">
        <f t="shared" si="93"/>
        <v>1</v>
      </c>
      <c r="GI61" s="101">
        <f t="shared" si="94"/>
        <v>11</v>
      </c>
      <c r="GJ61" s="101">
        <f t="shared" si="95"/>
        <v>0.12429999999999999</v>
      </c>
      <c r="GK61" s="101">
        <f t="shared" si="96"/>
        <v>1</v>
      </c>
      <c r="GL61" s="101">
        <f t="shared" si="97"/>
        <v>24</v>
      </c>
    </row>
    <row r="62" spans="81:194" ht="16.5" x14ac:dyDescent="0.2">
      <c r="CC62" s="81">
        <v>57</v>
      </c>
      <c r="CD62" s="174">
        <f>INDEX(节奏总表!$CK$4:$CK$63,专属武器强化!CC62)</f>
        <v>147</v>
      </c>
      <c r="CE62" s="81"/>
      <c r="CF62" s="81">
        <f t="shared" si="118"/>
        <v>9</v>
      </c>
      <c r="CG62" s="14">
        <f t="shared" si="119"/>
        <v>0</v>
      </c>
      <c r="CH62" s="14">
        <f t="shared" si="120"/>
        <v>0</v>
      </c>
      <c r="CI62" s="14">
        <f t="shared" si="121"/>
        <v>75</v>
      </c>
      <c r="CJ62" s="14">
        <f t="shared" si="122"/>
        <v>70</v>
      </c>
      <c r="CK62" s="14"/>
      <c r="CL62" s="14"/>
      <c r="CM62" s="14"/>
      <c r="CN62" s="14"/>
      <c r="CO62" s="14">
        <f>SUM(CG$6:CG62)</f>
        <v>3340</v>
      </c>
      <c r="CP62" s="14">
        <f>SUM(CH$6:CH62)</f>
        <v>3340</v>
      </c>
      <c r="CQ62" s="14">
        <f>SUM(CI$6:CI62)</f>
        <v>2845</v>
      </c>
      <c r="CR62" s="14">
        <f>SUM(CJ$6:CJ62)</f>
        <v>1350</v>
      </c>
      <c r="CU62" s="83">
        <v>46</v>
      </c>
      <c r="CV62" s="14">
        <f>INDEX(节奏总表!$CK$4:CK119,专属武器强化!CU62)</f>
        <v>138</v>
      </c>
      <c r="CW62" s="14">
        <f t="shared" si="123"/>
        <v>3340</v>
      </c>
      <c r="CX62" s="14">
        <f t="shared" si="60"/>
        <v>3340</v>
      </c>
      <c r="CY62" s="14">
        <f t="shared" si="61"/>
        <v>2015</v>
      </c>
      <c r="CZ62" s="14">
        <f t="shared" si="62"/>
        <v>602</v>
      </c>
      <c r="DA62" s="83">
        <v>0</v>
      </c>
      <c r="DB62" s="83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3"/>
      <c r="DH62" s="83"/>
      <c r="DI62" s="83"/>
      <c r="DJ62" s="83"/>
      <c r="DK62" s="14">
        <f>CW62-SUM(DC$7:DC62)+SUM(DG$7:DG62)</f>
        <v>969.17124999999942</v>
      </c>
      <c r="DL62" s="14">
        <f>CX62-SUM(DD$7:DD62)+SUM(DH$7:DH62)</f>
        <v>1359.2883717105258</v>
      </c>
      <c r="DM62" s="14">
        <f>CY62-SUM(DE$7:DE62)+SUM(DI$7:DI62)</f>
        <v>411.01732057416257</v>
      </c>
      <c r="DN62" s="14">
        <f>CZ62-SUM(DF$7:DF62)+SUM(DJ$7:DJ62)</f>
        <v>179.59454545454548</v>
      </c>
      <c r="DQ62" s="95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89.606363636363639</v>
      </c>
      <c r="DW62" s="14">
        <f t="shared" si="132"/>
        <v>30.171818181818182</v>
      </c>
      <c r="DX62" s="14">
        <f t="shared" si="69"/>
        <v>3</v>
      </c>
      <c r="DY62" s="14">
        <f t="shared" si="70"/>
        <v>4</v>
      </c>
      <c r="EF62" s="139">
        <v>57</v>
      </c>
      <c r="EG62" s="14">
        <f t="shared" si="72"/>
        <v>7</v>
      </c>
      <c r="EH62" s="19">
        <f t="shared" ref="EH62" si="137">EH60+EH61</f>
        <v>0.05</v>
      </c>
      <c r="EI62" s="139">
        <v>3</v>
      </c>
      <c r="EJ62" s="139" t="s">
        <v>945</v>
      </c>
      <c r="EK62" s="139">
        <f t="shared" si="73"/>
        <v>15109</v>
      </c>
      <c r="EL62" s="139" t="s">
        <v>854</v>
      </c>
      <c r="EM62" s="139">
        <f t="shared" si="134"/>
        <v>9</v>
      </c>
      <c r="EN62" s="139" t="s">
        <v>857</v>
      </c>
      <c r="EO62" s="139">
        <v>3</v>
      </c>
      <c r="EP62" s="139">
        <f t="shared" si="124"/>
        <v>0.1</v>
      </c>
      <c r="EQ62" s="139">
        <v>1</v>
      </c>
      <c r="ER62" s="139">
        <f t="shared" si="135"/>
        <v>15</v>
      </c>
      <c r="ES62" s="139"/>
      <c r="ET62" s="139">
        <f t="shared" si="133"/>
        <v>10.057272727272727</v>
      </c>
      <c r="EV62">
        <v>0</v>
      </c>
      <c r="EW62">
        <v>1</v>
      </c>
      <c r="EX62">
        <f t="shared" si="125"/>
        <v>4</v>
      </c>
      <c r="EY62" s="89">
        <f t="shared" si="126"/>
        <v>4.9700000000000001E-2</v>
      </c>
      <c r="EZ62">
        <v>1</v>
      </c>
      <c r="FA62">
        <f t="shared" si="127"/>
        <v>7</v>
      </c>
      <c r="FB62" s="89">
        <f t="shared" si="128"/>
        <v>0.19889999999999999</v>
      </c>
      <c r="FC62">
        <v>1</v>
      </c>
      <c r="FD62">
        <f t="shared" si="129"/>
        <v>15</v>
      </c>
      <c r="FN62" s="101">
        <v>57</v>
      </c>
      <c r="FO62" s="101">
        <f t="shared" si="75"/>
        <v>51</v>
      </c>
      <c r="FP62" s="101">
        <f t="shared" si="76"/>
        <v>1</v>
      </c>
      <c r="FQ62" s="14">
        <f t="shared" si="77"/>
        <v>5</v>
      </c>
      <c r="FR62" s="101" t="str">
        <f t="shared" si="78"/>
        <v>关羽专属武器-魂珠-6 6级</v>
      </c>
      <c r="FS62" s="101">
        <f t="shared" si="79"/>
        <v>6</v>
      </c>
      <c r="FT62" s="101">
        <f t="shared" si="80"/>
        <v>6</v>
      </c>
      <c r="FU62" s="101" t="str">
        <f t="shared" si="8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82"/>
        <v>专属强化石3</v>
      </c>
      <c r="FX62" s="101">
        <f t="shared" si="83"/>
        <v>20</v>
      </c>
      <c r="FY62" s="101" t="str">
        <f t="shared" si="84"/>
        <v>专属强化石4</v>
      </c>
      <c r="FZ62" s="101">
        <f t="shared" si="85"/>
        <v>4</v>
      </c>
      <c r="GA62" s="101">
        <f t="shared" si="86"/>
        <v>0.05</v>
      </c>
      <c r="GB62" s="101">
        <f t="shared" si="87"/>
        <v>1</v>
      </c>
      <c r="GC62" s="101">
        <f t="shared" si="88"/>
        <v>29</v>
      </c>
      <c r="GD62" s="101">
        <f t="shared" si="89"/>
        <v>0</v>
      </c>
      <c r="GE62" s="101">
        <f t="shared" si="90"/>
        <v>1</v>
      </c>
      <c r="GF62" s="101">
        <f t="shared" si="91"/>
        <v>7</v>
      </c>
      <c r="GG62" s="101">
        <f t="shared" si="92"/>
        <v>2.5499999999999998E-2</v>
      </c>
      <c r="GH62" s="101">
        <f t="shared" si="93"/>
        <v>1</v>
      </c>
      <c r="GI62" s="101">
        <f t="shared" si="94"/>
        <v>14</v>
      </c>
      <c r="GJ62" s="101">
        <f t="shared" si="95"/>
        <v>0.10199999999999999</v>
      </c>
      <c r="GK62" s="101">
        <f t="shared" si="96"/>
        <v>1</v>
      </c>
      <c r="GL62" s="101">
        <f t="shared" si="97"/>
        <v>29</v>
      </c>
    </row>
    <row r="63" spans="81:194" ht="16.5" x14ac:dyDescent="0.2">
      <c r="CC63" s="81">
        <v>58</v>
      </c>
      <c r="CD63" s="174">
        <f>INDEX(节奏总表!$CK$4:$CK$63,专属武器强化!CC63)</f>
        <v>147</v>
      </c>
      <c r="CE63" s="81"/>
      <c r="CF63" s="81">
        <f t="shared" si="118"/>
        <v>9</v>
      </c>
      <c r="CG63" s="14">
        <f t="shared" si="119"/>
        <v>0</v>
      </c>
      <c r="CH63" s="14">
        <f t="shared" si="120"/>
        <v>0</v>
      </c>
      <c r="CI63" s="14">
        <f t="shared" si="121"/>
        <v>75</v>
      </c>
      <c r="CJ63" s="14">
        <f t="shared" si="122"/>
        <v>70</v>
      </c>
      <c r="CK63" s="14"/>
      <c r="CL63" s="14"/>
      <c r="CM63" s="14"/>
      <c r="CN63" s="14"/>
      <c r="CO63" s="14">
        <f>SUM(CG$6:CG63)</f>
        <v>3340</v>
      </c>
      <c r="CP63" s="14">
        <f>SUM(CH$6:CH63)</f>
        <v>3340</v>
      </c>
      <c r="CQ63" s="14">
        <f>SUM(CI$6:CI63)</f>
        <v>2920</v>
      </c>
      <c r="CR63" s="14">
        <f>SUM(CJ$6:CJ63)</f>
        <v>1420</v>
      </c>
      <c r="CU63" s="83">
        <v>47</v>
      </c>
      <c r="CV63" s="14">
        <f>INDEX(节奏总表!$CK$4:CK120,专属武器强化!CU63)</f>
        <v>139</v>
      </c>
      <c r="CW63" s="14">
        <f t="shared" si="123"/>
        <v>3340</v>
      </c>
      <c r="CX63" s="14">
        <f t="shared" si="60"/>
        <v>3340</v>
      </c>
      <c r="CY63" s="14">
        <f t="shared" si="61"/>
        <v>2095</v>
      </c>
      <c r="CZ63" s="14">
        <f t="shared" si="62"/>
        <v>650</v>
      </c>
      <c r="DA63" s="83">
        <v>0</v>
      </c>
      <c r="DB63" s="83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3"/>
      <c r="DH63" s="83"/>
      <c r="DI63" s="83"/>
      <c r="DJ63" s="83"/>
      <c r="DK63" s="14">
        <f>CW63-SUM(DC$7:DC63)+SUM(DG$7:DG63)</f>
        <v>969.17124999999942</v>
      </c>
      <c r="DL63" s="14">
        <f>CX63-SUM(DD$7:DD63)+SUM(DH$7:DH63)</f>
        <v>1359.2883717105258</v>
      </c>
      <c r="DM63" s="14">
        <f>CY63-SUM(DE$7:DE63)+SUM(DI$7:DI63)</f>
        <v>491.01732057416257</v>
      </c>
      <c r="DN63" s="14">
        <f>CZ63-SUM(DF$7:DF63)+SUM(DJ$7:DJ63)</f>
        <v>227.59454545454548</v>
      </c>
      <c r="DQ63" s="95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149.34393939393939</v>
      </c>
      <c r="DW63" s="14">
        <f t="shared" si="132"/>
        <v>50.286363636363632</v>
      </c>
      <c r="DX63" s="14">
        <f t="shared" si="69"/>
        <v>3</v>
      </c>
      <c r="DY63" s="14">
        <f t="shared" si="70"/>
        <v>4</v>
      </c>
      <c r="EF63" s="139">
        <v>58</v>
      </c>
      <c r="EG63" s="14">
        <f t="shared" si="72"/>
        <v>7</v>
      </c>
      <c r="EH63" s="19">
        <f t="shared" si="114"/>
        <v>0.08</v>
      </c>
      <c r="EI63" s="139">
        <v>3</v>
      </c>
      <c r="EJ63" s="139" t="s">
        <v>945</v>
      </c>
      <c r="EK63" s="139">
        <f t="shared" si="73"/>
        <v>19340</v>
      </c>
      <c r="EL63" s="139" t="s">
        <v>854</v>
      </c>
      <c r="EM63" s="139">
        <f t="shared" si="134"/>
        <v>12</v>
      </c>
      <c r="EN63" s="139" t="s">
        <v>857</v>
      </c>
      <c r="EO63" s="139">
        <v>4</v>
      </c>
      <c r="EP63" s="139">
        <f t="shared" si="124"/>
        <v>0.08</v>
      </c>
      <c r="EQ63" s="139">
        <v>1</v>
      </c>
      <c r="ER63" s="139">
        <f t="shared" si="135"/>
        <v>19</v>
      </c>
      <c r="ES63" s="139"/>
      <c r="ET63" s="139">
        <f t="shared" si="133"/>
        <v>12.571590909090908</v>
      </c>
      <c r="EV63">
        <v>0</v>
      </c>
      <c r="EW63">
        <v>1</v>
      </c>
      <c r="EX63">
        <f t="shared" si="125"/>
        <v>4</v>
      </c>
      <c r="EY63" s="89">
        <f t="shared" si="126"/>
        <v>3.9800000000000002E-2</v>
      </c>
      <c r="EZ63">
        <v>1</v>
      </c>
      <c r="FA63">
        <f t="shared" si="127"/>
        <v>9</v>
      </c>
      <c r="FB63" s="89">
        <f t="shared" si="128"/>
        <v>0.15909999999999999</v>
      </c>
      <c r="FC63">
        <v>1</v>
      </c>
      <c r="FD63">
        <f t="shared" si="129"/>
        <v>19</v>
      </c>
      <c r="FN63" s="101">
        <v>58</v>
      </c>
      <c r="FO63" s="101">
        <f t="shared" si="75"/>
        <v>52</v>
      </c>
      <c r="FP63" s="101">
        <f t="shared" si="76"/>
        <v>1</v>
      </c>
      <c r="FQ63" s="14">
        <f t="shared" si="77"/>
        <v>5</v>
      </c>
      <c r="FR63" s="101" t="str">
        <f t="shared" si="78"/>
        <v>关羽专属武器-魂珠-6 7级</v>
      </c>
      <c r="FS63" s="101">
        <f t="shared" si="79"/>
        <v>6</v>
      </c>
      <c r="FT63" s="101">
        <f t="shared" si="80"/>
        <v>7</v>
      </c>
      <c r="FU63" s="101" t="str">
        <f t="shared" si="8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82"/>
        <v>专属强化石3</v>
      </c>
      <c r="FX63" s="101">
        <f t="shared" si="83"/>
        <v>25</v>
      </c>
      <c r="FY63" s="101" t="str">
        <f t="shared" si="84"/>
        <v>专属强化石4</v>
      </c>
      <c r="FZ63" s="101">
        <f t="shared" si="85"/>
        <v>5</v>
      </c>
      <c r="GA63" s="101">
        <f t="shared" si="86"/>
        <v>0.04</v>
      </c>
      <c r="GB63" s="101">
        <f t="shared" si="87"/>
        <v>1</v>
      </c>
      <c r="GC63" s="101">
        <f t="shared" si="88"/>
        <v>38</v>
      </c>
      <c r="GD63" s="101">
        <f t="shared" si="89"/>
        <v>0</v>
      </c>
      <c r="GE63" s="101">
        <f t="shared" si="90"/>
        <v>1</v>
      </c>
      <c r="GF63" s="101">
        <f t="shared" si="91"/>
        <v>9</v>
      </c>
      <c r="GG63" s="101">
        <f t="shared" si="92"/>
        <v>1.9699999999999999E-2</v>
      </c>
      <c r="GH63" s="101">
        <f t="shared" si="93"/>
        <v>1</v>
      </c>
      <c r="GI63" s="101">
        <f t="shared" si="94"/>
        <v>18</v>
      </c>
      <c r="GJ63" s="101">
        <f t="shared" si="95"/>
        <v>7.8899999999999998E-2</v>
      </c>
      <c r="GK63" s="101">
        <f t="shared" si="96"/>
        <v>1</v>
      </c>
      <c r="GL63" s="101">
        <f t="shared" si="97"/>
        <v>38</v>
      </c>
    </row>
    <row r="64" spans="81:194" ht="16.5" x14ac:dyDescent="0.2">
      <c r="CC64" s="81">
        <v>59</v>
      </c>
      <c r="CD64" s="174">
        <f>INDEX(节奏总表!$CK$4:$CK$63,专属武器强化!CC64)</f>
        <v>148</v>
      </c>
      <c r="CE64" s="81"/>
      <c r="CF64" s="81">
        <f t="shared" si="118"/>
        <v>9</v>
      </c>
      <c r="CG64" s="14">
        <f t="shared" si="119"/>
        <v>0</v>
      </c>
      <c r="CH64" s="14">
        <f t="shared" si="120"/>
        <v>0</v>
      </c>
      <c r="CI64" s="14">
        <f t="shared" si="121"/>
        <v>75</v>
      </c>
      <c r="CJ64" s="14">
        <f t="shared" si="122"/>
        <v>70</v>
      </c>
      <c r="CK64" s="14"/>
      <c r="CL64" s="14"/>
      <c r="CM64" s="14"/>
      <c r="CN64" s="14"/>
      <c r="CO64" s="14">
        <f>SUM(CG$6:CG64)</f>
        <v>3340</v>
      </c>
      <c r="CP64" s="14">
        <f>SUM(CH$6:CH64)</f>
        <v>3340</v>
      </c>
      <c r="CQ64" s="14">
        <f>SUM(CI$6:CI64)</f>
        <v>2995</v>
      </c>
      <c r="CR64" s="14">
        <f>SUM(CJ$6:CJ64)</f>
        <v>1490</v>
      </c>
      <c r="CU64" s="83">
        <v>48</v>
      </c>
      <c r="CV64" s="14">
        <f>INDEX(节奏总表!$CK$4:CK121,专属武器强化!CU64)</f>
        <v>140</v>
      </c>
      <c r="CW64" s="14">
        <f t="shared" si="123"/>
        <v>3340</v>
      </c>
      <c r="CX64" s="14">
        <f t="shared" si="60"/>
        <v>3340</v>
      </c>
      <c r="CY64" s="14">
        <f t="shared" si="61"/>
        <v>2170</v>
      </c>
      <c r="CZ64" s="14">
        <f t="shared" si="62"/>
        <v>720</v>
      </c>
      <c r="DA64" s="83">
        <v>0</v>
      </c>
      <c r="DB64" s="83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3"/>
      <c r="DH64" s="83"/>
      <c r="DI64" s="83"/>
      <c r="DJ64" s="83"/>
      <c r="DK64" s="14">
        <f>CW64-SUM(DC$7:DC64)+SUM(DG$7:DG64)</f>
        <v>969.17124999999942</v>
      </c>
      <c r="DL64" s="14">
        <f>CX64-SUM(DD$7:DD64)+SUM(DH$7:DH64)</f>
        <v>1359.2883717105258</v>
      </c>
      <c r="DM64" s="14">
        <f>CY64-SUM(DE$7:DE64)+SUM(DI$7:DI64)</f>
        <v>566.01732057416257</v>
      </c>
      <c r="DN64" s="14">
        <f>CZ64-SUM(DF$7:DF64)+SUM(DJ$7:DJ64)</f>
        <v>297.59454545454548</v>
      </c>
      <c r="DQ64" s="95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238.95030303030305</v>
      </c>
      <c r="DW64" s="14">
        <f t="shared" si="132"/>
        <v>80.458181818181814</v>
      </c>
      <c r="DX64" s="14">
        <f t="shared" si="69"/>
        <v>3</v>
      </c>
      <c r="DY64" s="14">
        <f t="shared" si="70"/>
        <v>4</v>
      </c>
      <c r="EF64" s="139">
        <v>59</v>
      </c>
      <c r="EG64" s="14">
        <f t="shared" si="72"/>
        <v>7</v>
      </c>
      <c r="EH64" s="19">
        <f t="shared" si="114"/>
        <v>0.13</v>
      </c>
      <c r="EI64" s="139">
        <v>3</v>
      </c>
      <c r="EJ64" s="139" t="s">
        <v>945</v>
      </c>
      <c r="EK64" s="139">
        <f t="shared" si="73"/>
        <v>19642</v>
      </c>
      <c r="EL64" s="139" t="s">
        <v>854</v>
      </c>
      <c r="EM64" s="139">
        <f t="shared" si="134"/>
        <v>12</v>
      </c>
      <c r="EN64" s="139" t="s">
        <v>857</v>
      </c>
      <c r="EO64" s="139">
        <v>4</v>
      </c>
      <c r="EP64" s="139">
        <f t="shared" si="124"/>
        <v>0.05</v>
      </c>
      <c r="EQ64" s="139">
        <v>1</v>
      </c>
      <c r="ER64" s="139">
        <f t="shared" si="135"/>
        <v>30</v>
      </c>
      <c r="ES64" s="139"/>
      <c r="ET64" s="139">
        <f t="shared" si="133"/>
        <v>20.114545454545453</v>
      </c>
      <c r="EV64">
        <v>0</v>
      </c>
      <c r="EW64">
        <v>1</v>
      </c>
      <c r="EX64">
        <f t="shared" si="125"/>
        <v>7</v>
      </c>
      <c r="EY64" s="89">
        <f t="shared" si="126"/>
        <v>2.4899999999999999E-2</v>
      </c>
      <c r="EZ64">
        <v>1</v>
      </c>
      <c r="FA64">
        <f t="shared" si="127"/>
        <v>14</v>
      </c>
      <c r="FB64" s="89">
        <f t="shared" si="128"/>
        <v>9.9400000000000002E-2</v>
      </c>
      <c r="FC64">
        <v>1</v>
      </c>
      <c r="FD64">
        <f t="shared" si="129"/>
        <v>30</v>
      </c>
      <c r="FN64" s="101">
        <v>59</v>
      </c>
      <c r="FO64" s="101">
        <f t="shared" si="75"/>
        <v>53</v>
      </c>
      <c r="FP64" s="101">
        <f t="shared" si="76"/>
        <v>1</v>
      </c>
      <c r="FQ64" s="14">
        <f t="shared" si="77"/>
        <v>5</v>
      </c>
      <c r="FR64" s="101" t="str">
        <f t="shared" si="78"/>
        <v>关羽专属武器-魂珠-6 8级</v>
      </c>
      <c r="FS64" s="101">
        <f t="shared" si="79"/>
        <v>6</v>
      </c>
      <c r="FT64" s="101">
        <f t="shared" si="80"/>
        <v>8</v>
      </c>
      <c r="FU64" s="101" t="str">
        <f t="shared" si="8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82"/>
        <v>专属强化石3</v>
      </c>
      <c r="FX64" s="101">
        <f t="shared" si="83"/>
        <v>35</v>
      </c>
      <c r="FY64" s="101" t="str">
        <f t="shared" si="84"/>
        <v>专属强化石4</v>
      </c>
      <c r="FZ64" s="101">
        <f t="shared" si="85"/>
        <v>7</v>
      </c>
      <c r="GA64" s="101">
        <f t="shared" si="86"/>
        <v>0.03</v>
      </c>
      <c r="GB64" s="101">
        <f t="shared" si="87"/>
        <v>1</v>
      </c>
      <c r="GC64" s="101">
        <f t="shared" si="88"/>
        <v>44</v>
      </c>
      <c r="GD64" s="101">
        <f t="shared" si="89"/>
        <v>0</v>
      </c>
      <c r="GE64" s="101">
        <f t="shared" si="90"/>
        <v>1</v>
      </c>
      <c r="GF64" s="101">
        <f t="shared" si="91"/>
        <v>10</v>
      </c>
      <c r="GG64" s="101">
        <f t="shared" si="92"/>
        <v>1.7100000000000001E-2</v>
      </c>
      <c r="GH64" s="101">
        <f t="shared" si="93"/>
        <v>1</v>
      </c>
      <c r="GI64" s="101">
        <f t="shared" si="94"/>
        <v>21</v>
      </c>
      <c r="GJ64" s="101">
        <f t="shared" si="95"/>
        <v>6.8199999999999997E-2</v>
      </c>
      <c r="GK64" s="101">
        <f t="shared" si="96"/>
        <v>1</v>
      </c>
      <c r="GL64" s="101">
        <f t="shared" si="97"/>
        <v>44</v>
      </c>
    </row>
    <row r="65" spans="81:194" ht="16.5" x14ac:dyDescent="0.2">
      <c r="CC65" s="81">
        <v>60</v>
      </c>
      <c r="CD65" s="174">
        <f>INDEX(节奏总表!$CK$4:$CK$63,专属武器强化!CC65)</f>
        <v>148</v>
      </c>
      <c r="CE65" s="81"/>
      <c r="CF65" s="81">
        <f t="shared" si="118"/>
        <v>9</v>
      </c>
      <c r="CG65" s="14">
        <f t="shared" si="119"/>
        <v>0</v>
      </c>
      <c r="CH65" s="14">
        <f t="shared" si="120"/>
        <v>0</v>
      </c>
      <c r="CI65" s="14">
        <f t="shared" si="121"/>
        <v>75</v>
      </c>
      <c r="CJ65" s="14">
        <f t="shared" si="122"/>
        <v>70</v>
      </c>
      <c r="CK65" s="14"/>
      <c r="CL65" s="14"/>
      <c r="CM65" s="14"/>
      <c r="CN65" s="14"/>
      <c r="CO65" s="14">
        <f>SUM(CG$6:CG65)</f>
        <v>3340</v>
      </c>
      <c r="CP65" s="14">
        <f>SUM(CH$6:CH65)</f>
        <v>3340</v>
      </c>
      <c r="CQ65" s="14">
        <f>SUM(CI$6:CI65)</f>
        <v>3070</v>
      </c>
      <c r="CR65" s="14">
        <f>SUM(CJ$6:CJ65)</f>
        <v>1560</v>
      </c>
      <c r="CU65" s="83">
        <v>49</v>
      </c>
      <c r="CV65" s="14">
        <f>INDEX(节奏总表!$CK$4:CK122,专属武器强化!CU65)</f>
        <v>141</v>
      </c>
      <c r="CW65" s="14">
        <f t="shared" si="123"/>
        <v>3340</v>
      </c>
      <c r="CX65" s="14">
        <f t="shared" si="60"/>
        <v>3340</v>
      </c>
      <c r="CY65" s="14">
        <f t="shared" si="61"/>
        <v>2245</v>
      </c>
      <c r="CZ65" s="14">
        <f t="shared" si="62"/>
        <v>790</v>
      </c>
      <c r="DA65" s="83">
        <v>8</v>
      </c>
      <c r="DB65" s="83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265.512</v>
      </c>
      <c r="DG65" s="83"/>
      <c r="DH65" s="83"/>
      <c r="DI65" s="83"/>
      <c r="DJ65" s="83"/>
      <c r="DK65" s="14">
        <f>CW65-SUM(DC$7:DC65)+SUM(DG$7:DG65)</f>
        <v>969.17124999999942</v>
      </c>
      <c r="DL65" s="14">
        <f>CX65-SUM(DD$7:DD65)+SUM(DH$7:DH65)</f>
        <v>1359.2883717105258</v>
      </c>
      <c r="DM65" s="14">
        <f>CY65-SUM(DE$7:DE65)+SUM(DI$7:DI65)</f>
        <v>641.01732057416257</v>
      </c>
      <c r="DN65" s="14">
        <f>CZ65-SUM(DF$7:DF65)+SUM(DJ$7:DJ65)</f>
        <v>102.08254545454542</v>
      </c>
      <c r="DQ65" s="95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388.29424242424244</v>
      </c>
      <c r="DW65" s="14">
        <f t="shared" si="132"/>
        <v>130.74454545454543</v>
      </c>
      <c r="DX65" s="14">
        <f t="shared" si="69"/>
        <v>3</v>
      </c>
      <c r="DY65" s="14">
        <f t="shared" si="70"/>
        <v>4</v>
      </c>
      <c r="EF65" s="139">
        <v>60</v>
      </c>
      <c r="EG65" s="14">
        <f t="shared" si="72"/>
        <v>7</v>
      </c>
      <c r="EH65" s="19">
        <f t="shared" si="114"/>
        <v>0.21000000000000002</v>
      </c>
      <c r="EI65" s="139">
        <v>3</v>
      </c>
      <c r="EJ65" s="139" t="s">
        <v>945</v>
      </c>
      <c r="EK65" s="139">
        <f t="shared" si="73"/>
        <v>24408</v>
      </c>
      <c r="EL65" s="139" t="s">
        <v>854</v>
      </c>
      <c r="EM65" s="139">
        <f t="shared" si="134"/>
        <v>15</v>
      </c>
      <c r="EN65" s="139" t="s">
        <v>857</v>
      </c>
      <c r="EO65" s="139">
        <v>5</v>
      </c>
      <c r="EP65" s="139">
        <f t="shared" si="124"/>
        <v>0.04</v>
      </c>
      <c r="EQ65" s="139">
        <v>1</v>
      </c>
      <c r="ER65" s="139">
        <f t="shared" si="135"/>
        <v>39</v>
      </c>
      <c r="ES65" s="139"/>
      <c r="ET65" s="139">
        <f t="shared" si="133"/>
        <v>26.148909090909086</v>
      </c>
      <c r="EV65">
        <v>0</v>
      </c>
      <c r="EW65">
        <v>1</v>
      </c>
      <c r="EX65">
        <f t="shared" si="125"/>
        <v>9</v>
      </c>
      <c r="EY65" s="89">
        <f t="shared" si="126"/>
        <v>1.9099999999999999E-2</v>
      </c>
      <c r="EZ65">
        <v>1</v>
      </c>
      <c r="FA65">
        <f t="shared" si="127"/>
        <v>18</v>
      </c>
      <c r="FB65" s="89">
        <f t="shared" si="128"/>
        <v>7.6499999999999999E-2</v>
      </c>
      <c r="FC65">
        <v>1</v>
      </c>
      <c r="FD65">
        <f t="shared" si="129"/>
        <v>39</v>
      </c>
      <c r="FN65" s="101">
        <v>60</v>
      </c>
      <c r="FO65" s="101">
        <f t="shared" si="75"/>
        <v>54</v>
      </c>
      <c r="FP65" s="101">
        <f t="shared" si="76"/>
        <v>1</v>
      </c>
      <c r="FQ65" s="14">
        <f t="shared" si="77"/>
        <v>5</v>
      </c>
      <c r="FR65" s="101" t="str">
        <f t="shared" si="78"/>
        <v>关羽专属武器-魂珠-6 9级</v>
      </c>
      <c r="FS65" s="101">
        <f t="shared" si="79"/>
        <v>6</v>
      </c>
      <c r="FT65" s="101">
        <f t="shared" si="80"/>
        <v>9</v>
      </c>
      <c r="FU65" s="101" t="str">
        <f t="shared" si="8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82"/>
        <v>专属强化石3</v>
      </c>
      <c r="FX65" s="101">
        <f t="shared" si="83"/>
        <v>40</v>
      </c>
      <c r="FY65" s="101" t="str">
        <f t="shared" si="84"/>
        <v>专属强化石4</v>
      </c>
      <c r="FZ65" s="101">
        <f t="shared" si="85"/>
        <v>8</v>
      </c>
      <c r="GA65" s="101">
        <f t="shared" si="86"/>
        <v>0.02</v>
      </c>
      <c r="GB65" s="101">
        <f t="shared" si="87"/>
        <v>1</v>
      </c>
      <c r="GC65" s="101">
        <f t="shared" si="88"/>
        <v>62</v>
      </c>
      <c r="GD65" s="101">
        <f t="shared" si="89"/>
        <v>0</v>
      </c>
      <c r="GE65" s="101">
        <f t="shared" si="90"/>
        <v>1</v>
      </c>
      <c r="GF65" s="101">
        <f t="shared" si="91"/>
        <v>15</v>
      </c>
      <c r="GG65" s="101">
        <f t="shared" si="92"/>
        <v>1.21E-2</v>
      </c>
      <c r="GH65" s="101">
        <f t="shared" si="93"/>
        <v>1</v>
      </c>
      <c r="GI65" s="101">
        <f t="shared" si="94"/>
        <v>29</v>
      </c>
      <c r="GJ65" s="101">
        <f t="shared" si="95"/>
        <v>4.82E-2</v>
      </c>
      <c r="GK65" s="101">
        <f t="shared" si="96"/>
        <v>1</v>
      </c>
      <c r="GL65" s="101">
        <f t="shared" si="97"/>
        <v>62</v>
      </c>
    </row>
    <row r="66" spans="81:194" ht="16.5" x14ac:dyDescent="0.2">
      <c r="CU66" s="83">
        <v>50</v>
      </c>
      <c r="CV66" s="14">
        <f>INDEX(节奏总表!$CK$4:CK123,专属武器强化!CU66)</f>
        <v>141</v>
      </c>
      <c r="CW66" s="14">
        <f t="shared" ref="CW66:CW76" si="138">INDEX(CO$6:CO$65,$CU66)</f>
        <v>3340</v>
      </c>
      <c r="CX66" s="14">
        <f t="shared" ref="CX66:CX76" si="139">INDEX(CP$6:CP$65,$CU66)</f>
        <v>3340</v>
      </c>
      <c r="CY66" s="14">
        <f t="shared" ref="CY66:CY76" si="140">INDEX(CQ$6:CQ$65,$CU66)</f>
        <v>2320</v>
      </c>
      <c r="CZ66" s="14">
        <f t="shared" ref="CZ66:CZ76" si="141">INDEX(CR$6:CR$65,$CU66)</f>
        <v>860</v>
      </c>
      <c r="DA66" s="83">
        <v>0</v>
      </c>
      <c r="DB66" s="83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3"/>
      <c r="DH66" s="83"/>
      <c r="DI66" s="83"/>
      <c r="DJ66" s="83"/>
      <c r="DK66" s="14">
        <f>CW66-SUM(DC$7:DC66)+SUM(DG$7:DG66)</f>
        <v>969.17124999999942</v>
      </c>
      <c r="DL66" s="14">
        <f>CX66-SUM(DD$7:DD66)+SUM(DH$7:DH66)</f>
        <v>1359.2883717105258</v>
      </c>
      <c r="DM66" s="14">
        <f>CY66-SUM(DE$7:DE66)+SUM(DI$7:DI66)</f>
        <v>716.01732057416257</v>
      </c>
      <c r="DN66" s="14">
        <f>CZ66-SUM(DF$7:DF66)+SUM(DJ$7:DJ66)</f>
        <v>172.08254545454542</v>
      </c>
      <c r="DQ66" s="95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627.24454545454546</v>
      </c>
      <c r="DW66" s="14">
        <f t="shared" si="142"/>
        <v>211.20272727272729</v>
      </c>
      <c r="DX66" s="14">
        <f t="shared" si="69"/>
        <v>3</v>
      </c>
      <c r="DY66" s="14">
        <f t="shared" si="70"/>
        <v>4</v>
      </c>
      <c r="EF66" s="139">
        <v>61</v>
      </c>
      <c r="EG66" s="14">
        <f t="shared" si="72"/>
        <v>7</v>
      </c>
      <c r="EH66" s="19">
        <f t="shared" si="114"/>
        <v>0.34</v>
      </c>
      <c r="EI66" s="139">
        <v>3</v>
      </c>
      <c r="EJ66" s="139" t="s">
        <v>945</v>
      </c>
      <c r="EK66" s="139">
        <f t="shared" si="73"/>
        <v>34248</v>
      </c>
      <c r="EL66" s="139" t="s">
        <v>854</v>
      </c>
      <c r="EM66" s="139">
        <f t="shared" si="134"/>
        <v>21</v>
      </c>
      <c r="EN66" s="139" t="s">
        <v>857</v>
      </c>
      <c r="EO66" s="139">
        <v>7</v>
      </c>
      <c r="EP66" s="139">
        <f t="shared" si="124"/>
        <v>0.03</v>
      </c>
      <c r="EQ66" s="139">
        <v>1</v>
      </c>
      <c r="ER66" s="139">
        <f t="shared" si="135"/>
        <v>45</v>
      </c>
      <c r="ES66" s="139"/>
      <c r="ET66" s="139">
        <f t="shared" si="133"/>
        <v>30.171818181818185</v>
      </c>
      <c r="EV66">
        <v>0</v>
      </c>
      <c r="EW66">
        <v>1</v>
      </c>
      <c r="EX66">
        <f t="shared" si="125"/>
        <v>11</v>
      </c>
      <c r="EY66" s="89">
        <f t="shared" si="126"/>
        <v>1.66E-2</v>
      </c>
      <c r="EZ66">
        <v>1</v>
      </c>
      <c r="FA66">
        <f t="shared" si="127"/>
        <v>21</v>
      </c>
      <c r="FB66" s="89">
        <f t="shared" si="128"/>
        <v>6.6299999999999998E-2</v>
      </c>
      <c r="FC66">
        <v>1</v>
      </c>
      <c r="FD66">
        <f t="shared" si="129"/>
        <v>45</v>
      </c>
      <c r="FN66" s="101">
        <v>61</v>
      </c>
      <c r="FO66" s="101">
        <f t="shared" si="75"/>
        <v>0</v>
      </c>
      <c r="FP66" s="101">
        <f t="shared" si="76"/>
        <v>1</v>
      </c>
      <c r="FQ66" s="14">
        <f t="shared" si="77"/>
        <v>5</v>
      </c>
      <c r="FR66" s="101" t="str">
        <f t="shared" si="78"/>
        <v>关羽专属武器-魂珠-7 0级</v>
      </c>
      <c r="FS66" s="101">
        <f t="shared" si="79"/>
        <v>7</v>
      </c>
      <c r="FT66" s="101">
        <f t="shared" si="80"/>
        <v>0</v>
      </c>
      <c r="FU66" s="101" t="str">
        <f t="shared" si="8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82"/>
        <v/>
      </c>
      <c r="FX66" s="101" t="str">
        <f t="shared" si="83"/>
        <v/>
      </c>
      <c r="FY66" s="101" t="str">
        <f t="shared" si="84"/>
        <v/>
      </c>
      <c r="FZ66" s="101" t="str">
        <f t="shared" si="85"/>
        <v/>
      </c>
      <c r="GA66" s="101" t="str">
        <f t="shared" si="86"/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</row>
    <row r="67" spans="81:194" ht="16.5" x14ac:dyDescent="0.2">
      <c r="CU67" s="83">
        <v>51</v>
      </c>
      <c r="CV67" s="14">
        <f>INDEX(节奏总表!$CK$4:CK124,专属武器强化!CU67)</f>
        <v>142</v>
      </c>
      <c r="CW67" s="14">
        <f t="shared" si="138"/>
        <v>3340</v>
      </c>
      <c r="CX67" s="14">
        <f t="shared" si="139"/>
        <v>3340</v>
      </c>
      <c r="CY67" s="14">
        <f t="shared" si="140"/>
        <v>2395</v>
      </c>
      <c r="CZ67" s="14">
        <f t="shared" si="141"/>
        <v>930</v>
      </c>
      <c r="DA67" s="83">
        <v>7</v>
      </c>
      <c r="DB67" s="83">
        <v>4</v>
      </c>
      <c r="DC67" s="14">
        <f t="shared" si="105"/>
        <v>0</v>
      </c>
      <c r="DD67" s="14">
        <f t="shared" si="106"/>
        <v>0</v>
      </c>
      <c r="DE67" s="14">
        <f t="shared" si="107"/>
        <v>448.03181818181815</v>
      </c>
      <c r="DF67" s="14">
        <f t="shared" si="108"/>
        <v>150.8590909090909</v>
      </c>
      <c r="DG67" s="83"/>
      <c r="DH67" s="83"/>
      <c r="DI67" s="83"/>
      <c r="DJ67" s="83">
        <v>20</v>
      </c>
      <c r="DK67" s="14">
        <f>CW67-SUM(DC$7:DC67)+SUM(DG$7:DG67)</f>
        <v>969.17124999999942</v>
      </c>
      <c r="DL67" s="14">
        <f>CX67-SUM(DD$7:DD67)+SUM(DH$7:DH67)</f>
        <v>1359.2883717105258</v>
      </c>
      <c r="DM67" s="14">
        <f>CY67-SUM(DE$7:DE67)+SUM(DI$7:DI67)</f>
        <v>342.98550239234464</v>
      </c>
      <c r="DN67" s="14">
        <f>CZ67-SUM(DF$7:DF67)+SUM(DJ$7:DJ67)</f>
        <v>111.2234545454545</v>
      </c>
      <c r="DQ67" s="95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1015.5387878787878</v>
      </c>
      <c r="DW67" s="14">
        <f t="shared" si="142"/>
        <v>341.94727272727272</v>
      </c>
      <c r="DX67" s="14">
        <f t="shared" si="69"/>
        <v>3</v>
      </c>
      <c r="DY67" s="14">
        <f t="shared" si="70"/>
        <v>4</v>
      </c>
      <c r="EF67" s="139">
        <v>62</v>
      </c>
      <c r="EG67" s="14">
        <f t="shared" si="72"/>
        <v>7</v>
      </c>
      <c r="EH67" s="19">
        <f t="shared" si="114"/>
        <v>0.55000000000000004</v>
      </c>
      <c r="EI67" s="139">
        <v>3</v>
      </c>
      <c r="EJ67" s="139" t="s">
        <v>945</v>
      </c>
      <c r="EK67" s="139">
        <f t="shared" si="73"/>
        <v>39107</v>
      </c>
      <c r="EL67" s="139" t="s">
        <v>854</v>
      </c>
      <c r="EM67" s="139">
        <f t="shared" si="134"/>
        <v>24</v>
      </c>
      <c r="EN67" s="139" t="s">
        <v>857</v>
      </c>
      <c r="EO67" s="139">
        <v>8</v>
      </c>
      <c r="EP67" s="139">
        <f t="shared" si="124"/>
        <v>0.02</v>
      </c>
      <c r="EQ67" s="139">
        <v>1</v>
      </c>
      <c r="ER67" s="139">
        <f t="shared" si="135"/>
        <v>64</v>
      </c>
      <c r="ES67" s="139"/>
      <c r="ET67" s="139">
        <f t="shared" si="133"/>
        <v>42.74340909090909</v>
      </c>
      <c r="EV67">
        <v>0</v>
      </c>
      <c r="EW67">
        <v>1</v>
      </c>
      <c r="EX67">
        <f t="shared" si="125"/>
        <v>15</v>
      </c>
      <c r="EY67" s="89">
        <f t="shared" si="126"/>
        <v>1.17E-2</v>
      </c>
      <c r="EZ67">
        <v>1</v>
      </c>
      <c r="FA67">
        <f t="shared" si="127"/>
        <v>30</v>
      </c>
      <c r="FB67" s="89">
        <f t="shared" si="128"/>
        <v>4.6800000000000001E-2</v>
      </c>
      <c r="FC67">
        <v>1</v>
      </c>
      <c r="FD67">
        <f t="shared" si="129"/>
        <v>64</v>
      </c>
      <c r="FN67" s="101">
        <v>62</v>
      </c>
      <c r="FO67" s="101">
        <f t="shared" si="75"/>
        <v>55</v>
      </c>
      <c r="FP67" s="101">
        <f t="shared" si="76"/>
        <v>1</v>
      </c>
      <c r="FQ67" s="14">
        <f t="shared" si="77"/>
        <v>5</v>
      </c>
      <c r="FR67" s="101" t="str">
        <f t="shared" si="78"/>
        <v>关羽专属武器-魂珠-7 1级</v>
      </c>
      <c r="FS67" s="101">
        <f t="shared" si="79"/>
        <v>7</v>
      </c>
      <c r="FT67" s="101">
        <f t="shared" si="80"/>
        <v>1</v>
      </c>
      <c r="FU67" s="101" t="str">
        <f t="shared" si="8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82"/>
        <v>专属强化石3</v>
      </c>
      <c r="FX67" s="101">
        <f t="shared" si="83"/>
        <v>6</v>
      </c>
      <c r="FY67" s="101" t="str">
        <f t="shared" si="84"/>
        <v>专属强化石4</v>
      </c>
      <c r="FZ67" s="101">
        <f t="shared" si="85"/>
        <v>2</v>
      </c>
      <c r="GA67" s="101">
        <f t="shared" si="86"/>
        <v>0.2</v>
      </c>
      <c r="GB67" s="101">
        <f t="shared" si="87"/>
        <v>1</v>
      </c>
      <c r="GC67" s="101">
        <f t="shared" si="88"/>
        <v>8</v>
      </c>
      <c r="GD67" s="101">
        <f t="shared" si="89"/>
        <v>0</v>
      </c>
      <c r="GE67" s="101">
        <f t="shared" si="90"/>
        <v>1</v>
      </c>
      <c r="GF67" s="101">
        <f t="shared" si="91"/>
        <v>2</v>
      </c>
      <c r="GG67" s="101">
        <f t="shared" si="92"/>
        <v>9.9400000000000002E-2</v>
      </c>
      <c r="GH67" s="101">
        <f t="shared" si="93"/>
        <v>1</v>
      </c>
      <c r="GI67" s="101">
        <f t="shared" si="94"/>
        <v>4</v>
      </c>
      <c r="GJ67" s="101">
        <f t="shared" si="95"/>
        <v>0.3977</v>
      </c>
      <c r="GK67" s="101">
        <f t="shared" si="96"/>
        <v>1</v>
      </c>
      <c r="GL67" s="101">
        <f t="shared" si="97"/>
        <v>8</v>
      </c>
    </row>
    <row r="68" spans="81:194" ht="16.5" x14ac:dyDescent="0.2">
      <c r="CU68" s="83">
        <v>52</v>
      </c>
      <c r="CV68" s="14">
        <f>INDEX(节奏总表!$CK$4:CK125,专属武器强化!CU68)</f>
        <v>143</v>
      </c>
      <c r="CW68" s="14">
        <f t="shared" si="138"/>
        <v>3340</v>
      </c>
      <c r="CX68" s="14">
        <f t="shared" si="139"/>
        <v>3340</v>
      </c>
      <c r="CY68" s="14">
        <f t="shared" si="140"/>
        <v>2470</v>
      </c>
      <c r="CZ68" s="14">
        <f t="shared" si="141"/>
        <v>1000</v>
      </c>
      <c r="DA68" s="83">
        <v>0</v>
      </c>
      <c r="DB68" s="83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3"/>
      <c r="DH68" s="83"/>
      <c r="DI68" s="83"/>
      <c r="DJ68" s="83"/>
      <c r="DK68" s="14">
        <f>CW68-SUM(DC$7:DC68)+SUM(DG$7:DG68)</f>
        <v>969.17124999999942</v>
      </c>
      <c r="DL68" s="14">
        <f>CX68-SUM(DD$7:DD68)+SUM(DH$7:DH68)</f>
        <v>1359.2883717105258</v>
      </c>
      <c r="DM68" s="14">
        <f>CY68-SUM(DE$7:DE68)+SUM(DI$7:DI68)</f>
        <v>417.98550239234464</v>
      </c>
      <c r="DN68" s="14">
        <f>CZ68-SUM(DF$7:DF68)+SUM(DJ$7:DJ68)</f>
        <v>181.2234545454545</v>
      </c>
      <c r="DQ68" s="95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1642.7833333333335</v>
      </c>
      <c r="DW68" s="14">
        <f t="shared" si="142"/>
        <v>553.15</v>
      </c>
      <c r="DX68" s="14">
        <f t="shared" si="69"/>
        <v>3</v>
      </c>
      <c r="DY68" s="14">
        <f t="shared" si="70"/>
        <v>4</v>
      </c>
      <c r="EF68" s="139">
        <v>63</v>
      </c>
      <c r="EG68" s="14">
        <f t="shared" si="72"/>
        <v>7</v>
      </c>
      <c r="EH68" s="19">
        <f t="shared" si="114"/>
        <v>0.89000000000000012</v>
      </c>
      <c r="EI68" s="139">
        <v>3</v>
      </c>
      <c r="EJ68" s="139" t="s">
        <v>945</v>
      </c>
      <c r="EK68" s="139">
        <f t="shared" si="73"/>
        <v>48900</v>
      </c>
      <c r="EL68" s="139" t="s">
        <v>854</v>
      </c>
      <c r="EM68" s="139">
        <f t="shared" si="134"/>
        <v>30</v>
      </c>
      <c r="EN68" s="139" t="s">
        <v>857</v>
      </c>
      <c r="EO68" s="139">
        <v>10</v>
      </c>
      <c r="EP68" s="139">
        <f t="shared" si="124"/>
        <v>0.02</v>
      </c>
      <c r="EQ68" s="139">
        <v>1</v>
      </c>
      <c r="ER68" s="139">
        <f t="shared" si="135"/>
        <v>83</v>
      </c>
      <c r="ES68" s="139"/>
      <c r="ET68" s="139">
        <f t="shared" si="133"/>
        <v>55.314999999999998</v>
      </c>
      <c r="EV68">
        <v>0</v>
      </c>
      <c r="EW68">
        <v>1</v>
      </c>
      <c r="EX68">
        <f t="shared" si="125"/>
        <v>19</v>
      </c>
      <c r="EY68" s="89">
        <f t="shared" si="126"/>
        <v>8.9999999999999993E-3</v>
      </c>
      <c r="EZ68">
        <v>1</v>
      </c>
      <c r="FA68">
        <f t="shared" si="127"/>
        <v>39</v>
      </c>
      <c r="FB68" s="89">
        <f t="shared" si="128"/>
        <v>3.6200000000000003E-2</v>
      </c>
      <c r="FC68">
        <v>1</v>
      </c>
      <c r="FD68">
        <f t="shared" si="129"/>
        <v>83</v>
      </c>
      <c r="FN68" s="101">
        <v>63</v>
      </c>
      <c r="FO68" s="101">
        <f t="shared" si="75"/>
        <v>56</v>
      </c>
      <c r="FP68" s="101">
        <f t="shared" si="76"/>
        <v>1</v>
      </c>
      <c r="FQ68" s="14">
        <f t="shared" si="77"/>
        <v>5</v>
      </c>
      <c r="FR68" s="101" t="str">
        <f t="shared" si="78"/>
        <v>关羽专属武器-魂珠-7 2级</v>
      </c>
      <c r="FS68" s="101">
        <f t="shared" si="79"/>
        <v>7</v>
      </c>
      <c r="FT68" s="101">
        <f t="shared" si="80"/>
        <v>2</v>
      </c>
      <c r="FU68" s="101" t="str">
        <f t="shared" si="8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82"/>
        <v>专属强化石3</v>
      </c>
      <c r="FX68" s="101">
        <f t="shared" si="83"/>
        <v>6</v>
      </c>
      <c r="FY68" s="101" t="str">
        <f t="shared" si="84"/>
        <v>专属强化石4</v>
      </c>
      <c r="FZ68" s="101">
        <f t="shared" si="85"/>
        <v>2</v>
      </c>
      <c r="GA68" s="101">
        <f t="shared" si="86"/>
        <v>0.1</v>
      </c>
      <c r="GB68" s="101">
        <f t="shared" si="87"/>
        <v>1</v>
      </c>
      <c r="GC68" s="101">
        <f t="shared" si="88"/>
        <v>15</v>
      </c>
      <c r="GD68" s="101">
        <f t="shared" si="89"/>
        <v>0</v>
      </c>
      <c r="GE68" s="101">
        <f t="shared" si="90"/>
        <v>1</v>
      </c>
      <c r="GF68" s="101">
        <f t="shared" si="91"/>
        <v>4</v>
      </c>
      <c r="GG68" s="101">
        <f t="shared" si="92"/>
        <v>4.9700000000000001E-2</v>
      </c>
      <c r="GH68" s="101">
        <f t="shared" si="93"/>
        <v>1</v>
      </c>
      <c r="GI68" s="101">
        <f t="shared" si="94"/>
        <v>7</v>
      </c>
      <c r="GJ68" s="101">
        <f t="shared" si="95"/>
        <v>0.19889999999999999</v>
      </c>
      <c r="GK68" s="101">
        <f t="shared" si="96"/>
        <v>1</v>
      </c>
      <c r="GL68" s="101">
        <f t="shared" si="97"/>
        <v>15</v>
      </c>
    </row>
    <row r="69" spans="81:194" ht="16.5" x14ac:dyDescent="0.2">
      <c r="CU69" s="83">
        <v>53</v>
      </c>
      <c r="CV69" s="14">
        <f>INDEX(节奏总表!$CK$4:CK126,专属武器强化!CU69)</f>
        <v>144</v>
      </c>
      <c r="CW69" s="14">
        <f t="shared" si="138"/>
        <v>3340</v>
      </c>
      <c r="CX69" s="14">
        <f t="shared" si="139"/>
        <v>3340</v>
      </c>
      <c r="CY69" s="14">
        <f t="shared" si="140"/>
        <v>2545</v>
      </c>
      <c r="CZ69" s="14">
        <f t="shared" si="141"/>
        <v>1070</v>
      </c>
      <c r="DA69" s="83">
        <v>0</v>
      </c>
      <c r="DB69" s="83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3"/>
      <c r="DH69" s="83"/>
      <c r="DI69" s="83"/>
      <c r="DJ69" s="83"/>
      <c r="DK69" s="14">
        <f>CW69-SUM(DC$7:DC69)+SUM(DG$7:DG69)</f>
        <v>969.17124999999942</v>
      </c>
      <c r="DL69" s="14">
        <f>CX69-SUM(DD$7:DD69)+SUM(DH$7:DH69)</f>
        <v>1359.2883717105258</v>
      </c>
      <c r="DM69" s="14">
        <f>CY69-SUM(DE$7:DE69)+SUM(DI$7:DI69)</f>
        <v>492.98550239234464</v>
      </c>
      <c r="DN69" s="14">
        <f>CZ69-SUM(DF$7:DF69)+SUM(DJ$7:DJ69)</f>
        <v>251.2234545454545</v>
      </c>
      <c r="DQ69" s="95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44.252000000000002</v>
      </c>
      <c r="DX69" s="14">
        <f t="shared" si="69"/>
        <v>4</v>
      </c>
      <c r="DY69" s="14">
        <f t="shared" si="70"/>
        <v>0</v>
      </c>
      <c r="EF69" s="139">
        <v>64</v>
      </c>
      <c r="EG69" s="14">
        <f t="shared" si="72"/>
        <v>8</v>
      </c>
      <c r="EH69" s="19">
        <v>0.02</v>
      </c>
      <c r="EI69" s="139">
        <v>2</v>
      </c>
      <c r="EJ69" s="139" t="s">
        <v>945</v>
      </c>
      <c r="EK69" s="139">
        <f t="shared" si="73"/>
        <v>10302</v>
      </c>
      <c r="EL69" s="139" t="s">
        <v>857</v>
      </c>
      <c r="EM69" s="139">
        <v>5</v>
      </c>
      <c r="EN69" s="139"/>
      <c r="EO69" s="139"/>
      <c r="EP69" s="139">
        <f t="shared" si="124"/>
        <v>0.11</v>
      </c>
      <c r="EQ69" s="139">
        <v>1</v>
      </c>
      <c r="ER69" s="139">
        <f t="shared" si="135"/>
        <v>13</v>
      </c>
      <c r="ES69" s="139"/>
      <c r="ET69" s="139">
        <f t="shared" ref="ET69:ET77" si="143">DW69/EM69</f>
        <v>8.8504000000000005</v>
      </c>
      <c r="EV69">
        <v>0</v>
      </c>
      <c r="EW69">
        <v>1</v>
      </c>
      <c r="EX69">
        <f t="shared" si="125"/>
        <v>3</v>
      </c>
      <c r="EY69" s="89">
        <f t="shared" si="126"/>
        <v>5.6500000000000002E-2</v>
      </c>
      <c r="EZ69">
        <v>1</v>
      </c>
      <c r="FA69">
        <f t="shared" si="127"/>
        <v>6</v>
      </c>
      <c r="FB69" s="89">
        <f t="shared" si="128"/>
        <v>0.22600000000000001</v>
      </c>
      <c r="FC69">
        <v>1</v>
      </c>
      <c r="FD69">
        <f t="shared" si="129"/>
        <v>13</v>
      </c>
      <c r="FN69" s="101">
        <v>64</v>
      </c>
      <c r="FO69" s="101">
        <f t="shared" si="75"/>
        <v>57</v>
      </c>
      <c r="FP69" s="101">
        <f t="shared" si="76"/>
        <v>1</v>
      </c>
      <c r="FQ69" s="14">
        <f t="shared" si="77"/>
        <v>5</v>
      </c>
      <c r="FR69" s="101" t="str">
        <f t="shared" si="78"/>
        <v>关羽专属武器-魂珠-7 3级</v>
      </c>
      <c r="FS69" s="101">
        <f t="shared" si="79"/>
        <v>7</v>
      </c>
      <c r="FT69" s="101">
        <f t="shared" si="80"/>
        <v>3</v>
      </c>
      <c r="FU69" s="101" t="str">
        <f t="shared" si="8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82"/>
        <v>专属强化石3</v>
      </c>
      <c r="FX69" s="101">
        <f t="shared" si="83"/>
        <v>9</v>
      </c>
      <c r="FY69" s="101" t="str">
        <f t="shared" si="84"/>
        <v>专属强化石4</v>
      </c>
      <c r="FZ69" s="101">
        <f t="shared" si="85"/>
        <v>3</v>
      </c>
      <c r="GA69" s="101">
        <f t="shared" si="86"/>
        <v>0.1</v>
      </c>
      <c r="GB69" s="101">
        <f t="shared" si="87"/>
        <v>1</v>
      </c>
      <c r="GC69" s="101">
        <f t="shared" si="88"/>
        <v>15</v>
      </c>
      <c r="GD69" s="101">
        <f t="shared" si="89"/>
        <v>0</v>
      </c>
      <c r="GE69" s="101">
        <f t="shared" si="90"/>
        <v>1</v>
      </c>
      <c r="GF69" s="101">
        <f t="shared" si="91"/>
        <v>4</v>
      </c>
      <c r="GG69" s="101">
        <f t="shared" si="92"/>
        <v>4.9700000000000001E-2</v>
      </c>
      <c r="GH69" s="101">
        <f t="shared" si="93"/>
        <v>1</v>
      </c>
      <c r="GI69" s="101">
        <f t="shared" si="94"/>
        <v>7</v>
      </c>
      <c r="GJ69" s="101">
        <f t="shared" si="95"/>
        <v>0.19889999999999999</v>
      </c>
      <c r="GK69" s="101">
        <f t="shared" si="96"/>
        <v>1</v>
      </c>
      <c r="GL69" s="101">
        <f t="shared" si="97"/>
        <v>15</v>
      </c>
    </row>
    <row r="70" spans="81:194" ht="16.5" x14ac:dyDescent="0.2">
      <c r="CU70" s="83">
        <v>54</v>
      </c>
      <c r="CV70" s="14">
        <f>INDEX(节奏总表!$CK$4:CK127,专属武器强化!CU70)</f>
        <v>144</v>
      </c>
      <c r="CW70" s="14">
        <f t="shared" si="138"/>
        <v>3340</v>
      </c>
      <c r="CX70" s="14">
        <f t="shared" si="139"/>
        <v>3340</v>
      </c>
      <c r="CY70" s="14">
        <f t="shared" si="140"/>
        <v>2620</v>
      </c>
      <c r="CZ70" s="14">
        <f t="shared" si="141"/>
        <v>1140</v>
      </c>
      <c r="DA70" s="83">
        <v>0</v>
      </c>
      <c r="DB70" s="83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3"/>
      <c r="DH70" s="83"/>
      <c r="DI70" s="83"/>
      <c r="DJ70" s="83"/>
      <c r="DK70" s="14">
        <f>CW70-SUM(DC$7:DC70)+SUM(DG$7:DG70)</f>
        <v>969.17124999999942</v>
      </c>
      <c r="DL70" s="14">
        <f>CX70-SUM(DD$7:DD70)+SUM(DH$7:DH70)</f>
        <v>1359.2883717105258</v>
      </c>
      <c r="DM70" s="14">
        <f>CY70-SUM(DE$7:DE70)+SUM(DI$7:DI70)</f>
        <v>567.98550239234464</v>
      </c>
      <c r="DN70" s="14">
        <f>CZ70-SUM(DF$7:DF70)+SUM(DJ$7:DJ70)</f>
        <v>321.2234545454545</v>
      </c>
      <c r="DQ70" s="95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88.504000000000005</v>
      </c>
      <c r="DX70" s="14">
        <f t="shared" si="69"/>
        <v>4</v>
      </c>
      <c r="DY70" s="14">
        <f t="shared" si="70"/>
        <v>0</v>
      </c>
      <c r="EF70" s="139">
        <v>65</v>
      </c>
      <c r="EG70" s="14">
        <f t="shared" si="72"/>
        <v>8</v>
      </c>
      <c r="EH70" s="19">
        <v>0.03</v>
      </c>
      <c r="EI70" s="139">
        <v>2</v>
      </c>
      <c r="EJ70" s="139" t="s">
        <v>945</v>
      </c>
      <c r="EK70" s="139">
        <f t="shared" si="73"/>
        <v>12362</v>
      </c>
      <c r="EL70" s="139" t="s">
        <v>857</v>
      </c>
      <c r="EM70" s="139">
        <v>8</v>
      </c>
      <c r="EN70" s="139"/>
      <c r="EO70" s="139"/>
      <c r="EP70" s="139">
        <f t="shared" ref="EP70:EP77" si="144">ROUND(1/ET70,2)</f>
        <v>0.09</v>
      </c>
      <c r="EQ70" s="139">
        <v>1</v>
      </c>
      <c r="ER70" s="139">
        <f t="shared" si="135"/>
        <v>17</v>
      </c>
      <c r="ES70" s="139"/>
      <c r="ET70" s="139">
        <f t="shared" si="143"/>
        <v>11.063000000000001</v>
      </c>
      <c r="EV70">
        <v>0</v>
      </c>
      <c r="EW70">
        <v>1</v>
      </c>
      <c r="EX70">
        <f t="shared" ref="EX70:EX77" si="145">ROUND(ET70*0.35,0)</f>
        <v>4</v>
      </c>
      <c r="EY70" s="89">
        <f t="shared" ref="EY70:EY77" si="146">ROUND(1/ET70/2,4)</f>
        <v>4.5199999999999997E-2</v>
      </c>
      <c r="EZ70">
        <v>1</v>
      </c>
      <c r="FA70">
        <f t="shared" ref="FA70:FA77" si="147">ROUND(ET70*0.7,0)</f>
        <v>8</v>
      </c>
      <c r="FB70" s="89">
        <f t="shared" ref="FB70:FB77" si="148">ROUND(2/ET70,4)</f>
        <v>0.18079999999999999</v>
      </c>
      <c r="FC70">
        <v>1</v>
      </c>
      <c r="FD70">
        <f t="shared" ref="FD70:FD77" si="149">ROUND(ET70*1.5,0)</f>
        <v>17</v>
      </c>
      <c r="FN70" s="101">
        <v>65</v>
      </c>
      <c r="FO70" s="101">
        <f t="shared" si="75"/>
        <v>58</v>
      </c>
      <c r="FP70" s="101">
        <f t="shared" si="76"/>
        <v>1</v>
      </c>
      <c r="FQ70" s="14">
        <f t="shared" si="77"/>
        <v>5</v>
      </c>
      <c r="FR70" s="101" t="str">
        <f t="shared" si="78"/>
        <v>关羽专属武器-魂珠-7 4级</v>
      </c>
      <c r="FS70" s="101">
        <f t="shared" si="79"/>
        <v>7</v>
      </c>
      <c r="FT70" s="101">
        <f t="shared" si="80"/>
        <v>4</v>
      </c>
      <c r="FU70" s="101" t="str">
        <f t="shared" si="8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82"/>
        <v>专属强化石3</v>
      </c>
      <c r="FX70" s="101">
        <f t="shared" si="83"/>
        <v>12</v>
      </c>
      <c r="FY70" s="101" t="str">
        <f t="shared" si="84"/>
        <v>专属强化石4</v>
      </c>
      <c r="FZ70" s="101">
        <f t="shared" si="85"/>
        <v>4</v>
      </c>
      <c r="GA70" s="101">
        <f t="shared" si="86"/>
        <v>0.08</v>
      </c>
      <c r="GB70" s="101">
        <f t="shared" si="87"/>
        <v>1</v>
      </c>
      <c r="GC70" s="101">
        <f t="shared" si="88"/>
        <v>19</v>
      </c>
      <c r="GD70" s="101">
        <f t="shared" si="89"/>
        <v>0</v>
      </c>
      <c r="GE70" s="101">
        <f t="shared" si="90"/>
        <v>1</v>
      </c>
      <c r="GF70" s="101">
        <f t="shared" si="91"/>
        <v>4</v>
      </c>
      <c r="GG70" s="101">
        <f t="shared" si="92"/>
        <v>3.9800000000000002E-2</v>
      </c>
      <c r="GH70" s="101">
        <f t="shared" si="93"/>
        <v>1</v>
      </c>
      <c r="GI70" s="101">
        <f t="shared" si="94"/>
        <v>9</v>
      </c>
      <c r="GJ70" s="101">
        <f t="shared" si="95"/>
        <v>0.15909999999999999</v>
      </c>
      <c r="GK70" s="101">
        <f t="shared" si="96"/>
        <v>1</v>
      </c>
      <c r="GL70" s="101">
        <f t="shared" si="97"/>
        <v>19</v>
      </c>
    </row>
    <row r="71" spans="81:194" ht="16.5" x14ac:dyDescent="0.2">
      <c r="CU71" s="83">
        <v>55</v>
      </c>
      <c r="CV71" s="14">
        <f>INDEX(节奏总表!$CK$4:CK128,专属武器强化!CU71)</f>
        <v>145</v>
      </c>
      <c r="CW71" s="14">
        <f t="shared" si="138"/>
        <v>3340</v>
      </c>
      <c r="CX71" s="14">
        <f t="shared" si="139"/>
        <v>3340</v>
      </c>
      <c r="CY71" s="14">
        <f t="shared" si="140"/>
        <v>2695</v>
      </c>
      <c r="CZ71" s="14">
        <f t="shared" si="141"/>
        <v>1210</v>
      </c>
      <c r="DA71" s="83">
        <v>0</v>
      </c>
      <c r="DB71" s="83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3"/>
      <c r="DH71" s="83"/>
      <c r="DI71" s="83"/>
      <c r="DJ71" s="83"/>
      <c r="DK71" s="14">
        <f>CW71-SUM(DC$7:DC71)+SUM(DG$7:DG71)</f>
        <v>969.17124999999942</v>
      </c>
      <c r="DL71" s="14">
        <f>CX71-SUM(DD$7:DD71)+SUM(DH$7:DH71)</f>
        <v>1359.2883717105258</v>
      </c>
      <c r="DM71" s="14">
        <f>CY71-SUM(DE$7:DE71)+SUM(DI$7:DI71)</f>
        <v>642.98550239234464</v>
      </c>
      <c r="DN71" s="14">
        <f>CZ71-SUM(DF$7:DF71)+SUM(DJ$7:DJ71)</f>
        <v>391.2234545454545</v>
      </c>
      <c r="DQ71" s="95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132.756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39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39">
        <v>2</v>
      </c>
      <c r="EJ71" s="139" t="s">
        <v>945</v>
      </c>
      <c r="EK71" s="139">
        <f t="shared" ref="EK71:EK77" si="156">ROUND(INDEX($EC$6:$EC$13,EG71)*EH71/ET71,0)</f>
        <v>17170</v>
      </c>
      <c r="EL71" s="139" t="s">
        <v>857</v>
      </c>
      <c r="EM71" s="139">
        <v>10</v>
      </c>
      <c r="EN71" s="139"/>
      <c r="EO71" s="139"/>
      <c r="EP71" s="139">
        <f t="shared" si="144"/>
        <v>0.08</v>
      </c>
      <c r="EQ71" s="139">
        <v>1</v>
      </c>
      <c r="ER71" s="139">
        <f t="shared" si="135"/>
        <v>20</v>
      </c>
      <c r="ES71" s="139"/>
      <c r="ET71" s="139">
        <f t="shared" si="143"/>
        <v>13.275600000000001</v>
      </c>
      <c r="EV71">
        <v>0</v>
      </c>
      <c r="EW71">
        <v>1</v>
      </c>
      <c r="EX71">
        <f t="shared" si="145"/>
        <v>5</v>
      </c>
      <c r="EY71" s="89">
        <f t="shared" si="146"/>
        <v>3.7699999999999997E-2</v>
      </c>
      <c r="EZ71">
        <v>1</v>
      </c>
      <c r="FA71">
        <f t="shared" si="147"/>
        <v>9</v>
      </c>
      <c r="FB71" s="89">
        <f t="shared" si="148"/>
        <v>0.1507</v>
      </c>
      <c r="FC71">
        <v>1</v>
      </c>
      <c r="FD71">
        <f t="shared" si="149"/>
        <v>20</v>
      </c>
      <c r="FN71" s="101">
        <v>66</v>
      </c>
      <c r="FO71" s="101">
        <f t="shared" ref="FO71:FO85" si="157">IF(FT71&gt;0,(FS71-1)*9+FT71,0)</f>
        <v>59</v>
      </c>
      <c r="FP71" s="101">
        <f t="shared" ref="FP71:FP134" si="158">INT((FN71-1)/80+1)</f>
        <v>1</v>
      </c>
      <c r="FQ71" s="14">
        <f t="shared" ref="FQ71:FQ134" si="159">INDEX($FJ$6:$FJ$26,FP71)</f>
        <v>5</v>
      </c>
      <c r="FR71" s="101" t="str">
        <f t="shared" ref="FR71:FR85" si="160">INDEX($FI$6:$FI$26,FP71)&amp;"专属武器-魂珠-"&amp;FS71&amp;" "&amp;FT71&amp;"级"</f>
        <v>关羽专属武器-魂珠-7 5级</v>
      </c>
      <c r="FS71" s="101">
        <f t="shared" ref="FS71:FS85" si="161">INT((FN71-(FP71-1)*80-1)/10)+1</f>
        <v>7</v>
      </c>
      <c r="FT71" s="101">
        <f t="shared" ref="FT71:FT85" si="162">FN71-(FP71-1)*80-(FS71-1)*10-1</f>
        <v>5</v>
      </c>
      <c r="FU71" s="101" t="str">
        <f t="shared" ref="FU71:FU134" si="163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64">IF($FT71&gt;0,IF(INDEX($EI$6:$EI$77,$FO71)&gt;=FW$3,INDEX(EL$6:EL$77,$FO71),""),"")</f>
        <v>专属强化石3</v>
      </c>
      <c r="FX71" s="101">
        <f t="shared" ref="FX71:FX134" si="165">IF($FT71&gt;0,IF(INDEX($EI$6:$EI$77,$FO71)&gt;=FX$3,INDEX(EM$6:EM$77,$FO71),""),"")</f>
        <v>12</v>
      </c>
      <c r="FY71" s="101" t="str">
        <f t="shared" ref="FY71:FY134" si="166">IF($FT71&gt;0,IF(INDEX($EI$6:$EI$77,$FO71)&gt;=FY$3,INDEX(EN$6:EN$77,$FO71),""),"")</f>
        <v>专属强化石4</v>
      </c>
      <c r="FZ71" s="101">
        <f t="shared" ref="FZ71:FZ134" si="167">IF($FT71&gt;0,IF(INDEX($EI$6:$EI$77,$FO71)&gt;=FZ$3,INDEX(EO$6:EO$77,$FO71),""),"")</f>
        <v>4</v>
      </c>
      <c r="GA71" s="101">
        <f t="shared" ref="GA71:GA85" si="168">IF($FT71&gt;0,INDEX(EP$6:EP$77,$FO71),"")</f>
        <v>0.05</v>
      </c>
      <c r="GB71" s="101">
        <f t="shared" ref="GB71:GB85" si="169">IF($FT71&gt;0,INDEX(EQ$6:EQ$77,$FO71),"")</f>
        <v>1</v>
      </c>
      <c r="GC71" s="101">
        <f t="shared" ref="GC71:GC85" si="170">IF($FT71&gt;0,INDEX(ER$6:ER$77,$FO71),"")</f>
        <v>30</v>
      </c>
      <c r="GD71" s="101">
        <f t="shared" ref="GD71:GD85" si="171">IF($FT71&gt;0,INDEX(EV$6:EV$77,$FO71),"")</f>
        <v>0</v>
      </c>
      <c r="GE71" s="101">
        <f t="shared" ref="GE71:GE85" si="172">IF($FT71&gt;0,INDEX(EW$6:EW$77,$FO71),"")</f>
        <v>1</v>
      </c>
      <c r="GF71" s="101">
        <f t="shared" ref="GF71:GF85" si="173">IF($FT71&gt;0,INDEX(EX$6:EX$77,$FO71),"")</f>
        <v>7</v>
      </c>
      <c r="GG71" s="101">
        <f t="shared" ref="GG71:GG85" si="174">IF($FT71&gt;0,INDEX(EY$6:EY$77,$FO71),"")</f>
        <v>2.4899999999999999E-2</v>
      </c>
      <c r="GH71" s="101">
        <f t="shared" ref="GH71:GH85" si="175">IF($FT71&gt;0,INDEX(EZ$6:EZ$77,$FO71),"")</f>
        <v>1</v>
      </c>
      <c r="GI71" s="101">
        <f t="shared" ref="GI71:GI85" si="176">IF($FT71&gt;0,INDEX(FA$6:FA$77,$FO71),"")</f>
        <v>14</v>
      </c>
      <c r="GJ71" s="101">
        <f t="shared" ref="GJ71:GJ85" si="177">IF($FT71&gt;0,INDEX(FB$6:FB$77,$FO71),"")</f>
        <v>9.9400000000000002E-2</v>
      </c>
      <c r="GK71" s="101">
        <f t="shared" ref="GK71:GK85" si="178">IF($FT71&gt;0,INDEX(FC$6:FC$77,$FO71),"")</f>
        <v>1</v>
      </c>
      <c r="GL71" s="101">
        <f t="shared" ref="GL71:GL85" si="179">IF($FT71&gt;0,INDEX(FD$6:FD$77,$FO71),"")</f>
        <v>30</v>
      </c>
    </row>
    <row r="72" spans="81:194" ht="16.5" x14ac:dyDescent="0.2">
      <c r="CU72" s="83">
        <v>56</v>
      </c>
      <c r="CV72" s="14">
        <f>INDEX(节奏总表!$CK$4:CK129,专属武器强化!CU72)</f>
        <v>146</v>
      </c>
      <c r="CW72" s="14">
        <f t="shared" si="138"/>
        <v>3340</v>
      </c>
      <c r="CX72" s="14">
        <f t="shared" si="139"/>
        <v>3340</v>
      </c>
      <c r="CY72" s="14">
        <f t="shared" si="140"/>
        <v>2770</v>
      </c>
      <c r="CZ72" s="14">
        <f t="shared" si="141"/>
        <v>1280</v>
      </c>
      <c r="DA72" s="83">
        <v>6</v>
      </c>
      <c r="DB72" s="83">
        <v>4</v>
      </c>
      <c r="DC72" s="14">
        <f t="shared" si="105"/>
        <v>0</v>
      </c>
      <c r="DD72" s="14">
        <f t="shared" si="106"/>
        <v>0</v>
      </c>
      <c r="DE72" s="14">
        <f t="shared" si="107"/>
        <v>448.03181818181815</v>
      </c>
      <c r="DF72" s="14">
        <f t="shared" si="108"/>
        <v>90.515454545454546</v>
      </c>
      <c r="DG72" s="83"/>
      <c r="DH72" s="83"/>
      <c r="DI72" s="83">
        <v>25</v>
      </c>
      <c r="DJ72" s="83"/>
      <c r="DK72" s="14">
        <f>CW72-SUM(DC$7:DC72)+SUM(DG$7:DG72)</f>
        <v>969.17124999999942</v>
      </c>
      <c r="DL72" s="14">
        <f>CX72-SUM(DD$7:DD72)+SUM(DH$7:DH72)</f>
        <v>1359.2883717105258</v>
      </c>
      <c r="DM72" s="14">
        <f>CY72-SUM(DE$7:DE72)+SUM(DI$7:DI72)</f>
        <v>294.95368421052626</v>
      </c>
      <c r="DN72" s="14">
        <f>CZ72-SUM(DF$7:DF72)+SUM(DJ$7:DJ72)</f>
        <v>370.70799999999997</v>
      </c>
      <c r="DQ72" s="95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221.26</v>
      </c>
      <c r="DX72" s="14">
        <f t="shared" si="152"/>
        <v>4</v>
      </c>
      <c r="DY72" s="14">
        <f t="shared" si="153"/>
        <v>0</v>
      </c>
      <c r="EF72" s="139">
        <v>67</v>
      </c>
      <c r="EG72" s="14">
        <f t="shared" si="154"/>
        <v>8</v>
      </c>
      <c r="EH72" s="19">
        <f t="shared" si="114"/>
        <v>0.08</v>
      </c>
      <c r="EI72" s="139">
        <v>2</v>
      </c>
      <c r="EJ72" s="139" t="s">
        <v>945</v>
      </c>
      <c r="EK72" s="139">
        <f t="shared" si="156"/>
        <v>19780</v>
      </c>
      <c r="EL72" s="139" t="s">
        <v>857</v>
      </c>
      <c r="EM72" s="139">
        <v>12</v>
      </c>
      <c r="EN72" s="139"/>
      <c r="EO72" s="139"/>
      <c r="EP72" s="139">
        <f t="shared" si="144"/>
        <v>0.05</v>
      </c>
      <c r="EQ72" s="139">
        <v>1</v>
      </c>
      <c r="ER72" s="139">
        <f t="shared" si="135"/>
        <v>28</v>
      </c>
      <c r="ES72" s="139"/>
      <c r="ET72" s="139">
        <f t="shared" si="143"/>
        <v>18.438333333333333</v>
      </c>
      <c r="EV72">
        <v>0</v>
      </c>
      <c r="EW72">
        <v>1</v>
      </c>
      <c r="EX72">
        <f t="shared" si="145"/>
        <v>6</v>
      </c>
      <c r="EY72" s="89">
        <f t="shared" si="146"/>
        <v>2.7099999999999999E-2</v>
      </c>
      <c r="EZ72">
        <v>1</v>
      </c>
      <c r="FA72">
        <f t="shared" si="147"/>
        <v>13</v>
      </c>
      <c r="FB72" s="89">
        <f t="shared" si="148"/>
        <v>0.1085</v>
      </c>
      <c r="FC72">
        <v>1</v>
      </c>
      <c r="FD72">
        <f t="shared" si="149"/>
        <v>28</v>
      </c>
      <c r="FN72" s="101">
        <v>67</v>
      </c>
      <c r="FO72" s="101">
        <f t="shared" si="157"/>
        <v>60</v>
      </c>
      <c r="FP72" s="101">
        <f t="shared" si="158"/>
        <v>1</v>
      </c>
      <c r="FQ72" s="14">
        <f t="shared" si="159"/>
        <v>5</v>
      </c>
      <c r="FR72" s="101" t="str">
        <f t="shared" si="160"/>
        <v>关羽专属武器-魂珠-7 6级</v>
      </c>
      <c r="FS72" s="101">
        <f t="shared" si="161"/>
        <v>7</v>
      </c>
      <c r="FT72" s="101">
        <f t="shared" si="162"/>
        <v>6</v>
      </c>
      <c r="FU72" s="101" t="str">
        <f t="shared" si="163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64"/>
        <v>专属强化石3</v>
      </c>
      <c r="FX72" s="101">
        <f t="shared" si="165"/>
        <v>15</v>
      </c>
      <c r="FY72" s="101" t="str">
        <f t="shared" si="166"/>
        <v>专属强化石4</v>
      </c>
      <c r="FZ72" s="101">
        <f t="shared" si="167"/>
        <v>5</v>
      </c>
      <c r="GA72" s="101">
        <f t="shared" si="168"/>
        <v>0.04</v>
      </c>
      <c r="GB72" s="101">
        <f t="shared" si="169"/>
        <v>1</v>
      </c>
      <c r="GC72" s="101">
        <f t="shared" si="170"/>
        <v>39</v>
      </c>
      <c r="GD72" s="101">
        <f t="shared" si="171"/>
        <v>0</v>
      </c>
      <c r="GE72" s="101">
        <f t="shared" si="172"/>
        <v>1</v>
      </c>
      <c r="GF72" s="101">
        <f t="shared" si="173"/>
        <v>9</v>
      </c>
      <c r="GG72" s="101">
        <f t="shared" si="174"/>
        <v>1.9099999999999999E-2</v>
      </c>
      <c r="GH72" s="101">
        <f t="shared" si="175"/>
        <v>1</v>
      </c>
      <c r="GI72" s="101">
        <f t="shared" si="176"/>
        <v>18</v>
      </c>
      <c r="GJ72" s="101">
        <f t="shared" si="177"/>
        <v>7.6499999999999999E-2</v>
      </c>
      <c r="GK72" s="101">
        <f t="shared" si="178"/>
        <v>1</v>
      </c>
      <c r="GL72" s="101">
        <f t="shared" si="179"/>
        <v>39</v>
      </c>
    </row>
    <row r="73" spans="81:194" ht="16.5" x14ac:dyDescent="0.2">
      <c r="CU73" s="83">
        <v>57</v>
      </c>
      <c r="CV73" s="14">
        <f>INDEX(节奏总表!$CK$4:CK130,专属武器强化!CU73)</f>
        <v>147</v>
      </c>
      <c r="CW73" s="14">
        <f t="shared" si="138"/>
        <v>3340</v>
      </c>
      <c r="CX73" s="14">
        <f t="shared" si="139"/>
        <v>3340</v>
      </c>
      <c r="CY73" s="14">
        <f t="shared" si="140"/>
        <v>2845</v>
      </c>
      <c r="CZ73" s="14">
        <f t="shared" si="141"/>
        <v>1350</v>
      </c>
      <c r="DA73" s="83">
        <v>0</v>
      </c>
      <c r="DB73" s="83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3"/>
      <c r="DH73" s="83"/>
      <c r="DI73" s="83"/>
      <c r="DJ73" s="83"/>
      <c r="DK73" s="14">
        <f>CW73-SUM(DC$7:DC73)+SUM(DG$7:DG73)</f>
        <v>969.17124999999942</v>
      </c>
      <c r="DL73" s="14">
        <f>CX73-SUM(DD$7:DD73)+SUM(DH$7:DH73)</f>
        <v>1359.2883717105258</v>
      </c>
      <c r="DM73" s="14">
        <f>CY73-SUM(DE$7:DE73)+SUM(DI$7:DI73)</f>
        <v>369.95368421052626</v>
      </c>
      <c r="DN73" s="14">
        <f>CZ73-SUM(DF$7:DF73)+SUM(DJ$7:DJ73)</f>
        <v>440.70799999999997</v>
      </c>
      <c r="DQ73" s="95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354.01600000000002</v>
      </c>
      <c r="DX73" s="14">
        <f t="shared" si="152"/>
        <v>4</v>
      </c>
      <c r="DY73" s="14">
        <f t="shared" si="153"/>
        <v>0</v>
      </c>
      <c r="EF73" s="139">
        <v>68</v>
      </c>
      <c r="EG73" s="14">
        <f t="shared" si="154"/>
        <v>8</v>
      </c>
      <c r="EH73" s="19">
        <f t="shared" si="114"/>
        <v>0.13</v>
      </c>
      <c r="EI73" s="139">
        <v>2</v>
      </c>
      <c r="EJ73" s="139" t="s">
        <v>945</v>
      </c>
      <c r="EK73" s="139">
        <f t="shared" si="156"/>
        <v>25111</v>
      </c>
      <c r="EL73" s="139" t="s">
        <v>857</v>
      </c>
      <c r="EM73" s="139">
        <v>15</v>
      </c>
      <c r="EN73" s="139"/>
      <c r="EO73" s="139"/>
      <c r="EP73" s="139">
        <f t="shared" si="144"/>
        <v>0.04</v>
      </c>
      <c r="EQ73" s="139">
        <v>1</v>
      </c>
      <c r="ER73" s="139">
        <f t="shared" si="135"/>
        <v>35</v>
      </c>
      <c r="ES73" s="139"/>
      <c r="ET73" s="139">
        <f t="shared" si="143"/>
        <v>23.601066666666668</v>
      </c>
      <c r="EV73">
        <v>0</v>
      </c>
      <c r="EW73">
        <v>1</v>
      </c>
      <c r="EX73">
        <f t="shared" si="145"/>
        <v>8</v>
      </c>
      <c r="EY73" s="89">
        <f t="shared" si="146"/>
        <v>2.12E-2</v>
      </c>
      <c r="EZ73">
        <v>1</v>
      </c>
      <c r="FA73">
        <f t="shared" si="147"/>
        <v>17</v>
      </c>
      <c r="FB73" s="89">
        <f t="shared" si="148"/>
        <v>8.4699999999999998E-2</v>
      </c>
      <c r="FC73">
        <v>1</v>
      </c>
      <c r="FD73">
        <f t="shared" si="149"/>
        <v>35</v>
      </c>
      <c r="FN73" s="101">
        <v>68</v>
      </c>
      <c r="FO73" s="101">
        <f t="shared" si="157"/>
        <v>61</v>
      </c>
      <c r="FP73" s="101">
        <f t="shared" si="158"/>
        <v>1</v>
      </c>
      <c r="FQ73" s="14">
        <f t="shared" si="159"/>
        <v>5</v>
      </c>
      <c r="FR73" s="101" t="str">
        <f t="shared" si="160"/>
        <v>关羽专属武器-魂珠-7 7级</v>
      </c>
      <c r="FS73" s="101">
        <f t="shared" si="161"/>
        <v>7</v>
      </c>
      <c r="FT73" s="101">
        <f t="shared" si="162"/>
        <v>7</v>
      </c>
      <c r="FU73" s="101" t="str">
        <f t="shared" si="163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64"/>
        <v>专属强化石3</v>
      </c>
      <c r="FX73" s="101">
        <f t="shared" si="165"/>
        <v>21</v>
      </c>
      <c r="FY73" s="101" t="str">
        <f t="shared" si="166"/>
        <v>专属强化石4</v>
      </c>
      <c r="FZ73" s="101">
        <f t="shared" si="167"/>
        <v>7</v>
      </c>
      <c r="GA73" s="101">
        <f t="shared" si="168"/>
        <v>0.03</v>
      </c>
      <c r="GB73" s="101">
        <f t="shared" si="169"/>
        <v>1</v>
      </c>
      <c r="GC73" s="101">
        <f t="shared" si="170"/>
        <v>45</v>
      </c>
      <c r="GD73" s="101">
        <f t="shared" si="171"/>
        <v>0</v>
      </c>
      <c r="GE73" s="101">
        <f t="shared" si="172"/>
        <v>1</v>
      </c>
      <c r="GF73" s="101">
        <f t="shared" si="173"/>
        <v>11</v>
      </c>
      <c r="GG73" s="101">
        <f t="shared" si="174"/>
        <v>1.66E-2</v>
      </c>
      <c r="GH73" s="101">
        <f t="shared" si="175"/>
        <v>1</v>
      </c>
      <c r="GI73" s="101">
        <f t="shared" si="176"/>
        <v>21</v>
      </c>
      <c r="GJ73" s="101">
        <f t="shared" si="177"/>
        <v>6.6299999999999998E-2</v>
      </c>
      <c r="GK73" s="101">
        <f t="shared" si="178"/>
        <v>1</v>
      </c>
      <c r="GL73" s="101">
        <f t="shared" si="179"/>
        <v>45</v>
      </c>
    </row>
    <row r="74" spans="81:194" ht="16.5" x14ac:dyDescent="0.2">
      <c r="CU74" s="83">
        <v>58</v>
      </c>
      <c r="CV74" s="14">
        <f>INDEX(节奏总表!$CK$4:CK131,专属武器强化!CU74)</f>
        <v>147</v>
      </c>
      <c r="CW74" s="14">
        <f t="shared" si="138"/>
        <v>3340</v>
      </c>
      <c r="CX74" s="14">
        <f t="shared" si="139"/>
        <v>3340</v>
      </c>
      <c r="CY74" s="14">
        <f t="shared" si="140"/>
        <v>2920</v>
      </c>
      <c r="CZ74" s="14">
        <f t="shared" si="141"/>
        <v>1420</v>
      </c>
      <c r="DA74" s="83">
        <v>0</v>
      </c>
      <c r="DB74" s="83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3"/>
      <c r="DH74" s="83"/>
      <c r="DI74" s="83"/>
      <c r="DJ74" s="83"/>
      <c r="DK74" s="14">
        <f>CW74-SUM(DC$7:DC74)+SUM(DG$7:DG74)</f>
        <v>969.17124999999942</v>
      </c>
      <c r="DL74" s="14">
        <f>CX74-SUM(DD$7:DD74)+SUM(DH$7:DH74)</f>
        <v>1359.2883717105258</v>
      </c>
      <c r="DM74" s="14">
        <f>CY74-SUM(DE$7:DE74)+SUM(DI$7:DI74)</f>
        <v>444.95368421052626</v>
      </c>
      <c r="DN74" s="14">
        <f>CZ74-SUM(DF$7:DF74)+SUM(DJ$7:DJ74)</f>
        <v>510.70799999999997</v>
      </c>
      <c r="DQ74" s="95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575.27599999999995</v>
      </c>
      <c r="DX74" s="14">
        <f t="shared" si="152"/>
        <v>4</v>
      </c>
      <c r="DY74" s="14">
        <f t="shared" si="153"/>
        <v>0</v>
      </c>
      <c r="EF74" s="139">
        <v>69</v>
      </c>
      <c r="EG74" s="14">
        <f t="shared" si="154"/>
        <v>8</v>
      </c>
      <c r="EH74" s="19">
        <f t="shared" si="114"/>
        <v>0.21000000000000002</v>
      </c>
      <c r="EI74" s="139">
        <v>2</v>
      </c>
      <c r="EJ74" s="139" t="s">
        <v>945</v>
      </c>
      <c r="EK74" s="139">
        <f t="shared" si="156"/>
        <v>29955</v>
      </c>
      <c r="EL74" s="139" t="s">
        <v>857</v>
      </c>
      <c r="EM74" s="139">
        <v>18</v>
      </c>
      <c r="EN74" s="139"/>
      <c r="EO74" s="139"/>
      <c r="EP74" s="139">
        <f t="shared" si="144"/>
        <v>0.03</v>
      </c>
      <c r="EQ74" s="139">
        <v>1</v>
      </c>
      <c r="ER74" s="139">
        <f t="shared" si="135"/>
        <v>48</v>
      </c>
      <c r="ES74" s="139"/>
      <c r="ET74" s="139">
        <f t="shared" si="143"/>
        <v>31.959777777777774</v>
      </c>
      <c r="EV74">
        <v>0</v>
      </c>
      <c r="EW74">
        <v>1</v>
      </c>
      <c r="EX74">
        <f t="shared" si="145"/>
        <v>11</v>
      </c>
      <c r="EY74" s="89">
        <f t="shared" si="146"/>
        <v>1.5599999999999999E-2</v>
      </c>
      <c r="EZ74">
        <v>1</v>
      </c>
      <c r="FA74">
        <f t="shared" si="147"/>
        <v>22</v>
      </c>
      <c r="FB74" s="89">
        <f t="shared" si="148"/>
        <v>6.2600000000000003E-2</v>
      </c>
      <c r="FC74">
        <v>1</v>
      </c>
      <c r="FD74">
        <f t="shared" si="149"/>
        <v>48</v>
      </c>
      <c r="FN74" s="101">
        <v>69</v>
      </c>
      <c r="FO74" s="101">
        <f t="shared" si="157"/>
        <v>62</v>
      </c>
      <c r="FP74" s="101">
        <f t="shared" si="158"/>
        <v>1</v>
      </c>
      <c r="FQ74" s="14">
        <f t="shared" si="159"/>
        <v>5</v>
      </c>
      <c r="FR74" s="101" t="str">
        <f t="shared" si="160"/>
        <v>关羽专属武器-魂珠-7 8级</v>
      </c>
      <c r="FS74" s="101">
        <f t="shared" si="161"/>
        <v>7</v>
      </c>
      <c r="FT74" s="101">
        <f t="shared" si="162"/>
        <v>8</v>
      </c>
      <c r="FU74" s="101" t="str">
        <f t="shared" si="163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64"/>
        <v>专属强化石3</v>
      </c>
      <c r="FX74" s="101">
        <f t="shared" si="165"/>
        <v>24</v>
      </c>
      <c r="FY74" s="101" t="str">
        <f t="shared" si="166"/>
        <v>专属强化石4</v>
      </c>
      <c r="FZ74" s="101">
        <f t="shared" si="167"/>
        <v>8</v>
      </c>
      <c r="GA74" s="101">
        <f t="shared" si="168"/>
        <v>0.02</v>
      </c>
      <c r="GB74" s="101">
        <f t="shared" si="169"/>
        <v>1</v>
      </c>
      <c r="GC74" s="101">
        <f t="shared" si="170"/>
        <v>64</v>
      </c>
      <c r="GD74" s="101">
        <f t="shared" si="171"/>
        <v>0</v>
      </c>
      <c r="GE74" s="101">
        <f t="shared" si="172"/>
        <v>1</v>
      </c>
      <c r="GF74" s="101">
        <f t="shared" si="173"/>
        <v>15</v>
      </c>
      <c r="GG74" s="101">
        <f t="shared" si="174"/>
        <v>1.17E-2</v>
      </c>
      <c r="GH74" s="101">
        <f t="shared" si="175"/>
        <v>1</v>
      </c>
      <c r="GI74" s="101">
        <f t="shared" si="176"/>
        <v>30</v>
      </c>
      <c r="GJ74" s="101">
        <f t="shared" si="177"/>
        <v>4.6800000000000001E-2</v>
      </c>
      <c r="GK74" s="101">
        <f t="shared" si="178"/>
        <v>1</v>
      </c>
      <c r="GL74" s="101">
        <f t="shared" si="179"/>
        <v>64</v>
      </c>
    </row>
    <row r="75" spans="81:194" ht="16.5" x14ac:dyDescent="0.2">
      <c r="CU75" s="83">
        <v>59</v>
      </c>
      <c r="CV75" s="14">
        <f>INDEX(节奏总表!$CK$4:CK132,专属武器强化!CU75)</f>
        <v>148</v>
      </c>
      <c r="CW75" s="14">
        <f t="shared" si="138"/>
        <v>3340</v>
      </c>
      <c r="CX75" s="14">
        <f t="shared" si="139"/>
        <v>3340</v>
      </c>
      <c r="CY75" s="14">
        <f t="shared" si="140"/>
        <v>2995</v>
      </c>
      <c r="CZ75" s="14">
        <f t="shared" si="141"/>
        <v>1490</v>
      </c>
      <c r="DA75" s="83">
        <v>8</v>
      </c>
      <c r="DB75" s="83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398.26800000000003</v>
      </c>
      <c r="DG75" s="83"/>
      <c r="DH75" s="83"/>
      <c r="DI75" s="83"/>
      <c r="DJ75" s="83">
        <v>1</v>
      </c>
      <c r="DK75" s="14">
        <f>CW75-SUM(DC$7:DC75)+SUM(DG$7:DG75)</f>
        <v>969.17124999999942</v>
      </c>
      <c r="DL75" s="14">
        <f>CX75-SUM(DD$7:DD75)+SUM(DH$7:DH75)</f>
        <v>1359.2883717105258</v>
      </c>
      <c r="DM75" s="14">
        <f>CY75-SUM(DE$7:DE75)+SUM(DI$7:DI75)</f>
        <v>519.95368421052626</v>
      </c>
      <c r="DN75" s="14">
        <f>CZ75-SUM(DF$7:DF75)+SUM(DJ$7:DJ75)</f>
        <v>183.44000000000005</v>
      </c>
      <c r="DQ75" s="95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929.29199999999992</v>
      </c>
      <c r="DX75" s="14">
        <f t="shared" si="152"/>
        <v>4</v>
      </c>
      <c r="DY75" s="14">
        <f t="shared" si="153"/>
        <v>0</v>
      </c>
      <c r="EF75" s="139">
        <v>70</v>
      </c>
      <c r="EG75" s="14">
        <f t="shared" si="154"/>
        <v>8</v>
      </c>
      <c r="EH75" s="19">
        <f t="shared" si="114"/>
        <v>0.34</v>
      </c>
      <c r="EI75" s="139">
        <v>2</v>
      </c>
      <c r="EJ75" s="139" t="s">
        <v>945</v>
      </c>
      <c r="EK75" s="139">
        <f t="shared" si="156"/>
        <v>41698</v>
      </c>
      <c r="EL75" s="139" t="s">
        <v>857</v>
      </c>
      <c r="EM75" s="139">
        <v>25</v>
      </c>
      <c r="EN75" s="139"/>
      <c r="EO75" s="139"/>
      <c r="EP75" s="139">
        <f t="shared" si="144"/>
        <v>0.03</v>
      </c>
      <c r="EQ75" s="139">
        <v>1</v>
      </c>
      <c r="ER75" s="139">
        <f t="shared" si="135"/>
        <v>56</v>
      </c>
      <c r="ES75" s="139"/>
      <c r="ET75" s="139">
        <f t="shared" si="143"/>
        <v>37.171679999999995</v>
      </c>
      <c r="EV75">
        <v>0</v>
      </c>
      <c r="EW75">
        <v>1</v>
      </c>
      <c r="EX75">
        <f t="shared" si="145"/>
        <v>13</v>
      </c>
      <c r="EY75" s="89">
        <f t="shared" si="146"/>
        <v>1.35E-2</v>
      </c>
      <c r="EZ75">
        <v>1</v>
      </c>
      <c r="FA75">
        <f t="shared" si="147"/>
        <v>26</v>
      </c>
      <c r="FB75" s="89">
        <f t="shared" si="148"/>
        <v>5.3800000000000001E-2</v>
      </c>
      <c r="FC75">
        <v>1</v>
      </c>
      <c r="FD75">
        <f t="shared" si="149"/>
        <v>56</v>
      </c>
      <c r="FN75" s="101">
        <v>70</v>
      </c>
      <c r="FO75" s="101">
        <f t="shared" si="157"/>
        <v>63</v>
      </c>
      <c r="FP75" s="101">
        <f t="shared" si="158"/>
        <v>1</v>
      </c>
      <c r="FQ75" s="14">
        <f t="shared" si="159"/>
        <v>5</v>
      </c>
      <c r="FR75" s="101" t="str">
        <f t="shared" si="160"/>
        <v>关羽专属武器-魂珠-7 9级</v>
      </c>
      <c r="FS75" s="101">
        <f t="shared" si="161"/>
        <v>7</v>
      </c>
      <c r="FT75" s="101">
        <f t="shared" si="162"/>
        <v>9</v>
      </c>
      <c r="FU75" s="101" t="str">
        <f t="shared" si="163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64"/>
        <v>专属强化石3</v>
      </c>
      <c r="FX75" s="101">
        <f t="shared" si="165"/>
        <v>30</v>
      </c>
      <c r="FY75" s="101" t="str">
        <f t="shared" si="166"/>
        <v>专属强化石4</v>
      </c>
      <c r="FZ75" s="101">
        <f t="shared" si="167"/>
        <v>10</v>
      </c>
      <c r="GA75" s="101">
        <f t="shared" si="168"/>
        <v>0.02</v>
      </c>
      <c r="GB75" s="101">
        <f t="shared" si="169"/>
        <v>1</v>
      </c>
      <c r="GC75" s="101">
        <f t="shared" si="170"/>
        <v>83</v>
      </c>
      <c r="GD75" s="101">
        <f t="shared" si="171"/>
        <v>0</v>
      </c>
      <c r="GE75" s="101">
        <f t="shared" si="172"/>
        <v>1</v>
      </c>
      <c r="GF75" s="101">
        <f t="shared" si="173"/>
        <v>19</v>
      </c>
      <c r="GG75" s="101">
        <f t="shared" si="174"/>
        <v>8.9999999999999993E-3</v>
      </c>
      <c r="GH75" s="101">
        <f t="shared" si="175"/>
        <v>1</v>
      </c>
      <c r="GI75" s="101">
        <f t="shared" si="176"/>
        <v>39</v>
      </c>
      <c r="GJ75" s="101">
        <f t="shared" si="177"/>
        <v>3.6200000000000003E-2</v>
      </c>
      <c r="GK75" s="101">
        <f t="shared" si="178"/>
        <v>1</v>
      </c>
      <c r="GL75" s="101">
        <f t="shared" si="179"/>
        <v>83</v>
      </c>
    </row>
    <row r="76" spans="81:194" ht="16.5" x14ac:dyDescent="0.2">
      <c r="CU76" s="83">
        <v>60</v>
      </c>
      <c r="CV76" s="14">
        <f>INDEX(节奏总表!$CK$4:CK133,专属武器强化!CU76)</f>
        <v>148</v>
      </c>
      <c r="CW76" s="14">
        <f t="shared" si="138"/>
        <v>3340</v>
      </c>
      <c r="CX76" s="14">
        <f t="shared" si="139"/>
        <v>3340</v>
      </c>
      <c r="CY76" s="14">
        <f t="shared" si="140"/>
        <v>3070</v>
      </c>
      <c r="CZ76" s="14">
        <f t="shared" si="141"/>
        <v>1560</v>
      </c>
      <c r="DA76" s="83">
        <v>0</v>
      </c>
      <c r="DB76" s="83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3"/>
      <c r="DH76" s="83"/>
      <c r="DI76" s="83"/>
      <c r="DJ76" s="83"/>
      <c r="DK76" s="14">
        <f>CW76-SUM(DC$7:DC76)+SUM(DG$7:DG76)</f>
        <v>969.17124999999942</v>
      </c>
      <c r="DL76" s="14">
        <f>CX76-SUM(DD$7:DD76)+SUM(DH$7:DH76)</f>
        <v>1359.2883717105258</v>
      </c>
      <c r="DM76" s="14">
        <f>CY76-SUM(DE$7:DE76)+SUM(DI$7:DI76)</f>
        <v>594.95368421052626</v>
      </c>
      <c r="DN76" s="14">
        <f>CZ76-SUM(DF$7:DF76)+SUM(DJ$7:DJ76)</f>
        <v>253.44000000000005</v>
      </c>
      <c r="DQ76" s="95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1504.568</v>
      </c>
      <c r="DX76" s="14">
        <f t="shared" si="152"/>
        <v>4</v>
      </c>
      <c r="DY76" s="14">
        <f t="shared" si="153"/>
        <v>0</v>
      </c>
      <c r="EF76" s="139">
        <v>71</v>
      </c>
      <c r="EG76" s="14">
        <f t="shared" si="154"/>
        <v>8</v>
      </c>
      <c r="EH76" s="19">
        <f t="shared" si="114"/>
        <v>0.55000000000000004</v>
      </c>
      <c r="EI76" s="139">
        <v>2</v>
      </c>
      <c r="EJ76" s="139" t="s">
        <v>945</v>
      </c>
      <c r="EK76" s="139">
        <f t="shared" si="156"/>
        <v>49994</v>
      </c>
      <c r="EL76" s="139" t="s">
        <v>857</v>
      </c>
      <c r="EM76" s="139">
        <v>30</v>
      </c>
      <c r="EN76" s="139"/>
      <c r="EO76" s="139"/>
      <c r="EP76" s="139">
        <f t="shared" si="144"/>
        <v>0.02</v>
      </c>
      <c r="EQ76" s="139">
        <v>1</v>
      </c>
      <c r="ER76" s="139">
        <f t="shared" si="135"/>
        <v>75</v>
      </c>
      <c r="ES76" s="139"/>
      <c r="ET76" s="139">
        <f t="shared" si="143"/>
        <v>50.152266666666669</v>
      </c>
      <c r="EV76">
        <v>0</v>
      </c>
      <c r="EW76">
        <v>1</v>
      </c>
      <c r="EX76">
        <f t="shared" si="145"/>
        <v>18</v>
      </c>
      <c r="EY76" s="89">
        <f t="shared" si="146"/>
        <v>0.01</v>
      </c>
      <c r="EZ76">
        <v>1</v>
      </c>
      <c r="FA76">
        <f t="shared" si="147"/>
        <v>35</v>
      </c>
      <c r="FB76" s="89">
        <f t="shared" si="148"/>
        <v>3.9899999999999998E-2</v>
      </c>
      <c r="FC76">
        <v>1</v>
      </c>
      <c r="FD76">
        <f t="shared" si="149"/>
        <v>75</v>
      </c>
      <c r="FN76" s="101">
        <v>71</v>
      </c>
      <c r="FO76" s="101">
        <f t="shared" si="157"/>
        <v>0</v>
      </c>
      <c r="FP76" s="101">
        <f t="shared" si="158"/>
        <v>1</v>
      </c>
      <c r="FQ76" s="14">
        <f t="shared" si="159"/>
        <v>5</v>
      </c>
      <c r="FR76" s="101" t="str">
        <f t="shared" si="160"/>
        <v>关羽专属武器-魂珠-8 0级</v>
      </c>
      <c r="FS76" s="101">
        <f t="shared" si="161"/>
        <v>8</v>
      </c>
      <c r="FT76" s="101">
        <f t="shared" si="162"/>
        <v>0</v>
      </c>
      <c r="FU76" s="101" t="str">
        <f t="shared" si="163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64"/>
        <v/>
      </c>
      <c r="FX76" s="101" t="str">
        <f t="shared" si="165"/>
        <v/>
      </c>
      <c r="FY76" s="101" t="str">
        <f t="shared" si="166"/>
        <v/>
      </c>
      <c r="FZ76" s="101" t="str">
        <f t="shared" si="167"/>
        <v/>
      </c>
      <c r="GA76" s="101" t="str">
        <f t="shared" si="168"/>
        <v/>
      </c>
      <c r="GB76" s="101" t="str">
        <f t="shared" si="169"/>
        <v/>
      </c>
      <c r="GC76" s="101" t="str">
        <f t="shared" si="170"/>
        <v/>
      </c>
      <c r="GD76" s="101" t="str">
        <f t="shared" si="171"/>
        <v/>
      </c>
      <c r="GE76" s="101" t="str">
        <f t="shared" si="172"/>
        <v/>
      </c>
      <c r="GF76" s="101" t="str">
        <f t="shared" si="173"/>
        <v/>
      </c>
      <c r="GG76" s="101" t="str">
        <f t="shared" si="174"/>
        <v/>
      </c>
      <c r="GH76" s="101" t="str">
        <f t="shared" si="175"/>
        <v/>
      </c>
      <c r="GI76" s="101" t="str">
        <f t="shared" si="176"/>
        <v/>
      </c>
      <c r="GJ76" s="101" t="str">
        <f t="shared" si="177"/>
        <v/>
      </c>
      <c r="GK76" s="101" t="str">
        <f t="shared" si="178"/>
        <v/>
      </c>
      <c r="GL76" s="101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2433.8599999999997</v>
      </c>
      <c r="DX77" s="14">
        <f t="shared" si="152"/>
        <v>4</v>
      </c>
      <c r="DY77" s="14">
        <f t="shared" si="153"/>
        <v>0</v>
      </c>
      <c r="EF77" s="139">
        <v>72</v>
      </c>
      <c r="EG77" s="14">
        <f t="shared" si="154"/>
        <v>8</v>
      </c>
      <c r="EH77" s="19">
        <f t="shared" si="114"/>
        <v>0.89000000000000012</v>
      </c>
      <c r="EI77" s="139">
        <v>2</v>
      </c>
      <c r="EJ77" s="139" t="s">
        <v>945</v>
      </c>
      <c r="EK77" s="139">
        <f t="shared" si="156"/>
        <v>50011</v>
      </c>
      <c r="EL77" s="139" t="s">
        <v>857</v>
      </c>
      <c r="EM77" s="139">
        <v>30</v>
      </c>
      <c r="EN77" s="139"/>
      <c r="EO77" s="139"/>
      <c r="EP77" s="139">
        <f t="shared" si="144"/>
        <v>0.01</v>
      </c>
      <c r="EQ77" s="139">
        <v>1</v>
      </c>
      <c r="ER77" s="139">
        <f t="shared" si="135"/>
        <v>122</v>
      </c>
      <c r="ES77" s="139"/>
      <c r="ET77" s="139">
        <f t="shared" si="143"/>
        <v>81.12866666666666</v>
      </c>
      <c r="EV77">
        <v>0</v>
      </c>
      <c r="EW77">
        <v>1</v>
      </c>
      <c r="EX77">
        <f t="shared" si="145"/>
        <v>28</v>
      </c>
      <c r="EY77" s="89">
        <f t="shared" si="146"/>
        <v>6.1999999999999998E-3</v>
      </c>
      <c r="EZ77">
        <v>1</v>
      </c>
      <c r="FA77">
        <f t="shared" si="147"/>
        <v>57</v>
      </c>
      <c r="FB77" s="89">
        <f t="shared" si="148"/>
        <v>2.47E-2</v>
      </c>
      <c r="FC77">
        <v>1</v>
      </c>
      <c r="FD77">
        <f t="shared" si="149"/>
        <v>122</v>
      </c>
      <c r="FN77" s="101">
        <v>72</v>
      </c>
      <c r="FO77" s="101">
        <f t="shared" si="157"/>
        <v>64</v>
      </c>
      <c r="FP77" s="101">
        <f t="shared" si="158"/>
        <v>1</v>
      </c>
      <c r="FQ77" s="14">
        <f t="shared" si="159"/>
        <v>5</v>
      </c>
      <c r="FR77" s="101" t="str">
        <f t="shared" si="160"/>
        <v>关羽专属武器-魂珠-8 1级</v>
      </c>
      <c r="FS77" s="101">
        <f t="shared" si="161"/>
        <v>8</v>
      </c>
      <c r="FT77" s="101">
        <f t="shared" si="162"/>
        <v>1</v>
      </c>
      <c r="FU77" s="101" t="str">
        <f t="shared" si="163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64"/>
        <v>专属强化石4</v>
      </c>
      <c r="FX77" s="101">
        <f t="shared" si="165"/>
        <v>5</v>
      </c>
      <c r="FY77" s="101" t="str">
        <f t="shared" si="166"/>
        <v/>
      </c>
      <c r="FZ77" s="101" t="str">
        <f t="shared" si="167"/>
        <v/>
      </c>
      <c r="GA77" s="101">
        <f t="shared" si="168"/>
        <v>0.11</v>
      </c>
      <c r="GB77" s="101">
        <f t="shared" si="169"/>
        <v>1</v>
      </c>
      <c r="GC77" s="101">
        <f t="shared" si="170"/>
        <v>13</v>
      </c>
      <c r="GD77" s="101">
        <f t="shared" si="171"/>
        <v>0</v>
      </c>
      <c r="GE77" s="101">
        <f t="shared" si="172"/>
        <v>1</v>
      </c>
      <c r="GF77" s="101">
        <f t="shared" si="173"/>
        <v>3</v>
      </c>
      <c r="GG77" s="101">
        <f t="shared" si="174"/>
        <v>5.6500000000000002E-2</v>
      </c>
      <c r="GH77" s="101">
        <f t="shared" si="175"/>
        <v>1</v>
      </c>
      <c r="GI77" s="101">
        <f t="shared" si="176"/>
        <v>6</v>
      </c>
      <c r="GJ77" s="101">
        <f t="shared" si="177"/>
        <v>0.22600000000000001</v>
      </c>
      <c r="GK77" s="101">
        <f t="shared" si="178"/>
        <v>1</v>
      </c>
      <c r="GL77" s="101">
        <f t="shared" si="179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57"/>
        <v>65</v>
      </c>
      <c r="FP78" s="101">
        <f t="shared" si="158"/>
        <v>1</v>
      </c>
      <c r="FQ78" s="14">
        <f t="shared" si="159"/>
        <v>5</v>
      </c>
      <c r="FR78" s="101" t="str">
        <f t="shared" si="160"/>
        <v>关羽专属武器-魂珠-8 2级</v>
      </c>
      <c r="FS78" s="101">
        <f t="shared" si="161"/>
        <v>8</v>
      </c>
      <c r="FT78" s="101">
        <f t="shared" si="162"/>
        <v>2</v>
      </c>
      <c r="FU78" s="101" t="str">
        <f t="shared" si="163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64"/>
        <v>专属强化石4</v>
      </c>
      <c r="FX78" s="101">
        <f t="shared" si="165"/>
        <v>8</v>
      </c>
      <c r="FY78" s="101" t="str">
        <f t="shared" si="166"/>
        <v/>
      </c>
      <c r="FZ78" s="101" t="str">
        <f t="shared" si="167"/>
        <v/>
      </c>
      <c r="GA78" s="101">
        <f t="shared" si="168"/>
        <v>0.09</v>
      </c>
      <c r="GB78" s="101">
        <f t="shared" si="169"/>
        <v>1</v>
      </c>
      <c r="GC78" s="101">
        <f t="shared" si="170"/>
        <v>17</v>
      </c>
      <c r="GD78" s="101">
        <f t="shared" si="171"/>
        <v>0</v>
      </c>
      <c r="GE78" s="101">
        <f t="shared" si="172"/>
        <v>1</v>
      </c>
      <c r="GF78" s="101">
        <f t="shared" si="173"/>
        <v>4</v>
      </c>
      <c r="GG78" s="101">
        <f t="shared" si="174"/>
        <v>4.5199999999999997E-2</v>
      </c>
      <c r="GH78" s="101">
        <f t="shared" si="175"/>
        <v>1</v>
      </c>
      <c r="GI78" s="101">
        <f t="shared" si="176"/>
        <v>8</v>
      </c>
      <c r="GJ78" s="101">
        <f t="shared" si="177"/>
        <v>0.18079999999999999</v>
      </c>
      <c r="GK78" s="101">
        <f t="shared" si="178"/>
        <v>1</v>
      </c>
      <c r="GL78" s="101">
        <f t="shared" si="179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57"/>
        <v>66</v>
      </c>
      <c r="FP79" s="101">
        <f t="shared" si="158"/>
        <v>1</v>
      </c>
      <c r="FQ79" s="14">
        <f t="shared" si="159"/>
        <v>5</v>
      </c>
      <c r="FR79" s="101" t="str">
        <f t="shared" si="160"/>
        <v>关羽专属武器-魂珠-8 3级</v>
      </c>
      <c r="FS79" s="101">
        <f t="shared" si="161"/>
        <v>8</v>
      </c>
      <c r="FT79" s="101">
        <f t="shared" si="162"/>
        <v>3</v>
      </c>
      <c r="FU79" s="101" t="str">
        <f t="shared" si="163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64"/>
        <v>专属强化石4</v>
      </c>
      <c r="FX79" s="101">
        <f t="shared" si="165"/>
        <v>10</v>
      </c>
      <c r="FY79" s="101" t="str">
        <f t="shared" si="166"/>
        <v/>
      </c>
      <c r="FZ79" s="101" t="str">
        <f t="shared" si="167"/>
        <v/>
      </c>
      <c r="GA79" s="101">
        <f t="shared" si="168"/>
        <v>0.08</v>
      </c>
      <c r="GB79" s="101">
        <f t="shared" si="169"/>
        <v>1</v>
      </c>
      <c r="GC79" s="101">
        <f t="shared" si="170"/>
        <v>20</v>
      </c>
      <c r="GD79" s="101">
        <f t="shared" si="171"/>
        <v>0</v>
      </c>
      <c r="GE79" s="101">
        <f t="shared" si="172"/>
        <v>1</v>
      </c>
      <c r="GF79" s="101">
        <f t="shared" si="173"/>
        <v>5</v>
      </c>
      <c r="GG79" s="101">
        <f t="shared" si="174"/>
        <v>3.7699999999999997E-2</v>
      </c>
      <c r="GH79" s="101">
        <f t="shared" si="175"/>
        <v>1</v>
      </c>
      <c r="GI79" s="101">
        <f t="shared" si="176"/>
        <v>9</v>
      </c>
      <c r="GJ79" s="101">
        <f t="shared" si="177"/>
        <v>0.1507</v>
      </c>
      <c r="GK79" s="101">
        <f t="shared" si="178"/>
        <v>1</v>
      </c>
      <c r="GL79" s="101">
        <f t="shared" si="179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57"/>
        <v>67</v>
      </c>
      <c r="FP80" s="101">
        <f t="shared" si="158"/>
        <v>1</v>
      </c>
      <c r="FQ80" s="14">
        <f t="shared" si="159"/>
        <v>5</v>
      </c>
      <c r="FR80" s="101" t="str">
        <f t="shared" si="160"/>
        <v>关羽专属武器-魂珠-8 4级</v>
      </c>
      <c r="FS80" s="101">
        <f t="shared" si="161"/>
        <v>8</v>
      </c>
      <c r="FT80" s="101">
        <f t="shared" si="162"/>
        <v>4</v>
      </c>
      <c r="FU80" s="101" t="str">
        <f t="shared" si="163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64"/>
        <v>专属强化石4</v>
      </c>
      <c r="FX80" s="101">
        <f t="shared" si="165"/>
        <v>12</v>
      </c>
      <c r="FY80" s="101" t="str">
        <f t="shared" si="166"/>
        <v/>
      </c>
      <c r="FZ80" s="101" t="str">
        <f t="shared" si="167"/>
        <v/>
      </c>
      <c r="GA80" s="101">
        <f t="shared" si="168"/>
        <v>0.05</v>
      </c>
      <c r="GB80" s="101">
        <f t="shared" si="169"/>
        <v>1</v>
      </c>
      <c r="GC80" s="101">
        <f t="shared" si="170"/>
        <v>28</v>
      </c>
      <c r="GD80" s="101">
        <f t="shared" si="171"/>
        <v>0</v>
      </c>
      <c r="GE80" s="101">
        <f t="shared" si="172"/>
        <v>1</v>
      </c>
      <c r="GF80" s="101">
        <f t="shared" si="173"/>
        <v>6</v>
      </c>
      <c r="GG80" s="101">
        <f t="shared" si="174"/>
        <v>2.7099999999999999E-2</v>
      </c>
      <c r="GH80" s="101">
        <f t="shared" si="175"/>
        <v>1</v>
      </c>
      <c r="GI80" s="101">
        <f t="shared" si="176"/>
        <v>13</v>
      </c>
      <c r="GJ80" s="101">
        <f t="shared" si="177"/>
        <v>0.1085</v>
      </c>
      <c r="GK80" s="101">
        <f t="shared" si="178"/>
        <v>1</v>
      </c>
      <c r="GL80" s="101">
        <f t="shared" si="179"/>
        <v>28</v>
      </c>
    </row>
    <row r="81" spans="168:194" ht="16.5" x14ac:dyDescent="0.2">
      <c r="FN81" s="101">
        <v>76</v>
      </c>
      <c r="FO81" s="101">
        <f t="shared" si="157"/>
        <v>68</v>
      </c>
      <c r="FP81" s="101">
        <f t="shared" si="158"/>
        <v>1</v>
      </c>
      <c r="FQ81" s="14">
        <f t="shared" si="159"/>
        <v>5</v>
      </c>
      <c r="FR81" s="101" t="str">
        <f t="shared" si="160"/>
        <v>关羽专属武器-魂珠-8 5级</v>
      </c>
      <c r="FS81" s="101">
        <f t="shared" si="161"/>
        <v>8</v>
      </c>
      <c r="FT81" s="101">
        <f t="shared" si="162"/>
        <v>5</v>
      </c>
      <c r="FU81" s="101" t="str">
        <f t="shared" si="163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64"/>
        <v>专属强化石4</v>
      </c>
      <c r="FX81" s="101">
        <f t="shared" si="165"/>
        <v>15</v>
      </c>
      <c r="FY81" s="101" t="str">
        <f t="shared" si="166"/>
        <v/>
      </c>
      <c r="FZ81" s="101" t="str">
        <f t="shared" si="167"/>
        <v/>
      </c>
      <c r="GA81" s="101">
        <f t="shared" si="168"/>
        <v>0.04</v>
      </c>
      <c r="GB81" s="101">
        <f t="shared" si="169"/>
        <v>1</v>
      </c>
      <c r="GC81" s="101">
        <f t="shared" si="170"/>
        <v>35</v>
      </c>
      <c r="GD81" s="101">
        <f t="shared" si="171"/>
        <v>0</v>
      </c>
      <c r="GE81" s="101">
        <f t="shared" si="172"/>
        <v>1</v>
      </c>
      <c r="GF81" s="101">
        <f t="shared" si="173"/>
        <v>8</v>
      </c>
      <c r="GG81" s="101">
        <f t="shared" si="174"/>
        <v>2.12E-2</v>
      </c>
      <c r="GH81" s="101">
        <f t="shared" si="175"/>
        <v>1</v>
      </c>
      <c r="GI81" s="101">
        <f t="shared" si="176"/>
        <v>17</v>
      </c>
      <c r="GJ81" s="101">
        <f t="shared" si="177"/>
        <v>8.4699999999999998E-2</v>
      </c>
      <c r="GK81" s="101">
        <f t="shared" si="178"/>
        <v>1</v>
      </c>
      <c r="GL81" s="101">
        <f t="shared" si="179"/>
        <v>35</v>
      </c>
    </row>
    <row r="82" spans="168:194" ht="16.5" x14ac:dyDescent="0.2">
      <c r="FN82" s="101">
        <v>77</v>
      </c>
      <c r="FO82" s="101">
        <f t="shared" si="157"/>
        <v>69</v>
      </c>
      <c r="FP82" s="101">
        <f t="shared" si="158"/>
        <v>1</v>
      </c>
      <c r="FQ82" s="14">
        <f t="shared" si="159"/>
        <v>5</v>
      </c>
      <c r="FR82" s="101" t="str">
        <f t="shared" si="160"/>
        <v>关羽专属武器-魂珠-8 6级</v>
      </c>
      <c r="FS82" s="101">
        <f t="shared" si="161"/>
        <v>8</v>
      </c>
      <c r="FT82" s="101">
        <f t="shared" si="162"/>
        <v>6</v>
      </c>
      <c r="FU82" s="101" t="str">
        <f t="shared" si="163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64"/>
        <v>专属强化石4</v>
      </c>
      <c r="FX82" s="101">
        <f t="shared" si="165"/>
        <v>18</v>
      </c>
      <c r="FY82" s="101" t="str">
        <f t="shared" si="166"/>
        <v/>
      </c>
      <c r="FZ82" s="101" t="str">
        <f t="shared" si="167"/>
        <v/>
      </c>
      <c r="GA82" s="101">
        <f t="shared" si="168"/>
        <v>0.03</v>
      </c>
      <c r="GB82" s="101">
        <f t="shared" si="169"/>
        <v>1</v>
      </c>
      <c r="GC82" s="101">
        <f t="shared" si="170"/>
        <v>48</v>
      </c>
      <c r="GD82" s="101">
        <f t="shared" si="171"/>
        <v>0</v>
      </c>
      <c r="GE82" s="101">
        <f t="shared" si="172"/>
        <v>1</v>
      </c>
      <c r="GF82" s="101">
        <f t="shared" si="173"/>
        <v>11</v>
      </c>
      <c r="GG82" s="101">
        <f t="shared" si="174"/>
        <v>1.5599999999999999E-2</v>
      </c>
      <c r="GH82" s="101">
        <f t="shared" si="175"/>
        <v>1</v>
      </c>
      <c r="GI82" s="101">
        <f t="shared" si="176"/>
        <v>22</v>
      </c>
      <c r="GJ82" s="101">
        <f t="shared" si="177"/>
        <v>6.2600000000000003E-2</v>
      </c>
      <c r="GK82" s="101">
        <f t="shared" si="178"/>
        <v>1</v>
      </c>
      <c r="GL82" s="101">
        <f t="shared" si="179"/>
        <v>48</v>
      </c>
    </row>
    <row r="83" spans="168:194" ht="16.5" x14ac:dyDescent="0.2">
      <c r="FN83" s="101">
        <v>78</v>
      </c>
      <c r="FO83" s="101">
        <f t="shared" si="157"/>
        <v>70</v>
      </c>
      <c r="FP83" s="101">
        <f t="shared" si="158"/>
        <v>1</v>
      </c>
      <c r="FQ83" s="14">
        <f t="shared" si="159"/>
        <v>5</v>
      </c>
      <c r="FR83" s="101" t="str">
        <f t="shared" si="160"/>
        <v>关羽专属武器-魂珠-8 7级</v>
      </c>
      <c r="FS83" s="101">
        <f t="shared" si="161"/>
        <v>8</v>
      </c>
      <c r="FT83" s="101">
        <f t="shared" si="162"/>
        <v>7</v>
      </c>
      <c r="FU83" s="101" t="str">
        <f t="shared" si="163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64"/>
        <v>专属强化石4</v>
      </c>
      <c r="FX83" s="101">
        <f t="shared" si="165"/>
        <v>25</v>
      </c>
      <c r="FY83" s="101" t="str">
        <f t="shared" si="166"/>
        <v/>
      </c>
      <c r="FZ83" s="101" t="str">
        <f t="shared" si="167"/>
        <v/>
      </c>
      <c r="GA83" s="101">
        <f t="shared" si="168"/>
        <v>0.03</v>
      </c>
      <c r="GB83" s="101">
        <f t="shared" si="169"/>
        <v>1</v>
      </c>
      <c r="GC83" s="101">
        <f t="shared" si="170"/>
        <v>56</v>
      </c>
      <c r="GD83" s="101">
        <f t="shared" si="171"/>
        <v>0</v>
      </c>
      <c r="GE83" s="101">
        <f t="shared" si="172"/>
        <v>1</v>
      </c>
      <c r="GF83" s="101">
        <f t="shared" si="173"/>
        <v>13</v>
      </c>
      <c r="GG83" s="101">
        <f t="shared" si="174"/>
        <v>1.35E-2</v>
      </c>
      <c r="GH83" s="101">
        <f t="shared" si="175"/>
        <v>1</v>
      </c>
      <c r="GI83" s="101">
        <f t="shared" si="176"/>
        <v>26</v>
      </c>
      <c r="GJ83" s="101">
        <f t="shared" si="177"/>
        <v>5.3800000000000001E-2</v>
      </c>
      <c r="GK83" s="101">
        <f t="shared" si="178"/>
        <v>1</v>
      </c>
      <c r="GL83" s="101">
        <f t="shared" si="179"/>
        <v>56</v>
      </c>
    </row>
    <row r="84" spans="168:194" ht="16.5" x14ac:dyDescent="0.2">
      <c r="FN84" s="101">
        <v>79</v>
      </c>
      <c r="FO84" s="101">
        <f t="shared" si="157"/>
        <v>71</v>
      </c>
      <c r="FP84" s="101">
        <f t="shared" si="158"/>
        <v>1</v>
      </c>
      <c r="FQ84" s="14">
        <f t="shared" si="159"/>
        <v>5</v>
      </c>
      <c r="FR84" s="101" t="str">
        <f t="shared" si="160"/>
        <v>关羽专属武器-魂珠-8 8级</v>
      </c>
      <c r="FS84" s="101">
        <f t="shared" si="161"/>
        <v>8</v>
      </c>
      <c r="FT84" s="101">
        <f t="shared" si="162"/>
        <v>8</v>
      </c>
      <c r="FU84" s="101" t="str">
        <f t="shared" si="163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64"/>
        <v>专属强化石4</v>
      </c>
      <c r="FX84" s="101">
        <f t="shared" si="165"/>
        <v>30</v>
      </c>
      <c r="FY84" s="101" t="str">
        <f t="shared" si="166"/>
        <v/>
      </c>
      <c r="FZ84" s="101" t="str">
        <f t="shared" si="167"/>
        <v/>
      </c>
      <c r="GA84" s="101">
        <f t="shared" si="168"/>
        <v>0.02</v>
      </c>
      <c r="GB84" s="101">
        <f t="shared" si="169"/>
        <v>1</v>
      </c>
      <c r="GC84" s="101">
        <f t="shared" si="170"/>
        <v>75</v>
      </c>
      <c r="GD84" s="101">
        <f t="shared" si="171"/>
        <v>0</v>
      </c>
      <c r="GE84" s="101">
        <f t="shared" si="172"/>
        <v>1</v>
      </c>
      <c r="GF84" s="101">
        <f t="shared" si="173"/>
        <v>18</v>
      </c>
      <c r="GG84" s="101">
        <f t="shared" si="174"/>
        <v>0.01</v>
      </c>
      <c r="GH84" s="101">
        <f t="shared" si="175"/>
        <v>1</v>
      </c>
      <c r="GI84" s="101">
        <f t="shared" si="176"/>
        <v>35</v>
      </c>
      <c r="GJ84" s="101">
        <f t="shared" si="177"/>
        <v>3.9899999999999998E-2</v>
      </c>
      <c r="GK84" s="101">
        <f t="shared" si="178"/>
        <v>1</v>
      </c>
      <c r="GL84" s="101">
        <f t="shared" si="179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57"/>
        <v>72</v>
      </c>
      <c r="FP85" s="101">
        <f t="shared" si="158"/>
        <v>1</v>
      </c>
      <c r="FQ85" s="14">
        <f t="shared" si="159"/>
        <v>5</v>
      </c>
      <c r="FR85" s="101" t="str">
        <f t="shared" si="160"/>
        <v>关羽专属武器-魂珠-8 9级</v>
      </c>
      <c r="FS85" s="101">
        <f t="shared" si="161"/>
        <v>8</v>
      </c>
      <c r="FT85" s="101">
        <f t="shared" si="162"/>
        <v>9</v>
      </c>
      <c r="FU85" s="101" t="str">
        <f t="shared" si="163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64"/>
        <v>专属强化石4</v>
      </c>
      <c r="FX85" s="101">
        <f t="shared" si="165"/>
        <v>30</v>
      </c>
      <c r="FY85" s="101" t="str">
        <f t="shared" si="166"/>
        <v/>
      </c>
      <c r="FZ85" s="101" t="str">
        <f t="shared" si="167"/>
        <v/>
      </c>
      <c r="GA85" s="101">
        <f t="shared" si="168"/>
        <v>0.01</v>
      </c>
      <c r="GB85" s="101">
        <f t="shared" si="169"/>
        <v>1</v>
      </c>
      <c r="GC85" s="101">
        <f t="shared" si="170"/>
        <v>122</v>
      </c>
      <c r="GD85" s="101">
        <f t="shared" si="171"/>
        <v>0</v>
      </c>
      <c r="GE85" s="101">
        <f t="shared" si="172"/>
        <v>1</v>
      </c>
      <c r="GF85" s="101">
        <f t="shared" si="173"/>
        <v>28</v>
      </c>
      <c r="GG85" s="101">
        <f t="shared" si="174"/>
        <v>6.1999999999999998E-3</v>
      </c>
      <c r="GH85" s="101">
        <f t="shared" si="175"/>
        <v>1</v>
      </c>
      <c r="GI85" s="101">
        <f t="shared" si="176"/>
        <v>57</v>
      </c>
      <c r="GJ85" s="101">
        <f t="shared" si="177"/>
        <v>2.47E-2</v>
      </c>
      <c r="GK85" s="101">
        <f t="shared" si="178"/>
        <v>1</v>
      </c>
      <c r="GL85" s="101">
        <f t="shared" si="179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80">IF(FT86&gt;0,(FS86-1)*9+FT86,0)</f>
        <v>0</v>
      </c>
      <c r="FP86" s="101">
        <f t="shared" si="158"/>
        <v>2</v>
      </c>
      <c r="FQ86" s="14">
        <f t="shared" si="159"/>
        <v>3</v>
      </c>
      <c r="FR86" s="101" t="str">
        <f t="shared" ref="FR86:FR149" si="181">INDEX($FI$6:$FI$26,FP86)&amp;"专属武器-魂珠-"&amp;FS86&amp;" "&amp;FT86&amp;"级"</f>
        <v>许褚专属武器-魂珠-1 0级</v>
      </c>
      <c r="FS86" s="101">
        <f t="shared" ref="FS86:FS149" si="182">INT((FN86-(FP86-1)*80-1)/10)+1</f>
        <v>1</v>
      </c>
      <c r="FT86" s="101">
        <f t="shared" ref="FT86:FT149" si="183">FN86-(FP86-1)*80-(FS86-1)*10-1</f>
        <v>0</v>
      </c>
      <c r="FU86" s="101" t="str">
        <f t="shared" si="163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64"/>
        <v/>
      </c>
      <c r="FX86" s="101" t="str">
        <f t="shared" si="165"/>
        <v/>
      </c>
      <c r="FY86" s="101" t="str">
        <f t="shared" si="166"/>
        <v/>
      </c>
      <c r="FZ86" s="101" t="str">
        <f t="shared" si="167"/>
        <v/>
      </c>
      <c r="GA86" s="101" t="str">
        <f t="shared" ref="GA86:GA149" si="184">IF($FT86&gt;0,INDEX(EP$6:EP$77,$FO86),"")</f>
        <v/>
      </c>
      <c r="GB86" s="101" t="str">
        <f t="shared" ref="GB86:GB149" si="185">IF($FT86&gt;0,INDEX(EQ$6:EQ$77,$FO86),"")</f>
        <v/>
      </c>
      <c r="GC86" s="101" t="str">
        <f t="shared" ref="GC86:GC149" si="186">IF($FT86&gt;0,INDEX(ER$6:ER$77,$FO86),"")</f>
        <v/>
      </c>
      <c r="GD86" s="101" t="str">
        <f t="shared" ref="GD86:GD149" si="187">IF($FT86&gt;0,INDEX(EV$6:EV$77,$FO86),"")</f>
        <v/>
      </c>
      <c r="GE86" s="101" t="str">
        <f t="shared" ref="GE86:GE149" si="188">IF($FT86&gt;0,INDEX(EW$6:EW$77,$FO86),"")</f>
        <v/>
      </c>
      <c r="GF86" s="101" t="str">
        <f t="shared" ref="GF86:GF149" si="189">IF($FT86&gt;0,INDEX(EX$6:EX$77,$FO86),"")</f>
        <v/>
      </c>
      <c r="GG86" s="101" t="str">
        <f t="shared" ref="GG86:GG149" si="190">IF($FT86&gt;0,INDEX(EY$6:EY$77,$FO86),"")</f>
        <v/>
      </c>
      <c r="GH86" s="101" t="str">
        <f t="shared" ref="GH86:GH149" si="191">IF($FT86&gt;0,INDEX(EZ$6:EZ$77,$FO86),"")</f>
        <v/>
      </c>
      <c r="GI86" s="101" t="str">
        <f t="shared" ref="GI86:GI149" si="192">IF($FT86&gt;0,INDEX(FA$6:FA$77,$FO86),"")</f>
        <v/>
      </c>
      <c r="GJ86" s="101" t="str">
        <f t="shared" ref="GJ86:GJ149" si="193">IF($FT86&gt;0,INDEX(FB$6:FB$77,$FO86),"")</f>
        <v/>
      </c>
      <c r="GK86" s="101" t="str">
        <f t="shared" ref="GK86:GK149" si="194">IF($FT86&gt;0,INDEX(FC$6:FC$77,$FO86),"")</f>
        <v/>
      </c>
      <c r="GL86" s="101" t="str">
        <f t="shared" ref="GL86:GL149" si="195">IF($FT86&gt;0,INDEX(FD$6:FD$77,$FO86),"")</f>
        <v/>
      </c>
    </row>
    <row r="87" spans="168:194" ht="16.5" x14ac:dyDescent="0.2">
      <c r="FN87" s="101">
        <v>82</v>
      </c>
      <c r="FO87" s="101">
        <f t="shared" si="180"/>
        <v>1</v>
      </c>
      <c r="FP87" s="101">
        <f t="shared" si="158"/>
        <v>2</v>
      </c>
      <c r="FQ87" s="14">
        <f t="shared" si="159"/>
        <v>3</v>
      </c>
      <c r="FR87" s="101" t="str">
        <f t="shared" si="181"/>
        <v>许褚专属武器-魂珠-1 1级</v>
      </c>
      <c r="FS87" s="101">
        <f t="shared" si="182"/>
        <v>1</v>
      </c>
      <c r="FT87" s="101">
        <f t="shared" si="183"/>
        <v>1</v>
      </c>
      <c r="FU87" s="101" t="str">
        <f t="shared" si="163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64"/>
        <v>专属强化石1</v>
      </c>
      <c r="FX87" s="101">
        <f t="shared" si="165"/>
        <v>1</v>
      </c>
      <c r="FY87" s="101" t="str">
        <f t="shared" si="166"/>
        <v/>
      </c>
      <c r="FZ87" s="101" t="str">
        <f t="shared" si="167"/>
        <v/>
      </c>
      <c r="GA87" s="101">
        <f t="shared" si="184"/>
        <v>0.32</v>
      </c>
      <c r="GB87" s="101">
        <f t="shared" si="185"/>
        <v>1</v>
      </c>
      <c r="GC87" s="101">
        <f t="shared" si="186"/>
        <v>5</v>
      </c>
      <c r="GD87" s="101">
        <f t="shared" si="187"/>
        <v>0</v>
      </c>
      <c r="GE87" s="101">
        <f t="shared" si="188"/>
        <v>1</v>
      </c>
      <c r="GF87" s="101">
        <f t="shared" si="189"/>
        <v>1</v>
      </c>
      <c r="GG87" s="101">
        <f t="shared" si="190"/>
        <v>0.1595</v>
      </c>
      <c r="GH87" s="101">
        <f t="shared" si="191"/>
        <v>1</v>
      </c>
      <c r="GI87" s="101">
        <f t="shared" si="192"/>
        <v>2</v>
      </c>
      <c r="GJ87" s="101">
        <f t="shared" si="193"/>
        <v>0.63819999999999999</v>
      </c>
      <c r="GK87" s="101">
        <f t="shared" si="194"/>
        <v>1</v>
      </c>
      <c r="GL87" s="101">
        <f t="shared" si="195"/>
        <v>5</v>
      </c>
    </row>
    <row r="88" spans="168:194" ht="16.5" x14ac:dyDescent="0.2">
      <c r="FN88" s="101">
        <v>83</v>
      </c>
      <c r="FO88" s="101">
        <f t="shared" si="180"/>
        <v>2</v>
      </c>
      <c r="FP88" s="101">
        <f t="shared" si="158"/>
        <v>2</v>
      </c>
      <c r="FQ88" s="14">
        <f t="shared" si="159"/>
        <v>3</v>
      </c>
      <c r="FR88" s="101" t="str">
        <f t="shared" si="181"/>
        <v>许褚专属武器-魂珠-1 2级</v>
      </c>
      <c r="FS88" s="101">
        <f t="shared" si="182"/>
        <v>1</v>
      </c>
      <c r="FT88" s="101">
        <f t="shared" si="183"/>
        <v>2</v>
      </c>
      <c r="FU88" s="101" t="str">
        <f t="shared" si="163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64"/>
        <v>专属强化石1</v>
      </c>
      <c r="FX88" s="101">
        <f t="shared" si="165"/>
        <v>2</v>
      </c>
      <c r="FY88" s="101" t="str">
        <f t="shared" si="166"/>
        <v/>
      </c>
      <c r="FZ88" s="101" t="str">
        <f t="shared" si="167"/>
        <v/>
      </c>
      <c r="GA88" s="101">
        <f t="shared" si="184"/>
        <v>0.32</v>
      </c>
      <c r="GB88" s="101">
        <f t="shared" si="185"/>
        <v>1</v>
      </c>
      <c r="GC88" s="101">
        <f t="shared" si="186"/>
        <v>5</v>
      </c>
      <c r="GD88" s="101">
        <f t="shared" si="187"/>
        <v>0</v>
      </c>
      <c r="GE88" s="101">
        <f t="shared" si="188"/>
        <v>1</v>
      </c>
      <c r="GF88" s="101">
        <f t="shared" si="189"/>
        <v>1</v>
      </c>
      <c r="GG88" s="101">
        <f t="shared" si="190"/>
        <v>0.1595</v>
      </c>
      <c r="GH88" s="101">
        <f t="shared" si="191"/>
        <v>1</v>
      </c>
      <c r="GI88" s="101">
        <f t="shared" si="192"/>
        <v>2</v>
      </c>
      <c r="GJ88" s="101">
        <f t="shared" si="193"/>
        <v>0.63819999999999999</v>
      </c>
      <c r="GK88" s="101">
        <f t="shared" si="194"/>
        <v>1</v>
      </c>
      <c r="GL88" s="101">
        <f t="shared" si="195"/>
        <v>5</v>
      </c>
    </row>
    <row r="89" spans="168:194" ht="16.5" x14ac:dyDescent="0.2">
      <c r="FN89" s="101">
        <v>84</v>
      </c>
      <c r="FO89" s="101">
        <f t="shared" si="180"/>
        <v>3</v>
      </c>
      <c r="FP89" s="101">
        <f t="shared" si="158"/>
        <v>2</v>
      </c>
      <c r="FQ89" s="14">
        <f t="shared" si="159"/>
        <v>3</v>
      </c>
      <c r="FR89" s="101" t="str">
        <f t="shared" si="181"/>
        <v>许褚专属武器-魂珠-1 3级</v>
      </c>
      <c r="FS89" s="101">
        <f t="shared" si="182"/>
        <v>1</v>
      </c>
      <c r="FT89" s="101">
        <f t="shared" si="183"/>
        <v>3</v>
      </c>
      <c r="FU89" s="101" t="str">
        <f t="shared" si="163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64"/>
        <v>专属强化石1</v>
      </c>
      <c r="FX89" s="101">
        <f t="shared" si="165"/>
        <v>3</v>
      </c>
      <c r="FY89" s="101" t="str">
        <f t="shared" si="166"/>
        <v/>
      </c>
      <c r="FZ89" s="101" t="str">
        <f t="shared" si="167"/>
        <v/>
      </c>
      <c r="GA89" s="101">
        <f t="shared" si="184"/>
        <v>0.32</v>
      </c>
      <c r="GB89" s="101">
        <f t="shared" si="185"/>
        <v>1</v>
      </c>
      <c r="GC89" s="101">
        <f t="shared" si="186"/>
        <v>5</v>
      </c>
      <c r="GD89" s="101">
        <f t="shared" si="187"/>
        <v>0</v>
      </c>
      <c r="GE89" s="101">
        <f t="shared" si="188"/>
        <v>1</v>
      </c>
      <c r="GF89" s="101">
        <f t="shared" si="189"/>
        <v>1</v>
      </c>
      <c r="GG89" s="101">
        <f t="shared" si="190"/>
        <v>0.1595</v>
      </c>
      <c r="GH89" s="101">
        <f t="shared" si="191"/>
        <v>1</v>
      </c>
      <c r="GI89" s="101">
        <f t="shared" si="192"/>
        <v>2</v>
      </c>
      <c r="GJ89" s="101">
        <f t="shared" si="193"/>
        <v>0.63819999999999999</v>
      </c>
      <c r="GK89" s="101">
        <f t="shared" si="194"/>
        <v>1</v>
      </c>
      <c r="GL89" s="101">
        <f t="shared" si="195"/>
        <v>5</v>
      </c>
    </row>
    <row r="90" spans="168:194" ht="16.5" x14ac:dyDescent="0.2">
      <c r="FN90" s="101">
        <v>85</v>
      </c>
      <c r="FO90" s="101">
        <f t="shared" si="180"/>
        <v>4</v>
      </c>
      <c r="FP90" s="101">
        <f t="shared" si="158"/>
        <v>2</v>
      </c>
      <c r="FQ90" s="14">
        <f t="shared" si="159"/>
        <v>3</v>
      </c>
      <c r="FR90" s="101" t="str">
        <f t="shared" si="181"/>
        <v>许褚专属武器-魂珠-1 4级</v>
      </c>
      <c r="FS90" s="101">
        <f t="shared" si="182"/>
        <v>1</v>
      </c>
      <c r="FT90" s="101">
        <f t="shared" si="183"/>
        <v>4</v>
      </c>
      <c r="FU90" s="101" t="str">
        <f t="shared" si="163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64"/>
        <v>专属强化石1</v>
      </c>
      <c r="FX90" s="101">
        <f t="shared" si="165"/>
        <v>4</v>
      </c>
      <c r="FY90" s="101" t="str">
        <f t="shared" si="166"/>
        <v/>
      </c>
      <c r="FZ90" s="101" t="str">
        <f t="shared" si="167"/>
        <v/>
      </c>
      <c r="GA90" s="101">
        <f t="shared" si="184"/>
        <v>0.26</v>
      </c>
      <c r="GB90" s="101">
        <f t="shared" si="185"/>
        <v>1</v>
      </c>
      <c r="GC90" s="101">
        <f t="shared" si="186"/>
        <v>6</v>
      </c>
      <c r="GD90" s="101">
        <f t="shared" si="187"/>
        <v>0</v>
      </c>
      <c r="GE90" s="101">
        <f t="shared" si="188"/>
        <v>1</v>
      </c>
      <c r="GF90" s="101">
        <f t="shared" si="189"/>
        <v>1</v>
      </c>
      <c r="GG90" s="101">
        <f t="shared" si="190"/>
        <v>0.12759999999999999</v>
      </c>
      <c r="GH90" s="101">
        <f t="shared" si="191"/>
        <v>1</v>
      </c>
      <c r="GI90" s="101">
        <f t="shared" si="192"/>
        <v>3</v>
      </c>
      <c r="GJ90" s="101">
        <f t="shared" si="193"/>
        <v>0.51060000000000005</v>
      </c>
      <c r="GK90" s="101">
        <f t="shared" si="194"/>
        <v>1</v>
      </c>
      <c r="GL90" s="101">
        <f t="shared" si="195"/>
        <v>6</v>
      </c>
    </row>
    <row r="91" spans="168:194" ht="16.5" x14ac:dyDescent="0.2">
      <c r="FN91" s="101">
        <v>86</v>
      </c>
      <c r="FO91" s="101">
        <f t="shared" si="180"/>
        <v>5</v>
      </c>
      <c r="FP91" s="101">
        <f t="shared" si="158"/>
        <v>2</v>
      </c>
      <c r="FQ91" s="14">
        <f t="shared" si="159"/>
        <v>3</v>
      </c>
      <c r="FR91" s="101" t="str">
        <f t="shared" si="181"/>
        <v>许褚专属武器-魂珠-1 5级</v>
      </c>
      <c r="FS91" s="101">
        <f t="shared" si="182"/>
        <v>1</v>
      </c>
      <c r="FT91" s="101">
        <f t="shared" si="183"/>
        <v>5</v>
      </c>
      <c r="FU91" s="101" t="str">
        <f t="shared" si="163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64"/>
        <v>专属强化石1</v>
      </c>
      <c r="FX91" s="101">
        <f t="shared" si="165"/>
        <v>5</v>
      </c>
      <c r="FY91" s="101" t="str">
        <f t="shared" si="166"/>
        <v/>
      </c>
      <c r="FZ91" s="101" t="str">
        <f t="shared" si="167"/>
        <v/>
      </c>
      <c r="GA91" s="101">
        <f t="shared" si="184"/>
        <v>0.2</v>
      </c>
      <c r="GB91" s="101">
        <f t="shared" si="185"/>
        <v>1</v>
      </c>
      <c r="GC91" s="101">
        <f t="shared" si="186"/>
        <v>8</v>
      </c>
      <c r="GD91" s="101">
        <f t="shared" si="187"/>
        <v>0</v>
      </c>
      <c r="GE91" s="101">
        <f t="shared" si="188"/>
        <v>1</v>
      </c>
      <c r="GF91" s="101">
        <f t="shared" si="189"/>
        <v>2</v>
      </c>
      <c r="GG91" s="101">
        <f t="shared" si="190"/>
        <v>9.9699999999999997E-2</v>
      </c>
      <c r="GH91" s="101">
        <f t="shared" si="191"/>
        <v>1</v>
      </c>
      <c r="GI91" s="101">
        <f t="shared" si="192"/>
        <v>4</v>
      </c>
      <c r="GJ91" s="101">
        <f t="shared" si="193"/>
        <v>0.39889999999999998</v>
      </c>
      <c r="GK91" s="101">
        <f t="shared" si="194"/>
        <v>1</v>
      </c>
      <c r="GL91" s="101">
        <f t="shared" si="195"/>
        <v>8</v>
      </c>
    </row>
    <row r="92" spans="168:194" ht="16.5" x14ac:dyDescent="0.2">
      <c r="FN92" s="101">
        <v>87</v>
      </c>
      <c r="FO92" s="101">
        <f t="shared" si="180"/>
        <v>6</v>
      </c>
      <c r="FP92" s="101">
        <f t="shared" si="158"/>
        <v>2</v>
      </c>
      <c r="FQ92" s="14">
        <f t="shared" si="159"/>
        <v>3</v>
      </c>
      <c r="FR92" s="101" t="str">
        <f t="shared" si="181"/>
        <v>许褚专属武器-魂珠-1 6级</v>
      </c>
      <c r="FS92" s="101">
        <f t="shared" si="182"/>
        <v>1</v>
      </c>
      <c r="FT92" s="101">
        <f t="shared" si="183"/>
        <v>6</v>
      </c>
      <c r="FU92" s="101" t="str">
        <f t="shared" si="163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64"/>
        <v>专属强化石1</v>
      </c>
      <c r="FX92" s="101">
        <f t="shared" si="165"/>
        <v>6</v>
      </c>
      <c r="FY92" s="101" t="str">
        <f t="shared" si="166"/>
        <v/>
      </c>
      <c r="FZ92" s="101" t="str">
        <f t="shared" si="167"/>
        <v/>
      </c>
      <c r="GA92" s="101">
        <f t="shared" si="184"/>
        <v>0.15</v>
      </c>
      <c r="GB92" s="101">
        <f t="shared" si="185"/>
        <v>1</v>
      </c>
      <c r="GC92" s="101">
        <f t="shared" si="186"/>
        <v>10</v>
      </c>
      <c r="GD92" s="101">
        <f t="shared" si="187"/>
        <v>0</v>
      </c>
      <c r="GE92" s="101">
        <f t="shared" si="188"/>
        <v>1</v>
      </c>
      <c r="GF92" s="101">
        <f t="shared" si="189"/>
        <v>2</v>
      </c>
      <c r="GG92" s="101">
        <f t="shared" si="190"/>
        <v>7.3599999999999999E-2</v>
      </c>
      <c r="GH92" s="101">
        <f t="shared" si="191"/>
        <v>1</v>
      </c>
      <c r="GI92" s="101">
        <f t="shared" si="192"/>
        <v>5</v>
      </c>
      <c r="GJ92" s="101">
        <f t="shared" si="193"/>
        <v>0.29459999999999997</v>
      </c>
      <c r="GK92" s="101">
        <f t="shared" si="194"/>
        <v>1</v>
      </c>
      <c r="GL92" s="101">
        <f t="shared" si="195"/>
        <v>10</v>
      </c>
    </row>
    <row r="93" spans="168:194" ht="16.5" x14ac:dyDescent="0.2">
      <c r="FN93" s="101">
        <v>88</v>
      </c>
      <c r="FO93" s="101">
        <f t="shared" si="180"/>
        <v>7</v>
      </c>
      <c r="FP93" s="101">
        <f t="shared" si="158"/>
        <v>2</v>
      </c>
      <c r="FQ93" s="14">
        <f t="shared" si="159"/>
        <v>3</v>
      </c>
      <c r="FR93" s="101" t="str">
        <f t="shared" si="181"/>
        <v>许褚专属武器-魂珠-1 7级</v>
      </c>
      <c r="FS93" s="101">
        <f t="shared" si="182"/>
        <v>1</v>
      </c>
      <c r="FT93" s="101">
        <f t="shared" si="183"/>
        <v>7</v>
      </c>
      <c r="FU93" s="101" t="str">
        <f t="shared" si="163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64"/>
        <v>专属强化石1</v>
      </c>
      <c r="FX93" s="101">
        <f t="shared" si="165"/>
        <v>7</v>
      </c>
      <c r="FY93" s="101" t="str">
        <f t="shared" si="166"/>
        <v/>
      </c>
      <c r="FZ93" s="101" t="str">
        <f t="shared" si="167"/>
        <v/>
      </c>
      <c r="GA93" s="101">
        <f t="shared" si="184"/>
        <v>0.11</v>
      </c>
      <c r="GB93" s="101">
        <f t="shared" si="185"/>
        <v>1</v>
      </c>
      <c r="GC93" s="101">
        <f t="shared" si="186"/>
        <v>14</v>
      </c>
      <c r="GD93" s="101">
        <f t="shared" si="187"/>
        <v>0</v>
      </c>
      <c r="GE93" s="101">
        <f t="shared" si="188"/>
        <v>1</v>
      </c>
      <c r="GF93" s="101">
        <f t="shared" si="189"/>
        <v>3</v>
      </c>
      <c r="GG93" s="101">
        <f t="shared" si="190"/>
        <v>5.3199999999999997E-2</v>
      </c>
      <c r="GH93" s="101">
        <f t="shared" si="191"/>
        <v>1</v>
      </c>
      <c r="GI93" s="101">
        <f t="shared" si="192"/>
        <v>7</v>
      </c>
      <c r="GJ93" s="101">
        <f t="shared" si="193"/>
        <v>0.2127</v>
      </c>
      <c r="GK93" s="101">
        <f t="shared" si="194"/>
        <v>1</v>
      </c>
      <c r="GL93" s="101">
        <f t="shared" si="195"/>
        <v>14</v>
      </c>
    </row>
    <row r="94" spans="168:194" ht="16.5" x14ac:dyDescent="0.2">
      <c r="FN94" s="101">
        <v>89</v>
      </c>
      <c r="FO94" s="101">
        <f t="shared" si="180"/>
        <v>8</v>
      </c>
      <c r="FP94" s="101">
        <f t="shared" si="158"/>
        <v>2</v>
      </c>
      <c r="FQ94" s="14">
        <f t="shared" si="159"/>
        <v>3</v>
      </c>
      <c r="FR94" s="101" t="str">
        <f t="shared" si="181"/>
        <v>许褚专属武器-魂珠-1 8级</v>
      </c>
      <c r="FS94" s="101">
        <f t="shared" si="182"/>
        <v>1</v>
      </c>
      <c r="FT94" s="101">
        <f t="shared" si="183"/>
        <v>8</v>
      </c>
      <c r="FU94" s="101" t="str">
        <f t="shared" si="163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64"/>
        <v>专属强化石1</v>
      </c>
      <c r="FX94" s="101">
        <f t="shared" si="165"/>
        <v>8</v>
      </c>
      <c r="FY94" s="101" t="str">
        <f t="shared" si="166"/>
        <v/>
      </c>
      <c r="FZ94" s="101" t="str">
        <f t="shared" si="167"/>
        <v/>
      </c>
      <c r="GA94" s="101">
        <f t="shared" si="184"/>
        <v>0.08</v>
      </c>
      <c r="GB94" s="101">
        <f t="shared" si="185"/>
        <v>1</v>
      </c>
      <c r="GC94" s="101">
        <f t="shared" si="186"/>
        <v>20</v>
      </c>
      <c r="GD94" s="101">
        <f t="shared" si="187"/>
        <v>0</v>
      </c>
      <c r="GE94" s="101">
        <f t="shared" si="188"/>
        <v>1</v>
      </c>
      <c r="GF94" s="101">
        <f t="shared" si="189"/>
        <v>5</v>
      </c>
      <c r="GG94" s="101">
        <f t="shared" si="190"/>
        <v>3.7499999999999999E-2</v>
      </c>
      <c r="GH94" s="101">
        <f t="shared" si="191"/>
        <v>1</v>
      </c>
      <c r="GI94" s="101">
        <f t="shared" si="192"/>
        <v>9</v>
      </c>
      <c r="GJ94" s="101">
        <f t="shared" si="193"/>
        <v>0.1502</v>
      </c>
      <c r="GK94" s="101">
        <f t="shared" si="194"/>
        <v>1</v>
      </c>
      <c r="GL94" s="101">
        <f t="shared" si="195"/>
        <v>20</v>
      </c>
    </row>
    <row r="95" spans="168:194" ht="16.5" x14ac:dyDescent="0.2">
      <c r="FN95" s="101">
        <v>90</v>
      </c>
      <c r="FO95" s="101">
        <f t="shared" si="180"/>
        <v>9</v>
      </c>
      <c r="FP95" s="101">
        <f t="shared" si="158"/>
        <v>2</v>
      </c>
      <c r="FQ95" s="14">
        <f t="shared" si="159"/>
        <v>3</v>
      </c>
      <c r="FR95" s="101" t="str">
        <f t="shared" si="181"/>
        <v>许褚专属武器-魂珠-1 9级</v>
      </c>
      <c r="FS95" s="101">
        <f t="shared" si="182"/>
        <v>1</v>
      </c>
      <c r="FT95" s="101">
        <f t="shared" si="183"/>
        <v>9</v>
      </c>
      <c r="FU95" s="101" t="str">
        <f t="shared" si="163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64"/>
        <v>专属强化石1</v>
      </c>
      <c r="FX95" s="101">
        <f t="shared" si="165"/>
        <v>10</v>
      </c>
      <c r="FY95" s="101" t="str">
        <f t="shared" si="166"/>
        <v/>
      </c>
      <c r="FZ95" s="101" t="str">
        <f t="shared" si="167"/>
        <v/>
      </c>
      <c r="GA95" s="101">
        <f t="shared" si="184"/>
        <v>0.06</v>
      </c>
      <c r="GB95" s="101">
        <f t="shared" si="185"/>
        <v>1</v>
      </c>
      <c r="GC95" s="101">
        <f t="shared" si="186"/>
        <v>26</v>
      </c>
      <c r="GD95" s="101">
        <f t="shared" si="187"/>
        <v>0</v>
      </c>
      <c r="GE95" s="101">
        <f t="shared" si="188"/>
        <v>1</v>
      </c>
      <c r="GF95" s="101">
        <f t="shared" si="189"/>
        <v>6</v>
      </c>
      <c r="GG95" s="101">
        <f t="shared" si="190"/>
        <v>2.9000000000000001E-2</v>
      </c>
      <c r="GH95" s="101">
        <f t="shared" si="191"/>
        <v>1</v>
      </c>
      <c r="GI95" s="101">
        <f t="shared" si="192"/>
        <v>12</v>
      </c>
      <c r="GJ95" s="101">
        <f t="shared" si="193"/>
        <v>0.11600000000000001</v>
      </c>
      <c r="GK95" s="101">
        <f t="shared" si="194"/>
        <v>1</v>
      </c>
      <c r="GL95" s="101">
        <f t="shared" si="195"/>
        <v>26</v>
      </c>
    </row>
    <row r="96" spans="168:194" ht="16.5" x14ac:dyDescent="0.2">
      <c r="FN96" s="101">
        <v>91</v>
      </c>
      <c r="FO96" s="101">
        <f t="shared" si="180"/>
        <v>0</v>
      </c>
      <c r="FP96" s="101">
        <f t="shared" si="158"/>
        <v>2</v>
      </c>
      <c r="FQ96" s="14">
        <f t="shared" si="159"/>
        <v>3</v>
      </c>
      <c r="FR96" s="101" t="str">
        <f t="shared" si="181"/>
        <v>许褚专属武器-魂珠-2 0级</v>
      </c>
      <c r="FS96" s="101">
        <f t="shared" si="182"/>
        <v>2</v>
      </c>
      <c r="FT96" s="101">
        <f t="shared" si="183"/>
        <v>0</v>
      </c>
      <c r="FU96" s="101" t="str">
        <f t="shared" si="163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64"/>
        <v/>
      </c>
      <c r="FX96" s="101" t="str">
        <f t="shared" si="165"/>
        <v/>
      </c>
      <c r="FY96" s="101" t="str">
        <f t="shared" si="166"/>
        <v/>
      </c>
      <c r="FZ96" s="101" t="str">
        <f t="shared" si="167"/>
        <v/>
      </c>
      <c r="GA96" s="101" t="str">
        <f t="shared" si="184"/>
        <v/>
      </c>
      <c r="GB96" s="101" t="str">
        <f t="shared" si="185"/>
        <v/>
      </c>
      <c r="GC96" s="101" t="str">
        <f t="shared" si="186"/>
        <v/>
      </c>
      <c r="GD96" s="101" t="str">
        <f t="shared" si="187"/>
        <v/>
      </c>
      <c r="GE96" s="101" t="str">
        <f t="shared" si="188"/>
        <v/>
      </c>
      <c r="GF96" s="101" t="str">
        <f t="shared" si="189"/>
        <v/>
      </c>
      <c r="GG96" s="101" t="str">
        <f t="shared" si="190"/>
        <v/>
      </c>
      <c r="GH96" s="101" t="str">
        <f t="shared" si="191"/>
        <v/>
      </c>
      <c r="GI96" s="101" t="str">
        <f t="shared" si="192"/>
        <v/>
      </c>
      <c r="GJ96" s="101" t="str">
        <f t="shared" si="193"/>
        <v/>
      </c>
      <c r="GK96" s="101" t="str">
        <f t="shared" si="194"/>
        <v/>
      </c>
      <c r="GL96" s="101" t="str">
        <f t="shared" si="195"/>
        <v/>
      </c>
    </row>
    <row r="97" spans="170:194" ht="16.5" x14ac:dyDescent="0.2">
      <c r="FN97" s="101">
        <v>92</v>
      </c>
      <c r="FO97" s="101">
        <f t="shared" si="180"/>
        <v>10</v>
      </c>
      <c r="FP97" s="101">
        <f t="shared" si="158"/>
        <v>2</v>
      </c>
      <c r="FQ97" s="14">
        <f t="shared" si="159"/>
        <v>3</v>
      </c>
      <c r="FR97" s="101" t="str">
        <f t="shared" si="181"/>
        <v>许褚专属武器-魂珠-2 1级</v>
      </c>
      <c r="FS97" s="101">
        <f t="shared" si="182"/>
        <v>2</v>
      </c>
      <c r="FT97" s="101">
        <f t="shared" si="183"/>
        <v>1</v>
      </c>
      <c r="FU97" s="101" t="str">
        <f t="shared" si="163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64"/>
        <v>专属强化石1</v>
      </c>
      <c r="FX97" s="101">
        <f t="shared" si="165"/>
        <v>3</v>
      </c>
      <c r="FY97" s="101" t="str">
        <f t="shared" si="166"/>
        <v>专属强化石2</v>
      </c>
      <c r="FZ97" s="101">
        <f t="shared" si="167"/>
        <v>1</v>
      </c>
      <c r="GA97" s="101">
        <f t="shared" si="184"/>
        <v>0.39</v>
      </c>
      <c r="GB97" s="101">
        <f t="shared" si="185"/>
        <v>1</v>
      </c>
      <c r="GC97" s="101">
        <f t="shared" si="186"/>
        <v>4</v>
      </c>
      <c r="GD97" s="101">
        <f t="shared" si="187"/>
        <v>0</v>
      </c>
      <c r="GE97" s="101">
        <f t="shared" si="188"/>
        <v>1</v>
      </c>
      <c r="GF97" s="101">
        <f t="shared" si="189"/>
        <v>1</v>
      </c>
      <c r="GG97" s="101">
        <f t="shared" si="190"/>
        <v>0.19270000000000001</v>
      </c>
      <c r="GH97" s="101">
        <f t="shared" si="191"/>
        <v>1</v>
      </c>
      <c r="GI97" s="101">
        <f t="shared" si="192"/>
        <v>2</v>
      </c>
      <c r="GJ97" s="101">
        <f t="shared" si="193"/>
        <v>0.77070000000000005</v>
      </c>
      <c r="GK97" s="101">
        <f t="shared" si="194"/>
        <v>1</v>
      </c>
      <c r="GL97" s="101">
        <f t="shared" si="195"/>
        <v>4</v>
      </c>
    </row>
    <row r="98" spans="170:194" ht="16.5" x14ac:dyDescent="0.2">
      <c r="FN98" s="101">
        <v>93</v>
      </c>
      <c r="FO98" s="101">
        <f t="shared" si="180"/>
        <v>11</v>
      </c>
      <c r="FP98" s="101">
        <f t="shared" si="158"/>
        <v>2</v>
      </c>
      <c r="FQ98" s="14">
        <f t="shared" si="159"/>
        <v>3</v>
      </c>
      <c r="FR98" s="101" t="str">
        <f t="shared" si="181"/>
        <v>许褚专属武器-魂珠-2 2级</v>
      </c>
      <c r="FS98" s="101">
        <f t="shared" si="182"/>
        <v>2</v>
      </c>
      <c r="FT98" s="101">
        <f t="shared" si="183"/>
        <v>2</v>
      </c>
      <c r="FU98" s="101" t="str">
        <f t="shared" si="163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64"/>
        <v>专属强化石1</v>
      </c>
      <c r="FX98" s="101">
        <f t="shared" si="165"/>
        <v>3</v>
      </c>
      <c r="FY98" s="101" t="str">
        <f t="shared" si="166"/>
        <v>专属强化石2</v>
      </c>
      <c r="FZ98" s="101">
        <f t="shared" si="167"/>
        <v>1</v>
      </c>
      <c r="GA98" s="101">
        <f t="shared" si="184"/>
        <v>0.19</v>
      </c>
      <c r="GB98" s="101">
        <f t="shared" si="185"/>
        <v>1</v>
      </c>
      <c r="GC98" s="101">
        <f t="shared" si="186"/>
        <v>8</v>
      </c>
      <c r="GD98" s="101">
        <f t="shared" si="187"/>
        <v>0</v>
      </c>
      <c r="GE98" s="101">
        <f t="shared" si="188"/>
        <v>1</v>
      </c>
      <c r="GF98" s="101">
        <f t="shared" si="189"/>
        <v>2</v>
      </c>
      <c r="GG98" s="101">
        <f t="shared" si="190"/>
        <v>9.6299999999999997E-2</v>
      </c>
      <c r="GH98" s="101">
        <f t="shared" si="191"/>
        <v>1</v>
      </c>
      <c r="GI98" s="101">
        <f t="shared" si="192"/>
        <v>4</v>
      </c>
      <c r="GJ98" s="101">
        <f t="shared" si="193"/>
        <v>0.38529999999999998</v>
      </c>
      <c r="GK98" s="101">
        <f t="shared" si="194"/>
        <v>1</v>
      </c>
      <c r="GL98" s="101">
        <f t="shared" si="195"/>
        <v>8</v>
      </c>
    </row>
    <row r="99" spans="170:194" ht="16.5" x14ac:dyDescent="0.2">
      <c r="FN99" s="101">
        <v>94</v>
      </c>
      <c r="FO99" s="101">
        <f t="shared" si="180"/>
        <v>12</v>
      </c>
      <c r="FP99" s="101">
        <f t="shared" si="158"/>
        <v>2</v>
      </c>
      <c r="FQ99" s="14">
        <f t="shared" si="159"/>
        <v>3</v>
      </c>
      <c r="FR99" s="101" t="str">
        <f t="shared" si="181"/>
        <v>许褚专属武器-魂珠-2 3级</v>
      </c>
      <c r="FS99" s="101">
        <f t="shared" si="182"/>
        <v>2</v>
      </c>
      <c r="FT99" s="101">
        <f t="shared" si="183"/>
        <v>3</v>
      </c>
      <c r="FU99" s="101" t="str">
        <f t="shared" si="163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64"/>
        <v>专属强化石1</v>
      </c>
      <c r="FX99" s="101">
        <f t="shared" si="165"/>
        <v>6</v>
      </c>
      <c r="FY99" s="101" t="str">
        <f t="shared" si="166"/>
        <v>专属强化石2</v>
      </c>
      <c r="FZ99" s="101">
        <f t="shared" si="167"/>
        <v>2</v>
      </c>
      <c r="GA99" s="101">
        <f t="shared" si="184"/>
        <v>0.26</v>
      </c>
      <c r="GB99" s="101">
        <f t="shared" si="185"/>
        <v>1</v>
      </c>
      <c r="GC99" s="101">
        <f t="shared" si="186"/>
        <v>6</v>
      </c>
      <c r="GD99" s="101">
        <f t="shared" si="187"/>
        <v>0</v>
      </c>
      <c r="GE99" s="101">
        <f t="shared" si="188"/>
        <v>1</v>
      </c>
      <c r="GF99" s="101">
        <f t="shared" si="189"/>
        <v>1</v>
      </c>
      <c r="GG99" s="101">
        <f t="shared" si="190"/>
        <v>0.12839999999999999</v>
      </c>
      <c r="GH99" s="101">
        <f t="shared" si="191"/>
        <v>1</v>
      </c>
      <c r="GI99" s="101">
        <f t="shared" si="192"/>
        <v>3</v>
      </c>
      <c r="GJ99" s="101">
        <f t="shared" si="193"/>
        <v>0.51380000000000003</v>
      </c>
      <c r="GK99" s="101">
        <f t="shared" si="194"/>
        <v>1</v>
      </c>
      <c r="GL99" s="101">
        <f t="shared" si="195"/>
        <v>6</v>
      </c>
    </row>
    <row r="100" spans="170:194" ht="16.5" x14ac:dyDescent="0.2">
      <c r="FN100" s="101">
        <v>95</v>
      </c>
      <c r="FO100" s="101">
        <f t="shared" si="180"/>
        <v>13</v>
      </c>
      <c r="FP100" s="101">
        <f t="shared" si="158"/>
        <v>2</v>
      </c>
      <c r="FQ100" s="14">
        <f t="shared" si="159"/>
        <v>3</v>
      </c>
      <c r="FR100" s="101" t="str">
        <f t="shared" si="181"/>
        <v>许褚专属武器-魂珠-2 4级</v>
      </c>
      <c r="FS100" s="101">
        <f t="shared" si="182"/>
        <v>2</v>
      </c>
      <c r="FT100" s="101">
        <f t="shared" si="183"/>
        <v>4</v>
      </c>
      <c r="FU100" s="101" t="str">
        <f t="shared" si="163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64"/>
        <v>专属强化石1</v>
      </c>
      <c r="FX100" s="101">
        <f t="shared" si="165"/>
        <v>6</v>
      </c>
      <c r="FY100" s="101" t="str">
        <f t="shared" si="166"/>
        <v>专属强化石2</v>
      </c>
      <c r="FZ100" s="101">
        <f t="shared" si="167"/>
        <v>2</v>
      </c>
      <c r="GA100" s="101">
        <f t="shared" si="184"/>
        <v>0.15</v>
      </c>
      <c r="GB100" s="101">
        <f t="shared" si="185"/>
        <v>1</v>
      </c>
      <c r="GC100" s="101">
        <f t="shared" si="186"/>
        <v>10</v>
      </c>
      <c r="GD100" s="101">
        <f t="shared" si="187"/>
        <v>0</v>
      </c>
      <c r="GE100" s="101">
        <f t="shared" si="188"/>
        <v>1</v>
      </c>
      <c r="GF100" s="101">
        <f t="shared" si="189"/>
        <v>2</v>
      </c>
      <c r="GG100" s="101">
        <f t="shared" si="190"/>
        <v>7.7100000000000002E-2</v>
      </c>
      <c r="GH100" s="101">
        <f t="shared" si="191"/>
        <v>1</v>
      </c>
      <c r="GI100" s="101">
        <f t="shared" si="192"/>
        <v>5</v>
      </c>
      <c r="GJ100" s="101">
        <f t="shared" si="193"/>
        <v>0.30830000000000002</v>
      </c>
      <c r="GK100" s="101">
        <f t="shared" si="194"/>
        <v>1</v>
      </c>
      <c r="GL100" s="101">
        <f t="shared" si="195"/>
        <v>10</v>
      </c>
    </row>
    <row r="101" spans="170:194" ht="16.5" x14ac:dyDescent="0.2">
      <c r="FN101" s="101">
        <v>96</v>
      </c>
      <c r="FO101" s="101">
        <f t="shared" si="180"/>
        <v>14</v>
      </c>
      <c r="FP101" s="101">
        <f t="shared" si="158"/>
        <v>2</v>
      </c>
      <c r="FQ101" s="14">
        <f t="shared" si="159"/>
        <v>3</v>
      </c>
      <c r="FR101" s="101" t="str">
        <f t="shared" si="181"/>
        <v>许褚专属武器-魂珠-2 5级</v>
      </c>
      <c r="FS101" s="101">
        <f t="shared" si="182"/>
        <v>2</v>
      </c>
      <c r="FT101" s="101">
        <f t="shared" si="183"/>
        <v>5</v>
      </c>
      <c r="FU101" s="101" t="str">
        <f t="shared" si="163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64"/>
        <v>专属强化石1</v>
      </c>
      <c r="FX101" s="101">
        <f t="shared" si="165"/>
        <v>9</v>
      </c>
      <c r="FY101" s="101" t="str">
        <f t="shared" si="166"/>
        <v>专属强化石2</v>
      </c>
      <c r="FZ101" s="101">
        <f t="shared" si="167"/>
        <v>3</v>
      </c>
      <c r="GA101" s="101">
        <f t="shared" si="184"/>
        <v>0.14000000000000001</v>
      </c>
      <c r="GB101" s="101">
        <f t="shared" si="185"/>
        <v>1</v>
      </c>
      <c r="GC101" s="101">
        <f t="shared" si="186"/>
        <v>10</v>
      </c>
      <c r="GD101" s="101">
        <f t="shared" si="187"/>
        <v>0</v>
      </c>
      <c r="GE101" s="101">
        <f t="shared" si="188"/>
        <v>1</v>
      </c>
      <c r="GF101" s="101">
        <f t="shared" si="189"/>
        <v>2</v>
      </c>
      <c r="GG101" s="101">
        <f t="shared" si="190"/>
        <v>7.22E-2</v>
      </c>
      <c r="GH101" s="101">
        <f t="shared" si="191"/>
        <v>1</v>
      </c>
      <c r="GI101" s="101">
        <f t="shared" si="192"/>
        <v>5</v>
      </c>
      <c r="GJ101" s="101">
        <f t="shared" si="193"/>
        <v>0.28899999999999998</v>
      </c>
      <c r="GK101" s="101">
        <f t="shared" si="194"/>
        <v>1</v>
      </c>
      <c r="GL101" s="101">
        <f t="shared" si="195"/>
        <v>10</v>
      </c>
    </row>
    <row r="102" spans="170:194" ht="16.5" x14ac:dyDescent="0.2">
      <c r="FN102" s="101">
        <v>97</v>
      </c>
      <c r="FO102" s="101">
        <f t="shared" si="180"/>
        <v>15</v>
      </c>
      <c r="FP102" s="101">
        <f t="shared" si="158"/>
        <v>2</v>
      </c>
      <c r="FQ102" s="14">
        <f t="shared" si="159"/>
        <v>3</v>
      </c>
      <c r="FR102" s="101" t="str">
        <f t="shared" si="181"/>
        <v>许褚专属武器-魂珠-2 6级</v>
      </c>
      <c r="FS102" s="101">
        <f t="shared" si="182"/>
        <v>2</v>
      </c>
      <c r="FT102" s="101">
        <f t="shared" si="183"/>
        <v>6</v>
      </c>
      <c r="FU102" s="101" t="str">
        <f t="shared" si="163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64"/>
        <v>专属强化石1</v>
      </c>
      <c r="FX102" s="101">
        <f t="shared" si="165"/>
        <v>12</v>
      </c>
      <c r="FY102" s="101" t="str">
        <f t="shared" si="166"/>
        <v>专属强化石2</v>
      </c>
      <c r="FZ102" s="101">
        <f t="shared" si="167"/>
        <v>4</v>
      </c>
      <c r="GA102" s="101">
        <f t="shared" si="184"/>
        <v>0.12</v>
      </c>
      <c r="GB102" s="101">
        <f t="shared" si="185"/>
        <v>1</v>
      </c>
      <c r="GC102" s="101">
        <f t="shared" si="186"/>
        <v>13</v>
      </c>
      <c r="GD102" s="101">
        <f t="shared" si="187"/>
        <v>0</v>
      </c>
      <c r="GE102" s="101">
        <f t="shared" si="188"/>
        <v>1</v>
      </c>
      <c r="GF102" s="101">
        <f t="shared" si="189"/>
        <v>3</v>
      </c>
      <c r="GG102" s="101">
        <f t="shared" si="190"/>
        <v>5.9299999999999999E-2</v>
      </c>
      <c r="GH102" s="101">
        <f t="shared" si="191"/>
        <v>1</v>
      </c>
      <c r="GI102" s="101">
        <f t="shared" si="192"/>
        <v>6</v>
      </c>
      <c r="GJ102" s="101">
        <f t="shared" si="193"/>
        <v>0.23710000000000001</v>
      </c>
      <c r="GK102" s="101">
        <f t="shared" si="194"/>
        <v>1</v>
      </c>
      <c r="GL102" s="101">
        <f t="shared" si="195"/>
        <v>13</v>
      </c>
    </row>
    <row r="103" spans="170:194" ht="16.5" x14ac:dyDescent="0.2">
      <c r="FN103" s="101">
        <v>98</v>
      </c>
      <c r="FO103" s="101">
        <f t="shared" si="180"/>
        <v>16</v>
      </c>
      <c r="FP103" s="101">
        <f t="shared" si="158"/>
        <v>2</v>
      </c>
      <c r="FQ103" s="14">
        <f t="shared" si="159"/>
        <v>3</v>
      </c>
      <c r="FR103" s="101" t="str">
        <f t="shared" si="181"/>
        <v>许褚专属武器-魂珠-2 7级</v>
      </c>
      <c r="FS103" s="101">
        <f t="shared" si="182"/>
        <v>2</v>
      </c>
      <c r="FT103" s="101">
        <f t="shared" si="183"/>
        <v>7</v>
      </c>
      <c r="FU103" s="101" t="str">
        <f t="shared" si="163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64"/>
        <v>专属强化石1</v>
      </c>
      <c r="FX103" s="101">
        <f t="shared" si="165"/>
        <v>15</v>
      </c>
      <c r="FY103" s="101" t="str">
        <f t="shared" si="166"/>
        <v>专属强化石2</v>
      </c>
      <c r="FZ103" s="101">
        <f t="shared" si="167"/>
        <v>5</v>
      </c>
      <c r="GA103" s="101">
        <f t="shared" si="184"/>
        <v>0.09</v>
      </c>
      <c r="GB103" s="101">
        <f t="shared" si="185"/>
        <v>1</v>
      </c>
      <c r="GC103" s="101">
        <f t="shared" si="186"/>
        <v>16</v>
      </c>
      <c r="GD103" s="101">
        <f t="shared" si="187"/>
        <v>0</v>
      </c>
      <c r="GE103" s="101">
        <f t="shared" si="188"/>
        <v>1</v>
      </c>
      <c r="GF103" s="101">
        <f t="shared" si="189"/>
        <v>4</v>
      </c>
      <c r="GG103" s="101">
        <f t="shared" si="190"/>
        <v>4.5900000000000003E-2</v>
      </c>
      <c r="GH103" s="101">
        <f t="shared" si="191"/>
        <v>1</v>
      </c>
      <c r="GI103" s="101">
        <f t="shared" si="192"/>
        <v>8</v>
      </c>
      <c r="GJ103" s="101">
        <f t="shared" si="193"/>
        <v>0.1835</v>
      </c>
      <c r="GK103" s="101">
        <f t="shared" si="194"/>
        <v>1</v>
      </c>
      <c r="GL103" s="101">
        <f t="shared" si="195"/>
        <v>16</v>
      </c>
    </row>
    <row r="104" spans="170:194" ht="16.5" x14ac:dyDescent="0.2">
      <c r="FN104" s="101">
        <v>99</v>
      </c>
      <c r="FO104" s="101">
        <f t="shared" si="180"/>
        <v>17</v>
      </c>
      <c r="FP104" s="101">
        <f t="shared" si="158"/>
        <v>2</v>
      </c>
      <c r="FQ104" s="14">
        <f t="shared" si="159"/>
        <v>3</v>
      </c>
      <c r="FR104" s="101" t="str">
        <f t="shared" si="181"/>
        <v>许褚专属武器-魂珠-2 8级</v>
      </c>
      <c r="FS104" s="101">
        <f t="shared" si="182"/>
        <v>2</v>
      </c>
      <c r="FT104" s="101">
        <f t="shared" si="183"/>
        <v>8</v>
      </c>
      <c r="FU104" s="101" t="str">
        <f t="shared" si="163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64"/>
        <v>专属强化石1</v>
      </c>
      <c r="FX104" s="101">
        <f t="shared" si="165"/>
        <v>18</v>
      </c>
      <c r="FY104" s="101" t="str">
        <f t="shared" si="166"/>
        <v>专属强化石2</v>
      </c>
      <c r="FZ104" s="101">
        <f t="shared" si="167"/>
        <v>6</v>
      </c>
      <c r="GA104" s="101">
        <f t="shared" si="184"/>
        <v>7.0000000000000007E-2</v>
      </c>
      <c r="GB104" s="101">
        <f t="shared" si="185"/>
        <v>1</v>
      </c>
      <c r="GC104" s="101">
        <f t="shared" si="186"/>
        <v>22</v>
      </c>
      <c r="GD104" s="101">
        <f t="shared" si="187"/>
        <v>0</v>
      </c>
      <c r="GE104" s="101">
        <f t="shared" si="188"/>
        <v>1</v>
      </c>
      <c r="GF104" s="101">
        <f t="shared" si="189"/>
        <v>5</v>
      </c>
      <c r="GG104" s="101">
        <f t="shared" si="190"/>
        <v>3.4000000000000002E-2</v>
      </c>
      <c r="GH104" s="101">
        <f t="shared" si="191"/>
        <v>1</v>
      </c>
      <c r="GI104" s="101">
        <f t="shared" si="192"/>
        <v>10</v>
      </c>
      <c r="GJ104" s="101">
        <f t="shared" si="193"/>
        <v>0.13600000000000001</v>
      </c>
      <c r="GK104" s="101">
        <f t="shared" si="194"/>
        <v>1</v>
      </c>
      <c r="GL104" s="101">
        <f t="shared" si="195"/>
        <v>22</v>
      </c>
    </row>
    <row r="105" spans="170:194" ht="16.5" x14ac:dyDescent="0.2">
      <c r="FN105" s="101">
        <v>100</v>
      </c>
      <c r="FO105" s="101">
        <f t="shared" si="180"/>
        <v>18</v>
      </c>
      <c r="FP105" s="101">
        <f t="shared" si="158"/>
        <v>2</v>
      </c>
      <c r="FQ105" s="14">
        <f t="shared" si="159"/>
        <v>3</v>
      </c>
      <c r="FR105" s="101" t="str">
        <f t="shared" si="181"/>
        <v>许褚专属武器-魂珠-2 9级</v>
      </c>
      <c r="FS105" s="101">
        <f t="shared" si="182"/>
        <v>2</v>
      </c>
      <c r="FT105" s="101">
        <f t="shared" si="183"/>
        <v>9</v>
      </c>
      <c r="FU105" s="101" t="str">
        <f t="shared" si="163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64"/>
        <v>专属强化石1</v>
      </c>
      <c r="FX105" s="101">
        <f t="shared" si="165"/>
        <v>24</v>
      </c>
      <c r="FY105" s="101" t="str">
        <f t="shared" si="166"/>
        <v>专属强化石2</v>
      </c>
      <c r="FZ105" s="101">
        <f t="shared" si="167"/>
        <v>8</v>
      </c>
      <c r="GA105" s="101">
        <f t="shared" si="184"/>
        <v>0.06</v>
      </c>
      <c r="GB105" s="101">
        <f t="shared" si="185"/>
        <v>1</v>
      </c>
      <c r="GC105" s="101">
        <f t="shared" si="186"/>
        <v>27</v>
      </c>
      <c r="GD105" s="101">
        <f t="shared" si="187"/>
        <v>0</v>
      </c>
      <c r="GE105" s="101">
        <f t="shared" si="188"/>
        <v>1</v>
      </c>
      <c r="GF105" s="101">
        <f t="shared" si="189"/>
        <v>6</v>
      </c>
      <c r="GG105" s="101">
        <f t="shared" si="190"/>
        <v>2.8000000000000001E-2</v>
      </c>
      <c r="GH105" s="101">
        <f t="shared" si="191"/>
        <v>1</v>
      </c>
      <c r="GI105" s="101">
        <f t="shared" si="192"/>
        <v>12</v>
      </c>
      <c r="GJ105" s="101">
        <f t="shared" si="193"/>
        <v>0.11210000000000001</v>
      </c>
      <c r="GK105" s="101">
        <f t="shared" si="194"/>
        <v>1</v>
      </c>
      <c r="GL105" s="101">
        <f t="shared" si="195"/>
        <v>27</v>
      </c>
    </row>
    <row r="106" spans="170:194" ht="16.5" x14ac:dyDescent="0.2">
      <c r="FN106" s="101">
        <v>101</v>
      </c>
      <c r="FO106" s="101">
        <f t="shared" si="180"/>
        <v>0</v>
      </c>
      <c r="FP106" s="101">
        <f t="shared" si="158"/>
        <v>2</v>
      </c>
      <c r="FQ106" s="14">
        <f t="shared" si="159"/>
        <v>3</v>
      </c>
      <c r="FR106" s="101" t="str">
        <f t="shared" si="181"/>
        <v>许褚专属武器-魂珠-3 0级</v>
      </c>
      <c r="FS106" s="101">
        <f t="shared" si="182"/>
        <v>3</v>
      </c>
      <c r="FT106" s="101">
        <f t="shared" si="183"/>
        <v>0</v>
      </c>
      <c r="FU106" s="101" t="str">
        <f t="shared" si="163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64"/>
        <v/>
      </c>
      <c r="FX106" s="101" t="str">
        <f t="shared" si="165"/>
        <v/>
      </c>
      <c r="FY106" s="101" t="str">
        <f t="shared" si="166"/>
        <v/>
      </c>
      <c r="FZ106" s="101" t="str">
        <f t="shared" si="167"/>
        <v/>
      </c>
      <c r="GA106" s="101" t="str">
        <f t="shared" si="184"/>
        <v/>
      </c>
      <c r="GB106" s="101" t="str">
        <f t="shared" si="185"/>
        <v/>
      </c>
      <c r="GC106" s="101" t="str">
        <f t="shared" si="186"/>
        <v/>
      </c>
      <c r="GD106" s="101" t="str">
        <f t="shared" si="187"/>
        <v/>
      </c>
      <c r="GE106" s="101" t="str">
        <f t="shared" si="188"/>
        <v/>
      </c>
      <c r="GF106" s="101" t="str">
        <f t="shared" si="189"/>
        <v/>
      </c>
      <c r="GG106" s="101" t="str">
        <f t="shared" si="190"/>
        <v/>
      </c>
      <c r="GH106" s="101" t="str">
        <f t="shared" si="191"/>
        <v/>
      </c>
      <c r="GI106" s="101" t="str">
        <f t="shared" si="192"/>
        <v/>
      </c>
      <c r="GJ106" s="101" t="str">
        <f t="shared" si="193"/>
        <v/>
      </c>
      <c r="GK106" s="101" t="str">
        <f t="shared" si="194"/>
        <v/>
      </c>
      <c r="GL106" s="101" t="str">
        <f t="shared" si="195"/>
        <v/>
      </c>
    </row>
    <row r="107" spans="170:194" ht="16.5" x14ac:dyDescent="0.2">
      <c r="FN107" s="101">
        <v>102</v>
      </c>
      <c r="FO107" s="101">
        <f t="shared" si="180"/>
        <v>19</v>
      </c>
      <c r="FP107" s="101">
        <f t="shared" si="158"/>
        <v>2</v>
      </c>
      <c r="FQ107" s="14">
        <f t="shared" si="159"/>
        <v>3</v>
      </c>
      <c r="FR107" s="101" t="str">
        <f t="shared" si="181"/>
        <v>许褚专属武器-魂珠-3 1级</v>
      </c>
      <c r="FS107" s="101">
        <f t="shared" si="182"/>
        <v>3</v>
      </c>
      <c r="FT107" s="101">
        <f t="shared" si="183"/>
        <v>1</v>
      </c>
      <c r="FU107" s="101" t="str">
        <f t="shared" si="163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64"/>
        <v>专属强化石1</v>
      </c>
      <c r="FX107" s="101">
        <f t="shared" si="165"/>
        <v>4</v>
      </c>
      <c r="FY107" s="101" t="str">
        <f t="shared" si="166"/>
        <v>专属强化石2</v>
      </c>
      <c r="FZ107" s="101">
        <f t="shared" si="167"/>
        <v>2</v>
      </c>
      <c r="GA107" s="101">
        <f t="shared" si="184"/>
        <v>0.31</v>
      </c>
      <c r="GB107" s="101">
        <f t="shared" si="185"/>
        <v>1</v>
      </c>
      <c r="GC107" s="101">
        <f t="shared" si="186"/>
        <v>5</v>
      </c>
      <c r="GD107" s="101">
        <f t="shared" si="187"/>
        <v>0</v>
      </c>
      <c r="GE107" s="101">
        <f t="shared" si="188"/>
        <v>1</v>
      </c>
      <c r="GF107" s="101">
        <f t="shared" si="189"/>
        <v>1</v>
      </c>
      <c r="GG107" s="101">
        <f t="shared" si="190"/>
        <v>0.15409999999999999</v>
      </c>
      <c r="GH107" s="101">
        <f t="shared" si="191"/>
        <v>1</v>
      </c>
      <c r="GI107" s="101">
        <f t="shared" si="192"/>
        <v>2</v>
      </c>
      <c r="GJ107" s="101">
        <f t="shared" si="193"/>
        <v>0.61650000000000005</v>
      </c>
      <c r="GK107" s="101">
        <f t="shared" si="194"/>
        <v>1</v>
      </c>
      <c r="GL107" s="101">
        <f t="shared" si="195"/>
        <v>5</v>
      </c>
    </row>
    <row r="108" spans="170:194" ht="16.5" x14ac:dyDescent="0.2">
      <c r="FN108" s="101">
        <v>103</v>
      </c>
      <c r="FO108" s="101">
        <f t="shared" si="180"/>
        <v>20</v>
      </c>
      <c r="FP108" s="101">
        <f t="shared" si="158"/>
        <v>2</v>
      </c>
      <c r="FQ108" s="14">
        <f t="shared" si="159"/>
        <v>3</v>
      </c>
      <c r="FR108" s="101" t="str">
        <f t="shared" si="181"/>
        <v>许褚专属武器-魂珠-3 2级</v>
      </c>
      <c r="FS108" s="101">
        <f t="shared" si="182"/>
        <v>3</v>
      </c>
      <c r="FT108" s="101">
        <f t="shared" si="183"/>
        <v>2</v>
      </c>
      <c r="FU108" s="101" t="str">
        <f t="shared" si="163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64"/>
        <v>专属强化石1</v>
      </c>
      <c r="FX108" s="101">
        <f t="shared" si="165"/>
        <v>4</v>
      </c>
      <c r="FY108" s="101" t="str">
        <f t="shared" si="166"/>
        <v>专属强化石2</v>
      </c>
      <c r="FZ108" s="101">
        <f t="shared" si="167"/>
        <v>2</v>
      </c>
      <c r="GA108" s="101">
        <f t="shared" si="184"/>
        <v>0.15</v>
      </c>
      <c r="GB108" s="101">
        <f t="shared" si="185"/>
        <v>1</v>
      </c>
      <c r="GC108" s="101">
        <f t="shared" si="186"/>
        <v>10</v>
      </c>
      <c r="GD108" s="101">
        <f t="shared" si="187"/>
        <v>0</v>
      </c>
      <c r="GE108" s="101">
        <f t="shared" si="188"/>
        <v>1</v>
      </c>
      <c r="GF108" s="101">
        <f t="shared" si="189"/>
        <v>2</v>
      </c>
      <c r="GG108" s="101">
        <f t="shared" si="190"/>
        <v>7.7100000000000002E-2</v>
      </c>
      <c r="GH108" s="101">
        <f t="shared" si="191"/>
        <v>1</v>
      </c>
      <c r="GI108" s="101">
        <f t="shared" si="192"/>
        <v>5</v>
      </c>
      <c r="GJ108" s="101">
        <f t="shared" si="193"/>
        <v>0.30830000000000002</v>
      </c>
      <c r="GK108" s="101">
        <f t="shared" si="194"/>
        <v>1</v>
      </c>
      <c r="GL108" s="101">
        <f t="shared" si="195"/>
        <v>10</v>
      </c>
    </row>
    <row r="109" spans="170:194" ht="16.5" x14ac:dyDescent="0.2">
      <c r="FN109" s="101">
        <v>104</v>
      </c>
      <c r="FO109" s="101">
        <f t="shared" si="180"/>
        <v>21</v>
      </c>
      <c r="FP109" s="101">
        <f t="shared" si="158"/>
        <v>2</v>
      </c>
      <c r="FQ109" s="14">
        <f t="shared" si="159"/>
        <v>3</v>
      </c>
      <c r="FR109" s="101" t="str">
        <f t="shared" si="181"/>
        <v>许褚专属武器-魂珠-3 3级</v>
      </c>
      <c r="FS109" s="101">
        <f t="shared" si="182"/>
        <v>3</v>
      </c>
      <c r="FT109" s="101">
        <f t="shared" si="183"/>
        <v>3</v>
      </c>
      <c r="FU109" s="101" t="str">
        <f t="shared" si="163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64"/>
        <v>专属强化石1</v>
      </c>
      <c r="FX109" s="101">
        <f t="shared" si="165"/>
        <v>6</v>
      </c>
      <c r="FY109" s="101" t="str">
        <f t="shared" si="166"/>
        <v>专属强化石2</v>
      </c>
      <c r="FZ109" s="101">
        <f t="shared" si="167"/>
        <v>3</v>
      </c>
      <c r="GA109" s="101">
        <f t="shared" si="184"/>
        <v>0.15</v>
      </c>
      <c r="GB109" s="101">
        <f t="shared" si="185"/>
        <v>1</v>
      </c>
      <c r="GC109" s="101">
        <f t="shared" si="186"/>
        <v>10</v>
      </c>
      <c r="GD109" s="101">
        <f t="shared" si="187"/>
        <v>0</v>
      </c>
      <c r="GE109" s="101">
        <f t="shared" si="188"/>
        <v>1</v>
      </c>
      <c r="GF109" s="101">
        <f t="shared" si="189"/>
        <v>2</v>
      </c>
      <c r="GG109" s="101">
        <f t="shared" si="190"/>
        <v>7.7100000000000002E-2</v>
      </c>
      <c r="GH109" s="101">
        <f t="shared" si="191"/>
        <v>1</v>
      </c>
      <c r="GI109" s="101">
        <f t="shared" si="192"/>
        <v>5</v>
      </c>
      <c r="GJ109" s="101">
        <f t="shared" si="193"/>
        <v>0.30830000000000002</v>
      </c>
      <c r="GK109" s="101">
        <f t="shared" si="194"/>
        <v>1</v>
      </c>
      <c r="GL109" s="101">
        <f t="shared" si="195"/>
        <v>10</v>
      </c>
    </row>
    <row r="110" spans="170:194" ht="16.5" x14ac:dyDescent="0.2">
      <c r="FN110" s="101">
        <v>105</v>
      </c>
      <c r="FO110" s="101">
        <f t="shared" si="180"/>
        <v>22</v>
      </c>
      <c r="FP110" s="101">
        <f t="shared" si="158"/>
        <v>2</v>
      </c>
      <c r="FQ110" s="14">
        <f t="shared" si="159"/>
        <v>3</v>
      </c>
      <c r="FR110" s="101" t="str">
        <f t="shared" si="181"/>
        <v>许褚专属武器-魂珠-3 4级</v>
      </c>
      <c r="FS110" s="101">
        <f t="shared" si="182"/>
        <v>3</v>
      </c>
      <c r="FT110" s="101">
        <f t="shared" si="183"/>
        <v>4</v>
      </c>
      <c r="FU110" s="101" t="str">
        <f t="shared" si="163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64"/>
        <v>专属强化石1</v>
      </c>
      <c r="FX110" s="101">
        <f t="shared" si="165"/>
        <v>6</v>
      </c>
      <c r="FY110" s="101" t="str">
        <f t="shared" si="166"/>
        <v>专属强化石2</v>
      </c>
      <c r="FZ110" s="101">
        <f t="shared" si="167"/>
        <v>3</v>
      </c>
      <c r="GA110" s="101">
        <f t="shared" si="184"/>
        <v>0.09</v>
      </c>
      <c r="GB110" s="101">
        <f t="shared" si="185"/>
        <v>1</v>
      </c>
      <c r="GC110" s="101">
        <f t="shared" si="186"/>
        <v>16</v>
      </c>
      <c r="GD110" s="101">
        <f t="shared" si="187"/>
        <v>0</v>
      </c>
      <c r="GE110" s="101">
        <f t="shared" si="188"/>
        <v>1</v>
      </c>
      <c r="GF110" s="101">
        <f t="shared" si="189"/>
        <v>4</v>
      </c>
      <c r="GG110" s="101">
        <f t="shared" si="190"/>
        <v>4.6199999999999998E-2</v>
      </c>
      <c r="GH110" s="101">
        <f t="shared" si="191"/>
        <v>1</v>
      </c>
      <c r="GI110" s="101">
        <f t="shared" si="192"/>
        <v>8</v>
      </c>
      <c r="GJ110" s="101">
        <f t="shared" si="193"/>
        <v>0.185</v>
      </c>
      <c r="GK110" s="101">
        <f t="shared" si="194"/>
        <v>1</v>
      </c>
      <c r="GL110" s="101">
        <f t="shared" si="195"/>
        <v>16</v>
      </c>
    </row>
    <row r="111" spans="170:194" ht="16.5" x14ac:dyDescent="0.2">
      <c r="FN111" s="101">
        <v>106</v>
      </c>
      <c r="FO111" s="101">
        <f t="shared" si="180"/>
        <v>23</v>
      </c>
      <c r="FP111" s="101">
        <f t="shared" si="158"/>
        <v>2</v>
      </c>
      <c r="FQ111" s="14">
        <f t="shared" si="159"/>
        <v>3</v>
      </c>
      <c r="FR111" s="101" t="str">
        <f t="shared" si="181"/>
        <v>许褚专属武器-魂珠-3 5级</v>
      </c>
      <c r="FS111" s="101">
        <f t="shared" si="182"/>
        <v>3</v>
      </c>
      <c r="FT111" s="101">
        <f t="shared" si="183"/>
        <v>5</v>
      </c>
      <c r="FU111" s="101" t="str">
        <f t="shared" si="163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64"/>
        <v>专属强化石1</v>
      </c>
      <c r="FX111" s="101">
        <f t="shared" si="165"/>
        <v>8</v>
      </c>
      <c r="FY111" s="101" t="str">
        <f t="shared" si="166"/>
        <v>专属强化石2</v>
      </c>
      <c r="FZ111" s="101">
        <f t="shared" si="167"/>
        <v>4</v>
      </c>
      <c r="GA111" s="101">
        <f t="shared" si="184"/>
        <v>0.08</v>
      </c>
      <c r="GB111" s="101">
        <f t="shared" si="185"/>
        <v>1</v>
      </c>
      <c r="GC111" s="101">
        <f t="shared" si="186"/>
        <v>19</v>
      </c>
      <c r="GD111" s="101">
        <f t="shared" si="187"/>
        <v>0</v>
      </c>
      <c r="GE111" s="101">
        <f t="shared" si="188"/>
        <v>1</v>
      </c>
      <c r="GF111" s="101">
        <f t="shared" si="189"/>
        <v>5</v>
      </c>
      <c r="GG111" s="101">
        <f t="shared" si="190"/>
        <v>3.85E-2</v>
      </c>
      <c r="GH111" s="101">
        <f t="shared" si="191"/>
        <v>1</v>
      </c>
      <c r="GI111" s="101">
        <f t="shared" si="192"/>
        <v>9</v>
      </c>
      <c r="GJ111" s="101">
        <f t="shared" si="193"/>
        <v>0.15409999999999999</v>
      </c>
      <c r="GK111" s="101">
        <f t="shared" si="194"/>
        <v>1</v>
      </c>
      <c r="GL111" s="101">
        <f t="shared" si="195"/>
        <v>19</v>
      </c>
    </row>
    <row r="112" spans="170:194" ht="16.5" x14ac:dyDescent="0.2">
      <c r="FN112" s="101">
        <v>107</v>
      </c>
      <c r="FO112" s="101">
        <f t="shared" si="180"/>
        <v>24</v>
      </c>
      <c r="FP112" s="101">
        <f t="shared" si="158"/>
        <v>2</v>
      </c>
      <c r="FQ112" s="14">
        <f t="shared" si="159"/>
        <v>3</v>
      </c>
      <c r="FR112" s="101" t="str">
        <f t="shared" si="181"/>
        <v>许褚专属武器-魂珠-3 6级</v>
      </c>
      <c r="FS112" s="101">
        <f t="shared" si="182"/>
        <v>3</v>
      </c>
      <c r="FT112" s="101">
        <f t="shared" si="183"/>
        <v>6</v>
      </c>
      <c r="FU112" s="101" t="str">
        <f t="shared" si="163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64"/>
        <v>专属强化石1</v>
      </c>
      <c r="FX112" s="101">
        <f t="shared" si="165"/>
        <v>10</v>
      </c>
      <c r="FY112" s="101" t="str">
        <f t="shared" si="166"/>
        <v>专属强化石2</v>
      </c>
      <c r="FZ112" s="101">
        <f t="shared" si="167"/>
        <v>5</v>
      </c>
      <c r="GA112" s="101">
        <f t="shared" si="184"/>
        <v>0.06</v>
      </c>
      <c r="GB112" s="101">
        <f t="shared" si="185"/>
        <v>1</v>
      </c>
      <c r="GC112" s="101">
        <f t="shared" si="186"/>
        <v>25</v>
      </c>
      <c r="GD112" s="101">
        <f t="shared" si="187"/>
        <v>0</v>
      </c>
      <c r="GE112" s="101">
        <f t="shared" si="188"/>
        <v>1</v>
      </c>
      <c r="GF112" s="101">
        <f t="shared" si="189"/>
        <v>6</v>
      </c>
      <c r="GG112" s="101">
        <f t="shared" si="190"/>
        <v>2.9600000000000001E-2</v>
      </c>
      <c r="GH112" s="101">
        <f t="shared" si="191"/>
        <v>1</v>
      </c>
      <c r="GI112" s="101">
        <f t="shared" si="192"/>
        <v>12</v>
      </c>
      <c r="GJ112" s="101">
        <f t="shared" si="193"/>
        <v>0.1186</v>
      </c>
      <c r="GK112" s="101">
        <f t="shared" si="194"/>
        <v>1</v>
      </c>
      <c r="GL112" s="101">
        <f t="shared" si="195"/>
        <v>25</v>
      </c>
    </row>
    <row r="113" spans="170:194" ht="16.5" x14ac:dyDescent="0.2">
      <c r="FN113" s="101">
        <v>108</v>
      </c>
      <c r="FO113" s="101">
        <f t="shared" si="180"/>
        <v>25</v>
      </c>
      <c r="FP113" s="101">
        <f t="shared" si="158"/>
        <v>2</v>
      </c>
      <c r="FQ113" s="14">
        <f t="shared" si="159"/>
        <v>3</v>
      </c>
      <c r="FR113" s="101" t="str">
        <f t="shared" si="181"/>
        <v>许褚专属武器-魂珠-3 7级</v>
      </c>
      <c r="FS113" s="101">
        <f t="shared" si="182"/>
        <v>3</v>
      </c>
      <c r="FT113" s="101">
        <f t="shared" si="183"/>
        <v>7</v>
      </c>
      <c r="FU113" s="101" t="str">
        <f t="shared" si="163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64"/>
        <v>专属强化石1</v>
      </c>
      <c r="FX113" s="101">
        <f t="shared" si="165"/>
        <v>12</v>
      </c>
      <c r="FY113" s="101" t="str">
        <f t="shared" si="166"/>
        <v>专属强化石2</v>
      </c>
      <c r="FZ113" s="101">
        <f t="shared" si="167"/>
        <v>6</v>
      </c>
      <c r="GA113" s="101">
        <f t="shared" si="184"/>
        <v>0.04</v>
      </c>
      <c r="GB113" s="101">
        <f t="shared" si="185"/>
        <v>1</v>
      </c>
      <c r="GC113" s="101">
        <f t="shared" si="186"/>
        <v>34</v>
      </c>
      <c r="GD113" s="101">
        <f t="shared" si="187"/>
        <v>0</v>
      </c>
      <c r="GE113" s="101">
        <f t="shared" si="188"/>
        <v>1</v>
      </c>
      <c r="GF113" s="101">
        <f t="shared" si="189"/>
        <v>8</v>
      </c>
      <c r="GG113" s="101">
        <f t="shared" si="190"/>
        <v>2.1999999999999999E-2</v>
      </c>
      <c r="GH113" s="101">
        <f t="shared" si="191"/>
        <v>1</v>
      </c>
      <c r="GI113" s="101">
        <f t="shared" si="192"/>
        <v>16</v>
      </c>
      <c r="GJ113" s="101">
        <f t="shared" si="193"/>
        <v>8.8099999999999998E-2</v>
      </c>
      <c r="GK113" s="101">
        <f t="shared" si="194"/>
        <v>1</v>
      </c>
      <c r="GL113" s="101">
        <f t="shared" si="195"/>
        <v>34</v>
      </c>
    </row>
    <row r="114" spans="170:194" ht="16.5" x14ac:dyDescent="0.2">
      <c r="FN114" s="101">
        <v>109</v>
      </c>
      <c r="FO114" s="101">
        <f t="shared" si="180"/>
        <v>26</v>
      </c>
      <c r="FP114" s="101">
        <f t="shared" si="158"/>
        <v>2</v>
      </c>
      <c r="FQ114" s="14">
        <f t="shared" si="159"/>
        <v>3</v>
      </c>
      <c r="FR114" s="101" t="str">
        <f t="shared" si="181"/>
        <v>许褚专属武器-魂珠-3 8级</v>
      </c>
      <c r="FS114" s="101">
        <f t="shared" si="182"/>
        <v>3</v>
      </c>
      <c r="FT114" s="101">
        <f t="shared" si="183"/>
        <v>8</v>
      </c>
      <c r="FU114" s="101" t="str">
        <f t="shared" si="163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64"/>
        <v>专属强化石1</v>
      </c>
      <c r="FX114" s="101">
        <f t="shared" si="165"/>
        <v>16</v>
      </c>
      <c r="FY114" s="101" t="str">
        <f t="shared" si="166"/>
        <v>专属强化石2</v>
      </c>
      <c r="FZ114" s="101">
        <f t="shared" si="167"/>
        <v>8</v>
      </c>
      <c r="GA114" s="101">
        <f t="shared" si="184"/>
        <v>0.04</v>
      </c>
      <c r="GB114" s="101">
        <f t="shared" si="185"/>
        <v>1</v>
      </c>
      <c r="GC114" s="101">
        <f t="shared" si="186"/>
        <v>41</v>
      </c>
      <c r="GD114" s="101">
        <f t="shared" si="187"/>
        <v>0</v>
      </c>
      <c r="GE114" s="101">
        <f t="shared" si="188"/>
        <v>1</v>
      </c>
      <c r="GF114" s="101">
        <f t="shared" si="189"/>
        <v>10</v>
      </c>
      <c r="GG114" s="101">
        <f t="shared" si="190"/>
        <v>1.8100000000000002E-2</v>
      </c>
      <c r="GH114" s="101">
        <f t="shared" si="191"/>
        <v>1</v>
      </c>
      <c r="GI114" s="101">
        <f t="shared" si="192"/>
        <v>19</v>
      </c>
      <c r="GJ114" s="101">
        <f t="shared" si="193"/>
        <v>7.2499999999999995E-2</v>
      </c>
      <c r="GK114" s="101">
        <f t="shared" si="194"/>
        <v>1</v>
      </c>
      <c r="GL114" s="101">
        <f t="shared" si="195"/>
        <v>41</v>
      </c>
    </row>
    <row r="115" spans="170:194" ht="16.5" x14ac:dyDescent="0.2">
      <c r="FN115" s="101">
        <v>110</v>
      </c>
      <c r="FO115" s="101">
        <f t="shared" si="180"/>
        <v>27</v>
      </c>
      <c r="FP115" s="101">
        <f t="shared" si="158"/>
        <v>2</v>
      </c>
      <c r="FQ115" s="14">
        <f t="shared" si="159"/>
        <v>3</v>
      </c>
      <c r="FR115" s="101" t="str">
        <f t="shared" si="181"/>
        <v>许褚专属武器-魂珠-3 9级</v>
      </c>
      <c r="FS115" s="101">
        <f t="shared" si="182"/>
        <v>3</v>
      </c>
      <c r="FT115" s="101">
        <f t="shared" si="183"/>
        <v>9</v>
      </c>
      <c r="FU115" s="101" t="str">
        <f t="shared" si="163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64"/>
        <v>专属强化石1</v>
      </c>
      <c r="FX115" s="101">
        <f t="shared" si="165"/>
        <v>20</v>
      </c>
      <c r="FY115" s="101" t="str">
        <f t="shared" si="166"/>
        <v>专属强化石2</v>
      </c>
      <c r="FZ115" s="101">
        <f t="shared" si="167"/>
        <v>10</v>
      </c>
      <c r="GA115" s="101">
        <f t="shared" si="184"/>
        <v>0.03</v>
      </c>
      <c r="GB115" s="101">
        <f t="shared" si="185"/>
        <v>1</v>
      </c>
      <c r="GC115" s="101">
        <f t="shared" si="186"/>
        <v>54</v>
      </c>
      <c r="GD115" s="101">
        <f t="shared" si="187"/>
        <v>0</v>
      </c>
      <c r="GE115" s="101">
        <f t="shared" si="188"/>
        <v>1</v>
      </c>
      <c r="GF115" s="101">
        <f t="shared" si="189"/>
        <v>12</v>
      </c>
      <c r="GG115" s="101">
        <f t="shared" si="190"/>
        <v>1.4E-2</v>
      </c>
      <c r="GH115" s="101">
        <f t="shared" si="191"/>
        <v>1</v>
      </c>
      <c r="GI115" s="101">
        <f t="shared" si="192"/>
        <v>25</v>
      </c>
      <c r="GJ115" s="101">
        <f t="shared" si="193"/>
        <v>5.6000000000000001E-2</v>
      </c>
      <c r="GK115" s="101">
        <f t="shared" si="194"/>
        <v>1</v>
      </c>
      <c r="GL115" s="101">
        <f t="shared" si="195"/>
        <v>54</v>
      </c>
    </row>
    <row r="116" spans="170:194" ht="16.5" x14ac:dyDescent="0.2">
      <c r="FN116" s="101">
        <v>111</v>
      </c>
      <c r="FO116" s="101">
        <f t="shared" si="180"/>
        <v>0</v>
      </c>
      <c r="FP116" s="101">
        <f t="shared" si="158"/>
        <v>2</v>
      </c>
      <c r="FQ116" s="14">
        <f t="shared" si="159"/>
        <v>3</v>
      </c>
      <c r="FR116" s="101" t="str">
        <f t="shared" si="181"/>
        <v>许褚专属武器-魂珠-4 0级</v>
      </c>
      <c r="FS116" s="101">
        <f t="shared" si="182"/>
        <v>4</v>
      </c>
      <c r="FT116" s="101">
        <f t="shared" si="183"/>
        <v>0</v>
      </c>
      <c r="FU116" s="101" t="str">
        <f t="shared" si="163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64"/>
        <v/>
      </c>
      <c r="FX116" s="101" t="str">
        <f t="shared" si="165"/>
        <v/>
      </c>
      <c r="FY116" s="101" t="str">
        <f t="shared" si="166"/>
        <v/>
      </c>
      <c r="FZ116" s="101" t="str">
        <f t="shared" si="167"/>
        <v/>
      </c>
      <c r="GA116" s="101" t="str">
        <f t="shared" si="184"/>
        <v/>
      </c>
      <c r="GB116" s="101" t="str">
        <f t="shared" si="185"/>
        <v/>
      </c>
      <c r="GC116" s="101" t="str">
        <f t="shared" si="186"/>
        <v/>
      </c>
      <c r="GD116" s="101" t="str">
        <f t="shared" si="187"/>
        <v/>
      </c>
      <c r="GE116" s="101" t="str">
        <f t="shared" si="188"/>
        <v/>
      </c>
      <c r="GF116" s="101" t="str">
        <f t="shared" si="189"/>
        <v/>
      </c>
      <c r="GG116" s="101" t="str">
        <f t="shared" si="190"/>
        <v/>
      </c>
      <c r="GH116" s="101" t="str">
        <f t="shared" si="191"/>
        <v/>
      </c>
      <c r="GI116" s="101" t="str">
        <f t="shared" si="192"/>
        <v/>
      </c>
      <c r="GJ116" s="101" t="str">
        <f t="shared" si="193"/>
        <v/>
      </c>
      <c r="GK116" s="101" t="str">
        <f t="shared" si="194"/>
        <v/>
      </c>
      <c r="GL116" s="101" t="str">
        <f t="shared" si="195"/>
        <v/>
      </c>
    </row>
    <row r="117" spans="170:194" ht="16.5" x14ac:dyDescent="0.2">
      <c r="FN117" s="101">
        <v>112</v>
      </c>
      <c r="FO117" s="101">
        <f t="shared" si="180"/>
        <v>28</v>
      </c>
      <c r="FP117" s="101">
        <f t="shared" si="158"/>
        <v>2</v>
      </c>
      <c r="FQ117" s="14">
        <f t="shared" si="159"/>
        <v>3</v>
      </c>
      <c r="FR117" s="101" t="str">
        <f t="shared" si="181"/>
        <v>许褚专属武器-魂珠-4 1级</v>
      </c>
      <c r="FS117" s="101">
        <f t="shared" si="182"/>
        <v>4</v>
      </c>
      <c r="FT117" s="101">
        <f t="shared" si="183"/>
        <v>1</v>
      </c>
      <c r="FU117" s="101" t="str">
        <f t="shared" si="163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64"/>
        <v>专属强化石2</v>
      </c>
      <c r="FX117" s="101">
        <f t="shared" si="165"/>
        <v>3</v>
      </c>
      <c r="FY117" s="101" t="str">
        <f t="shared" si="166"/>
        <v>专属强化石3</v>
      </c>
      <c r="FZ117" s="101">
        <f t="shared" si="167"/>
        <v>1</v>
      </c>
      <c r="GA117" s="101">
        <f t="shared" si="184"/>
        <v>0.2</v>
      </c>
      <c r="GB117" s="101">
        <f t="shared" si="185"/>
        <v>1</v>
      </c>
      <c r="GC117" s="101">
        <f t="shared" si="186"/>
        <v>7</v>
      </c>
      <c r="GD117" s="101">
        <f t="shared" si="187"/>
        <v>0</v>
      </c>
      <c r="GE117" s="101">
        <f t="shared" si="188"/>
        <v>1</v>
      </c>
      <c r="GF117" s="101">
        <f t="shared" si="189"/>
        <v>2</v>
      </c>
      <c r="GG117" s="101">
        <f t="shared" si="190"/>
        <v>0.1012</v>
      </c>
      <c r="GH117" s="101">
        <f t="shared" si="191"/>
        <v>1</v>
      </c>
      <c r="GI117" s="101">
        <f t="shared" si="192"/>
        <v>3</v>
      </c>
      <c r="GJ117" s="101">
        <f t="shared" si="193"/>
        <v>0.40479999999999999</v>
      </c>
      <c r="GK117" s="101">
        <f t="shared" si="194"/>
        <v>1</v>
      </c>
      <c r="GL117" s="101">
        <f t="shared" si="195"/>
        <v>7</v>
      </c>
    </row>
    <row r="118" spans="170:194" ht="16.5" x14ac:dyDescent="0.2">
      <c r="FN118" s="101">
        <v>113</v>
      </c>
      <c r="FO118" s="101">
        <f t="shared" si="180"/>
        <v>29</v>
      </c>
      <c r="FP118" s="101">
        <f t="shared" si="158"/>
        <v>2</v>
      </c>
      <c r="FQ118" s="14">
        <f t="shared" si="159"/>
        <v>3</v>
      </c>
      <c r="FR118" s="101" t="str">
        <f t="shared" si="181"/>
        <v>许褚专属武器-魂珠-4 2级</v>
      </c>
      <c r="FS118" s="101">
        <f t="shared" si="182"/>
        <v>4</v>
      </c>
      <c r="FT118" s="101">
        <f t="shared" si="183"/>
        <v>2</v>
      </c>
      <c r="FU118" s="101" t="str">
        <f t="shared" si="163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64"/>
        <v>专属强化石2</v>
      </c>
      <c r="FX118" s="101">
        <f t="shared" si="165"/>
        <v>3</v>
      </c>
      <c r="FY118" s="101" t="str">
        <f t="shared" si="166"/>
        <v>专属强化石3</v>
      </c>
      <c r="FZ118" s="101">
        <f t="shared" si="167"/>
        <v>1</v>
      </c>
      <c r="GA118" s="101">
        <f t="shared" si="184"/>
        <v>0.1</v>
      </c>
      <c r="GB118" s="101">
        <f t="shared" si="185"/>
        <v>1</v>
      </c>
      <c r="GC118" s="101">
        <f t="shared" si="186"/>
        <v>15</v>
      </c>
      <c r="GD118" s="101">
        <f t="shared" si="187"/>
        <v>0</v>
      </c>
      <c r="GE118" s="101">
        <f t="shared" si="188"/>
        <v>1</v>
      </c>
      <c r="GF118" s="101">
        <f t="shared" si="189"/>
        <v>3</v>
      </c>
      <c r="GG118" s="101">
        <f t="shared" si="190"/>
        <v>5.0599999999999999E-2</v>
      </c>
      <c r="GH118" s="101">
        <f t="shared" si="191"/>
        <v>1</v>
      </c>
      <c r="GI118" s="101">
        <f t="shared" si="192"/>
        <v>7</v>
      </c>
      <c r="GJ118" s="101">
        <f t="shared" si="193"/>
        <v>0.2024</v>
      </c>
      <c r="GK118" s="101">
        <f t="shared" si="194"/>
        <v>1</v>
      </c>
      <c r="GL118" s="101">
        <f t="shared" si="195"/>
        <v>15</v>
      </c>
    </row>
    <row r="119" spans="170:194" ht="16.5" x14ac:dyDescent="0.2">
      <c r="FN119" s="101">
        <v>114</v>
      </c>
      <c r="FO119" s="101">
        <f t="shared" si="180"/>
        <v>30</v>
      </c>
      <c r="FP119" s="101">
        <f t="shared" si="158"/>
        <v>2</v>
      </c>
      <c r="FQ119" s="14">
        <f t="shared" si="159"/>
        <v>3</v>
      </c>
      <c r="FR119" s="101" t="str">
        <f t="shared" si="181"/>
        <v>许褚专属武器-魂珠-4 3级</v>
      </c>
      <c r="FS119" s="101">
        <f t="shared" si="182"/>
        <v>4</v>
      </c>
      <c r="FT119" s="101">
        <f t="shared" si="183"/>
        <v>3</v>
      </c>
      <c r="FU119" s="101" t="str">
        <f t="shared" si="163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64"/>
        <v>专属强化石2</v>
      </c>
      <c r="FX119" s="101">
        <f t="shared" si="165"/>
        <v>3</v>
      </c>
      <c r="FY119" s="101" t="str">
        <f t="shared" si="166"/>
        <v>专属强化石3</v>
      </c>
      <c r="FZ119" s="101">
        <f t="shared" si="167"/>
        <v>1</v>
      </c>
      <c r="GA119" s="101">
        <f t="shared" si="184"/>
        <v>7.0000000000000007E-2</v>
      </c>
      <c r="GB119" s="101">
        <f t="shared" si="185"/>
        <v>1</v>
      </c>
      <c r="GC119" s="101">
        <f t="shared" si="186"/>
        <v>22</v>
      </c>
      <c r="GD119" s="101">
        <f t="shared" si="187"/>
        <v>0</v>
      </c>
      <c r="GE119" s="101">
        <f t="shared" si="188"/>
        <v>1</v>
      </c>
      <c r="GF119" s="101">
        <f t="shared" si="189"/>
        <v>5</v>
      </c>
      <c r="GG119" s="101">
        <f t="shared" si="190"/>
        <v>3.3700000000000001E-2</v>
      </c>
      <c r="GH119" s="101">
        <f t="shared" si="191"/>
        <v>1</v>
      </c>
      <c r="GI119" s="101">
        <f t="shared" si="192"/>
        <v>10</v>
      </c>
      <c r="GJ119" s="101">
        <f t="shared" si="193"/>
        <v>0.13489999999999999</v>
      </c>
      <c r="GK119" s="101">
        <f t="shared" si="194"/>
        <v>1</v>
      </c>
      <c r="GL119" s="101">
        <f t="shared" si="195"/>
        <v>22</v>
      </c>
    </row>
    <row r="120" spans="170:194" ht="16.5" x14ac:dyDescent="0.2">
      <c r="FN120" s="101">
        <v>115</v>
      </c>
      <c r="FO120" s="101">
        <f t="shared" si="180"/>
        <v>31</v>
      </c>
      <c r="FP120" s="101">
        <f t="shared" si="158"/>
        <v>2</v>
      </c>
      <c r="FQ120" s="14">
        <f t="shared" si="159"/>
        <v>3</v>
      </c>
      <c r="FR120" s="101" t="str">
        <f t="shared" si="181"/>
        <v>许褚专属武器-魂珠-4 4级</v>
      </c>
      <c r="FS120" s="101">
        <f t="shared" si="182"/>
        <v>4</v>
      </c>
      <c r="FT120" s="101">
        <f t="shared" si="183"/>
        <v>4</v>
      </c>
      <c r="FU120" s="101" t="str">
        <f t="shared" si="163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64"/>
        <v>专属强化石2</v>
      </c>
      <c r="FX120" s="101">
        <f t="shared" si="165"/>
        <v>5</v>
      </c>
      <c r="FY120" s="101" t="str">
        <f t="shared" si="166"/>
        <v>专属强化石3</v>
      </c>
      <c r="FZ120" s="101">
        <f t="shared" si="167"/>
        <v>2</v>
      </c>
      <c r="GA120" s="101">
        <f t="shared" si="184"/>
        <v>0.08</v>
      </c>
      <c r="GB120" s="101">
        <f t="shared" si="185"/>
        <v>1</v>
      </c>
      <c r="GC120" s="101">
        <f t="shared" si="186"/>
        <v>19</v>
      </c>
      <c r="GD120" s="101">
        <f t="shared" si="187"/>
        <v>0</v>
      </c>
      <c r="GE120" s="101">
        <f t="shared" si="188"/>
        <v>1</v>
      </c>
      <c r="GF120" s="101">
        <f t="shared" si="189"/>
        <v>4</v>
      </c>
      <c r="GG120" s="101">
        <f t="shared" si="190"/>
        <v>4.0500000000000001E-2</v>
      </c>
      <c r="GH120" s="101">
        <f t="shared" si="191"/>
        <v>1</v>
      </c>
      <c r="GI120" s="101">
        <f t="shared" si="192"/>
        <v>9</v>
      </c>
      <c r="GJ120" s="101">
        <f t="shared" si="193"/>
        <v>0.16189999999999999</v>
      </c>
      <c r="GK120" s="101">
        <f t="shared" si="194"/>
        <v>1</v>
      </c>
      <c r="GL120" s="101">
        <f t="shared" si="195"/>
        <v>19</v>
      </c>
    </row>
    <row r="121" spans="170:194" ht="16.5" x14ac:dyDescent="0.2">
      <c r="FN121" s="101">
        <v>116</v>
      </c>
      <c r="FO121" s="101">
        <f t="shared" si="180"/>
        <v>32</v>
      </c>
      <c r="FP121" s="101">
        <f t="shared" si="158"/>
        <v>2</v>
      </c>
      <c r="FQ121" s="14">
        <f t="shared" si="159"/>
        <v>3</v>
      </c>
      <c r="FR121" s="101" t="str">
        <f t="shared" si="181"/>
        <v>许褚专属武器-魂珠-4 5级</v>
      </c>
      <c r="FS121" s="101">
        <f t="shared" si="182"/>
        <v>4</v>
      </c>
      <c r="FT121" s="101">
        <f t="shared" si="183"/>
        <v>5</v>
      </c>
      <c r="FU121" s="101" t="str">
        <f t="shared" si="163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64"/>
        <v>专属强化石2</v>
      </c>
      <c r="FX121" s="101">
        <f t="shared" si="165"/>
        <v>5</v>
      </c>
      <c r="FY121" s="101" t="str">
        <f t="shared" si="166"/>
        <v>专属强化石3</v>
      </c>
      <c r="FZ121" s="101">
        <f t="shared" si="167"/>
        <v>2</v>
      </c>
      <c r="GA121" s="101">
        <f t="shared" si="184"/>
        <v>0.05</v>
      </c>
      <c r="GB121" s="101">
        <f t="shared" si="185"/>
        <v>1</v>
      </c>
      <c r="GC121" s="101">
        <f t="shared" si="186"/>
        <v>30</v>
      </c>
      <c r="GD121" s="101">
        <f t="shared" si="187"/>
        <v>0</v>
      </c>
      <c r="GE121" s="101">
        <f t="shared" si="188"/>
        <v>1</v>
      </c>
      <c r="GF121" s="101">
        <f t="shared" si="189"/>
        <v>7</v>
      </c>
      <c r="GG121" s="101">
        <f t="shared" si="190"/>
        <v>2.53E-2</v>
      </c>
      <c r="GH121" s="101">
        <f t="shared" si="191"/>
        <v>1</v>
      </c>
      <c r="GI121" s="101">
        <f t="shared" si="192"/>
        <v>14</v>
      </c>
      <c r="GJ121" s="101">
        <f t="shared" si="193"/>
        <v>0.1012</v>
      </c>
      <c r="GK121" s="101">
        <f t="shared" si="194"/>
        <v>1</v>
      </c>
      <c r="GL121" s="101">
        <f t="shared" si="195"/>
        <v>30</v>
      </c>
    </row>
    <row r="122" spans="170:194" ht="16.5" x14ac:dyDescent="0.2">
      <c r="FN122" s="101">
        <v>117</v>
      </c>
      <c r="FO122" s="101">
        <f t="shared" si="180"/>
        <v>33</v>
      </c>
      <c r="FP122" s="101">
        <f t="shared" si="158"/>
        <v>2</v>
      </c>
      <c r="FQ122" s="14">
        <f t="shared" si="159"/>
        <v>3</v>
      </c>
      <c r="FR122" s="101" t="str">
        <f t="shared" si="181"/>
        <v>许褚专属武器-魂珠-4 6级</v>
      </c>
      <c r="FS122" s="101">
        <f t="shared" si="182"/>
        <v>4</v>
      </c>
      <c r="FT122" s="101">
        <f t="shared" si="183"/>
        <v>6</v>
      </c>
      <c r="FU122" s="101" t="str">
        <f t="shared" si="163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64"/>
        <v>专属强化石2</v>
      </c>
      <c r="FX122" s="101">
        <f t="shared" si="165"/>
        <v>5</v>
      </c>
      <c r="FY122" s="101" t="str">
        <f t="shared" si="166"/>
        <v>专属强化石3</v>
      </c>
      <c r="FZ122" s="101">
        <f t="shared" si="167"/>
        <v>2</v>
      </c>
      <c r="GA122" s="101">
        <f t="shared" si="184"/>
        <v>0.03</v>
      </c>
      <c r="GB122" s="101">
        <f t="shared" si="185"/>
        <v>1</v>
      </c>
      <c r="GC122" s="101">
        <f t="shared" si="186"/>
        <v>48</v>
      </c>
      <c r="GD122" s="101">
        <f t="shared" si="187"/>
        <v>0</v>
      </c>
      <c r="GE122" s="101">
        <f t="shared" si="188"/>
        <v>1</v>
      </c>
      <c r="GF122" s="101">
        <f t="shared" si="189"/>
        <v>11</v>
      </c>
      <c r="GG122" s="101">
        <f t="shared" si="190"/>
        <v>1.5599999999999999E-2</v>
      </c>
      <c r="GH122" s="101">
        <f t="shared" si="191"/>
        <v>1</v>
      </c>
      <c r="GI122" s="101">
        <f t="shared" si="192"/>
        <v>22</v>
      </c>
      <c r="GJ122" s="101">
        <f t="shared" si="193"/>
        <v>6.2300000000000001E-2</v>
      </c>
      <c r="GK122" s="101">
        <f t="shared" si="194"/>
        <v>1</v>
      </c>
      <c r="GL122" s="101">
        <f t="shared" si="195"/>
        <v>48</v>
      </c>
    </row>
    <row r="123" spans="170:194" ht="16.5" x14ac:dyDescent="0.2">
      <c r="FN123" s="101">
        <v>118</v>
      </c>
      <c r="FO123" s="101">
        <f t="shared" si="180"/>
        <v>34</v>
      </c>
      <c r="FP123" s="101">
        <f t="shared" si="158"/>
        <v>2</v>
      </c>
      <c r="FQ123" s="14">
        <f t="shared" si="159"/>
        <v>3</v>
      </c>
      <c r="FR123" s="101" t="str">
        <f t="shared" si="181"/>
        <v>许褚专属武器-魂珠-4 7级</v>
      </c>
      <c r="FS123" s="101">
        <f t="shared" si="182"/>
        <v>4</v>
      </c>
      <c r="FT123" s="101">
        <f t="shared" si="183"/>
        <v>7</v>
      </c>
      <c r="FU123" s="101" t="str">
        <f t="shared" si="163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64"/>
        <v>专属强化石2</v>
      </c>
      <c r="FX123" s="101">
        <f t="shared" si="165"/>
        <v>8</v>
      </c>
      <c r="FY123" s="101" t="str">
        <f t="shared" si="166"/>
        <v>专属强化石3</v>
      </c>
      <c r="FZ123" s="101">
        <f t="shared" si="167"/>
        <v>3</v>
      </c>
      <c r="GA123" s="101">
        <f t="shared" si="184"/>
        <v>0.03</v>
      </c>
      <c r="GB123" s="101">
        <f t="shared" si="185"/>
        <v>1</v>
      </c>
      <c r="GC123" s="101">
        <f t="shared" si="186"/>
        <v>52</v>
      </c>
      <c r="GD123" s="101">
        <f t="shared" si="187"/>
        <v>0</v>
      </c>
      <c r="GE123" s="101">
        <f t="shared" si="188"/>
        <v>1</v>
      </c>
      <c r="GF123" s="101">
        <f t="shared" si="189"/>
        <v>12</v>
      </c>
      <c r="GG123" s="101">
        <f t="shared" si="190"/>
        <v>1.4500000000000001E-2</v>
      </c>
      <c r="GH123" s="101">
        <f t="shared" si="191"/>
        <v>1</v>
      </c>
      <c r="GI123" s="101">
        <f t="shared" si="192"/>
        <v>24</v>
      </c>
      <c r="GJ123" s="101">
        <f t="shared" si="193"/>
        <v>5.7799999999999997E-2</v>
      </c>
      <c r="GK123" s="101">
        <f t="shared" si="194"/>
        <v>1</v>
      </c>
      <c r="GL123" s="101">
        <f t="shared" si="195"/>
        <v>52</v>
      </c>
    </row>
    <row r="124" spans="170:194" ht="16.5" x14ac:dyDescent="0.2">
      <c r="FN124" s="101">
        <v>119</v>
      </c>
      <c r="FO124" s="101">
        <f t="shared" si="180"/>
        <v>35</v>
      </c>
      <c r="FP124" s="101">
        <f t="shared" si="158"/>
        <v>2</v>
      </c>
      <c r="FQ124" s="14">
        <f t="shared" si="159"/>
        <v>3</v>
      </c>
      <c r="FR124" s="101" t="str">
        <f t="shared" si="181"/>
        <v>许褚专属武器-魂珠-4 8级</v>
      </c>
      <c r="FS124" s="101">
        <f t="shared" si="182"/>
        <v>4</v>
      </c>
      <c r="FT124" s="101">
        <f t="shared" si="183"/>
        <v>8</v>
      </c>
      <c r="FU124" s="101" t="str">
        <f t="shared" si="163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64"/>
        <v>专属强化石2</v>
      </c>
      <c r="FX124" s="101">
        <f t="shared" si="165"/>
        <v>11</v>
      </c>
      <c r="FY124" s="101" t="str">
        <f t="shared" si="166"/>
        <v>专属强化石3</v>
      </c>
      <c r="FZ124" s="101">
        <f t="shared" si="167"/>
        <v>4</v>
      </c>
      <c r="GA124" s="101">
        <f t="shared" si="184"/>
        <v>0.02</v>
      </c>
      <c r="GB124" s="101">
        <f t="shared" si="185"/>
        <v>1</v>
      </c>
      <c r="GC124" s="101">
        <f t="shared" si="186"/>
        <v>63</v>
      </c>
      <c r="GD124" s="101">
        <f t="shared" si="187"/>
        <v>0</v>
      </c>
      <c r="GE124" s="101">
        <f t="shared" si="188"/>
        <v>1</v>
      </c>
      <c r="GF124" s="101">
        <f t="shared" si="189"/>
        <v>15</v>
      </c>
      <c r="GG124" s="101">
        <f t="shared" si="190"/>
        <v>1.1900000000000001E-2</v>
      </c>
      <c r="GH124" s="101">
        <f t="shared" si="191"/>
        <v>1</v>
      </c>
      <c r="GI124" s="101">
        <f t="shared" si="192"/>
        <v>29</v>
      </c>
      <c r="GJ124" s="101">
        <f t="shared" si="193"/>
        <v>4.7600000000000003E-2</v>
      </c>
      <c r="GK124" s="101">
        <f t="shared" si="194"/>
        <v>1</v>
      </c>
      <c r="GL124" s="101">
        <f t="shared" si="195"/>
        <v>63</v>
      </c>
    </row>
    <row r="125" spans="170:194" ht="16.5" x14ac:dyDescent="0.2">
      <c r="FN125" s="101">
        <v>120</v>
      </c>
      <c r="FO125" s="101">
        <f t="shared" si="180"/>
        <v>36</v>
      </c>
      <c r="FP125" s="101">
        <f t="shared" si="158"/>
        <v>2</v>
      </c>
      <c r="FQ125" s="14">
        <f t="shared" si="159"/>
        <v>3</v>
      </c>
      <c r="FR125" s="101" t="str">
        <f t="shared" si="181"/>
        <v>许褚专属武器-魂珠-4 9级</v>
      </c>
      <c r="FS125" s="101">
        <f t="shared" si="182"/>
        <v>4</v>
      </c>
      <c r="FT125" s="101">
        <f t="shared" si="183"/>
        <v>9</v>
      </c>
      <c r="FU125" s="101" t="str">
        <f t="shared" si="163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64"/>
        <v>专属强化石2</v>
      </c>
      <c r="FX125" s="101">
        <f t="shared" si="165"/>
        <v>16</v>
      </c>
      <c r="FY125" s="101" t="str">
        <f t="shared" si="166"/>
        <v>专属强化石3</v>
      </c>
      <c r="FZ125" s="101">
        <f t="shared" si="167"/>
        <v>6</v>
      </c>
      <c r="GA125" s="101">
        <f t="shared" si="184"/>
        <v>0.02</v>
      </c>
      <c r="GB125" s="101">
        <f t="shared" si="185"/>
        <v>1</v>
      </c>
      <c r="GC125" s="101">
        <f t="shared" si="186"/>
        <v>68</v>
      </c>
      <c r="GD125" s="101">
        <f t="shared" si="187"/>
        <v>0</v>
      </c>
      <c r="GE125" s="101">
        <f t="shared" si="188"/>
        <v>1</v>
      </c>
      <c r="GF125" s="101">
        <f t="shared" si="189"/>
        <v>16</v>
      </c>
      <c r="GG125" s="101">
        <f t="shared" si="190"/>
        <v>1.0999999999999999E-2</v>
      </c>
      <c r="GH125" s="101">
        <f t="shared" si="191"/>
        <v>1</v>
      </c>
      <c r="GI125" s="101">
        <f t="shared" si="192"/>
        <v>32</v>
      </c>
      <c r="GJ125" s="101">
        <f t="shared" si="193"/>
        <v>4.4200000000000003E-2</v>
      </c>
      <c r="GK125" s="101">
        <f t="shared" si="194"/>
        <v>1</v>
      </c>
      <c r="GL125" s="101">
        <f t="shared" si="195"/>
        <v>68</v>
      </c>
    </row>
    <row r="126" spans="170:194" ht="16.5" x14ac:dyDescent="0.2">
      <c r="FN126" s="101">
        <v>121</v>
      </c>
      <c r="FO126" s="101">
        <f t="shared" si="180"/>
        <v>0</v>
      </c>
      <c r="FP126" s="101">
        <f t="shared" si="158"/>
        <v>2</v>
      </c>
      <c r="FQ126" s="14">
        <f t="shared" si="159"/>
        <v>3</v>
      </c>
      <c r="FR126" s="101" t="str">
        <f t="shared" si="181"/>
        <v>许褚专属武器-魂珠-5 0级</v>
      </c>
      <c r="FS126" s="101">
        <f t="shared" si="182"/>
        <v>5</v>
      </c>
      <c r="FT126" s="101">
        <f t="shared" si="183"/>
        <v>0</v>
      </c>
      <c r="FU126" s="101" t="str">
        <f t="shared" si="163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64"/>
        <v/>
      </c>
      <c r="FX126" s="101" t="str">
        <f t="shared" si="165"/>
        <v/>
      </c>
      <c r="FY126" s="101" t="str">
        <f t="shared" si="166"/>
        <v/>
      </c>
      <c r="FZ126" s="101" t="str">
        <f t="shared" si="167"/>
        <v/>
      </c>
      <c r="GA126" s="101" t="str">
        <f t="shared" si="184"/>
        <v/>
      </c>
      <c r="GB126" s="101" t="str">
        <f t="shared" si="185"/>
        <v/>
      </c>
      <c r="GC126" s="101" t="str">
        <f t="shared" si="186"/>
        <v/>
      </c>
      <c r="GD126" s="101" t="str">
        <f t="shared" si="187"/>
        <v/>
      </c>
      <c r="GE126" s="101" t="str">
        <f t="shared" si="188"/>
        <v/>
      </c>
      <c r="GF126" s="101" t="str">
        <f t="shared" si="189"/>
        <v/>
      </c>
      <c r="GG126" s="101" t="str">
        <f t="shared" si="190"/>
        <v/>
      </c>
      <c r="GH126" s="101" t="str">
        <f t="shared" si="191"/>
        <v/>
      </c>
      <c r="GI126" s="101" t="str">
        <f t="shared" si="192"/>
        <v/>
      </c>
      <c r="GJ126" s="101" t="str">
        <f t="shared" si="193"/>
        <v/>
      </c>
      <c r="GK126" s="101" t="str">
        <f t="shared" si="194"/>
        <v/>
      </c>
      <c r="GL126" s="101" t="str">
        <f t="shared" si="195"/>
        <v/>
      </c>
    </row>
    <row r="127" spans="170:194" ht="16.5" x14ac:dyDescent="0.2">
      <c r="FN127" s="101">
        <v>122</v>
      </c>
      <c r="FO127" s="101">
        <f t="shared" si="180"/>
        <v>37</v>
      </c>
      <c r="FP127" s="101">
        <f t="shared" si="158"/>
        <v>2</v>
      </c>
      <c r="FQ127" s="14">
        <f t="shared" si="159"/>
        <v>3</v>
      </c>
      <c r="FR127" s="101" t="str">
        <f t="shared" si="181"/>
        <v>许褚专属武器-魂珠-5 1级</v>
      </c>
      <c r="FS127" s="101">
        <f t="shared" si="182"/>
        <v>5</v>
      </c>
      <c r="FT127" s="101">
        <f t="shared" si="183"/>
        <v>1</v>
      </c>
      <c r="FU127" s="101" t="str">
        <f t="shared" si="163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64"/>
        <v>专属强化石2</v>
      </c>
      <c r="FX127" s="101">
        <f t="shared" si="165"/>
        <v>3</v>
      </c>
      <c r="FY127" s="101" t="str">
        <f t="shared" si="166"/>
        <v>专属强化石3</v>
      </c>
      <c r="FZ127" s="101">
        <f t="shared" si="167"/>
        <v>2</v>
      </c>
      <c r="GA127" s="101">
        <f t="shared" si="184"/>
        <v>0.2</v>
      </c>
      <c r="GB127" s="101">
        <f t="shared" si="185"/>
        <v>1</v>
      </c>
      <c r="GC127" s="101">
        <f t="shared" si="186"/>
        <v>7</v>
      </c>
      <c r="GD127" s="101">
        <f t="shared" si="187"/>
        <v>0</v>
      </c>
      <c r="GE127" s="101">
        <f t="shared" si="188"/>
        <v>1</v>
      </c>
      <c r="GF127" s="101">
        <f t="shared" si="189"/>
        <v>2</v>
      </c>
      <c r="GG127" s="101">
        <f t="shared" si="190"/>
        <v>0.1012</v>
      </c>
      <c r="GH127" s="101">
        <f t="shared" si="191"/>
        <v>1</v>
      </c>
      <c r="GI127" s="101">
        <f t="shared" si="192"/>
        <v>3</v>
      </c>
      <c r="GJ127" s="101">
        <f t="shared" si="193"/>
        <v>0.40479999999999999</v>
      </c>
      <c r="GK127" s="101">
        <f t="shared" si="194"/>
        <v>1</v>
      </c>
      <c r="GL127" s="101">
        <f t="shared" si="195"/>
        <v>7</v>
      </c>
    </row>
    <row r="128" spans="170:194" ht="16.5" x14ac:dyDescent="0.2">
      <c r="FN128" s="101">
        <v>123</v>
      </c>
      <c r="FO128" s="101">
        <f t="shared" si="180"/>
        <v>38</v>
      </c>
      <c r="FP128" s="101">
        <f t="shared" si="158"/>
        <v>2</v>
      </c>
      <c r="FQ128" s="14">
        <f t="shared" si="159"/>
        <v>3</v>
      </c>
      <c r="FR128" s="101" t="str">
        <f t="shared" si="181"/>
        <v>许褚专属武器-魂珠-5 2级</v>
      </c>
      <c r="FS128" s="101">
        <f t="shared" si="182"/>
        <v>5</v>
      </c>
      <c r="FT128" s="101">
        <f t="shared" si="183"/>
        <v>2</v>
      </c>
      <c r="FU128" s="101" t="str">
        <f t="shared" si="163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64"/>
        <v>专属强化石2</v>
      </c>
      <c r="FX128" s="101">
        <f t="shared" si="165"/>
        <v>3</v>
      </c>
      <c r="FY128" s="101" t="str">
        <f t="shared" si="166"/>
        <v>专属强化石3</v>
      </c>
      <c r="FZ128" s="101">
        <f t="shared" si="167"/>
        <v>2</v>
      </c>
      <c r="GA128" s="101">
        <f t="shared" si="184"/>
        <v>0.1</v>
      </c>
      <c r="GB128" s="101">
        <f t="shared" si="185"/>
        <v>1</v>
      </c>
      <c r="GC128" s="101">
        <f t="shared" si="186"/>
        <v>15</v>
      </c>
      <c r="GD128" s="101">
        <f t="shared" si="187"/>
        <v>0</v>
      </c>
      <c r="GE128" s="101">
        <f t="shared" si="188"/>
        <v>1</v>
      </c>
      <c r="GF128" s="101">
        <f t="shared" si="189"/>
        <v>3</v>
      </c>
      <c r="GG128" s="101">
        <f t="shared" si="190"/>
        <v>5.0599999999999999E-2</v>
      </c>
      <c r="GH128" s="101">
        <f t="shared" si="191"/>
        <v>1</v>
      </c>
      <c r="GI128" s="101">
        <f t="shared" si="192"/>
        <v>7</v>
      </c>
      <c r="GJ128" s="101">
        <f t="shared" si="193"/>
        <v>0.2024</v>
      </c>
      <c r="GK128" s="101">
        <f t="shared" si="194"/>
        <v>1</v>
      </c>
      <c r="GL128" s="101">
        <f t="shared" si="195"/>
        <v>15</v>
      </c>
    </row>
    <row r="129" spans="170:194" ht="16.5" x14ac:dyDescent="0.2">
      <c r="FN129" s="101">
        <v>124</v>
      </c>
      <c r="FO129" s="101">
        <f t="shared" si="180"/>
        <v>39</v>
      </c>
      <c r="FP129" s="101">
        <f t="shared" si="158"/>
        <v>2</v>
      </c>
      <c r="FQ129" s="14">
        <f t="shared" si="159"/>
        <v>3</v>
      </c>
      <c r="FR129" s="101" t="str">
        <f t="shared" si="181"/>
        <v>许褚专属武器-魂珠-5 3级</v>
      </c>
      <c r="FS129" s="101">
        <f t="shared" si="182"/>
        <v>5</v>
      </c>
      <c r="FT129" s="101">
        <f t="shared" si="183"/>
        <v>3</v>
      </c>
      <c r="FU129" s="101" t="str">
        <f t="shared" si="163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64"/>
        <v>专属强化石2</v>
      </c>
      <c r="FX129" s="101">
        <f t="shared" si="165"/>
        <v>3</v>
      </c>
      <c r="FY129" s="101" t="str">
        <f t="shared" si="166"/>
        <v>专属强化石3</v>
      </c>
      <c r="FZ129" s="101">
        <f t="shared" si="167"/>
        <v>2</v>
      </c>
      <c r="GA129" s="101">
        <f t="shared" si="184"/>
        <v>7.0000000000000007E-2</v>
      </c>
      <c r="GB129" s="101">
        <f t="shared" si="185"/>
        <v>1</v>
      </c>
      <c r="GC129" s="101">
        <f t="shared" si="186"/>
        <v>22</v>
      </c>
      <c r="GD129" s="101">
        <f t="shared" si="187"/>
        <v>0</v>
      </c>
      <c r="GE129" s="101">
        <f t="shared" si="188"/>
        <v>1</v>
      </c>
      <c r="GF129" s="101">
        <f t="shared" si="189"/>
        <v>5</v>
      </c>
      <c r="GG129" s="101">
        <f t="shared" si="190"/>
        <v>3.3700000000000001E-2</v>
      </c>
      <c r="GH129" s="101">
        <f t="shared" si="191"/>
        <v>1</v>
      </c>
      <c r="GI129" s="101">
        <f t="shared" si="192"/>
        <v>10</v>
      </c>
      <c r="GJ129" s="101">
        <f t="shared" si="193"/>
        <v>0.13489999999999999</v>
      </c>
      <c r="GK129" s="101">
        <f t="shared" si="194"/>
        <v>1</v>
      </c>
      <c r="GL129" s="101">
        <f t="shared" si="195"/>
        <v>22</v>
      </c>
    </row>
    <row r="130" spans="170:194" ht="16.5" x14ac:dyDescent="0.2">
      <c r="FN130" s="101">
        <v>125</v>
      </c>
      <c r="FO130" s="101">
        <f t="shared" si="180"/>
        <v>40</v>
      </c>
      <c r="FP130" s="101">
        <f t="shared" si="158"/>
        <v>2</v>
      </c>
      <c r="FQ130" s="14">
        <f t="shared" si="159"/>
        <v>3</v>
      </c>
      <c r="FR130" s="101" t="str">
        <f t="shared" si="181"/>
        <v>许褚专属武器-魂珠-5 4级</v>
      </c>
      <c r="FS130" s="101">
        <f t="shared" si="182"/>
        <v>5</v>
      </c>
      <c r="FT130" s="101">
        <f t="shared" si="183"/>
        <v>4</v>
      </c>
      <c r="FU130" s="101" t="str">
        <f t="shared" si="163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64"/>
        <v>专属强化石2</v>
      </c>
      <c r="FX130" s="101">
        <f t="shared" si="165"/>
        <v>5</v>
      </c>
      <c r="FY130" s="101" t="str">
        <f t="shared" si="166"/>
        <v>专属强化石3</v>
      </c>
      <c r="FZ130" s="101">
        <f t="shared" si="167"/>
        <v>3</v>
      </c>
      <c r="GA130" s="101">
        <f t="shared" si="184"/>
        <v>0.06</v>
      </c>
      <c r="GB130" s="101">
        <f t="shared" si="185"/>
        <v>1</v>
      </c>
      <c r="GC130" s="101">
        <f t="shared" si="186"/>
        <v>25</v>
      </c>
      <c r="GD130" s="101">
        <f t="shared" si="187"/>
        <v>0</v>
      </c>
      <c r="GE130" s="101">
        <f t="shared" si="188"/>
        <v>1</v>
      </c>
      <c r="GF130" s="101">
        <f t="shared" si="189"/>
        <v>6</v>
      </c>
      <c r="GG130" s="101">
        <f t="shared" si="190"/>
        <v>3.04E-2</v>
      </c>
      <c r="GH130" s="101">
        <f t="shared" si="191"/>
        <v>1</v>
      </c>
      <c r="GI130" s="101">
        <f t="shared" si="192"/>
        <v>12</v>
      </c>
      <c r="GJ130" s="101">
        <f t="shared" si="193"/>
        <v>0.12139999999999999</v>
      </c>
      <c r="GK130" s="101">
        <f t="shared" si="194"/>
        <v>1</v>
      </c>
      <c r="GL130" s="101">
        <f t="shared" si="195"/>
        <v>25</v>
      </c>
    </row>
    <row r="131" spans="170:194" ht="16.5" x14ac:dyDescent="0.2">
      <c r="FN131" s="101">
        <v>126</v>
      </c>
      <c r="FO131" s="101">
        <f t="shared" si="180"/>
        <v>41</v>
      </c>
      <c r="FP131" s="101">
        <f t="shared" si="158"/>
        <v>2</v>
      </c>
      <c r="FQ131" s="14">
        <f t="shared" si="159"/>
        <v>3</v>
      </c>
      <c r="FR131" s="101" t="str">
        <f t="shared" si="181"/>
        <v>许褚专属武器-魂珠-5 5级</v>
      </c>
      <c r="FS131" s="101">
        <f t="shared" si="182"/>
        <v>5</v>
      </c>
      <c r="FT131" s="101">
        <f t="shared" si="183"/>
        <v>5</v>
      </c>
      <c r="FU131" s="101" t="str">
        <f t="shared" si="163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64"/>
        <v>专属强化石2</v>
      </c>
      <c r="FX131" s="101">
        <f t="shared" si="165"/>
        <v>5</v>
      </c>
      <c r="FY131" s="101" t="str">
        <f t="shared" si="166"/>
        <v>专属强化石3</v>
      </c>
      <c r="FZ131" s="101">
        <f t="shared" si="167"/>
        <v>3</v>
      </c>
      <c r="GA131" s="101">
        <f t="shared" si="184"/>
        <v>0.04</v>
      </c>
      <c r="GB131" s="101">
        <f t="shared" si="185"/>
        <v>1</v>
      </c>
      <c r="GC131" s="101">
        <f t="shared" si="186"/>
        <v>40</v>
      </c>
      <c r="GD131" s="101">
        <f t="shared" si="187"/>
        <v>0</v>
      </c>
      <c r="GE131" s="101">
        <f t="shared" si="188"/>
        <v>1</v>
      </c>
      <c r="GF131" s="101">
        <f t="shared" si="189"/>
        <v>9</v>
      </c>
      <c r="GG131" s="101">
        <f t="shared" si="190"/>
        <v>1.9E-2</v>
      </c>
      <c r="GH131" s="101">
        <f t="shared" si="191"/>
        <v>1</v>
      </c>
      <c r="GI131" s="101">
        <f t="shared" si="192"/>
        <v>18</v>
      </c>
      <c r="GJ131" s="101">
        <f t="shared" si="193"/>
        <v>7.5899999999999995E-2</v>
      </c>
      <c r="GK131" s="101">
        <f t="shared" si="194"/>
        <v>1</v>
      </c>
      <c r="GL131" s="101">
        <f t="shared" si="195"/>
        <v>40</v>
      </c>
    </row>
    <row r="132" spans="170:194" ht="16.5" x14ac:dyDescent="0.2">
      <c r="FN132" s="101">
        <v>127</v>
      </c>
      <c r="FO132" s="101">
        <f t="shared" si="180"/>
        <v>42</v>
      </c>
      <c r="FP132" s="101">
        <f t="shared" si="158"/>
        <v>2</v>
      </c>
      <c r="FQ132" s="14">
        <f t="shared" si="159"/>
        <v>3</v>
      </c>
      <c r="FR132" s="101" t="str">
        <f t="shared" si="181"/>
        <v>许褚专属武器-魂珠-5 6级</v>
      </c>
      <c r="FS132" s="101">
        <f t="shared" si="182"/>
        <v>5</v>
      </c>
      <c r="FT132" s="101">
        <f t="shared" si="183"/>
        <v>6</v>
      </c>
      <c r="FU132" s="101" t="str">
        <f t="shared" si="163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64"/>
        <v>专属强化石2</v>
      </c>
      <c r="FX132" s="101">
        <f t="shared" si="165"/>
        <v>8</v>
      </c>
      <c r="FY132" s="101" t="str">
        <f t="shared" si="166"/>
        <v>专属强化石3</v>
      </c>
      <c r="FZ132" s="101">
        <f t="shared" si="167"/>
        <v>5</v>
      </c>
      <c r="GA132" s="101">
        <f t="shared" si="184"/>
        <v>0.04</v>
      </c>
      <c r="GB132" s="101">
        <f t="shared" si="185"/>
        <v>1</v>
      </c>
      <c r="GC132" s="101">
        <f t="shared" si="186"/>
        <v>39</v>
      </c>
      <c r="GD132" s="101">
        <f t="shared" si="187"/>
        <v>0</v>
      </c>
      <c r="GE132" s="101">
        <f t="shared" si="188"/>
        <v>1</v>
      </c>
      <c r="GF132" s="101">
        <f t="shared" si="189"/>
        <v>9</v>
      </c>
      <c r="GG132" s="101">
        <f t="shared" si="190"/>
        <v>1.95E-2</v>
      </c>
      <c r="GH132" s="101">
        <f t="shared" si="191"/>
        <v>1</v>
      </c>
      <c r="GI132" s="101">
        <f t="shared" si="192"/>
        <v>18</v>
      </c>
      <c r="GJ132" s="101">
        <f t="shared" si="193"/>
        <v>7.7799999999999994E-2</v>
      </c>
      <c r="GK132" s="101">
        <f t="shared" si="194"/>
        <v>1</v>
      </c>
      <c r="GL132" s="101">
        <f t="shared" si="195"/>
        <v>39</v>
      </c>
    </row>
    <row r="133" spans="170:194" ht="16.5" x14ac:dyDescent="0.2">
      <c r="FN133" s="101">
        <v>128</v>
      </c>
      <c r="FO133" s="101">
        <f t="shared" si="180"/>
        <v>43</v>
      </c>
      <c r="FP133" s="101">
        <f t="shared" si="158"/>
        <v>2</v>
      </c>
      <c r="FQ133" s="14">
        <f t="shared" si="159"/>
        <v>3</v>
      </c>
      <c r="FR133" s="101" t="str">
        <f t="shared" si="181"/>
        <v>许褚专属武器-魂珠-5 7级</v>
      </c>
      <c r="FS133" s="101">
        <f t="shared" si="182"/>
        <v>5</v>
      </c>
      <c r="FT133" s="101">
        <f t="shared" si="183"/>
        <v>7</v>
      </c>
      <c r="FU133" s="101" t="str">
        <f t="shared" si="163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64"/>
        <v>专属强化石2</v>
      </c>
      <c r="FX133" s="101">
        <f t="shared" si="165"/>
        <v>8</v>
      </c>
      <c r="FY133" s="101" t="str">
        <f t="shared" si="166"/>
        <v>专属强化石3</v>
      </c>
      <c r="FZ133" s="101">
        <f t="shared" si="167"/>
        <v>5</v>
      </c>
      <c r="GA133" s="101">
        <f t="shared" si="184"/>
        <v>0.02</v>
      </c>
      <c r="GB133" s="101">
        <f t="shared" si="185"/>
        <v>1</v>
      </c>
      <c r="GC133" s="101">
        <f t="shared" si="186"/>
        <v>62</v>
      </c>
      <c r="GD133" s="101">
        <f t="shared" si="187"/>
        <v>0</v>
      </c>
      <c r="GE133" s="101">
        <f t="shared" si="188"/>
        <v>1</v>
      </c>
      <c r="GF133" s="101">
        <f t="shared" si="189"/>
        <v>15</v>
      </c>
      <c r="GG133" s="101">
        <f t="shared" si="190"/>
        <v>1.2E-2</v>
      </c>
      <c r="GH133" s="101">
        <f t="shared" si="191"/>
        <v>1</v>
      </c>
      <c r="GI133" s="101">
        <f t="shared" si="192"/>
        <v>29</v>
      </c>
      <c r="GJ133" s="101">
        <f t="shared" si="193"/>
        <v>4.82E-2</v>
      </c>
      <c r="GK133" s="101">
        <f t="shared" si="194"/>
        <v>1</v>
      </c>
      <c r="GL133" s="101">
        <f t="shared" si="195"/>
        <v>62</v>
      </c>
    </row>
    <row r="134" spans="170:194" ht="16.5" x14ac:dyDescent="0.2">
      <c r="FN134" s="101">
        <v>129</v>
      </c>
      <c r="FO134" s="101">
        <f t="shared" si="180"/>
        <v>44</v>
      </c>
      <c r="FP134" s="101">
        <f t="shared" si="158"/>
        <v>2</v>
      </c>
      <c r="FQ134" s="14">
        <f t="shared" si="159"/>
        <v>3</v>
      </c>
      <c r="FR134" s="101" t="str">
        <f t="shared" si="181"/>
        <v>许褚专属武器-魂珠-5 8级</v>
      </c>
      <c r="FS134" s="101">
        <f t="shared" si="182"/>
        <v>5</v>
      </c>
      <c r="FT134" s="101">
        <f t="shared" si="183"/>
        <v>8</v>
      </c>
      <c r="FU134" s="101" t="str">
        <f t="shared" si="163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64"/>
        <v>专属强化石2</v>
      </c>
      <c r="FX134" s="101">
        <f t="shared" si="165"/>
        <v>11</v>
      </c>
      <c r="FY134" s="101" t="str">
        <f t="shared" si="166"/>
        <v>专属强化石3</v>
      </c>
      <c r="FZ134" s="101">
        <f t="shared" si="167"/>
        <v>7</v>
      </c>
      <c r="GA134" s="101">
        <f t="shared" si="184"/>
        <v>0.02</v>
      </c>
      <c r="GB134" s="101">
        <f t="shared" si="185"/>
        <v>1</v>
      </c>
      <c r="GC134" s="101">
        <f t="shared" si="186"/>
        <v>72</v>
      </c>
      <c r="GD134" s="101">
        <f t="shared" si="187"/>
        <v>0</v>
      </c>
      <c r="GE134" s="101">
        <f t="shared" si="188"/>
        <v>1</v>
      </c>
      <c r="GF134" s="101">
        <f t="shared" si="189"/>
        <v>17</v>
      </c>
      <c r="GG134" s="101">
        <f t="shared" si="190"/>
        <v>1.04E-2</v>
      </c>
      <c r="GH134" s="101">
        <f t="shared" si="191"/>
        <v>1</v>
      </c>
      <c r="GI134" s="101">
        <f t="shared" si="192"/>
        <v>34</v>
      </c>
      <c r="GJ134" s="101">
        <f t="shared" si="193"/>
        <v>4.1700000000000001E-2</v>
      </c>
      <c r="GK134" s="101">
        <f t="shared" si="194"/>
        <v>1</v>
      </c>
      <c r="GL134" s="101">
        <f t="shared" si="195"/>
        <v>72</v>
      </c>
    </row>
    <row r="135" spans="170:194" ht="16.5" x14ac:dyDescent="0.2">
      <c r="FN135" s="101">
        <v>130</v>
      </c>
      <c r="FO135" s="101">
        <f t="shared" si="180"/>
        <v>45</v>
      </c>
      <c r="FP135" s="101">
        <f t="shared" ref="FP135:FP198" si="196">INT((FN135-1)/80+1)</f>
        <v>2</v>
      </c>
      <c r="FQ135" s="14">
        <f t="shared" ref="FQ135:FQ198" si="197">INDEX($FJ$6:$FJ$26,FP135)</f>
        <v>3</v>
      </c>
      <c r="FR135" s="101" t="str">
        <f t="shared" si="181"/>
        <v>许褚专属武器-魂珠-5 9级</v>
      </c>
      <c r="FS135" s="101">
        <f t="shared" si="182"/>
        <v>5</v>
      </c>
      <c r="FT135" s="101">
        <f t="shared" si="183"/>
        <v>9</v>
      </c>
      <c r="FU135" s="101" t="str">
        <f t="shared" ref="FU135:FU198" si="198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99">IF($FT135&gt;0,IF(INDEX($EI$6:$EI$77,$FO135)&gt;=FW$3,INDEX(EL$6:EL$77,$FO135),""),"")</f>
        <v>专属强化石2</v>
      </c>
      <c r="FX135" s="101">
        <f t="shared" ref="FX135:FX198" si="200">IF($FT135&gt;0,IF(INDEX($EI$6:$EI$77,$FO135)&gt;=FX$3,INDEX(EM$6:EM$77,$FO135),""),"")</f>
        <v>14</v>
      </c>
      <c r="FY135" s="101" t="str">
        <f t="shared" ref="FY135:FY198" si="201">IF($FT135&gt;0,IF(INDEX($EI$6:$EI$77,$FO135)&gt;=FY$3,INDEX(EN$6:EN$77,$FO135),""),"")</f>
        <v>专属强化石3</v>
      </c>
      <c r="FZ135" s="101">
        <f t="shared" ref="FZ135:FZ198" si="202">IF($FT135&gt;0,IF(INDEX($EI$6:$EI$77,$FO135)&gt;=FZ$3,INDEX(EO$6:EO$77,$FO135),""),"")</f>
        <v>9</v>
      </c>
      <c r="GA135" s="101">
        <f t="shared" si="184"/>
        <v>0.02</v>
      </c>
      <c r="GB135" s="101">
        <f t="shared" si="185"/>
        <v>1</v>
      </c>
      <c r="GC135" s="101">
        <f t="shared" si="186"/>
        <v>91</v>
      </c>
      <c r="GD135" s="101">
        <f t="shared" si="187"/>
        <v>0</v>
      </c>
      <c r="GE135" s="101">
        <f t="shared" si="188"/>
        <v>1</v>
      </c>
      <c r="GF135" s="101">
        <f t="shared" si="189"/>
        <v>21</v>
      </c>
      <c r="GG135" s="101">
        <f t="shared" si="190"/>
        <v>8.3000000000000001E-3</v>
      </c>
      <c r="GH135" s="101">
        <f t="shared" si="191"/>
        <v>1</v>
      </c>
      <c r="GI135" s="101">
        <f t="shared" si="192"/>
        <v>42</v>
      </c>
      <c r="GJ135" s="101">
        <f t="shared" si="193"/>
        <v>3.3099999999999997E-2</v>
      </c>
      <c r="GK135" s="101">
        <f t="shared" si="194"/>
        <v>1</v>
      </c>
      <c r="GL135" s="101">
        <f t="shared" si="195"/>
        <v>91</v>
      </c>
    </row>
    <row r="136" spans="170:194" ht="16.5" x14ac:dyDescent="0.2">
      <c r="FN136" s="101">
        <v>131</v>
      </c>
      <c r="FO136" s="101">
        <f t="shared" si="180"/>
        <v>0</v>
      </c>
      <c r="FP136" s="101">
        <f t="shared" si="196"/>
        <v>2</v>
      </c>
      <c r="FQ136" s="14">
        <f t="shared" si="197"/>
        <v>3</v>
      </c>
      <c r="FR136" s="101" t="str">
        <f t="shared" si="181"/>
        <v>许褚专属武器-魂珠-6 0级</v>
      </c>
      <c r="FS136" s="101">
        <f t="shared" si="182"/>
        <v>6</v>
      </c>
      <c r="FT136" s="101">
        <f t="shared" si="183"/>
        <v>0</v>
      </c>
      <c r="FU136" s="101" t="str">
        <f t="shared" si="198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99"/>
        <v/>
      </c>
      <c r="FX136" s="101" t="str">
        <f t="shared" si="200"/>
        <v/>
      </c>
      <c r="FY136" s="101" t="str">
        <f t="shared" si="201"/>
        <v/>
      </c>
      <c r="FZ136" s="101" t="str">
        <f t="shared" si="202"/>
        <v/>
      </c>
      <c r="GA136" s="101" t="str">
        <f t="shared" si="184"/>
        <v/>
      </c>
      <c r="GB136" s="101" t="str">
        <f t="shared" si="185"/>
        <v/>
      </c>
      <c r="GC136" s="101" t="str">
        <f t="shared" si="186"/>
        <v/>
      </c>
      <c r="GD136" s="101" t="str">
        <f t="shared" si="187"/>
        <v/>
      </c>
      <c r="GE136" s="101" t="str">
        <f t="shared" si="188"/>
        <v/>
      </c>
      <c r="GF136" s="101" t="str">
        <f t="shared" si="189"/>
        <v/>
      </c>
      <c r="GG136" s="101" t="str">
        <f t="shared" si="190"/>
        <v/>
      </c>
      <c r="GH136" s="101" t="str">
        <f t="shared" si="191"/>
        <v/>
      </c>
      <c r="GI136" s="101" t="str">
        <f t="shared" si="192"/>
        <v/>
      </c>
      <c r="GJ136" s="101" t="str">
        <f t="shared" si="193"/>
        <v/>
      </c>
      <c r="GK136" s="101" t="str">
        <f t="shared" si="194"/>
        <v/>
      </c>
      <c r="GL136" s="101" t="str">
        <f t="shared" si="195"/>
        <v/>
      </c>
    </row>
    <row r="137" spans="170:194" ht="16.5" x14ac:dyDescent="0.2">
      <c r="FN137" s="101">
        <v>132</v>
      </c>
      <c r="FO137" s="101">
        <f t="shared" si="180"/>
        <v>46</v>
      </c>
      <c r="FP137" s="101">
        <f t="shared" si="196"/>
        <v>2</v>
      </c>
      <c r="FQ137" s="14">
        <f t="shared" si="197"/>
        <v>3</v>
      </c>
      <c r="FR137" s="101" t="str">
        <f t="shared" si="181"/>
        <v>许褚专属武器-魂珠-6 1级</v>
      </c>
      <c r="FS137" s="101">
        <f t="shared" si="182"/>
        <v>6</v>
      </c>
      <c r="FT137" s="101">
        <f t="shared" si="183"/>
        <v>1</v>
      </c>
      <c r="FU137" s="101" t="str">
        <f t="shared" si="198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99"/>
        <v>专属强化石3</v>
      </c>
      <c r="FX137" s="101">
        <f t="shared" si="200"/>
        <v>5</v>
      </c>
      <c r="FY137" s="101" t="str">
        <f t="shared" si="201"/>
        <v>专属强化石4</v>
      </c>
      <c r="FZ137" s="101">
        <f t="shared" si="202"/>
        <v>1</v>
      </c>
      <c r="GA137" s="101">
        <f t="shared" si="184"/>
        <v>0.17</v>
      </c>
      <c r="GB137" s="101">
        <f t="shared" si="185"/>
        <v>1</v>
      </c>
      <c r="GC137" s="101">
        <f t="shared" si="186"/>
        <v>9</v>
      </c>
      <c r="GD137" s="101">
        <f t="shared" si="187"/>
        <v>0</v>
      </c>
      <c r="GE137" s="101">
        <f t="shared" si="188"/>
        <v>1</v>
      </c>
      <c r="GF137" s="101">
        <f t="shared" si="189"/>
        <v>2</v>
      </c>
      <c r="GG137" s="101">
        <f t="shared" si="190"/>
        <v>8.2900000000000001E-2</v>
      </c>
      <c r="GH137" s="101">
        <f t="shared" si="191"/>
        <v>1</v>
      </c>
      <c r="GI137" s="101">
        <f t="shared" si="192"/>
        <v>4</v>
      </c>
      <c r="GJ137" s="101">
        <f t="shared" si="193"/>
        <v>0.33139999999999997</v>
      </c>
      <c r="GK137" s="101">
        <f t="shared" si="194"/>
        <v>1</v>
      </c>
      <c r="GL137" s="101">
        <f t="shared" si="195"/>
        <v>9</v>
      </c>
    </row>
    <row r="138" spans="170:194" ht="16.5" x14ac:dyDescent="0.2">
      <c r="FN138" s="101">
        <v>133</v>
      </c>
      <c r="FO138" s="101">
        <f t="shared" si="180"/>
        <v>47</v>
      </c>
      <c r="FP138" s="101">
        <f t="shared" si="196"/>
        <v>2</v>
      </c>
      <c r="FQ138" s="14">
        <f t="shared" si="197"/>
        <v>3</v>
      </c>
      <c r="FR138" s="101" t="str">
        <f t="shared" si="181"/>
        <v>许褚专属武器-魂珠-6 2级</v>
      </c>
      <c r="FS138" s="101">
        <f t="shared" si="182"/>
        <v>6</v>
      </c>
      <c r="FT138" s="101">
        <f t="shared" si="183"/>
        <v>2</v>
      </c>
      <c r="FU138" s="101" t="str">
        <f t="shared" si="198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99"/>
        <v>专属强化石3</v>
      </c>
      <c r="FX138" s="101">
        <f t="shared" si="200"/>
        <v>10</v>
      </c>
      <c r="FY138" s="101" t="str">
        <f t="shared" si="201"/>
        <v>专属强化石4</v>
      </c>
      <c r="FZ138" s="101">
        <f t="shared" si="202"/>
        <v>2</v>
      </c>
      <c r="GA138" s="101">
        <f t="shared" si="184"/>
        <v>0.17</v>
      </c>
      <c r="GB138" s="101">
        <f t="shared" si="185"/>
        <v>1</v>
      </c>
      <c r="GC138" s="101">
        <f t="shared" si="186"/>
        <v>9</v>
      </c>
      <c r="GD138" s="101">
        <f t="shared" si="187"/>
        <v>0</v>
      </c>
      <c r="GE138" s="101">
        <f t="shared" si="188"/>
        <v>1</v>
      </c>
      <c r="GF138" s="101">
        <f t="shared" si="189"/>
        <v>2</v>
      </c>
      <c r="GG138" s="101">
        <f t="shared" si="190"/>
        <v>8.2900000000000001E-2</v>
      </c>
      <c r="GH138" s="101">
        <f t="shared" si="191"/>
        <v>1</v>
      </c>
      <c r="GI138" s="101">
        <f t="shared" si="192"/>
        <v>4</v>
      </c>
      <c r="GJ138" s="101">
        <f t="shared" si="193"/>
        <v>0.33139999999999997</v>
      </c>
      <c r="GK138" s="101">
        <f t="shared" si="194"/>
        <v>1</v>
      </c>
      <c r="GL138" s="101">
        <f t="shared" si="195"/>
        <v>9</v>
      </c>
    </row>
    <row r="139" spans="170:194" ht="16.5" x14ac:dyDescent="0.2">
      <c r="FN139" s="101">
        <v>134</v>
      </c>
      <c r="FO139" s="101">
        <f t="shared" si="180"/>
        <v>48</v>
      </c>
      <c r="FP139" s="101">
        <f t="shared" si="196"/>
        <v>2</v>
      </c>
      <c r="FQ139" s="14">
        <f t="shared" si="197"/>
        <v>3</v>
      </c>
      <c r="FR139" s="101" t="str">
        <f t="shared" si="181"/>
        <v>许褚专属武器-魂珠-6 3级</v>
      </c>
      <c r="FS139" s="101">
        <f t="shared" si="182"/>
        <v>6</v>
      </c>
      <c r="FT139" s="101">
        <f t="shared" si="183"/>
        <v>3</v>
      </c>
      <c r="FU139" s="101" t="str">
        <f t="shared" si="198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99"/>
        <v>专属强化石3</v>
      </c>
      <c r="FX139" s="101">
        <f t="shared" si="200"/>
        <v>10</v>
      </c>
      <c r="FY139" s="101" t="str">
        <f t="shared" si="201"/>
        <v>专属强化石4</v>
      </c>
      <c r="FZ139" s="101">
        <f t="shared" si="202"/>
        <v>2</v>
      </c>
      <c r="GA139" s="101">
        <f t="shared" si="184"/>
        <v>0.11</v>
      </c>
      <c r="GB139" s="101">
        <f t="shared" si="185"/>
        <v>1</v>
      </c>
      <c r="GC139" s="101">
        <f t="shared" si="186"/>
        <v>14</v>
      </c>
      <c r="GD139" s="101">
        <f t="shared" si="187"/>
        <v>0</v>
      </c>
      <c r="GE139" s="101">
        <f t="shared" si="188"/>
        <v>1</v>
      </c>
      <c r="GF139" s="101">
        <f t="shared" si="189"/>
        <v>3</v>
      </c>
      <c r="GG139" s="101">
        <f t="shared" si="190"/>
        <v>5.5199999999999999E-2</v>
      </c>
      <c r="GH139" s="101">
        <f t="shared" si="191"/>
        <v>1</v>
      </c>
      <c r="GI139" s="101">
        <f t="shared" si="192"/>
        <v>6</v>
      </c>
      <c r="GJ139" s="101">
        <f t="shared" si="193"/>
        <v>0.221</v>
      </c>
      <c r="GK139" s="101">
        <f t="shared" si="194"/>
        <v>1</v>
      </c>
      <c r="GL139" s="101">
        <f t="shared" si="195"/>
        <v>14</v>
      </c>
    </row>
    <row r="140" spans="170:194" ht="16.5" x14ac:dyDescent="0.2">
      <c r="FN140" s="101">
        <v>135</v>
      </c>
      <c r="FO140" s="101">
        <f t="shared" si="180"/>
        <v>49</v>
      </c>
      <c r="FP140" s="101">
        <f t="shared" si="196"/>
        <v>2</v>
      </c>
      <c r="FQ140" s="14">
        <f t="shared" si="197"/>
        <v>3</v>
      </c>
      <c r="FR140" s="101" t="str">
        <f t="shared" si="181"/>
        <v>许褚专属武器-魂珠-6 4级</v>
      </c>
      <c r="FS140" s="101">
        <f t="shared" si="182"/>
        <v>6</v>
      </c>
      <c r="FT140" s="101">
        <f t="shared" si="183"/>
        <v>4</v>
      </c>
      <c r="FU140" s="101" t="str">
        <f t="shared" si="198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99"/>
        <v>专属强化石3</v>
      </c>
      <c r="FX140" s="101">
        <f t="shared" si="200"/>
        <v>15</v>
      </c>
      <c r="FY140" s="101" t="str">
        <f t="shared" si="201"/>
        <v>专属强化石4</v>
      </c>
      <c r="FZ140" s="101">
        <f t="shared" si="202"/>
        <v>3</v>
      </c>
      <c r="GA140" s="101">
        <f t="shared" si="184"/>
        <v>0.1</v>
      </c>
      <c r="GB140" s="101">
        <f t="shared" si="185"/>
        <v>1</v>
      </c>
      <c r="GC140" s="101">
        <f t="shared" si="186"/>
        <v>15</v>
      </c>
      <c r="GD140" s="101">
        <f t="shared" si="187"/>
        <v>0</v>
      </c>
      <c r="GE140" s="101">
        <f t="shared" si="188"/>
        <v>1</v>
      </c>
      <c r="GF140" s="101">
        <f t="shared" si="189"/>
        <v>4</v>
      </c>
      <c r="GG140" s="101">
        <f t="shared" si="190"/>
        <v>4.9700000000000001E-2</v>
      </c>
      <c r="GH140" s="101">
        <f t="shared" si="191"/>
        <v>1</v>
      </c>
      <c r="GI140" s="101">
        <f t="shared" si="192"/>
        <v>7</v>
      </c>
      <c r="GJ140" s="101">
        <f t="shared" si="193"/>
        <v>0.19889999999999999</v>
      </c>
      <c r="GK140" s="101">
        <f t="shared" si="194"/>
        <v>1</v>
      </c>
      <c r="GL140" s="101">
        <f t="shared" si="195"/>
        <v>15</v>
      </c>
    </row>
    <row r="141" spans="170:194" ht="16.5" x14ac:dyDescent="0.2">
      <c r="FN141" s="101">
        <v>136</v>
      </c>
      <c r="FO141" s="101">
        <f t="shared" si="180"/>
        <v>50</v>
      </c>
      <c r="FP141" s="101">
        <f t="shared" si="196"/>
        <v>2</v>
      </c>
      <c r="FQ141" s="14">
        <f t="shared" si="197"/>
        <v>3</v>
      </c>
      <c r="FR141" s="101" t="str">
        <f t="shared" si="181"/>
        <v>许褚专属武器-魂珠-6 5级</v>
      </c>
      <c r="FS141" s="101">
        <f t="shared" si="182"/>
        <v>6</v>
      </c>
      <c r="FT141" s="101">
        <f t="shared" si="183"/>
        <v>5</v>
      </c>
      <c r="FU141" s="101" t="str">
        <f t="shared" si="198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99"/>
        <v>专属强化石3</v>
      </c>
      <c r="FX141" s="101">
        <f t="shared" si="200"/>
        <v>15</v>
      </c>
      <c r="FY141" s="101" t="str">
        <f t="shared" si="201"/>
        <v>专属强化石4</v>
      </c>
      <c r="FZ141" s="101">
        <f t="shared" si="202"/>
        <v>3</v>
      </c>
      <c r="GA141" s="101">
        <f t="shared" si="184"/>
        <v>0.06</v>
      </c>
      <c r="GB141" s="101">
        <f t="shared" si="185"/>
        <v>1</v>
      </c>
      <c r="GC141" s="101">
        <f t="shared" si="186"/>
        <v>24</v>
      </c>
      <c r="GD141" s="101">
        <f t="shared" si="187"/>
        <v>0</v>
      </c>
      <c r="GE141" s="101">
        <f t="shared" si="188"/>
        <v>1</v>
      </c>
      <c r="GF141" s="101">
        <f t="shared" si="189"/>
        <v>6</v>
      </c>
      <c r="GG141" s="101">
        <f t="shared" si="190"/>
        <v>3.1099999999999999E-2</v>
      </c>
      <c r="GH141" s="101">
        <f t="shared" si="191"/>
        <v>1</v>
      </c>
      <c r="GI141" s="101">
        <f t="shared" si="192"/>
        <v>11</v>
      </c>
      <c r="GJ141" s="101">
        <f t="shared" si="193"/>
        <v>0.12429999999999999</v>
      </c>
      <c r="GK141" s="101">
        <f t="shared" si="194"/>
        <v>1</v>
      </c>
      <c r="GL141" s="101">
        <f t="shared" si="195"/>
        <v>24</v>
      </c>
    </row>
    <row r="142" spans="170:194" ht="16.5" x14ac:dyDescent="0.2">
      <c r="FN142" s="101">
        <v>137</v>
      </c>
      <c r="FO142" s="101">
        <f t="shared" si="180"/>
        <v>51</v>
      </c>
      <c r="FP142" s="101">
        <f t="shared" si="196"/>
        <v>2</v>
      </c>
      <c r="FQ142" s="14">
        <f t="shared" si="197"/>
        <v>3</v>
      </c>
      <c r="FR142" s="101" t="str">
        <f t="shared" si="181"/>
        <v>许褚专属武器-魂珠-6 6级</v>
      </c>
      <c r="FS142" s="101">
        <f t="shared" si="182"/>
        <v>6</v>
      </c>
      <c r="FT142" s="101">
        <f t="shared" si="183"/>
        <v>6</v>
      </c>
      <c r="FU142" s="101" t="str">
        <f t="shared" si="198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99"/>
        <v>专属强化石3</v>
      </c>
      <c r="FX142" s="101">
        <f t="shared" si="200"/>
        <v>20</v>
      </c>
      <c r="FY142" s="101" t="str">
        <f t="shared" si="201"/>
        <v>专属强化石4</v>
      </c>
      <c r="FZ142" s="101">
        <f t="shared" si="202"/>
        <v>4</v>
      </c>
      <c r="GA142" s="101">
        <f t="shared" si="184"/>
        <v>0.05</v>
      </c>
      <c r="GB142" s="101">
        <f t="shared" si="185"/>
        <v>1</v>
      </c>
      <c r="GC142" s="101">
        <f t="shared" si="186"/>
        <v>29</v>
      </c>
      <c r="GD142" s="101">
        <f t="shared" si="187"/>
        <v>0</v>
      </c>
      <c r="GE142" s="101">
        <f t="shared" si="188"/>
        <v>1</v>
      </c>
      <c r="GF142" s="101">
        <f t="shared" si="189"/>
        <v>7</v>
      </c>
      <c r="GG142" s="101">
        <f t="shared" si="190"/>
        <v>2.5499999999999998E-2</v>
      </c>
      <c r="GH142" s="101">
        <f t="shared" si="191"/>
        <v>1</v>
      </c>
      <c r="GI142" s="101">
        <f t="shared" si="192"/>
        <v>14</v>
      </c>
      <c r="GJ142" s="101">
        <f t="shared" si="193"/>
        <v>0.10199999999999999</v>
      </c>
      <c r="GK142" s="101">
        <f t="shared" si="194"/>
        <v>1</v>
      </c>
      <c r="GL142" s="101">
        <f t="shared" si="195"/>
        <v>29</v>
      </c>
    </row>
    <row r="143" spans="170:194" ht="16.5" x14ac:dyDescent="0.2">
      <c r="FN143" s="101">
        <v>138</v>
      </c>
      <c r="FO143" s="101">
        <f t="shared" si="180"/>
        <v>52</v>
      </c>
      <c r="FP143" s="101">
        <f t="shared" si="196"/>
        <v>2</v>
      </c>
      <c r="FQ143" s="14">
        <f t="shared" si="197"/>
        <v>3</v>
      </c>
      <c r="FR143" s="101" t="str">
        <f t="shared" si="181"/>
        <v>许褚专属武器-魂珠-6 7级</v>
      </c>
      <c r="FS143" s="101">
        <f t="shared" si="182"/>
        <v>6</v>
      </c>
      <c r="FT143" s="101">
        <f t="shared" si="183"/>
        <v>7</v>
      </c>
      <c r="FU143" s="101" t="str">
        <f t="shared" si="198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99"/>
        <v>专属强化石3</v>
      </c>
      <c r="FX143" s="101">
        <f t="shared" si="200"/>
        <v>25</v>
      </c>
      <c r="FY143" s="101" t="str">
        <f t="shared" si="201"/>
        <v>专属强化石4</v>
      </c>
      <c r="FZ143" s="101">
        <f t="shared" si="202"/>
        <v>5</v>
      </c>
      <c r="GA143" s="101">
        <f t="shared" si="184"/>
        <v>0.04</v>
      </c>
      <c r="GB143" s="101">
        <f t="shared" si="185"/>
        <v>1</v>
      </c>
      <c r="GC143" s="101">
        <f t="shared" si="186"/>
        <v>38</v>
      </c>
      <c r="GD143" s="101">
        <f t="shared" si="187"/>
        <v>0</v>
      </c>
      <c r="GE143" s="101">
        <f t="shared" si="188"/>
        <v>1</v>
      </c>
      <c r="GF143" s="101">
        <f t="shared" si="189"/>
        <v>9</v>
      </c>
      <c r="GG143" s="101">
        <f t="shared" si="190"/>
        <v>1.9699999999999999E-2</v>
      </c>
      <c r="GH143" s="101">
        <f t="shared" si="191"/>
        <v>1</v>
      </c>
      <c r="GI143" s="101">
        <f t="shared" si="192"/>
        <v>18</v>
      </c>
      <c r="GJ143" s="101">
        <f t="shared" si="193"/>
        <v>7.8899999999999998E-2</v>
      </c>
      <c r="GK143" s="101">
        <f t="shared" si="194"/>
        <v>1</v>
      </c>
      <c r="GL143" s="101">
        <f t="shared" si="195"/>
        <v>38</v>
      </c>
    </row>
    <row r="144" spans="170:194" ht="16.5" x14ac:dyDescent="0.2">
      <c r="FN144" s="101">
        <v>139</v>
      </c>
      <c r="FO144" s="101">
        <f t="shared" si="180"/>
        <v>53</v>
      </c>
      <c r="FP144" s="101">
        <f t="shared" si="196"/>
        <v>2</v>
      </c>
      <c r="FQ144" s="14">
        <f t="shared" si="197"/>
        <v>3</v>
      </c>
      <c r="FR144" s="101" t="str">
        <f t="shared" si="181"/>
        <v>许褚专属武器-魂珠-6 8级</v>
      </c>
      <c r="FS144" s="101">
        <f t="shared" si="182"/>
        <v>6</v>
      </c>
      <c r="FT144" s="101">
        <f t="shared" si="183"/>
        <v>8</v>
      </c>
      <c r="FU144" s="101" t="str">
        <f t="shared" si="198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99"/>
        <v>专属强化石3</v>
      </c>
      <c r="FX144" s="101">
        <f t="shared" si="200"/>
        <v>35</v>
      </c>
      <c r="FY144" s="101" t="str">
        <f t="shared" si="201"/>
        <v>专属强化石4</v>
      </c>
      <c r="FZ144" s="101">
        <f t="shared" si="202"/>
        <v>7</v>
      </c>
      <c r="GA144" s="101">
        <f t="shared" si="184"/>
        <v>0.03</v>
      </c>
      <c r="GB144" s="101">
        <f t="shared" si="185"/>
        <v>1</v>
      </c>
      <c r="GC144" s="101">
        <f t="shared" si="186"/>
        <v>44</v>
      </c>
      <c r="GD144" s="101">
        <f t="shared" si="187"/>
        <v>0</v>
      </c>
      <c r="GE144" s="101">
        <f t="shared" si="188"/>
        <v>1</v>
      </c>
      <c r="GF144" s="101">
        <f t="shared" si="189"/>
        <v>10</v>
      </c>
      <c r="GG144" s="101">
        <f t="shared" si="190"/>
        <v>1.7100000000000001E-2</v>
      </c>
      <c r="GH144" s="101">
        <f t="shared" si="191"/>
        <v>1</v>
      </c>
      <c r="GI144" s="101">
        <f t="shared" si="192"/>
        <v>21</v>
      </c>
      <c r="GJ144" s="101">
        <f t="shared" si="193"/>
        <v>6.8199999999999997E-2</v>
      </c>
      <c r="GK144" s="101">
        <f t="shared" si="194"/>
        <v>1</v>
      </c>
      <c r="GL144" s="101">
        <f t="shared" si="195"/>
        <v>44</v>
      </c>
    </row>
    <row r="145" spans="170:194" ht="16.5" x14ac:dyDescent="0.2">
      <c r="FN145" s="101">
        <v>140</v>
      </c>
      <c r="FO145" s="101">
        <f t="shared" si="180"/>
        <v>54</v>
      </c>
      <c r="FP145" s="101">
        <f t="shared" si="196"/>
        <v>2</v>
      </c>
      <c r="FQ145" s="14">
        <f t="shared" si="197"/>
        <v>3</v>
      </c>
      <c r="FR145" s="101" t="str">
        <f t="shared" si="181"/>
        <v>许褚专属武器-魂珠-6 9级</v>
      </c>
      <c r="FS145" s="101">
        <f t="shared" si="182"/>
        <v>6</v>
      </c>
      <c r="FT145" s="101">
        <f t="shared" si="183"/>
        <v>9</v>
      </c>
      <c r="FU145" s="101" t="str">
        <f t="shared" si="198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99"/>
        <v>专属强化石3</v>
      </c>
      <c r="FX145" s="101">
        <f t="shared" si="200"/>
        <v>40</v>
      </c>
      <c r="FY145" s="101" t="str">
        <f t="shared" si="201"/>
        <v>专属强化石4</v>
      </c>
      <c r="FZ145" s="101">
        <f t="shared" si="202"/>
        <v>8</v>
      </c>
      <c r="GA145" s="101">
        <f t="shared" si="184"/>
        <v>0.02</v>
      </c>
      <c r="GB145" s="101">
        <f t="shared" si="185"/>
        <v>1</v>
      </c>
      <c r="GC145" s="101">
        <f t="shared" si="186"/>
        <v>62</v>
      </c>
      <c r="GD145" s="101">
        <f t="shared" si="187"/>
        <v>0</v>
      </c>
      <c r="GE145" s="101">
        <f t="shared" si="188"/>
        <v>1</v>
      </c>
      <c r="GF145" s="101">
        <f t="shared" si="189"/>
        <v>15</v>
      </c>
      <c r="GG145" s="101">
        <f t="shared" si="190"/>
        <v>1.21E-2</v>
      </c>
      <c r="GH145" s="101">
        <f t="shared" si="191"/>
        <v>1</v>
      </c>
      <c r="GI145" s="101">
        <f t="shared" si="192"/>
        <v>29</v>
      </c>
      <c r="GJ145" s="101">
        <f t="shared" si="193"/>
        <v>4.82E-2</v>
      </c>
      <c r="GK145" s="101">
        <f t="shared" si="194"/>
        <v>1</v>
      </c>
      <c r="GL145" s="101">
        <f t="shared" si="195"/>
        <v>62</v>
      </c>
    </row>
    <row r="146" spans="170:194" ht="16.5" x14ac:dyDescent="0.2">
      <c r="FN146" s="101">
        <v>141</v>
      </c>
      <c r="FO146" s="101">
        <f t="shared" si="180"/>
        <v>0</v>
      </c>
      <c r="FP146" s="101">
        <f t="shared" si="196"/>
        <v>2</v>
      </c>
      <c r="FQ146" s="14">
        <f t="shared" si="197"/>
        <v>3</v>
      </c>
      <c r="FR146" s="101" t="str">
        <f t="shared" si="181"/>
        <v>许褚专属武器-魂珠-7 0级</v>
      </c>
      <c r="FS146" s="101">
        <f t="shared" si="182"/>
        <v>7</v>
      </c>
      <c r="FT146" s="101">
        <f t="shared" si="183"/>
        <v>0</v>
      </c>
      <c r="FU146" s="101" t="str">
        <f t="shared" si="198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99"/>
        <v/>
      </c>
      <c r="FX146" s="101" t="str">
        <f t="shared" si="200"/>
        <v/>
      </c>
      <c r="FY146" s="101" t="str">
        <f t="shared" si="201"/>
        <v/>
      </c>
      <c r="FZ146" s="101" t="str">
        <f t="shared" si="202"/>
        <v/>
      </c>
      <c r="GA146" s="101" t="str">
        <f t="shared" si="184"/>
        <v/>
      </c>
      <c r="GB146" s="101" t="str">
        <f t="shared" si="185"/>
        <v/>
      </c>
      <c r="GC146" s="101" t="str">
        <f t="shared" si="186"/>
        <v/>
      </c>
      <c r="GD146" s="101" t="str">
        <f t="shared" si="187"/>
        <v/>
      </c>
      <c r="GE146" s="101" t="str">
        <f t="shared" si="188"/>
        <v/>
      </c>
      <c r="GF146" s="101" t="str">
        <f t="shared" si="189"/>
        <v/>
      </c>
      <c r="GG146" s="101" t="str">
        <f t="shared" si="190"/>
        <v/>
      </c>
      <c r="GH146" s="101" t="str">
        <f t="shared" si="191"/>
        <v/>
      </c>
      <c r="GI146" s="101" t="str">
        <f t="shared" si="192"/>
        <v/>
      </c>
      <c r="GJ146" s="101" t="str">
        <f t="shared" si="193"/>
        <v/>
      </c>
      <c r="GK146" s="101" t="str">
        <f t="shared" si="194"/>
        <v/>
      </c>
      <c r="GL146" s="101" t="str">
        <f t="shared" si="195"/>
        <v/>
      </c>
    </row>
    <row r="147" spans="170:194" ht="16.5" x14ac:dyDescent="0.2">
      <c r="FN147" s="101">
        <v>142</v>
      </c>
      <c r="FO147" s="101">
        <f t="shared" si="180"/>
        <v>55</v>
      </c>
      <c r="FP147" s="101">
        <f t="shared" si="196"/>
        <v>2</v>
      </c>
      <c r="FQ147" s="14">
        <f t="shared" si="197"/>
        <v>3</v>
      </c>
      <c r="FR147" s="101" t="str">
        <f t="shared" si="181"/>
        <v>许褚专属武器-魂珠-7 1级</v>
      </c>
      <c r="FS147" s="101">
        <f t="shared" si="182"/>
        <v>7</v>
      </c>
      <c r="FT147" s="101">
        <f t="shared" si="183"/>
        <v>1</v>
      </c>
      <c r="FU147" s="101" t="str">
        <f t="shared" si="198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99"/>
        <v>专属强化石3</v>
      </c>
      <c r="FX147" s="101">
        <f t="shared" si="200"/>
        <v>6</v>
      </c>
      <c r="FY147" s="101" t="str">
        <f t="shared" si="201"/>
        <v>专属强化石4</v>
      </c>
      <c r="FZ147" s="101">
        <f t="shared" si="202"/>
        <v>2</v>
      </c>
      <c r="GA147" s="101">
        <f t="shared" si="184"/>
        <v>0.2</v>
      </c>
      <c r="GB147" s="101">
        <f t="shared" si="185"/>
        <v>1</v>
      </c>
      <c r="GC147" s="101">
        <f t="shared" si="186"/>
        <v>8</v>
      </c>
      <c r="GD147" s="101">
        <f t="shared" si="187"/>
        <v>0</v>
      </c>
      <c r="GE147" s="101">
        <f t="shared" si="188"/>
        <v>1</v>
      </c>
      <c r="GF147" s="101">
        <f t="shared" si="189"/>
        <v>2</v>
      </c>
      <c r="GG147" s="101">
        <f t="shared" si="190"/>
        <v>9.9400000000000002E-2</v>
      </c>
      <c r="GH147" s="101">
        <f t="shared" si="191"/>
        <v>1</v>
      </c>
      <c r="GI147" s="101">
        <f t="shared" si="192"/>
        <v>4</v>
      </c>
      <c r="GJ147" s="101">
        <f t="shared" si="193"/>
        <v>0.3977</v>
      </c>
      <c r="GK147" s="101">
        <f t="shared" si="194"/>
        <v>1</v>
      </c>
      <c r="GL147" s="101">
        <f t="shared" si="195"/>
        <v>8</v>
      </c>
    </row>
    <row r="148" spans="170:194" ht="16.5" x14ac:dyDescent="0.2">
      <c r="FN148" s="101">
        <v>143</v>
      </c>
      <c r="FO148" s="101">
        <f t="shared" si="180"/>
        <v>56</v>
      </c>
      <c r="FP148" s="101">
        <f t="shared" si="196"/>
        <v>2</v>
      </c>
      <c r="FQ148" s="14">
        <f t="shared" si="197"/>
        <v>3</v>
      </c>
      <c r="FR148" s="101" t="str">
        <f t="shared" si="181"/>
        <v>许褚专属武器-魂珠-7 2级</v>
      </c>
      <c r="FS148" s="101">
        <f t="shared" si="182"/>
        <v>7</v>
      </c>
      <c r="FT148" s="101">
        <f t="shared" si="183"/>
        <v>2</v>
      </c>
      <c r="FU148" s="101" t="str">
        <f t="shared" si="198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99"/>
        <v>专属强化石3</v>
      </c>
      <c r="FX148" s="101">
        <f t="shared" si="200"/>
        <v>6</v>
      </c>
      <c r="FY148" s="101" t="str">
        <f t="shared" si="201"/>
        <v>专属强化石4</v>
      </c>
      <c r="FZ148" s="101">
        <f t="shared" si="202"/>
        <v>2</v>
      </c>
      <c r="GA148" s="101">
        <f t="shared" si="184"/>
        <v>0.1</v>
      </c>
      <c r="GB148" s="101">
        <f t="shared" si="185"/>
        <v>1</v>
      </c>
      <c r="GC148" s="101">
        <f t="shared" si="186"/>
        <v>15</v>
      </c>
      <c r="GD148" s="101">
        <f t="shared" si="187"/>
        <v>0</v>
      </c>
      <c r="GE148" s="101">
        <f t="shared" si="188"/>
        <v>1</v>
      </c>
      <c r="GF148" s="101">
        <f t="shared" si="189"/>
        <v>4</v>
      </c>
      <c r="GG148" s="101">
        <f t="shared" si="190"/>
        <v>4.9700000000000001E-2</v>
      </c>
      <c r="GH148" s="101">
        <f t="shared" si="191"/>
        <v>1</v>
      </c>
      <c r="GI148" s="101">
        <f t="shared" si="192"/>
        <v>7</v>
      </c>
      <c r="GJ148" s="101">
        <f t="shared" si="193"/>
        <v>0.19889999999999999</v>
      </c>
      <c r="GK148" s="101">
        <f t="shared" si="194"/>
        <v>1</v>
      </c>
      <c r="GL148" s="101">
        <f t="shared" si="195"/>
        <v>15</v>
      </c>
    </row>
    <row r="149" spans="170:194" ht="16.5" x14ac:dyDescent="0.2">
      <c r="FN149" s="101">
        <v>144</v>
      </c>
      <c r="FO149" s="101">
        <f t="shared" si="180"/>
        <v>57</v>
      </c>
      <c r="FP149" s="101">
        <f t="shared" si="196"/>
        <v>2</v>
      </c>
      <c r="FQ149" s="14">
        <f t="shared" si="197"/>
        <v>3</v>
      </c>
      <c r="FR149" s="101" t="str">
        <f t="shared" si="181"/>
        <v>许褚专属武器-魂珠-7 3级</v>
      </c>
      <c r="FS149" s="101">
        <f t="shared" si="182"/>
        <v>7</v>
      </c>
      <c r="FT149" s="101">
        <f t="shared" si="183"/>
        <v>3</v>
      </c>
      <c r="FU149" s="101" t="str">
        <f t="shared" si="198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99"/>
        <v>专属强化石3</v>
      </c>
      <c r="FX149" s="101">
        <f t="shared" si="200"/>
        <v>9</v>
      </c>
      <c r="FY149" s="101" t="str">
        <f t="shared" si="201"/>
        <v>专属强化石4</v>
      </c>
      <c r="FZ149" s="101">
        <f t="shared" si="202"/>
        <v>3</v>
      </c>
      <c r="GA149" s="101">
        <f t="shared" si="184"/>
        <v>0.1</v>
      </c>
      <c r="GB149" s="101">
        <f t="shared" si="185"/>
        <v>1</v>
      </c>
      <c r="GC149" s="101">
        <f t="shared" si="186"/>
        <v>15</v>
      </c>
      <c r="GD149" s="101">
        <f t="shared" si="187"/>
        <v>0</v>
      </c>
      <c r="GE149" s="101">
        <f t="shared" si="188"/>
        <v>1</v>
      </c>
      <c r="GF149" s="101">
        <f t="shared" si="189"/>
        <v>4</v>
      </c>
      <c r="GG149" s="101">
        <f t="shared" si="190"/>
        <v>4.9700000000000001E-2</v>
      </c>
      <c r="GH149" s="101">
        <f t="shared" si="191"/>
        <v>1</v>
      </c>
      <c r="GI149" s="101">
        <f t="shared" si="192"/>
        <v>7</v>
      </c>
      <c r="GJ149" s="101">
        <f t="shared" si="193"/>
        <v>0.19889999999999999</v>
      </c>
      <c r="GK149" s="101">
        <f t="shared" si="194"/>
        <v>1</v>
      </c>
      <c r="GL149" s="101">
        <f t="shared" si="195"/>
        <v>15</v>
      </c>
    </row>
    <row r="150" spans="170:194" ht="16.5" x14ac:dyDescent="0.2">
      <c r="FN150" s="101">
        <v>145</v>
      </c>
      <c r="FO150" s="101">
        <f t="shared" ref="FO150:FO213" si="203">IF(FT150&gt;0,(FS150-1)*9+FT150,0)</f>
        <v>58</v>
      </c>
      <c r="FP150" s="101">
        <f t="shared" si="196"/>
        <v>2</v>
      </c>
      <c r="FQ150" s="14">
        <f t="shared" si="197"/>
        <v>3</v>
      </c>
      <c r="FR150" s="101" t="str">
        <f t="shared" ref="FR150:FR213" si="204">INDEX($FI$6:$FI$26,FP150)&amp;"专属武器-魂珠-"&amp;FS150&amp;" "&amp;FT150&amp;"级"</f>
        <v>许褚专属武器-魂珠-7 4级</v>
      </c>
      <c r="FS150" s="101">
        <f t="shared" ref="FS150:FS213" si="205">INT((FN150-(FP150-1)*80-1)/10)+1</f>
        <v>7</v>
      </c>
      <c r="FT150" s="101">
        <f t="shared" ref="FT150:FT213" si="206">FN150-(FP150-1)*80-(FS150-1)*10-1</f>
        <v>4</v>
      </c>
      <c r="FU150" s="101" t="str">
        <f t="shared" si="198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99"/>
        <v>专属强化石3</v>
      </c>
      <c r="FX150" s="101">
        <f t="shared" si="200"/>
        <v>12</v>
      </c>
      <c r="FY150" s="101" t="str">
        <f t="shared" si="201"/>
        <v>专属强化石4</v>
      </c>
      <c r="FZ150" s="101">
        <f t="shared" si="202"/>
        <v>4</v>
      </c>
      <c r="GA150" s="101">
        <f t="shared" ref="GA150:GA213" si="207">IF($FT150&gt;0,INDEX(EP$6:EP$77,$FO150),"")</f>
        <v>0.08</v>
      </c>
      <c r="GB150" s="101">
        <f t="shared" ref="GB150:GB213" si="208">IF($FT150&gt;0,INDEX(EQ$6:EQ$77,$FO150),"")</f>
        <v>1</v>
      </c>
      <c r="GC150" s="101">
        <f t="shared" ref="GC150:GC213" si="209">IF($FT150&gt;0,INDEX(ER$6:ER$77,$FO150),"")</f>
        <v>19</v>
      </c>
      <c r="GD150" s="101">
        <f t="shared" ref="GD150:GD213" si="210">IF($FT150&gt;0,INDEX(EV$6:EV$77,$FO150),"")</f>
        <v>0</v>
      </c>
      <c r="GE150" s="101">
        <f t="shared" ref="GE150:GE213" si="211">IF($FT150&gt;0,INDEX(EW$6:EW$77,$FO150),"")</f>
        <v>1</v>
      </c>
      <c r="GF150" s="101">
        <f t="shared" ref="GF150:GF213" si="212">IF($FT150&gt;0,INDEX(EX$6:EX$77,$FO150),"")</f>
        <v>4</v>
      </c>
      <c r="GG150" s="101">
        <f t="shared" ref="GG150:GG213" si="213">IF($FT150&gt;0,INDEX(EY$6:EY$77,$FO150),"")</f>
        <v>3.9800000000000002E-2</v>
      </c>
      <c r="GH150" s="101">
        <f t="shared" ref="GH150:GH213" si="214">IF($FT150&gt;0,INDEX(EZ$6:EZ$77,$FO150),"")</f>
        <v>1</v>
      </c>
      <c r="GI150" s="101">
        <f t="shared" ref="GI150:GI213" si="215">IF($FT150&gt;0,INDEX(FA$6:FA$77,$FO150),"")</f>
        <v>9</v>
      </c>
      <c r="GJ150" s="101">
        <f t="shared" ref="GJ150:GJ213" si="216">IF($FT150&gt;0,INDEX(FB$6:FB$77,$FO150),"")</f>
        <v>0.15909999999999999</v>
      </c>
      <c r="GK150" s="101">
        <f t="shared" ref="GK150:GK213" si="217">IF($FT150&gt;0,INDEX(FC$6:FC$77,$FO150),"")</f>
        <v>1</v>
      </c>
      <c r="GL150" s="101">
        <f t="shared" ref="GL150:GL213" si="218">IF($FT150&gt;0,INDEX(FD$6:FD$77,$FO150),"")</f>
        <v>19</v>
      </c>
    </row>
    <row r="151" spans="170:194" ht="16.5" x14ac:dyDescent="0.2">
      <c r="FN151" s="101">
        <v>146</v>
      </c>
      <c r="FO151" s="101">
        <f t="shared" si="203"/>
        <v>59</v>
      </c>
      <c r="FP151" s="101">
        <f t="shared" si="196"/>
        <v>2</v>
      </c>
      <c r="FQ151" s="14">
        <f t="shared" si="197"/>
        <v>3</v>
      </c>
      <c r="FR151" s="101" t="str">
        <f t="shared" si="204"/>
        <v>许褚专属武器-魂珠-7 5级</v>
      </c>
      <c r="FS151" s="101">
        <f t="shared" si="205"/>
        <v>7</v>
      </c>
      <c r="FT151" s="101">
        <f t="shared" si="206"/>
        <v>5</v>
      </c>
      <c r="FU151" s="101" t="str">
        <f t="shared" si="198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99"/>
        <v>专属强化石3</v>
      </c>
      <c r="FX151" s="101">
        <f t="shared" si="200"/>
        <v>12</v>
      </c>
      <c r="FY151" s="101" t="str">
        <f t="shared" si="201"/>
        <v>专属强化石4</v>
      </c>
      <c r="FZ151" s="101">
        <f t="shared" si="202"/>
        <v>4</v>
      </c>
      <c r="GA151" s="101">
        <f t="shared" si="207"/>
        <v>0.05</v>
      </c>
      <c r="GB151" s="101">
        <f t="shared" si="208"/>
        <v>1</v>
      </c>
      <c r="GC151" s="101">
        <f t="shared" si="209"/>
        <v>30</v>
      </c>
      <c r="GD151" s="101">
        <f t="shared" si="210"/>
        <v>0</v>
      </c>
      <c r="GE151" s="101">
        <f t="shared" si="211"/>
        <v>1</v>
      </c>
      <c r="GF151" s="101">
        <f t="shared" si="212"/>
        <v>7</v>
      </c>
      <c r="GG151" s="101">
        <f t="shared" si="213"/>
        <v>2.4899999999999999E-2</v>
      </c>
      <c r="GH151" s="101">
        <f t="shared" si="214"/>
        <v>1</v>
      </c>
      <c r="GI151" s="101">
        <f t="shared" si="215"/>
        <v>14</v>
      </c>
      <c r="GJ151" s="101">
        <f t="shared" si="216"/>
        <v>9.9400000000000002E-2</v>
      </c>
      <c r="GK151" s="101">
        <f t="shared" si="217"/>
        <v>1</v>
      </c>
      <c r="GL151" s="101">
        <f t="shared" si="218"/>
        <v>30</v>
      </c>
    </row>
    <row r="152" spans="170:194" ht="16.5" x14ac:dyDescent="0.2">
      <c r="FN152" s="101">
        <v>147</v>
      </c>
      <c r="FO152" s="101">
        <f t="shared" si="203"/>
        <v>60</v>
      </c>
      <c r="FP152" s="101">
        <f t="shared" si="196"/>
        <v>2</v>
      </c>
      <c r="FQ152" s="14">
        <f t="shared" si="197"/>
        <v>3</v>
      </c>
      <c r="FR152" s="101" t="str">
        <f t="shared" si="204"/>
        <v>许褚专属武器-魂珠-7 6级</v>
      </c>
      <c r="FS152" s="101">
        <f t="shared" si="205"/>
        <v>7</v>
      </c>
      <c r="FT152" s="101">
        <f t="shared" si="206"/>
        <v>6</v>
      </c>
      <c r="FU152" s="101" t="str">
        <f t="shared" si="198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99"/>
        <v>专属强化石3</v>
      </c>
      <c r="FX152" s="101">
        <f t="shared" si="200"/>
        <v>15</v>
      </c>
      <c r="FY152" s="101" t="str">
        <f t="shared" si="201"/>
        <v>专属强化石4</v>
      </c>
      <c r="FZ152" s="101">
        <f t="shared" si="202"/>
        <v>5</v>
      </c>
      <c r="GA152" s="101">
        <f t="shared" si="207"/>
        <v>0.04</v>
      </c>
      <c r="GB152" s="101">
        <f t="shared" si="208"/>
        <v>1</v>
      </c>
      <c r="GC152" s="101">
        <f t="shared" si="209"/>
        <v>39</v>
      </c>
      <c r="GD152" s="101">
        <f t="shared" si="210"/>
        <v>0</v>
      </c>
      <c r="GE152" s="101">
        <f t="shared" si="211"/>
        <v>1</v>
      </c>
      <c r="GF152" s="101">
        <f t="shared" si="212"/>
        <v>9</v>
      </c>
      <c r="GG152" s="101">
        <f t="shared" si="213"/>
        <v>1.9099999999999999E-2</v>
      </c>
      <c r="GH152" s="101">
        <f t="shared" si="214"/>
        <v>1</v>
      </c>
      <c r="GI152" s="101">
        <f t="shared" si="215"/>
        <v>18</v>
      </c>
      <c r="GJ152" s="101">
        <f t="shared" si="216"/>
        <v>7.6499999999999999E-2</v>
      </c>
      <c r="GK152" s="101">
        <f t="shared" si="217"/>
        <v>1</v>
      </c>
      <c r="GL152" s="101">
        <f t="shared" si="218"/>
        <v>39</v>
      </c>
    </row>
    <row r="153" spans="170:194" ht="16.5" x14ac:dyDescent="0.2">
      <c r="FN153" s="101">
        <v>148</v>
      </c>
      <c r="FO153" s="101">
        <f t="shared" si="203"/>
        <v>61</v>
      </c>
      <c r="FP153" s="101">
        <f t="shared" si="196"/>
        <v>2</v>
      </c>
      <c r="FQ153" s="14">
        <f t="shared" si="197"/>
        <v>3</v>
      </c>
      <c r="FR153" s="101" t="str">
        <f t="shared" si="204"/>
        <v>许褚专属武器-魂珠-7 7级</v>
      </c>
      <c r="FS153" s="101">
        <f t="shared" si="205"/>
        <v>7</v>
      </c>
      <c r="FT153" s="101">
        <f t="shared" si="206"/>
        <v>7</v>
      </c>
      <c r="FU153" s="101" t="str">
        <f t="shared" si="198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99"/>
        <v>专属强化石3</v>
      </c>
      <c r="FX153" s="101">
        <f t="shared" si="200"/>
        <v>21</v>
      </c>
      <c r="FY153" s="101" t="str">
        <f t="shared" si="201"/>
        <v>专属强化石4</v>
      </c>
      <c r="FZ153" s="101">
        <f t="shared" si="202"/>
        <v>7</v>
      </c>
      <c r="GA153" s="101">
        <f t="shared" si="207"/>
        <v>0.03</v>
      </c>
      <c r="GB153" s="101">
        <f t="shared" si="208"/>
        <v>1</v>
      </c>
      <c r="GC153" s="101">
        <f t="shared" si="209"/>
        <v>45</v>
      </c>
      <c r="GD153" s="101">
        <f t="shared" si="210"/>
        <v>0</v>
      </c>
      <c r="GE153" s="101">
        <f t="shared" si="211"/>
        <v>1</v>
      </c>
      <c r="GF153" s="101">
        <f t="shared" si="212"/>
        <v>11</v>
      </c>
      <c r="GG153" s="101">
        <f t="shared" si="213"/>
        <v>1.66E-2</v>
      </c>
      <c r="GH153" s="101">
        <f t="shared" si="214"/>
        <v>1</v>
      </c>
      <c r="GI153" s="101">
        <f t="shared" si="215"/>
        <v>21</v>
      </c>
      <c r="GJ153" s="101">
        <f t="shared" si="216"/>
        <v>6.6299999999999998E-2</v>
      </c>
      <c r="GK153" s="101">
        <f t="shared" si="217"/>
        <v>1</v>
      </c>
      <c r="GL153" s="101">
        <f t="shared" si="218"/>
        <v>45</v>
      </c>
    </row>
    <row r="154" spans="170:194" ht="16.5" x14ac:dyDescent="0.2">
      <c r="FN154" s="101">
        <v>149</v>
      </c>
      <c r="FO154" s="101">
        <f t="shared" si="203"/>
        <v>62</v>
      </c>
      <c r="FP154" s="101">
        <f t="shared" si="196"/>
        <v>2</v>
      </c>
      <c r="FQ154" s="14">
        <f t="shared" si="197"/>
        <v>3</v>
      </c>
      <c r="FR154" s="101" t="str">
        <f t="shared" si="204"/>
        <v>许褚专属武器-魂珠-7 8级</v>
      </c>
      <c r="FS154" s="101">
        <f t="shared" si="205"/>
        <v>7</v>
      </c>
      <c r="FT154" s="101">
        <f t="shared" si="206"/>
        <v>8</v>
      </c>
      <c r="FU154" s="101" t="str">
        <f t="shared" si="198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99"/>
        <v>专属强化石3</v>
      </c>
      <c r="FX154" s="101">
        <f t="shared" si="200"/>
        <v>24</v>
      </c>
      <c r="FY154" s="101" t="str">
        <f t="shared" si="201"/>
        <v>专属强化石4</v>
      </c>
      <c r="FZ154" s="101">
        <f t="shared" si="202"/>
        <v>8</v>
      </c>
      <c r="GA154" s="101">
        <f t="shared" si="207"/>
        <v>0.02</v>
      </c>
      <c r="GB154" s="101">
        <f t="shared" si="208"/>
        <v>1</v>
      </c>
      <c r="GC154" s="101">
        <f t="shared" si="209"/>
        <v>64</v>
      </c>
      <c r="GD154" s="101">
        <f t="shared" si="210"/>
        <v>0</v>
      </c>
      <c r="GE154" s="101">
        <f t="shared" si="211"/>
        <v>1</v>
      </c>
      <c r="GF154" s="101">
        <f t="shared" si="212"/>
        <v>15</v>
      </c>
      <c r="GG154" s="101">
        <f t="shared" si="213"/>
        <v>1.17E-2</v>
      </c>
      <c r="GH154" s="101">
        <f t="shared" si="214"/>
        <v>1</v>
      </c>
      <c r="GI154" s="101">
        <f t="shared" si="215"/>
        <v>30</v>
      </c>
      <c r="GJ154" s="101">
        <f t="shared" si="216"/>
        <v>4.6800000000000001E-2</v>
      </c>
      <c r="GK154" s="101">
        <f t="shared" si="217"/>
        <v>1</v>
      </c>
      <c r="GL154" s="101">
        <f t="shared" si="218"/>
        <v>64</v>
      </c>
    </row>
    <row r="155" spans="170:194" ht="16.5" x14ac:dyDescent="0.2">
      <c r="FN155" s="101">
        <v>150</v>
      </c>
      <c r="FO155" s="101">
        <f t="shared" si="203"/>
        <v>63</v>
      </c>
      <c r="FP155" s="101">
        <f t="shared" si="196"/>
        <v>2</v>
      </c>
      <c r="FQ155" s="14">
        <f t="shared" si="197"/>
        <v>3</v>
      </c>
      <c r="FR155" s="101" t="str">
        <f t="shared" si="204"/>
        <v>许褚专属武器-魂珠-7 9级</v>
      </c>
      <c r="FS155" s="101">
        <f t="shared" si="205"/>
        <v>7</v>
      </c>
      <c r="FT155" s="101">
        <f t="shared" si="206"/>
        <v>9</v>
      </c>
      <c r="FU155" s="101" t="str">
        <f t="shared" si="198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99"/>
        <v>专属强化石3</v>
      </c>
      <c r="FX155" s="101">
        <f t="shared" si="200"/>
        <v>30</v>
      </c>
      <c r="FY155" s="101" t="str">
        <f t="shared" si="201"/>
        <v>专属强化石4</v>
      </c>
      <c r="FZ155" s="101">
        <f t="shared" si="202"/>
        <v>10</v>
      </c>
      <c r="GA155" s="101">
        <f t="shared" si="207"/>
        <v>0.02</v>
      </c>
      <c r="GB155" s="101">
        <f t="shared" si="208"/>
        <v>1</v>
      </c>
      <c r="GC155" s="101">
        <f t="shared" si="209"/>
        <v>83</v>
      </c>
      <c r="GD155" s="101">
        <f t="shared" si="210"/>
        <v>0</v>
      </c>
      <c r="GE155" s="101">
        <f t="shared" si="211"/>
        <v>1</v>
      </c>
      <c r="GF155" s="101">
        <f t="shared" si="212"/>
        <v>19</v>
      </c>
      <c r="GG155" s="101">
        <f t="shared" si="213"/>
        <v>8.9999999999999993E-3</v>
      </c>
      <c r="GH155" s="101">
        <f t="shared" si="214"/>
        <v>1</v>
      </c>
      <c r="GI155" s="101">
        <f t="shared" si="215"/>
        <v>39</v>
      </c>
      <c r="GJ155" s="101">
        <f t="shared" si="216"/>
        <v>3.6200000000000003E-2</v>
      </c>
      <c r="GK155" s="101">
        <f t="shared" si="217"/>
        <v>1</v>
      </c>
      <c r="GL155" s="101">
        <f t="shared" si="218"/>
        <v>83</v>
      </c>
    </row>
    <row r="156" spans="170:194" ht="16.5" x14ac:dyDescent="0.2">
      <c r="FN156" s="101">
        <v>151</v>
      </c>
      <c r="FO156" s="101">
        <f t="shared" si="203"/>
        <v>0</v>
      </c>
      <c r="FP156" s="101">
        <f t="shared" si="196"/>
        <v>2</v>
      </c>
      <c r="FQ156" s="14">
        <f t="shared" si="197"/>
        <v>3</v>
      </c>
      <c r="FR156" s="101" t="str">
        <f t="shared" si="204"/>
        <v>许褚专属武器-魂珠-8 0级</v>
      </c>
      <c r="FS156" s="101">
        <f t="shared" si="205"/>
        <v>8</v>
      </c>
      <c r="FT156" s="101">
        <f t="shared" si="206"/>
        <v>0</v>
      </c>
      <c r="FU156" s="101" t="str">
        <f t="shared" si="198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99"/>
        <v/>
      </c>
      <c r="FX156" s="101" t="str">
        <f t="shared" si="200"/>
        <v/>
      </c>
      <c r="FY156" s="101" t="str">
        <f t="shared" si="201"/>
        <v/>
      </c>
      <c r="FZ156" s="101" t="str">
        <f t="shared" si="202"/>
        <v/>
      </c>
      <c r="GA156" s="101" t="str">
        <f t="shared" si="207"/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2"/>
        <v/>
      </c>
      <c r="GG156" s="101" t="str">
        <f t="shared" si="213"/>
        <v/>
      </c>
      <c r="GH156" s="101" t="str">
        <f t="shared" si="214"/>
        <v/>
      </c>
      <c r="GI156" s="101" t="str">
        <f t="shared" si="215"/>
        <v/>
      </c>
      <c r="GJ156" s="101" t="str">
        <f t="shared" si="216"/>
        <v/>
      </c>
      <c r="GK156" s="101" t="str">
        <f t="shared" si="217"/>
        <v/>
      </c>
      <c r="GL156" s="101" t="str">
        <f t="shared" si="218"/>
        <v/>
      </c>
    </row>
    <row r="157" spans="170:194" ht="16.5" x14ac:dyDescent="0.2">
      <c r="FN157" s="101">
        <v>152</v>
      </c>
      <c r="FO157" s="101">
        <f t="shared" si="203"/>
        <v>64</v>
      </c>
      <c r="FP157" s="101">
        <f t="shared" si="196"/>
        <v>2</v>
      </c>
      <c r="FQ157" s="14">
        <f t="shared" si="197"/>
        <v>3</v>
      </c>
      <c r="FR157" s="101" t="str">
        <f t="shared" si="204"/>
        <v>许褚专属武器-魂珠-8 1级</v>
      </c>
      <c r="FS157" s="101">
        <f t="shared" si="205"/>
        <v>8</v>
      </c>
      <c r="FT157" s="101">
        <f t="shared" si="206"/>
        <v>1</v>
      </c>
      <c r="FU157" s="101" t="str">
        <f t="shared" si="198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99"/>
        <v>专属强化石4</v>
      </c>
      <c r="FX157" s="101">
        <f t="shared" si="200"/>
        <v>5</v>
      </c>
      <c r="FY157" s="101" t="str">
        <f t="shared" si="201"/>
        <v/>
      </c>
      <c r="FZ157" s="101" t="str">
        <f t="shared" si="202"/>
        <v/>
      </c>
      <c r="GA157" s="101">
        <f t="shared" si="207"/>
        <v>0.11</v>
      </c>
      <c r="GB157" s="101">
        <f t="shared" si="208"/>
        <v>1</v>
      </c>
      <c r="GC157" s="101">
        <f t="shared" si="209"/>
        <v>13</v>
      </c>
      <c r="GD157" s="101">
        <f t="shared" si="210"/>
        <v>0</v>
      </c>
      <c r="GE157" s="101">
        <f t="shared" si="211"/>
        <v>1</v>
      </c>
      <c r="GF157" s="101">
        <f t="shared" si="212"/>
        <v>3</v>
      </c>
      <c r="GG157" s="101">
        <f t="shared" si="213"/>
        <v>5.6500000000000002E-2</v>
      </c>
      <c r="GH157" s="101">
        <f t="shared" si="214"/>
        <v>1</v>
      </c>
      <c r="GI157" s="101">
        <f t="shared" si="215"/>
        <v>6</v>
      </c>
      <c r="GJ157" s="101">
        <f t="shared" si="216"/>
        <v>0.22600000000000001</v>
      </c>
      <c r="GK157" s="101">
        <f t="shared" si="217"/>
        <v>1</v>
      </c>
      <c r="GL157" s="101">
        <f t="shared" si="218"/>
        <v>13</v>
      </c>
    </row>
    <row r="158" spans="170:194" ht="16.5" x14ac:dyDescent="0.2">
      <c r="FN158" s="101">
        <v>153</v>
      </c>
      <c r="FO158" s="101">
        <f t="shared" si="203"/>
        <v>65</v>
      </c>
      <c r="FP158" s="101">
        <f t="shared" si="196"/>
        <v>2</v>
      </c>
      <c r="FQ158" s="14">
        <f t="shared" si="197"/>
        <v>3</v>
      </c>
      <c r="FR158" s="101" t="str">
        <f t="shared" si="204"/>
        <v>许褚专属武器-魂珠-8 2级</v>
      </c>
      <c r="FS158" s="101">
        <f t="shared" si="205"/>
        <v>8</v>
      </c>
      <c r="FT158" s="101">
        <f t="shared" si="206"/>
        <v>2</v>
      </c>
      <c r="FU158" s="101" t="str">
        <f t="shared" si="198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99"/>
        <v>专属强化石4</v>
      </c>
      <c r="FX158" s="101">
        <f t="shared" si="200"/>
        <v>8</v>
      </c>
      <c r="FY158" s="101" t="str">
        <f t="shared" si="201"/>
        <v/>
      </c>
      <c r="FZ158" s="101" t="str">
        <f t="shared" si="202"/>
        <v/>
      </c>
      <c r="GA158" s="101">
        <f t="shared" si="207"/>
        <v>0.09</v>
      </c>
      <c r="GB158" s="101">
        <f t="shared" si="208"/>
        <v>1</v>
      </c>
      <c r="GC158" s="101">
        <f t="shared" si="209"/>
        <v>17</v>
      </c>
      <c r="GD158" s="101">
        <f t="shared" si="210"/>
        <v>0</v>
      </c>
      <c r="GE158" s="101">
        <f t="shared" si="211"/>
        <v>1</v>
      </c>
      <c r="GF158" s="101">
        <f t="shared" si="212"/>
        <v>4</v>
      </c>
      <c r="GG158" s="101">
        <f t="shared" si="213"/>
        <v>4.5199999999999997E-2</v>
      </c>
      <c r="GH158" s="101">
        <f t="shared" si="214"/>
        <v>1</v>
      </c>
      <c r="GI158" s="101">
        <f t="shared" si="215"/>
        <v>8</v>
      </c>
      <c r="GJ158" s="101">
        <f t="shared" si="216"/>
        <v>0.18079999999999999</v>
      </c>
      <c r="GK158" s="101">
        <f t="shared" si="217"/>
        <v>1</v>
      </c>
      <c r="GL158" s="101">
        <f t="shared" si="218"/>
        <v>17</v>
      </c>
    </row>
    <row r="159" spans="170:194" ht="16.5" x14ac:dyDescent="0.2">
      <c r="FN159" s="101">
        <v>154</v>
      </c>
      <c r="FO159" s="101">
        <f t="shared" si="203"/>
        <v>66</v>
      </c>
      <c r="FP159" s="101">
        <f t="shared" si="196"/>
        <v>2</v>
      </c>
      <c r="FQ159" s="14">
        <f t="shared" si="197"/>
        <v>3</v>
      </c>
      <c r="FR159" s="101" t="str">
        <f t="shared" si="204"/>
        <v>许褚专属武器-魂珠-8 3级</v>
      </c>
      <c r="FS159" s="101">
        <f t="shared" si="205"/>
        <v>8</v>
      </c>
      <c r="FT159" s="101">
        <f t="shared" si="206"/>
        <v>3</v>
      </c>
      <c r="FU159" s="101" t="str">
        <f t="shared" si="198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99"/>
        <v>专属强化石4</v>
      </c>
      <c r="FX159" s="101">
        <f t="shared" si="200"/>
        <v>10</v>
      </c>
      <c r="FY159" s="101" t="str">
        <f t="shared" si="201"/>
        <v/>
      </c>
      <c r="FZ159" s="101" t="str">
        <f t="shared" si="202"/>
        <v/>
      </c>
      <c r="GA159" s="101">
        <f t="shared" si="207"/>
        <v>0.08</v>
      </c>
      <c r="GB159" s="101">
        <f t="shared" si="208"/>
        <v>1</v>
      </c>
      <c r="GC159" s="101">
        <f t="shared" si="209"/>
        <v>20</v>
      </c>
      <c r="GD159" s="101">
        <f t="shared" si="210"/>
        <v>0</v>
      </c>
      <c r="GE159" s="101">
        <f t="shared" si="211"/>
        <v>1</v>
      </c>
      <c r="GF159" s="101">
        <f t="shared" si="212"/>
        <v>5</v>
      </c>
      <c r="GG159" s="101">
        <f t="shared" si="213"/>
        <v>3.7699999999999997E-2</v>
      </c>
      <c r="GH159" s="101">
        <f t="shared" si="214"/>
        <v>1</v>
      </c>
      <c r="GI159" s="101">
        <f t="shared" si="215"/>
        <v>9</v>
      </c>
      <c r="GJ159" s="101">
        <f t="shared" si="216"/>
        <v>0.1507</v>
      </c>
      <c r="GK159" s="101">
        <f t="shared" si="217"/>
        <v>1</v>
      </c>
      <c r="GL159" s="101">
        <f t="shared" si="218"/>
        <v>20</v>
      </c>
    </row>
    <row r="160" spans="170:194" ht="16.5" x14ac:dyDescent="0.2">
      <c r="FN160" s="101">
        <v>155</v>
      </c>
      <c r="FO160" s="101">
        <f t="shared" si="203"/>
        <v>67</v>
      </c>
      <c r="FP160" s="101">
        <f t="shared" si="196"/>
        <v>2</v>
      </c>
      <c r="FQ160" s="14">
        <f t="shared" si="197"/>
        <v>3</v>
      </c>
      <c r="FR160" s="101" t="str">
        <f t="shared" si="204"/>
        <v>许褚专属武器-魂珠-8 4级</v>
      </c>
      <c r="FS160" s="101">
        <f t="shared" si="205"/>
        <v>8</v>
      </c>
      <c r="FT160" s="101">
        <f t="shared" si="206"/>
        <v>4</v>
      </c>
      <c r="FU160" s="101" t="str">
        <f t="shared" si="198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99"/>
        <v>专属强化石4</v>
      </c>
      <c r="FX160" s="101">
        <f t="shared" si="200"/>
        <v>12</v>
      </c>
      <c r="FY160" s="101" t="str">
        <f t="shared" si="201"/>
        <v/>
      </c>
      <c r="FZ160" s="101" t="str">
        <f t="shared" si="202"/>
        <v/>
      </c>
      <c r="GA160" s="101">
        <f t="shared" si="207"/>
        <v>0.05</v>
      </c>
      <c r="GB160" s="101">
        <f t="shared" si="208"/>
        <v>1</v>
      </c>
      <c r="GC160" s="101">
        <f t="shared" si="209"/>
        <v>28</v>
      </c>
      <c r="GD160" s="101">
        <f t="shared" si="210"/>
        <v>0</v>
      </c>
      <c r="GE160" s="101">
        <f t="shared" si="211"/>
        <v>1</v>
      </c>
      <c r="GF160" s="101">
        <f t="shared" si="212"/>
        <v>6</v>
      </c>
      <c r="GG160" s="101">
        <f t="shared" si="213"/>
        <v>2.7099999999999999E-2</v>
      </c>
      <c r="GH160" s="101">
        <f t="shared" si="214"/>
        <v>1</v>
      </c>
      <c r="GI160" s="101">
        <f t="shared" si="215"/>
        <v>13</v>
      </c>
      <c r="GJ160" s="101">
        <f t="shared" si="216"/>
        <v>0.1085</v>
      </c>
      <c r="GK160" s="101">
        <f t="shared" si="217"/>
        <v>1</v>
      </c>
      <c r="GL160" s="101">
        <f t="shared" si="218"/>
        <v>28</v>
      </c>
    </row>
    <row r="161" spans="170:194" ht="16.5" x14ac:dyDescent="0.2">
      <c r="FN161" s="101">
        <v>156</v>
      </c>
      <c r="FO161" s="101">
        <f t="shared" si="203"/>
        <v>68</v>
      </c>
      <c r="FP161" s="101">
        <f t="shared" si="196"/>
        <v>2</v>
      </c>
      <c r="FQ161" s="14">
        <f t="shared" si="197"/>
        <v>3</v>
      </c>
      <c r="FR161" s="101" t="str">
        <f t="shared" si="204"/>
        <v>许褚专属武器-魂珠-8 5级</v>
      </c>
      <c r="FS161" s="101">
        <f t="shared" si="205"/>
        <v>8</v>
      </c>
      <c r="FT161" s="101">
        <f t="shared" si="206"/>
        <v>5</v>
      </c>
      <c r="FU161" s="101" t="str">
        <f t="shared" si="198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99"/>
        <v>专属强化石4</v>
      </c>
      <c r="FX161" s="101">
        <f t="shared" si="200"/>
        <v>15</v>
      </c>
      <c r="FY161" s="101" t="str">
        <f t="shared" si="201"/>
        <v/>
      </c>
      <c r="FZ161" s="101" t="str">
        <f t="shared" si="202"/>
        <v/>
      </c>
      <c r="GA161" s="101">
        <f t="shared" si="207"/>
        <v>0.04</v>
      </c>
      <c r="GB161" s="101">
        <f t="shared" si="208"/>
        <v>1</v>
      </c>
      <c r="GC161" s="101">
        <f t="shared" si="209"/>
        <v>35</v>
      </c>
      <c r="GD161" s="101">
        <f t="shared" si="210"/>
        <v>0</v>
      </c>
      <c r="GE161" s="101">
        <f t="shared" si="211"/>
        <v>1</v>
      </c>
      <c r="GF161" s="101">
        <f t="shared" si="212"/>
        <v>8</v>
      </c>
      <c r="GG161" s="101">
        <f t="shared" si="213"/>
        <v>2.12E-2</v>
      </c>
      <c r="GH161" s="101">
        <f t="shared" si="214"/>
        <v>1</v>
      </c>
      <c r="GI161" s="101">
        <f t="shared" si="215"/>
        <v>17</v>
      </c>
      <c r="GJ161" s="101">
        <f t="shared" si="216"/>
        <v>8.4699999999999998E-2</v>
      </c>
      <c r="GK161" s="101">
        <f t="shared" si="217"/>
        <v>1</v>
      </c>
      <c r="GL161" s="101">
        <f t="shared" si="218"/>
        <v>35</v>
      </c>
    </row>
    <row r="162" spans="170:194" ht="16.5" x14ac:dyDescent="0.2">
      <c r="FN162" s="101">
        <v>157</v>
      </c>
      <c r="FO162" s="101">
        <f t="shared" si="203"/>
        <v>69</v>
      </c>
      <c r="FP162" s="101">
        <f t="shared" si="196"/>
        <v>2</v>
      </c>
      <c r="FQ162" s="14">
        <f t="shared" si="197"/>
        <v>3</v>
      </c>
      <c r="FR162" s="101" t="str">
        <f t="shared" si="204"/>
        <v>许褚专属武器-魂珠-8 6级</v>
      </c>
      <c r="FS162" s="101">
        <f t="shared" si="205"/>
        <v>8</v>
      </c>
      <c r="FT162" s="101">
        <f t="shared" si="206"/>
        <v>6</v>
      </c>
      <c r="FU162" s="101" t="str">
        <f t="shared" si="198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99"/>
        <v>专属强化石4</v>
      </c>
      <c r="FX162" s="101">
        <f t="shared" si="200"/>
        <v>18</v>
      </c>
      <c r="FY162" s="101" t="str">
        <f t="shared" si="201"/>
        <v/>
      </c>
      <c r="FZ162" s="101" t="str">
        <f t="shared" si="202"/>
        <v/>
      </c>
      <c r="GA162" s="101">
        <f t="shared" si="207"/>
        <v>0.03</v>
      </c>
      <c r="GB162" s="101">
        <f t="shared" si="208"/>
        <v>1</v>
      </c>
      <c r="GC162" s="101">
        <f t="shared" si="209"/>
        <v>48</v>
      </c>
      <c r="GD162" s="101">
        <f t="shared" si="210"/>
        <v>0</v>
      </c>
      <c r="GE162" s="101">
        <f t="shared" si="211"/>
        <v>1</v>
      </c>
      <c r="GF162" s="101">
        <f t="shared" si="212"/>
        <v>11</v>
      </c>
      <c r="GG162" s="101">
        <f t="shared" si="213"/>
        <v>1.5599999999999999E-2</v>
      </c>
      <c r="GH162" s="101">
        <f t="shared" si="214"/>
        <v>1</v>
      </c>
      <c r="GI162" s="101">
        <f t="shared" si="215"/>
        <v>22</v>
      </c>
      <c r="GJ162" s="101">
        <f t="shared" si="216"/>
        <v>6.2600000000000003E-2</v>
      </c>
      <c r="GK162" s="101">
        <f t="shared" si="217"/>
        <v>1</v>
      </c>
      <c r="GL162" s="101">
        <f t="shared" si="218"/>
        <v>48</v>
      </c>
    </row>
    <row r="163" spans="170:194" ht="16.5" x14ac:dyDescent="0.2">
      <c r="FN163" s="101">
        <v>158</v>
      </c>
      <c r="FO163" s="101">
        <f t="shared" si="203"/>
        <v>70</v>
      </c>
      <c r="FP163" s="101">
        <f t="shared" si="196"/>
        <v>2</v>
      </c>
      <c r="FQ163" s="14">
        <f t="shared" si="197"/>
        <v>3</v>
      </c>
      <c r="FR163" s="101" t="str">
        <f t="shared" si="204"/>
        <v>许褚专属武器-魂珠-8 7级</v>
      </c>
      <c r="FS163" s="101">
        <f t="shared" si="205"/>
        <v>8</v>
      </c>
      <c r="FT163" s="101">
        <f t="shared" si="206"/>
        <v>7</v>
      </c>
      <c r="FU163" s="101" t="str">
        <f t="shared" si="198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99"/>
        <v>专属强化石4</v>
      </c>
      <c r="FX163" s="101">
        <f t="shared" si="200"/>
        <v>25</v>
      </c>
      <c r="FY163" s="101" t="str">
        <f t="shared" si="201"/>
        <v/>
      </c>
      <c r="FZ163" s="101" t="str">
        <f t="shared" si="202"/>
        <v/>
      </c>
      <c r="GA163" s="101">
        <f t="shared" si="207"/>
        <v>0.03</v>
      </c>
      <c r="GB163" s="101">
        <f t="shared" si="208"/>
        <v>1</v>
      </c>
      <c r="GC163" s="101">
        <f t="shared" si="209"/>
        <v>56</v>
      </c>
      <c r="GD163" s="101">
        <f t="shared" si="210"/>
        <v>0</v>
      </c>
      <c r="GE163" s="101">
        <f t="shared" si="211"/>
        <v>1</v>
      </c>
      <c r="GF163" s="101">
        <f t="shared" si="212"/>
        <v>13</v>
      </c>
      <c r="GG163" s="101">
        <f t="shared" si="213"/>
        <v>1.35E-2</v>
      </c>
      <c r="GH163" s="101">
        <f t="shared" si="214"/>
        <v>1</v>
      </c>
      <c r="GI163" s="101">
        <f t="shared" si="215"/>
        <v>26</v>
      </c>
      <c r="GJ163" s="101">
        <f t="shared" si="216"/>
        <v>5.3800000000000001E-2</v>
      </c>
      <c r="GK163" s="101">
        <f t="shared" si="217"/>
        <v>1</v>
      </c>
      <c r="GL163" s="101">
        <f t="shared" si="218"/>
        <v>56</v>
      </c>
    </row>
    <row r="164" spans="170:194" ht="16.5" x14ac:dyDescent="0.2">
      <c r="FN164" s="101">
        <v>159</v>
      </c>
      <c r="FO164" s="101">
        <f t="shared" si="203"/>
        <v>71</v>
      </c>
      <c r="FP164" s="101">
        <f t="shared" si="196"/>
        <v>2</v>
      </c>
      <c r="FQ164" s="14">
        <f t="shared" si="197"/>
        <v>3</v>
      </c>
      <c r="FR164" s="101" t="str">
        <f t="shared" si="204"/>
        <v>许褚专属武器-魂珠-8 8级</v>
      </c>
      <c r="FS164" s="101">
        <f t="shared" si="205"/>
        <v>8</v>
      </c>
      <c r="FT164" s="101">
        <f t="shared" si="206"/>
        <v>8</v>
      </c>
      <c r="FU164" s="101" t="str">
        <f t="shared" si="198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99"/>
        <v>专属强化石4</v>
      </c>
      <c r="FX164" s="101">
        <f t="shared" si="200"/>
        <v>30</v>
      </c>
      <c r="FY164" s="101" t="str">
        <f t="shared" si="201"/>
        <v/>
      </c>
      <c r="FZ164" s="101" t="str">
        <f t="shared" si="202"/>
        <v/>
      </c>
      <c r="GA164" s="101">
        <f t="shared" si="207"/>
        <v>0.02</v>
      </c>
      <c r="GB164" s="101">
        <f t="shared" si="208"/>
        <v>1</v>
      </c>
      <c r="GC164" s="101">
        <f t="shared" si="209"/>
        <v>75</v>
      </c>
      <c r="GD164" s="101">
        <f t="shared" si="210"/>
        <v>0</v>
      </c>
      <c r="GE164" s="101">
        <f t="shared" si="211"/>
        <v>1</v>
      </c>
      <c r="GF164" s="101">
        <f t="shared" si="212"/>
        <v>18</v>
      </c>
      <c r="GG164" s="101">
        <f t="shared" si="213"/>
        <v>0.01</v>
      </c>
      <c r="GH164" s="101">
        <f t="shared" si="214"/>
        <v>1</v>
      </c>
      <c r="GI164" s="101">
        <f t="shared" si="215"/>
        <v>35</v>
      </c>
      <c r="GJ164" s="101">
        <f t="shared" si="216"/>
        <v>3.9899999999999998E-2</v>
      </c>
      <c r="GK164" s="101">
        <f t="shared" si="217"/>
        <v>1</v>
      </c>
      <c r="GL164" s="101">
        <f t="shared" si="218"/>
        <v>75</v>
      </c>
    </row>
    <row r="165" spans="170:194" ht="16.5" x14ac:dyDescent="0.2">
      <c r="FN165" s="101">
        <v>160</v>
      </c>
      <c r="FO165" s="101">
        <f t="shared" si="203"/>
        <v>72</v>
      </c>
      <c r="FP165" s="101">
        <f t="shared" si="196"/>
        <v>2</v>
      </c>
      <c r="FQ165" s="14">
        <f t="shared" si="197"/>
        <v>3</v>
      </c>
      <c r="FR165" s="101" t="str">
        <f t="shared" si="204"/>
        <v>许褚专属武器-魂珠-8 9级</v>
      </c>
      <c r="FS165" s="101">
        <f t="shared" si="205"/>
        <v>8</v>
      </c>
      <c r="FT165" s="101">
        <f t="shared" si="206"/>
        <v>9</v>
      </c>
      <c r="FU165" s="101" t="str">
        <f t="shared" si="198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99"/>
        <v>专属强化石4</v>
      </c>
      <c r="FX165" s="101">
        <f t="shared" si="200"/>
        <v>30</v>
      </c>
      <c r="FY165" s="101" t="str">
        <f t="shared" si="201"/>
        <v/>
      </c>
      <c r="FZ165" s="101" t="str">
        <f t="shared" si="202"/>
        <v/>
      </c>
      <c r="GA165" s="101">
        <f t="shared" si="207"/>
        <v>0.01</v>
      </c>
      <c r="GB165" s="101">
        <f t="shared" si="208"/>
        <v>1</v>
      </c>
      <c r="GC165" s="101">
        <f t="shared" si="209"/>
        <v>122</v>
      </c>
      <c r="GD165" s="101">
        <f t="shared" si="210"/>
        <v>0</v>
      </c>
      <c r="GE165" s="101">
        <f t="shared" si="211"/>
        <v>1</v>
      </c>
      <c r="GF165" s="101">
        <f t="shared" si="212"/>
        <v>28</v>
      </c>
      <c r="GG165" s="101">
        <f t="shared" si="213"/>
        <v>6.1999999999999998E-3</v>
      </c>
      <c r="GH165" s="101">
        <f t="shared" si="214"/>
        <v>1</v>
      </c>
      <c r="GI165" s="101">
        <f t="shared" si="215"/>
        <v>57</v>
      </c>
      <c r="GJ165" s="101">
        <f t="shared" si="216"/>
        <v>2.47E-2</v>
      </c>
      <c r="GK165" s="101">
        <f t="shared" si="217"/>
        <v>1</v>
      </c>
      <c r="GL165" s="101">
        <f t="shared" si="218"/>
        <v>122</v>
      </c>
    </row>
    <row r="166" spans="170:194" ht="16.5" x14ac:dyDescent="0.2">
      <c r="FN166" s="101">
        <v>161</v>
      </c>
      <c r="FO166" s="101">
        <f t="shared" si="203"/>
        <v>0</v>
      </c>
      <c r="FP166" s="101">
        <f t="shared" si="196"/>
        <v>3</v>
      </c>
      <c r="FQ166" s="14">
        <f t="shared" si="197"/>
        <v>4</v>
      </c>
      <c r="FR166" s="101" t="str">
        <f t="shared" si="204"/>
        <v>典韦专属武器-魂珠-1 0级</v>
      </c>
      <c r="FS166" s="101">
        <f t="shared" si="205"/>
        <v>1</v>
      </c>
      <c r="FT166" s="101">
        <f t="shared" si="206"/>
        <v>0</v>
      </c>
      <c r="FU166" s="101" t="str">
        <f t="shared" si="198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99"/>
        <v/>
      </c>
      <c r="FX166" s="101" t="str">
        <f t="shared" si="200"/>
        <v/>
      </c>
      <c r="FY166" s="101" t="str">
        <f t="shared" si="201"/>
        <v/>
      </c>
      <c r="FZ166" s="101" t="str">
        <f t="shared" si="202"/>
        <v/>
      </c>
      <c r="GA166" s="101" t="str">
        <f t="shared" si="207"/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2"/>
        <v/>
      </c>
      <c r="GG166" s="101" t="str">
        <f t="shared" si="213"/>
        <v/>
      </c>
      <c r="GH166" s="101" t="str">
        <f t="shared" si="214"/>
        <v/>
      </c>
      <c r="GI166" s="101" t="str">
        <f t="shared" si="215"/>
        <v/>
      </c>
      <c r="GJ166" s="101" t="str">
        <f t="shared" si="216"/>
        <v/>
      </c>
      <c r="GK166" s="101" t="str">
        <f t="shared" si="217"/>
        <v/>
      </c>
      <c r="GL166" s="101" t="str">
        <f t="shared" si="218"/>
        <v/>
      </c>
    </row>
    <row r="167" spans="170:194" ht="16.5" x14ac:dyDescent="0.2">
      <c r="FN167" s="101">
        <v>162</v>
      </c>
      <c r="FO167" s="101">
        <f t="shared" si="203"/>
        <v>1</v>
      </c>
      <c r="FP167" s="101">
        <f t="shared" si="196"/>
        <v>3</v>
      </c>
      <c r="FQ167" s="14">
        <f t="shared" si="197"/>
        <v>4</v>
      </c>
      <c r="FR167" s="101" t="str">
        <f t="shared" si="204"/>
        <v>典韦专属武器-魂珠-1 1级</v>
      </c>
      <c r="FS167" s="101">
        <f t="shared" si="205"/>
        <v>1</v>
      </c>
      <c r="FT167" s="101">
        <f t="shared" si="206"/>
        <v>1</v>
      </c>
      <c r="FU167" s="101" t="str">
        <f t="shared" si="198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99"/>
        <v>专属强化石1</v>
      </c>
      <c r="FX167" s="101">
        <f t="shared" si="200"/>
        <v>1</v>
      </c>
      <c r="FY167" s="101" t="str">
        <f t="shared" si="201"/>
        <v/>
      </c>
      <c r="FZ167" s="101" t="str">
        <f t="shared" si="202"/>
        <v/>
      </c>
      <c r="GA167" s="101">
        <f t="shared" si="207"/>
        <v>0.32</v>
      </c>
      <c r="GB167" s="101">
        <f t="shared" si="208"/>
        <v>1</v>
      </c>
      <c r="GC167" s="101">
        <f t="shared" si="209"/>
        <v>5</v>
      </c>
      <c r="GD167" s="101">
        <f t="shared" si="210"/>
        <v>0</v>
      </c>
      <c r="GE167" s="101">
        <f t="shared" si="211"/>
        <v>1</v>
      </c>
      <c r="GF167" s="101">
        <f t="shared" si="212"/>
        <v>1</v>
      </c>
      <c r="GG167" s="101">
        <f t="shared" si="213"/>
        <v>0.1595</v>
      </c>
      <c r="GH167" s="101">
        <f t="shared" si="214"/>
        <v>1</v>
      </c>
      <c r="GI167" s="101">
        <f t="shared" si="215"/>
        <v>2</v>
      </c>
      <c r="GJ167" s="101">
        <f t="shared" si="216"/>
        <v>0.63819999999999999</v>
      </c>
      <c r="GK167" s="101">
        <f t="shared" si="217"/>
        <v>1</v>
      </c>
      <c r="GL167" s="101">
        <f t="shared" si="218"/>
        <v>5</v>
      </c>
    </row>
    <row r="168" spans="170:194" ht="16.5" x14ac:dyDescent="0.2">
      <c r="FN168" s="101">
        <v>163</v>
      </c>
      <c r="FO168" s="101">
        <f t="shared" si="203"/>
        <v>2</v>
      </c>
      <c r="FP168" s="101">
        <f t="shared" si="196"/>
        <v>3</v>
      </c>
      <c r="FQ168" s="14">
        <f t="shared" si="197"/>
        <v>4</v>
      </c>
      <c r="FR168" s="101" t="str">
        <f t="shared" si="204"/>
        <v>典韦专属武器-魂珠-1 2级</v>
      </c>
      <c r="FS168" s="101">
        <f t="shared" si="205"/>
        <v>1</v>
      </c>
      <c r="FT168" s="101">
        <f t="shared" si="206"/>
        <v>2</v>
      </c>
      <c r="FU168" s="101" t="str">
        <f t="shared" si="198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99"/>
        <v>专属强化石1</v>
      </c>
      <c r="FX168" s="101">
        <f t="shared" si="200"/>
        <v>2</v>
      </c>
      <c r="FY168" s="101" t="str">
        <f t="shared" si="201"/>
        <v/>
      </c>
      <c r="FZ168" s="101" t="str">
        <f t="shared" si="202"/>
        <v/>
      </c>
      <c r="GA168" s="101">
        <f t="shared" si="207"/>
        <v>0.32</v>
      </c>
      <c r="GB168" s="101">
        <f t="shared" si="208"/>
        <v>1</v>
      </c>
      <c r="GC168" s="101">
        <f t="shared" si="209"/>
        <v>5</v>
      </c>
      <c r="GD168" s="101">
        <f t="shared" si="210"/>
        <v>0</v>
      </c>
      <c r="GE168" s="101">
        <f t="shared" si="211"/>
        <v>1</v>
      </c>
      <c r="GF168" s="101">
        <f t="shared" si="212"/>
        <v>1</v>
      </c>
      <c r="GG168" s="101">
        <f t="shared" si="213"/>
        <v>0.1595</v>
      </c>
      <c r="GH168" s="101">
        <f t="shared" si="214"/>
        <v>1</v>
      </c>
      <c r="GI168" s="101">
        <f t="shared" si="215"/>
        <v>2</v>
      </c>
      <c r="GJ168" s="101">
        <f t="shared" si="216"/>
        <v>0.63819999999999999</v>
      </c>
      <c r="GK168" s="101">
        <f t="shared" si="217"/>
        <v>1</v>
      </c>
      <c r="GL168" s="101">
        <f t="shared" si="218"/>
        <v>5</v>
      </c>
    </row>
    <row r="169" spans="170:194" ht="16.5" x14ac:dyDescent="0.2">
      <c r="FN169" s="101">
        <v>164</v>
      </c>
      <c r="FO169" s="101">
        <f t="shared" si="203"/>
        <v>3</v>
      </c>
      <c r="FP169" s="101">
        <f t="shared" si="196"/>
        <v>3</v>
      </c>
      <c r="FQ169" s="14">
        <f t="shared" si="197"/>
        <v>4</v>
      </c>
      <c r="FR169" s="101" t="str">
        <f t="shared" si="204"/>
        <v>典韦专属武器-魂珠-1 3级</v>
      </c>
      <c r="FS169" s="101">
        <f t="shared" si="205"/>
        <v>1</v>
      </c>
      <c r="FT169" s="101">
        <f t="shared" si="206"/>
        <v>3</v>
      </c>
      <c r="FU169" s="101" t="str">
        <f t="shared" si="198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99"/>
        <v>专属强化石1</v>
      </c>
      <c r="FX169" s="101">
        <f t="shared" si="200"/>
        <v>3</v>
      </c>
      <c r="FY169" s="101" t="str">
        <f t="shared" si="201"/>
        <v/>
      </c>
      <c r="FZ169" s="101" t="str">
        <f t="shared" si="202"/>
        <v/>
      </c>
      <c r="GA169" s="101">
        <f t="shared" si="207"/>
        <v>0.32</v>
      </c>
      <c r="GB169" s="101">
        <f t="shared" si="208"/>
        <v>1</v>
      </c>
      <c r="GC169" s="101">
        <f t="shared" si="209"/>
        <v>5</v>
      </c>
      <c r="GD169" s="101">
        <f t="shared" si="210"/>
        <v>0</v>
      </c>
      <c r="GE169" s="101">
        <f t="shared" si="211"/>
        <v>1</v>
      </c>
      <c r="GF169" s="101">
        <f t="shared" si="212"/>
        <v>1</v>
      </c>
      <c r="GG169" s="101">
        <f t="shared" si="213"/>
        <v>0.1595</v>
      </c>
      <c r="GH169" s="101">
        <f t="shared" si="214"/>
        <v>1</v>
      </c>
      <c r="GI169" s="101">
        <f t="shared" si="215"/>
        <v>2</v>
      </c>
      <c r="GJ169" s="101">
        <f t="shared" si="216"/>
        <v>0.63819999999999999</v>
      </c>
      <c r="GK169" s="101">
        <f t="shared" si="217"/>
        <v>1</v>
      </c>
      <c r="GL169" s="101">
        <f t="shared" si="218"/>
        <v>5</v>
      </c>
    </row>
    <row r="170" spans="170:194" ht="16.5" x14ac:dyDescent="0.2">
      <c r="FN170" s="101">
        <v>165</v>
      </c>
      <c r="FO170" s="101">
        <f t="shared" si="203"/>
        <v>4</v>
      </c>
      <c r="FP170" s="101">
        <f t="shared" si="196"/>
        <v>3</v>
      </c>
      <c r="FQ170" s="14">
        <f t="shared" si="197"/>
        <v>4</v>
      </c>
      <c r="FR170" s="101" t="str">
        <f t="shared" si="204"/>
        <v>典韦专属武器-魂珠-1 4级</v>
      </c>
      <c r="FS170" s="101">
        <f t="shared" si="205"/>
        <v>1</v>
      </c>
      <c r="FT170" s="101">
        <f t="shared" si="206"/>
        <v>4</v>
      </c>
      <c r="FU170" s="101" t="str">
        <f t="shared" si="198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99"/>
        <v>专属强化石1</v>
      </c>
      <c r="FX170" s="101">
        <f t="shared" si="200"/>
        <v>4</v>
      </c>
      <c r="FY170" s="101" t="str">
        <f t="shared" si="201"/>
        <v/>
      </c>
      <c r="FZ170" s="101" t="str">
        <f t="shared" si="202"/>
        <v/>
      </c>
      <c r="GA170" s="101">
        <f t="shared" si="207"/>
        <v>0.26</v>
      </c>
      <c r="GB170" s="101">
        <f t="shared" si="208"/>
        <v>1</v>
      </c>
      <c r="GC170" s="101">
        <f t="shared" si="209"/>
        <v>6</v>
      </c>
      <c r="GD170" s="101">
        <f t="shared" si="210"/>
        <v>0</v>
      </c>
      <c r="GE170" s="101">
        <f t="shared" si="211"/>
        <v>1</v>
      </c>
      <c r="GF170" s="101">
        <f t="shared" si="212"/>
        <v>1</v>
      </c>
      <c r="GG170" s="101">
        <f t="shared" si="213"/>
        <v>0.12759999999999999</v>
      </c>
      <c r="GH170" s="101">
        <f t="shared" si="214"/>
        <v>1</v>
      </c>
      <c r="GI170" s="101">
        <f t="shared" si="215"/>
        <v>3</v>
      </c>
      <c r="GJ170" s="101">
        <f t="shared" si="216"/>
        <v>0.51060000000000005</v>
      </c>
      <c r="GK170" s="101">
        <f t="shared" si="217"/>
        <v>1</v>
      </c>
      <c r="GL170" s="101">
        <f t="shared" si="218"/>
        <v>6</v>
      </c>
    </row>
    <row r="171" spans="170:194" ht="16.5" x14ac:dyDescent="0.2">
      <c r="FN171" s="101">
        <v>166</v>
      </c>
      <c r="FO171" s="101">
        <f t="shared" si="203"/>
        <v>5</v>
      </c>
      <c r="FP171" s="101">
        <f t="shared" si="196"/>
        <v>3</v>
      </c>
      <c r="FQ171" s="14">
        <f t="shared" si="197"/>
        <v>4</v>
      </c>
      <c r="FR171" s="101" t="str">
        <f t="shared" si="204"/>
        <v>典韦专属武器-魂珠-1 5级</v>
      </c>
      <c r="FS171" s="101">
        <f t="shared" si="205"/>
        <v>1</v>
      </c>
      <c r="FT171" s="101">
        <f t="shared" si="206"/>
        <v>5</v>
      </c>
      <c r="FU171" s="101" t="str">
        <f t="shared" si="198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99"/>
        <v>专属强化石1</v>
      </c>
      <c r="FX171" s="101">
        <f t="shared" si="200"/>
        <v>5</v>
      </c>
      <c r="FY171" s="101" t="str">
        <f t="shared" si="201"/>
        <v/>
      </c>
      <c r="FZ171" s="101" t="str">
        <f t="shared" si="202"/>
        <v/>
      </c>
      <c r="GA171" s="101">
        <f t="shared" si="207"/>
        <v>0.2</v>
      </c>
      <c r="GB171" s="101">
        <f t="shared" si="208"/>
        <v>1</v>
      </c>
      <c r="GC171" s="101">
        <f t="shared" si="209"/>
        <v>8</v>
      </c>
      <c r="GD171" s="101">
        <f t="shared" si="210"/>
        <v>0</v>
      </c>
      <c r="GE171" s="101">
        <f t="shared" si="211"/>
        <v>1</v>
      </c>
      <c r="GF171" s="101">
        <f t="shared" si="212"/>
        <v>2</v>
      </c>
      <c r="GG171" s="101">
        <f t="shared" si="213"/>
        <v>9.9699999999999997E-2</v>
      </c>
      <c r="GH171" s="101">
        <f t="shared" si="214"/>
        <v>1</v>
      </c>
      <c r="GI171" s="101">
        <f t="shared" si="215"/>
        <v>4</v>
      </c>
      <c r="GJ171" s="101">
        <f t="shared" si="216"/>
        <v>0.39889999999999998</v>
      </c>
      <c r="GK171" s="101">
        <f t="shared" si="217"/>
        <v>1</v>
      </c>
      <c r="GL171" s="101">
        <f t="shared" si="218"/>
        <v>8</v>
      </c>
    </row>
    <row r="172" spans="170:194" ht="16.5" x14ac:dyDescent="0.2">
      <c r="FN172" s="101">
        <v>167</v>
      </c>
      <c r="FO172" s="101">
        <f t="shared" si="203"/>
        <v>6</v>
      </c>
      <c r="FP172" s="101">
        <f t="shared" si="196"/>
        <v>3</v>
      </c>
      <c r="FQ172" s="14">
        <f t="shared" si="197"/>
        <v>4</v>
      </c>
      <c r="FR172" s="101" t="str">
        <f t="shared" si="204"/>
        <v>典韦专属武器-魂珠-1 6级</v>
      </c>
      <c r="FS172" s="101">
        <f t="shared" si="205"/>
        <v>1</v>
      </c>
      <c r="FT172" s="101">
        <f t="shared" si="206"/>
        <v>6</v>
      </c>
      <c r="FU172" s="101" t="str">
        <f t="shared" si="198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99"/>
        <v>专属强化石1</v>
      </c>
      <c r="FX172" s="101">
        <f t="shared" si="200"/>
        <v>6</v>
      </c>
      <c r="FY172" s="101" t="str">
        <f t="shared" si="201"/>
        <v/>
      </c>
      <c r="FZ172" s="101" t="str">
        <f t="shared" si="202"/>
        <v/>
      </c>
      <c r="GA172" s="101">
        <f t="shared" si="207"/>
        <v>0.15</v>
      </c>
      <c r="GB172" s="101">
        <f t="shared" si="208"/>
        <v>1</v>
      </c>
      <c r="GC172" s="101">
        <f t="shared" si="209"/>
        <v>10</v>
      </c>
      <c r="GD172" s="101">
        <f t="shared" si="210"/>
        <v>0</v>
      </c>
      <c r="GE172" s="101">
        <f t="shared" si="211"/>
        <v>1</v>
      </c>
      <c r="GF172" s="101">
        <f t="shared" si="212"/>
        <v>2</v>
      </c>
      <c r="GG172" s="101">
        <f t="shared" si="213"/>
        <v>7.3599999999999999E-2</v>
      </c>
      <c r="GH172" s="101">
        <f t="shared" si="214"/>
        <v>1</v>
      </c>
      <c r="GI172" s="101">
        <f t="shared" si="215"/>
        <v>5</v>
      </c>
      <c r="GJ172" s="101">
        <f t="shared" si="216"/>
        <v>0.29459999999999997</v>
      </c>
      <c r="GK172" s="101">
        <f t="shared" si="217"/>
        <v>1</v>
      </c>
      <c r="GL172" s="101">
        <f t="shared" si="218"/>
        <v>10</v>
      </c>
    </row>
    <row r="173" spans="170:194" ht="16.5" x14ac:dyDescent="0.2">
      <c r="FN173" s="101">
        <v>168</v>
      </c>
      <c r="FO173" s="101">
        <f t="shared" si="203"/>
        <v>7</v>
      </c>
      <c r="FP173" s="101">
        <f t="shared" si="196"/>
        <v>3</v>
      </c>
      <c r="FQ173" s="14">
        <f t="shared" si="197"/>
        <v>4</v>
      </c>
      <c r="FR173" s="101" t="str">
        <f t="shared" si="204"/>
        <v>典韦专属武器-魂珠-1 7级</v>
      </c>
      <c r="FS173" s="101">
        <f t="shared" si="205"/>
        <v>1</v>
      </c>
      <c r="FT173" s="101">
        <f t="shared" si="206"/>
        <v>7</v>
      </c>
      <c r="FU173" s="101" t="str">
        <f t="shared" si="198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99"/>
        <v>专属强化石1</v>
      </c>
      <c r="FX173" s="101">
        <f t="shared" si="200"/>
        <v>7</v>
      </c>
      <c r="FY173" s="101" t="str">
        <f t="shared" si="201"/>
        <v/>
      </c>
      <c r="FZ173" s="101" t="str">
        <f t="shared" si="202"/>
        <v/>
      </c>
      <c r="GA173" s="101">
        <f t="shared" si="207"/>
        <v>0.11</v>
      </c>
      <c r="GB173" s="101">
        <f t="shared" si="208"/>
        <v>1</v>
      </c>
      <c r="GC173" s="101">
        <f t="shared" si="209"/>
        <v>14</v>
      </c>
      <c r="GD173" s="101">
        <f t="shared" si="210"/>
        <v>0</v>
      </c>
      <c r="GE173" s="101">
        <f t="shared" si="211"/>
        <v>1</v>
      </c>
      <c r="GF173" s="101">
        <f t="shared" si="212"/>
        <v>3</v>
      </c>
      <c r="GG173" s="101">
        <f t="shared" si="213"/>
        <v>5.3199999999999997E-2</v>
      </c>
      <c r="GH173" s="101">
        <f t="shared" si="214"/>
        <v>1</v>
      </c>
      <c r="GI173" s="101">
        <f t="shared" si="215"/>
        <v>7</v>
      </c>
      <c r="GJ173" s="101">
        <f t="shared" si="216"/>
        <v>0.2127</v>
      </c>
      <c r="GK173" s="101">
        <f t="shared" si="217"/>
        <v>1</v>
      </c>
      <c r="GL173" s="101">
        <f t="shared" si="218"/>
        <v>14</v>
      </c>
    </row>
    <row r="174" spans="170:194" ht="16.5" x14ac:dyDescent="0.2">
      <c r="FN174" s="101">
        <v>169</v>
      </c>
      <c r="FO174" s="101">
        <f t="shared" si="203"/>
        <v>8</v>
      </c>
      <c r="FP174" s="101">
        <f t="shared" si="196"/>
        <v>3</v>
      </c>
      <c r="FQ174" s="14">
        <f t="shared" si="197"/>
        <v>4</v>
      </c>
      <c r="FR174" s="101" t="str">
        <f t="shared" si="204"/>
        <v>典韦专属武器-魂珠-1 8级</v>
      </c>
      <c r="FS174" s="101">
        <f t="shared" si="205"/>
        <v>1</v>
      </c>
      <c r="FT174" s="101">
        <f t="shared" si="206"/>
        <v>8</v>
      </c>
      <c r="FU174" s="101" t="str">
        <f t="shared" si="198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99"/>
        <v>专属强化石1</v>
      </c>
      <c r="FX174" s="101">
        <f t="shared" si="200"/>
        <v>8</v>
      </c>
      <c r="FY174" s="101" t="str">
        <f t="shared" si="201"/>
        <v/>
      </c>
      <c r="FZ174" s="101" t="str">
        <f t="shared" si="202"/>
        <v/>
      </c>
      <c r="GA174" s="101">
        <f t="shared" si="207"/>
        <v>0.08</v>
      </c>
      <c r="GB174" s="101">
        <f t="shared" si="208"/>
        <v>1</v>
      </c>
      <c r="GC174" s="101">
        <f t="shared" si="209"/>
        <v>20</v>
      </c>
      <c r="GD174" s="101">
        <f t="shared" si="210"/>
        <v>0</v>
      </c>
      <c r="GE174" s="101">
        <f t="shared" si="211"/>
        <v>1</v>
      </c>
      <c r="GF174" s="101">
        <f t="shared" si="212"/>
        <v>5</v>
      </c>
      <c r="GG174" s="101">
        <f t="shared" si="213"/>
        <v>3.7499999999999999E-2</v>
      </c>
      <c r="GH174" s="101">
        <f t="shared" si="214"/>
        <v>1</v>
      </c>
      <c r="GI174" s="101">
        <f t="shared" si="215"/>
        <v>9</v>
      </c>
      <c r="GJ174" s="101">
        <f t="shared" si="216"/>
        <v>0.1502</v>
      </c>
      <c r="GK174" s="101">
        <f t="shared" si="217"/>
        <v>1</v>
      </c>
      <c r="GL174" s="101">
        <f t="shared" si="218"/>
        <v>20</v>
      </c>
    </row>
    <row r="175" spans="170:194" ht="16.5" x14ac:dyDescent="0.2">
      <c r="FN175" s="101">
        <v>170</v>
      </c>
      <c r="FO175" s="101">
        <f t="shared" si="203"/>
        <v>9</v>
      </c>
      <c r="FP175" s="101">
        <f t="shared" si="196"/>
        <v>3</v>
      </c>
      <c r="FQ175" s="14">
        <f t="shared" si="197"/>
        <v>4</v>
      </c>
      <c r="FR175" s="101" t="str">
        <f t="shared" si="204"/>
        <v>典韦专属武器-魂珠-1 9级</v>
      </c>
      <c r="FS175" s="101">
        <f t="shared" si="205"/>
        <v>1</v>
      </c>
      <c r="FT175" s="101">
        <f t="shared" si="206"/>
        <v>9</v>
      </c>
      <c r="FU175" s="101" t="str">
        <f t="shared" si="198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99"/>
        <v>专属强化石1</v>
      </c>
      <c r="FX175" s="101">
        <f t="shared" si="200"/>
        <v>10</v>
      </c>
      <c r="FY175" s="101" t="str">
        <f t="shared" si="201"/>
        <v/>
      </c>
      <c r="FZ175" s="101" t="str">
        <f t="shared" si="202"/>
        <v/>
      </c>
      <c r="GA175" s="101">
        <f t="shared" si="207"/>
        <v>0.06</v>
      </c>
      <c r="GB175" s="101">
        <f t="shared" si="208"/>
        <v>1</v>
      </c>
      <c r="GC175" s="101">
        <f t="shared" si="209"/>
        <v>26</v>
      </c>
      <c r="GD175" s="101">
        <f t="shared" si="210"/>
        <v>0</v>
      </c>
      <c r="GE175" s="101">
        <f t="shared" si="211"/>
        <v>1</v>
      </c>
      <c r="GF175" s="101">
        <f t="shared" si="212"/>
        <v>6</v>
      </c>
      <c r="GG175" s="101">
        <f t="shared" si="213"/>
        <v>2.9000000000000001E-2</v>
      </c>
      <c r="GH175" s="101">
        <f t="shared" si="214"/>
        <v>1</v>
      </c>
      <c r="GI175" s="101">
        <f t="shared" si="215"/>
        <v>12</v>
      </c>
      <c r="GJ175" s="101">
        <f t="shared" si="216"/>
        <v>0.11600000000000001</v>
      </c>
      <c r="GK175" s="101">
        <f t="shared" si="217"/>
        <v>1</v>
      </c>
      <c r="GL175" s="101">
        <f t="shared" si="218"/>
        <v>26</v>
      </c>
    </row>
    <row r="176" spans="170:194" ht="16.5" x14ac:dyDescent="0.2">
      <c r="FN176" s="101">
        <v>171</v>
      </c>
      <c r="FO176" s="101">
        <f t="shared" si="203"/>
        <v>0</v>
      </c>
      <c r="FP176" s="101">
        <f t="shared" si="196"/>
        <v>3</v>
      </c>
      <c r="FQ176" s="14">
        <f t="shared" si="197"/>
        <v>4</v>
      </c>
      <c r="FR176" s="101" t="str">
        <f t="shared" si="204"/>
        <v>典韦专属武器-魂珠-2 0级</v>
      </c>
      <c r="FS176" s="101">
        <f t="shared" si="205"/>
        <v>2</v>
      </c>
      <c r="FT176" s="101">
        <f t="shared" si="206"/>
        <v>0</v>
      </c>
      <c r="FU176" s="101" t="str">
        <f t="shared" si="198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99"/>
        <v/>
      </c>
      <c r="FX176" s="101" t="str">
        <f t="shared" si="200"/>
        <v/>
      </c>
      <c r="FY176" s="101" t="str">
        <f t="shared" si="201"/>
        <v/>
      </c>
      <c r="FZ176" s="101" t="str">
        <f t="shared" si="202"/>
        <v/>
      </c>
      <c r="GA176" s="101" t="str">
        <f t="shared" si="207"/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2"/>
        <v/>
      </c>
      <c r="GG176" s="101" t="str">
        <f t="shared" si="213"/>
        <v/>
      </c>
      <c r="GH176" s="101" t="str">
        <f t="shared" si="214"/>
        <v/>
      </c>
      <c r="GI176" s="101" t="str">
        <f t="shared" si="215"/>
        <v/>
      </c>
      <c r="GJ176" s="101" t="str">
        <f t="shared" si="216"/>
        <v/>
      </c>
      <c r="GK176" s="101" t="str">
        <f t="shared" si="217"/>
        <v/>
      </c>
      <c r="GL176" s="101" t="str">
        <f t="shared" si="218"/>
        <v/>
      </c>
    </row>
    <row r="177" spans="170:194" ht="16.5" x14ac:dyDescent="0.2">
      <c r="FN177" s="101">
        <v>172</v>
      </c>
      <c r="FO177" s="101">
        <f t="shared" si="203"/>
        <v>10</v>
      </c>
      <c r="FP177" s="101">
        <f t="shared" si="196"/>
        <v>3</v>
      </c>
      <c r="FQ177" s="14">
        <f t="shared" si="197"/>
        <v>4</v>
      </c>
      <c r="FR177" s="101" t="str">
        <f t="shared" si="204"/>
        <v>典韦专属武器-魂珠-2 1级</v>
      </c>
      <c r="FS177" s="101">
        <f t="shared" si="205"/>
        <v>2</v>
      </c>
      <c r="FT177" s="101">
        <f t="shared" si="206"/>
        <v>1</v>
      </c>
      <c r="FU177" s="101" t="str">
        <f t="shared" si="198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99"/>
        <v>专属强化石1</v>
      </c>
      <c r="FX177" s="101">
        <f t="shared" si="200"/>
        <v>3</v>
      </c>
      <c r="FY177" s="101" t="str">
        <f t="shared" si="201"/>
        <v>专属强化石2</v>
      </c>
      <c r="FZ177" s="101">
        <f t="shared" si="202"/>
        <v>1</v>
      </c>
      <c r="GA177" s="101">
        <f t="shared" si="207"/>
        <v>0.39</v>
      </c>
      <c r="GB177" s="101">
        <f t="shared" si="208"/>
        <v>1</v>
      </c>
      <c r="GC177" s="101">
        <f t="shared" si="209"/>
        <v>4</v>
      </c>
      <c r="GD177" s="101">
        <f t="shared" si="210"/>
        <v>0</v>
      </c>
      <c r="GE177" s="101">
        <f t="shared" si="211"/>
        <v>1</v>
      </c>
      <c r="GF177" s="101">
        <f t="shared" si="212"/>
        <v>1</v>
      </c>
      <c r="GG177" s="101">
        <f t="shared" si="213"/>
        <v>0.19270000000000001</v>
      </c>
      <c r="GH177" s="101">
        <f t="shared" si="214"/>
        <v>1</v>
      </c>
      <c r="GI177" s="101">
        <f t="shared" si="215"/>
        <v>2</v>
      </c>
      <c r="GJ177" s="101">
        <f t="shared" si="216"/>
        <v>0.77070000000000005</v>
      </c>
      <c r="GK177" s="101">
        <f t="shared" si="217"/>
        <v>1</v>
      </c>
      <c r="GL177" s="101">
        <f t="shared" si="218"/>
        <v>4</v>
      </c>
    </row>
    <row r="178" spans="170:194" ht="16.5" x14ac:dyDescent="0.2">
      <c r="FN178" s="101">
        <v>173</v>
      </c>
      <c r="FO178" s="101">
        <f t="shared" si="203"/>
        <v>11</v>
      </c>
      <c r="FP178" s="101">
        <f t="shared" si="196"/>
        <v>3</v>
      </c>
      <c r="FQ178" s="14">
        <f t="shared" si="197"/>
        <v>4</v>
      </c>
      <c r="FR178" s="101" t="str">
        <f t="shared" si="204"/>
        <v>典韦专属武器-魂珠-2 2级</v>
      </c>
      <c r="FS178" s="101">
        <f t="shared" si="205"/>
        <v>2</v>
      </c>
      <c r="FT178" s="101">
        <f t="shared" si="206"/>
        <v>2</v>
      </c>
      <c r="FU178" s="101" t="str">
        <f t="shared" si="198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99"/>
        <v>专属强化石1</v>
      </c>
      <c r="FX178" s="101">
        <f t="shared" si="200"/>
        <v>3</v>
      </c>
      <c r="FY178" s="101" t="str">
        <f t="shared" si="201"/>
        <v>专属强化石2</v>
      </c>
      <c r="FZ178" s="101">
        <f t="shared" si="202"/>
        <v>1</v>
      </c>
      <c r="GA178" s="101">
        <f t="shared" si="207"/>
        <v>0.19</v>
      </c>
      <c r="GB178" s="101">
        <f t="shared" si="208"/>
        <v>1</v>
      </c>
      <c r="GC178" s="101">
        <f t="shared" si="209"/>
        <v>8</v>
      </c>
      <c r="GD178" s="101">
        <f t="shared" si="210"/>
        <v>0</v>
      </c>
      <c r="GE178" s="101">
        <f t="shared" si="211"/>
        <v>1</v>
      </c>
      <c r="GF178" s="101">
        <f t="shared" si="212"/>
        <v>2</v>
      </c>
      <c r="GG178" s="101">
        <f t="shared" si="213"/>
        <v>9.6299999999999997E-2</v>
      </c>
      <c r="GH178" s="101">
        <f t="shared" si="214"/>
        <v>1</v>
      </c>
      <c r="GI178" s="101">
        <f t="shared" si="215"/>
        <v>4</v>
      </c>
      <c r="GJ178" s="101">
        <f t="shared" si="216"/>
        <v>0.38529999999999998</v>
      </c>
      <c r="GK178" s="101">
        <f t="shared" si="217"/>
        <v>1</v>
      </c>
      <c r="GL178" s="101">
        <f t="shared" si="218"/>
        <v>8</v>
      </c>
    </row>
    <row r="179" spans="170:194" ht="16.5" x14ac:dyDescent="0.2">
      <c r="FN179" s="101">
        <v>174</v>
      </c>
      <c r="FO179" s="101">
        <f t="shared" si="203"/>
        <v>12</v>
      </c>
      <c r="FP179" s="101">
        <f t="shared" si="196"/>
        <v>3</v>
      </c>
      <c r="FQ179" s="14">
        <f t="shared" si="197"/>
        <v>4</v>
      </c>
      <c r="FR179" s="101" t="str">
        <f t="shared" si="204"/>
        <v>典韦专属武器-魂珠-2 3级</v>
      </c>
      <c r="FS179" s="101">
        <f t="shared" si="205"/>
        <v>2</v>
      </c>
      <c r="FT179" s="101">
        <f t="shared" si="206"/>
        <v>3</v>
      </c>
      <c r="FU179" s="101" t="str">
        <f t="shared" si="198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99"/>
        <v>专属强化石1</v>
      </c>
      <c r="FX179" s="101">
        <f t="shared" si="200"/>
        <v>6</v>
      </c>
      <c r="FY179" s="101" t="str">
        <f t="shared" si="201"/>
        <v>专属强化石2</v>
      </c>
      <c r="FZ179" s="101">
        <f t="shared" si="202"/>
        <v>2</v>
      </c>
      <c r="GA179" s="101">
        <f t="shared" si="207"/>
        <v>0.26</v>
      </c>
      <c r="GB179" s="101">
        <f t="shared" si="208"/>
        <v>1</v>
      </c>
      <c r="GC179" s="101">
        <f t="shared" si="209"/>
        <v>6</v>
      </c>
      <c r="GD179" s="101">
        <f t="shared" si="210"/>
        <v>0</v>
      </c>
      <c r="GE179" s="101">
        <f t="shared" si="211"/>
        <v>1</v>
      </c>
      <c r="GF179" s="101">
        <f t="shared" si="212"/>
        <v>1</v>
      </c>
      <c r="GG179" s="101">
        <f t="shared" si="213"/>
        <v>0.12839999999999999</v>
      </c>
      <c r="GH179" s="101">
        <f t="shared" si="214"/>
        <v>1</v>
      </c>
      <c r="GI179" s="101">
        <f t="shared" si="215"/>
        <v>3</v>
      </c>
      <c r="GJ179" s="101">
        <f t="shared" si="216"/>
        <v>0.51380000000000003</v>
      </c>
      <c r="GK179" s="101">
        <f t="shared" si="217"/>
        <v>1</v>
      </c>
      <c r="GL179" s="101">
        <f t="shared" si="218"/>
        <v>6</v>
      </c>
    </row>
    <row r="180" spans="170:194" ht="16.5" x14ac:dyDescent="0.2">
      <c r="FN180" s="101">
        <v>175</v>
      </c>
      <c r="FO180" s="101">
        <f t="shared" si="203"/>
        <v>13</v>
      </c>
      <c r="FP180" s="101">
        <f t="shared" si="196"/>
        <v>3</v>
      </c>
      <c r="FQ180" s="14">
        <f t="shared" si="197"/>
        <v>4</v>
      </c>
      <c r="FR180" s="101" t="str">
        <f t="shared" si="204"/>
        <v>典韦专属武器-魂珠-2 4级</v>
      </c>
      <c r="FS180" s="101">
        <f t="shared" si="205"/>
        <v>2</v>
      </c>
      <c r="FT180" s="101">
        <f t="shared" si="206"/>
        <v>4</v>
      </c>
      <c r="FU180" s="101" t="str">
        <f t="shared" si="198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99"/>
        <v>专属强化石1</v>
      </c>
      <c r="FX180" s="101">
        <f t="shared" si="200"/>
        <v>6</v>
      </c>
      <c r="FY180" s="101" t="str">
        <f t="shared" si="201"/>
        <v>专属强化石2</v>
      </c>
      <c r="FZ180" s="101">
        <f t="shared" si="202"/>
        <v>2</v>
      </c>
      <c r="GA180" s="101">
        <f t="shared" si="207"/>
        <v>0.15</v>
      </c>
      <c r="GB180" s="101">
        <f t="shared" si="208"/>
        <v>1</v>
      </c>
      <c r="GC180" s="101">
        <f t="shared" si="209"/>
        <v>10</v>
      </c>
      <c r="GD180" s="101">
        <f t="shared" si="210"/>
        <v>0</v>
      </c>
      <c r="GE180" s="101">
        <f t="shared" si="211"/>
        <v>1</v>
      </c>
      <c r="GF180" s="101">
        <f t="shared" si="212"/>
        <v>2</v>
      </c>
      <c r="GG180" s="101">
        <f t="shared" si="213"/>
        <v>7.7100000000000002E-2</v>
      </c>
      <c r="GH180" s="101">
        <f t="shared" si="214"/>
        <v>1</v>
      </c>
      <c r="GI180" s="101">
        <f t="shared" si="215"/>
        <v>5</v>
      </c>
      <c r="GJ180" s="101">
        <f t="shared" si="216"/>
        <v>0.30830000000000002</v>
      </c>
      <c r="GK180" s="101">
        <f t="shared" si="217"/>
        <v>1</v>
      </c>
      <c r="GL180" s="101">
        <f t="shared" si="218"/>
        <v>10</v>
      </c>
    </row>
    <row r="181" spans="170:194" ht="16.5" x14ac:dyDescent="0.2">
      <c r="FN181" s="101">
        <v>176</v>
      </c>
      <c r="FO181" s="101">
        <f t="shared" si="203"/>
        <v>14</v>
      </c>
      <c r="FP181" s="101">
        <f t="shared" si="196"/>
        <v>3</v>
      </c>
      <c r="FQ181" s="14">
        <f t="shared" si="197"/>
        <v>4</v>
      </c>
      <c r="FR181" s="101" t="str">
        <f t="shared" si="204"/>
        <v>典韦专属武器-魂珠-2 5级</v>
      </c>
      <c r="FS181" s="101">
        <f t="shared" si="205"/>
        <v>2</v>
      </c>
      <c r="FT181" s="101">
        <f t="shared" si="206"/>
        <v>5</v>
      </c>
      <c r="FU181" s="101" t="str">
        <f t="shared" si="198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99"/>
        <v>专属强化石1</v>
      </c>
      <c r="FX181" s="101">
        <f t="shared" si="200"/>
        <v>9</v>
      </c>
      <c r="FY181" s="101" t="str">
        <f t="shared" si="201"/>
        <v>专属强化石2</v>
      </c>
      <c r="FZ181" s="101">
        <f t="shared" si="202"/>
        <v>3</v>
      </c>
      <c r="GA181" s="101">
        <f t="shared" si="207"/>
        <v>0.14000000000000001</v>
      </c>
      <c r="GB181" s="101">
        <f t="shared" si="208"/>
        <v>1</v>
      </c>
      <c r="GC181" s="101">
        <f t="shared" si="209"/>
        <v>10</v>
      </c>
      <c r="GD181" s="101">
        <f t="shared" si="210"/>
        <v>0</v>
      </c>
      <c r="GE181" s="101">
        <f t="shared" si="211"/>
        <v>1</v>
      </c>
      <c r="GF181" s="101">
        <f t="shared" si="212"/>
        <v>2</v>
      </c>
      <c r="GG181" s="101">
        <f t="shared" si="213"/>
        <v>7.22E-2</v>
      </c>
      <c r="GH181" s="101">
        <f t="shared" si="214"/>
        <v>1</v>
      </c>
      <c r="GI181" s="101">
        <f t="shared" si="215"/>
        <v>5</v>
      </c>
      <c r="GJ181" s="101">
        <f t="shared" si="216"/>
        <v>0.28899999999999998</v>
      </c>
      <c r="GK181" s="101">
        <f t="shared" si="217"/>
        <v>1</v>
      </c>
      <c r="GL181" s="101">
        <f t="shared" si="218"/>
        <v>10</v>
      </c>
    </row>
    <row r="182" spans="170:194" ht="16.5" x14ac:dyDescent="0.2">
      <c r="FN182" s="101">
        <v>177</v>
      </c>
      <c r="FO182" s="101">
        <f t="shared" si="203"/>
        <v>15</v>
      </c>
      <c r="FP182" s="101">
        <f t="shared" si="196"/>
        <v>3</v>
      </c>
      <c r="FQ182" s="14">
        <f t="shared" si="197"/>
        <v>4</v>
      </c>
      <c r="FR182" s="101" t="str">
        <f t="shared" si="204"/>
        <v>典韦专属武器-魂珠-2 6级</v>
      </c>
      <c r="FS182" s="101">
        <f t="shared" si="205"/>
        <v>2</v>
      </c>
      <c r="FT182" s="101">
        <f t="shared" si="206"/>
        <v>6</v>
      </c>
      <c r="FU182" s="101" t="str">
        <f t="shared" si="198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99"/>
        <v>专属强化石1</v>
      </c>
      <c r="FX182" s="101">
        <f t="shared" si="200"/>
        <v>12</v>
      </c>
      <c r="FY182" s="101" t="str">
        <f t="shared" si="201"/>
        <v>专属强化石2</v>
      </c>
      <c r="FZ182" s="101">
        <f t="shared" si="202"/>
        <v>4</v>
      </c>
      <c r="GA182" s="101">
        <f t="shared" si="207"/>
        <v>0.12</v>
      </c>
      <c r="GB182" s="101">
        <f t="shared" si="208"/>
        <v>1</v>
      </c>
      <c r="GC182" s="101">
        <f t="shared" si="209"/>
        <v>13</v>
      </c>
      <c r="GD182" s="101">
        <f t="shared" si="210"/>
        <v>0</v>
      </c>
      <c r="GE182" s="101">
        <f t="shared" si="211"/>
        <v>1</v>
      </c>
      <c r="GF182" s="101">
        <f t="shared" si="212"/>
        <v>3</v>
      </c>
      <c r="GG182" s="101">
        <f t="shared" si="213"/>
        <v>5.9299999999999999E-2</v>
      </c>
      <c r="GH182" s="101">
        <f t="shared" si="214"/>
        <v>1</v>
      </c>
      <c r="GI182" s="101">
        <f t="shared" si="215"/>
        <v>6</v>
      </c>
      <c r="GJ182" s="101">
        <f t="shared" si="216"/>
        <v>0.23710000000000001</v>
      </c>
      <c r="GK182" s="101">
        <f t="shared" si="217"/>
        <v>1</v>
      </c>
      <c r="GL182" s="101">
        <f t="shared" si="218"/>
        <v>13</v>
      </c>
    </row>
    <row r="183" spans="170:194" ht="16.5" x14ac:dyDescent="0.2">
      <c r="FN183" s="101">
        <v>178</v>
      </c>
      <c r="FO183" s="101">
        <f t="shared" si="203"/>
        <v>16</v>
      </c>
      <c r="FP183" s="101">
        <f t="shared" si="196"/>
        <v>3</v>
      </c>
      <c r="FQ183" s="14">
        <f t="shared" si="197"/>
        <v>4</v>
      </c>
      <c r="FR183" s="101" t="str">
        <f t="shared" si="204"/>
        <v>典韦专属武器-魂珠-2 7级</v>
      </c>
      <c r="FS183" s="101">
        <f t="shared" si="205"/>
        <v>2</v>
      </c>
      <c r="FT183" s="101">
        <f t="shared" si="206"/>
        <v>7</v>
      </c>
      <c r="FU183" s="101" t="str">
        <f t="shared" si="198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99"/>
        <v>专属强化石1</v>
      </c>
      <c r="FX183" s="101">
        <f t="shared" si="200"/>
        <v>15</v>
      </c>
      <c r="FY183" s="101" t="str">
        <f t="shared" si="201"/>
        <v>专属强化石2</v>
      </c>
      <c r="FZ183" s="101">
        <f t="shared" si="202"/>
        <v>5</v>
      </c>
      <c r="GA183" s="101">
        <f t="shared" si="207"/>
        <v>0.09</v>
      </c>
      <c r="GB183" s="101">
        <f t="shared" si="208"/>
        <v>1</v>
      </c>
      <c r="GC183" s="101">
        <f t="shared" si="209"/>
        <v>16</v>
      </c>
      <c r="GD183" s="101">
        <f t="shared" si="210"/>
        <v>0</v>
      </c>
      <c r="GE183" s="101">
        <f t="shared" si="211"/>
        <v>1</v>
      </c>
      <c r="GF183" s="101">
        <f t="shared" si="212"/>
        <v>4</v>
      </c>
      <c r="GG183" s="101">
        <f t="shared" si="213"/>
        <v>4.5900000000000003E-2</v>
      </c>
      <c r="GH183" s="101">
        <f t="shared" si="214"/>
        <v>1</v>
      </c>
      <c r="GI183" s="101">
        <f t="shared" si="215"/>
        <v>8</v>
      </c>
      <c r="GJ183" s="101">
        <f t="shared" si="216"/>
        <v>0.1835</v>
      </c>
      <c r="GK183" s="101">
        <f t="shared" si="217"/>
        <v>1</v>
      </c>
      <c r="GL183" s="101">
        <f t="shared" si="218"/>
        <v>16</v>
      </c>
    </row>
    <row r="184" spans="170:194" ht="16.5" x14ac:dyDescent="0.2">
      <c r="FN184" s="101">
        <v>179</v>
      </c>
      <c r="FO184" s="101">
        <f t="shared" si="203"/>
        <v>17</v>
      </c>
      <c r="FP184" s="101">
        <f t="shared" si="196"/>
        <v>3</v>
      </c>
      <c r="FQ184" s="14">
        <f t="shared" si="197"/>
        <v>4</v>
      </c>
      <c r="FR184" s="101" t="str">
        <f t="shared" si="204"/>
        <v>典韦专属武器-魂珠-2 8级</v>
      </c>
      <c r="FS184" s="101">
        <f t="shared" si="205"/>
        <v>2</v>
      </c>
      <c r="FT184" s="101">
        <f t="shared" si="206"/>
        <v>8</v>
      </c>
      <c r="FU184" s="101" t="str">
        <f t="shared" si="198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99"/>
        <v>专属强化石1</v>
      </c>
      <c r="FX184" s="101">
        <f t="shared" si="200"/>
        <v>18</v>
      </c>
      <c r="FY184" s="101" t="str">
        <f t="shared" si="201"/>
        <v>专属强化石2</v>
      </c>
      <c r="FZ184" s="101">
        <f t="shared" si="202"/>
        <v>6</v>
      </c>
      <c r="GA184" s="101">
        <f t="shared" si="207"/>
        <v>7.0000000000000007E-2</v>
      </c>
      <c r="GB184" s="101">
        <f t="shared" si="208"/>
        <v>1</v>
      </c>
      <c r="GC184" s="101">
        <f t="shared" si="209"/>
        <v>22</v>
      </c>
      <c r="GD184" s="101">
        <f t="shared" si="210"/>
        <v>0</v>
      </c>
      <c r="GE184" s="101">
        <f t="shared" si="211"/>
        <v>1</v>
      </c>
      <c r="GF184" s="101">
        <f t="shared" si="212"/>
        <v>5</v>
      </c>
      <c r="GG184" s="101">
        <f t="shared" si="213"/>
        <v>3.4000000000000002E-2</v>
      </c>
      <c r="GH184" s="101">
        <f t="shared" si="214"/>
        <v>1</v>
      </c>
      <c r="GI184" s="101">
        <f t="shared" si="215"/>
        <v>10</v>
      </c>
      <c r="GJ184" s="101">
        <f t="shared" si="216"/>
        <v>0.13600000000000001</v>
      </c>
      <c r="GK184" s="101">
        <f t="shared" si="217"/>
        <v>1</v>
      </c>
      <c r="GL184" s="101">
        <f t="shared" si="218"/>
        <v>22</v>
      </c>
    </row>
    <row r="185" spans="170:194" ht="16.5" x14ac:dyDescent="0.2">
      <c r="FN185" s="101">
        <v>180</v>
      </c>
      <c r="FO185" s="101">
        <f t="shared" si="203"/>
        <v>18</v>
      </c>
      <c r="FP185" s="101">
        <f t="shared" si="196"/>
        <v>3</v>
      </c>
      <c r="FQ185" s="14">
        <f t="shared" si="197"/>
        <v>4</v>
      </c>
      <c r="FR185" s="101" t="str">
        <f t="shared" si="204"/>
        <v>典韦专属武器-魂珠-2 9级</v>
      </c>
      <c r="FS185" s="101">
        <f t="shared" si="205"/>
        <v>2</v>
      </c>
      <c r="FT185" s="101">
        <f t="shared" si="206"/>
        <v>9</v>
      </c>
      <c r="FU185" s="101" t="str">
        <f t="shared" si="198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99"/>
        <v>专属强化石1</v>
      </c>
      <c r="FX185" s="101">
        <f t="shared" si="200"/>
        <v>24</v>
      </c>
      <c r="FY185" s="101" t="str">
        <f t="shared" si="201"/>
        <v>专属强化石2</v>
      </c>
      <c r="FZ185" s="101">
        <f t="shared" si="202"/>
        <v>8</v>
      </c>
      <c r="GA185" s="101">
        <f t="shared" si="207"/>
        <v>0.06</v>
      </c>
      <c r="GB185" s="101">
        <f t="shared" si="208"/>
        <v>1</v>
      </c>
      <c r="GC185" s="101">
        <f t="shared" si="209"/>
        <v>27</v>
      </c>
      <c r="GD185" s="101">
        <f t="shared" si="210"/>
        <v>0</v>
      </c>
      <c r="GE185" s="101">
        <f t="shared" si="211"/>
        <v>1</v>
      </c>
      <c r="GF185" s="101">
        <f t="shared" si="212"/>
        <v>6</v>
      </c>
      <c r="GG185" s="101">
        <f t="shared" si="213"/>
        <v>2.8000000000000001E-2</v>
      </c>
      <c r="GH185" s="101">
        <f t="shared" si="214"/>
        <v>1</v>
      </c>
      <c r="GI185" s="101">
        <f t="shared" si="215"/>
        <v>12</v>
      </c>
      <c r="GJ185" s="101">
        <f t="shared" si="216"/>
        <v>0.11210000000000001</v>
      </c>
      <c r="GK185" s="101">
        <f t="shared" si="217"/>
        <v>1</v>
      </c>
      <c r="GL185" s="101">
        <f t="shared" si="218"/>
        <v>27</v>
      </c>
    </row>
    <row r="186" spans="170:194" ht="16.5" x14ac:dyDescent="0.2">
      <c r="FN186" s="101">
        <v>181</v>
      </c>
      <c r="FO186" s="101">
        <f t="shared" si="203"/>
        <v>0</v>
      </c>
      <c r="FP186" s="101">
        <f t="shared" si="196"/>
        <v>3</v>
      </c>
      <c r="FQ186" s="14">
        <f t="shared" si="197"/>
        <v>4</v>
      </c>
      <c r="FR186" s="101" t="str">
        <f t="shared" si="204"/>
        <v>典韦专属武器-魂珠-3 0级</v>
      </c>
      <c r="FS186" s="101">
        <f t="shared" si="205"/>
        <v>3</v>
      </c>
      <c r="FT186" s="101">
        <f t="shared" si="206"/>
        <v>0</v>
      </c>
      <c r="FU186" s="101" t="str">
        <f t="shared" si="198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99"/>
        <v/>
      </c>
      <c r="FX186" s="101" t="str">
        <f t="shared" si="200"/>
        <v/>
      </c>
      <c r="FY186" s="101" t="str">
        <f t="shared" si="201"/>
        <v/>
      </c>
      <c r="FZ186" s="101" t="str">
        <f t="shared" si="202"/>
        <v/>
      </c>
      <c r="GA186" s="101" t="str">
        <f t="shared" si="207"/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2"/>
        <v/>
      </c>
      <c r="GG186" s="101" t="str">
        <f t="shared" si="213"/>
        <v/>
      </c>
      <c r="GH186" s="101" t="str">
        <f t="shared" si="214"/>
        <v/>
      </c>
      <c r="GI186" s="101" t="str">
        <f t="shared" si="215"/>
        <v/>
      </c>
      <c r="GJ186" s="101" t="str">
        <f t="shared" si="216"/>
        <v/>
      </c>
      <c r="GK186" s="101" t="str">
        <f t="shared" si="217"/>
        <v/>
      </c>
      <c r="GL186" s="101" t="str">
        <f t="shared" si="218"/>
        <v/>
      </c>
    </row>
    <row r="187" spans="170:194" ht="16.5" x14ac:dyDescent="0.2">
      <c r="FN187" s="101">
        <v>182</v>
      </c>
      <c r="FO187" s="101">
        <f t="shared" si="203"/>
        <v>19</v>
      </c>
      <c r="FP187" s="101">
        <f t="shared" si="196"/>
        <v>3</v>
      </c>
      <c r="FQ187" s="14">
        <f t="shared" si="197"/>
        <v>4</v>
      </c>
      <c r="FR187" s="101" t="str">
        <f t="shared" si="204"/>
        <v>典韦专属武器-魂珠-3 1级</v>
      </c>
      <c r="FS187" s="101">
        <f t="shared" si="205"/>
        <v>3</v>
      </c>
      <c r="FT187" s="101">
        <f t="shared" si="206"/>
        <v>1</v>
      </c>
      <c r="FU187" s="101" t="str">
        <f t="shared" si="198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99"/>
        <v>专属强化石1</v>
      </c>
      <c r="FX187" s="101">
        <f t="shared" si="200"/>
        <v>4</v>
      </c>
      <c r="FY187" s="101" t="str">
        <f t="shared" si="201"/>
        <v>专属强化石2</v>
      </c>
      <c r="FZ187" s="101">
        <f t="shared" si="202"/>
        <v>2</v>
      </c>
      <c r="GA187" s="101">
        <f t="shared" si="207"/>
        <v>0.31</v>
      </c>
      <c r="GB187" s="101">
        <f t="shared" si="208"/>
        <v>1</v>
      </c>
      <c r="GC187" s="101">
        <f t="shared" si="209"/>
        <v>5</v>
      </c>
      <c r="GD187" s="101">
        <f t="shared" si="210"/>
        <v>0</v>
      </c>
      <c r="GE187" s="101">
        <f t="shared" si="211"/>
        <v>1</v>
      </c>
      <c r="GF187" s="101">
        <f t="shared" si="212"/>
        <v>1</v>
      </c>
      <c r="GG187" s="101">
        <f t="shared" si="213"/>
        <v>0.15409999999999999</v>
      </c>
      <c r="GH187" s="101">
        <f t="shared" si="214"/>
        <v>1</v>
      </c>
      <c r="GI187" s="101">
        <f t="shared" si="215"/>
        <v>2</v>
      </c>
      <c r="GJ187" s="101">
        <f t="shared" si="216"/>
        <v>0.61650000000000005</v>
      </c>
      <c r="GK187" s="101">
        <f t="shared" si="217"/>
        <v>1</v>
      </c>
      <c r="GL187" s="101">
        <f t="shared" si="218"/>
        <v>5</v>
      </c>
    </row>
    <row r="188" spans="170:194" ht="16.5" x14ac:dyDescent="0.2">
      <c r="FN188" s="101">
        <v>183</v>
      </c>
      <c r="FO188" s="101">
        <f t="shared" si="203"/>
        <v>20</v>
      </c>
      <c r="FP188" s="101">
        <f t="shared" si="196"/>
        <v>3</v>
      </c>
      <c r="FQ188" s="14">
        <f t="shared" si="197"/>
        <v>4</v>
      </c>
      <c r="FR188" s="101" t="str">
        <f t="shared" si="204"/>
        <v>典韦专属武器-魂珠-3 2级</v>
      </c>
      <c r="FS188" s="101">
        <f t="shared" si="205"/>
        <v>3</v>
      </c>
      <c r="FT188" s="101">
        <f t="shared" si="206"/>
        <v>2</v>
      </c>
      <c r="FU188" s="101" t="str">
        <f t="shared" si="198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99"/>
        <v>专属强化石1</v>
      </c>
      <c r="FX188" s="101">
        <f t="shared" si="200"/>
        <v>4</v>
      </c>
      <c r="FY188" s="101" t="str">
        <f t="shared" si="201"/>
        <v>专属强化石2</v>
      </c>
      <c r="FZ188" s="101">
        <f t="shared" si="202"/>
        <v>2</v>
      </c>
      <c r="GA188" s="101">
        <f t="shared" si="207"/>
        <v>0.15</v>
      </c>
      <c r="GB188" s="101">
        <f t="shared" si="208"/>
        <v>1</v>
      </c>
      <c r="GC188" s="101">
        <f t="shared" si="209"/>
        <v>10</v>
      </c>
      <c r="GD188" s="101">
        <f t="shared" si="210"/>
        <v>0</v>
      </c>
      <c r="GE188" s="101">
        <f t="shared" si="211"/>
        <v>1</v>
      </c>
      <c r="GF188" s="101">
        <f t="shared" si="212"/>
        <v>2</v>
      </c>
      <c r="GG188" s="101">
        <f t="shared" si="213"/>
        <v>7.7100000000000002E-2</v>
      </c>
      <c r="GH188" s="101">
        <f t="shared" si="214"/>
        <v>1</v>
      </c>
      <c r="GI188" s="101">
        <f t="shared" si="215"/>
        <v>5</v>
      </c>
      <c r="GJ188" s="101">
        <f t="shared" si="216"/>
        <v>0.30830000000000002</v>
      </c>
      <c r="GK188" s="101">
        <f t="shared" si="217"/>
        <v>1</v>
      </c>
      <c r="GL188" s="101">
        <f t="shared" si="218"/>
        <v>10</v>
      </c>
    </row>
    <row r="189" spans="170:194" ht="16.5" x14ac:dyDescent="0.2">
      <c r="FN189" s="101">
        <v>184</v>
      </c>
      <c r="FO189" s="101">
        <f t="shared" si="203"/>
        <v>21</v>
      </c>
      <c r="FP189" s="101">
        <f t="shared" si="196"/>
        <v>3</v>
      </c>
      <c r="FQ189" s="14">
        <f t="shared" si="197"/>
        <v>4</v>
      </c>
      <c r="FR189" s="101" t="str">
        <f t="shared" si="204"/>
        <v>典韦专属武器-魂珠-3 3级</v>
      </c>
      <c r="FS189" s="101">
        <f t="shared" si="205"/>
        <v>3</v>
      </c>
      <c r="FT189" s="101">
        <f t="shared" si="206"/>
        <v>3</v>
      </c>
      <c r="FU189" s="101" t="str">
        <f t="shared" si="198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99"/>
        <v>专属强化石1</v>
      </c>
      <c r="FX189" s="101">
        <f t="shared" si="200"/>
        <v>6</v>
      </c>
      <c r="FY189" s="101" t="str">
        <f t="shared" si="201"/>
        <v>专属强化石2</v>
      </c>
      <c r="FZ189" s="101">
        <f t="shared" si="202"/>
        <v>3</v>
      </c>
      <c r="GA189" s="101">
        <f t="shared" si="207"/>
        <v>0.15</v>
      </c>
      <c r="GB189" s="101">
        <f t="shared" si="208"/>
        <v>1</v>
      </c>
      <c r="GC189" s="101">
        <f t="shared" si="209"/>
        <v>10</v>
      </c>
      <c r="GD189" s="101">
        <f t="shared" si="210"/>
        <v>0</v>
      </c>
      <c r="GE189" s="101">
        <f t="shared" si="211"/>
        <v>1</v>
      </c>
      <c r="GF189" s="101">
        <f t="shared" si="212"/>
        <v>2</v>
      </c>
      <c r="GG189" s="101">
        <f t="shared" si="213"/>
        <v>7.7100000000000002E-2</v>
      </c>
      <c r="GH189" s="101">
        <f t="shared" si="214"/>
        <v>1</v>
      </c>
      <c r="GI189" s="101">
        <f t="shared" si="215"/>
        <v>5</v>
      </c>
      <c r="GJ189" s="101">
        <f t="shared" si="216"/>
        <v>0.30830000000000002</v>
      </c>
      <c r="GK189" s="101">
        <f t="shared" si="217"/>
        <v>1</v>
      </c>
      <c r="GL189" s="101">
        <f t="shared" si="218"/>
        <v>10</v>
      </c>
    </row>
    <row r="190" spans="170:194" ht="16.5" x14ac:dyDescent="0.2">
      <c r="FN190" s="101">
        <v>185</v>
      </c>
      <c r="FO190" s="101">
        <f t="shared" si="203"/>
        <v>22</v>
      </c>
      <c r="FP190" s="101">
        <f t="shared" si="196"/>
        <v>3</v>
      </c>
      <c r="FQ190" s="14">
        <f t="shared" si="197"/>
        <v>4</v>
      </c>
      <c r="FR190" s="101" t="str">
        <f t="shared" si="204"/>
        <v>典韦专属武器-魂珠-3 4级</v>
      </c>
      <c r="FS190" s="101">
        <f t="shared" si="205"/>
        <v>3</v>
      </c>
      <c r="FT190" s="101">
        <f t="shared" si="206"/>
        <v>4</v>
      </c>
      <c r="FU190" s="101" t="str">
        <f t="shared" si="198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99"/>
        <v>专属强化石1</v>
      </c>
      <c r="FX190" s="101">
        <f t="shared" si="200"/>
        <v>6</v>
      </c>
      <c r="FY190" s="101" t="str">
        <f t="shared" si="201"/>
        <v>专属强化石2</v>
      </c>
      <c r="FZ190" s="101">
        <f t="shared" si="202"/>
        <v>3</v>
      </c>
      <c r="GA190" s="101">
        <f t="shared" si="207"/>
        <v>0.09</v>
      </c>
      <c r="GB190" s="101">
        <f t="shared" si="208"/>
        <v>1</v>
      </c>
      <c r="GC190" s="101">
        <f t="shared" si="209"/>
        <v>16</v>
      </c>
      <c r="GD190" s="101">
        <f t="shared" si="210"/>
        <v>0</v>
      </c>
      <c r="GE190" s="101">
        <f t="shared" si="211"/>
        <v>1</v>
      </c>
      <c r="GF190" s="101">
        <f t="shared" si="212"/>
        <v>4</v>
      </c>
      <c r="GG190" s="101">
        <f t="shared" si="213"/>
        <v>4.6199999999999998E-2</v>
      </c>
      <c r="GH190" s="101">
        <f t="shared" si="214"/>
        <v>1</v>
      </c>
      <c r="GI190" s="101">
        <f t="shared" si="215"/>
        <v>8</v>
      </c>
      <c r="GJ190" s="101">
        <f t="shared" si="216"/>
        <v>0.185</v>
      </c>
      <c r="GK190" s="101">
        <f t="shared" si="217"/>
        <v>1</v>
      </c>
      <c r="GL190" s="101">
        <f t="shared" si="218"/>
        <v>16</v>
      </c>
    </row>
    <row r="191" spans="170:194" ht="16.5" x14ac:dyDescent="0.2">
      <c r="FN191" s="101">
        <v>186</v>
      </c>
      <c r="FO191" s="101">
        <f t="shared" si="203"/>
        <v>23</v>
      </c>
      <c r="FP191" s="101">
        <f t="shared" si="196"/>
        <v>3</v>
      </c>
      <c r="FQ191" s="14">
        <f t="shared" si="197"/>
        <v>4</v>
      </c>
      <c r="FR191" s="101" t="str">
        <f t="shared" si="204"/>
        <v>典韦专属武器-魂珠-3 5级</v>
      </c>
      <c r="FS191" s="101">
        <f t="shared" si="205"/>
        <v>3</v>
      </c>
      <c r="FT191" s="101">
        <f t="shared" si="206"/>
        <v>5</v>
      </c>
      <c r="FU191" s="101" t="str">
        <f t="shared" si="198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99"/>
        <v>专属强化石1</v>
      </c>
      <c r="FX191" s="101">
        <f t="shared" si="200"/>
        <v>8</v>
      </c>
      <c r="FY191" s="101" t="str">
        <f t="shared" si="201"/>
        <v>专属强化石2</v>
      </c>
      <c r="FZ191" s="101">
        <f t="shared" si="202"/>
        <v>4</v>
      </c>
      <c r="GA191" s="101">
        <f t="shared" si="207"/>
        <v>0.08</v>
      </c>
      <c r="GB191" s="101">
        <f t="shared" si="208"/>
        <v>1</v>
      </c>
      <c r="GC191" s="101">
        <f t="shared" si="209"/>
        <v>19</v>
      </c>
      <c r="GD191" s="101">
        <f t="shared" si="210"/>
        <v>0</v>
      </c>
      <c r="GE191" s="101">
        <f t="shared" si="211"/>
        <v>1</v>
      </c>
      <c r="GF191" s="101">
        <f t="shared" si="212"/>
        <v>5</v>
      </c>
      <c r="GG191" s="101">
        <f t="shared" si="213"/>
        <v>3.85E-2</v>
      </c>
      <c r="GH191" s="101">
        <f t="shared" si="214"/>
        <v>1</v>
      </c>
      <c r="GI191" s="101">
        <f t="shared" si="215"/>
        <v>9</v>
      </c>
      <c r="GJ191" s="101">
        <f t="shared" si="216"/>
        <v>0.15409999999999999</v>
      </c>
      <c r="GK191" s="101">
        <f t="shared" si="217"/>
        <v>1</v>
      </c>
      <c r="GL191" s="101">
        <f t="shared" si="218"/>
        <v>19</v>
      </c>
    </row>
    <row r="192" spans="170:194" ht="16.5" x14ac:dyDescent="0.2">
      <c r="FN192" s="101">
        <v>187</v>
      </c>
      <c r="FO192" s="101">
        <f t="shared" si="203"/>
        <v>24</v>
      </c>
      <c r="FP192" s="101">
        <f t="shared" si="196"/>
        <v>3</v>
      </c>
      <c r="FQ192" s="14">
        <f t="shared" si="197"/>
        <v>4</v>
      </c>
      <c r="FR192" s="101" t="str">
        <f t="shared" si="204"/>
        <v>典韦专属武器-魂珠-3 6级</v>
      </c>
      <c r="FS192" s="101">
        <f t="shared" si="205"/>
        <v>3</v>
      </c>
      <c r="FT192" s="101">
        <f t="shared" si="206"/>
        <v>6</v>
      </c>
      <c r="FU192" s="101" t="str">
        <f t="shared" si="198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99"/>
        <v>专属强化石1</v>
      </c>
      <c r="FX192" s="101">
        <f t="shared" si="200"/>
        <v>10</v>
      </c>
      <c r="FY192" s="101" t="str">
        <f t="shared" si="201"/>
        <v>专属强化石2</v>
      </c>
      <c r="FZ192" s="101">
        <f t="shared" si="202"/>
        <v>5</v>
      </c>
      <c r="GA192" s="101">
        <f t="shared" si="207"/>
        <v>0.06</v>
      </c>
      <c r="GB192" s="101">
        <f t="shared" si="208"/>
        <v>1</v>
      </c>
      <c r="GC192" s="101">
        <f t="shared" si="209"/>
        <v>25</v>
      </c>
      <c r="GD192" s="101">
        <f t="shared" si="210"/>
        <v>0</v>
      </c>
      <c r="GE192" s="101">
        <f t="shared" si="211"/>
        <v>1</v>
      </c>
      <c r="GF192" s="101">
        <f t="shared" si="212"/>
        <v>6</v>
      </c>
      <c r="GG192" s="101">
        <f t="shared" si="213"/>
        <v>2.9600000000000001E-2</v>
      </c>
      <c r="GH192" s="101">
        <f t="shared" si="214"/>
        <v>1</v>
      </c>
      <c r="GI192" s="101">
        <f t="shared" si="215"/>
        <v>12</v>
      </c>
      <c r="GJ192" s="101">
        <f t="shared" si="216"/>
        <v>0.1186</v>
      </c>
      <c r="GK192" s="101">
        <f t="shared" si="217"/>
        <v>1</v>
      </c>
      <c r="GL192" s="101">
        <f t="shared" si="218"/>
        <v>25</v>
      </c>
    </row>
    <row r="193" spans="170:194" ht="16.5" x14ac:dyDescent="0.2">
      <c r="FN193" s="101">
        <v>188</v>
      </c>
      <c r="FO193" s="101">
        <f t="shared" si="203"/>
        <v>25</v>
      </c>
      <c r="FP193" s="101">
        <f t="shared" si="196"/>
        <v>3</v>
      </c>
      <c r="FQ193" s="14">
        <f t="shared" si="197"/>
        <v>4</v>
      </c>
      <c r="FR193" s="101" t="str">
        <f t="shared" si="204"/>
        <v>典韦专属武器-魂珠-3 7级</v>
      </c>
      <c r="FS193" s="101">
        <f t="shared" si="205"/>
        <v>3</v>
      </c>
      <c r="FT193" s="101">
        <f t="shared" si="206"/>
        <v>7</v>
      </c>
      <c r="FU193" s="101" t="str">
        <f t="shared" si="198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99"/>
        <v>专属强化石1</v>
      </c>
      <c r="FX193" s="101">
        <f t="shared" si="200"/>
        <v>12</v>
      </c>
      <c r="FY193" s="101" t="str">
        <f t="shared" si="201"/>
        <v>专属强化石2</v>
      </c>
      <c r="FZ193" s="101">
        <f t="shared" si="202"/>
        <v>6</v>
      </c>
      <c r="GA193" s="101">
        <f t="shared" si="207"/>
        <v>0.04</v>
      </c>
      <c r="GB193" s="101">
        <f t="shared" si="208"/>
        <v>1</v>
      </c>
      <c r="GC193" s="101">
        <f t="shared" si="209"/>
        <v>34</v>
      </c>
      <c r="GD193" s="101">
        <f t="shared" si="210"/>
        <v>0</v>
      </c>
      <c r="GE193" s="101">
        <f t="shared" si="211"/>
        <v>1</v>
      </c>
      <c r="GF193" s="101">
        <f t="shared" si="212"/>
        <v>8</v>
      </c>
      <c r="GG193" s="101">
        <f t="shared" si="213"/>
        <v>2.1999999999999999E-2</v>
      </c>
      <c r="GH193" s="101">
        <f t="shared" si="214"/>
        <v>1</v>
      </c>
      <c r="GI193" s="101">
        <f t="shared" si="215"/>
        <v>16</v>
      </c>
      <c r="GJ193" s="101">
        <f t="shared" si="216"/>
        <v>8.8099999999999998E-2</v>
      </c>
      <c r="GK193" s="101">
        <f t="shared" si="217"/>
        <v>1</v>
      </c>
      <c r="GL193" s="101">
        <f t="shared" si="218"/>
        <v>34</v>
      </c>
    </row>
    <row r="194" spans="170:194" ht="16.5" x14ac:dyDescent="0.2">
      <c r="FN194" s="101">
        <v>189</v>
      </c>
      <c r="FO194" s="101">
        <f t="shared" si="203"/>
        <v>26</v>
      </c>
      <c r="FP194" s="101">
        <f t="shared" si="196"/>
        <v>3</v>
      </c>
      <c r="FQ194" s="14">
        <f t="shared" si="197"/>
        <v>4</v>
      </c>
      <c r="FR194" s="101" t="str">
        <f t="shared" si="204"/>
        <v>典韦专属武器-魂珠-3 8级</v>
      </c>
      <c r="FS194" s="101">
        <f t="shared" si="205"/>
        <v>3</v>
      </c>
      <c r="FT194" s="101">
        <f t="shared" si="206"/>
        <v>8</v>
      </c>
      <c r="FU194" s="101" t="str">
        <f t="shared" si="198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99"/>
        <v>专属强化石1</v>
      </c>
      <c r="FX194" s="101">
        <f t="shared" si="200"/>
        <v>16</v>
      </c>
      <c r="FY194" s="101" t="str">
        <f t="shared" si="201"/>
        <v>专属强化石2</v>
      </c>
      <c r="FZ194" s="101">
        <f t="shared" si="202"/>
        <v>8</v>
      </c>
      <c r="GA194" s="101">
        <f t="shared" si="207"/>
        <v>0.04</v>
      </c>
      <c r="GB194" s="101">
        <f t="shared" si="208"/>
        <v>1</v>
      </c>
      <c r="GC194" s="101">
        <f t="shared" si="209"/>
        <v>41</v>
      </c>
      <c r="GD194" s="101">
        <f t="shared" si="210"/>
        <v>0</v>
      </c>
      <c r="GE194" s="101">
        <f t="shared" si="211"/>
        <v>1</v>
      </c>
      <c r="GF194" s="101">
        <f t="shared" si="212"/>
        <v>10</v>
      </c>
      <c r="GG194" s="101">
        <f t="shared" si="213"/>
        <v>1.8100000000000002E-2</v>
      </c>
      <c r="GH194" s="101">
        <f t="shared" si="214"/>
        <v>1</v>
      </c>
      <c r="GI194" s="101">
        <f t="shared" si="215"/>
        <v>19</v>
      </c>
      <c r="GJ194" s="101">
        <f t="shared" si="216"/>
        <v>7.2499999999999995E-2</v>
      </c>
      <c r="GK194" s="101">
        <f t="shared" si="217"/>
        <v>1</v>
      </c>
      <c r="GL194" s="101">
        <f t="shared" si="218"/>
        <v>41</v>
      </c>
    </row>
    <row r="195" spans="170:194" ht="16.5" x14ac:dyDescent="0.2">
      <c r="FN195" s="101">
        <v>190</v>
      </c>
      <c r="FO195" s="101">
        <f t="shared" si="203"/>
        <v>27</v>
      </c>
      <c r="FP195" s="101">
        <f t="shared" si="196"/>
        <v>3</v>
      </c>
      <c r="FQ195" s="14">
        <f t="shared" si="197"/>
        <v>4</v>
      </c>
      <c r="FR195" s="101" t="str">
        <f t="shared" si="204"/>
        <v>典韦专属武器-魂珠-3 9级</v>
      </c>
      <c r="FS195" s="101">
        <f t="shared" si="205"/>
        <v>3</v>
      </c>
      <c r="FT195" s="101">
        <f t="shared" si="206"/>
        <v>9</v>
      </c>
      <c r="FU195" s="101" t="str">
        <f t="shared" si="198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99"/>
        <v>专属强化石1</v>
      </c>
      <c r="FX195" s="101">
        <f t="shared" si="200"/>
        <v>20</v>
      </c>
      <c r="FY195" s="101" t="str">
        <f t="shared" si="201"/>
        <v>专属强化石2</v>
      </c>
      <c r="FZ195" s="101">
        <f t="shared" si="202"/>
        <v>10</v>
      </c>
      <c r="GA195" s="101">
        <f t="shared" si="207"/>
        <v>0.03</v>
      </c>
      <c r="GB195" s="101">
        <f t="shared" si="208"/>
        <v>1</v>
      </c>
      <c r="GC195" s="101">
        <f t="shared" si="209"/>
        <v>54</v>
      </c>
      <c r="GD195" s="101">
        <f t="shared" si="210"/>
        <v>0</v>
      </c>
      <c r="GE195" s="101">
        <f t="shared" si="211"/>
        <v>1</v>
      </c>
      <c r="GF195" s="101">
        <f t="shared" si="212"/>
        <v>12</v>
      </c>
      <c r="GG195" s="101">
        <f t="shared" si="213"/>
        <v>1.4E-2</v>
      </c>
      <c r="GH195" s="101">
        <f t="shared" si="214"/>
        <v>1</v>
      </c>
      <c r="GI195" s="101">
        <f t="shared" si="215"/>
        <v>25</v>
      </c>
      <c r="GJ195" s="101">
        <f t="shared" si="216"/>
        <v>5.6000000000000001E-2</v>
      </c>
      <c r="GK195" s="101">
        <f t="shared" si="217"/>
        <v>1</v>
      </c>
      <c r="GL195" s="101">
        <f t="shared" si="218"/>
        <v>54</v>
      </c>
    </row>
    <row r="196" spans="170:194" ht="16.5" x14ac:dyDescent="0.2">
      <c r="FN196" s="101">
        <v>191</v>
      </c>
      <c r="FO196" s="101">
        <f t="shared" si="203"/>
        <v>0</v>
      </c>
      <c r="FP196" s="101">
        <f t="shared" si="196"/>
        <v>3</v>
      </c>
      <c r="FQ196" s="14">
        <f t="shared" si="197"/>
        <v>4</v>
      </c>
      <c r="FR196" s="101" t="str">
        <f t="shared" si="204"/>
        <v>典韦专属武器-魂珠-4 0级</v>
      </c>
      <c r="FS196" s="101">
        <f t="shared" si="205"/>
        <v>4</v>
      </c>
      <c r="FT196" s="101">
        <f t="shared" si="206"/>
        <v>0</v>
      </c>
      <c r="FU196" s="101" t="str">
        <f t="shared" si="198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99"/>
        <v/>
      </c>
      <c r="FX196" s="101" t="str">
        <f t="shared" si="200"/>
        <v/>
      </c>
      <c r="FY196" s="101" t="str">
        <f t="shared" si="201"/>
        <v/>
      </c>
      <c r="FZ196" s="101" t="str">
        <f t="shared" si="202"/>
        <v/>
      </c>
      <c r="GA196" s="101" t="str">
        <f t="shared" si="207"/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2"/>
        <v/>
      </c>
      <c r="GG196" s="101" t="str">
        <f t="shared" si="213"/>
        <v/>
      </c>
      <c r="GH196" s="101" t="str">
        <f t="shared" si="214"/>
        <v/>
      </c>
      <c r="GI196" s="101" t="str">
        <f t="shared" si="215"/>
        <v/>
      </c>
      <c r="GJ196" s="101" t="str">
        <f t="shared" si="216"/>
        <v/>
      </c>
      <c r="GK196" s="101" t="str">
        <f t="shared" si="217"/>
        <v/>
      </c>
      <c r="GL196" s="101" t="str">
        <f t="shared" si="218"/>
        <v/>
      </c>
    </row>
    <row r="197" spans="170:194" ht="16.5" x14ac:dyDescent="0.2">
      <c r="FN197" s="101">
        <v>192</v>
      </c>
      <c r="FO197" s="101">
        <f t="shared" si="203"/>
        <v>28</v>
      </c>
      <c r="FP197" s="101">
        <f t="shared" si="196"/>
        <v>3</v>
      </c>
      <c r="FQ197" s="14">
        <f t="shared" si="197"/>
        <v>4</v>
      </c>
      <c r="FR197" s="101" t="str">
        <f t="shared" si="204"/>
        <v>典韦专属武器-魂珠-4 1级</v>
      </c>
      <c r="FS197" s="101">
        <f t="shared" si="205"/>
        <v>4</v>
      </c>
      <c r="FT197" s="101">
        <f t="shared" si="206"/>
        <v>1</v>
      </c>
      <c r="FU197" s="101" t="str">
        <f t="shared" si="198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99"/>
        <v>专属强化石2</v>
      </c>
      <c r="FX197" s="101">
        <f t="shared" si="200"/>
        <v>3</v>
      </c>
      <c r="FY197" s="101" t="str">
        <f t="shared" si="201"/>
        <v>专属强化石3</v>
      </c>
      <c r="FZ197" s="101">
        <f t="shared" si="202"/>
        <v>1</v>
      </c>
      <c r="GA197" s="101">
        <f t="shared" si="207"/>
        <v>0.2</v>
      </c>
      <c r="GB197" s="101">
        <f t="shared" si="208"/>
        <v>1</v>
      </c>
      <c r="GC197" s="101">
        <f t="shared" si="209"/>
        <v>7</v>
      </c>
      <c r="GD197" s="101">
        <f t="shared" si="210"/>
        <v>0</v>
      </c>
      <c r="GE197" s="101">
        <f t="shared" si="211"/>
        <v>1</v>
      </c>
      <c r="GF197" s="101">
        <f t="shared" si="212"/>
        <v>2</v>
      </c>
      <c r="GG197" s="101">
        <f t="shared" si="213"/>
        <v>0.1012</v>
      </c>
      <c r="GH197" s="101">
        <f t="shared" si="214"/>
        <v>1</v>
      </c>
      <c r="GI197" s="101">
        <f t="shared" si="215"/>
        <v>3</v>
      </c>
      <c r="GJ197" s="101">
        <f t="shared" si="216"/>
        <v>0.40479999999999999</v>
      </c>
      <c r="GK197" s="101">
        <f t="shared" si="217"/>
        <v>1</v>
      </c>
      <c r="GL197" s="101">
        <f t="shared" si="218"/>
        <v>7</v>
      </c>
    </row>
    <row r="198" spans="170:194" ht="16.5" x14ac:dyDescent="0.2">
      <c r="FN198" s="101">
        <v>193</v>
      </c>
      <c r="FO198" s="101">
        <f t="shared" si="203"/>
        <v>29</v>
      </c>
      <c r="FP198" s="101">
        <f t="shared" si="196"/>
        <v>3</v>
      </c>
      <c r="FQ198" s="14">
        <f t="shared" si="197"/>
        <v>4</v>
      </c>
      <c r="FR198" s="101" t="str">
        <f t="shared" si="204"/>
        <v>典韦专属武器-魂珠-4 2级</v>
      </c>
      <c r="FS198" s="101">
        <f t="shared" si="205"/>
        <v>4</v>
      </c>
      <c r="FT198" s="101">
        <f t="shared" si="206"/>
        <v>2</v>
      </c>
      <c r="FU198" s="101" t="str">
        <f t="shared" si="198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99"/>
        <v>专属强化石2</v>
      </c>
      <c r="FX198" s="101">
        <f t="shared" si="200"/>
        <v>3</v>
      </c>
      <c r="FY198" s="101" t="str">
        <f t="shared" si="201"/>
        <v>专属强化石3</v>
      </c>
      <c r="FZ198" s="101">
        <f t="shared" si="202"/>
        <v>1</v>
      </c>
      <c r="GA198" s="101">
        <f t="shared" si="207"/>
        <v>0.1</v>
      </c>
      <c r="GB198" s="101">
        <f t="shared" si="208"/>
        <v>1</v>
      </c>
      <c r="GC198" s="101">
        <f t="shared" si="209"/>
        <v>15</v>
      </c>
      <c r="GD198" s="101">
        <f t="shared" si="210"/>
        <v>0</v>
      </c>
      <c r="GE198" s="101">
        <f t="shared" si="211"/>
        <v>1</v>
      </c>
      <c r="GF198" s="101">
        <f t="shared" si="212"/>
        <v>3</v>
      </c>
      <c r="GG198" s="101">
        <f t="shared" si="213"/>
        <v>5.0599999999999999E-2</v>
      </c>
      <c r="GH198" s="101">
        <f t="shared" si="214"/>
        <v>1</v>
      </c>
      <c r="GI198" s="101">
        <f t="shared" si="215"/>
        <v>7</v>
      </c>
      <c r="GJ198" s="101">
        <f t="shared" si="216"/>
        <v>0.2024</v>
      </c>
      <c r="GK198" s="101">
        <f t="shared" si="217"/>
        <v>1</v>
      </c>
      <c r="GL198" s="101">
        <f t="shared" si="218"/>
        <v>15</v>
      </c>
    </row>
    <row r="199" spans="170:194" ht="16.5" x14ac:dyDescent="0.2">
      <c r="FN199" s="101">
        <v>194</v>
      </c>
      <c r="FO199" s="101">
        <f t="shared" si="203"/>
        <v>30</v>
      </c>
      <c r="FP199" s="101">
        <f t="shared" ref="FP199:FP262" si="219">INT((FN199-1)/80+1)</f>
        <v>3</v>
      </c>
      <c r="FQ199" s="14">
        <f t="shared" ref="FQ199:FQ262" si="220">INDEX($FJ$6:$FJ$26,FP199)</f>
        <v>4</v>
      </c>
      <c r="FR199" s="101" t="str">
        <f t="shared" si="204"/>
        <v>典韦专属武器-魂珠-4 3级</v>
      </c>
      <c r="FS199" s="101">
        <f t="shared" si="205"/>
        <v>4</v>
      </c>
      <c r="FT199" s="101">
        <f t="shared" si="206"/>
        <v>3</v>
      </c>
      <c r="FU199" s="101" t="str">
        <f t="shared" ref="FU199:FU262" si="221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222">IF($FT199&gt;0,IF(INDEX($EI$6:$EI$77,$FO199)&gt;=FW$3,INDEX(EL$6:EL$77,$FO199),""),"")</f>
        <v>专属强化石2</v>
      </c>
      <c r="FX199" s="101">
        <f t="shared" ref="FX199:FX262" si="223">IF($FT199&gt;0,IF(INDEX($EI$6:$EI$77,$FO199)&gt;=FX$3,INDEX(EM$6:EM$77,$FO199),""),"")</f>
        <v>3</v>
      </c>
      <c r="FY199" s="101" t="str">
        <f t="shared" ref="FY199:FY262" si="224">IF($FT199&gt;0,IF(INDEX($EI$6:$EI$77,$FO199)&gt;=FY$3,INDEX(EN$6:EN$77,$FO199),""),"")</f>
        <v>专属强化石3</v>
      </c>
      <c r="FZ199" s="101">
        <f t="shared" ref="FZ199:FZ262" si="225">IF($FT199&gt;0,IF(INDEX($EI$6:$EI$77,$FO199)&gt;=FZ$3,INDEX(EO$6:EO$77,$FO199),""),"")</f>
        <v>1</v>
      </c>
      <c r="GA199" s="101">
        <f t="shared" si="207"/>
        <v>7.0000000000000007E-2</v>
      </c>
      <c r="GB199" s="101">
        <f t="shared" si="208"/>
        <v>1</v>
      </c>
      <c r="GC199" s="101">
        <f t="shared" si="209"/>
        <v>22</v>
      </c>
      <c r="GD199" s="101">
        <f t="shared" si="210"/>
        <v>0</v>
      </c>
      <c r="GE199" s="101">
        <f t="shared" si="211"/>
        <v>1</v>
      </c>
      <c r="GF199" s="101">
        <f t="shared" si="212"/>
        <v>5</v>
      </c>
      <c r="GG199" s="101">
        <f t="shared" si="213"/>
        <v>3.3700000000000001E-2</v>
      </c>
      <c r="GH199" s="101">
        <f t="shared" si="214"/>
        <v>1</v>
      </c>
      <c r="GI199" s="101">
        <f t="shared" si="215"/>
        <v>10</v>
      </c>
      <c r="GJ199" s="101">
        <f t="shared" si="216"/>
        <v>0.13489999999999999</v>
      </c>
      <c r="GK199" s="101">
        <f t="shared" si="217"/>
        <v>1</v>
      </c>
      <c r="GL199" s="101">
        <f t="shared" si="218"/>
        <v>22</v>
      </c>
    </row>
    <row r="200" spans="170:194" ht="16.5" x14ac:dyDescent="0.2">
      <c r="FN200" s="101">
        <v>195</v>
      </c>
      <c r="FO200" s="101">
        <f t="shared" si="203"/>
        <v>31</v>
      </c>
      <c r="FP200" s="101">
        <f t="shared" si="219"/>
        <v>3</v>
      </c>
      <c r="FQ200" s="14">
        <f t="shared" si="220"/>
        <v>4</v>
      </c>
      <c r="FR200" s="101" t="str">
        <f t="shared" si="204"/>
        <v>典韦专属武器-魂珠-4 4级</v>
      </c>
      <c r="FS200" s="101">
        <f t="shared" si="205"/>
        <v>4</v>
      </c>
      <c r="FT200" s="101">
        <f t="shared" si="206"/>
        <v>4</v>
      </c>
      <c r="FU200" s="101" t="str">
        <f t="shared" si="221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222"/>
        <v>专属强化石2</v>
      </c>
      <c r="FX200" s="101">
        <f t="shared" si="223"/>
        <v>5</v>
      </c>
      <c r="FY200" s="101" t="str">
        <f t="shared" si="224"/>
        <v>专属强化石3</v>
      </c>
      <c r="FZ200" s="101">
        <f t="shared" si="225"/>
        <v>2</v>
      </c>
      <c r="GA200" s="101">
        <f t="shared" si="207"/>
        <v>0.08</v>
      </c>
      <c r="GB200" s="101">
        <f t="shared" si="208"/>
        <v>1</v>
      </c>
      <c r="GC200" s="101">
        <f t="shared" si="209"/>
        <v>19</v>
      </c>
      <c r="GD200" s="101">
        <f t="shared" si="210"/>
        <v>0</v>
      </c>
      <c r="GE200" s="101">
        <f t="shared" si="211"/>
        <v>1</v>
      </c>
      <c r="GF200" s="101">
        <f t="shared" si="212"/>
        <v>4</v>
      </c>
      <c r="GG200" s="101">
        <f t="shared" si="213"/>
        <v>4.0500000000000001E-2</v>
      </c>
      <c r="GH200" s="101">
        <f t="shared" si="214"/>
        <v>1</v>
      </c>
      <c r="GI200" s="101">
        <f t="shared" si="215"/>
        <v>9</v>
      </c>
      <c r="GJ200" s="101">
        <f t="shared" si="216"/>
        <v>0.16189999999999999</v>
      </c>
      <c r="GK200" s="101">
        <f t="shared" si="217"/>
        <v>1</v>
      </c>
      <c r="GL200" s="101">
        <f t="shared" si="218"/>
        <v>19</v>
      </c>
    </row>
    <row r="201" spans="170:194" ht="16.5" x14ac:dyDescent="0.2">
      <c r="FN201" s="101">
        <v>196</v>
      </c>
      <c r="FO201" s="101">
        <f t="shared" si="203"/>
        <v>32</v>
      </c>
      <c r="FP201" s="101">
        <f t="shared" si="219"/>
        <v>3</v>
      </c>
      <c r="FQ201" s="14">
        <f t="shared" si="220"/>
        <v>4</v>
      </c>
      <c r="FR201" s="101" t="str">
        <f t="shared" si="204"/>
        <v>典韦专属武器-魂珠-4 5级</v>
      </c>
      <c r="FS201" s="101">
        <f t="shared" si="205"/>
        <v>4</v>
      </c>
      <c r="FT201" s="101">
        <f t="shared" si="206"/>
        <v>5</v>
      </c>
      <c r="FU201" s="101" t="str">
        <f t="shared" si="221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222"/>
        <v>专属强化石2</v>
      </c>
      <c r="FX201" s="101">
        <f t="shared" si="223"/>
        <v>5</v>
      </c>
      <c r="FY201" s="101" t="str">
        <f t="shared" si="224"/>
        <v>专属强化石3</v>
      </c>
      <c r="FZ201" s="101">
        <f t="shared" si="225"/>
        <v>2</v>
      </c>
      <c r="GA201" s="101">
        <f t="shared" si="207"/>
        <v>0.05</v>
      </c>
      <c r="GB201" s="101">
        <f t="shared" si="208"/>
        <v>1</v>
      </c>
      <c r="GC201" s="101">
        <f t="shared" si="209"/>
        <v>30</v>
      </c>
      <c r="GD201" s="101">
        <f t="shared" si="210"/>
        <v>0</v>
      </c>
      <c r="GE201" s="101">
        <f t="shared" si="211"/>
        <v>1</v>
      </c>
      <c r="GF201" s="101">
        <f t="shared" si="212"/>
        <v>7</v>
      </c>
      <c r="GG201" s="101">
        <f t="shared" si="213"/>
        <v>2.53E-2</v>
      </c>
      <c r="GH201" s="101">
        <f t="shared" si="214"/>
        <v>1</v>
      </c>
      <c r="GI201" s="101">
        <f t="shared" si="215"/>
        <v>14</v>
      </c>
      <c r="GJ201" s="101">
        <f t="shared" si="216"/>
        <v>0.1012</v>
      </c>
      <c r="GK201" s="101">
        <f t="shared" si="217"/>
        <v>1</v>
      </c>
      <c r="GL201" s="101">
        <f t="shared" si="218"/>
        <v>30</v>
      </c>
    </row>
    <row r="202" spans="170:194" ht="16.5" x14ac:dyDescent="0.2">
      <c r="FN202" s="101">
        <v>197</v>
      </c>
      <c r="FO202" s="101">
        <f t="shared" si="203"/>
        <v>33</v>
      </c>
      <c r="FP202" s="101">
        <f t="shared" si="219"/>
        <v>3</v>
      </c>
      <c r="FQ202" s="14">
        <f t="shared" si="220"/>
        <v>4</v>
      </c>
      <c r="FR202" s="101" t="str">
        <f t="shared" si="204"/>
        <v>典韦专属武器-魂珠-4 6级</v>
      </c>
      <c r="FS202" s="101">
        <f t="shared" si="205"/>
        <v>4</v>
      </c>
      <c r="FT202" s="101">
        <f t="shared" si="206"/>
        <v>6</v>
      </c>
      <c r="FU202" s="101" t="str">
        <f t="shared" si="221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222"/>
        <v>专属强化石2</v>
      </c>
      <c r="FX202" s="101">
        <f t="shared" si="223"/>
        <v>5</v>
      </c>
      <c r="FY202" s="101" t="str">
        <f t="shared" si="224"/>
        <v>专属强化石3</v>
      </c>
      <c r="FZ202" s="101">
        <f t="shared" si="225"/>
        <v>2</v>
      </c>
      <c r="GA202" s="101">
        <f t="shared" si="207"/>
        <v>0.03</v>
      </c>
      <c r="GB202" s="101">
        <f t="shared" si="208"/>
        <v>1</v>
      </c>
      <c r="GC202" s="101">
        <f t="shared" si="209"/>
        <v>48</v>
      </c>
      <c r="GD202" s="101">
        <f t="shared" si="210"/>
        <v>0</v>
      </c>
      <c r="GE202" s="101">
        <f t="shared" si="211"/>
        <v>1</v>
      </c>
      <c r="GF202" s="101">
        <f t="shared" si="212"/>
        <v>11</v>
      </c>
      <c r="GG202" s="101">
        <f t="shared" si="213"/>
        <v>1.5599999999999999E-2</v>
      </c>
      <c r="GH202" s="101">
        <f t="shared" si="214"/>
        <v>1</v>
      </c>
      <c r="GI202" s="101">
        <f t="shared" si="215"/>
        <v>22</v>
      </c>
      <c r="GJ202" s="101">
        <f t="shared" si="216"/>
        <v>6.2300000000000001E-2</v>
      </c>
      <c r="GK202" s="101">
        <f t="shared" si="217"/>
        <v>1</v>
      </c>
      <c r="GL202" s="101">
        <f t="shared" si="218"/>
        <v>48</v>
      </c>
    </row>
    <row r="203" spans="170:194" ht="16.5" x14ac:dyDescent="0.2">
      <c r="FN203" s="101">
        <v>198</v>
      </c>
      <c r="FO203" s="101">
        <f t="shared" si="203"/>
        <v>34</v>
      </c>
      <c r="FP203" s="101">
        <f t="shared" si="219"/>
        <v>3</v>
      </c>
      <c r="FQ203" s="14">
        <f t="shared" si="220"/>
        <v>4</v>
      </c>
      <c r="FR203" s="101" t="str">
        <f t="shared" si="204"/>
        <v>典韦专属武器-魂珠-4 7级</v>
      </c>
      <c r="FS203" s="101">
        <f t="shared" si="205"/>
        <v>4</v>
      </c>
      <c r="FT203" s="101">
        <f t="shared" si="206"/>
        <v>7</v>
      </c>
      <c r="FU203" s="101" t="str">
        <f t="shared" si="221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222"/>
        <v>专属强化石2</v>
      </c>
      <c r="FX203" s="101">
        <f t="shared" si="223"/>
        <v>8</v>
      </c>
      <c r="FY203" s="101" t="str">
        <f t="shared" si="224"/>
        <v>专属强化石3</v>
      </c>
      <c r="FZ203" s="101">
        <f t="shared" si="225"/>
        <v>3</v>
      </c>
      <c r="GA203" s="101">
        <f t="shared" si="207"/>
        <v>0.03</v>
      </c>
      <c r="GB203" s="101">
        <f t="shared" si="208"/>
        <v>1</v>
      </c>
      <c r="GC203" s="101">
        <f t="shared" si="209"/>
        <v>52</v>
      </c>
      <c r="GD203" s="101">
        <f t="shared" si="210"/>
        <v>0</v>
      </c>
      <c r="GE203" s="101">
        <f t="shared" si="211"/>
        <v>1</v>
      </c>
      <c r="GF203" s="101">
        <f t="shared" si="212"/>
        <v>12</v>
      </c>
      <c r="GG203" s="101">
        <f t="shared" si="213"/>
        <v>1.4500000000000001E-2</v>
      </c>
      <c r="GH203" s="101">
        <f t="shared" si="214"/>
        <v>1</v>
      </c>
      <c r="GI203" s="101">
        <f t="shared" si="215"/>
        <v>24</v>
      </c>
      <c r="GJ203" s="101">
        <f t="shared" si="216"/>
        <v>5.7799999999999997E-2</v>
      </c>
      <c r="GK203" s="101">
        <f t="shared" si="217"/>
        <v>1</v>
      </c>
      <c r="GL203" s="101">
        <f t="shared" si="218"/>
        <v>52</v>
      </c>
    </row>
    <row r="204" spans="170:194" ht="16.5" x14ac:dyDescent="0.2">
      <c r="FN204" s="101">
        <v>199</v>
      </c>
      <c r="FO204" s="101">
        <f t="shared" si="203"/>
        <v>35</v>
      </c>
      <c r="FP204" s="101">
        <f t="shared" si="219"/>
        <v>3</v>
      </c>
      <c r="FQ204" s="14">
        <f t="shared" si="220"/>
        <v>4</v>
      </c>
      <c r="FR204" s="101" t="str">
        <f t="shared" si="204"/>
        <v>典韦专属武器-魂珠-4 8级</v>
      </c>
      <c r="FS204" s="101">
        <f t="shared" si="205"/>
        <v>4</v>
      </c>
      <c r="FT204" s="101">
        <f t="shared" si="206"/>
        <v>8</v>
      </c>
      <c r="FU204" s="101" t="str">
        <f t="shared" si="221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222"/>
        <v>专属强化石2</v>
      </c>
      <c r="FX204" s="101">
        <f t="shared" si="223"/>
        <v>11</v>
      </c>
      <c r="FY204" s="101" t="str">
        <f t="shared" si="224"/>
        <v>专属强化石3</v>
      </c>
      <c r="FZ204" s="101">
        <f t="shared" si="225"/>
        <v>4</v>
      </c>
      <c r="GA204" s="101">
        <f t="shared" si="207"/>
        <v>0.02</v>
      </c>
      <c r="GB204" s="101">
        <f t="shared" si="208"/>
        <v>1</v>
      </c>
      <c r="GC204" s="101">
        <f t="shared" si="209"/>
        <v>63</v>
      </c>
      <c r="GD204" s="101">
        <f t="shared" si="210"/>
        <v>0</v>
      </c>
      <c r="GE204" s="101">
        <f t="shared" si="211"/>
        <v>1</v>
      </c>
      <c r="GF204" s="101">
        <f t="shared" si="212"/>
        <v>15</v>
      </c>
      <c r="GG204" s="101">
        <f t="shared" si="213"/>
        <v>1.1900000000000001E-2</v>
      </c>
      <c r="GH204" s="101">
        <f t="shared" si="214"/>
        <v>1</v>
      </c>
      <c r="GI204" s="101">
        <f t="shared" si="215"/>
        <v>29</v>
      </c>
      <c r="GJ204" s="101">
        <f t="shared" si="216"/>
        <v>4.7600000000000003E-2</v>
      </c>
      <c r="GK204" s="101">
        <f t="shared" si="217"/>
        <v>1</v>
      </c>
      <c r="GL204" s="101">
        <f t="shared" si="218"/>
        <v>63</v>
      </c>
    </row>
    <row r="205" spans="170:194" ht="16.5" x14ac:dyDescent="0.2">
      <c r="FN205" s="101">
        <v>200</v>
      </c>
      <c r="FO205" s="101">
        <f t="shared" si="203"/>
        <v>36</v>
      </c>
      <c r="FP205" s="101">
        <f t="shared" si="219"/>
        <v>3</v>
      </c>
      <c r="FQ205" s="14">
        <f t="shared" si="220"/>
        <v>4</v>
      </c>
      <c r="FR205" s="101" t="str">
        <f t="shared" si="204"/>
        <v>典韦专属武器-魂珠-4 9级</v>
      </c>
      <c r="FS205" s="101">
        <f t="shared" si="205"/>
        <v>4</v>
      </c>
      <c r="FT205" s="101">
        <f t="shared" si="206"/>
        <v>9</v>
      </c>
      <c r="FU205" s="101" t="str">
        <f t="shared" si="221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222"/>
        <v>专属强化石2</v>
      </c>
      <c r="FX205" s="101">
        <f t="shared" si="223"/>
        <v>16</v>
      </c>
      <c r="FY205" s="101" t="str">
        <f t="shared" si="224"/>
        <v>专属强化石3</v>
      </c>
      <c r="FZ205" s="101">
        <f t="shared" si="225"/>
        <v>6</v>
      </c>
      <c r="GA205" s="101">
        <f t="shared" si="207"/>
        <v>0.02</v>
      </c>
      <c r="GB205" s="101">
        <f t="shared" si="208"/>
        <v>1</v>
      </c>
      <c r="GC205" s="101">
        <f t="shared" si="209"/>
        <v>68</v>
      </c>
      <c r="GD205" s="101">
        <f t="shared" si="210"/>
        <v>0</v>
      </c>
      <c r="GE205" s="101">
        <f t="shared" si="211"/>
        <v>1</v>
      </c>
      <c r="GF205" s="101">
        <f t="shared" si="212"/>
        <v>16</v>
      </c>
      <c r="GG205" s="101">
        <f t="shared" si="213"/>
        <v>1.0999999999999999E-2</v>
      </c>
      <c r="GH205" s="101">
        <f t="shared" si="214"/>
        <v>1</v>
      </c>
      <c r="GI205" s="101">
        <f t="shared" si="215"/>
        <v>32</v>
      </c>
      <c r="GJ205" s="101">
        <f t="shared" si="216"/>
        <v>4.4200000000000003E-2</v>
      </c>
      <c r="GK205" s="101">
        <f t="shared" si="217"/>
        <v>1</v>
      </c>
      <c r="GL205" s="101">
        <f t="shared" si="218"/>
        <v>68</v>
      </c>
    </row>
    <row r="206" spans="170:194" ht="16.5" x14ac:dyDescent="0.2">
      <c r="FN206" s="101">
        <v>201</v>
      </c>
      <c r="FO206" s="101">
        <f t="shared" si="203"/>
        <v>0</v>
      </c>
      <c r="FP206" s="101">
        <f t="shared" si="219"/>
        <v>3</v>
      </c>
      <c r="FQ206" s="14">
        <f t="shared" si="220"/>
        <v>4</v>
      </c>
      <c r="FR206" s="101" t="str">
        <f t="shared" si="204"/>
        <v>典韦专属武器-魂珠-5 0级</v>
      </c>
      <c r="FS206" s="101">
        <f t="shared" si="205"/>
        <v>5</v>
      </c>
      <c r="FT206" s="101">
        <f t="shared" si="206"/>
        <v>0</v>
      </c>
      <c r="FU206" s="101" t="str">
        <f t="shared" si="221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222"/>
        <v/>
      </c>
      <c r="FX206" s="101" t="str">
        <f t="shared" si="223"/>
        <v/>
      </c>
      <c r="FY206" s="101" t="str">
        <f t="shared" si="224"/>
        <v/>
      </c>
      <c r="FZ206" s="101" t="str">
        <f t="shared" si="225"/>
        <v/>
      </c>
      <c r="GA206" s="101" t="str">
        <f t="shared" si="207"/>
        <v/>
      </c>
      <c r="GB206" s="101" t="str">
        <f t="shared" si="208"/>
        <v/>
      </c>
      <c r="GC206" s="101" t="str">
        <f t="shared" si="209"/>
        <v/>
      </c>
      <c r="GD206" s="101" t="str">
        <f t="shared" si="210"/>
        <v/>
      </c>
      <c r="GE206" s="101" t="str">
        <f t="shared" si="211"/>
        <v/>
      </c>
      <c r="GF206" s="101" t="str">
        <f t="shared" si="212"/>
        <v/>
      </c>
      <c r="GG206" s="101" t="str">
        <f t="shared" si="213"/>
        <v/>
      </c>
      <c r="GH206" s="101" t="str">
        <f t="shared" si="214"/>
        <v/>
      </c>
      <c r="GI206" s="101" t="str">
        <f t="shared" si="215"/>
        <v/>
      </c>
      <c r="GJ206" s="101" t="str">
        <f t="shared" si="216"/>
        <v/>
      </c>
      <c r="GK206" s="101" t="str">
        <f t="shared" si="217"/>
        <v/>
      </c>
      <c r="GL206" s="101" t="str">
        <f t="shared" si="218"/>
        <v/>
      </c>
    </row>
    <row r="207" spans="170:194" ht="16.5" x14ac:dyDescent="0.2">
      <c r="FN207" s="101">
        <v>202</v>
      </c>
      <c r="FO207" s="101">
        <f t="shared" si="203"/>
        <v>37</v>
      </c>
      <c r="FP207" s="101">
        <f t="shared" si="219"/>
        <v>3</v>
      </c>
      <c r="FQ207" s="14">
        <f t="shared" si="220"/>
        <v>4</v>
      </c>
      <c r="FR207" s="101" t="str">
        <f t="shared" si="204"/>
        <v>典韦专属武器-魂珠-5 1级</v>
      </c>
      <c r="FS207" s="101">
        <f t="shared" si="205"/>
        <v>5</v>
      </c>
      <c r="FT207" s="101">
        <f t="shared" si="206"/>
        <v>1</v>
      </c>
      <c r="FU207" s="101" t="str">
        <f t="shared" si="221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222"/>
        <v>专属强化石2</v>
      </c>
      <c r="FX207" s="101">
        <f t="shared" si="223"/>
        <v>3</v>
      </c>
      <c r="FY207" s="101" t="str">
        <f t="shared" si="224"/>
        <v>专属强化石3</v>
      </c>
      <c r="FZ207" s="101">
        <f t="shared" si="225"/>
        <v>2</v>
      </c>
      <c r="GA207" s="101">
        <f t="shared" si="207"/>
        <v>0.2</v>
      </c>
      <c r="GB207" s="101">
        <f t="shared" si="208"/>
        <v>1</v>
      </c>
      <c r="GC207" s="101">
        <f t="shared" si="209"/>
        <v>7</v>
      </c>
      <c r="GD207" s="101">
        <f t="shared" si="210"/>
        <v>0</v>
      </c>
      <c r="GE207" s="101">
        <f t="shared" si="211"/>
        <v>1</v>
      </c>
      <c r="GF207" s="101">
        <f t="shared" si="212"/>
        <v>2</v>
      </c>
      <c r="GG207" s="101">
        <f t="shared" si="213"/>
        <v>0.1012</v>
      </c>
      <c r="GH207" s="101">
        <f t="shared" si="214"/>
        <v>1</v>
      </c>
      <c r="GI207" s="101">
        <f t="shared" si="215"/>
        <v>3</v>
      </c>
      <c r="GJ207" s="101">
        <f t="shared" si="216"/>
        <v>0.40479999999999999</v>
      </c>
      <c r="GK207" s="101">
        <f t="shared" si="217"/>
        <v>1</v>
      </c>
      <c r="GL207" s="101">
        <f t="shared" si="218"/>
        <v>7</v>
      </c>
    </row>
    <row r="208" spans="170:194" ht="16.5" x14ac:dyDescent="0.2">
      <c r="FN208" s="101">
        <v>203</v>
      </c>
      <c r="FO208" s="101">
        <f t="shared" si="203"/>
        <v>38</v>
      </c>
      <c r="FP208" s="101">
        <f t="shared" si="219"/>
        <v>3</v>
      </c>
      <c r="FQ208" s="14">
        <f t="shared" si="220"/>
        <v>4</v>
      </c>
      <c r="FR208" s="101" t="str">
        <f t="shared" si="204"/>
        <v>典韦专属武器-魂珠-5 2级</v>
      </c>
      <c r="FS208" s="101">
        <f t="shared" si="205"/>
        <v>5</v>
      </c>
      <c r="FT208" s="101">
        <f t="shared" si="206"/>
        <v>2</v>
      </c>
      <c r="FU208" s="101" t="str">
        <f t="shared" si="221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222"/>
        <v>专属强化石2</v>
      </c>
      <c r="FX208" s="101">
        <f t="shared" si="223"/>
        <v>3</v>
      </c>
      <c r="FY208" s="101" t="str">
        <f t="shared" si="224"/>
        <v>专属强化石3</v>
      </c>
      <c r="FZ208" s="101">
        <f t="shared" si="225"/>
        <v>2</v>
      </c>
      <c r="GA208" s="101">
        <f t="shared" si="207"/>
        <v>0.1</v>
      </c>
      <c r="GB208" s="101">
        <f t="shared" si="208"/>
        <v>1</v>
      </c>
      <c r="GC208" s="101">
        <f t="shared" si="209"/>
        <v>15</v>
      </c>
      <c r="GD208" s="101">
        <f t="shared" si="210"/>
        <v>0</v>
      </c>
      <c r="GE208" s="101">
        <f t="shared" si="211"/>
        <v>1</v>
      </c>
      <c r="GF208" s="101">
        <f t="shared" si="212"/>
        <v>3</v>
      </c>
      <c r="GG208" s="101">
        <f t="shared" si="213"/>
        <v>5.0599999999999999E-2</v>
      </c>
      <c r="GH208" s="101">
        <f t="shared" si="214"/>
        <v>1</v>
      </c>
      <c r="GI208" s="101">
        <f t="shared" si="215"/>
        <v>7</v>
      </c>
      <c r="GJ208" s="101">
        <f t="shared" si="216"/>
        <v>0.2024</v>
      </c>
      <c r="GK208" s="101">
        <f t="shared" si="217"/>
        <v>1</v>
      </c>
      <c r="GL208" s="101">
        <f t="shared" si="218"/>
        <v>15</v>
      </c>
    </row>
    <row r="209" spans="170:194" ht="16.5" x14ac:dyDescent="0.2">
      <c r="FN209" s="101">
        <v>204</v>
      </c>
      <c r="FO209" s="101">
        <f t="shared" si="203"/>
        <v>39</v>
      </c>
      <c r="FP209" s="101">
        <f t="shared" si="219"/>
        <v>3</v>
      </c>
      <c r="FQ209" s="14">
        <f t="shared" si="220"/>
        <v>4</v>
      </c>
      <c r="FR209" s="101" t="str">
        <f t="shared" si="204"/>
        <v>典韦专属武器-魂珠-5 3级</v>
      </c>
      <c r="FS209" s="101">
        <f t="shared" si="205"/>
        <v>5</v>
      </c>
      <c r="FT209" s="101">
        <f t="shared" si="206"/>
        <v>3</v>
      </c>
      <c r="FU209" s="101" t="str">
        <f t="shared" si="221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222"/>
        <v>专属强化石2</v>
      </c>
      <c r="FX209" s="101">
        <f t="shared" si="223"/>
        <v>3</v>
      </c>
      <c r="FY209" s="101" t="str">
        <f t="shared" si="224"/>
        <v>专属强化石3</v>
      </c>
      <c r="FZ209" s="101">
        <f t="shared" si="225"/>
        <v>2</v>
      </c>
      <c r="GA209" s="101">
        <f t="shared" si="207"/>
        <v>7.0000000000000007E-2</v>
      </c>
      <c r="GB209" s="101">
        <f t="shared" si="208"/>
        <v>1</v>
      </c>
      <c r="GC209" s="101">
        <f t="shared" si="209"/>
        <v>22</v>
      </c>
      <c r="GD209" s="101">
        <f t="shared" si="210"/>
        <v>0</v>
      </c>
      <c r="GE209" s="101">
        <f t="shared" si="211"/>
        <v>1</v>
      </c>
      <c r="GF209" s="101">
        <f t="shared" si="212"/>
        <v>5</v>
      </c>
      <c r="GG209" s="101">
        <f t="shared" si="213"/>
        <v>3.3700000000000001E-2</v>
      </c>
      <c r="GH209" s="101">
        <f t="shared" si="214"/>
        <v>1</v>
      </c>
      <c r="GI209" s="101">
        <f t="shared" si="215"/>
        <v>10</v>
      </c>
      <c r="GJ209" s="101">
        <f t="shared" si="216"/>
        <v>0.13489999999999999</v>
      </c>
      <c r="GK209" s="101">
        <f t="shared" si="217"/>
        <v>1</v>
      </c>
      <c r="GL209" s="101">
        <f t="shared" si="218"/>
        <v>22</v>
      </c>
    </row>
    <row r="210" spans="170:194" ht="16.5" x14ac:dyDescent="0.2">
      <c r="FN210" s="101">
        <v>205</v>
      </c>
      <c r="FO210" s="101">
        <f t="shared" si="203"/>
        <v>40</v>
      </c>
      <c r="FP210" s="101">
        <f t="shared" si="219"/>
        <v>3</v>
      </c>
      <c r="FQ210" s="14">
        <f t="shared" si="220"/>
        <v>4</v>
      </c>
      <c r="FR210" s="101" t="str">
        <f t="shared" si="204"/>
        <v>典韦专属武器-魂珠-5 4级</v>
      </c>
      <c r="FS210" s="101">
        <f t="shared" si="205"/>
        <v>5</v>
      </c>
      <c r="FT210" s="101">
        <f t="shared" si="206"/>
        <v>4</v>
      </c>
      <c r="FU210" s="101" t="str">
        <f t="shared" si="221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222"/>
        <v>专属强化石2</v>
      </c>
      <c r="FX210" s="101">
        <f t="shared" si="223"/>
        <v>5</v>
      </c>
      <c r="FY210" s="101" t="str">
        <f t="shared" si="224"/>
        <v>专属强化石3</v>
      </c>
      <c r="FZ210" s="101">
        <f t="shared" si="225"/>
        <v>3</v>
      </c>
      <c r="GA210" s="101">
        <f t="shared" si="207"/>
        <v>0.06</v>
      </c>
      <c r="GB210" s="101">
        <f t="shared" si="208"/>
        <v>1</v>
      </c>
      <c r="GC210" s="101">
        <f t="shared" si="209"/>
        <v>25</v>
      </c>
      <c r="GD210" s="101">
        <f t="shared" si="210"/>
        <v>0</v>
      </c>
      <c r="GE210" s="101">
        <f t="shared" si="211"/>
        <v>1</v>
      </c>
      <c r="GF210" s="101">
        <f t="shared" si="212"/>
        <v>6</v>
      </c>
      <c r="GG210" s="101">
        <f t="shared" si="213"/>
        <v>3.04E-2</v>
      </c>
      <c r="GH210" s="101">
        <f t="shared" si="214"/>
        <v>1</v>
      </c>
      <c r="GI210" s="101">
        <f t="shared" si="215"/>
        <v>12</v>
      </c>
      <c r="GJ210" s="101">
        <f t="shared" si="216"/>
        <v>0.12139999999999999</v>
      </c>
      <c r="GK210" s="101">
        <f t="shared" si="217"/>
        <v>1</v>
      </c>
      <c r="GL210" s="101">
        <f t="shared" si="218"/>
        <v>25</v>
      </c>
    </row>
    <row r="211" spans="170:194" ht="16.5" x14ac:dyDescent="0.2">
      <c r="FN211" s="101">
        <v>206</v>
      </c>
      <c r="FO211" s="101">
        <f t="shared" si="203"/>
        <v>41</v>
      </c>
      <c r="FP211" s="101">
        <f t="shared" si="219"/>
        <v>3</v>
      </c>
      <c r="FQ211" s="14">
        <f t="shared" si="220"/>
        <v>4</v>
      </c>
      <c r="FR211" s="101" t="str">
        <f t="shared" si="204"/>
        <v>典韦专属武器-魂珠-5 5级</v>
      </c>
      <c r="FS211" s="101">
        <f t="shared" si="205"/>
        <v>5</v>
      </c>
      <c r="FT211" s="101">
        <f t="shared" si="206"/>
        <v>5</v>
      </c>
      <c r="FU211" s="101" t="str">
        <f t="shared" si="221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222"/>
        <v>专属强化石2</v>
      </c>
      <c r="FX211" s="101">
        <f t="shared" si="223"/>
        <v>5</v>
      </c>
      <c r="FY211" s="101" t="str">
        <f t="shared" si="224"/>
        <v>专属强化石3</v>
      </c>
      <c r="FZ211" s="101">
        <f t="shared" si="225"/>
        <v>3</v>
      </c>
      <c r="GA211" s="101">
        <f t="shared" si="207"/>
        <v>0.04</v>
      </c>
      <c r="GB211" s="101">
        <f t="shared" si="208"/>
        <v>1</v>
      </c>
      <c r="GC211" s="101">
        <f t="shared" si="209"/>
        <v>40</v>
      </c>
      <c r="GD211" s="101">
        <f t="shared" si="210"/>
        <v>0</v>
      </c>
      <c r="GE211" s="101">
        <f t="shared" si="211"/>
        <v>1</v>
      </c>
      <c r="GF211" s="101">
        <f t="shared" si="212"/>
        <v>9</v>
      </c>
      <c r="GG211" s="101">
        <f t="shared" si="213"/>
        <v>1.9E-2</v>
      </c>
      <c r="GH211" s="101">
        <f t="shared" si="214"/>
        <v>1</v>
      </c>
      <c r="GI211" s="101">
        <f t="shared" si="215"/>
        <v>18</v>
      </c>
      <c r="GJ211" s="101">
        <f t="shared" si="216"/>
        <v>7.5899999999999995E-2</v>
      </c>
      <c r="GK211" s="101">
        <f t="shared" si="217"/>
        <v>1</v>
      </c>
      <c r="GL211" s="101">
        <f t="shared" si="218"/>
        <v>40</v>
      </c>
    </row>
    <row r="212" spans="170:194" ht="16.5" x14ac:dyDescent="0.2">
      <c r="FN212" s="101">
        <v>207</v>
      </c>
      <c r="FO212" s="101">
        <f t="shared" si="203"/>
        <v>42</v>
      </c>
      <c r="FP212" s="101">
        <f t="shared" si="219"/>
        <v>3</v>
      </c>
      <c r="FQ212" s="14">
        <f t="shared" si="220"/>
        <v>4</v>
      </c>
      <c r="FR212" s="101" t="str">
        <f t="shared" si="204"/>
        <v>典韦专属武器-魂珠-5 6级</v>
      </c>
      <c r="FS212" s="101">
        <f t="shared" si="205"/>
        <v>5</v>
      </c>
      <c r="FT212" s="101">
        <f t="shared" si="206"/>
        <v>6</v>
      </c>
      <c r="FU212" s="101" t="str">
        <f t="shared" si="221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222"/>
        <v>专属强化石2</v>
      </c>
      <c r="FX212" s="101">
        <f t="shared" si="223"/>
        <v>8</v>
      </c>
      <c r="FY212" s="101" t="str">
        <f t="shared" si="224"/>
        <v>专属强化石3</v>
      </c>
      <c r="FZ212" s="101">
        <f t="shared" si="225"/>
        <v>5</v>
      </c>
      <c r="GA212" s="101">
        <f t="shared" si="207"/>
        <v>0.04</v>
      </c>
      <c r="GB212" s="101">
        <f t="shared" si="208"/>
        <v>1</v>
      </c>
      <c r="GC212" s="101">
        <f t="shared" si="209"/>
        <v>39</v>
      </c>
      <c r="GD212" s="101">
        <f t="shared" si="210"/>
        <v>0</v>
      </c>
      <c r="GE212" s="101">
        <f t="shared" si="211"/>
        <v>1</v>
      </c>
      <c r="GF212" s="101">
        <f t="shared" si="212"/>
        <v>9</v>
      </c>
      <c r="GG212" s="101">
        <f t="shared" si="213"/>
        <v>1.95E-2</v>
      </c>
      <c r="GH212" s="101">
        <f t="shared" si="214"/>
        <v>1</v>
      </c>
      <c r="GI212" s="101">
        <f t="shared" si="215"/>
        <v>18</v>
      </c>
      <c r="GJ212" s="101">
        <f t="shared" si="216"/>
        <v>7.7799999999999994E-2</v>
      </c>
      <c r="GK212" s="101">
        <f t="shared" si="217"/>
        <v>1</v>
      </c>
      <c r="GL212" s="101">
        <f t="shared" si="218"/>
        <v>39</v>
      </c>
    </row>
    <row r="213" spans="170:194" ht="16.5" x14ac:dyDescent="0.2">
      <c r="FN213" s="101">
        <v>208</v>
      </c>
      <c r="FO213" s="101">
        <f t="shared" si="203"/>
        <v>43</v>
      </c>
      <c r="FP213" s="101">
        <f t="shared" si="219"/>
        <v>3</v>
      </c>
      <c r="FQ213" s="14">
        <f t="shared" si="220"/>
        <v>4</v>
      </c>
      <c r="FR213" s="101" t="str">
        <f t="shared" si="204"/>
        <v>典韦专属武器-魂珠-5 7级</v>
      </c>
      <c r="FS213" s="101">
        <f t="shared" si="205"/>
        <v>5</v>
      </c>
      <c r="FT213" s="101">
        <f t="shared" si="206"/>
        <v>7</v>
      </c>
      <c r="FU213" s="101" t="str">
        <f t="shared" si="221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222"/>
        <v>专属强化石2</v>
      </c>
      <c r="FX213" s="101">
        <f t="shared" si="223"/>
        <v>8</v>
      </c>
      <c r="FY213" s="101" t="str">
        <f t="shared" si="224"/>
        <v>专属强化石3</v>
      </c>
      <c r="FZ213" s="101">
        <f t="shared" si="225"/>
        <v>5</v>
      </c>
      <c r="GA213" s="101">
        <f t="shared" si="207"/>
        <v>0.02</v>
      </c>
      <c r="GB213" s="101">
        <f t="shared" si="208"/>
        <v>1</v>
      </c>
      <c r="GC213" s="101">
        <f t="shared" si="209"/>
        <v>62</v>
      </c>
      <c r="GD213" s="101">
        <f t="shared" si="210"/>
        <v>0</v>
      </c>
      <c r="GE213" s="101">
        <f t="shared" si="211"/>
        <v>1</v>
      </c>
      <c r="GF213" s="101">
        <f t="shared" si="212"/>
        <v>15</v>
      </c>
      <c r="GG213" s="101">
        <f t="shared" si="213"/>
        <v>1.2E-2</v>
      </c>
      <c r="GH213" s="101">
        <f t="shared" si="214"/>
        <v>1</v>
      </c>
      <c r="GI213" s="101">
        <f t="shared" si="215"/>
        <v>29</v>
      </c>
      <c r="GJ213" s="101">
        <f t="shared" si="216"/>
        <v>4.82E-2</v>
      </c>
      <c r="GK213" s="101">
        <f t="shared" si="217"/>
        <v>1</v>
      </c>
      <c r="GL213" s="101">
        <f t="shared" si="218"/>
        <v>62</v>
      </c>
    </row>
    <row r="214" spans="170:194" ht="16.5" x14ac:dyDescent="0.2">
      <c r="FN214" s="101">
        <v>209</v>
      </c>
      <c r="FO214" s="101">
        <f t="shared" ref="FO214:FO277" si="226">IF(FT214&gt;0,(FS214-1)*9+FT214,0)</f>
        <v>44</v>
      </c>
      <c r="FP214" s="101">
        <f t="shared" si="219"/>
        <v>3</v>
      </c>
      <c r="FQ214" s="14">
        <f t="shared" si="220"/>
        <v>4</v>
      </c>
      <c r="FR214" s="101" t="str">
        <f t="shared" ref="FR214:FR277" si="227">INDEX($FI$6:$FI$26,FP214)&amp;"专属武器-魂珠-"&amp;FS214&amp;" "&amp;FT214&amp;"级"</f>
        <v>典韦专属武器-魂珠-5 8级</v>
      </c>
      <c r="FS214" s="101">
        <f t="shared" ref="FS214:FS277" si="228">INT((FN214-(FP214-1)*80-1)/10)+1</f>
        <v>5</v>
      </c>
      <c r="FT214" s="101">
        <f t="shared" ref="FT214:FT277" si="229">FN214-(FP214-1)*80-(FS214-1)*10-1</f>
        <v>8</v>
      </c>
      <c r="FU214" s="101" t="str">
        <f t="shared" si="221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222"/>
        <v>专属强化石2</v>
      </c>
      <c r="FX214" s="101">
        <f t="shared" si="223"/>
        <v>11</v>
      </c>
      <c r="FY214" s="101" t="str">
        <f t="shared" si="224"/>
        <v>专属强化石3</v>
      </c>
      <c r="FZ214" s="101">
        <f t="shared" si="225"/>
        <v>7</v>
      </c>
      <c r="GA214" s="101">
        <f t="shared" ref="GA214:GA277" si="230">IF($FT214&gt;0,INDEX(EP$6:EP$77,$FO214),"")</f>
        <v>0.02</v>
      </c>
      <c r="GB214" s="101">
        <f t="shared" ref="GB214:GB277" si="231">IF($FT214&gt;0,INDEX(EQ$6:EQ$77,$FO214),"")</f>
        <v>1</v>
      </c>
      <c r="GC214" s="101">
        <f t="shared" ref="GC214:GC277" si="232">IF($FT214&gt;0,INDEX(ER$6:ER$77,$FO214),"")</f>
        <v>72</v>
      </c>
      <c r="GD214" s="101">
        <f t="shared" ref="GD214:GD277" si="233">IF($FT214&gt;0,INDEX(EV$6:EV$77,$FO214),"")</f>
        <v>0</v>
      </c>
      <c r="GE214" s="101">
        <f t="shared" ref="GE214:GE277" si="234">IF($FT214&gt;0,INDEX(EW$6:EW$77,$FO214),"")</f>
        <v>1</v>
      </c>
      <c r="GF214" s="101">
        <f t="shared" ref="GF214:GF277" si="235">IF($FT214&gt;0,INDEX(EX$6:EX$77,$FO214),"")</f>
        <v>17</v>
      </c>
      <c r="GG214" s="101">
        <f t="shared" ref="GG214:GG277" si="236">IF($FT214&gt;0,INDEX(EY$6:EY$77,$FO214),"")</f>
        <v>1.04E-2</v>
      </c>
      <c r="GH214" s="101">
        <f t="shared" ref="GH214:GH277" si="237">IF($FT214&gt;0,INDEX(EZ$6:EZ$77,$FO214),"")</f>
        <v>1</v>
      </c>
      <c r="GI214" s="101">
        <f t="shared" ref="GI214:GI277" si="238">IF($FT214&gt;0,INDEX(FA$6:FA$77,$FO214),"")</f>
        <v>34</v>
      </c>
      <c r="GJ214" s="101">
        <f t="shared" ref="GJ214:GJ277" si="239">IF($FT214&gt;0,INDEX(FB$6:FB$77,$FO214),"")</f>
        <v>4.1700000000000001E-2</v>
      </c>
      <c r="GK214" s="101">
        <f t="shared" ref="GK214:GK277" si="240">IF($FT214&gt;0,INDEX(FC$6:FC$77,$FO214),"")</f>
        <v>1</v>
      </c>
      <c r="GL214" s="101">
        <f t="shared" ref="GL214:GL277" si="241">IF($FT214&gt;0,INDEX(FD$6:FD$77,$FO214),"")</f>
        <v>72</v>
      </c>
    </row>
    <row r="215" spans="170:194" ht="16.5" x14ac:dyDescent="0.2">
      <c r="FN215" s="101">
        <v>210</v>
      </c>
      <c r="FO215" s="101">
        <f t="shared" si="226"/>
        <v>45</v>
      </c>
      <c r="FP215" s="101">
        <f t="shared" si="219"/>
        <v>3</v>
      </c>
      <c r="FQ215" s="14">
        <f t="shared" si="220"/>
        <v>4</v>
      </c>
      <c r="FR215" s="101" t="str">
        <f t="shared" si="227"/>
        <v>典韦专属武器-魂珠-5 9级</v>
      </c>
      <c r="FS215" s="101">
        <f t="shared" si="228"/>
        <v>5</v>
      </c>
      <c r="FT215" s="101">
        <f t="shared" si="229"/>
        <v>9</v>
      </c>
      <c r="FU215" s="101" t="str">
        <f t="shared" si="221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222"/>
        <v>专属强化石2</v>
      </c>
      <c r="FX215" s="101">
        <f t="shared" si="223"/>
        <v>14</v>
      </c>
      <c r="FY215" s="101" t="str">
        <f t="shared" si="224"/>
        <v>专属强化石3</v>
      </c>
      <c r="FZ215" s="101">
        <f t="shared" si="225"/>
        <v>9</v>
      </c>
      <c r="GA215" s="101">
        <f t="shared" si="230"/>
        <v>0.02</v>
      </c>
      <c r="GB215" s="101">
        <f t="shared" si="231"/>
        <v>1</v>
      </c>
      <c r="GC215" s="101">
        <f t="shared" si="232"/>
        <v>91</v>
      </c>
      <c r="GD215" s="101">
        <f t="shared" si="233"/>
        <v>0</v>
      </c>
      <c r="GE215" s="101">
        <f t="shared" si="234"/>
        <v>1</v>
      </c>
      <c r="GF215" s="101">
        <f t="shared" si="235"/>
        <v>21</v>
      </c>
      <c r="GG215" s="101">
        <f t="shared" si="236"/>
        <v>8.3000000000000001E-3</v>
      </c>
      <c r="GH215" s="101">
        <f t="shared" si="237"/>
        <v>1</v>
      </c>
      <c r="GI215" s="101">
        <f t="shared" si="238"/>
        <v>42</v>
      </c>
      <c r="GJ215" s="101">
        <f t="shared" si="239"/>
        <v>3.3099999999999997E-2</v>
      </c>
      <c r="GK215" s="101">
        <f t="shared" si="240"/>
        <v>1</v>
      </c>
      <c r="GL215" s="101">
        <f t="shared" si="241"/>
        <v>91</v>
      </c>
    </row>
    <row r="216" spans="170:194" ht="16.5" x14ac:dyDescent="0.2">
      <c r="FN216" s="101">
        <v>211</v>
      </c>
      <c r="FO216" s="101">
        <f t="shared" si="226"/>
        <v>0</v>
      </c>
      <c r="FP216" s="101">
        <f t="shared" si="219"/>
        <v>3</v>
      </c>
      <c r="FQ216" s="14">
        <f t="shared" si="220"/>
        <v>4</v>
      </c>
      <c r="FR216" s="101" t="str">
        <f t="shared" si="227"/>
        <v>典韦专属武器-魂珠-6 0级</v>
      </c>
      <c r="FS216" s="101">
        <f t="shared" si="228"/>
        <v>6</v>
      </c>
      <c r="FT216" s="101">
        <f t="shared" si="229"/>
        <v>0</v>
      </c>
      <c r="FU216" s="101" t="str">
        <f t="shared" si="221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222"/>
        <v/>
      </c>
      <c r="FX216" s="101" t="str">
        <f t="shared" si="223"/>
        <v/>
      </c>
      <c r="FY216" s="101" t="str">
        <f t="shared" si="224"/>
        <v/>
      </c>
      <c r="FZ216" s="101" t="str">
        <f t="shared" si="225"/>
        <v/>
      </c>
      <c r="GA216" s="101" t="str">
        <f t="shared" si="230"/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5"/>
        <v/>
      </c>
      <c r="GG216" s="101" t="str">
        <f t="shared" si="236"/>
        <v/>
      </c>
      <c r="GH216" s="101" t="str">
        <f t="shared" si="237"/>
        <v/>
      </c>
      <c r="GI216" s="101" t="str">
        <f t="shared" si="238"/>
        <v/>
      </c>
      <c r="GJ216" s="101" t="str">
        <f t="shared" si="239"/>
        <v/>
      </c>
      <c r="GK216" s="101" t="str">
        <f t="shared" si="240"/>
        <v/>
      </c>
      <c r="GL216" s="101" t="str">
        <f t="shared" si="241"/>
        <v/>
      </c>
    </row>
    <row r="217" spans="170:194" ht="16.5" x14ac:dyDescent="0.2">
      <c r="FN217" s="101">
        <v>212</v>
      </c>
      <c r="FO217" s="101">
        <f t="shared" si="226"/>
        <v>46</v>
      </c>
      <c r="FP217" s="101">
        <f t="shared" si="219"/>
        <v>3</v>
      </c>
      <c r="FQ217" s="14">
        <f t="shared" si="220"/>
        <v>4</v>
      </c>
      <c r="FR217" s="101" t="str">
        <f t="shared" si="227"/>
        <v>典韦专属武器-魂珠-6 1级</v>
      </c>
      <c r="FS217" s="101">
        <f t="shared" si="228"/>
        <v>6</v>
      </c>
      <c r="FT217" s="101">
        <f t="shared" si="229"/>
        <v>1</v>
      </c>
      <c r="FU217" s="101" t="str">
        <f t="shared" si="221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222"/>
        <v>专属强化石3</v>
      </c>
      <c r="FX217" s="101">
        <f t="shared" si="223"/>
        <v>5</v>
      </c>
      <c r="FY217" s="101" t="str">
        <f t="shared" si="224"/>
        <v>专属强化石4</v>
      </c>
      <c r="FZ217" s="101">
        <f t="shared" si="225"/>
        <v>1</v>
      </c>
      <c r="GA217" s="101">
        <f t="shared" si="230"/>
        <v>0.17</v>
      </c>
      <c r="GB217" s="101">
        <f t="shared" si="231"/>
        <v>1</v>
      </c>
      <c r="GC217" s="101">
        <f t="shared" si="232"/>
        <v>9</v>
      </c>
      <c r="GD217" s="101">
        <f t="shared" si="233"/>
        <v>0</v>
      </c>
      <c r="GE217" s="101">
        <f t="shared" si="234"/>
        <v>1</v>
      </c>
      <c r="GF217" s="101">
        <f t="shared" si="235"/>
        <v>2</v>
      </c>
      <c r="GG217" s="101">
        <f t="shared" si="236"/>
        <v>8.2900000000000001E-2</v>
      </c>
      <c r="GH217" s="101">
        <f t="shared" si="237"/>
        <v>1</v>
      </c>
      <c r="GI217" s="101">
        <f t="shared" si="238"/>
        <v>4</v>
      </c>
      <c r="GJ217" s="101">
        <f t="shared" si="239"/>
        <v>0.33139999999999997</v>
      </c>
      <c r="GK217" s="101">
        <f t="shared" si="240"/>
        <v>1</v>
      </c>
      <c r="GL217" s="101">
        <f t="shared" si="241"/>
        <v>9</v>
      </c>
    </row>
    <row r="218" spans="170:194" ht="16.5" x14ac:dyDescent="0.2">
      <c r="FN218" s="101">
        <v>213</v>
      </c>
      <c r="FO218" s="101">
        <f t="shared" si="226"/>
        <v>47</v>
      </c>
      <c r="FP218" s="101">
        <f t="shared" si="219"/>
        <v>3</v>
      </c>
      <c r="FQ218" s="14">
        <f t="shared" si="220"/>
        <v>4</v>
      </c>
      <c r="FR218" s="101" t="str">
        <f t="shared" si="227"/>
        <v>典韦专属武器-魂珠-6 2级</v>
      </c>
      <c r="FS218" s="101">
        <f t="shared" si="228"/>
        <v>6</v>
      </c>
      <c r="FT218" s="101">
        <f t="shared" si="229"/>
        <v>2</v>
      </c>
      <c r="FU218" s="101" t="str">
        <f t="shared" si="221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222"/>
        <v>专属强化石3</v>
      </c>
      <c r="FX218" s="101">
        <f t="shared" si="223"/>
        <v>10</v>
      </c>
      <c r="FY218" s="101" t="str">
        <f t="shared" si="224"/>
        <v>专属强化石4</v>
      </c>
      <c r="FZ218" s="101">
        <f t="shared" si="225"/>
        <v>2</v>
      </c>
      <c r="GA218" s="101">
        <f t="shared" si="230"/>
        <v>0.17</v>
      </c>
      <c r="GB218" s="101">
        <f t="shared" si="231"/>
        <v>1</v>
      </c>
      <c r="GC218" s="101">
        <f t="shared" si="232"/>
        <v>9</v>
      </c>
      <c r="GD218" s="101">
        <f t="shared" si="233"/>
        <v>0</v>
      </c>
      <c r="GE218" s="101">
        <f t="shared" si="234"/>
        <v>1</v>
      </c>
      <c r="GF218" s="101">
        <f t="shared" si="235"/>
        <v>2</v>
      </c>
      <c r="GG218" s="101">
        <f t="shared" si="236"/>
        <v>8.2900000000000001E-2</v>
      </c>
      <c r="GH218" s="101">
        <f t="shared" si="237"/>
        <v>1</v>
      </c>
      <c r="GI218" s="101">
        <f t="shared" si="238"/>
        <v>4</v>
      </c>
      <c r="GJ218" s="101">
        <f t="shared" si="239"/>
        <v>0.33139999999999997</v>
      </c>
      <c r="GK218" s="101">
        <f t="shared" si="240"/>
        <v>1</v>
      </c>
      <c r="GL218" s="101">
        <f t="shared" si="241"/>
        <v>9</v>
      </c>
    </row>
    <row r="219" spans="170:194" ht="16.5" x14ac:dyDescent="0.2">
      <c r="FN219" s="101">
        <v>214</v>
      </c>
      <c r="FO219" s="101">
        <f t="shared" si="226"/>
        <v>48</v>
      </c>
      <c r="FP219" s="101">
        <f t="shared" si="219"/>
        <v>3</v>
      </c>
      <c r="FQ219" s="14">
        <f t="shared" si="220"/>
        <v>4</v>
      </c>
      <c r="FR219" s="101" t="str">
        <f t="shared" si="227"/>
        <v>典韦专属武器-魂珠-6 3级</v>
      </c>
      <c r="FS219" s="101">
        <f t="shared" si="228"/>
        <v>6</v>
      </c>
      <c r="FT219" s="101">
        <f t="shared" si="229"/>
        <v>3</v>
      </c>
      <c r="FU219" s="101" t="str">
        <f t="shared" si="221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222"/>
        <v>专属强化石3</v>
      </c>
      <c r="FX219" s="101">
        <f t="shared" si="223"/>
        <v>10</v>
      </c>
      <c r="FY219" s="101" t="str">
        <f t="shared" si="224"/>
        <v>专属强化石4</v>
      </c>
      <c r="FZ219" s="101">
        <f t="shared" si="225"/>
        <v>2</v>
      </c>
      <c r="GA219" s="101">
        <f t="shared" si="230"/>
        <v>0.11</v>
      </c>
      <c r="GB219" s="101">
        <f t="shared" si="231"/>
        <v>1</v>
      </c>
      <c r="GC219" s="101">
        <f t="shared" si="232"/>
        <v>14</v>
      </c>
      <c r="GD219" s="101">
        <f t="shared" si="233"/>
        <v>0</v>
      </c>
      <c r="GE219" s="101">
        <f t="shared" si="234"/>
        <v>1</v>
      </c>
      <c r="GF219" s="101">
        <f t="shared" si="235"/>
        <v>3</v>
      </c>
      <c r="GG219" s="101">
        <f t="shared" si="236"/>
        <v>5.5199999999999999E-2</v>
      </c>
      <c r="GH219" s="101">
        <f t="shared" si="237"/>
        <v>1</v>
      </c>
      <c r="GI219" s="101">
        <f t="shared" si="238"/>
        <v>6</v>
      </c>
      <c r="GJ219" s="101">
        <f t="shared" si="239"/>
        <v>0.221</v>
      </c>
      <c r="GK219" s="101">
        <f t="shared" si="240"/>
        <v>1</v>
      </c>
      <c r="GL219" s="101">
        <f t="shared" si="241"/>
        <v>14</v>
      </c>
    </row>
    <row r="220" spans="170:194" ht="16.5" x14ac:dyDescent="0.2">
      <c r="FN220" s="101">
        <v>215</v>
      </c>
      <c r="FO220" s="101">
        <f t="shared" si="226"/>
        <v>49</v>
      </c>
      <c r="FP220" s="101">
        <f t="shared" si="219"/>
        <v>3</v>
      </c>
      <c r="FQ220" s="14">
        <f t="shared" si="220"/>
        <v>4</v>
      </c>
      <c r="FR220" s="101" t="str">
        <f t="shared" si="227"/>
        <v>典韦专属武器-魂珠-6 4级</v>
      </c>
      <c r="FS220" s="101">
        <f t="shared" si="228"/>
        <v>6</v>
      </c>
      <c r="FT220" s="101">
        <f t="shared" si="229"/>
        <v>4</v>
      </c>
      <c r="FU220" s="101" t="str">
        <f t="shared" si="221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222"/>
        <v>专属强化石3</v>
      </c>
      <c r="FX220" s="101">
        <f t="shared" si="223"/>
        <v>15</v>
      </c>
      <c r="FY220" s="101" t="str">
        <f t="shared" si="224"/>
        <v>专属强化石4</v>
      </c>
      <c r="FZ220" s="101">
        <f t="shared" si="225"/>
        <v>3</v>
      </c>
      <c r="GA220" s="101">
        <f t="shared" si="230"/>
        <v>0.1</v>
      </c>
      <c r="GB220" s="101">
        <f t="shared" si="231"/>
        <v>1</v>
      </c>
      <c r="GC220" s="101">
        <f t="shared" si="232"/>
        <v>15</v>
      </c>
      <c r="GD220" s="101">
        <f t="shared" si="233"/>
        <v>0</v>
      </c>
      <c r="GE220" s="101">
        <f t="shared" si="234"/>
        <v>1</v>
      </c>
      <c r="GF220" s="101">
        <f t="shared" si="235"/>
        <v>4</v>
      </c>
      <c r="GG220" s="101">
        <f t="shared" si="236"/>
        <v>4.9700000000000001E-2</v>
      </c>
      <c r="GH220" s="101">
        <f t="shared" si="237"/>
        <v>1</v>
      </c>
      <c r="GI220" s="101">
        <f t="shared" si="238"/>
        <v>7</v>
      </c>
      <c r="GJ220" s="101">
        <f t="shared" si="239"/>
        <v>0.19889999999999999</v>
      </c>
      <c r="GK220" s="101">
        <f t="shared" si="240"/>
        <v>1</v>
      </c>
      <c r="GL220" s="101">
        <f t="shared" si="241"/>
        <v>15</v>
      </c>
    </row>
    <row r="221" spans="170:194" ht="16.5" x14ac:dyDescent="0.2">
      <c r="FN221" s="101">
        <v>216</v>
      </c>
      <c r="FO221" s="101">
        <f t="shared" si="226"/>
        <v>50</v>
      </c>
      <c r="FP221" s="101">
        <f t="shared" si="219"/>
        <v>3</v>
      </c>
      <c r="FQ221" s="14">
        <f t="shared" si="220"/>
        <v>4</v>
      </c>
      <c r="FR221" s="101" t="str">
        <f t="shared" si="227"/>
        <v>典韦专属武器-魂珠-6 5级</v>
      </c>
      <c r="FS221" s="101">
        <f t="shared" si="228"/>
        <v>6</v>
      </c>
      <c r="FT221" s="101">
        <f t="shared" si="229"/>
        <v>5</v>
      </c>
      <c r="FU221" s="101" t="str">
        <f t="shared" si="221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222"/>
        <v>专属强化石3</v>
      </c>
      <c r="FX221" s="101">
        <f t="shared" si="223"/>
        <v>15</v>
      </c>
      <c r="FY221" s="101" t="str">
        <f t="shared" si="224"/>
        <v>专属强化石4</v>
      </c>
      <c r="FZ221" s="101">
        <f t="shared" si="225"/>
        <v>3</v>
      </c>
      <c r="GA221" s="101">
        <f t="shared" si="230"/>
        <v>0.06</v>
      </c>
      <c r="GB221" s="101">
        <f t="shared" si="231"/>
        <v>1</v>
      </c>
      <c r="GC221" s="101">
        <f t="shared" si="232"/>
        <v>24</v>
      </c>
      <c r="GD221" s="101">
        <f t="shared" si="233"/>
        <v>0</v>
      </c>
      <c r="GE221" s="101">
        <f t="shared" si="234"/>
        <v>1</v>
      </c>
      <c r="GF221" s="101">
        <f t="shared" si="235"/>
        <v>6</v>
      </c>
      <c r="GG221" s="101">
        <f t="shared" si="236"/>
        <v>3.1099999999999999E-2</v>
      </c>
      <c r="GH221" s="101">
        <f t="shared" si="237"/>
        <v>1</v>
      </c>
      <c r="GI221" s="101">
        <f t="shared" si="238"/>
        <v>11</v>
      </c>
      <c r="GJ221" s="101">
        <f t="shared" si="239"/>
        <v>0.12429999999999999</v>
      </c>
      <c r="GK221" s="101">
        <f t="shared" si="240"/>
        <v>1</v>
      </c>
      <c r="GL221" s="101">
        <f t="shared" si="241"/>
        <v>24</v>
      </c>
    </row>
    <row r="222" spans="170:194" ht="16.5" x14ac:dyDescent="0.2">
      <c r="FN222" s="101">
        <v>217</v>
      </c>
      <c r="FO222" s="101">
        <f t="shared" si="226"/>
        <v>51</v>
      </c>
      <c r="FP222" s="101">
        <f t="shared" si="219"/>
        <v>3</v>
      </c>
      <c r="FQ222" s="14">
        <f t="shared" si="220"/>
        <v>4</v>
      </c>
      <c r="FR222" s="101" t="str">
        <f t="shared" si="227"/>
        <v>典韦专属武器-魂珠-6 6级</v>
      </c>
      <c r="FS222" s="101">
        <f t="shared" si="228"/>
        <v>6</v>
      </c>
      <c r="FT222" s="101">
        <f t="shared" si="229"/>
        <v>6</v>
      </c>
      <c r="FU222" s="101" t="str">
        <f t="shared" si="221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222"/>
        <v>专属强化石3</v>
      </c>
      <c r="FX222" s="101">
        <f t="shared" si="223"/>
        <v>20</v>
      </c>
      <c r="FY222" s="101" t="str">
        <f t="shared" si="224"/>
        <v>专属强化石4</v>
      </c>
      <c r="FZ222" s="101">
        <f t="shared" si="225"/>
        <v>4</v>
      </c>
      <c r="GA222" s="101">
        <f t="shared" si="230"/>
        <v>0.05</v>
      </c>
      <c r="GB222" s="101">
        <f t="shared" si="231"/>
        <v>1</v>
      </c>
      <c r="GC222" s="101">
        <f t="shared" si="232"/>
        <v>29</v>
      </c>
      <c r="GD222" s="101">
        <f t="shared" si="233"/>
        <v>0</v>
      </c>
      <c r="GE222" s="101">
        <f t="shared" si="234"/>
        <v>1</v>
      </c>
      <c r="GF222" s="101">
        <f t="shared" si="235"/>
        <v>7</v>
      </c>
      <c r="GG222" s="101">
        <f t="shared" si="236"/>
        <v>2.5499999999999998E-2</v>
      </c>
      <c r="GH222" s="101">
        <f t="shared" si="237"/>
        <v>1</v>
      </c>
      <c r="GI222" s="101">
        <f t="shared" si="238"/>
        <v>14</v>
      </c>
      <c r="GJ222" s="101">
        <f t="shared" si="239"/>
        <v>0.10199999999999999</v>
      </c>
      <c r="GK222" s="101">
        <f t="shared" si="240"/>
        <v>1</v>
      </c>
      <c r="GL222" s="101">
        <f t="shared" si="241"/>
        <v>29</v>
      </c>
    </row>
    <row r="223" spans="170:194" ht="16.5" x14ac:dyDescent="0.2">
      <c r="FN223" s="101">
        <v>218</v>
      </c>
      <c r="FO223" s="101">
        <f t="shared" si="226"/>
        <v>52</v>
      </c>
      <c r="FP223" s="101">
        <f t="shared" si="219"/>
        <v>3</v>
      </c>
      <c r="FQ223" s="14">
        <f t="shared" si="220"/>
        <v>4</v>
      </c>
      <c r="FR223" s="101" t="str">
        <f t="shared" si="227"/>
        <v>典韦专属武器-魂珠-6 7级</v>
      </c>
      <c r="FS223" s="101">
        <f t="shared" si="228"/>
        <v>6</v>
      </c>
      <c r="FT223" s="101">
        <f t="shared" si="229"/>
        <v>7</v>
      </c>
      <c r="FU223" s="101" t="str">
        <f t="shared" si="221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222"/>
        <v>专属强化石3</v>
      </c>
      <c r="FX223" s="101">
        <f t="shared" si="223"/>
        <v>25</v>
      </c>
      <c r="FY223" s="101" t="str">
        <f t="shared" si="224"/>
        <v>专属强化石4</v>
      </c>
      <c r="FZ223" s="101">
        <f t="shared" si="225"/>
        <v>5</v>
      </c>
      <c r="GA223" s="101">
        <f t="shared" si="230"/>
        <v>0.04</v>
      </c>
      <c r="GB223" s="101">
        <f t="shared" si="231"/>
        <v>1</v>
      </c>
      <c r="GC223" s="101">
        <f t="shared" si="232"/>
        <v>38</v>
      </c>
      <c r="GD223" s="101">
        <f t="shared" si="233"/>
        <v>0</v>
      </c>
      <c r="GE223" s="101">
        <f t="shared" si="234"/>
        <v>1</v>
      </c>
      <c r="GF223" s="101">
        <f t="shared" si="235"/>
        <v>9</v>
      </c>
      <c r="GG223" s="101">
        <f t="shared" si="236"/>
        <v>1.9699999999999999E-2</v>
      </c>
      <c r="GH223" s="101">
        <f t="shared" si="237"/>
        <v>1</v>
      </c>
      <c r="GI223" s="101">
        <f t="shared" si="238"/>
        <v>18</v>
      </c>
      <c r="GJ223" s="101">
        <f t="shared" si="239"/>
        <v>7.8899999999999998E-2</v>
      </c>
      <c r="GK223" s="101">
        <f t="shared" si="240"/>
        <v>1</v>
      </c>
      <c r="GL223" s="101">
        <f t="shared" si="241"/>
        <v>38</v>
      </c>
    </row>
    <row r="224" spans="170:194" ht="16.5" x14ac:dyDescent="0.2">
      <c r="FN224" s="101">
        <v>219</v>
      </c>
      <c r="FO224" s="101">
        <f t="shared" si="226"/>
        <v>53</v>
      </c>
      <c r="FP224" s="101">
        <f t="shared" si="219"/>
        <v>3</v>
      </c>
      <c r="FQ224" s="14">
        <f t="shared" si="220"/>
        <v>4</v>
      </c>
      <c r="FR224" s="101" t="str">
        <f t="shared" si="227"/>
        <v>典韦专属武器-魂珠-6 8级</v>
      </c>
      <c r="FS224" s="101">
        <f t="shared" si="228"/>
        <v>6</v>
      </c>
      <c r="FT224" s="101">
        <f t="shared" si="229"/>
        <v>8</v>
      </c>
      <c r="FU224" s="101" t="str">
        <f t="shared" si="221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222"/>
        <v>专属强化石3</v>
      </c>
      <c r="FX224" s="101">
        <f t="shared" si="223"/>
        <v>35</v>
      </c>
      <c r="FY224" s="101" t="str">
        <f t="shared" si="224"/>
        <v>专属强化石4</v>
      </c>
      <c r="FZ224" s="101">
        <f t="shared" si="225"/>
        <v>7</v>
      </c>
      <c r="GA224" s="101">
        <f t="shared" si="230"/>
        <v>0.03</v>
      </c>
      <c r="GB224" s="101">
        <f t="shared" si="231"/>
        <v>1</v>
      </c>
      <c r="GC224" s="101">
        <f t="shared" si="232"/>
        <v>44</v>
      </c>
      <c r="GD224" s="101">
        <f t="shared" si="233"/>
        <v>0</v>
      </c>
      <c r="GE224" s="101">
        <f t="shared" si="234"/>
        <v>1</v>
      </c>
      <c r="GF224" s="101">
        <f t="shared" si="235"/>
        <v>10</v>
      </c>
      <c r="GG224" s="101">
        <f t="shared" si="236"/>
        <v>1.7100000000000001E-2</v>
      </c>
      <c r="GH224" s="101">
        <f t="shared" si="237"/>
        <v>1</v>
      </c>
      <c r="GI224" s="101">
        <f t="shared" si="238"/>
        <v>21</v>
      </c>
      <c r="GJ224" s="101">
        <f t="shared" si="239"/>
        <v>6.8199999999999997E-2</v>
      </c>
      <c r="GK224" s="101">
        <f t="shared" si="240"/>
        <v>1</v>
      </c>
      <c r="GL224" s="101">
        <f t="shared" si="241"/>
        <v>44</v>
      </c>
    </row>
    <row r="225" spans="170:194" ht="16.5" x14ac:dyDescent="0.2">
      <c r="FN225" s="101">
        <v>220</v>
      </c>
      <c r="FO225" s="101">
        <f t="shared" si="226"/>
        <v>54</v>
      </c>
      <c r="FP225" s="101">
        <f t="shared" si="219"/>
        <v>3</v>
      </c>
      <c r="FQ225" s="14">
        <f t="shared" si="220"/>
        <v>4</v>
      </c>
      <c r="FR225" s="101" t="str">
        <f t="shared" si="227"/>
        <v>典韦专属武器-魂珠-6 9级</v>
      </c>
      <c r="FS225" s="101">
        <f t="shared" si="228"/>
        <v>6</v>
      </c>
      <c r="FT225" s="101">
        <f t="shared" si="229"/>
        <v>9</v>
      </c>
      <c r="FU225" s="101" t="str">
        <f t="shared" si="221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222"/>
        <v>专属强化石3</v>
      </c>
      <c r="FX225" s="101">
        <f t="shared" si="223"/>
        <v>40</v>
      </c>
      <c r="FY225" s="101" t="str">
        <f t="shared" si="224"/>
        <v>专属强化石4</v>
      </c>
      <c r="FZ225" s="101">
        <f t="shared" si="225"/>
        <v>8</v>
      </c>
      <c r="GA225" s="101">
        <f t="shared" si="230"/>
        <v>0.02</v>
      </c>
      <c r="GB225" s="101">
        <f t="shared" si="231"/>
        <v>1</v>
      </c>
      <c r="GC225" s="101">
        <f t="shared" si="232"/>
        <v>62</v>
      </c>
      <c r="GD225" s="101">
        <f t="shared" si="233"/>
        <v>0</v>
      </c>
      <c r="GE225" s="101">
        <f t="shared" si="234"/>
        <v>1</v>
      </c>
      <c r="GF225" s="101">
        <f t="shared" si="235"/>
        <v>15</v>
      </c>
      <c r="GG225" s="101">
        <f t="shared" si="236"/>
        <v>1.21E-2</v>
      </c>
      <c r="GH225" s="101">
        <f t="shared" si="237"/>
        <v>1</v>
      </c>
      <c r="GI225" s="101">
        <f t="shared" si="238"/>
        <v>29</v>
      </c>
      <c r="GJ225" s="101">
        <f t="shared" si="239"/>
        <v>4.82E-2</v>
      </c>
      <c r="GK225" s="101">
        <f t="shared" si="240"/>
        <v>1</v>
      </c>
      <c r="GL225" s="101">
        <f t="shared" si="241"/>
        <v>62</v>
      </c>
    </row>
    <row r="226" spans="170:194" ht="16.5" x14ac:dyDescent="0.2">
      <c r="FN226" s="101">
        <v>221</v>
      </c>
      <c r="FO226" s="101">
        <f t="shared" si="226"/>
        <v>0</v>
      </c>
      <c r="FP226" s="101">
        <f t="shared" si="219"/>
        <v>3</v>
      </c>
      <c r="FQ226" s="14">
        <f t="shared" si="220"/>
        <v>4</v>
      </c>
      <c r="FR226" s="101" t="str">
        <f t="shared" si="227"/>
        <v>典韦专属武器-魂珠-7 0级</v>
      </c>
      <c r="FS226" s="101">
        <f t="shared" si="228"/>
        <v>7</v>
      </c>
      <c r="FT226" s="101">
        <f t="shared" si="229"/>
        <v>0</v>
      </c>
      <c r="FU226" s="101" t="str">
        <f t="shared" si="221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222"/>
        <v/>
      </c>
      <c r="FX226" s="101" t="str">
        <f t="shared" si="223"/>
        <v/>
      </c>
      <c r="FY226" s="101" t="str">
        <f t="shared" si="224"/>
        <v/>
      </c>
      <c r="FZ226" s="101" t="str">
        <f t="shared" si="225"/>
        <v/>
      </c>
      <c r="GA226" s="101" t="str">
        <f t="shared" si="230"/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5"/>
        <v/>
      </c>
      <c r="GG226" s="101" t="str">
        <f t="shared" si="236"/>
        <v/>
      </c>
      <c r="GH226" s="101" t="str">
        <f t="shared" si="237"/>
        <v/>
      </c>
      <c r="GI226" s="101" t="str">
        <f t="shared" si="238"/>
        <v/>
      </c>
      <c r="GJ226" s="101" t="str">
        <f t="shared" si="239"/>
        <v/>
      </c>
      <c r="GK226" s="101" t="str">
        <f t="shared" si="240"/>
        <v/>
      </c>
      <c r="GL226" s="101" t="str">
        <f t="shared" si="241"/>
        <v/>
      </c>
    </row>
    <row r="227" spans="170:194" ht="16.5" x14ac:dyDescent="0.2">
      <c r="FN227" s="101">
        <v>222</v>
      </c>
      <c r="FO227" s="101">
        <f t="shared" si="226"/>
        <v>55</v>
      </c>
      <c r="FP227" s="101">
        <f t="shared" si="219"/>
        <v>3</v>
      </c>
      <c r="FQ227" s="14">
        <f t="shared" si="220"/>
        <v>4</v>
      </c>
      <c r="FR227" s="101" t="str">
        <f t="shared" si="227"/>
        <v>典韦专属武器-魂珠-7 1级</v>
      </c>
      <c r="FS227" s="101">
        <f t="shared" si="228"/>
        <v>7</v>
      </c>
      <c r="FT227" s="101">
        <f t="shared" si="229"/>
        <v>1</v>
      </c>
      <c r="FU227" s="101" t="str">
        <f t="shared" si="221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222"/>
        <v>专属强化石3</v>
      </c>
      <c r="FX227" s="101">
        <f t="shared" si="223"/>
        <v>6</v>
      </c>
      <c r="FY227" s="101" t="str">
        <f t="shared" si="224"/>
        <v>专属强化石4</v>
      </c>
      <c r="FZ227" s="101">
        <f t="shared" si="225"/>
        <v>2</v>
      </c>
      <c r="GA227" s="101">
        <f t="shared" si="230"/>
        <v>0.2</v>
      </c>
      <c r="GB227" s="101">
        <f t="shared" si="231"/>
        <v>1</v>
      </c>
      <c r="GC227" s="101">
        <f t="shared" si="232"/>
        <v>8</v>
      </c>
      <c r="GD227" s="101">
        <f t="shared" si="233"/>
        <v>0</v>
      </c>
      <c r="GE227" s="101">
        <f t="shared" si="234"/>
        <v>1</v>
      </c>
      <c r="GF227" s="101">
        <f t="shared" si="235"/>
        <v>2</v>
      </c>
      <c r="GG227" s="101">
        <f t="shared" si="236"/>
        <v>9.9400000000000002E-2</v>
      </c>
      <c r="GH227" s="101">
        <f t="shared" si="237"/>
        <v>1</v>
      </c>
      <c r="GI227" s="101">
        <f t="shared" si="238"/>
        <v>4</v>
      </c>
      <c r="GJ227" s="101">
        <f t="shared" si="239"/>
        <v>0.3977</v>
      </c>
      <c r="GK227" s="101">
        <f t="shared" si="240"/>
        <v>1</v>
      </c>
      <c r="GL227" s="101">
        <f t="shared" si="241"/>
        <v>8</v>
      </c>
    </row>
    <row r="228" spans="170:194" ht="16.5" x14ac:dyDescent="0.2">
      <c r="FN228" s="101">
        <v>223</v>
      </c>
      <c r="FO228" s="101">
        <f t="shared" si="226"/>
        <v>56</v>
      </c>
      <c r="FP228" s="101">
        <f t="shared" si="219"/>
        <v>3</v>
      </c>
      <c r="FQ228" s="14">
        <f t="shared" si="220"/>
        <v>4</v>
      </c>
      <c r="FR228" s="101" t="str">
        <f t="shared" si="227"/>
        <v>典韦专属武器-魂珠-7 2级</v>
      </c>
      <c r="FS228" s="101">
        <f t="shared" si="228"/>
        <v>7</v>
      </c>
      <c r="FT228" s="101">
        <f t="shared" si="229"/>
        <v>2</v>
      </c>
      <c r="FU228" s="101" t="str">
        <f t="shared" si="221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222"/>
        <v>专属强化石3</v>
      </c>
      <c r="FX228" s="101">
        <f t="shared" si="223"/>
        <v>6</v>
      </c>
      <c r="FY228" s="101" t="str">
        <f t="shared" si="224"/>
        <v>专属强化石4</v>
      </c>
      <c r="FZ228" s="101">
        <f t="shared" si="225"/>
        <v>2</v>
      </c>
      <c r="GA228" s="101">
        <f t="shared" si="230"/>
        <v>0.1</v>
      </c>
      <c r="GB228" s="101">
        <f t="shared" si="231"/>
        <v>1</v>
      </c>
      <c r="GC228" s="101">
        <f t="shared" si="232"/>
        <v>15</v>
      </c>
      <c r="GD228" s="101">
        <f t="shared" si="233"/>
        <v>0</v>
      </c>
      <c r="GE228" s="101">
        <f t="shared" si="234"/>
        <v>1</v>
      </c>
      <c r="GF228" s="101">
        <f t="shared" si="235"/>
        <v>4</v>
      </c>
      <c r="GG228" s="101">
        <f t="shared" si="236"/>
        <v>4.9700000000000001E-2</v>
      </c>
      <c r="GH228" s="101">
        <f t="shared" si="237"/>
        <v>1</v>
      </c>
      <c r="GI228" s="101">
        <f t="shared" si="238"/>
        <v>7</v>
      </c>
      <c r="GJ228" s="101">
        <f t="shared" si="239"/>
        <v>0.19889999999999999</v>
      </c>
      <c r="GK228" s="101">
        <f t="shared" si="240"/>
        <v>1</v>
      </c>
      <c r="GL228" s="101">
        <f t="shared" si="241"/>
        <v>15</v>
      </c>
    </row>
    <row r="229" spans="170:194" ht="16.5" x14ac:dyDescent="0.2">
      <c r="FN229" s="101">
        <v>224</v>
      </c>
      <c r="FO229" s="101">
        <f t="shared" si="226"/>
        <v>57</v>
      </c>
      <c r="FP229" s="101">
        <f t="shared" si="219"/>
        <v>3</v>
      </c>
      <c r="FQ229" s="14">
        <f t="shared" si="220"/>
        <v>4</v>
      </c>
      <c r="FR229" s="101" t="str">
        <f t="shared" si="227"/>
        <v>典韦专属武器-魂珠-7 3级</v>
      </c>
      <c r="FS229" s="101">
        <f t="shared" si="228"/>
        <v>7</v>
      </c>
      <c r="FT229" s="101">
        <f t="shared" si="229"/>
        <v>3</v>
      </c>
      <c r="FU229" s="101" t="str">
        <f t="shared" si="221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222"/>
        <v>专属强化石3</v>
      </c>
      <c r="FX229" s="101">
        <f t="shared" si="223"/>
        <v>9</v>
      </c>
      <c r="FY229" s="101" t="str">
        <f t="shared" si="224"/>
        <v>专属强化石4</v>
      </c>
      <c r="FZ229" s="101">
        <f t="shared" si="225"/>
        <v>3</v>
      </c>
      <c r="GA229" s="101">
        <f t="shared" si="230"/>
        <v>0.1</v>
      </c>
      <c r="GB229" s="101">
        <f t="shared" si="231"/>
        <v>1</v>
      </c>
      <c r="GC229" s="101">
        <f t="shared" si="232"/>
        <v>15</v>
      </c>
      <c r="GD229" s="101">
        <f t="shared" si="233"/>
        <v>0</v>
      </c>
      <c r="GE229" s="101">
        <f t="shared" si="234"/>
        <v>1</v>
      </c>
      <c r="GF229" s="101">
        <f t="shared" si="235"/>
        <v>4</v>
      </c>
      <c r="GG229" s="101">
        <f t="shared" si="236"/>
        <v>4.9700000000000001E-2</v>
      </c>
      <c r="GH229" s="101">
        <f t="shared" si="237"/>
        <v>1</v>
      </c>
      <c r="GI229" s="101">
        <f t="shared" si="238"/>
        <v>7</v>
      </c>
      <c r="GJ229" s="101">
        <f t="shared" si="239"/>
        <v>0.19889999999999999</v>
      </c>
      <c r="GK229" s="101">
        <f t="shared" si="240"/>
        <v>1</v>
      </c>
      <c r="GL229" s="101">
        <f t="shared" si="241"/>
        <v>15</v>
      </c>
    </row>
    <row r="230" spans="170:194" ht="16.5" x14ac:dyDescent="0.2">
      <c r="FN230" s="101">
        <v>225</v>
      </c>
      <c r="FO230" s="101">
        <f t="shared" si="226"/>
        <v>58</v>
      </c>
      <c r="FP230" s="101">
        <f t="shared" si="219"/>
        <v>3</v>
      </c>
      <c r="FQ230" s="14">
        <f t="shared" si="220"/>
        <v>4</v>
      </c>
      <c r="FR230" s="101" t="str">
        <f t="shared" si="227"/>
        <v>典韦专属武器-魂珠-7 4级</v>
      </c>
      <c r="FS230" s="101">
        <f t="shared" si="228"/>
        <v>7</v>
      </c>
      <c r="FT230" s="101">
        <f t="shared" si="229"/>
        <v>4</v>
      </c>
      <c r="FU230" s="101" t="str">
        <f t="shared" si="221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222"/>
        <v>专属强化石3</v>
      </c>
      <c r="FX230" s="101">
        <f t="shared" si="223"/>
        <v>12</v>
      </c>
      <c r="FY230" s="101" t="str">
        <f t="shared" si="224"/>
        <v>专属强化石4</v>
      </c>
      <c r="FZ230" s="101">
        <f t="shared" si="225"/>
        <v>4</v>
      </c>
      <c r="GA230" s="101">
        <f t="shared" si="230"/>
        <v>0.08</v>
      </c>
      <c r="GB230" s="101">
        <f t="shared" si="231"/>
        <v>1</v>
      </c>
      <c r="GC230" s="101">
        <f t="shared" si="232"/>
        <v>19</v>
      </c>
      <c r="GD230" s="101">
        <f t="shared" si="233"/>
        <v>0</v>
      </c>
      <c r="GE230" s="101">
        <f t="shared" si="234"/>
        <v>1</v>
      </c>
      <c r="GF230" s="101">
        <f t="shared" si="235"/>
        <v>4</v>
      </c>
      <c r="GG230" s="101">
        <f t="shared" si="236"/>
        <v>3.9800000000000002E-2</v>
      </c>
      <c r="GH230" s="101">
        <f t="shared" si="237"/>
        <v>1</v>
      </c>
      <c r="GI230" s="101">
        <f t="shared" si="238"/>
        <v>9</v>
      </c>
      <c r="GJ230" s="101">
        <f t="shared" si="239"/>
        <v>0.15909999999999999</v>
      </c>
      <c r="GK230" s="101">
        <f t="shared" si="240"/>
        <v>1</v>
      </c>
      <c r="GL230" s="101">
        <f t="shared" si="241"/>
        <v>19</v>
      </c>
    </row>
    <row r="231" spans="170:194" ht="16.5" x14ac:dyDescent="0.2">
      <c r="FN231" s="101">
        <v>226</v>
      </c>
      <c r="FO231" s="101">
        <f t="shared" si="226"/>
        <v>59</v>
      </c>
      <c r="FP231" s="101">
        <f t="shared" si="219"/>
        <v>3</v>
      </c>
      <c r="FQ231" s="14">
        <f t="shared" si="220"/>
        <v>4</v>
      </c>
      <c r="FR231" s="101" t="str">
        <f t="shared" si="227"/>
        <v>典韦专属武器-魂珠-7 5级</v>
      </c>
      <c r="FS231" s="101">
        <f t="shared" si="228"/>
        <v>7</v>
      </c>
      <c r="FT231" s="101">
        <f t="shared" si="229"/>
        <v>5</v>
      </c>
      <c r="FU231" s="101" t="str">
        <f t="shared" si="221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222"/>
        <v>专属强化石3</v>
      </c>
      <c r="FX231" s="101">
        <f t="shared" si="223"/>
        <v>12</v>
      </c>
      <c r="FY231" s="101" t="str">
        <f t="shared" si="224"/>
        <v>专属强化石4</v>
      </c>
      <c r="FZ231" s="101">
        <f t="shared" si="225"/>
        <v>4</v>
      </c>
      <c r="GA231" s="101">
        <f t="shared" si="230"/>
        <v>0.05</v>
      </c>
      <c r="GB231" s="101">
        <f t="shared" si="231"/>
        <v>1</v>
      </c>
      <c r="GC231" s="101">
        <f t="shared" si="232"/>
        <v>30</v>
      </c>
      <c r="GD231" s="101">
        <f t="shared" si="233"/>
        <v>0</v>
      </c>
      <c r="GE231" s="101">
        <f t="shared" si="234"/>
        <v>1</v>
      </c>
      <c r="GF231" s="101">
        <f t="shared" si="235"/>
        <v>7</v>
      </c>
      <c r="GG231" s="101">
        <f t="shared" si="236"/>
        <v>2.4899999999999999E-2</v>
      </c>
      <c r="GH231" s="101">
        <f t="shared" si="237"/>
        <v>1</v>
      </c>
      <c r="GI231" s="101">
        <f t="shared" si="238"/>
        <v>14</v>
      </c>
      <c r="GJ231" s="101">
        <f t="shared" si="239"/>
        <v>9.9400000000000002E-2</v>
      </c>
      <c r="GK231" s="101">
        <f t="shared" si="240"/>
        <v>1</v>
      </c>
      <c r="GL231" s="101">
        <f t="shared" si="241"/>
        <v>30</v>
      </c>
    </row>
    <row r="232" spans="170:194" ht="16.5" x14ac:dyDescent="0.2">
      <c r="FN232" s="101">
        <v>227</v>
      </c>
      <c r="FO232" s="101">
        <f t="shared" si="226"/>
        <v>60</v>
      </c>
      <c r="FP232" s="101">
        <f t="shared" si="219"/>
        <v>3</v>
      </c>
      <c r="FQ232" s="14">
        <f t="shared" si="220"/>
        <v>4</v>
      </c>
      <c r="FR232" s="101" t="str">
        <f t="shared" si="227"/>
        <v>典韦专属武器-魂珠-7 6级</v>
      </c>
      <c r="FS232" s="101">
        <f t="shared" si="228"/>
        <v>7</v>
      </c>
      <c r="FT232" s="101">
        <f t="shared" si="229"/>
        <v>6</v>
      </c>
      <c r="FU232" s="101" t="str">
        <f t="shared" si="221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222"/>
        <v>专属强化石3</v>
      </c>
      <c r="FX232" s="101">
        <f t="shared" si="223"/>
        <v>15</v>
      </c>
      <c r="FY232" s="101" t="str">
        <f t="shared" si="224"/>
        <v>专属强化石4</v>
      </c>
      <c r="FZ232" s="101">
        <f t="shared" si="225"/>
        <v>5</v>
      </c>
      <c r="GA232" s="101">
        <f t="shared" si="230"/>
        <v>0.04</v>
      </c>
      <c r="GB232" s="101">
        <f t="shared" si="231"/>
        <v>1</v>
      </c>
      <c r="GC232" s="101">
        <f t="shared" si="232"/>
        <v>39</v>
      </c>
      <c r="GD232" s="101">
        <f t="shared" si="233"/>
        <v>0</v>
      </c>
      <c r="GE232" s="101">
        <f t="shared" si="234"/>
        <v>1</v>
      </c>
      <c r="GF232" s="101">
        <f t="shared" si="235"/>
        <v>9</v>
      </c>
      <c r="GG232" s="101">
        <f t="shared" si="236"/>
        <v>1.9099999999999999E-2</v>
      </c>
      <c r="GH232" s="101">
        <f t="shared" si="237"/>
        <v>1</v>
      </c>
      <c r="GI232" s="101">
        <f t="shared" si="238"/>
        <v>18</v>
      </c>
      <c r="GJ232" s="101">
        <f t="shared" si="239"/>
        <v>7.6499999999999999E-2</v>
      </c>
      <c r="GK232" s="101">
        <f t="shared" si="240"/>
        <v>1</v>
      </c>
      <c r="GL232" s="101">
        <f t="shared" si="241"/>
        <v>39</v>
      </c>
    </row>
    <row r="233" spans="170:194" ht="16.5" x14ac:dyDescent="0.2">
      <c r="FN233" s="101">
        <v>228</v>
      </c>
      <c r="FO233" s="101">
        <f t="shared" si="226"/>
        <v>61</v>
      </c>
      <c r="FP233" s="101">
        <f t="shared" si="219"/>
        <v>3</v>
      </c>
      <c r="FQ233" s="14">
        <f t="shared" si="220"/>
        <v>4</v>
      </c>
      <c r="FR233" s="101" t="str">
        <f t="shared" si="227"/>
        <v>典韦专属武器-魂珠-7 7级</v>
      </c>
      <c r="FS233" s="101">
        <f t="shared" si="228"/>
        <v>7</v>
      </c>
      <c r="FT233" s="101">
        <f t="shared" si="229"/>
        <v>7</v>
      </c>
      <c r="FU233" s="101" t="str">
        <f t="shared" si="221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222"/>
        <v>专属强化石3</v>
      </c>
      <c r="FX233" s="101">
        <f t="shared" si="223"/>
        <v>21</v>
      </c>
      <c r="FY233" s="101" t="str">
        <f t="shared" si="224"/>
        <v>专属强化石4</v>
      </c>
      <c r="FZ233" s="101">
        <f t="shared" si="225"/>
        <v>7</v>
      </c>
      <c r="GA233" s="101">
        <f t="shared" si="230"/>
        <v>0.03</v>
      </c>
      <c r="GB233" s="101">
        <f t="shared" si="231"/>
        <v>1</v>
      </c>
      <c r="GC233" s="101">
        <f t="shared" si="232"/>
        <v>45</v>
      </c>
      <c r="GD233" s="101">
        <f t="shared" si="233"/>
        <v>0</v>
      </c>
      <c r="GE233" s="101">
        <f t="shared" si="234"/>
        <v>1</v>
      </c>
      <c r="GF233" s="101">
        <f t="shared" si="235"/>
        <v>11</v>
      </c>
      <c r="GG233" s="101">
        <f t="shared" si="236"/>
        <v>1.66E-2</v>
      </c>
      <c r="GH233" s="101">
        <f t="shared" si="237"/>
        <v>1</v>
      </c>
      <c r="GI233" s="101">
        <f t="shared" si="238"/>
        <v>21</v>
      </c>
      <c r="GJ233" s="101">
        <f t="shared" si="239"/>
        <v>6.6299999999999998E-2</v>
      </c>
      <c r="GK233" s="101">
        <f t="shared" si="240"/>
        <v>1</v>
      </c>
      <c r="GL233" s="101">
        <f t="shared" si="241"/>
        <v>45</v>
      </c>
    </row>
    <row r="234" spans="170:194" ht="16.5" x14ac:dyDescent="0.2">
      <c r="FN234" s="101">
        <v>229</v>
      </c>
      <c r="FO234" s="101">
        <f t="shared" si="226"/>
        <v>62</v>
      </c>
      <c r="FP234" s="101">
        <f t="shared" si="219"/>
        <v>3</v>
      </c>
      <c r="FQ234" s="14">
        <f t="shared" si="220"/>
        <v>4</v>
      </c>
      <c r="FR234" s="101" t="str">
        <f t="shared" si="227"/>
        <v>典韦专属武器-魂珠-7 8级</v>
      </c>
      <c r="FS234" s="101">
        <f t="shared" si="228"/>
        <v>7</v>
      </c>
      <c r="FT234" s="101">
        <f t="shared" si="229"/>
        <v>8</v>
      </c>
      <c r="FU234" s="101" t="str">
        <f t="shared" si="221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222"/>
        <v>专属强化石3</v>
      </c>
      <c r="FX234" s="101">
        <f t="shared" si="223"/>
        <v>24</v>
      </c>
      <c r="FY234" s="101" t="str">
        <f t="shared" si="224"/>
        <v>专属强化石4</v>
      </c>
      <c r="FZ234" s="101">
        <f t="shared" si="225"/>
        <v>8</v>
      </c>
      <c r="GA234" s="101">
        <f t="shared" si="230"/>
        <v>0.02</v>
      </c>
      <c r="GB234" s="101">
        <f t="shared" si="231"/>
        <v>1</v>
      </c>
      <c r="GC234" s="101">
        <f t="shared" si="232"/>
        <v>64</v>
      </c>
      <c r="GD234" s="101">
        <f t="shared" si="233"/>
        <v>0</v>
      </c>
      <c r="GE234" s="101">
        <f t="shared" si="234"/>
        <v>1</v>
      </c>
      <c r="GF234" s="101">
        <f t="shared" si="235"/>
        <v>15</v>
      </c>
      <c r="GG234" s="101">
        <f t="shared" si="236"/>
        <v>1.17E-2</v>
      </c>
      <c r="GH234" s="101">
        <f t="shared" si="237"/>
        <v>1</v>
      </c>
      <c r="GI234" s="101">
        <f t="shared" si="238"/>
        <v>30</v>
      </c>
      <c r="GJ234" s="101">
        <f t="shared" si="239"/>
        <v>4.6800000000000001E-2</v>
      </c>
      <c r="GK234" s="101">
        <f t="shared" si="240"/>
        <v>1</v>
      </c>
      <c r="GL234" s="101">
        <f t="shared" si="241"/>
        <v>64</v>
      </c>
    </row>
    <row r="235" spans="170:194" ht="16.5" x14ac:dyDescent="0.2">
      <c r="FN235" s="101">
        <v>230</v>
      </c>
      <c r="FO235" s="101">
        <f t="shared" si="226"/>
        <v>63</v>
      </c>
      <c r="FP235" s="101">
        <f t="shared" si="219"/>
        <v>3</v>
      </c>
      <c r="FQ235" s="14">
        <f t="shared" si="220"/>
        <v>4</v>
      </c>
      <c r="FR235" s="101" t="str">
        <f t="shared" si="227"/>
        <v>典韦专属武器-魂珠-7 9级</v>
      </c>
      <c r="FS235" s="101">
        <f t="shared" si="228"/>
        <v>7</v>
      </c>
      <c r="FT235" s="101">
        <f t="shared" si="229"/>
        <v>9</v>
      </c>
      <c r="FU235" s="101" t="str">
        <f t="shared" si="221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222"/>
        <v>专属强化石3</v>
      </c>
      <c r="FX235" s="101">
        <f t="shared" si="223"/>
        <v>30</v>
      </c>
      <c r="FY235" s="101" t="str">
        <f t="shared" si="224"/>
        <v>专属强化石4</v>
      </c>
      <c r="FZ235" s="101">
        <f t="shared" si="225"/>
        <v>10</v>
      </c>
      <c r="GA235" s="101">
        <f t="shared" si="230"/>
        <v>0.02</v>
      </c>
      <c r="GB235" s="101">
        <f t="shared" si="231"/>
        <v>1</v>
      </c>
      <c r="GC235" s="101">
        <f t="shared" si="232"/>
        <v>83</v>
      </c>
      <c r="GD235" s="101">
        <f t="shared" si="233"/>
        <v>0</v>
      </c>
      <c r="GE235" s="101">
        <f t="shared" si="234"/>
        <v>1</v>
      </c>
      <c r="GF235" s="101">
        <f t="shared" si="235"/>
        <v>19</v>
      </c>
      <c r="GG235" s="101">
        <f t="shared" si="236"/>
        <v>8.9999999999999993E-3</v>
      </c>
      <c r="GH235" s="101">
        <f t="shared" si="237"/>
        <v>1</v>
      </c>
      <c r="GI235" s="101">
        <f t="shared" si="238"/>
        <v>39</v>
      </c>
      <c r="GJ235" s="101">
        <f t="shared" si="239"/>
        <v>3.6200000000000003E-2</v>
      </c>
      <c r="GK235" s="101">
        <f t="shared" si="240"/>
        <v>1</v>
      </c>
      <c r="GL235" s="101">
        <f t="shared" si="241"/>
        <v>83</v>
      </c>
    </row>
    <row r="236" spans="170:194" ht="16.5" x14ac:dyDescent="0.2">
      <c r="FN236" s="101">
        <v>231</v>
      </c>
      <c r="FO236" s="101">
        <f t="shared" si="226"/>
        <v>0</v>
      </c>
      <c r="FP236" s="101">
        <f t="shared" si="219"/>
        <v>3</v>
      </c>
      <c r="FQ236" s="14">
        <f t="shared" si="220"/>
        <v>4</v>
      </c>
      <c r="FR236" s="101" t="str">
        <f t="shared" si="227"/>
        <v>典韦专属武器-魂珠-8 0级</v>
      </c>
      <c r="FS236" s="101">
        <f t="shared" si="228"/>
        <v>8</v>
      </c>
      <c r="FT236" s="101">
        <f t="shared" si="229"/>
        <v>0</v>
      </c>
      <c r="FU236" s="101" t="str">
        <f t="shared" si="221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222"/>
        <v/>
      </c>
      <c r="FX236" s="101" t="str">
        <f t="shared" si="223"/>
        <v/>
      </c>
      <c r="FY236" s="101" t="str">
        <f t="shared" si="224"/>
        <v/>
      </c>
      <c r="FZ236" s="101" t="str">
        <f t="shared" si="225"/>
        <v/>
      </c>
      <c r="GA236" s="101" t="str">
        <f t="shared" si="230"/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5"/>
        <v/>
      </c>
      <c r="GG236" s="101" t="str">
        <f t="shared" si="236"/>
        <v/>
      </c>
      <c r="GH236" s="101" t="str">
        <f t="shared" si="237"/>
        <v/>
      </c>
      <c r="GI236" s="101" t="str">
        <f t="shared" si="238"/>
        <v/>
      </c>
      <c r="GJ236" s="101" t="str">
        <f t="shared" si="239"/>
        <v/>
      </c>
      <c r="GK236" s="101" t="str">
        <f t="shared" si="240"/>
        <v/>
      </c>
      <c r="GL236" s="101" t="str">
        <f t="shared" si="241"/>
        <v/>
      </c>
    </row>
    <row r="237" spans="170:194" ht="16.5" x14ac:dyDescent="0.2">
      <c r="FN237" s="101">
        <v>232</v>
      </c>
      <c r="FO237" s="101">
        <f t="shared" si="226"/>
        <v>64</v>
      </c>
      <c r="FP237" s="101">
        <f t="shared" si="219"/>
        <v>3</v>
      </c>
      <c r="FQ237" s="14">
        <f t="shared" si="220"/>
        <v>4</v>
      </c>
      <c r="FR237" s="101" t="str">
        <f t="shared" si="227"/>
        <v>典韦专属武器-魂珠-8 1级</v>
      </c>
      <c r="FS237" s="101">
        <f t="shared" si="228"/>
        <v>8</v>
      </c>
      <c r="FT237" s="101">
        <f t="shared" si="229"/>
        <v>1</v>
      </c>
      <c r="FU237" s="101" t="str">
        <f t="shared" si="221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222"/>
        <v>专属强化石4</v>
      </c>
      <c r="FX237" s="101">
        <f t="shared" si="223"/>
        <v>5</v>
      </c>
      <c r="FY237" s="101" t="str">
        <f t="shared" si="224"/>
        <v/>
      </c>
      <c r="FZ237" s="101" t="str">
        <f t="shared" si="225"/>
        <v/>
      </c>
      <c r="GA237" s="101">
        <f t="shared" si="230"/>
        <v>0.11</v>
      </c>
      <c r="GB237" s="101">
        <f t="shared" si="231"/>
        <v>1</v>
      </c>
      <c r="GC237" s="101">
        <f t="shared" si="232"/>
        <v>13</v>
      </c>
      <c r="GD237" s="101">
        <f t="shared" si="233"/>
        <v>0</v>
      </c>
      <c r="GE237" s="101">
        <f t="shared" si="234"/>
        <v>1</v>
      </c>
      <c r="GF237" s="101">
        <f t="shared" si="235"/>
        <v>3</v>
      </c>
      <c r="GG237" s="101">
        <f t="shared" si="236"/>
        <v>5.6500000000000002E-2</v>
      </c>
      <c r="GH237" s="101">
        <f t="shared" si="237"/>
        <v>1</v>
      </c>
      <c r="GI237" s="101">
        <f t="shared" si="238"/>
        <v>6</v>
      </c>
      <c r="GJ237" s="101">
        <f t="shared" si="239"/>
        <v>0.22600000000000001</v>
      </c>
      <c r="GK237" s="101">
        <f t="shared" si="240"/>
        <v>1</v>
      </c>
      <c r="GL237" s="101">
        <f t="shared" si="241"/>
        <v>13</v>
      </c>
    </row>
    <row r="238" spans="170:194" ht="16.5" x14ac:dyDescent="0.2">
      <c r="FN238" s="101">
        <v>233</v>
      </c>
      <c r="FO238" s="101">
        <f t="shared" si="226"/>
        <v>65</v>
      </c>
      <c r="FP238" s="101">
        <f t="shared" si="219"/>
        <v>3</v>
      </c>
      <c r="FQ238" s="14">
        <f t="shared" si="220"/>
        <v>4</v>
      </c>
      <c r="FR238" s="101" t="str">
        <f t="shared" si="227"/>
        <v>典韦专属武器-魂珠-8 2级</v>
      </c>
      <c r="FS238" s="101">
        <f t="shared" si="228"/>
        <v>8</v>
      </c>
      <c r="FT238" s="101">
        <f t="shared" si="229"/>
        <v>2</v>
      </c>
      <c r="FU238" s="101" t="str">
        <f t="shared" si="221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222"/>
        <v>专属强化石4</v>
      </c>
      <c r="FX238" s="101">
        <f t="shared" si="223"/>
        <v>8</v>
      </c>
      <c r="FY238" s="101" t="str">
        <f t="shared" si="224"/>
        <v/>
      </c>
      <c r="FZ238" s="101" t="str">
        <f t="shared" si="225"/>
        <v/>
      </c>
      <c r="GA238" s="101">
        <f t="shared" si="230"/>
        <v>0.09</v>
      </c>
      <c r="GB238" s="101">
        <f t="shared" si="231"/>
        <v>1</v>
      </c>
      <c r="GC238" s="101">
        <f t="shared" si="232"/>
        <v>17</v>
      </c>
      <c r="GD238" s="101">
        <f t="shared" si="233"/>
        <v>0</v>
      </c>
      <c r="GE238" s="101">
        <f t="shared" si="234"/>
        <v>1</v>
      </c>
      <c r="GF238" s="101">
        <f t="shared" si="235"/>
        <v>4</v>
      </c>
      <c r="GG238" s="101">
        <f t="shared" si="236"/>
        <v>4.5199999999999997E-2</v>
      </c>
      <c r="GH238" s="101">
        <f t="shared" si="237"/>
        <v>1</v>
      </c>
      <c r="GI238" s="101">
        <f t="shared" si="238"/>
        <v>8</v>
      </c>
      <c r="GJ238" s="101">
        <f t="shared" si="239"/>
        <v>0.18079999999999999</v>
      </c>
      <c r="GK238" s="101">
        <f t="shared" si="240"/>
        <v>1</v>
      </c>
      <c r="GL238" s="101">
        <f t="shared" si="241"/>
        <v>17</v>
      </c>
    </row>
    <row r="239" spans="170:194" ht="16.5" x14ac:dyDescent="0.2">
      <c r="FN239" s="101">
        <v>234</v>
      </c>
      <c r="FO239" s="101">
        <f t="shared" si="226"/>
        <v>66</v>
      </c>
      <c r="FP239" s="101">
        <f t="shared" si="219"/>
        <v>3</v>
      </c>
      <c r="FQ239" s="14">
        <f t="shared" si="220"/>
        <v>4</v>
      </c>
      <c r="FR239" s="101" t="str">
        <f t="shared" si="227"/>
        <v>典韦专属武器-魂珠-8 3级</v>
      </c>
      <c r="FS239" s="101">
        <f t="shared" si="228"/>
        <v>8</v>
      </c>
      <c r="FT239" s="101">
        <f t="shared" si="229"/>
        <v>3</v>
      </c>
      <c r="FU239" s="101" t="str">
        <f t="shared" si="221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222"/>
        <v>专属强化石4</v>
      </c>
      <c r="FX239" s="101">
        <f t="shared" si="223"/>
        <v>10</v>
      </c>
      <c r="FY239" s="101" t="str">
        <f t="shared" si="224"/>
        <v/>
      </c>
      <c r="FZ239" s="101" t="str">
        <f t="shared" si="225"/>
        <v/>
      </c>
      <c r="GA239" s="101">
        <f t="shared" si="230"/>
        <v>0.08</v>
      </c>
      <c r="GB239" s="101">
        <f t="shared" si="231"/>
        <v>1</v>
      </c>
      <c r="GC239" s="101">
        <f t="shared" si="232"/>
        <v>20</v>
      </c>
      <c r="GD239" s="101">
        <f t="shared" si="233"/>
        <v>0</v>
      </c>
      <c r="GE239" s="101">
        <f t="shared" si="234"/>
        <v>1</v>
      </c>
      <c r="GF239" s="101">
        <f t="shared" si="235"/>
        <v>5</v>
      </c>
      <c r="GG239" s="101">
        <f t="shared" si="236"/>
        <v>3.7699999999999997E-2</v>
      </c>
      <c r="GH239" s="101">
        <f t="shared" si="237"/>
        <v>1</v>
      </c>
      <c r="GI239" s="101">
        <f t="shared" si="238"/>
        <v>9</v>
      </c>
      <c r="GJ239" s="101">
        <f t="shared" si="239"/>
        <v>0.1507</v>
      </c>
      <c r="GK239" s="101">
        <f t="shared" si="240"/>
        <v>1</v>
      </c>
      <c r="GL239" s="101">
        <f t="shared" si="241"/>
        <v>20</v>
      </c>
    </row>
    <row r="240" spans="170:194" ht="16.5" x14ac:dyDescent="0.2">
      <c r="FN240" s="101">
        <v>235</v>
      </c>
      <c r="FO240" s="101">
        <f t="shared" si="226"/>
        <v>67</v>
      </c>
      <c r="FP240" s="101">
        <f t="shared" si="219"/>
        <v>3</v>
      </c>
      <c r="FQ240" s="14">
        <f t="shared" si="220"/>
        <v>4</v>
      </c>
      <c r="FR240" s="101" t="str">
        <f t="shared" si="227"/>
        <v>典韦专属武器-魂珠-8 4级</v>
      </c>
      <c r="FS240" s="101">
        <f t="shared" si="228"/>
        <v>8</v>
      </c>
      <c r="FT240" s="101">
        <f t="shared" si="229"/>
        <v>4</v>
      </c>
      <c r="FU240" s="101" t="str">
        <f t="shared" si="221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222"/>
        <v>专属强化石4</v>
      </c>
      <c r="FX240" s="101">
        <f t="shared" si="223"/>
        <v>12</v>
      </c>
      <c r="FY240" s="101" t="str">
        <f t="shared" si="224"/>
        <v/>
      </c>
      <c r="FZ240" s="101" t="str">
        <f t="shared" si="225"/>
        <v/>
      </c>
      <c r="GA240" s="101">
        <f t="shared" si="230"/>
        <v>0.05</v>
      </c>
      <c r="GB240" s="101">
        <f t="shared" si="231"/>
        <v>1</v>
      </c>
      <c r="GC240" s="101">
        <f t="shared" si="232"/>
        <v>28</v>
      </c>
      <c r="GD240" s="101">
        <f t="shared" si="233"/>
        <v>0</v>
      </c>
      <c r="GE240" s="101">
        <f t="shared" si="234"/>
        <v>1</v>
      </c>
      <c r="GF240" s="101">
        <f t="shared" si="235"/>
        <v>6</v>
      </c>
      <c r="GG240" s="101">
        <f t="shared" si="236"/>
        <v>2.7099999999999999E-2</v>
      </c>
      <c r="GH240" s="101">
        <f t="shared" si="237"/>
        <v>1</v>
      </c>
      <c r="GI240" s="101">
        <f t="shared" si="238"/>
        <v>13</v>
      </c>
      <c r="GJ240" s="101">
        <f t="shared" si="239"/>
        <v>0.1085</v>
      </c>
      <c r="GK240" s="101">
        <f t="shared" si="240"/>
        <v>1</v>
      </c>
      <c r="GL240" s="101">
        <f t="shared" si="241"/>
        <v>28</v>
      </c>
    </row>
    <row r="241" spans="170:194" ht="16.5" x14ac:dyDescent="0.2">
      <c r="FN241" s="101">
        <v>236</v>
      </c>
      <c r="FO241" s="101">
        <f t="shared" si="226"/>
        <v>68</v>
      </c>
      <c r="FP241" s="101">
        <f t="shared" si="219"/>
        <v>3</v>
      </c>
      <c r="FQ241" s="14">
        <f t="shared" si="220"/>
        <v>4</v>
      </c>
      <c r="FR241" s="101" t="str">
        <f t="shared" si="227"/>
        <v>典韦专属武器-魂珠-8 5级</v>
      </c>
      <c r="FS241" s="101">
        <f t="shared" si="228"/>
        <v>8</v>
      </c>
      <c r="FT241" s="101">
        <f t="shared" si="229"/>
        <v>5</v>
      </c>
      <c r="FU241" s="101" t="str">
        <f t="shared" si="221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222"/>
        <v>专属强化石4</v>
      </c>
      <c r="FX241" s="101">
        <f t="shared" si="223"/>
        <v>15</v>
      </c>
      <c r="FY241" s="101" t="str">
        <f t="shared" si="224"/>
        <v/>
      </c>
      <c r="FZ241" s="101" t="str">
        <f t="shared" si="225"/>
        <v/>
      </c>
      <c r="GA241" s="101">
        <f t="shared" si="230"/>
        <v>0.04</v>
      </c>
      <c r="GB241" s="101">
        <f t="shared" si="231"/>
        <v>1</v>
      </c>
      <c r="GC241" s="101">
        <f t="shared" si="232"/>
        <v>35</v>
      </c>
      <c r="GD241" s="101">
        <f t="shared" si="233"/>
        <v>0</v>
      </c>
      <c r="GE241" s="101">
        <f t="shared" si="234"/>
        <v>1</v>
      </c>
      <c r="GF241" s="101">
        <f t="shared" si="235"/>
        <v>8</v>
      </c>
      <c r="GG241" s="101">
        <f t="shared" si="236"/>
        <v>2.12E-2</v>
      </c>
      <c r="GH241" s="101">
        <f t="shared" si="237"/>
        <v>1</v>
      </c>
      <c r="GI241" s="101">
        <f t="shared" si="238"/>
        <v>17</v>
      </c>
      <c r="GJ241" s="101">
        <f t="shared" si="239"/>
        <v>8.4699999999999998E-2</v>
      </c>
      <c r="GK241" s="101">
        <f t="shared" si="240"/>
        <v>1</v>
      </c>
      <c r="GL241" s="101">
        <f t="shared" si="241"/>
        <v>35</v>
      </c>
    </row>
    <row r="242" spans="170:194" ht="16.5" x14ac:dyDescent="0.2">
      <c r="FN242" s="101">
        <v>237</v>
      </c>
      <c r="FO242" s="101">
        <f t="shared" si="226"/>
        <v>69</v>
      </c>
      <c r="FP242" s="101">
        <f t="shared" si="219"/>
        <v>3</v>
      </c>
      <c r="FQ242" s="14">
        <f t="shared" si="220"/>
        <v>4</v>
      </c>
      <c r="FR242" s="101" t="str">
        <f t="shared" si="227"/>
        <v>典韦专属武器-魂珠-8 6级</v>
      </c>
      <c r="FS242" s="101">
        <f t="shared" si="228"/>
        <v>8</v>
      </c>
      <c r="FT242" s="101">
        <f t="shared" si="229"/>
        <v>6</v>
      </c>
      <c r="FU242" s="101" t="str">
        <f t="shared" si="221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222"/>
        <v>专属强化石4</v>
      </c>
      <c r="FX242" s="101">
        <f t="shared" si="223"/>
        <v>18</v>
      </c>
      <c r="FY242" s="101" t="str">
        <f t="shared" si="224"/>
        <v/>
      </c>
      <c r="FZ242" s="101" t="str">
        <f t="shared" si="225"/>
        <v/>
      </c>
      <c r="GA242" s="101">
        <f t="shared" si="230"/>
        <v>0.03</v>
      </c>
      <c r="GB242" s="101">
        <f t="shared" si="231"/>
        <v>1</v>
      </c>
      <c r="GC242" s="101">
        <f t="shared" si="232"/>
        <v>48</v>
      </c>
      <c r="GD242" s="101">
        <f t="shared" si="233"/>
        <v>0</v>
      </c>
      <c r="GE242" s="101">
        <f t="shared" si="234"/>
        <v>1</v>
      </c>
      <c r="GF242" s="101">
        <f t="shared" si="235"/>
        <v>11</v>
      </c>
      <c r="GG242" s="101">
        <f t="shared" si="236"/>
        <v>1.5599999999999999E-2</v>
      </c>
      <c r="GH242" s="101">
        <f t="shared" si="237"/>
        <v>1</v>
      </c>
      <c r="GI242" s="101">
        <f t="shared" si="238"/>
        <v>22</v>
      </c>
      <c r="GJ242" s="101">
        <f t="shared" si="239"/>
        <v>6.2600000000000003E-2</v>
      </c>
      <c r="GK242" s="101">
        <f t="shared" si="240"/>
        <v>1</v>
      </c>
      <c r="GL242" s="101">
        <f t="shared" si="241"/>
        <v>48</v>
      </c>
    </row>
    <row r="243" spans="170:194" ht="16.5" x14ac:dyDescent="0.2">
      <c r="FN243" s="101">
        <v>238</v>
      </c>
      <c r="FO243" s="101">
        <f t="shared" si="226"/>
        <v>70</v>
      </c>
      <c r="FP243" s="101">
        <f t="shared" si="219"/>
        <v>3</v>
      </c>
      <c r="FQ243" s="14">
        <f t="shared" si="220"/>
        <v>4</v>
      </c>
      <c r="FR243" s="101" t="str">
        <f t="shared" si="227"/>
        <v>典韦专属武器-魂珠-8 7级</v>
      </c>
      <c r="FS243" s="101">
        <f t="shared" si="228"/>
        <v>8</v>
      </c>
      <c r="FT243" s="101">
        <f t="shared" si="229"/>
        <v>7</v>
      </c>
      <c r="FU243" s="101" t="str">
        <f t="shared" si="221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222"/>
        <v>专属强化石4</v>
      </c>
      <c r="FX243" s="101">
        <f t="shared" si="223"/>
        <v>25</v>
      </c>
      <c r="FY243" s="101" t="str">
        <f t="shared" si="224"/>
        <v/>
      </c>
      <c r="FZ243" s="101" t="str">
        <f t="shared" si="225"/>
        <v/>
      </c>
      <c r="GA243" s="101">
        <f t="shared" si="230"/>
        <v>0.03</v>
      </c>
      <c r="GB243" s="101">
        <f t="shared" si="231"/>
        <v>1</v>
      </c>
      <c r="GC243" s="101">
        <f t="shared" si="232"/>
        <v>56</v>
      </c>
      <c r="GD243" s="101">
        <f t="shared" si="233"/>
        <v>0</v>
      </c>
      <c r="GE243" s="101">
        <f t="shared" si="234"/>
        <v>1</v>
      </c>
      <c r="GF243" s="101">
        <f t="shared" si="235"/>
        <v>13</v>
      </c>
      <c r="GG243" s="101">
        <f t="shared" si="236"/>
        <v>1.35E-2</v>
      </c>
      <c r="GH243" s="101">
        <f t="shared" si="237"/>
        <v>1</v>
      </c>
      <c r="GI243" s="101">
        <f t="shared" si="238"/>
        <v>26</v>
      </c>
      <c r="GJ243" s="101">
        <f t="shared" si="239"/>
        <v>5.3800000000000001E-2</v>
      </c>
      <c r="GK243" s="101">
        <f t="shared" si="240"/>
        <v>1</v>
      </c>
      <c r="GL243" s="101">
        <f t="shared" si="241"/>
        <v>56</v>
      </c>
    </row>
    <row r="244" spans="170:194" ht="16.5" x14ac:dyDescent="0.2">
      <c r="FN244" s="101">
        <v>239</v>
      </c>
      <c r="FO244" s="101">
        <f t="shared" si="226"/>
        <v>71</v>
      </c>
      <c r="FP244" s="101">
        <f t="shared" si="219"/>
        <v>3</v>
      </c>
      <c r="FQ244" s="14">
        <f t="shared" si="220"/>
        <v>4</v>
      </c>
      <c r="FR244" s="101" t="str">
        <f t="shared" si="227"/>
        <v>典韦专属武器-魂珠-8 8级</v>
      </c>
      <c r="FS244" s="101">
        <f t="shared" si="228"/>
        <v>8</v>
      </c>
      <c r="FT244" s="101">
        <f t="shared" si="229"/>
        <v>8</v>
      </c>
      <c r="FU244" s="101" t="str">
        <f t="shared" si="221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222"/>
        <v>专属强化石4</v>
      </c>
      <c r="FX244" s="101">
        <f t="shared" si="223"/>
        <v>30</v>
      </c>
      <c r="FY244" s="101" t="str">
        <f t="shared" si="224"/>
        <v/>
      </c>
      <c r="FZ244" s="101" t="str">
        <f t="shared" si="225"/>
        <v/>
      </c>
      <c r="GA244" s="101">
        <f t="shared" si="230"/>
        <v>0.02</v>
      </c>
      <c r="GB244" s="101">
        <f t="shared" si="231"/>
        <v>1</v>
      </c>
      <c r="GC244" s="101">
        <f t="shared" si="232"/>
        <v>75</v>
      </c>
      <c r="GD244" s="101">
        <f t="shared" si="233"/>
        <v>0</v>
      </c>
      <c r="GE244" s="101">
        <f t="shared" si="234"/>
        <v>1</v>
      </c>
      <c r="GF244" s="101">
        <f t="shared" si="235"/>
        <v>18</v>
      </c>
      <c r="GG244" s="101">
        <f t="shared" si="236"/>
        <v>0.01</v>
      </c>
      <c r="GH244" s="101">
        <f t="shared" si="237"/>
        <v>1</v>
      </c>
      <c r="GI244" s="101">
        <f t="shared" si="238"/>
        <v>35</v>
      </c>
      <c r="GJ244" s="101">
        <f t="shared" si="239"/>
        <v>3.9899999999999998E-2</v>
      </c>
      <c r="GK244" s="101">
        <f t="shared" si="240"/>
        <v>1</v>
      </c>
      <c r="GL244" s="101">
        <f t="shared" si="241"/>
        <v>75</v>
      </c>
    </row>
    <row r="245" spans="170:194" ht="16.5" x14ac:dyDescent="0.2">
      <c r="FN245" s="101">
        <v>240</v>
      </c>
      <c r="FO245" s="101">
        <f t="shared" si="226"/>
        <v>72</v>
      </c>
      <c r="FP245" s="101">
        <f t="shared" si="219"/>
        <v>3</v>
      </c>
      <c r="FQ245" s="14">
        <f t="shared" si="220"/>
        <v>4</v>
      </c>
      <c r="FR245" s="101" t="str">
        <f t="shared" si="227"/>
        <v>典韦专属武器-魂珠-8 9级</v>
      </c>
      <c r="FS245" s="101">
        <f t="shared" si="228"/>
        <v>8</v>
      </c>
      <c r="FT245" s="101">
        <f t="shared" si="229"/>
        <v>9</v>
      </c>
      <c r="FU245" s="101" t="str">
        <f t="shared" si="221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222"/>
        <v>专属强化石4</v>
      </c>
      <c r="FX245" s="101">
        <f t="shared" si="223"/>
        <v>30</v>
      </c>
      <c r="FY245" s="101" t="str">
        <f t="shared" si="224"/>
        <v/>
      </c>
      <c r="FZ245" s="101" t="str">
        <f t="shared" si="225"/>
        <v/>
      </c>
      <c r="GA245" s="101">
        <f t="shared" si="230"/>
        <v>0.01</v>
      </c>
      <c r="GB245" s="101">
        <f t="shared" si="231"/>
        <v>1</v>
      </c>
      <c r="GC245" s="101">
        <f t="shared" si="232"/>
        <v>122</v>
      </c>
      <c r="GD245" s="101">
        <f t="shared" si="233"/>
        <v>0</v>
      </c>
      <c r="GE245" s="101">
        <f t="shared" si="234"/>
        <v>1</v>
      </c>
      <c r="GF245" s="101">
        <f t="shared" si="235"/>
        <v>28</v>
      </c>
      <c r="GG245" s="101">
        <f t="shared" si="236"/>
        <v>6.1999999999999998E-3</v>
      </c>
      <c r="GH245" s="101">
        <f t="shared" si="237"/>
        <v>1</v>
      </c>
      <c r="GI245" s="101">
        <f t="shared" si="238"/>
        <v>57</v>
      </c>
      <c r="GJ245" s="101">
        <f t="shared" si="239"/>
        <v>2.47E-2</v>
      </c>
      <c r="GK245" s="101">
        <f t="shared" si="240"/>
        <v>1</v>
      </c>
      <c r="GL245" s="101">
        <f t="shared" si="241"/>
        <v>122</v>
      </c>
    </row>
    <row r="246" spans="170:194" ht="16.5" x14ac:dyDescent="0.2">
      <c r="FN246" s="101">
        <v>241</v>
      </c>
      <c r="FO246" s="101">
        <f t="shared" si="226"/>
        <v>0</v>
      </c>
      <c r="FP246" s="101">
        <f t="shared" si="219"/>
        <v>4</v>
      </c>
      <c r="FQ246" s="14">
        <f t="shared" si="220"/>
        <v>3</v>
      </c>
      <c r="FR246" s="101" t="str">
        <f t="shared" si="227"/>
        <v>李轩辕专属武器-魂珠-1 0级</v>
      </c>
      <c r="FS246" s="101">
        <f t="shared" si="228"/>
        <v>1</v>
      </c>
      <c r="FT246" s="101">
        <f t="shared" si="229"/>
        <v>0</v>
      </c>
      <c r="FU246" s="101" t="str">
        <f t="shared" si="221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222"/>
        <v/>
      </c>
      <c r="FX246" s="101" t="str">
        <f t="shared" si="223"/>
        <v/>
      </c>
      <c r="FY246" s="101" t="str">
        <f t="shared" si="224"/>
        <v/>
      </c>
      <c r="FZ246" s="101" t="str">
        <f t="shared" si="225"/>
        <v/>
      </c>
      <c r="GA246" s="101" t="str">
        <f t="shared" si="230"/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5"/>
        <v/>
      </c>
      <c r="GG246" s="101" t="str">
        <f t="shared" si="236"/>
        <v/>
      </c>
      <c r="GH246" s="101" t="str">
        <f t="shared" si="237"/>
        <v/>
      </c>
      <c r="GI246" s="101" t="str">
        <f t="shared" si="238"/>
        <v/>
      </c>
      <c r="GJ246" s="101" t="str">
        <f t="shared" si="239"/>
        <v/>
      </c>
      <c r="GK246" s="101" t="str">
        <f t="shared" si="240"/>
        <v/>
      </c>
      <c r="GL246" s="101" t="str">
        <f t="shared" si="241"/>
        <v/>
      </c>
    </row>
    <row r="247" spans="170:194" ht="16.5" x14ac:dyDescent="0.2">
      <c r="FN247" s="101">
        <v>242</v>
      </c>
      <c r="FO247" s="101">
        <f t="shared" si="226"/>
        <v>1</v>
      </c>
      <c r="FP247" s="101">
        <f t="shared" si="219"/>
        <v>4</v>
      </c>
      <c r="FQ247" s="14">
        <f t="shared" si="220"/>
        <v>3</v>
      </c>
      <c r="FR247" s="101" t="str">
        <f t="shared" si="227"/>
        <v>李轩辕专属武器-魂珠-1 1级</v>
      </c>
      <c r="FS247" s="101">
        <f t="shared" si="228"/>
        <v>1</v>
      </c>
      <c r="FT247" s="101">
        <f t="shared" si="229"/>
        <v>1</v>
      </c>
      <c r="FU247" s="101" t="str">
        <f t="shared" si="221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222"/>
        <v>专属强化石1</v>
      </c>
      <c r="FX247" s="101">
        <f t="shared" si="223"/>
        <v>1</v>
      </c>
      <c r="FY247" s="101" t="str">
        <f t="shared" si="224"/>
        <v/>
      </c>
      <c r="FZ247" s="101" t="str">
        <f t="shared" si="225"/>
        <v/>
      </c>
      <c r="GA247" s="101">
        <f t="shared" si="230"/>
        <v>0.32</v>
      </c>
      <c r="GB247" s="101">
        <f t="shared" si="231"/>
        <v>1</v>
      </c>
      <c r="GC247" s="101">
        <f t="shared" si="232"/>
        <v>5</v>
      </c>
      <c r="GD247" s="101">
        <f t="shared" si="233"/>
        <v>0</v>
      </c>
      <c r="GE247" s="101">
        <f t="shared" si="234"/>
        <v>1</v>
      </c>
      <c r="GF247" s="101">
        <f t="shared" si="235"/>
        <v>1</v>
      </c>
      <c r="GG247" s="101">
        <f t="shared" si="236"/>
        <v>0.1595</v>
      </c>
      <c r="GH247" s="101">
        <f t="shared" si="237"/>
        <v>1</v>
      </c>
      <c r="GI247" s="101">
        <f t="shared" si="238"/>
        <v>2</v>
      </c>
      <c r="GJ247" s="101">
        <f t="shared" si="239"/>
        <v>0.63819999999999999</v>
      </c>
      <c r="GK247" s="101">
        <f t="shared" si="240"/>
        <v>1</v>
      </c>
      <c r="GL247" s="101">
        <f t="shared" si="241"/>
        <v>5</v>
      </c>
    </row>
    <row r="248" spans="170:194" ht="16.5" x14ac:dyDescent="0.2">
      <c r="FN248" s="101">
        <v>243</v>
      </c>
      <c r="FO248" s="101">
        <f t="shared" si="226"/>
        <v>2</v>
      </c>
      <c r="FP248" s="101">
        <f t="shared" si="219"/>
        <v>4</v>
      </c>
      <c r="FQ248" s="14">
        <f t="shared" si="220"/>
        <v>3</v>
      </c>
      <c r="FR248" s="101" t="str">
        <f t="shared" si="227"/>
        <v>李轩辕专属武器-魂珠-1 2级</v>
      </c>
      <c r="FS248" s="101">
        <f t="shared" si="228"/>
        <v>1</v>
      </c>
      <c r="FT248" s="101">
        <f t="shared" si="229"/>
        <v>2</v>
      </c>
      <c r="FU248" s="101" t="str">
        <f t="shared" si="221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222"/>
        <v>专属强化石1</v>
      </c>
      <c r="FX248" s="101">
        <f t="shared" si="223"/>
        <v>2</v>
      </c>
      <c r="FY248" s="101" t="str">
        <f t="shared" si="224"/>
        <v/>
      </c>
      <c r="FZ248" s="101" t="str">
        <f t="shared" si="225"/>
        <v/>
      </c>
      <c r="GA248" s="101">
        <f t="shared" si="230"/>
        <v>0.32</v>
      </c>
      <c r="GB248" s="101">
        <f t="shared" si="231"/>
        <v>1</v>
      </c>
      <c r="GC248" s="101">
        <f t="shared" si="232"/>
        <v>5</v>
      </c>
      <c r="GD248" s="101">
        <f t="shared" si="233"/>
        <v>0</v>
      </c>
      <c r="GE248" s="101">
        <f t="shared" si="234"/>
        <v>1</v>
      </c>
      <c r="GF248" s="101">
        <f t="shared" si="235"/>
        <v>1</v>
      </c>
      <c r="GG248" s="101">
        <f t="shared" si="236"/>
        <v>0.1595</v>
      </c>
      <c r="GH248" s="101">
        <f t="shared" si="237"/>
        <v>1</v>
      </c>
      <c r="GI248" s="101">
        <f t="shared" si="238"/>
        <v>2</v>
      </c>
      <c r="GJ248" s="101">
        <f t="shared" si="239"/>
        <v>0.63819999999999999</v>
      </c>
      <c r="GK248" s="101">
        <f t="shared" si="240"/>
        <v>1</v>
      </c>
      <c r="GL248" s="101">
        <f t="shared" si="241"/>
        <v>5</v>
      </c>
    </row>
    <row r="249" spans="170:194" ht="16.5" x14ac:dyDescent="0.2">
      <c r="FN249" s="101">
        <v>244</v>
      </c>
      <c r="FO249" s="101">
        <f t="shared" si="226"/>
        <v>3</v>
      </c>
      <c r="FP249" s="101">
        <f t="shared" si="219"/>
        <v>4</v>
      </c>
      <c r="FQ249" s="14">
        <f t="shared" si="220"/>
        <v>3</v>
      </c>
      <c r="FR249" s="101" t="str">
        <f t="shared" si="227"/>
        <v>李轩辕专属武器-魂珠-1 3级</v>
      </c>
      <c r="FS249" s="101">
        <f t="shared" si="228"/>
        <v>1</v>
      </c>
      <c r="FT249" s="101">
        <f t="shared" si="229"/>
        <v>3</v>
      </c>
      <c r="FU249" s="101" t="str">
        <f t="shared" si="221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222"/>
        <v>专属强化石1</v>
      </c>
      <c r="FX249" s="101">
        <f t="shared" si="223"/>
        <v>3</v>
      </c>
      <c r="FY249" s="101" t="str">
        <f t="shared" si="224"/>
        <v/>
      </c>
      <c r="FZ249" s="101" t="str">
        <f t="shared" si="225"/>
        <v/>
      </c>
      <c r="GA249" s="101">
        <f t="shared" si="230"/>
        <v>0.32</v>
      </c>
      <c r="GB249" s="101">
        <f t="shared" si="231"/>
        <v>1</v>
      </c>
      <c r="GC249" s="101">
        <f t="shared" si="232"/>
        <v>5</v>
      </c>
      <c r="GD249" s="101">
        <f t="shared" si="233"/>
        <v>0</v>
      </c>
      <c r="GE249" s="101">
        <f t="shared" si="234"/>
        <v>1</v>
      </c>
      <c r="GF249" s="101">
        <f t="shared" si="235"/>
        <v>1</v>
      </c>
      <c r="GG249" s="101">
        <f t="shared" si="236"/>
        <v>0.1595</v>
      </c>
      <c r="GH249" s="101">
        <f t="shared" si="237"/>
        <v>1</v>
      </c>
      <c r="GI249" s="101">
        <f t="shared" si="238"/>
        <v>2</v>
      </c>
      <c r="GJ249" s="101">
        <f t="shared" si="239"/>
        <v>0.63819999999999999</v>
      </c>
      <c r="GK249" s="101">
        <f t="shared" si="240"/>
        <v>1</v>
      </c>
      <c r="GL249" s="101">
        <f t="shared" si="241"/>
        <v>5</v>
      </c>
    </row>
    <row r="250" spans="170:194" ht="16.5" x14ac:dyDescent="0.2">
      <c r="FN250" s="101">
        <v>245</v>
      </c>
      <c r="FO250" s="101">
        <f t="shared" si="226"/>
        <v>4</v>
      </c>
      <c r="FP250" s="101">
        <f t="shared" si="219"/>
        <v>4</v>
      </c>
      <c r="FQ250" s="14">
        <f t="shared" si="220"/>
        <v>3</v>
      </c>
      <c r="FR250" s="101" t="str">
        <f t="shared" si="227"/>
        <v>李轩辕专属武器-魂珠-1 4级</v>
      </c>
      <c r="FS250" s="101">
        <f t="shared" si="228"/>
        <v>1</v>
      </c>
      <c r="FT250" s="101">
        <f t="shared" si="229"/>
        <v>4</v>
      </c>
      <c r="FU250" s="101" t="str">
        <f t="shared" si="221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222"/>
        <v>专属强化石1</v>
      </c>
      <c r="FX250" s="101">
        <f t="shared" si="223"/>
        <v>4</v>
      </c>
      <c r="FY250" s="101" t="str">
        <f t="shared" si="224"/>
        <v/>
      </c>
      <c r="FZ250" s="101" t="str">
        <f t="shared" si="225"/>
        <v/>
      </c>
      <c r="GA250" s="101">
        <f t="shared" si="230"/>
        <v>0.26</v>
      </c>
      <c r="GB250" s="101">
        <f t="shared" si="231"/>
        <v>1</v>
      </c>
      <c r="GC250" s="101">
        <f t="shared" si="232"/>
        <v>6</v>
      </c>
      <c r="GD250" s="101">
        <f t="shared" si="233"/>
        <v>0</v>
      </c>
      <c r="GE250" s="101">
        <f t="shared" si="234"/>
        <v>1</v>
      </c>
      <c r="GF250" s="101">
        <f t="shared" si="235"/>
        <v>1</v>
      </c>
      <c r="GG250" s="101">
        <f t="shared" si="236"/>
        <v>0.12759999999999999</v>
      </c>
      <c r="GH250" s="101">
        <f t="shared" si="237"/>
        <v>1</v>
      </c>
      <c r="GI250" s="101">
        <f t="shared" si="238"/>
        <v>3</v>
      </c>
      <c r="GJ250" s="101">
        <f t="shared" si="239"/>
        <v>0.51060000000000005</v>
      </c>
      <c r="GK250" s="101">
        <f t="shared" si="240"/>
        <v>1</v>
      </c>
      <c r="GL250" s="101">
        <f t="shared" si="241"/>
        <v>6</v>
      </c>
    </row>
    <row r="251" spans="170:194" ht="16.5" x14ac:dyDescent="0.2">
      <c r="FN251" s="101">
        <v>246</v>
      </c>
      <c r="FO251" s="101">
        <f t="shared" si="226"/>
        <v>5</v>
      </c>
      <c r="FP251" s="101">
        <f t="shared" si="219"/>
        <v>4</v>
      </c>
      <c r="FQ251" s="14">
        <f t="shared" si="220"/>
        <v>3</v>
      </c>
      <c r="FR251" s="101" t="str">
        <f t="shared" si="227"/>
        <v>李轩辕专属武器-魂珠-1 5级</v>
      </c>
      <c r="FS251" s="101">
        <f t="shared" si="228"/>
        <v>1</v>
      </c>
      <c r="FT251" s="101">
        <f t="shared" si="229"/>
        <v>5</v>
      </c>
      <c r="FU251" s="101" t="str">
        <f t="shared" si="221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222"/>
        <v>专属强化石1</v>
      </c>
      <c r="FX251" s="101">
        <f t="shared" si="223"/>
        <v>5</v>
      </c>
      <c r="FY251" s="101" t="str">
        <f t="shared" si="224"/>
        <v/>
      </c>
      <c r="FZ251" s="101" t="str">
        <f t="shared" si="225"/>
        <v/>
      </c>
      <c r="GA251" s="101">
        <f t="shared" si="230"/>
        <v>0.2</v>
      </c>
      <c r="GB251" s="101">
        <f t="shared" si="231"/>
        <v>1</v>
      </c>
      <c r="GC251" s="101">
        <f t="shared" si="232"/>
        <v>8</v>
      </c>
      <c r="GD251" s="101">
        <f t="shared" si="233"/>
        <v>0</v>
      </c>
      <c r="GE251" s="101">
        <f t="shared" si="234"/>
        <v>1</v>
      </c>
      <c r="GF251" s="101">
        <f t="shared" si="235"/>
        <v>2</v>
      </c>
      <c r="GG251" s="101">
        <f t="shared" si="236"/>
        <v>9.9699999999999997E-2</v>
      </c>
      <c r="GH251" s="101">
        <f t="shared" si="237"/>
        <v>1</v>
      </c>
      <c r="GI251" s="101">
        <f t="shared" si="238"/>
        <v>4</v>
      </c>
      <c r="GJ251" s="101">
        <f t="shared" si="239"/>
        <v>0.39889999999999998</v>
      </c>
      <c r="GK251" s="101">
        <f t="shared" si="240"/>
        <v>1</v>
      </c>
      <c r="GL251" s="101">
        <f t="shared" si="241"/>
        <v>8</v>
      </c>
    </row>
    <row r="252" spans="170:194" ht="16.5" x14ac:dyDescent="0.2">
      <c r="FN252" s="101">
        <v>247</v>
      </c>
      <c r="FO252" s="101">
        <f t="shared" si="226"/>
        <v>6</v>
      </c>
      <c r="FP252" s="101">
        <f t="shared" si="219"/>
        <v>4</v>
      </c>
      <c r="FQ252" s="14">
        <f t="shared" si="220"/>
        <v>3</v>
      </c>
      <c r="FR252" s="101" t="str">
        <f t="shared" si="227"/>
        <v>李轩辕专属武器-魂珠-1 6级</v>
      </c>
      <c r="FS252" s="101">
        <f t="shared" si="228"/>
        <v>1</v>
      </c>
      <c r="FT252" s="101">
        <f t="shared" si="229"/>
        <v>6</v>
      </c>
      <c r="FU252" s="101" t="str">
        <f t="shared" si="221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222"/>
        <v>专属强化石1</v>
      </c>
      <c r="FX252" s="101">
        <f t="shared" si="223"/>
        <v>6</v>
      </c>
      <c r="FY252" s="101" t="str">
        <f t="shared" si="224"/>
        <v/>
      </c>
      <c r="FZ252" s="101" t="str">
        <f t="shared" si="225"/>
        <v/>
      </c>
      <c r="GA252" s="101">
        <f t="shared" si="230"/>
        <v>0.15</v>
      </c>
      <c r="GB252" s="101">
        <f t="shared" si="231"/>
        <v>1</v>
      </c>
      <c r="GC252" s="101">
        <f t="shared" si="232"/>
        <v>10</v>
      </c>
      <c r="GD252" s="101">
        <f t="shared" si="233"/>
        <v>0</v>
      </c>
      <c r="GE252" s="101">
        <f t="shared" si="234"/>
        <v>1</v>
      </c>
      <c r="GF252" s="101">
        <f t="shared" si="235"/>
        <v>2</v>
      </c>
      <c r="GG252" s="101">
        <f t="shared" si="236"/>
        <v>7.3599999999999999E-2</v>
      </c>
      <c r="GH252" s="101">
        <f t="shared" si="237"/>
        <v>1</v>
      </c>
      <c r="GI252" s="101">
        <f t="shared" si="238"/>
        <v>5</v>
      </c>
      <c r="GJ252" s="101">
        <f t="shared" si="239"/>
        <v>0.29459999999999997</v>
      </c>
      <c r="GK252" s="101">
        <f t="shared" si="240"/>
        <v>1</v>
      </c>
      <c r="GL252" s="101">
        <f t="shared" si="241"/>
        <v>10</v>
      </c>
    </row>
    <row r="253" spans="170:194" ht="16.5" x14ac:dyDescent="0.2">
      <c r="FN253" s="101">
        <v>248</v>
      </c>
      <c r="FO253" s="101">
        <f t="shared" si="226"/>
        <v>7</v>
      </c>
      <c r="FP253" s="101">
        <f t="shared" si="219"/>
        <v>4</v>
      </c>
      <c r="FQ253" s="14">
        <f t="shared" si="220"/>
        <v>3</v>
      </c>
      <c r="FR253" s="101" t="str">
        <f t="shared" si="227"/>
        <v>李轩辕专属武器-魂珠-1 7级</v>
      </c>
      <c r="FS253" s="101">
        <f t="shared" si="228"/>
        <v>1</v>
      </c>
      <c r="FT253" s="101">
        <f t="shared" si="229"/>
        <v>7</v>
      </c>
      <c r="FU253" s="101" t="str">
        <f t="shared" si="221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222"/>
        <v>专属强化石1</v>
      </c>
      <c r="FX253" s="101">
        <f t="shared" si="223"/>
        <v>7</v>
      </c>
      <c r="FY253" s="101" t="str">
        <f t="shared" si="224"/>
        <v/>
      </c>
      <c r="FZ253" s="101" t="str">
        <f t="shared" si="225"/>
        <v/>
      </c>
      <c r="GA253" s="101">
        <f t="shared" si="230"/>
        <v>0.11</v>
      </c>
      <c r="GB253" s="101">
        <f t="shared" si="231"/>
        <v>1</v>
      </c>
      <c r="GC253" s="101">
        <f t="shared" si="232"/>
        <v>14</v>
      </c>
      <c r="GD253" s="101">
        <f t="shared" si="233"/>
        <v>0</v>
      </c>
      <c r="GE253" s="101">
        <f t="shared" si="234"/>
        <v>1</v>
      </c>
      <c r="GF253" s="101">
        <f t="shared" si="235"/>
        <v>3</v>
      </c>
      <c r="GG253" s="101">
        <f t="shared" si="236"/>
        <v>5.3199999999999997E-2</v>
      </c>
      <c r="GH253" s="101">
        <f t="shared" si="237"/>
        <v>1</v>
      </c>
      <c r="GI253" s="101">
        <f t="shared" si="238"/>
        <v>7</v>
      </c>
      <c r="GJ253" s="101">
        <f t="shared" si="239"/>
        <v>0.2127</v>
      </c>
      <c r="GK253" s="101">
        <f t="shared" si="240"/>
        <v>1</v>
      </c>
      <c r="GL253" s="101">
        <f t="shared" si="241"/>
        <v>14</v>
      </c>
    </row>
    <row r="254" spans="170:194" ht="16.5" x14ac:dyDescent="0.2">
      <c r="FN254" s="101">
        <v>249</v>
      </c>
      <c r="FO254" s="101">
        <f t="shared" si="226"/>
        <v>8</v>
      </c>
      <c r="FP254" s="101">
        <f t="shared" si="219"/>
        <v>4</v>
      </c>
      <c r="FQ254" s="14">
        <f t="shared" si="220"/>
        <v>3</v>
      </c>
      <c r="FR254" s="101" t="str">
        <f t="shared" si="227"/>
        <v>李轩辕专属武器-魂珠-1 8级</v>
      </c>
      <c r="FS254" s="101">
        <f t="shared" si="228"/>
        <v>1</v>
      </c>
      <c r="FT254" s="101">
        <f t="shared" si="229"/>
        <v>8</v>
      </c>
      <c r="FU254" s="101" t="str">
        <f t="shared" si="221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222"/>
        <v>专属强化石1</v>
      </c>
      <c r="FX254" s="101">
        <f t="shared" si="223"/>
        <v>8</v>
      </c>
      <c r="FY254" s="101" t="str">
        <f t="shared" si="224"/>
        <v/>
      </c>
      <c r="FZ254" s="101" t="str">
        <f t="shared" si="225"/>
        <v/>
      </c>
      <c r="GA254" s="101">
        <f t="shared" si="230"/>
        <v>0.08</v>
      </c>
      <c r="GB254" s="101">
        <f t="shared" si="231"/>
        <v>1</v>
      </c>
      <c r="GC254" s="101">
        <f t="shared" si="232"/>
        <v>20</v>
      </c>
      <c r="GD254" s="101">
        <f t="shared" si="233"/>
        <v>0</v>
      </c>
      <c r="GE254" s="101">
        <f t="shared" si="234"/>
        <v>1</v>
      </c>
      <c r="GF254" s="101">
        <f t="shared" si="235"/>
        <v>5</v>
      </c>
      <c r="GG254" s="101">
        <f t="shared" si="236"/>
        <v>3.7499999999999999E-2</v>
      </c>
      <c r="GH254" s="101">
        <f t="shared" si="237"/>
        <v>1</v>
      </c>
      <c r="GI254" s="101">
        <f t="shared" si="238"/>
        <v>9</v>
      </c>
      <c r="GJ254" s="101">
        <f t="shared" si="239"/>
        <v>0.1502</v>
      </c>
      <c r="GK254" s="101">
        <f t="shared" si="240"/>
        <v>1</v>
      </c>
      <c r="GL254" s="101">
        <f t="shared" si="241"/>
        <v>20</v>
      </c>
    </row>
    <row r="255" spans="170:194" ht="16.5" x14ac:dyDescent="0.2">
      <c r="FN255" s="101">
        <v>250</v>
      </c>
      <c r="FO255" s="101">
        <f t="shared" si="226"/>
        <v>9</v>
      </c>
      <c r="FP255" s="101">
        <f t="shared" si="219"/>
        <v>4</v>
      </c>
      <c r="FQ255" s="14">
        <f t="shared" si="220"/>
        <v>3</v>
      </c>
      <c r="FR255" s="101" t="str">
        <f t="shared" si="227"/>
        <v>李轩辕专属武器-魂珠-1 9级</v>
      </c>
      <c r="FS255" s="101">
        <f t="shared" si="228"/>
        <v>1</v>
      </c>
      <c r="FT255" s="101">
        <f t="shared" si="229"/>
        <v>9</v>
      </c>
      <c r="FU255" s="101" t="str">
        <f t="shared" si="221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222"/>
        <v>专属强化石1</v>
      </c>
      <c r="FX255" s="101">
        <f t="shared" si="223"/>
        <v>10</v>
      </c>
      <c r="FY255" s="101" t="str">
        <f t="shared" si="224"/>
        <v/>
      </c>
      <c r="FZ255" s="101" t="str">
        <f t="shared" si="225"/>
        <v/>
      </c>
      <c r="GA255" s="101">
        <f t="shared" si="230"/>
        <v>0.06</v>
      </c>
      <c r="GB255" s="101">
        <f t="shared" si="231"/>
        <v>1</v>
      </c>
      <c r="GC255" s="101">
        <f t="shared" si="232"/>
        <v>26</v>
      </c>
      <c r="GD255" s="101">
        <f t="shared" si="233"/>
        <v>0</v>
      </c>
      <c r="GE255" s="101">
        <f t="shared" si="234"/>
        <v>1</v>
      </c>
      <c r="GF255" s="101">
        <f t="shared" si="235"/>
        <v>6</v>
      </c>
      <c r="GG255" s="101">
        <f t="shared" si="236"/>
        <v>2.9000000000000001E-2</v>
      </c>
      <c r="GH255" s="101">
        <f t="shared" si="237"/>
        <v>1</v>
      </c>
      <c r="GI255" s="101">
        <f t="shared" si="238"/>
        <v>12</v>
      </c>
      <c r="GJ255" s="101">
        <f t="shared" si="239"/>
        <v>0.11600000000000001</v>
      </c>
      <c r="GK255" s="101">
        <f t="shared" si="240"/>
        <v>1</v>
      </c>
      <c r="GL255" s="101">
        <f t="shared" si="241"/>
        <v>26</v>
      </c>
    </row>
    <row r="256" spans="170:194" ht="16.5" x14ac:dyDescent="0.2">
      <c r="FN256" s="101">
        <v>251</v>
      </c>
      <c r="FO256" s="101">
        <f t="shared" si="226"/>
        <v>0</v>
      </c>
      <c r="FP256" s="101">
        <f t="shared" si="219"/>
        <v>4</v>
      </c>
      <c r="FQ256" s="14">
        <f t="shared" si="220"/>
        <v>3</v>
      </c>
      <c r="FR256" s="101" t="str">
        <f t="shared" si="227"/>
        <v>李轩辕专属武器-魂珠-2 0级</v>
      </c>
      <c r="FS256" s="101">
        <f t="shared" si="228"/>
        <v>2</v>
      </c>
      <c r="FT256" s="101">
        <f t="shared" si="229"/>
        <v>0</v>
      </c>
      <c r="FU256" s="101" t="str">
        <f t="shared" si="221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222"/>
        <v/>
      </c>
      <c r="FX256" s="101" t="str">
        <f t="shared" si="223"/>
        <v/>
      </c>
      <c r="FY256" s="101" t="str">
        <f t="shared" si="224"/>
        <v/>
      </c>
      <c r="FZ256" s="101" t="str">
        <f t="shared" si="225"/>
        <v/>
      </c>
      <c r="GA256" s="101" t="str">
        <f t="shared" si="230"/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5"/>
        <v/>
      </c>
      <c r="GG256" s="101" t="str">
        <f t="shared" si="236"/>
        <v/>
      </c>
      <c r="GH256" s="101" t="str">
        <f t="shared" si="237"/>
        <v/>
      </c>
      <c r="GI256" s="101" t="str">
        <f t="shared" si="238"/>
        <v/>
      </c>
      <c r="GJ256" s="101" t="str">
        <f t="shared" si="239"/>
        <v/>
      </c>
      <c r="GK256" s="101" t="str">
        <f t="shared" si="240"/>
        <v/>
      </c>
      <c r="GL256" s="101" t="str">
        <f t="shared" si="241"/>
        <v/>
      </c>
    </row>
    <row r="257" spans="170:194" ht="16.5" x14ac:dyDescent="0.2">
      <c r="FN257" s="101">
        <v>252</v>
      </c>
      <c r="FO257" s="101">
        <f t="shared" si="226"/>
        <v>10</v>
      </c>
      <c r="FP257" s="101">
        <f t="shared" si="219"/>
        <v>4</v>
      </c>
      <c r="FQ257" s="14">
        <f t="shared" si="220"/>
        <v>3</v>
      </c>
      <c r="FR257" s="101" t="str">
        <f t="shared" si="227"/>
        <v>李轩辕专属武器-魂珠-2 1级</v>
      </c>
      <c r="FS257" s="101">
        <f t="shared" si="228"/>
        <v>2</v>
      </c>
      <c r="FT257" s="101">
        <f t="shared" si="229"/>
        <v>1</v>
      </c>
      <c r="FU257" s="101" t="str">
        <f t="shared" si="221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222"/>
        <v>专属强化石1</v>
      </c>
      <c r="FX257" s="101">
        <f t="shared" si="223"/>
        <v>3</v>
      </c>
      <c r="FY257" s="101" t="str">
        <f t="shared" si="224"/>
        <v>专属强化石2</v>
      </c>
      <c r="FZ257" s="101">
        <f t="shared" si="225"/>
        <v>1</v>
      </c>
      <c r="GA257" s="101">
        <f t="shared" si="230"/>
        <v>0.39</v>
      </c>
      <c r="GB257" s="101">
        <f t="shared" si="231"/>
        <v>1</v>
      </c>
      <c r="GC257" s="101">
        <f t="shared" si="232"/>
        <v>4</v>
      </c>
      <c r="GD257" s="101">
        <f t="shared" si="233"/>
        <v>0</v>
      </c>
      <c r="GE257" s="101">
        <f t="shared" si="234"/>
        <v>1</v>
      </c>
      <c r="GF257" s="101">
        <f t="shared" si="235"/>
        <v>1</v>
      </c>
      <c r="GG257" s="101">
        <f t="shared" si="236"/>
        <v>0.19270000000000001</v>
      </c>
      <c r="GH257" s="101">
        <f t="shared" si="237"/>
        <v>1</v>
      </c>
      <c r="GI257" s="101">
        <f t="shared" si="238"/>
        <v>2</v>
      </c>
      <c r="GJ257" s="101">
        <f t="shared" si="239"/>
        <v>0.77070000000000005</v>
      </c>
      <c r="GK257" s="101">
        <f t="shared" si="240"/>
        <v>1</v>
      </c>
      <c r="GL257" s="101">
        <f t="shared" si="241"/>
        <v>4</v>
      </c>
    </row>
    <row r="258" spans="170:194" ht="16.5" x14ac:dyDescent="0.2">
      <c r="FN258" s="101">
        <v>253</v>
      </c>
      <c r="FO258" s="101">
        <f t="shared" si="226"/>
        <v>11</v>
      </c>
      <c r="FP258" s="101">
        <f t="shared" si="219"/>
        <v>4</v>
      </c>
      <c r="FQ258" s="14">
        <f t="shared" si="220"/>
        <v>3</v>
      </c>
      <c r="FR258" s="101" t="str">
        <f t="shared" si="227"/>
        <v>李轩辕专属武器-魂珠-2 2级</v>
      </c>
      <c r="FS258" s="101">
        <f t="shared" si="228"/>
        <v>2</v>
      </c>
      <c r="FT258" s="101">
        <f t="shared" si="229"/>
        <v>2</v>
      </c>
      <c r="FU258" s="101" t="str">
        <f t="shared" si="221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222"/>
        <v>专属强化石1</v>
      </c>
      <c r="FX258" s="101">
        <f t="shared" si="223"/>
        <v>3</v>
      </c>
      <c r="FY258" s="101" t="str">
        <f t="shared" si="224"/>
        <v>专属强化石2</v>
      </c>
      <c r="FZ258" s="101">
        <f t="shared" si="225"/>
        <v>1</v>
      </c>
      <c r="GA258" s="101">
        <f t="shared" si="230"/>
        <v>0.19</v>
      </c>
      <c r="GB258" s="101">
        <f t="shared" si="231"/>
        <v>1</v>
      </c>
      <c r="GC258" s="101">
        <f t="shared" si="232"/>
        <v>8</v>
      </c>
      <c r="GD258" s="101">
        <f t="shared" si="233"/>
        <v>0</v>
      </c>
      <c r="GE258" s="101">
        <f t="shared" si="234"/>
        <v>1</v>
      </c>
      <c r="GF258" s="101">
        <f t="shared" si="235"/>
        <v>2</v>
      </c>
      <c r="GG258" s="101">
        <f t="shared" si="236"/>
        <v>9.6299999999999997E-2</v>
      </c>
      <c r="GH258" s="101">
        <f t="shared" si="237"/>
        <v>1</v>
      </c>
      <c r="GI258" s="101">
        <f t="shared" si="238"/>
        <v>4</v>
      </c>
      <c r="GJ258" s="101">
        <f t="shared" si="239"/>
        <v>0.38529999999999998</v>
      </c>
      <c r="GK258" s="101">
        <f t="shared" si="240"/>
        <v>1</v>
      </c>
      <c r="GL258" s="101">
        <f t="shared" si="241"/>
        <v>8</v>
      </c>
    </row>
    <row r="259" spans="170:194" ht="16.5" x14ac:dyDescent="0.2">
      <c r="FN259" s="101">
        <v>254</v>
      </c>
      <c r="FO259" s="101">
        <f t="shared" si="226"/>
        <v>12</v>
      </c>
      <c r="FP259" s="101">
        <f t="shared" si="219"/>
        <v>4</v>
      </c>
      <c r="FQ259" s="14">
        <f t="shared" si="220"/>
        <v>3</v>
      </c>
      <c r="FR259" s="101" t="str">
        <f t="shared" si="227"/>
        <v>李轩辕专属武器-魂珠-2 3级</v>
      </c>
      <c r="FS259" s="101">
        <f t="shared" si="228"/>
        <v>2</v>
      </c>
      <c r="FT259" s="101">
        <f t="shared" si="229"/>
        <v>3</v>
      </c>
      <c r="FU259" s="101" t="str">
        <f t="shared" si="221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222"/>
        <v>专属强化石1</v>
      </c>
      <c r="FX259" s="101">
        <f t="shared" si="223"/>
        <v>6</v>
      </c>
      <c r="FY259" s="101" t="str">
        <f t="shared" si="224"/>
        <v>专属强化石2</v>
      </c>
      <c r="FZ259" s="101">
        <f t="shared" si="225"/>
        <v>2</v>
      </c>
      <c r="GA259" s="101">
        <f t="shared" si="230"/>
        <v>0.26</v>
      </c>
      <c r="GB259" s="101">
        <f t="shared" si="231"/>
        <v>1</v>
      </c>
      <c r="GC259" s="101">
        <f t="shared" si="232"/>
        <v>6</v>
      </c>
      <c r="GD259" s="101">
        <f t="shared" si="233"/>
        <v>0</v>
      </c>
      <c r="GE259" s="101">
        <f t="shared" si="234"/>
        <v>1</v>
      </c>
      <c r="GF259" s="101">
        <f t="shared" si="235"/>
        <v>1</v>
      </c>
      <c r="GG259" s="101">
        <f t="shared" si="236"/>
        <v>0.12839999999999999</v>
      </c>
      <c r="GH259" s="101">
        <f t="shared" si="237"/>
        <v>1</v>
      </c>
      <c r="GI259" s="101">
        <f t="shared" si="238"/>
        <v>3</v>
      </c>
      <c r="GJ259" s="101">
        <f t="shared" si="239"/>
        <v>0.51380000000000003</v>
      </c>
      <c r="GK259" s="101">
        <f t="shared" si="240"/>
        <v>1</v>
      </c>
      <c r="GL259" s="101">
        <f t="shared" si="241"/>
        <v>6</v>
      </c>
    </row>
    <row r="260" spans="170:194" ht="16.5" x14ac:dyDescent="0.2">
      <c r="FN260" s="101">
        <v>255</v>
      </c>
      <c r="FO260" s="101">
        <f t="shared" si="226"/>
        <v>13</v>
      </c>
      <c r="FP260" s="101">
        <f t="shared" si="219"/>
        <v>4</v>
      </c>
      <c r="FQ260" s="14">
        <f t="shared" si="220"/>
        <v>3</v>
      </c>
      <c r="FR260" s="101" t="str">
        <f t="shared" si="227"/>
        <v>李轩辕专属武器-魂珠-2 4级</v>
      </c>
      <c r="FS260" s="101">
        <f t="shared" si="228"/>
        <v>2</v>
      </c>
      <c r="FT260" s="101">
        <f t="shared" si="229"/>
        <v>4</v>
      </c>
      <c r="FU260" s="101" t="str">
        <f t="shared" si="221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222"/>
        <v>专属强化石1</v>
      </c>
      <c r="FX260" s="101">
        <f t="shared" si="223"/>
        <v>6</v>
      </c>
      <c r="FY260" s="101" t="str">
        <f t="shared" si="224"/>
        <v>专属强化石2</v>
      </c>
      <c r="FZ260" s="101">
        <f t="shared" si="225"/>
        <v>2</v>
      </c>
      <c r="GA260" s="101">
        <f t="shared" si="230"/>
        <v>0.15</v>
      </c>
      <c r="GB260" s="101">
        <f t="shared" si="231"/>
        <v>1</v>
      </c>
      <c r="GC260" s="101">
        <f t="shared" si="232"/>
        <v>10</v>
      </c>
      <c r="GD260" s="101">
        <f t="shared" si="233"/>
        <v>0</v>
      </c>
      <c r="GE260" s="101">
        <f t="shared" si="234"/>
        <v>1</v>
      </c>
      <c r="GF260" s="101">
        <f t="shared" si="235"/>
        <v>2</v>
      </c>
      <c r="GG260" s="101">
        <f t="shared" si="236"/>
        <v>7.7100000000000002E-2</v>
      </c>
      <c r="GH260" s="101">
        <f t="shared" si="237"/>
        <v>1</v>
      </c>
      <c r="GI260" s="101">
        <f t="shared" si="238"/>
        <v>5</v>
      </c>
      <c r="GJ260" s="101">
        <f t="shared" si="239"/>
        <v>0.30830000000000002</v>
      </c>
      <c r="GK260" s="101">
        <f t="shared" si="240"/>
        <v>1</v>
      </c>
      <c r="GL260" s="101">
        <f t="shared" si="241"/>
        <v>10</v>
      </c>
    </row>
    <row r="261" spans="170:194" ht="16.5" x14ac:dyDescent="0.2">
      <c r="FN261" s="101">
        <v>256</v>
      </c>
      <c r="FO261" s="101">
        <f t="shared" si="226"/>
        <v>14</v>
      </c>
      <c r="FP261" s="101">
        <f t="shared" si="219"/>
        <v>4</v>
      </c>
      <c r="FQ261" s="14">
        <f t="shared" si="220"/>
        <v>3</v>
      </c>
      <c r="FR261" s="101" t="str">
        <f t="shared" si="227"/>
        <v>李轩辕专属武器-魂珠-2 5级</v>
      </c>
      <c r="FS261" s="101">
        <f t="shared" si="228"/>
        <v>2</v>
      </c>
      <c r="FT261" s="101">
        <f t="shared" si="229"/>
        <v>5</v>
      </c>
      <c r="FU261" s="101" t="str">
        <f t="shared" si="221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222"/>
        <v>专属强化石1</v>
      </c>
      <c r="FX261" s="101">
        <f t="shared" si="223"/>
        <v>9</v>
      </c>
      <c r="FY261" s="101" t="str">
        <f t="shared" si="224"/>
        <v>专属强化石2</v>
      </c>
      <c r="FZ261" s="101">
        <f t="shared" si="225"/>
        <v>3</v>
      </c>
      <c r="GA261" s="101">
        <f t="shared" si="230"/>
        <v>0.14000000000000001</v>
      </c>
      <c r="GB261" s="101">
        <f t="shared" si="231"/>
        <v>1</v>
      </c>
      <c r="GC261" s="101">
        <f t="shared" si="232"/>
        <v>10</v>
      </c>
      <c r="GD261" s="101">
        <f t="shared" si="233"/>
        <v>0</v>
      </c>
      <c r="GE261" s="101">
        <f t="shared" si="234"/>
        <v>1</v>
      </c>
      <c r="GF261" s="101">
        <f t="shared" si="235"/>
        <v>2</v>
      </c>
      <c r="GG261" s="101">
        <f t="shared" si="236"/>
        <v>7.22E-2</v>
      </c>
      <c r="GH261" s="101">
        <f t="shared" si="237"/>
        <v>1</v>
      </c>
      <c r="GI261" s="101">
        <f t="shared" si="238"/>
        <v>5</v>
      </c>
      <c r="GJ261" s="101">
        <f t="shared" si="239"/>
        <v>0.28899999999999998</v>
      </c>
      <c r="GK261" s="101">
        <f t="shared" si="240"/>
        <v>1</v>
      </c>
      <c r="GL261" s="101">
        <f t="shared" si="241"/>
        <v>10</v>
      </c>
    </row>
    <row r="262" spans="170:194" ht="16.5" x14ac:dyDescent="0.2">
      <c r="FN262" s="101">
        <v>257</v>
      </c>
      <c r="FO262" s="101">
        <f t="shared" si="226"/>
        <v>15</v>
      </c>
      <c r="FP262" s="101">
        <f t="shared" si="219"/>
        <v>4</v>
      </c>
      <c r="FQ262" s="14">
        <f t="shared" si="220"/>
        <v>3</v>
      </c>
      <c r="FR262" s="101" t="str">
        <f t="shared" si="227"/>
        <v>李轩辕专属武器-魂珠-2 6级</v>
      </c>
      <c r="FS262" s="101">
        <f t="shared" si="228"/>
        <v>2</v>
      </c>
      <c r="FT262" s="101">
        <f t="shared" si="229"/>
        <v>6</v>
      </c>
      <c r="FU262" s="101" t="str">
        <f t="shared" si="221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222"/>
        <v>专属强化石1</v>
      </c>
      <c r="FX262" s="101">
        <f t="shared" si="223"/>
        <v>12</v>
      </c>
      <c r="FY262" s="101" t="str">
        <f t="shared" si="224"/>
        <v>专属强化石2</v>
      </c>
      <c r="FZ262" s="101">
        <f t="shared" si="225"/>
        <v>4</v>
      </c>
      <c r="GA262" s="101">
        <f t="shared" si="230"/>
        <v>0.12</v>
      </c>
      <c r="GB262" s="101">
        <f t="shared" si="231"/>
        <v>1</v>
      </c>
      <c r="GC262" s="101">
        <f t="shared" si="232"/>
        <v>13</v>
      </c>
      <c r="GD262" s="101">
        <f t="shared" si="233"/>
        <v>0</v>
      </c>
      <c r="GE262" s="101">
        <f t="shared" si="234"/>
        <v>1</v>
      </c>
      <c r="GF262" s="101">
        <f t="shared" si="235"/>
        <v>3</v>
      </c>
      <c r="GG262" s="101">
        <f t="shared" si="236"/>
        <v>5.9299999999999999E-2</v>
      </c>
      <c r="GH262" s="101">
        <f t="shared" si="237"/>
        <v>1</v>
      </c>
      <c r="GI262" s="101">
        <f t="shared" si="238"/>
        <v>6</v>
      </c>
      <c r="GJ262" s="101">
        <f t="shared" si="239"/>
        <v>0.23710000000000001</v>
      </c>
      <c r="GK262" s="101">
        <f t="shared" si="240"/>
        <v>1</v>
      </c>
      <c r="GL262" s="101">
        <f t="shared" si="241"/>
        <v>13</v>
      </c>
    </row>
    <row r="263" spans="170:194" ht="16.5" x14ac:dyDescent="0.2">
      <c r="FN263" s="101">
        <v>258</v>
      </c>
      <c r="FO263" s="101">
        <f t="shared" si="226"/>
        <v>16</v>
      </c>
      <c r="FP263" s="101">
        <f t="shared" ref="FP263:FP326" si="242">INT((FN263-1)/80+1)</f>
        <v>4</v>
      </c>
      <c r="FQ263" s="14">
        <f t="shared" ref="FQ263:FQ326" si="243">INDEX($FJ$6:$FJ$26,FP263)</f>
        <v>3</v>
      </c>
      <c r="FR263" s="101" t="str">
        <f t="shared" si="227"/>
        <v>李轩辕专属武器-魂珠-2 7级</v>
      </c>
      <c r="FS263" s="101">
        <f t="shared" si="228"/>
        <v>2</v>
      </c>
      <c r="FT263" s="101">
        <f t="shared" si="229"/>
        <v>7</v>
      </c>
      <c r="FU263" s="101" t="str">
        <f t="shared" ref="FU263:FU326" si="244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45">IF($FT263&gt;0,IF(INDEX($EI$6:$EI$77,$FO263)&gt;=FW$3,INDEX(EL$6:EL$77,$FO263),""),"")</f>
        <v>专属强化石1</v>
      </c>
      <c r="FX263" s="101">
        <f t="shared" ref="FX263:FX326" si="246">IF($FT263&gt;0,IF(INDEX($EI$6:$EI$77,$FO263)&gt;=FX$3,INDEX(EM$6:EM$77,$FO263),""),"")</f>
        <v>15</v>
      </c>
      <c r="FY263" s="101" t="str">
        <f t="shared" ref="FY263:FY326" si="247">IF($FT263&gt;0,IF(INDEX($EI$6:$EI$77,$FO263)&gt;=FY$3,INDEX(EN$6:EN$77,$FO263),""),"")</f>
        <v>专属强化石2</v>
      </c>
      <c r="FZ263" s="101">
        <f t="shared" ref="FZ263:FZ326" si="248">IF($FT263&gt;0,IF(INDEX($EI$6:$EI$77,$FO263)&gt;=FZ$3,INDEX(EO$6:EO$77,$FO263),""),"")</f>
        <v>5</v>
      </c>
      <c r="GA263" s="101">
        <f t="shared" si="230"/>
        <v>0.09</v>
      </c>
      <c r="GB263" s="101">
        <f t="shared" si="231"/>
        <v>1</v>
      </c>
      <c r="GC263" s="101">
        <f t="shared" si="232"/>
        <v>16</v>
      </c>
      <c r="GD263" s="101">
        <f t="shared" si="233"/>
        <v>0</v>
      </c>
      <c r="GE263" s="101">
        <f t="shared" si="234"/>
        <v>1</v>
      </c>
      <c r="GF263" s="101">
        <f t="shared" si="235"/>
        <v>4</v>
      </c>
      <c r="GG263" s="101">
        <f t="shared" si="236"/>
        <v>4.5900000000000003E-2</v>
      </c>
      <c r="GH263" s="101">
        <f t="shared" si="237"/>
        <v>1</v>
      </c>
      <c r="GI263" s="101">
        <f t="shared" si="238"/>
        <v>8</v>
      </c>
      <c r="GJ263" s="101">
        <f t="shared" si="239"/>
        <v>0.1835</v>
      </c>
      <c r="GK263" s="101">
        <f t="shared" si="240"/>
        <v>1</v>
      </c>
      <c r="GL263" s="101">
        <f t="shared" si="241"/>
        <v>16</v>
      </c>
    </row>
    <row r="264" spans="170:194" ht="16.5" x14ac:dyDescent="0.2">
      <c r="FN264" s="101">
        <v>259</v>
      </c>
      <c r="FO264" s="101">
        <f t="shared" si="226"/>
        <v>17</v>
      </c>
      <c r="FP264" s="101">
        <f t="shared" si="242"/>
        <v>4</v>
      </c>
      <c r="FQ264" s="14">
        <f t="shared" si="243"/>
        <v>3</v>
      </c>
      <c r="FR264" s="101" t="str">
        <f t="shared" si="227"/>
        <v>李轩辕专属武器-魂珠-2 8级</v>
      </c>
      <c r="FS264" s="101">
        <f t="shared" si="228"/>
        <v>2</v>
      </c>
      <c r="FT264" s="101">
        <f t="shared" si="229"/>
        <v>8</v>
      </c>
      <c r="FU264" s="101" t="str">
        <f t="shared" si="244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45"/>
        <v>专属强化石1</v>
      </c>
      <c r="FX264" s="101">
        <f t="shared" si="246"/>
        <v>18</v>
      </c>
      <c r="FY264" s="101" t="str">
        <f t="shared" si="247"/>
        <v>专属强化石2</v>
      </c>
      <c r="FZ264" s="101">
        <f t="shared" si="248"/>
        <v>6</v>
      </c>
      <c r="GA264" s="101">
        <f t="shared" si="230"/>
        <v>7.0000000000000007E-2</v>
      </c>
      <c r="GB264" s="101">
        <f t="shared" si="231"/>
        <v>1</v>
      </c>
      <c r="GC264" s="101">
        <f t="shared" si="232"/>
        <v>22</v>
      </c>
      <c r="GD264" s="101">
        <f t="shared" si="233"/>
        <v>0</v>
      </c>
      <c r="GE264" s="101">
        <f t="shared" si="234"/>
        <v>1</v>
      </c>
      <c r="GF264" s="101">
        <f t="shared" si="235"/>
        <v>5</v>
      </c>
      <c r="GG264" s="101">
        <f t="shared" si="236"/>
        <v>3.4000000000000002E-2</v>
      </c>
      <c r="GH264" s="101">
        <f t="shared" si="237"/>
        <v>1</v>
      </c>
      <c r="GI264" s="101">
        <f t="shared" si="238"/>
        <v>10</v>
      </c>
      <c r="GJ264" s="101">
        <f t="shared" si="239"/>
        <v>0.13600000000000001</v>
      </c>
      <c r="GK264" s="101">
        <f t="shared" si="240"/>
        <v>1</v>
      </c>
      <c r="GL264" s="101">
        <f t="shared" si="241"/>
        <v>22</v>
      </c>
    </row>
    <row r="265" spans="170:194" ht="16.5" x14ac:dyDescent="0.2">
      <c r="FN265" s="101">
        <v>260</v>
      </c>
      <c r="FO265" s="101">
        <f t="shared" si="226"/>
        <v>18</v>
      </c>
      <c r="FP265" s="101">
        <f t="shared" si="242"/>
        <v>4</v>
      </c>
      <c r="FQ265" s="14">
        <f t="shared" si="243"/>
        <v>3</v>
      </c>
      <c r="FR265" s="101" t="str">
        <f t="shared" si="227"/>
        <v>李轩辕专属武器-魂珠-2 9级</v>
      </c>
      <c r="FS265" s="101">
        <f t="shared" si="228"/>
        <v>2</v>
      </c>
      <c r="FT265" s="101">
        <f t="shared" si="229"/>
        <v>9</v>
      </c>
      <c r="FU265" s="101" t="str">
        <f t="shared" si="244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45"/>
        <v>专属强化石1</v>
      </c>
      <c r="FX265" s="101">
        <f t="shared" si="246"/>
        <v>24</v>
      </c>
      <c r="FY265" s="101" t="str">
        <f t="shared" si="247"/>
        <v>专属强化石2</v>
      </c>
      <c r="FZ265" s="101">
        <f t="shared" si="248"/>
        <v>8</v>
      </c>
      <c r="GA265" s="101">
        <f t="shared" si="230"/>
        <v>0.06</v>
      </c>
      <c r="GB265" s="101">
        <f t="shared" si="231"/>
        <v>1</v>
      </c>
      <c r="GC265" s="101">
        <f t="shared" si="232"/>
        <v>27</v>
      </c>
      <c r="GD265" s="101">
        <f t="shared" si="233"/>
        <v>0</v>
      </c>
      <c r="GE265" s="101">
        <f t="shared" si="234"/>
        <v>1</v>
      </c>
      <c r="GF265" s="101">
        <f t="shared" si="235"/>
        <v>6</v>
      </c>
      <c r="GG265" s="101">
        <f t="shared" si="236"/>
        <v>2.8000000000000001E-2</v>
      </c>
      <c r="GH265" s="101">
        <f t="shared" si="237"/>
        <v>1</v>
      </c>
      <c r="GI265" s="101">
        <f t="shared" si="238"/>
        <v>12</v>
      </c>
      <c r="GJ265" s="101">
        <f t="shared" si="239"/>
        <v>0.11210000000000001</v>
      </c>
      <c r="GK265" s="101">
        <f t="shared" si="240"/>
        <v>1</v>
      </c>
      <c r="GL265" s="101">
        <f t="shared" si="241"/>
        <v>27</v>
      </c>
    </row>
    <row r="266" spans="170:194" ht="16.5" x14ac:dyDescent="0.2">
      <c r="FN266" s="101">
        <v>261</v>
      </c>
      <c r="FO266" s="101">
        <f t="shared" si="226"/>
        <v>0</v>
      </c>
      <c r="FP266" s="101">
        <f t="shared" si="242"/>
        <v>4</v>
      </c>
      <c r="FQ266" s="14">
        <f t="shared" si="243"/>
        <v>3</v>
      </c>
      <c r="FR266" s="101" t="str">
        <f t="shared" si="227"/>
        <v>李轩辕专属武器-魂珠-3 0级</v>
      </c>
      <c r="FS266" s="101">
        <f t="shared" si="228"/>
        <v>3</v>
      </c>
      <c r="FT266" s="101">
        <f t="shared" si="229"/>
        <v>0</v>
      </c>
      <c r="FU266" s="101" t="str">
        <f t="shared" si="244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45"/>
        <v/>
      </c>
      <c r="FX266" s="101" t="str">
        <f t="shared" si="246"/>
        <v/>
      </c>
      <c r="FY266" s="101" t="str">
        <f t="shared" si="247"/>
        <v/>
      </c>
      <c r="FZ266" s="101" t="str">
        <f t="shared" si="248"/>
        <v/>
      </c>
      <c r="GA266" s="101" t="str">
        <f t="shared" si="230"/>
        <v/>
      </c>
      <c r="GB266" s="101" t="str">
        <f t="shared" si="231"/>
        <v/>
      </c>
      <c r="GC266" s="101" t="str">
        <f t="shared" si="232"/>
        <v/>
      </c>
      <c r="GD266" s="101" t="str">
        <f t="shared" si="233"/>
        <v/>
      </c>
      <c r="GE266" s="101" t="str">
        <f t="shared" si="234"/>
        <v/>
      </c>
      <c r="GF266" s="101" t="str">
        <f t="shared" si="235"/>
        <v/>
      </c>
      <c r="GG266" s="101" t="str">
        <f t="shared" si="236"/>
        <v/>
      </c>
      <c r="GH266" s="101" t="str">
        <f t="shared" si="237"/>
        <v/>
      </c>
      <c r="GI266" s="101" t="str">
        <f t="shared" si="238"/>
        <v/>
      </c>
      <c r="GJ266" s="101" t="str">
        <f t="shared" si="239"/>
        <v/>
      </c>
      <c r="GK266" s="101" t="str">
        <f t="shared" si="240"/>
        <v/>
      </c>
      <c r="GL266" s="101" t="str">
        <f t="shared" si="241"/>
        <v/>
      </c>
    </row>
    <row r="267" spans="170:194" ht="16.5" x14ac:dyDescent="0.2">
      <c r="FN267" s="101">
        <v>262</v>
      </c>
      <c r="FO267" s="101">
        <f t="shared" si="226"/>
        <v>19</v>
      </c>
      <c r="FP267" s="101">
        <f t="shared" si="242"/>
        <v>4</v>
      </c>
      <c r="FQ267" s="14">
        <f t="shared" si="243"/>
        <v>3</v>
      </c>
      <c r="FR267" s="101" t="str">
        <f t="shared" si="227"/>
        <v>李轩辕专属武器-魂珠-3 1级</v>
      </c>
      <c r="FS267" s="101">
        <f t="shared" si="228"/>
        <v>3</v>
      </c>
      <c r="FT267" s="101">
        <f t="shared" si="229"/>
        <v>1</v>
      </c>
      <c r="FU267" s="101" t="str">
        <f t="shared" si="244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45"/>
        <v>专属强化石1</v>
      </c>
      <c r="FX267" s="101">
        <f t="shared" si="246"/>
        <v>4</v>
      </c>
      <c r="FY267" s="101" t="str">
        <f t="shared" si="247"/>
        <v>专属强化石2</v>
      </c>
      <c r="FZ267" s="101">
        <f t="shared" si="248"/>
        <v>2</v>
      </c>
      <c r="GA267" s="101">
        <f t="shared" si="230"/>
        <v>0.31</v>
      </c>
      <c r="GB267" s="101">
        <f t="shared" si="231"/>
        <v>1</v>
      </c>
      <c r="GC267" s="101">
        <f t="shared" si="232"/>
        <v>5</v>
      </c>
      <c r="GD267" s="101">
        <f t="shared" si="233"/>
        <v>0</v>
      </c>
      <c r="GE267" s="101">
        <f t="shared" si="234"/>
        <v>1</v>
      </c>
      <c r="GF267" s="101">
        <f t="shared" si="235"/>
        <v>1</v>
      </c>
      <c r="GG267" s="101">
        <f t="shared" si="236"/>
        <v>0.15409999999999999</v>
      </c>
      <c r="GH267" s="101">
        <f t="shared" si="237"/>
        <v>1</v>
      </c>
      <c r="GI267" s="101">
        <f t="shared" si="238"/>
        <v>2</v>
      </c>
      <c r="GJ267" s="101">
        <f t="shared" si="239"/>
        <v>0.61650000000000005</v>
      </c>
      <c r="GK267" s="101">
        <f t="shared" si="240"/>
        <v>1</v>
      </c>
      <c r="GL267" s="101">
        <f t="shared" si="241"/>
        <v>5</v>
      </c>
    </row>
    <row r="268" spans="170:194" ht="16.5" x14ac:dyDescent="0.2">
      <c r="FN268" s="101">
        <v>263</v>
      </c>
      <c r="FO268" s="101">
        <f t="shared" si="226"/>
        <v>20</v>
      </c>
      <c r="FP268" s="101">
        <f t="shared" si="242"/>
        <v>4</v>
      </c>
      <c r="FQ268" s="14">
        <f t="shared" si="243"/>
        <v>3</v>
      </c>
      <c r="FR268" s="101" t="str">
        <f t="shared" si="227"/>
        <v>李轩辕专属武器-魂珠-3 2级</v>
      </c>
      <c r="FS268" s="101">
        <f t="shared" si="228"/>
        <v>3</v>
      </c>
      <c r="FT268" s="101">
        <f t="shared" si="229"/>
        <v>2</v>
      </c>
      <c r="FU268" s="101" t="str">
        <f t="shared" si="244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45"/>
        <v>专属强化石1</v>
      </c>
      <c r="FX268" s="101">
        <f t="shared" si="246"/>
        <v>4</v>
      </c>
      <c r="FY268" s="101" t="str">
        <f t="shared" si="247"/>
        <v>专属强化石2</v>
      </c>
      <c r="FZ268" s="101">
        <f t="shared" si="248"/>
        <v>2</v>
      </c>
      <c r="GA268" s="101">
        <f t="shared" si="230"/>
        <v>0.15</v>
      </c>
      <c r="GB268" s="101">
        <f t="shared" si="231"/>
        <v>1</v>
      </c>
      <c r="GC268" s="101">
        <f t="shared" si="232"/>
        <v>10</v>
      </c>
      <c r="GD268" s="101">
        <f t="shared" si="233"/>
        <v>0</v>
      </c>
      <c r="GE268" s="101">
        <f t="shared" si="234"/>
        <v>1</v>
      </c>
      <c r="GF268" s="101">
        <f t="shared" si="235"/>
        <v>2</v>
      </c>
      <c r="GG268" s="101">
        <f t="shared" si="236"/>
        <v>7.7100000000000002E-2</v>
      </c>
      <c r="GH268" s="101">
        <f t="shared" si="237"/>
        <v>1</v>
      </c>
      <c r="GI268" s="101">
        <f t="shared" si="238"/>
        <v>5</v>
      </c>
      <c r="GJ268" s="101">
        <f t="shared" si="239"/>
        <v>0.30830000000000002</v>
      </c>
      <c r="GK268" s="101">
        <f t="shared" si="240"/>
        <v>1</v>
      </c>
      <c r="GL268" s="101">
        <f t="shared" si="241"/>
        <v>10</v>
      </c>
    </row>
    <row r="269" spans="170:194" ht="16.5" x14ac:dyDescent="0.2">
      <c r="FN269" s="101">
        <v>264</v>
      </c>
      <c r="FO269" s="101">
        <f t="shared" si="226"/>
        <v>21</v>
      </c>
      <c r="FP269" s="101">
        <f t="shared" si="242"/>
        <v>4</v>
      </c>
      <c r="FQ269" s="14">
        <f t="shared" si="243"/>
        <v>3</v>
      </c>
      <c r="FR269" s="101" t="str">
        <f t="shared" si="227"/>
        <v>李轩辕专属武器-魂珠-3 3级</v>
      </c>
      <c r="FS269" s="101">
        <f t="shared" si="228"/>
        <v>3</v>
      </c>
      <c r="FT269" s="101">
        <f t="shared" si="229"/>
        <v>3</v>
      </c>
      <c r="FU269" s="101" t="str">
        <f t="shared" si="244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45"/>
        <v>专属强化石1</v>
      </c>
      <c r="FX269" s="101">
        <f t="shared" si="246"/>
        <v>6</v>
      </c>
      <c r="FY269" s="101" t="str">
        <f t="shared" si="247"/>
        <v>专属强化石2</v>
      </c>
      <c r="FZ269" s="101">
        <f t="shared" si="248"/>
        <v>3</v>
      </c>
      <c r="GA269" s="101">
        <f t="shared" si="230"/>
        <v>0.15</v>
      </c>
      <c r="GB269" s="101">
        <f t="shared" si="231"/>
        <v>1</v>
      </c>
      <c r="GC269" s="101">
        <f t="shared" si="232"/>
        <v>10</v>
      </c>
      <c r="GD269" s="101">
        <f t="shared" si="233"/>
        <v>0</v>
      </c>
      <c r="GE269" s="101">
        <f t="shared" si="234"/>
        <v>1</v>
      </c>
      <c r="GF269" s="101">
        <f t="shared" si="235"/>
        <v>2</v>
      </c>
      <c r="GG269" s="101">
        <f t="shared" si="236"/>
        <v>7.7100000000000002E-2</v>
      </c>
      <c r="GH269" s="101">
        <f t="shared" si="237"/>
        <v>1</v>
      </c>
      <c r="GI269" s="101">
        <f t="shared" si="238"/>
        <v>5</v>
      </c>
      <c r="GJ269" s="101">
        <f t="shared" si="239"/>
        <v>0.30830000000000002</v>
      </c>
      <c r="GK269" s="101">
        <f t="shared" si="240"/>
        <v>1</v>
      </c>
      <c r="GL269" s="101">
        <f t="shared" si="241"/>
        <v>10</v>
      </c>
    </row>
    <row r="270" spans="170:194" ht="16.5" x14ac:dyDescent="0.2">
      <c r="FN270" s="101">
        <v>265</v>
      </c>
      <c r="FO270" s="101">
        <f t="shared" si="226"/>
        <v>22</v>
      </c>
      <c r="FP270" s="101">
        <f t="shared" si="242"/>
        <v>4</v>
      </c>
      <c r="FQ270" s="14">
        <f t="shared" si="243"/>
        <v>3</v>
      </c>
      <c r="FR270" s="101" t="str">
        <f t="shared" si="227"/>
        <v>李轩辕专属武器-魂珠-3 4级</v>
      </c>
      <c r="FS270" s="101">
        <f t="shared" si="228"/>
        <v>3</v>
      </c>
      <c r="FT270" s="101">
        <f t="shared" si="229"/>
        <v>4</v>
      </c>
      <c r="FU270" s="101" t="str">
        <f t="shared" si="244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45"/>
        <v>专属强化石1</v>
      </c>
      <c r="FX270" s="101">
        <f t="shared" si="246"/>
        <v>6</v>
      </c>
      <c r="FY270" s="101" t="str">
        <f t="shared" si="247"/>
        <v>专属强化石2</v>
      </c>
      <c r="FZ270" s="101">
        <f t="shared" si="248"/>
        <v>3</v>
      </c>
      <c r="GA270" s="101">
        <f t="shared" si="230"/>
        <v>0.09</v>
      </c>
      <c r="GB270" s="101">
        <f t="shared" si="231"/>
        <v>1</v>
      </c>
      <c r="GC270" s="101">
        <f t="shared" si="232"/>
        <v>16</v>
      </c>
      <c r="GD270" s="101">
        <f t="shared" si="233"/>
        <v>0</v>
      </c>
      <c r="GE270" s="101">
        <f t="shared" si="234"/>
        <v>1</v>
      </c>
      <c r="GF270" s="101">
        <f t="shared" si="235"/>
        <v>4</v>
      </c>
      <c r="GG270" s="101">
        <f t="shared" si="236"/>
        <v>4.6199999999999998E-2</v>
      </c>
      <c r="GH270" s="101">
        <f t="shared" si="237"/>
        <v>1</v>
      </c>
      <c r="GI270" s="101">
        <f t="shared" si="238"/>
        <v>8</v>
      </c>
      <c r="GJ270" s="101">
        <f t="shared" si="239"/>
        <v>0.185</v>
      </c>
      <c r="GK270" s="101">
        <f t="shared" si="240"/>
        <v>1</v>
      </c>
      <c r="GL270" s="101">
        <f t="shared" si="241"/>
        <v>16</v>
      </c>
    </row>
    <row r="271" spans="170:194" ht="16.5" x14ac:dyDescent="0.2">
      <c r="FN271" s="101">
        <v>266</v>
      </c>
      <c r="FO271" s="101">
        <f t="shared" si="226"/>
        <v>23</v>
      </c>
      <c r="FP271" s="101">
        <f t="shared" si="242"/>
        <v>4</v>
      </c>
      <c r="FQ271" s="14">
        <f t="shared" si="243"/>
        <v>3</v>
      </c>
      <c r="FR271" s="101" t="str">
        <f t="shared" si="227"/>
        <v>李轩辕专属武器-魂珠-3 5级</v>
      </c>
      <c r="FS271" s="101">
        <f t="shared" si="228"/>
        <v>3</v>
      </c>
      <c r="FT271" s="101">
        <f t="shared" si="229"/>
        <v>5</v>
      </c>
      <c r="FU271" s="101" t="str">
        <f t="shared" si="244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45"/>
        <v>专属强化石1</v>
      </c>
      <c r="FX271" s="101">
        <f t="shared" si="246"/>
        <v>8</v>
      </c>
      <c r="FY271" s="101" t="str">
        <f t="shared" si="247"/>
        <v>专属强化石2</v>
      </c>
      <c r="FZ271" s="101">
        <f t="shared" si="248"/>
        <v>4</v>
      </c>
      <c r="GA271" s="101">
        <f t="shared" si="230"/>
        <v>0.08</v>
      </c>
      <c r="GB271" s="101">
        <f t="shared" si="231"/>
        <v>1</v>
      </c>
      <c r="GC271" s="101">
        <f t="shared" si="232"/>
        <v>19</v>
      </c>
      <c r="GD271" s="101">
        <f t="shared" si="233"/>
        <v>0</v>
      </c>
      <c r="GE271" s="101">
        <f t="shared" si="234"/>
        <v>1</v>
      </c>
      <c r="GF271" s="101">
        <f t="shared" si="235"/>
        <v>5</v>
      </c>
      <c r="GG271" s="101">
        <f t="shared" si="236"/>
        <v>3.85E-2</v>
      </c>
      <c r="GH271" s="101">
        <f t="shared" si="237"/>
        <v>1</v>
      </c>
      <c r="GI271" s="101">
        <f t="shared" si="238"/>
        <v>9</v>
      </c>
      <c r="GJ271" s="101">
        <f t="shared" si="239"/>
        <v>0.15409999999999999</v>
      </c>
      <c r="GK271" s="101">
        <f t="shared" si="240"/>
        <v>1</v>
      </c>
      <c r="GL271" s="101">
        <f t="shared" si="241"/>
        <v>19</v>
      </c>
    </row>
    <row r="272" spans="170:194" ht="16.5" x14ac:dyDescent="0.2">
      <c r="FN272" s="101">
        <v>267</v>
      </c>
      <c r="FO272" s="101">
        <f t="shared" si="226"/>
        <v>24</v>
      </c>
      <c r="FP272" s="101">
        <f t="shared" si="242"/>
        <v>4</v>
      </c>
      <c r="FQ272" s="14">
        <f t="shared" si="243"/>
        <v>3</v>
      </c>
      <c r="FR272" s="101" t="str">
        <f t="shared" si="227"/>
        <v>李轩辕专属武器-魂珠-3 6级</v>
      </c>
      <c r="FS272" s="101">
        <f t="shared" si="228"/>
        <v>3</v>
      </c>
      <c r="FT272" s="101">
        <f t="shared" si="229"/>
        <v>6</v>
      </c>
      <c r="FU272" s="101" t="str">
        <f t="shared" si="244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45"/>
        <v>专属强化石1</v>
      </c>
      <c r="FX272" s="101">
        <f t="shared" si="246"/>
        <v>10</v>
      </c>
      <c r="FY272" s="101" t="str">
        <f t="shared" si="247"/>
        <v>专属强化石2</v>
      </c>
      <c r="FZ272" s="101">
        <f t="shared" si="248"/>
        <v>5</v>
      </c>
      <c r="GA272" s="101">
        <f t="shared" si="230"/>
        <v>0.06</v>
      </c>
      <c r="GB272" s="101">
        <f t="shared" si="231"/>
        <v>1</v>
      </c>
      <c r="GC272" s="101">
        <f t="shared" si="232"/>
        <v>25</v>
      </c>
      <c r="GD272" s="101">
        <f t="shared" si="233"/>
        <v>0</v>
      </c>
      <c r="GE272" s="101">
        <f t="shared" si="234"/>
        <v>1</v>
      </c>
      <c r="GF272" s="101">
        <f t="shared" si="235"/>
        <v>6</v>
      </c>
      <c r="GG272" s="101">
        <f t="shared" si="236"/>
        <v>2.9600000000000001E-2</v>
      </c>
      <c r="GH272" s="101">
        <f t="shared" si="237"/>
        <v>1</v>
      </c>
      <c r="GI272" s="101">
        <f t="shared" si="238"/>
        <v>12</v>
      </c>
      <c r="GJ272" s="101">
        <f t="shared" si="239"/>
        <v>0.1186</v>
      </c>
      <c r="GK272" s="101">
        <f t="shared" si="240"/>
        <v>1</v>
      </c>
      <c r="GL272" s="101">
        <f t="shared" si="241"/>
        <v>25</v>
      </c>
    </row>
    <row r="273" spans="170:194" ht="16.5" x14ac:dyDescent="0.2">
      <c r="FN273" s="101">
        <v>268</v>
      </c>
      <c r="FO273" s="101">
        <f t="shared" si="226"/>
        <v>25</v>
      </c>
      <c r="FP273" s="101">
        <f t="shared" si="242"/>
        <v>4</v>
      </c>
      <c r="FQ273" s="14">
        <f t="shared" si="243"/>
        <v>3</v>
      </c>
      <c r="FR273" s="101" t="str">
        <f t="shared" si="227"/>
        <v>李轩辕专属武器-魂珠-3 7级</v>
      </c>
      <c r="FS273" s="101">
        <f t="shared" si="228"/>
        <v>3</v>
      </c>
      <c r="FT273" s="101">
        <f t="shared" si="229"/>
        <v>7</v>
      </c>
      <c r="FU273" s="101" t="str">
        <f t="shared" si="244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45"/>
        <v>专属强化石1</v>
      </c>
      <c r="FX273" s="101">
        <f t="shared" si="246"/>
        <v>12</v>
      </c>
      <c r="FY273" s="101" t="str">
        <f t="shared" si="247"/>
        <v>专属强化石2</v>
      </c>
      <c r="FZ273" s="101">
        <f t="shared" si="248"/>
        <v>6</v>
      </c>
      <c r="GA273" s="101">
        <f t="shared" si="230"/>
        <v>0.04</v>
      </c>
      <c r="GB273" s="101">
        <f t="shared" si="231"/>
        <v>1</v>
      </c>
      <c r="GC273" s="101">
        <f t="shared" si="232"/>
        <v>34</v>
      </c>
      <c r="GD273" s="101">
        <f t="shared" si="233"/>
        <v>0</v>
      </c>
      <c r="GE273" s="101">
        <f t="shared" si="234"/>
        <v>1</v>
      </c>
      <c r="GF273" s="101">
        <f t="shared" si="235"/>
        <v>8</v>
      </c>
      <c r="GG273" s="101">
        <f t="shared" si="236"/>
        <v>2.1999999999999999E-2</v>
      </c>
      <c r="GH273" s="101">
        <f t="shared" si="237"/>
        <v>1</v>
      </c>
      <c r="GI273" s="101">
        <f t="shared" si="238"/>
        <v>16</v>
      </c>
      <c r="GJ273" s="101">
        <f t="shared" si="239"/>
        <v>8.8099999999999998E-2</v>
      </c>
      <c r="GK273" s="101">
        <f t="shared" si="240"/>
        <v>1</v>
      </c>
      <c r="GL273" s="101">
        <f t="shared" si="241"/>
        <v>34</v>
      </c>
    </row>
    <row r="274" spans="170:194" ht="16.5" x14ac:dyDescent="0.2">
      <c r="FN274" s="101">
        <v>269</v>
      </c>
      <c r="FO274" s="101">
        <f t="shared" si="226"/>
        <v>26</v>
      </c>
      <c r="FP274" s="101">
        <f t="shared" si="242"/>
        <v>4</v>
      </c>
      <c r="FQ274" s="14">
        <f t="shared" si="243"/>
        <v>3</v>
      </c>
      <c r="FR274" s="101" t="str">
        <f t="shared" si="227"/>
        <v>李轩辕专属武器-魂珠-3 8级</v>
      </c>
      <c r="FS274" s="101">
        <f t="shared" si="228"/>
        <v>3</v>
      </c>
      <c r="FT274" s="101">
        <f t="shared" si="229"/>
        <v>8</v>
      </c>
      <c r="FU274" s="101" t="str">
        <f t="shared" si="244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45"/>
        <v>专属强化石1</v>
      </c>
      <c r="FX274" s="101">
        <f t="shared" si="246"/>
        <v>16</v>
      </c>
      <c r="FY274" s="101" t="str">
        <f t="shared" si="247"/>
        <v>专属强化石2</v>
      </c>
      <c r="FZ274" s="101">
        <f t="shared" si="248"/>
        <v>8</v>
      </c>
      <c r="GA274" s="101">
        <f t="shared" si="230"/>
        <v>0.04</v>
      </c>
      <c r="GB274" s="101">
        <f t="shared" si="231"/>
        <v>1</v>
      </c>
      <c r="GC274" s="101">
        <f t="shared" si="232"/>
        <v>41</v>
      </c>
      <c r="GD274" s="101">
        <f t="shared" si="233"/>
        <v>0</v>
      </c>
      <c r="GE274" s="101">
        <f t="shared" si="234"/>
        <v>1</v>
      </c>
      <c r="GF274" s="101">
        <f t="shared" si="235"/>
        <v>10</v>
      </c>
      <c r="GG274" s="101">
        <f t="shared" si="236"/>
        <v>1.8100000000000002E-2</v>
      </c>
      <c r="GH274" s="101">
        <f t="shared" si="237"/>
        <v>1</v>
      </c>
      <c r="GI274" s="101">
        <f t="shared" si="238"/>
        <v>19</v>
      </c>
      <c r="GJ274" s="101">
        <f t="shared" si="239"/>
        <v>7.2499999999999995E-2</v>
      </c>
      <c r="GK274" s="101">
        <f t="shared" si="240"/>
        <v>1</v>
      </c>
      <c r="GL274" s="101">
        <f t="shared" si="241"/>
        <v>41</v>
      </c>
    </row>
    <row r="275" spans="170:194" ht="16.5" x14ac:dyDescent="0.2">
      <c r="FN275" s="101">
        <v>270</v>
      </c>
      <c r="FO275" s="101">
        <f t="shared" si="226"/>
        <v>27</v>
      </c>
      <c r="FP275" s="101">
        <f t="shared" si="242"/>
        <v>4</v>
      </c>
      <c r="FQ275" s="14">
        <f t="shared" si="243"/>
        <v>3</v>
      </c>
      <c r="FR275" s="101" t="str">
        <f t="shared" si="227"/>
        <v>李轩辕专属武器-魂珠-3 9级</v>
      </c>
      <c r="FS275" s="101">
        <f t="shared" si="228"/>
        <v>3</v>
      </c>
      <c r="FT275" s="101">
        <f t="shared" si="229"/>
        <v>9</v>
      </c>
      <c r="FU275" s="101" t="str">
        <f t="shared" si="244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45"/>
        <v>专属强化石1</v>
      </c>
      <c r="FX275" s="101">
        <f t="shared" si="246"/>
        <v>20</v>
      </c>
      <c r="FY275" s="101" t="str">
        <f t="shared" si="247"/>
        <v>专属强化石2</v>
      </c>
      <c r="FZ275" s="101">
        <f t="shared" si="248"/>
        <v>10</v>
      </c>
      <c r="GA275" s="101">
        <f t="shared" si="230"/>
        <v>0.03</v>
      </c>
      <c r="GB275" s="101">
        <f t="shared" si="231"/>
        <v>1</v>
      </c>
      <c r="GC275" s="101">
        <f t="shared" si="232"/>
        <v>54</v>
      </c>
      <c r="GD275" s="101">
        <f t="shared" si="233"/>
        <v>0</v>
      </c>
      <c r="GE275" s="101">
        <f t="shared" si="234"/>
        <v>1</v>
      </c>
      <c r="GF275" s="101">
        <f t="shared" si="235"/>
        <v>12</v>
      </c>
      <c r="GG275" s="101">
        <f t="shared" si="236"/>
        <v>1.4E-2</v>
      </c>
      <c r="GH275" s="101">
        <f t="shared" si="237"/>
        <v>1</v>
      </c>
      <c r="GI275" s="101">
        <f t="shared" si="238"/>
        <v>25</v>
      </c>
      <c r="GJ275" s="101">
        <f t="shared" si="239"/>
        <v>5.6000000000000001E-2</v>
      </c>
      <c r="GK275" s="101">
        <f t="shared" si="240"/>
        <v>1</v>
      </c>
      <c r="GL275" s="101">
        <f t="shared" si="241"/>
        <v>54</v>
      </c>
    </row>
    <row r="276" spans="170:194" ht="16.5" x14ac:dyDescent="0.2">
      <c r="FN276" s="101">
        <v>271</v>
      </c>
      <c r="FO276" s="101">
        <f t="shared" si="226"/>
        <v>0</v>
      </c>
      <c r="FP276" s="101">
        <f t="shared" si="242"/>
        <v>4</v>
      </c>
      <c r="FQ276" s="14">
        <f t="shared" si="243"/>
        <v>3</v>
      </c>
      <c r="FR276" s="101" t="str">
        <f t="shared" si="227"/>
        <v>李轩辕专属武器-魂珠-4 0级</v>
      </c>
      <c r="FS276" s="101">
        <f t="shared" si="228"/>
        <v>4</v>
      </c>
      <c r="FT276" s="101">
        <f t="shared" si="229"/>
        <v>0</v>
      </c>
      <c r="FU276" s="101" t="str">
        <f t="shared" si="244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45"/>
        <v/>
      </c>
      <c r="FX276" s="101" t="str">
        <f t="shared" si="246"/>
        <v/>
      </c>
      <c r="FY276" s="101" t="str">
        <f t="shared" si="247"/>
        <v/>
      </c>
      <c r="FZ276" s="101" t="str">
        <f t="shared" si="248"/>
        <v/>
      </c>
      <c r="GA276" s="101" t="str">
        <f t="shared" si="230"/>
        <v/>
      </c>
      <c r="GB276" s="101" t="str">
        <f t="shared" si="231"/>
        <v/>
      </c>
      <c r="GC276" s="101" t="str">
        <f t="shared" si="232"/>
        <v/>
      </c>
      <c r="GD276" s="101" t="str">
        <f t="shared" si="233"/>
        <v/>
      </c>
      <c r="GE276" s="101" t="str">
        <f t="shared" si="234"/>
        <v/>
      </c>
      <c r="GF276" s="101" t="str">
        <f t="shared" si="235"/>
        <v/>
      </c>
      <c r="GG276" s="101" t="str">
        <f t="shared" si="236"/>
        <v/>
      </c>
      <c r="GH276" s="101" t="str">
        <f t="shared" si="237"/>
        <v/>
      </c>
      <c r="GI276" s="101" t="str">
        <f t="shared" si="238"/>
        <v/>
      </c>
      <c r="GJ276" s="101" t="str">
        <f t="shared" si="239"/>
        <v/>
      </c>
      <c r="GK276" s="101" t="str">
        <f t="shared" si="240"/>
        <v/>
      </c>
      <c r="GL276" s="101" t="str">
        <f t="shared" si="241"/>
        <v/>
      </c>
    </row>
    <row r="277" spans="170:194" ht="16.5" x14ac:dyDescent="0.2">
      <c r="FN277" s="101">
        <v>272</v>
      </c>
      <c r="FO277" s="101">
        <f t="shared" si="226"/>
        <v>28</v>
      </c>
      <c r="FP277" s="101">
        <f t="shared" si="242"/>
        <v>4</v>
      </c>
      <c r="FQ277" s="14">
        <f t="shared" si="243"/>
        <v>3</v>
      </c>
      <c r="FR277" s="101" t="str">
        <f t="shared" si="227"/>
        <v>李轩辕专属武器-魂珠-4 1级</v>
      </c>
      <c r="FS277" s="101">
        <f t="shared" si="228"/>
        <v>4</v>
      </c>
      <c r="FT277" s="101">
        <f t="shared" si="229"/>
        <v>1</v>
      </c>
      <c r="FU277" s="101" t="str">
        <f t="shared" si="244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45"/>
        <v>专属强化石2</v>
      </c>
      <c r="FX277" s="101">
        <f t="shared" si="246"/>
        <v>3</v>
      </c>
      <c r="FY277" s="101" t="str">
        <f t="shared" si="247"/>
        <v>专属强化石3</v>
      </c>
      <c r="FZ277" s="101">
        <f t="shared" si="248"/>
        <v>1</v>
      </c>
      <c r="GA277" s="101">
        <f t="shared" si="230"/>
        <v>0.2</v>
      </c>
      <c r="GB277" s="101">
        <f t="shared" si="231"/>
        <v>1</v>
      </c>
      <c r="GC277" s="101">
        <f t="shared" si="232"/>
        <v>7</v>
      </c>
      <c r="GD277" s="101">
        <f t="shared" si="233"/>
        <v>0</v>
      </c>
      <c r="GE277" s="101">
        <f t="shared" si="234"/>
        <v>1</v>
      </c>
      <c r="GF277" s="101">
        <f t="shared" si="235"/>
        <v>2</v>
      </c>
      <c r="GG277" s="101">
        <f t="shared" si="236"/>
        <v>0.1012</v>
      </c>
      <c r="GH277" s="101">
        <f t="shared" si="237"/>
        <v>1</v>
      </c>
      <c r="GI277" s="101">
        <f t="shared" si="238"/>
        <v>3</v>
      </c>
      <c r="GJ277" s="101">
        <f t="shared" si="239"/>
        <v>0.40479999999999999</v>
      </c>
      <c r="GK277" s="101">
        <f t="shared" si="240"/>
        <v>1</v>
      </c>
      <c r="GL277" s="101">
        <f t="shared" si="241"/>
        <v>7</v>
      </c>
    </row>
    <row r="278" spans="170:194" ht="16.5" x14ac:dyDescent="0.2">
      <c r="FN278" s="101">
        <v>273</v>
      </c>
      <c r="FO278" s="101">
        <f t="shared" ref="FO278:FO341" si="249">IF(FT278&gt;0,(FS278-1)*9+FT278,0)</f>
        <v>29</v>
      </c>
      <c r="FP278" s="101">
        <f t="shared" si="242"/>
        <v>4</v>
      </c>
      <c r="FQ278" s="14">
        <f t="shared" si="243"/>
        <v>3</v>
      </c>
      <c r="FR278" s="101" t="str">
        <f t="shared" ref="FR278:FR341" si="250">INDEX($FI$6:$FI$26,FP278)&amp;"专属武器-魂珠-"&amp;FS278&amp;" "&amp;FT278&amp;"级"</f>
        <v>李轩辕专属武器-魂珠-4 2级</v>
      </c>
      <c r="FS278" s="101">
        <f t="shared" ref="FS278:FS341" si="251">INT((FN278-(FP278-1)*80-1)/10)+1</f>
        <v>4</v>
      </c>
      <c r="FT278" s="101">
        <f t="shared" ref="FT278:FT341" si="252">FN278-(FP278-1)*80-(FS278-1)*10-1</f>
        <v>2</v>
      </c>
      <c r="FU278" s="101" t="str">
        <f t="shared" si="244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45"/>
        <v>专属强化石2</v>
      </c>
      <c r="FX278" s="101">
        <f t="shared" si="246"/>
        <v>3</v>
      </c>
      <c r="FY278" s="101" t="str">
        <f t="shared" si="247"/>
        <v>专属强化石3</v>
      </c>
      <c r="FZ278" s="101">
        <f t="shared" si="248"/>
        <v>1</v>
      </c>
      <c r="GA278" s="101">
        <f t="shared" ref="GA278:GA341" si="253">IF($FT278&gt;0,INDEX(EP$6:EP$77,$FO278),"")</f>
        <v>0.1</v>
      </c>
      <c r="GB278" s="101">
        <f t="shared" ref="GB278:GB341" si="254">IF($FT278&gt;0,INDEX(EQ$6:EQ$77,$FO278),"")</f>
        <v>1</v>
      </c>
      <c r="GC278" s="101">
        <f t="shared" ref="GC278:GC341" si="255">IF($FT278&gt;0,INDEX(ER$6:ER$77,$FO278),"")</f>
        <v>15</v>
      </c>
      <c r="GD278" s="101">
        <f t="shared" ref="GD278:GD341" si="256">IF($FT278&gt;0,INDEX(EV$6:EV$77,$FO278),"")</f>
        <v>0</v>
      </c>
      <c r="GE278" s="101">
        <f t="shared" ref="GE278:GE341" si="257">IF($FT278&gt;0,INDEX(EW$6:EW$77,$FO278),"")</f>
        <v>1</v>
      </c>
      <c r="GF278" s="101">
        <f t="shared" ref="GF278:GF341" si="258">IF($FT278&gt;0,INDEX(EX$6:EX$77,$FO278),"")</f>
        <v>3</v>
      </c>
      <c r="GG278" s="101">
        <f t="shared" ref="GG278:GG341" si="259">IF($FT278&gt;0,INDEX(EY$6:EY$77,$FO278),"")</f>
        <v>5.0599999999999999E-2</v>
      </c>
      <c r="GH278" s="101">
        <f t="shared" ref="GH278:GH341" si="260">IF($FT278&gt;0,INDEX(EZ$6:EZ$77,$FO278),"")</f>
        <v>1</v>
      </c>
      <c r="GI278" s="101">
        <f t="shared" ref="GI278:GI341" si="261">IF($FT278&gt;0,INDEX(FA$6:FA$77,$FO278),"")</f>
        <v>7</v>
      </c>
      <c r="GJ278" s="101">
        <f t="shared" ref="GJ278:GJ341" si="262">IF($FT278&gt;0,INDEX(FB$6:FB$77,$FO278),"")</f>
        <v>0.2024</v>
      </c>
      <c r="GK278" s="101">
        <f t="shared" ref="GK278:GK341" si="263">IF($FT278&gt;0,INDEX(FC$6:FC$77,$FO278),"")</f>
        <v>1</v>
      </c>
      <c r="GL278" s="101">
        <f t="shared" ref="GL278:GL341" si="264">IF($FT278&gt;0,INDEX(FD$6:FD$77,$FO278),"")</f>
        <v>15</v>
      </c>
    </row>
    <row r="279" spans="170:194" ht="16.5" x14ac:dyDescent="0.2">
      <c r="FN279" s="101">
        <v>274</v>
      </c>
      <c r="FO279" s="101">
        <f t="shared" si="249"/>
        <v>30</v>
      </c>
      <c r="FP279" s="101">
        <f t="shared" si="242"/>
        <v>4</v>
      </c>
      <c r="FQ279" s="14">
        <f t="shared" si="243"/>
        <v>3</v>
      </c>
      <c r="FR279" s="101" t="str">
        <f t="shared" si="250"/>
        <v>李轩辕专属武器-魂珠-4 3级</v>
      </c>
      <c r="FS279" s="101">
        <f t="shared" si="251"/>
        <v>4</v>
      </c>
      <c r="FT279" s="101">
        <f t="shared" si="252"/>
        <v>3</v>
      </c>
      <c r="FU279" s="101" t="str">
        <f t="shared" si="244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45"/>
        <v>专属强化石2</v>
      </c>
      <c r="FX279" s="101">
        <f t="shared" si="246"/>
        <v>3</v>
      </c>
      <c r="FY279" s="101" t="str">
        <f t="shared" si="247"/>
        <v>专属强化石3</v>
      </c>
      <c r="FZ279" s="101">
        <f t="shared" si="248"/>
        <v>1</v>
      </c>
      <c r="GA279" s="101">
        <f t="shared" si="253"/>
        <v>7.0000000000000007E-2</v>
      </c>
      <c r="GB279" s="101">
        <f t="shared" si="254"/>
        <v>1</v>
      </c>
      <c r="GC279" s="101">
        <f t="shared" si="255"/>
        <v>22</v>
      </c>
      <c r="GD279" s="101">
        <f t="shared" si="256"/>
        <v>0</v>
      </c>
      <c r="GE279" s="101">
        <f t="shared" si="257"/>
        <v>1</v>
      </c>
      <c r="GF279" s="101">
        <f t="shared" si="258"/>
        <v>5</v>
      </c>
      <c r="GG279" s="101">
        <f t="shared" si="259"/>
        <v>3.3700000000000001E-2</v>
      </c>
      <c r="GH279" s="101">
        <f t="shared" si="260"/>
        <v>1</v>
      </c>
      <c r="GI279" s="101">
        <f t="shared" si="261"/>
        <v>10</v>
      </c>
      <c r="GJ279" s="101">
        <f t="shared" si="262"/>
        <v>0.13489999999999999</v>
      </c>
      <c r="GK279" s="101">
        <f t="shared" si="263"/>
        <v>1</v>
      </c>
      <c r="GL279" s="101">
        <f t="shared" si="264"/>
        <v>22</v>
      </c>
    </row>
    <row r="280" spans="170:194" ht="16.5" x14ac:dyDescent="0.2">
      <c r="FN280" s="101">
        <v>275</v>
      </c>
      <c r="FO280" s="101">
        <f t="shared" si="249"/>
        <v>31</v>
      </c>
      <c r="FP280" s="101">
        <f t="shared" si="242"/>
        <v>4</v>
      </c>
      <c r="FQ280" s="14">
        <f t="shared" si="243"/>
        <v>3</v>
      </c>
      <c r="FR280" s="101" t="str">
        <f t="shared" si="250"/>
        <v>李轩辕专属武器-魂珠-4 4级</v>
      </c>
      <c r="FS280" s="101">
        <f t="shared" si="251"/>
        <v>4</v>
      </c>
      <c r="FT280" s="101">
        <f t="shared" si="252"/>
        <v>4</v>
      </c>
      <c r="FU280" s="101" t="str">
        <f t="shared" si="244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45"/>
        <v>专属强化石2</v>
      </c>
      <c r="FX280" s="101">
        <f t="shared" si="246"/>
        <v>5</v>
      </c>
      <c r="FY280" s="101" t="str">
        <f t="shared" si="247"/>
        <v>专属强化石3</v>
      </c>
      <c r="FZ280" s="101">
        <f t="shared" si="248"/>
        <v>2</v>
      </c>
      <c r="GA280" s="101">
        <f t="shared" si="253"/>
        <v>0.08</v>
      </c>
      <c r="GB280" s="101">
        <f t="shared" si="254"/>
        <v>1</v>
      </c>
      <c r="GC280" s="101">
        <f t="shared" si="255"/>
        <v>19</v>
      </c>
      <c r="GD280" s="101">
        <f t="shared" si="256"/>
        <v>0</v>
      </c>
      <c r="GE280" s="101">
        <f t="shared" si="257"/>
        <v>1</v>
      </c>
      <c r="GF280" s="101">
        <f t="shared" si="258"/>
        <v>4</v>
      </c>
      <c r="GG280" s="101">
        <f t="shared" si="259"/>
        <v>4.0500000000000001E-2</v>
      </c>
      <c r="GH280" s="101">
        <f t="shared" si="260"/>
        <v>1</v>
      </c>
      <c r="GI280" s="101">
        <f t="shared" si="261"/>
        <v>9</v>
      </c>
      <c r="GJ280" s="101">
        <f t="shared" si="262"/>
        <v>0.16189999999999999</v>
      </c>
      <c r="GK280" s="101">
        <f t="shared" si="263"/>
        <v>1</v>
      </c>
      <c r="GL280" s="101">
        <f t="shared" si="264"/>
        <v>19</v>
      </c>
    </row>
    <row r="281" spans="170:194" ht="16.5" x14ac:dyDescent="0.2">
      <c r="FN281" s="101">
        <v>276</v>
      </c>
      <c r="FO281" s="101">
        <f t="shared" si="249"/>
        <v>32</v>
      </c>
      <c r="FP281" s="101">
        <f t="shared" si="242"/>
        <v>4</v>
      </c>
      <c r="FQ281" s="14">
        <f t="shared" si="243"/>
        <v>3</v>
      </c>
      <c r="FR281" s="101" t="str">
        <f t="shared" si="250"/>
        <v>李轩辕专属武器-魂珠-4 5级</v>
      </c>
      <c r="FS281" s="101">
        <f t="shared" si="251"/>
        <v>4</v>
      </c>
      <c r="FT281" s="101">
        <f t="shared" si="252"/>
        <v>5</v>
      </c>
      <c r="FU281" s="101" t="str">
        <f t="shared" si="244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45"/>
        <v>专属强化石2</v>
      </c>
      <c r="FX281" s="101">
        <f t="shared" si="246"/>
        <v>5</v>
      </c>
      <c r="FY281" s="101" t="str">
        <f t="shared" si="247"/>
        <v>专属强化石3</v>
      </c>
      <c r="FZ281" s="101">
        <f t="shared" si="248"/>
        <v>2</v>
      </c>
      <c r="GA281" s="101">
        <f t="shared" si="253"/>
        <v>0.05</v>
      </c>
      <c r="GB281" s="101">
        <f t="shared" si="254"/>
        <v>1</v>
      </c>
      <c r="GC281" s="101">
        <f t="shared" si="255"/>
        <v>30</v>
      </c>
      <c r="GD281" s="101">
        <f t="shared" si="256"/>
        <v>0</v>
      </c>
      <c r="GE281" s="101">
        <f t="shared" si="257"/>
        <v>1</v>
      </c>
      <c r="GF281" s="101">
        <f t="shared" si="258"/>
        <v>7</v>
      </c>
      <c r="GG281" s="101">
        <f t="shared" si="259"/>
        <v>2.53E-2</v>
      </c>
      <c r="GH281" s="101">
        <f t="shared" si="260"/>
        <v>1</v>
      </c>
      <c r="GI281" s="101">
        <f t="shared" si="261"/>
        <v>14</v>
      </c>
      <c r="GJ281" s="101">
        <f t="shared" si="262"/>
        <v>0.1012</v>
      </c>
      <c r="GK281" s="101">
        <f t="shared" si="263"/>
        <v>1</v>
      </c>
      <c r="GL281" s="101">
        <f t="shared" si="264"/>
        <v>30</v>
      </c>
    </row>
    <row r="282" spans="170:194" ht="16.5" x14ac:dyDescent="0.2">
      <c r="FN282" s="101">
        <v>277</v>
      </c>
      <c r="FO282" s="101">
        <f t="shared" si="249"/>
        <v>33</v>
      </c>
      <c r="FP282" s="101">
        <f t="shared" si="242"/>
        <v>4</v>
      </c>
      <c r="FQ282" s="14">
        <f t="shared" si="243"/>
        <v>3</v>
      </c>
      <c r="FR282" s="101" t="str">
        <f t="shared" si="250"/>
        <v>李轩辕专属武器-魂珠-4 6级</v>
      </c>
      <c r="FS282" s="101">
        <f t="shared" si="251"/>
        <v>4</v>
      </c>
      <c r="FT282" s="101">
        <f t="shared" si="252"/>
        <v>6</v>
      </c>
      <c r="FU282" s="101" t="str">
        <f t="shared" si="244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45"/>
        <v>专属强化石2</v>
      </c>
      <c r="FX282" s="101">
        <f t="shared" si="246"/>
        <v>5</v>
      </c>
      <c r="FY282" s="101" t="str">
        <f t="shared" si="247"/>
        <v>专属强化石3</v>
      </c>
      <c r="FZ282" s="101">
        <f t="shared" si="248"/>
        <v>2</v>
      </c>
      <c r="GA282" s="101">
        <f t="shared" si="253"/>
        <v>0.03</v>
      </c>
      <c r="GB282" s="101">
        <f t="shared" si="254"/>
        <v>1</v>
      </c>
      <c r="GC282" s="101">
        <f t="shared" si="255"/>
        <v>48</v>
      </c>
      <c r="GD282" s="101">
        <f t="shared" si="256"/>
        <v>0</v>
      </c>
      <c r="GE282" s="101">
        <f t="shared" si="257"/>
        <v>1</v>
      </c>
      <c r="GF282" s="101">
        <f t="shared" si="258"/>
        <v>11</v>
      </c>
      <c r="GG282" s="101">
        <f t="shared" si="259"/>
        <v>1.5599999999999999E-2</v>
      </c>
      <c r="GH282" s="101">
        <f t="shared" si="260"/>
        <v>1</v>
      </c>
      <c r="GI282" s="101">
        <f t="shared" si="261"/>
        <v>22</v>
      </c>
      <c r="GJ282" s="101">
        <f t="shared" si="262"/>
        <v>6.2300000000000001E-2</v>
      </c>
      <c r="GK282" s="101">
        <f t="shared" si="263"/>
        <v>1</v>
      </c>
      <c r="GL282" s="101">
        <f t="shared" si="264"/>
        <v>48</v>
      </c>
    </row>
    <row r="283" spans="170:194" ht="16.5" x14ac:dyDescent="0.2">
      <c r="FN283" s="101">
        <v>278</v>
      </c>
      <c r="FO283" s="101">
        <f t="shared" si="249"/>
        <v>34</v>
      </c>
      <c r="FP283" s="101">
        <f t="shared" si="242"/>
        <v>4</v>
      </c>
      <c r="FQ283" s="14">
        <f t="shared" si="243"/>
        <v>3</v>
      </c>
      <c r="FR283" s="101" t="str">
        <f t="shared" si="250"/>
        <v>李轩辕专属武器-魂珠-4 7级</v>
      </c>
      <c r="FS283" s="101">
        <f t="shared" si="251"/>
        <v>4</v>
      </c>
      <c r="FT283" s="101">
        <f t="shared" si="252"/>
        <v>7</v>
      </c>
      <c r="FU283" s="101" t="str">
        <f t="shared" si="244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45"/>
        <v>专属强化石2</v>
      </c>
      <c r="FX283" s="101">
        <f t="shared" si="246"/>
        <v>8</v>
      </c>
      <c r="FY283" s="101" t="str">
        <f t="shared" si="247"/>
        <v>专属强化石3</v>
      </c>
      <c r="FZ283" s="101">
        <f t="shared" si="248"/>
        <v>3</v>
      </c>
      <c r="GA283" s="101">
        <f t="shared" si="253"/>
        <v>0.03</v>
      </c>
      <c r="GB283" s="101">
        <f t="shared" si="254"/>
        <v>1</v>
      </c>
      <c r="GC283" s="101">
        <f t="shared" si="255"/>
        <v>52</v>
      </c>
      <c r="GD283" s="101">
        <f t="shared" si="256"/>
        <v>0</v>
      </c>
      <c r="GE283" s="101">
        <f t="shared" si="257"/>
        <v>1</v>
      </c>
      <c r="GF283" s="101">
        <f t="shared" si="258"/>
        <v>12</v>
      </c>
      <c r="GG283" s="101">
        <f t="shared" si="259"/>
        <v>1.4500000000000001E-2</v>
      </c>
      <c r="GH283" s="101">
        <f t="shared" si="260"/>
        <v>1</v>
      </c>
      <c r="GI283" s="101">
        <f t="shared" si="261"/>
        <v>24</v>
      </c>
      <c r="GJ283" s="101">
        <f t="shared" si="262"/>
        <v>5.7799999999999997E-2</v>
      </c>
      <c r="GK283" s="101">
        <f t="shared" si="263"/>
        <v>1</v>
      </c>
      <c r="GL283" s="101">
        <f t="shared" si="264"/>
        <v>52</v>
      </c>
    </row>
    <row r="284" spans="170:194" ht="16.5" x14ac:dyDescent="0.2">
      <c r="FN284" s="101">
        <v>279</v>
      </c>
      <c r="FO284" s="101">
        <f t="shared" si="249"/>
        <v>35</v>
      </c>
      <c r="FP284" s="101">
        <f t="shared" si="242"/>
        <v>4</v>
      </c>
      <c r="FQ284" s="14">
        <f t="shared" si="243"/>
        <v>3</v>
      </c>
      <c r="FR284" s="101" t="str">
        <f t="shared" si="250"/>
        <v>李轩辕专属武器-魂珠-4 8级</v>
      </c>
      <c r="FS284" s="101">
        <f t="shared" si="251"/>
        <v>4</v>
      </c>
      <c r="FT284" s="101">
        <f t="shared" si="252"/>
        <v>8</v>
      </c>
      <c r="FU284" s="101" t="str">
        <f t="shared" si="244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45"/>
        <v>专属强化石2</v>
      </c>
      <c r="FX284" s="101">
        <f t="shared" si="246"/>
        <v>11</v>
      </c>
      <c r="FY284" s="101" t="str">
        <f t="shared" si="247"/>
        <v>专属强化石3</v>
      </c>
      <c r="FZ284" s="101">
        <f t="shared" si="248"/>
        <v>4</v>
      </c>
      <c r="GA284" s="101">
        <f t="shared" si="253"/>
        <v>0.02</v>
      </c>
      <c r="GB284" s="101">
        <f t="shared" si="254"/>
        <v>1</v>
      </c>
      <c r="GC284" s="101">
        <f t="shared" si="255"/>
        <v>63</v>
      </c>
      <c r="GD284" s="101">
        <f t="shared" si="256"/>
        <v>0</v>
      </c>
      <c r="GE284" s="101">
        <f t="shared" si="257"/>
        <v>1</v>
      </c>
      <c r="GF284" s="101">
        <f t="shared" si="258"/>
        <v>15</v>
      </c>
      <c r="GG284" s="101">
        <f t="shared" si="259"/>
        <v>1.1900000000000001E-2</v>
      </c>
      <c r="GH284" s="101">
        <f t="shared" si="260"/>
        <v>1</v>
      </c>
      <c r="GI284" s="101">
        <f t="shared" si="261"/>
        <v>29</v>
      </c>
      <c r="GJ284" s="101">
        <f t="shared" si="262"/>
        <v>4.7600000000000003E-2</v>
      </c>
      <c r="GK284" s="101">
        <f t="shared" si="263"/>
        <v>1</v>
      </c>
      <c r="GL284" s="101">
        <f t="shared" si="264"/>
        <v>63</v>
      </c>
    </row>
    <row r="285" spans="170:194" ht="16.5" x14ac:dyDescent="0.2">
      <c r="FN285" s="101">
        <v>280</v>
      </c>
      <c r="FO285" s="101">
        <f t="shared" si="249"/>
        <v>36</v>
      </c>
      <c r="FP285" s="101">
        <f t="shared" si="242"/>
        <v>4</v>
      </c>
      <c r="FQ285" s="14">
        <f t="shared" si="243"/>
        <v>3</v>
      </c>
      <c r="FR285" s="101" t="str">
        <f t="shared" si="250"/>
        <v>李轩辕专属武器-魂珠-4 9级</v>
      </c>
      <c r="FS285" s="101">
        <f t="shared" si="251"/>
        <v>4</v>
      </c>
      <c r="FT285" s="101">
        <f t="shared" si="252"/>
        <v>9</v>
      </c>
      <c r="FU285" s="101" t="str">
        <f t="shared" si="244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45"/>
        <v>专属强化石2</v>
      </c>
      <c r="FX285" s="101">
        <f t="shared" si="246"/>
        <v>16</v>
      </c>
      <c r="FY285" s="101" t="str">
        <f t="shared" si="247"/>
        <v>专属强化石3</v>
      </c>
      <c r="FZ285" s="101">
        <f t="shared" si="248"/>
        <v>6</v>
      </c>
      <c r="GA285" s="101">
        <f t="shared" si="253"/>
        <v>0.02</v>
      </c>
      <c r="GB285" s="101">
        <f t="shared" si="254"/>
        <v>1</v>
      </c>
      <c r="GC285" s="101">
        <f t="shared" si="255"/>
        <v>68</v>
      </c>
      <c r="GD285" s="101">
        <f t="shared" si="256"/>
        <v>0</v>
      </c>
      <c r="GE285" s="101">
        <f t="shared" si="257"/>
        <v>1</v>
      </c>
      <c r="GF285" s="101">
        <f t="shared" si="258"/>
        <v>16</v>
      </c>
      <c r="GG285" s="101">
        <f t="shared" si="259"/>
        <v>1.0999999999999999E-2</v>
      </c>
      <c r="GH285" s="101">
        <f t="shared" si="260"/>
        <v>1</v>
      </c>
      <c r="GI285" s="101">
        <f t="shared" si="261"/>
        <v>32</v>
      </c>
      <c r="GJ285" s="101">
        <f t="shared" si="262"/>
        <v>4.4200000000000003E-2</v>
      </c>
      <c r="GK285" s="101">
        <f t="shared" si="263"/>
        <v>1</v>
      </c>
      <c r="GL285" s="101">
        <f t="shared" si="264"/>
        <v>68</v>
      </c>
    </row>
    <row r="286" spans="170:194" ht="16.5" x14ac:dyDescent="0.2">
      <c r="FN286" s="101">
        <v>281</v>
      </c>
      <c r="FO286" s="101">
        <f t="shared" si="249"/>
        <v>0</v>
      </c>
      <c r="FP286" s="101">
        <f t="shared" si="242"/>
        <v>4</v>
      </c>
      <c r="FQ286" s="14">
        <f t="shared" si="243"/>
        <v>3</v>
      </c>
      <c r="FR286" s="101" t="str">
        <f t="shared" si="250"/>
        <v>李轩辕专属武器-魂珠-5 0级</v>
      </c>
      <c r="FS286" s="101">
        <f t="shared" si="251"/>
        <v>5</v>
      </c>
      <c r="FT286" s="101">
        <f t="shared" si="252"/>
        <v>0</v>
      </c>
      <c r="FU286" s="101" t="str">
        <f t="shared" si="244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45"/>
        <v/>
      </c>
      <c r="FX286" s="101" t="str">
        <f t="shared" si="246"/>
        <v/>
      </c>
      <c r="FY286" s="101" t="str">
        <f t="shared" si="247"/>
        <v/>
      </c>
      <c r="FZ286" s="101" t="str">
        <f t="shared" si="248"/>
        <v/>
      </c>
      <c r="GA286" s="101" t="str">
        <f t="shared" si="253"/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58"/>
        <v/>
      </c>
      <c r="GG286" s="101" t="str">
        <f t="shared" si="259"/>
        <v/>
      </c>
      <c r="GH286" s="101" t="str">
        <f t="shared" si="260"/>
        <v/>
      </c>
      <c r="GI286" s="101" t="str">
        <f t="shared" si="261"/>
        <v/>
      </c>
      <c r="GJ286" s="101" t="str">
        <f t="shared" si="262"/>
        <v/>
      </c>
      <c r="GK286" s="101" t="str">
        <f t="shared" si="263"/>
        <v/>
      </c>
      <c r="GL286" s="101" t="str">
        <f t="shared" si="264"/>
        <v/>
      </c>
    </row>
    <row r="287" spans="170:194" ht="16.5" x14ac:dyDescent="0.2">
      <c r="FN287" s="101">
        <v>282</v>
      </c>
      <c r="FO287" s="101">
        <f t="shared" si="249"/>
        <v>37</v>
      </c>
      <c r="FP287" s="101">
        <f t="shared" si="242"/>
        <v>4</v>
      </c>
      <c r="FQ287" s="14">
        <f t="shared" si="243"/>
        <v>3</v>
      </c>
      <c r="FR287" s="101" t="str">
        <f t="shared" si="250"/>
        <v>李轩辕专属武器-魂珠-5 1级</v>
      </c>
      <c r="FS287" s="101">
        <f t="shared" si="251"/>
        <v>5</v>
      </c>
      <c r="FT287" s="101">
        <f t="shared" si="252"/>
        <v>1</v>
      </c>
      <c r="FU287" s="101" t="str">
        <f t="shared" si="244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45"/>
        <v>专属强化石2</v>
      </c>
      <c r="FX287" s="101">
        <f t="shared" si="246"/>
        <v>3</v>
      </c>
      <c r="FY287" s="101" t="str">
        <f t="shared" si="247"/>
        <v>专属强化石3</v>
      </c>
      <c r="FZ287" s="101">
        <f t="shared" si="248"/>
        <v>2</v>
      </c>
      <c r="GA287" s="101">
        <f t="shared" si="253"/>
        <v>0.2</v>
      </c>
      <c r="GB287" s="101">
        <f t="shared" si="254"/>
        <v>1</v>
      </c>
      <c r="GC287" s="101">
        <f t="shared" si="255"/>
        <v>7</v>
      </c>
      <c r="GD287" s="101">
        <f t="shared" si="256"/>
        <v>0</v>
      </c>
      <c r="GE287" s="101">
        <f t="shared" si="257"/>
        <v>1</v>
      </c>
      <c r="GF287" s="101">
        <f t="shared" si="258"/>
        <v>2</v>
      </c>
      <c r="GG287" s="101">
        <f t="shared" si="259"/>
        <v>0.1012</v>
      </c>
      <c r="GH287" s="101">
        <f t="shared" si="260"/>
        <v>1</v>
      </c>
      <c r="GI287" s="101">
        <f t="shared" si="261"/>
        <v>3</v>
      </c>
      <c r="GJ287" s="101">
        <f t="shared" si="262"/>
        <v>0.40479999999999999</v>
      </c>
      <c r="GK287" s="101">
        <f t="shared" si="263"/>
        <v>1</v>
      </c>
      <c r="GL287" s="101">
        <f t="shared" si="264"/>
        <v>7</v>
      </c>
    </row>
    <row r="288" spans="170:194" ht="16.5" x14ac:dyDescent="0.2">
      <c r="FN288" s="101">
        <v>283</v>
      </c>
      <c r="FO288" s="101">
        <f t="shared" si="249"/>
        <v>38</v>
      </c>
      <c r="FP288" s="101">
        <f t="shared" si="242"/>
        <v>4</v>
      </c>
      <c r="FQ288" s="14">
        <f t="shared" si="243"/>
        <v>3</v>
      </c>
      <c r="FR288" s="101" t="str">
        <f t="shared" si="250"/>
        <v>李轩辕专属武器-魂珠-5 2级</v>
      </c>
      <c r="FS288" s="101">
        <f t="shared" si="251"/>
        <v>5</v>
      </c>
      <c r="FT288" s="101">
        <f t="shared" si="252"/>
        <v>2</v>
      </c>
      <c r="FU288" s="101" t="str">
        <f t="shared" si="244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45"/>
        <v>专属强化石2</v>
      </c>
      <c r="FX288" s="101">
        <f t="shared" si="246"/>
        <v>3</v>
      </c>
      <c r="FY288" s="101" t="str">
        <f t="shared" si="247"/>
        <v>专属强化石3</v>
      </c>
      <c r="FZ288" s="101">
        <f t="shared" si="248"/>
        <v>2</v>
      </c>
      <c r="GA288" s="101">
        <f t="shared" si="253"/>
        <v>0.1</v>
      </c>
      <c r="GB288" s="101">
        <f t="shared" si="254"/>
        <v>1</v>
      </c>
      <c r="GC288" s="101">
        <f t="shared" si="255"/>
        <v>15</v>
      </c>
      <c r="GD288" s="101">
        <f t="shared" si="256"/>
        <v>0</v>
      </c>
      <c r="GE288" s="101">
        <f t="shared" si="257"/>
        <v>1</v>
      </c>
      <c r="GF288" s="101">
        <f t="shared" si="258"/>
        <v>3</v>
      </c>
      <c r="GG288" s="101">
        <f t="shared" si="259"/>
        <v>5.0599999999999999E-2</v>
      </c>
      <c r="GH288" s="101">
        <f t="shared" si="260"/>
        <v>1</v>
      </c>
      <c r="GI288" s="101">
        <f t="shared" si="261"/>
        <v>7</v>
      </c>
      <c r="GJ288" s="101">
        <f t="shared" si="262"/>
        <v>0.2024</v>
      </c>
      <c r="GK288" s="101">
        <f t="shared" si="263"/>
        <v>1</v>
      </c>
      <c r="GL288" s="101">
        <f t="shared" si="264"/>
        <v>15</v>
      </c>
    </row>
    <row r="289" spans="170:194" ht="16.5" x14ac:dyDescent="0.2">
      <c r="FN289" s="101">
        <v>284</v>
      </c>
      <c r="FO289" s="101">
        <f t="shared" si="249"/>
        <v>39</v>
      </c>
      <c r="FP289" s="101">
        <f t="shared" si="242"/>
        <v>4</v>
      </c>
      <c r="FQ289" s="14">
        <f t="shared" si="243"/>
        <v>3</v>
      </c>
      <c r="FR289" s="101" t="str">
        <f t="shared" si="250"/>
        <v>李轩辕专属武器-魂珠-5 3级</v>
      </c>
      <c r="FS289" s="101">
        <f t="shared" si="251"/>
        <v>5</v>
      </c>
      <c r="FT289" s="101">
        <f t="shared" si="252"/>
        <v>3</v>
      </c>
      <c r="FU289" s="101" t="str">
        <f t="shared" si="244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45"/>
        <v>专属强化石2</v>
      </c>
      <c r="FX289" s="101">
        <f t="shared" si="246"/>
        <v>3</v>
      </c>
      <c r="FY289" s="101" t="str">
        <f t="shared" si="247"/>
        <v>专属强化石3</v>
      </c>
      <c r="FZ289" s="101">
        <f t="shared" si="248"/>
        <v>2</v>
      </c>
      <c r="GA289" s="101">
        <f t="shared" si="253"/>
        <v>7.0000000000000007E-2</v>
      </c>
      <c r="GB289" s="101">
        <f t="shared" si="254"/>
        <v>1</v>
      </c>
      <c r="GC289" s="101">
        <f t="shared" si="255"/>
        <v>22</v>
      </c>
      <c r="GD289" s="101">
        <f t="shared" si="256"/>
        <v>0</v>
      </c>
      <c r="GE289" s="101">
        <f t="shared" si="257"/>
        <v>1</v>
      </c>
      <c r="GF289" s="101">
        <f t="shared" si="258"/>
        <v>5</v>
      </c>
      <c r="GG289" s="101">
        <f t="shared" si="259"/>
        <v>3.3700000000000001E-2</v>
      </c>
      <c r="GH289" s="101">
        <f t="shared" si="260"/>
        <v>1</v>
      </c>
      <c r="GI289" s="101">
        <f t="shared" si="261"/>
        <v>10</v>
      </c>
      <c r="GJ289" s="101">
        <f t="shared" si="262"/>
        <v>0.13489999999999999</v>
      </c>
      <c r="GK289" s="101">
        <f t="shared" si="263"/>
        <v>1</v>
      </c>
      <c r="GL289" s="101">
        <f t="shared" si="264"/>
        <v>22</v>
      </c>
    </row>
    <row r="290" spans="170:194" ht="16.5" x14ac:dyDescent="0.2">
      <c r="FN290" s="101">
        <v>285</v>
      </c>
      <c r="FO290" s="101">
        <f t="shared" si="249"/>
        <v>40</v>
      </c>
      <c r="FP290" s="101">
        <f t="shared" si="242"/>
        <v>4</v>
      </c>
      <c r="FQ290" s="14">
        <f t="shared" si="243"/>
        <v>3</v>
      </c>
      <c r="FR290" s="101" t="str">
        <f t="shared" si="250"/>
        <v>李轩辕专属武器-魂珠-5 4级</v>
      </c>
      <c r="FS290" s="101">
        <f t="shared" si="251"/>
        <v>5</v>
      </c>
      <c r="FT290" s="101">
        <f t="shared" si="252"/>
        <v>4</v>
      </c>
      <c r="FU290" s="101" t="str">
        <f t="shared" si="244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45"/>
        <v>专属强化石2</v>
      </c>
      <c r="FX290" s="101">
        <f t="shared" si="246"/>
        <v>5</v>
      </c>
      <c r="FY290" s="101" t="str">
        <f t="shared" si="247"/>
        <v>专属强化石3</v>
      </c>
      <c r="FZ290" s="101">
        <f t="shared" si="248"/>
        <v>3</v>
      </c>
      <c r="GA290" s="101">
        <f t="shared" si="253"/>
        <v>0.06</v>
      </c>
      <c r="GB290" s="101">
        <f t="shared" si="254"/>
        <v>1</v>
      </c>
      <c r="GC290" s="101">
        <f t="shared" si="255"/>
        <v>25</v>
      </c>
      <c r="GD290" s="101">
        <f t="shared" si="256"/>
        <v>0</v>
      </c>
      <c r="GE290" s="101">
        <f t="shared" si="257"/>
        <v>1</v>
      </c>
      <c r="GF290" s="101">
        <f t="shared" si="258"/>
        <v>6</v>
      </c>
      <c r="GG290" s="101">
        <f t="shared" si="259"/>
        <v>3.04E-2</v>
      </c>
      <c r="GH290" s="101">
        <f t="shared" si="260"/>
        <v>1</v>
      </c>
      <c r="GI290" s="101">
        <f t="shared" si="261"/>
        <v>12</v>
      </c>
      <c r="GJ290" s="101">
        <f t="shared" si="262"/>
        <v>0.12139999999999999</v>
      </c>
      <c r="GK290" s="101">
        <f t="shared" si="263"/>
        <v>1</v>
      </c>
      <c r="GL290" s="101">
        <f t="shared" si="264"/>
        <v>25</v>
      </c>
    </row>
    <row r="291" spans="170:194" ht="16.5" x14ac:dyDescent="0.2">
      <c r="FN291" s="101">
        <v>286</v>
      </c>
      <c r="FO291" s="101">
        <f t="shared" si="249"/>
        <v>41</v>
      </c>
      <c r="FP291" s="101">
        <f t="shared" si="242"/>
        <v>4</v>
      </c>
      <c r="FQ291" s="14">
        <f t="shared" si="243"/>
        <v>3</v>
      </c>
      <c r="FR291" s="101" t="str">
        <f t="shared" si="250"/>
        <v>李轩辕专属武器-魂珠-5 5级</v>
      </c>
      <c r="FS291" s="101">
        <f t="shared" si="251"/>
        <v>5</v>
      </c>
      <c r="FT291" s="101">
        <f t="shared" si="252"/>
        <v>5</v>
      </c>
      <c r="FU291" s="101" t="str">
        <f t="shared" si="244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45"/>
        <v>专属强化石2</v>
      </c>
      <c r="FX291" s="101">
        <f t="shared" si="246"/>
        <v>5</v>
      </c>
      <c r="FY291" s="101" t="str">
        <f t="shared" si="247"/>
        <v>专属强化石3</v>
      </c>
      <c r="FZ291" s="101">
        <f t="shared" si="248"/>
        <v>3</v>
      </c>
      <c r="GA291" s="101">
        <f t="shared" si="253"/>
        <v>0.04</v>
      </c>
      <c r="GB291" s="101">
        <f t="shared" si="254"/>
        <v>1</v>
      </c>
      <c r="GC291" s="101">
        <f t="shared" si="255"/>
        <v>40</v>
      </c>
      <c r="GD291" s="101">
        <f t="shared" si="256"/>
        <v>0</v>
      </c>
      <c r="GE291" s="101">
        <f t="shared" si="257"/>
        <v>1</v>
      </c>
      <c r="GF291" s="101">
        <f t="shared" si="258"/>
        <v>9</v>
      </c>
      <c r="GG291" s="101">
        <f t="shared" si="259"/>
        <v>1.9E-2</v>
      </c>
      <c r="GH291" s="101">
        <f t="shared" si="260"/>
        <v>1</v>
      </c>
      <c r="GI291" s="101">
        <f t="shared" si="261"/>
        <v>18</v>
      </c>
      <c r="GJ291" s="101">
        <f t="shared" si="262"/>
        <v>7.5899999999999995E-2</v>
      </c>
      <c r="GK291" s="101">
        <f t="shared" si="263"/>
        <v>1</v>
      </c>
      <c r="GL291" s="101">
        <f t="shared" si="264"/>
        <v>40</v>
      </c>
    </row>
    <row r="292" spans="170:194" ht="16.5" x14ac:dyDescent="0.2">
      <c r="FN292" s="101">
        <v>287</v>
      </c>
      <c r="FO292" s="101">
        <f t="shared" si="249"/>
        <v>42</v>
      </c>
      <c r="FP292" s="101">
        <f t="shared" si="242"/>
        <v>4</v>
      </c>
      <c r="FQ292" s="14">
        <f t="shared" si="243"/>
        <v>3</v>
      </c>
      <c r="FR292" s="101" t="str">
        <f t="shared" si="250"/>
        <v>李轩辕专属武器-魂珠-5 6级</v>
      </c>
      <c r="FS292" s="101">
        <f t="shared" si="251"/>
        <v>5</v>
      </c>
      <c r="FT292" s="101">
        <f t="shared" si="252"/>
        <v>6</v>
      </c>
      <c r="FU292" s="101" t="str">
        <f t="shared" si="244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45"/>
        <v>专属强化石2</v>
      </c>
      <c r="FX292" s="101">
        <f t="shared" si="246"/>
        <v>8</v>
      </c>
      <c r="FY292" s="101" t="str">
        <f t="shared" si="247"/>
        <v>专属强化石3</v>
      </c>
      <c r="FZ292" s="101">
        <f t="shared" si="248"/>
        <v>5</v>
      </c>
      <c r="GA292" s="101">
        <f t="shared" si="253"/>
        <v>0.04</v>
      </c>
      <c r="GB292" s="101">
        <f t="shared" si="254"/>
        <v>1</v>
      </c>
      <c r="GC292" s="101">
        <f t="shared" si="255"/>
        <v>39</v>
      </c>
      <c r="GD292" s="101">
        <f t="shared" si="256"/>
        <v>0</v>
      </c>
      <c r="GE292" s="101">
        <f t="shared" si="257"/>
        <v>1</v>
      </c>
      <c r="GF292" s="101">
        <f t="shared" si="258"/>
        <v>9</v>
      </c>
      <c r="GG292" s="101">
        <f t="shared" si="259"/>
        <v>1.95E-2</v>
      </c>
      <c r="GH292" s="101">
        <f t="shared" si="260"/>
        <v>1</v>
      </c>
      <c r="GI292" s="101">
        <f t="shared" si="261"/>
        <v>18</v>
      </c>
      <c r="GJ292" s="101">
        <f t="shared" si="262"/>
        <v>7.7799999999999994E-2</v>
      </c>
      <c r="GK292" s="101">
        <f t="shared" si="263"/>
        <v>1</v>
      </c>
      <c r="GL292" s="101">
        <f t="shared" si="264"/>
        <v>39</v>
      </c>
    </row>
    <row r="293" spans="170:194" ht="16.5" x14ac:dyDescent="0.2">
      <c r="FN293" s="101">
        <v>288</v>
      </c>
      <c r="FO293" s="101">
        <f t="shared" si="249"/>
        <v>43</v>
      </c>
      <c r="FP293" s="101">
        <f t="shared" si="242"/>
        <v>4</v>
      </c>
      <c r="FQ293" s="14">
        <f t="shared" si="243"/>
        <v>3</v>
      </c>
      <c r="FR293" s="101" t="str">
        <f t="shared" si="250"/>
        <v>李轩辕专属武器-魂珠-5 7级</v>
      </c>
      <c r="FS293" s="101">
        <f t="shared" si="251"/>
        <v>5</v>
      </c>
      <c r="FT293" s="101">
        <f t="shared" si="252"/>
        <v>7</v>
      </c>
      <c r="FU293" s="101" t="str">
        <f t="shared" si="244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45"/>
        <v>专属强化石2</v>
      </c>
      <c r="FX293" s="101">
        <f t="shared" si="246"/>
        <v>8</v>
      </c>
      <c r="FY293" s="101" t="str">
        <f t="shared" si="247"/>
        <v>专属强化石3</v>
      </c>
      <c r="FZ293" s="101">
        <f t="shared" si="248"/>
        <v>5</v>
      </c>
      <c r="GA293" s="101">
        <f t="shared" si="253"/>
        <v>0.02</v>
      </c>
      <c r="GB293" s="101">
        <f t="shared" si="254"/>
        <v>1</v>
      </c>
      <c r="GC293" s="101">
        <f t="shared" si="255"/>
        <v>62</v>
      </c>
      <c r="GD293" s="101">
        <f t="shared" si="256"/>
        <v>0</v>
      </c>
      <c r="GE293" s="101">
        <f t="shared" si="257"/>
        <v>1</v>
      </c>
      <c r="GF293" s="101">
        <f t="shared" si="258"/>
        <v>15</v>
      </c>
      <c r="GG293" s="101">
        <f t="shared" si="259"/>
        <v>1.2E-2</v>
      </c>
      <c r="GH293" s="101">
        <f t="shared" si="260"/>
        <v>1</v>
      </c>
      <c r="GI293" s="101">
        <f t="shared" si="261"/>
        <v>29</v>
      </c>
      <c r="GJ293" s="101">
        <f t="shared" si="262"/>
        <v>4.82E-2</v>
      </c>
      <c r="GK293" s="101">
        <f t="shared" si="263"/>
        <v>1</v>
      </c>
      <c r="GL293" s="101">
        <f t="shared" si="264"/>
        <v>62</v>
      </c>
    </row>
    <row r="294" spans="170:194" ht="16.5" x14ac:dyDescent="0.2">
      <c r="FN294" s="101">
        <v>289</v>
      </c>
      <c r="FO294" s="101">
        <f t="shared" si="249"/>
        <v>44</v>
      </c>
      <c r="FP294" s="101">
        <f t="shared" si="242"/>
        <v>4</v>
      </c>
      <c r="FQ294" s="14">
        <f t="shared" si="243"/>
        <v>3</v>
      </c>
      <c r="FR294" s="101" t="str">
        <f t="shared" si="250"/>
        <v>李轩辕专属武器-魂珠-5 8级</v>
      </c>
      <c r="FS294" s="101">
        <f t="shared" si="251"/>
        <v>5</v>
      </c>
      <c r="FT294" s="101">
        <f t="shared" si="252"/>
        <v>8</v>
      </c>
      <c r="FU294" s="101" t="str">
        <f t="shared" si="244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45"/>
        <v>专属强化石2</v>
      </c>
      <c r="FX294" s="101">
        <f t="shared" si="246"/>
        <v>11</v>
      </c>
      <c r="FY294" s="101" t="str">
        <f t="shared" si="247"/>
        <v>专属强化石3</v>
      </c>
      <c r="FZ294" s="101">
        <f t="shared" si="248"/>
        <v>7</v>
      </c>
      <c r="GA294" s="101">
        <f t="shared" si="253"/>
        <v>0.02</v>
      </c>
      <c r="GB294" s="101">
        <f t="shared" si="254"/>
        <v>1</v>
      </c>
      <c r="GC294" s="101">
        <f t="shared" si="255"/>
        <v>72</v>
      </c>
      <c r="GD294" s="101">
        <f t="shared" si="256"/>
        <v>0</v>
      </c>
      <c r="GE294" s="101">
        <f t="shared" si="257"/>
        <v>1</v>
      </c>
      <c r="GF294" s="101">
        <f t="shared" si="258"/>
        <v>17</v>
      </c>
      <c r="GG294" s="101">
        <f t="shared" si="259"/>
        <v>1.04E-2</v>
      </c>
      <c r="GH294" s="101">
        <f t="shared" si="260"/>
        <v>1</v>
      </c>
      <c r="GI294" s="101">
        <f t="shared" si="261"/>
        <v>34</v>
      </c>
      <c r="GJ294" s="101">
        <f t="shared" si="262"/>
        <v>4.1700000000000001E-2</v>
      </c>
      <c r="GK294" s="101">
        <f t="shared" si="263"/>
        <v>1</v>
      </c>
      <c r="GL294" s="101">
        <f t="shared" si="264"/>
        <v>72</v>
      </c>
    </row>
    <row r="295" spans="170:194" ht="16.5" x14ac:dyDescent="0.2">
      <c r="FN295" s="101">
        <v>290</v>
      </c>
      <c r="FO295" s="101">
        <f t="shared" si="249"/>
        <v>45</v>
      </c>
      <c r="FP295" s="101">
        <f t="shared" si="242"/>
        <v>4</v>
      </c>
      <c r="FQ295" s="14">
        <f t="shared" si="243"/>
        <v>3</v>
      </c>
      <c r="FR295" s="101" t="str">
        <f t="shared" si="250"/>
        <v>李轩辕专属武器-魂珠-5 9级</v>
      </c>
      <c r="FS295" s="101">
        <f t="shared" si="251"/>
        <v>5</v>
      </c>
      <c r="FT295" s="101">
        <f t="shared" si="252"/>
        <v>9</v>
      </c>
      <c r="FU295" s="101" t="str">
        <f t="shared" si="244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45"/>
        <v>专属强化石2</v>
      </c>
      <c r="FX295" s="101">
        <f t="shared" si="246"/>
        <v>14</v>
      </c>
      <c r="FY295" s="101" t="str">
        <f t="shared" si="247"/>
        <v>专属强化石3</v>
      </c>
      <c r="FZ295" s="101">
        <f t="shared" si="248"/>
        <v>9</v>
      </c>
      <c r="GA295" s="101">
        <f t="shared" si="253"/>
        <v>0.02</v>
      </c>
      <c r="GB295" s="101">
        <f t="shared" si="254"/>
        <v>1</v>
      </c>
      <c r="GC295" s="101">
        <f t="shared" si="255"/>
        <v>91</v>
      </c>
      <c r="GD295" s="101">
        <f t="shared" si="256"/>
        <v>0</v>
      </c>
      <c r="GE295" s="101">
        <f t="shared" si="257"/>
        <v>1</v>
      </c>
      <c r="GF295" s="101">
        <f t="shared" si="258"/>
        <v>21</v>
      </c>
      <c r="GG295" s="101">
        <f t="shared" si="259"/>
        <v>8.3000000000000001E-3</v>
      </c>
      <c r="GH295" s="101">
        <f t="shared" si="260"/>
        <v>1</v>
      </c>
      <c r="GI295" s="101">
        <f t="shared" si="261"/>
        <v>42</v>
      </c>
      <c r="GJ295" s="101">
        <f t="shared" si="262"/>
        <v>3.3099999999999997E-2</v>
      </c>
      <c r="GK295" s="101">
        <f t="shared" si="263"/>
        <v>1</v>
      </c>
      <c r="GL295" s="101">
        <f t="shared" si="264"/>
        <v>91</v>
      </c>
    </row>
    <row r="296" spans="170:194" ht="16.5" x14ac:dyDescent="0.2">
      <c r="FN296" s="101">
        <v>291</v>
      </c>
      <c r="FO296" s="101">
        <f t="shared" si="249"/>
        <v>0</v>
      </c>
      <c r="FP296" s="101">
        <f t="shared" si="242"/>
        <v>4</v>
      </c>
      <c r="FQ296" s="14">
        <f t="shared" si="243"/>
        <v>3</v>
      </c>
      <c r="FR296" s="101" t="str">
        <f t="shared" si="250"/>
        <v>李轩辕专属武器-魂珠-6 0级</v>
      </c>
      <c r="FS296" s="101">
        <f t="shared" si="251"/>
        <v>6</v>
      </c>
      <c r="FT296" s="101">
        <f t="shared" si="252"/>
        <v>0</v>
      </c>
      <c r="FU296" s="101" t="str">
        <f t="shared" si="244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45"/>
        <v/>
      </c>
      <c r="FX296" s="101" t="str">
        <f t="shared" si="246"/>
        <v/>
      </c>
      <c r="FY296" s="101" t="str">
        <f t="shared" si="247"/>
        <v/>
      </c>
      <c r="FZ296" s="101" t="str">
        <f t="shared" si="248"/>
        <v/>
      </c>
      <c r="GA296" s="101" t="str">
        <f t="shared" si="253"/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58"/>
        <v/>
      </c>
      <c r="GG296" s="101" t="str">
        <f t="shared" si="259"/>
        <v/>
      </c>
      <c r="GH296" s="101" t="str">
        <f t="shared" si="260"/>
        <v/>
      </c>
      <c r="GI296" s="101" t="str">
        <f t="shared" si="261"/>
        <v/>
      </c>
      <c r="GJ296" s="101" t="str">
        <f t="shared" si="262"/>
        <v/>
      </c>
      <c r="GK296" s="101" t="str">
        <f t="shared" si="263"/>
        <v/>
      </c>
      <c r="GL296" s="101" t="str">
        <f t="shared" si="264"/>
        <v/>
      </c>
    </row>
    <row r="297" spans="170:194" ht="16.5" x14ac:dyDescent="0.2">
      <c r="FN297" s="101">
        <v>292</v>
      </c>
      <c r="FO297" s="101">
        <f t="shared" si="249"/>
        <v>46</v>
      </c>
      <c r="FP297" s="101">
        <f t="shared" si="242"/>
        <v>4</v>
      </c>
      <c r="FQ297" s="14">
        <f t="shared" si="243"/>
        <v>3</v>
      </c>
      <c r="FR297" s="101" t="str">
        <f t="shared" si="250"/>
        <v>李轩辕专属武器-魂珠-6 1级</v>
      </c>
      <c r="FS297" s="101">
        <f t="shared" si="251"/>
        <v>6</v>
      </c>
      <c r="FT297" s="101">
        <f t="shared" si="252"/>
        <v>1</v>
      </c>
      <c r="FU297" s="101" t="str">
        <f t="shared" si="244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45"/>
        <v>专属强化石3</v>
      </c>
      <c r="FX297" s="101">
        <f t="shared" si="246"/>
        <v>5</v>
      </c>
      <c r="FY297" s="101" t="str">
        <f t="shared" si="247"/>
        <v>专属强化石4</v>
      </c>
      <c r="FZ297" s="101">
        <f t="shared" si="248"/>
        <v>1</v>
      </c>
      <c r="GA297" s="101">
        <f t="shared" si="253"/>
        <v>0.17</v>
      </c>
      <c r="GB297" s="101">
        <f t="shared" si="254"/>
        <v>1</v>
      </c>
      <c r="GC297" s="101">
        <f t="shared" si="255"/>
        <v>9</v>
      </c>
      <c r="GD297" s="101">
        <f t="shared" si="256"/>
        <v>0</v>
      </c>
      <c r="GE297" s="101">
        <f t="shared" si="257"/>
        <v>1</v>
      </c>
      <c r="GF297" s="101">
        <f t="shared" si="258"/>
        <v>2</v>
      </c>
      <c r="GG297" s="101">
        <f t="shared" si="259"/>
        <v>8.2900000000000001E-2</v>
      </c>
      <c r="GH297" s="101">
        <f t="shared" si="260"/>
        <v>1</v>
      </c>
      <c r="GI297" s="101">
        <f t="shared" si="261"/>
        <v>4</v>
      </c>
      <c r="GJ297" s="101">
        <f t="shared" si="262"/>
        <v>0.33139999999999997</v>
      </c>
      <c r="GK297" s="101">
        <f t="shared" si="263"/>
        <v>1</v>
      </c>
      <c r="GL297" s="101">
        <f t="shared" si="264"/>
        <v>9</v>
      </c>
    </row>
    <row r="298" spans="170:194" ht="16.5" x14ac:dyDescent="0.2">
      <c r="FN298" s="101">
        <v>293</v>
      </c>
      <c r="FO298" s="101">
        <f t="shared" si="249"/>
        <v>47</v>
      </c>
      <c r="FP298" s="101">
        <f t="shared" si="242"/>
        <v>4</v>
      </c>
      <c r="FQ298" s="14">
        <f t="shared" si="243"/>
        <v>3</v>
      </c>
      <c r="FR298" s="101" t="str">
        <f t="shared" si="250"/>
        <v>李轩辕专属武器-魂珠-6 2级</v>
      </c>
      <c r="FS298" s="101">
        <f t="shared" si="251"/>
        <v>6</v>
      </c>
      <c r="FT298" s="101">
        <f t="shared" si="252"/>
        <v>2</v>
      </c>
      <c r="FU298" s="101" t="str">
        <f t="shared" si="244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45"/>
        <v>专属强化石3</v>
      </c>
      <c r="FX298" s="101">
        <f t="shared" si="246"/>
        <v>10</v>
      </c>
      <c r="FY298" s="101" t="str">
        <f t="shared" si="247"/>
        <v>专属强化石4</v>
      </c>
      <c r="FZ298" s="101">
        <f t="shared" si="248"/>
        <v>2</v>
      </c>
      <c r="GA298" s="101">
        <f t="shared" si="253"/>
        <v>0.17</v>
      </c>
      <c r="GB298" s="101">
        <f t="shared" si="254"/>
        <v>1</v>
      </c>
      <c r="GC298" s="101">
        <f t="shared" si="255"/>
        <v>9</v>
      </c>
      <c r="GD298" s="101">
        <f t="shared" si="256"/>
        <v>0</v>
      </c>
      <c r="GE298" s="101">
        <f t="shared" si="257"/>
        <v>1</v>
      </c>
      <c r="GF298" s="101">
        <f t="shared" si="258"/>
        <v>2</v>
      </c>
      <c r="GG298" s="101">
        <f t="shared" si="259"/>
        <v>8.2900000000000001E-2</v>
      </c>
      <c r="GH298" s="101">
        <f t="shared" si="260"/>
        <v>1</v>
      </c>
      <c r="GI298" s="101">
        <f t="shared" si="261"/>
        <v>4</v>
      </c>
      <c r="GJ298" s="101">
        <f t="shared" si="262"/>
        <v>0.33139999999999997</v>
      </c>
      <c r="GK298" s="101">
        <f t="shared" si="263"/>
        <v>1</v>
      </c>
      <c r="GL298" s="101">
        <f t="shared" si="264"/>
        <v>9</v>
      </c>
    </row>
    <row r="299" spans="170:194" ht="16.5" x14ac:dyDescent="0.2">
      <c r="FN299" s="101">
        <v>294</v>
      </c>
      <c r="FO299" s="101">
        <f t="shared" si="249"/>
        <v>48</v>
      </c>
      <c r="FP299" s="101">
        <f t="shared" si="242"/>
        <v>4</v>
      </c>
      <c r="FQ299" s="14">
        <f t="shared" si="243"/>
        <v>3</v>
      </c>
      <c r="FR299" s="101" t="str">
        <f t="shared" si="250"/>
        <v>李轩辕专属武器-魂珠-6 3级</v>
      </c>
      <c r="FS299" s="101">
        <f t="shared" si="251"/>
        <v>6</v>
      </c>
      <c r="FT299" s="101">
        <f t="shared" si="252"/>
        <v>3</v>
      </c>
      <c r="FU299" s="101" t="str">
        <f t="shared" si="244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45"/>
        <v>专属强化石3</v>
      </c>
      <c r="FX299" s="101">
        <f t="shared" si="246"/>
        <v>10</v>
      </c>
      <c r="FY299" s="101" t="str">
        <f t="shared" si="247"/>
        <v>专属强化石4</v>
      </c>
      <c r="FZ299" s="101">
        <f t="shared" si="248"/>
        <v>2</v>
      </c>
      <c r="GA299" s="101">
        <f t="shared" si="253"/>
        <v>0.11</v>
      </c>
      <c r="GB299" s="101">
        <f t="shared" si="254"/>
        <v>1</v>
      </c>
      <c r="GC299" s="101">
        <f t="shared" si="255"/>
        <v>14</v>
      </c>
      <c r="GD299" s="101">
        <f t="shared" si="256"/>
        <v>0</v>
      </c>
      <c r="GE299" s="101">
        <f t="shared" si="257"/>
        <v>1</v>
      </c>
      <c r="GF299" s="101">
        <f t="shared" si="258"/>
        <v>3</v>
      </c>
      <c r="GG299" s="101">
        <f t="shared" si="259"/>
        <v>5.5199999999999999E-2</v>
      </c>
      <c r="GH299" s="101">
        <f t="shared" si="260"/>
        <v>1</v>
      </c>
      <c r="GI299" s="101">
        <f t="shared" si="261"/>
        <v>6</v>
      </c>
      <c r="GJ299" s="101">
        <f t="shared" si="262"/>
        <v>0.221</v>
      </c>
      <c r="GK299" s="101">
        <f t="shared" si="263"/>
        <v>1</v>
      </c>
      <c r="GL299" s="101">
        <f t="shared" si="264"/>
        <v>14</v>
      </c>
    </row>
    <row r="300" spans="170:194" ht="16.5" x14ac:dyDescent="0.2">
      <c r="FN300" s="101">
        <v>295</v>
      </c>
      <c r="FO300" s="101">
        <f t="shared" si="249"/>
        <v>49</v>
      </c>
      <c r="FP300" s="101">
        <f t="shared" si="242"/>
        <v>4</v>
      </c>
      <c r="FQ300" s="14">
        <f t="shared" si="243"/>
        <v>3</v>
      </c>
      <c r="FR300" s="101" t="str">
        <f t="shared" si="250"/>
        <v>李轩辕专属武器-魂珠-6 4级</v>
      </c>
      <c r="FS300" s="101">
        <f t="shared" si="251"/>
        <v>6</v>
      </c>
      <c r="FT300" s="101">
        <f t="shared" si="252"/>
        <v>4</v>
      </c>
      <c r="FU300" s="101" t="str">
        <f t="shared" si="244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45"/>
        <v>专属强化石3</v>
      </c>
      <c r="FX300" s="101">
        <f t="shared" si="246"/>
        <v>15</v>
      </c>
      <c r="FY300" s="101" t="str">
        <f t="shared" si="247"/>
        <v>专属强化石4</v>
      </c>
      <c r="FZ300" s="101">
        <f t="shared" si="248"/>
        <v>3</v>
      </c>
      <c r="GA300" s="101">
        <f t="shared" si="253"/>
        <v>0.1</v>
      </c>
      <c r="GB300" s="101">
        <f t="shared" si="254"/>
        <v>1</v>
      </c>
      <c r="GC300" s="101">
        <f t="shared" si="255"/>
        <v>15</v>
      </c>
      <c r="GD300" s="101">
        <f t="shared" si="256"/>
        <v>0</v>
      </c>
      <c r="GE300" s="101">
        <f t="shared" si="257"/>
        <v>1</v>
      </c>
      <c r="GF300" s="101">
        <f t="shared" si="258"/>
        <v>4</v>
      </c>
      <c r="GG300" s="101">
        <f t="shared" si="259"/>
        <v>4.9700000000000001E-2</v>
      </c>
      <c r="GH300" s="101">
        <f t="shared" si="260"/>
        <v>1</v>
      </c>
      <c r="GI300" s="101">
        <f t="shared" si="261"/>
        <v>7</v>
      </c>
      <c r="GJ300" s="101">
        <f t="shared" si="262"/>
        <v>0.19889999999999999</v>
      </c>
      <c r="GK300" s="101">
        <f t="shared" si="263"/>
        <v>1</v>
      </c>
      <c r="GL300" s="101">
        <f t="shared" si="264"/>
        <v>15</v>
      </c>
    </row>
    <row r="301" spans="170:194" ht="16.5" x14ac:dyDescent="0.2">
      <c r="FN301" s="101">
        <v>296</v>
      </c>
      <c r="FO301" s="101">
        <f t="shared" si="249"/>
        <v>50</v>
      </c>
      <c r="FP301" s="101">
        <f t="shared" si="242"/>
        <v>4</v>
      </c>
      <c r="FQ301" s="14">
        <f t="shared" si="243"/>
        <v>3</v>
      </c>
      <c r="FR301" s="101" t="str">
        <f t="shared" si="250"/>
        <v>李轩辕专属武器-魂珠-6 5级</v>
      </c>
      <c r="FS301" s="101">
        <f t="shared" si="251"/>
        <v>6</v>
      </c>
      <c r="FT301" s="101">
        <f t="shared" si="252"/>
        <v>5</v>
      </c>
      <c r="FU301" s="101" t="str">
        <f t="shared" si="244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45"/>
        <v>专属强化石3</v>
      </c>
      <c r="FX301" s="101">
        <f t="shared" si="246"/>
        <v>15</v>
      </c>
      <c r="FY301" s="101" t="str">
        <f t="shared" si="247"/>
        <v>专属强化石4</v>
      </c>
      <c r="FZ301" s="101">
        <f t="shared" si="248"/>
        <v>3</v>
      </c>
      <c r="GA301" s="101">
        <f t="shared" si="253"/>
        <v>0.06</v>
      </c>
      <c r="GB301" s="101">
        <f t="shared" si="254"/>
        <v>1</v>
      </c>
      <c r="GC301" s="101">
        <f t="shared" si="255"/>
        <v>24</v>
      </c>
      <c r="GD301" s="101">
        <f t="shared" si="256"/>
        <v>0</v>
      </c>
      <c r="GE301" s="101">
        <f t="shared" si="257"/>
        <v>1</v>
      </c>
      <c r="GF301" s="101">
        <f t="shared" si="258"/>
        <v>6</v>
      </c>
      <c r="GG301" s="101">
        <f t="shared" si="259"/>
        <v>3.1099999999999999E-2</v>
      </c>
      <c r="GH301" s="101">
        <f t="shared" si="260"/>
        <v>1</v>
      </c>
      <c r="GI301" s="101">
        <f t="shared" si="261"/>
        <v>11</v>
      </c>
      <c r="GJ301" s="101">
        <f t="shared" si="262"/>
        <v>0.12429999999999999</v>
      </c>
      <c r="GK301" s="101">
        <f t="shared" si="263"/>
        <v>1</v>
      </c>
      <c r="GL301" s="101">
        <f t="shared" si="264"/>
        <v>24</v>
      </c>
    </row>
    <row r="302" spans="170:194" ht="16.5" x14ac:dyDescent="0.2">
      <c r="FN302" s="101">
        <v>297</v>
      </c>
      <c r="FO302" s="101">
        <f t="shared" si="249"/>
        <v>51</v>
      </c>
      <c r="FP302" s="101">
        <f t="shared" si="242"/>
        <v>4</v>
      </c>
      <c r="FQ302" s="14">
        <f t="shared" si="243"/>
        <v>3</v>
      </c>
      <c r="FR302" s="101" t="str">
        <f t="shared" si="250"/>
        <v>李轩辕专属武器-魂珠-6 6级</v>
      </c>
      <c r="FS302" s="101">
        <f t="shared" si="251"/>
        <v>6</v>
      </c>
      <c r="FT302" s="101">
        <f t="shared" si="252"/>
        <v>6</v>
      </c>
      <c r="FU302" s="101" t="str">
        <f t="shared" si="244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45"/>
        <v>专属强化石3</v>
      </c>
      <c r="FX302" s="101">
        <f t="shared" si="246"/>
        <v>20</v>
      </c>
      <c r="FY302" s="101" t="str">
        <f t="shared" si="247"/>
        <v>专属强化石4</v>
      </c>
      <c r="FZ302" s="101">
        <f t="shared" si="248"/>
        <v>4</v>
      </c>
      <c r="GA302" s="101">
        <f t="shared" si="253"/>
        <v>0.05</v>
      </c>
      <c r="GB302" s="101">
        <f t="shared" si="254"/>
        <v>1</v>
      </c>
      <c r="GC302" s="101">
        <f t="shared" si="255"/>
        <v>29</v>
      </c>
      <c r="GD302" s="101">
        <f t="shared" si="256"/>
        <v>0</v>
      </c>
      <c r="GE302" s="101">
        <f t="shared" si="257"/>
        <v>1</v>
      </c>
      <c r="GF302" s="101">
        <f t="shared" si="258"/>
        <v>7</v>
      </c>
      <c r="GG302" s="101">
        <f t="shared" si="259"/>
        <v>2.5499999999999998E-2</v>
      </c>
      <c r="GH302" s="101">
        <f t="shared" si="260"/>
        <v>1</v>
      </c>
      <c r="GI302" s="101">
        <f t="shared" si="261"/>
        <v>14</v>
      </c>
      <c r="GJ302" s="101">
        <f t="shared" si="262"/>
        <v>0.10199999999999999</v>
      </c>
      <c r="GK302" s="101">
        <f t="shared" si="263"/>
        <v>1</v>
      </c>
      <c r="GL302" s="101">
        <f t="shared" si="264"/>
        <v>29</v>
      </c>
    </row>
    <row r="303" spans="170:194" ht="16.5" x14ac:dyDescent="0.2">
      <c r="FN303" s="101">
        <v>298</v>
      </c>
      <c r="FO303" s="101">
        <f t="shared" si="249"/>
        <v>52</v>
      </c>
      <c r="FP303" s="101">
        <f t="shared" si="242"/>
        <v>4</v>
      </c>
      <c r="FQ303" s="14">
        <f t="shared" si="243"/>
        <v>3</v>
      </c>
      <c r="FR303" s="101" t="str">
        <f t="shared" si="250"/>
        <v>李轩辕专属武器-魂珠-6 7级</v>
      </c>
      <c r="FS303" s="101">
        <f t="shared" si="251"/>
        <v>6</v>
      </c>
      <c r="FT303" s="101">
        <f t="shared" si="252"/>
        <v>7</v>
      </c>
      <c r="FU303" s="101" t="str">
        <f t="shared" si="244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45"/>
        <v>专属强化石3</v>
      </c>
      <c r="FX303" s="101">
        <f t="shared" si="246"/>
        <v>25</v>
      </c>
      <c r="FY303" s="101" t="str">
        <f t="shared" si="247"/>
        <v>专属强化石4</v>
      </c>
      <c r="FZ303" s="101">
        <f t="shared" si="248"/>
        <v>5</v>
      </c>
      <c r="GA303" s="101">
        <f t="shared" si="253"/>
        <v>0.04</v>
      </c>
      <c r="GB303" s="101">
        <f t="shared" si="254"/>
        <v>1</v>
      </c>
      <c r="GC303" s="101">
        <f t="shared" si="255"/>
        <v>38</v>
      </c>
      <c r="GD303" s="101">
        <f t="shared" si="256"/>
        <v>0</v>
      </c>
      <c r="GE303" s="101">
        <f t="shared" si="257"/>
        <v>1</v>
      </c>
      <c r="GF303" s="101">
        <f t="shared" si="258"/>
        <v>9</v>
      </c>
      <c r="GG303" s="101">
        <f t="shared" si="259"/>
        <v>1.9699999999999999E-2</v>
      </c>
      <c r="GH303" s="101">
        <f t="shared" si="260"/>
        <v>1</v>
      </c>
      <c r="GI303" s="101">
        <f t="shared" si="261"/>
        <v>18</v>
      </c>
      <c r="GJ303" s="101">
        <f t="shared" si="262"/>
        <v>7.8899999999999998E-2</v>
      </c>
      <c r="GK303" s="101">
        <f t="shared" si="263"/>
        <v>1</v>
      </c>
      <c r="GL303" s="101">
        <f t="shared" si="264"/>
        <v>38</v>
      </c>
    </row>
    <row r="304" spans="170:194" ht="16.5" x14ac:dyDescent="0.2">
      <c r="FN304" s="101">
        <v>299</v>
      </c>
      <c r="FO304" s="101">
        <f t="shared" si="249"/>
        <v>53</v>
      </c>
      <c r="FP304" s="101">
        <f t="shared" si="242"/>
        <v>4</v>
      </c>
      <c r="FQ304" s="14">
        <f t="shared" si="243"/>
        <v>3</v>
      </c>
      <c r="FR304" s="101" t="str">
        <f t="shared" si="250"/>
        <v>李轩辕专属武器-魂珠-6 8级</v>
      </c>
      <c r="FS304" s="101">
        <f t="shared" si="251"/>
        <v>6</v>
      </c>
      <c r="FT304" s="101">
        <f t="shared" si="252"/>
        <v>8</v>
      </c>
      <c r="FU304" s="101" t="str">
        <f t="shared" si="244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45"/>
        <v>专属强化石3</v>
      </c>
      <c r="FX304" s="101">
        <f t="shared" si="246"/>
        <v>35</v>
      </c>
      <c r="FY304" s="101" t="str">
        <f t="shared" si="247"/>
        <v>专属强化石4</v>
      </c>
      <c r="FZ304" s="101">
        <f t="shared" si="248"/>
        <v>7</v>
      </c>
      <c r="GA304" s="101">
        <f t="shared" si="253"/>
        <v>0.03</v>
      </c>
      <c r="GB304" s="101">
        <f t="shared" si="254"/>
        <v>1</v>
      </c>
      <c r="GC304" s="101">
        <f t="shared" si="255"/>
        <v>44</v>
      </c>
      <c r="GD304" s="101">
        <f t="shared" si="256"/>
        <v>0</v>
      </c>
      <c r="GE304" s="101">
        <f t="shared" si="257"/>
        <v>1</v>
      </c>
      <c r="GF304" s="101">
        <f t="shared" si="258"/>
        <v>10</v>
      </c>
      <c r="GG304" s="101">
        <f t="shared" si="259"/>
        <v>1.7100000000000001E-2</v>
      </c>
      <c r="GH304" s="101">
        <f t="shared" si="260"/>
        <v>1</v>
      </c>
      <c r="GI304" s="101">
        <f t="shared" si="261"/>
        <v>21</v>
      </c>
      <c r="GJ304" s="101">
        <f t="shared" si="262"/>
        <v>6.8199999999999997E-2</v>
      </c>
      <c r="GK304" s="101">
        <f t="shared" si="263"/>
        <v>1</v>
      </c>
      <c r="GL304" s="101">
        <f t="shared" si="264"/>
        <v>44</v>
      </c>
    </row>
    <row r="305" spans="170:194" ht="16.5" x14ac:dyDescent="0.2">
      <c r="FN305" s="101">
        <v>300</v>
      </c>
      <c r="FO305" s="101">
        <f t="shared" si="249"/>
        <v>54</v>
      </c>
      <c r="FP305" s="101">
        <f t="shared" si="242"/>
        <v>4</v>
      </c>
      <c r="FQ305" s="14">
        <f t="shared" si="243"/>
        <v>3</v>
      </c>
      <c r="FR305" s="101" t="str">
        <f t="shared" si="250"/>
        <v>李轩辕专属武器-魂珠-6 9级</v>
      </c>
      <c r="FS305" s="101">
        <f t="shared" si="251"/>
        <v>6</v>
      </c>
      <c r="FT305" s="101">
        <f t="shared" si="252"/>
        <v>9</v>
      </c>
      <c r="FU305" s="101" t="str">
        <f t="shared" si="244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45"/>
        <v>专属强化石3</v>
      </c>
      <c r="FX305" s="101">
        <f t="shared" si="246"/>
        <v>40</v>
      </c>
      <c r="FY305" s="101" t="str">
        <f t="shared" si="247"/>
        <v>专属强化石4</v>
      </c>
      <c r="FZ305" s="101">
        <f t="shared" si="248"/>
        <v>8</v>
      </c>
      <c r="GA305" s="101">
        <f t="shared" si="253"/>
        <v>0.02</v>
      </c>
      <c r="GB305" s="101">
        <f t="shared" si="254"/>
        <v>1</v>
      </c>
      <c r="GC305" s="101">
        <f t="shared" si="255"/>
        <v>62</v>
      </c>
      <c r="GD305" s="101">
        <f t="shared" si="256"/>
        <v>0</v>
      </c>
      <c r="GE305" s="101">
        <f t="shared" si="257"/>
        <v>1</v>
      </c>
      <c r="GF305" s="101">
        <f t="shared" si="258"/>
        <v>15</v>
      </c>
      <c r="GG305" s="101">
        <f t="shared" si="259"/>
        <v>1.21E-2</v>
      </c>
      <c r="GH305" s="101">
        <f t="shared" si="260"/>
        <v>1</v>
      </c>
      <c r="GI305" s="101">
        <f t="shared" si="261"/>
        <v>29</v>
      </c>
      <c r="GJ305" s="101">
        <f t="shared" si="262"/>
        <v>4.82E-2</v>
      </c>
      <c r="GK305" s="101">
        <f t="shared" si="263"/>
        <v>1</v>
      </c>
      <c r="GL305" s="101">
        <f t="shared" si="264"/>
        <v>62</v>
      </c>
    </row>
    <row r="306" spans="170:194" ht="16.5" x14ac:dyDescent="0.2">
      <c r="FN306" s="101">
        <v>301</v>
      </c>
      <c r="FO306" s="101">
        <f t="shared" si="249"/>
        <v>0</v>
      </c>
      <c r="FP306" s="101">
        <f t="shared" si="242"/>
        <v>4</v>
      </c>
      <c r="FQ306" s="14">
        <f t="shared" si="243"/>
        <v>3</v>
      </c>
      <c r="FR306" s="101" t="str">
        <f t="shared" si="250"/>
        <v>李轩辕专属武器-魂珠-7 0级</v>
      </c>
      <c r="FS306" s="101">
        <f t="shared" si="251"/>
        <v>7</v>
      </c>
      <c r="FT306" s="101">
        <f t="shared" si="252"/>
        <v>0</v>
      </c>
      <c r="FU306" s="101" t="str">
        <f t="shared" si="244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45"/>
        <v/>
      </c>
      <c r="FX306" s="101" t="str">
        <f t="shared" si="246"/>
        <v/>
      </c>
      <c r="FY306" s="101" t="str">
        <f t="shared" si="247"/>
        <v/>
      </c>
      <c r="FZ306" s="101" t="str">
        <f t="shared" si="248"/>
        <v/>
      </c>
      <c r="GA306" s="101" t="str">
        <f t="shared" si="253"/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58"/>
        <v/>
      </c>
      <c r="GG306" s="101" t="str">
        <f t="shared" si="259"/>
        <v/>
      </c>
      <c r="GH306" s="101" t="str">
        <f t="shared" si="260"/>
        <v/>
      </c>
      <c r="GI306" s="101" t="str">
        <f t="shared" si="261"/>
        <v/>
      </c>
      <c r="GJ306" s="101" t="str">
        <f t="shared" si="262"/>
        <v/>
      </c>
      <c r="GK306" s="101" t="str">
        <f t="shared" si="263"/>
        <v/>
      </c>
      <c r="GL306" s="101" t="str">
        <f t="shared" si="264"/>
        <v/>
      </c>
    </row>
    <row r="307" spans="170:194" ht="16.5" x14ac:dyDescent="0.2">
      <c r="FN307" s="101">
        <v>302</v>
      </c>
      <c r="FO307" s="101">
        <f t="shared" si="249"/>
        <v>55</v>
      </c>
      <c r="FP307" s="101">
        <f t="shared" si="242"/>
        <v>4</v>
      </c>
      <c r="FQ307" s="14">
        <f t="shared" si="243"/>
        <v>3</v>
      </c>
      <c r="FR307" s="101" t="str">
        <f t="shared" si="250"/>
        <v>李轩辕专属武器-魂珠-7 1级</v>
      </c>
      <c r="FS307" s="101">
        <f t="shared" si="251"/>
        <v>7</v>
      </c>
      <c r="FT307" s="101">
        <f t="shared" si="252"/>
        <v>1</v>
      </c>
      <c r="FU307" s="101" t="str">
        <f t="shared" si="244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45"/>
        <v>专属强化石3</v>
      </c>
      <c r="FX307" s="101">
        <f t="shared" si="246"/>
        <v>6</v>
      </c>
      <c r="FY307" s="101" t="str">
        <f t="shared" si="247"/>
        <v>专属强化石4</v>
      </c>
      <c r="FZ307" s="101">
        <f t="shared" si="248"/>
        <v>2</v>
      </c>
      <c r="GA307" s="101">
        <f t="shared" si="253"/>
        <v>0.2</v>
      </c>
      <c r="GB307" s="101">
        <f t="shared" si="254"/>
        <v>1</v>
      </c>
      <c r="GC307" s="101">
        <f t="shared" si="255"/>
        <v>8</v>
      </c>
      <c r="GD307" s="101">
        <f t="shared" si="256"/>
        <v>0</v>
      </c>
      <c r="GE307" s="101">
        <f t="shared" si="257"/>
        <v>1</v>
      </c>
      <c r="GF307" s="101">
        <f t="shared" si="258"/>
        <v>2</v>
      </c>
      <c r="GG307" s="101">
        <f t="shared" si="259"/>
        <v>9.9400000000000002E-2</v>
      </c>
      <c r="GH307" s="101">
        <f t="shared" si="260"/>
        <v>1</v>
      </c>
      <c r="GI307" s="101">
        <f t="shared" si="261"/>
        <v>4</v>
      </c>
      <c r="GJ307" s="101">
        <f t="shared" si="262"/>
        <v>0.3977</v>
      </c>
      <c r="GK307" s="101">
        <f t="shared" si="263"/>
        <v>1</v>
      </c>
      <c r="GL307" s="101">
        <f t="shared" si="264"/>
        <v>8</v>
      </c>
    </row>
    <row r="308" spans="170:194" ht="16.5" x14ac:dyDescent="0.2">
      <c r="FN308" s="101">
        <v>303</v>
      </c>
      <c r="FO308" s="101">
        <f t="shared" si="249"/>
        <v>56</v>
      </c>
      <c r="FP308" s="101">
        <f t="shared" si="242"/>
        <v>4</v>
      </c>
      <c r="FQ308" s="14">
        <f t="shared" si="243"/>
        <v>3</v>
      </c>
      <c r="FR308" s="101" t="str">
        <f t="shared" si="250"/>
        <v>李轩辕专属武器-魂珠-7 2级</v>
      </c>
      <c r="FS308" s="101">
        <f t="shared" si="251"/>
        <v>7</v>
      </c>
      <c r="FT308" s="101">
        <f t="shared" si="252"/>
        <v>2</v>
      </c>
      <c r="FU308" s="101" t="str">
        <f t="shared" si="244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45"/>
        <v>专属强化石3</v>
      </c>
      <c r="FX308" s="101">
        <f t="shared" si="246"/>
        <v>6</v>
      </c>
      <c r="FY308" s="101" t="str">
        <f t="shared" si="247"/>
        <v>专属强化石4</v>
      </c>
      <c r="FZ308" s="101">
        <f t="shared" si="248"/>
        <v>2</v>
      </c>
      <c r="GA308" s="101">
        <f t="shared" si="253"/>
        <v>0.1</v>
      </c>
      <c r="GB308" s="101">
        <f t="shared" si="254"/>
        <v>1</v>
      </c>
      <c r="GC308" s="101">
        <f t="shared" si="255"/>
        <v>15</v>
      </c>
      <c r="GD308" s="101">
        <f t="shared" si="256"/>
        <v>0</v>
      </c>
      <c r="GE308" s="101">
        <f t="shared" si="257"/>
        <v>1</v>
      </c>
      <c r="GF308" s="101">
        <f t="shared" si="258"/>
        <v>4</v>
      </c>
      <c r="GG308" s="101">
        <f t="shared" si="259"/>
        <v>4.9700000000000001E-2</v>
      </c>
      <c r="GH308" s="101">
        <f t="shared" si="260"/>
        <v>1</v>
      </c>
      <c r="GI308" s="101">
        <f t="shared" si="261"/>
        <v>7</v>
      </c>
      <c r="GJ308" s="101">
        <f t="shared" si="262"/>
        <v>0.19889999999999999</v>
      </c>
      <c r="GK308" s="101">
        <f t="shared" si="263"/>
        <v>1</v>
      </c>
      <c r="GL308" s="101">
        <f t="shared" si="264"/>
        <v>15</v>
      </c>
    </row>
    <row r="309" spans="170:194" ht="16.5" x14ac:dyDescent="0.2">
      <c r="FN309" s="101">
        <v>304</v>
      </c>
      <c r="FO309" s="101">
        <f t="shared" si="249"/>
        <v>57</v>
      </c>
      <c r="FP309" s="101">
        <f t="shared" si="242"/>
        <v>4</v>
      </c>
      <c r="FQ309" s="14">
        <f t="shared" si="243"/>
        <v>3</v>
      </c>
      <c r="FR309" s="101" t="str">
        <f t="shared" si="250"/>
        <v>李轩辕专属武器-魂珠-7 3级</v>
      </c>
      <c r="FS309" s="101">
        <f t="shared" si="251"/>
        <v>7</v>
      </c>
      <c r="FT309" s="101">
        <f t="shared" si="252"/>
        <v>3</v>
      </c>
      <c r="FU309" s="101" t="str">
        <f t="shared" si="244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45"/>
        <v>专属强化石3</v>
      </c>
      <c r="FX309" s="101">
        <f t="shared" si="246"/>
        <v>9</v>
      </c>
      <c r="FY309" s="101" t="str">
        <f t="shared" si="247"/>
        <v>专属强化石4</v>
      </c>
      <c r="FZ309" s="101">
        <f t="shared" si="248"/>
        <v>3</v>
      </c>
      <c r="GA309" s="101">
        <f t="shared" si="253"/>
        <v>0.1</v>
      </c>
      <c r="GB309" s="101">
        <f t="shared" si="254"/>
        <v>1</v>
      </c>
      <c r="GC309" s="101">
        <f t="shared" si="255"/>
        <v>15</v>
      </c>
      <c r="GD309" s="101">
        <f t="shared" si="256"/>
        <v>0</v>
      </c>
      <c r="GE309" s="101">
        <f t="shared" si="257"/>
        <v>1</v>
      </c>
      <c r="GF309" s="101">
        <f t="shared" si="258"/>
        <v>4</v>
      </c>
      <c r="GG309" s="101">
        <f t="shared" si="259"/>
        <v>4.9700000000000001E-2</v>
      </c>
      <c r="GH309" s="101">
        <f t="shared" si="260"/>
        <v>1</v>
      </c>
      <c r="GI309" s="101">
        <f t="shared" si="261"/>
        <v>7</v>
      </c>
      <c r="GJ309" s="101">
        <f t="shared" si="262"/>
        <v>0.19889999999999999</v>
      </c>
      <c r="GK309" s="101">
        <f t="shared" si="263"/>
        <v>1</v>
      </c>
      <c r="GL309" s="101">
        <f t="shared" si="264"/>
        <v>15</v>
      </c>
    </row>
    <row r="310" spans="170:194" ht="16.5" x14ac:dyDescent="0.2">
      <c r="FN310" s="101">
        <v>305</v>
      </c>
      <c r="FO310" s="101">
        <f t="shared" si="249"/>
        <v>58</v>
      </c>
      <c r="FP310" s="101">
        <f t="shared" si="242"/>
        <v>4</v>
      </c>
      <c r="FQ310" s="14">
        <f t="shared" si="243"/>
        <v>3</v>
      </c>
      <c r="FR310" s="101" t="str">
        <f t="shared" si="250"/>
        <v>李轩辕专属武器-魂珠-7 4级</v>
      </c>
      <c r="FS310" s="101">
        <f t="shared" si="251"/>
        <v>7</v>
      </c>
      <c r="FT310" s="101">
        <f t="shared" si="252"/>
        <v>4</v>
      </c>
      <c r="FU310" s="101" t="str">
        <f t="shared" si="244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45"/>
        <v>专属强化石3</v>
      </c>
      <c r="FX310" s="101">
        <f t="shared" si="246"/>
        <v>12</v>
      </c>
      <c r="FY310" s="101" t="str">
        <f t="shared" si="247"/>
        <v>专属强化石4</v>
      </c>
      <c r="FZ310" s="101">
        <f t="shared" si="248"/>
        <v>4</v>
      </c>
      <c r="GA310" s="101">
        <f t="shared" si="253"/>
        <v>0.08</v>
      </c>
      <c r="GB310" s="101">
        <f t="shared" si="254"/>
        <v>1</v>
      </c>
      <c r="GC310" s="101">
        <f t="shared" si="255"/>
        <v>19</v>
      </c>
      <c r="GD310" s="101">
        <f t="shared" si="256"/>
        <v>0</v>
      </c>
      <c r="GE310" s="101">
        <f t="shared" si="257"/>
        <v>1</v>
      </c>
      <c r="GF310" s="101">
        <f t="shared" si="258"/>
        <v>4</v>
      </c>
      <c r="GG310" s="101">
        <f t="shared" si="259"/>
        <v>3.9800000000000002E-2</v>
      </c>
      <c r="GH310" s="101">
        <f t="shared" si="260"/>
        <v>1</v>
      </c>
      <c r="GI310" s="101">
        <f t="shared" si="261"/>
        <v>9</v>
      </c>
      <c r="GJ310" s="101">
        <f t="shared" si="262"/>
        <v>0.15909999999999999</v>
      </c>
      <c r="GK310" s="101">
        <f t="shared" si="263"/>
        <v>1</v>
      </c>
      <c r="GL310" s="101">
        <f t="shared" si="264"/>
        <v>19</v>
      </c>
    </row>
    <row r="311" spans="170:194" ht="16.5" x14ac:dyDescent="0.2">
      <c r="FN311" s="101">
        <v>306</v>
      </c>
      <c r="FO311" s="101">
        <f t="shared" si="249"/>
        <v>59</v>
      </c>
      <c r="FP311" s="101">
        <f t="shared" si="242"/>
        <v>4</v>
      </c>
      <c r="FQ311" s="14">
        <f t="shared" si="243"/>
        <v>3</v>
      </c>
      <c r="FR311" s="101" t="str">
        <f t="shared" si="250"/>
        <v>李轩辕专属武器-魂珠-7 5级</v>
      </c>
      <c r="FS311" s="101">
        <f t="shared" si="251"/>
        <v>7</v>
      </c>
      <c r="FT311" s="101">
        <f t="shared" si="252"/>
        <v>5</v>
      </c>
      <c r="FU311" s="101" t="str">
        <f t="shared" si="244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45"/>
        <v>专属强化石3</v>
      </c>
      <c r="FX311" s="101">
        <f t="shared" si="246"/>
        <v>12</v>
      </c>
      <c r="FY311" s="101" t="str">
        <f t="shared" si="247"/>
        <v>专属强化石4</v>
      </c>
      <c r="FZ311" s="101">
        <f t="shared" si="248"/>
        <v>4</v>
      </c>
      <c r="GA311" s="101">
        <f t="shared" si="253"/>
        <v>0.05</v>
      </c>
      <c r="GB311" s="101">
        <f t="shared" si="254"/>
        <v>1</v>
      </c>
      <c r="GC311" s="101">
        <f t="shared" si="255"/>
        <v>30</v>
      </c>
      <c r="GD311" s="101">
        <f t="shared" si="256"/>
        <v>0</v>
      </c>
      <c r="GE311" s="101">
        <f t="shared" si="257"/>
        <v>1</v>
      </c>
      <c r="GF311" s="101">
        <f t="shared" si="258"/>
        <v>7</v>
      </c>
      <c r="GG311" s="101">
        <f t="shared" si="259"/>
        <v>2.4899999999999999E-2</v>
      </c>
      <c r="GH311" s="101">
        <f t="shared" si="260"/>
        <v>1</v>
      </c>
      <c r="GI311" s="101">
        <f t="shared" si="261"/>
        <v>14</v>
      </c>
      <c r="GJ311" s="101">
        <f t="shared" si="262"/>
        <v>9.9400000000000002E-2</v>
      </c>
      <c r="GK311" s="101">
        <f t="shared" si="263"/>
        <v>1</v>
      </c>
      <c r="GL311" s="101">
        <f t="shared" si="264"/>
        <v>30</v>
      </c>
    </row>
    <row r="312" spans="170:194" ht="16.5" x14ac:dyDescent="0.2">
      <c r="FN312" s="101">
        <v>307</v>
      </c>
      <c r="FO312" s="101">
        <f t="shared" si="249"/>
        <v>60</v>
      </c>
      <c r="FP312" s="101">
        <f t="shared" si="242"/>
        <v>4</v>
      </c>
      <c r="FQ312" s="14">
        <f t="shared" si="243"/>
        <v>3</v>
      </c>
      <c r="FR312" s="101" t="str">
        <f t="shared" si="250"/>
        <v>李轩辕专属武器-魂珠-7 6级</v>
      </c>
      <c r="FS312" s="101">
        <f t="shared" si="251"/>
        <v>7</v>
      </c>
      <c r="FT312" s="101">
        <f t="shared" si="252"/>
        <v>6</v>
      </c>
      <c r="FU312" s="101" t="str">
        <f t="shared" si="244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45"/>
        <v>专属强化石3</v>
      </c>
      <c r="FX312" s="101">
        <f t="shared" si="246"/>
        <v>15</v>
      </c>
      <c r="FY312" s="101" t="str">
        <f t="shared" si="247"/>
        <v>专属强化石4</v>
      </c>
      <c r="FZ312" s="101">
        <f t="shared" si="248"/>
        <v>5</v>
      </c>
      <c r="GA312" s="101">
        <f t="shared" si="253"/>
        <v>0.04</v>
      </c>
      <c r="GB312" s="101">
        <f t="shared" si="254"/>
        <v>1</v>
      </c>
      <c r="GC312" s="101">
        <f t="shared" si="255"/>
        <v>39</v>
      </c>
      <c r="GD312" s="101">
        <f t="shared" si="256"/>
        <v>0</v>
      </c>
      <c r="GE312" s="101">
        <f t="shared" si="257"/>
        <v>1</v>
      </c>
      <c r="GF312" s="101">
        <f t="shared" si="258"/>
        <v>9</v>
      </c>
      <c r="GG312" s="101">
        <f t="shared" si="259"/>
        <v>1.9099999999999999E-2</v>
      </c>
      <c r="GH312" s="101">
        <f t="shared" si="260"/>
        <v>1</v>
      </c>
      <c r="GI312" s="101">
        <f t="shared" si="261"/>
        <v>18</v>
      </c>
      <c r="GJ312" s="101">
        <f t="shared" si="262"/>
        <v>7.6499999999999999E-2</v>
      </c>
      <c r="GK312" s="101">
        <f t="shared" si="263"/>
        <v>1</v>
      </c>
      <c r="GL312" s="101">
        <f t="shared" si="264"/>
        <v>39</v>
      </c>
    </row>
    <row r="313" spans="170:194" ht="16.5" x14ac:dyDescent="0.2">
      <c r="FN313" s="101">
        <v>308</v>
      </c>
      <c r="FO313" s="101">
        <f t="shared" si="249"/>
        <v>61</v>
      </c>
      <c r="FP313" s="101">
        <f t="shared" si="242"/>
        <v>4</v>
      </c>
      <c r="FQ313" s="14">
        <f t="shared" si="243"/>
        <v>3</v>
      </c>
      <c r="FR313" s="101" t="str">
        <f t="shared" si="250"/>
        <v>李轩辕专属武器-魂珠-7 7级</v>
      </c>
      <c r="FS313" s="101">
        <f t="shared" si="251"/>
        <v>7</v>
      </c>
      <c r="FT313" s="101">
        <f t="shared" si="252"/>
        <v>7</v>
      </c>
      <c r="FU313" s="101" t="str">
        <f t="shared" si="244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45"/>
        <v>专属强化石3</v>
      </c>
      <c r="FX313" s="101">
        <f t="shared" si="246"/>
        <v>21</v>
      </c>
      <c r="FY313" s="101" t="str">
        <f t="shared" si="247"/>
        <v>专属强化石4</v>
      </c>
      <c r="FZ313" s="101">
        <f t="shared" si="248"/>
        <v>7</v>
      </c>
      <c r="GA313" s="101">
        <f t="shared" si="253"/>
        <v>0.03</v>
      </c>
      <c r="GB313" s="101">
        <f t="shared" si="254"/>
        <v>1</v>
      </c>
      <c r="GC313" s="101">
        <f t="shared" si="255"/>
        <v>45</v>
      </c>
      <c r="GD313" s="101">
        <f t="shared" si="256"/>
        <v>0</v>
      </c>
      <c r="GE313" s="101">
        <f t="shared" si="257"/>
        <v>1</v>
      </c>
      <c r="GF313" s="101">
        <f t="shared" si="258"/>
        <v>11</v>
      </c>
      <c r="GG313" s="101">
        <f t="shared" si="259"/>
        <v>1.66E-2</v>
      </c>
      <c r="GH313" s="101">
        <f t="shared" si="260"/>
        <v>1</v>
      </c>
      <c r="GI313" s="101">
        <f t="shared" si="261"/>
        <v>21</v>
      </c>
      <c r="GJ313" s="101">
        <f t="shared" si="262"/>
        <v>6.6299999999999998E-2</v>
      </c>
      <c r="GK313" s="101">
        <f t="shared" si="263"/>
        <v>1</v>
      </c>
      <c r="GL313" s="101">
        <f t="shared" si="264"/>
        <v>45</v>
      </c>
    </row>
    <row r="314" spans="170:194" ht="16.5" x14ac:dyDescent="0.2">
      <c r="FN314" s="101">
        <v>309</v>
      </c>
      <c r="FO314" s="101">
        <f t="shared" si="249"/>
        <v>62</v>
      </c>
      <c r="FP314" s="101">
        <f t="shared" si="242"/>
        <v>4</v>
      </c>
      <c r="FQ314" s="14">
        <f t="shared" si="243"/>
        <v>3</v>
      </c>
      <c r="FR314" s="101" t="str">
        <f t="shared" si="250"/>
        <v>李轩辕专属武器-魂珠-7 8级</v>
      </c>
      <c r="FS314" s="101">
        <f t="shared" si="251"/>
        <v>7</v>
      </c>
      <c r="FT314" s="101">
        <f t="shared" si="252"/>
        <v>8</v>
      </c>
      <c r="FU314" s="101" t="str">
        <f t="shared" si="244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45"/>
        <v>专属强化石3</v>
      </c>
      <c r="FX314" s="101">
        <f t="shared" si="246"/>
        <v>24</v>
      </c>
      <c r="FY314" s="101" t="str">
        <f t="shared" si="247"/>
        <v>专属强化石4</v>
      </c>
      <c r="FZ314" s="101">
        <f t="shared" si="248"/>
        <v>8</v>
      </c>
      <c r="GA314" s="101">
        <f t="shared" si="253"/>
        <v>0.02</v>
      </c>
      <c r="GB314" s="101">
        <f t="shared" si="254"/>
        <v>1</v>
      </c>
      <c r="GC314" s="101">
        <f t="shared" si="255"/>
        <v>64</v>
      </c>
      <c r="GD314" s="101">
        <f t="shared" si="256"/>
        <v>0</v>
      </c>
      <c r="GE314" s="101">
        <f t="shared" si="257"/>
        <v>1</v>
      </c>
      <c r="GF314" s="101">
        <f t="shared" si="258"/>
        <v>15</v>
      </c>
      <c r="GG314" s="101">
        <f t="shared" si="259"/>
        <v>1.17E-2</v>
      </c>
      <c r="GH314" s="101">
        <f t="shared" si="260"/>
        <v>1</v>
      </c>
      <c r="GI314" s="101">
        <f t="shared" si="261"/>
        <v>30</v>
      </c>
      <c r="GJ314" s="101">
        <f t="shared" si="262"/>
        <v>4.6800000000000001E-2</v>
      </c>
      <c r="GK314" s="101">
        <f t="shared" si="263"/>
        <v>1</v>
      </c>
      <c r="GL314" s="101">
        <f t="shared" si="264"/>
        <v>64</v>
      </c>
    </row>
    <row r="315" spans="170:194" ht="16.5" x14ac:dyDescent="0.2">
      <c r="FN315" s="101">
        <v>310</v>
      </c>
      <c r="FO315" s="101">
        <f t="shared" si="249"/>
        <v>63</v>
      </c>
      <c r="FP315" s="101">
        <f t="shared" si="242"/>
        <v>4</v>
      </c>
      <c r="FQ315" s="14">
        <f t="shared" si="243"/>
        <v>3</v>
      </c>
      <c r="FR315" s="101" t="str">
        <f t="shared" si="250"/>
        <v>李轩辕专属武器-魂珠-7 9级</v>
      </c>
      <c r="FS315" s="101">
        <f t="shared" si="251"/>
        <v>7</v>
      </c>
      <c r="FT315" s="101">
        <f t="shared" si="252"/>
        <v>9</v>
      </c>
      <c r="FU315" s="101" t="str">
        <f t="shared" si="244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45"/>
        <v>专属强化石3</v>
      </c>
      <c r="FX315" s="101">
        <f t="shared" si="246"/>
        <v>30</v>
      </c>
      <c r="FY315" s="101" t="str">
        <f t="shared" si="247"/>
        <v>专属强化石4</v>
      </c>
      <c r="FZ315" s="101">
        <f t="shared" si="248"/>
        <v>10</v>
      </c>
      <c r="GA315" s="101">
        <f t="shared" si="253"/>
        <v>0.02</v>
      </c>
      <c r="GB315" s="101">
        <f t="shared" si="254"/>
        <v>1</v>
      </c>
      <c r="GC315" s="101">
        <f t="shared" si="255"/>
        <v>83</v>
      </c>
      <c r="GD315" s="101">
        <f t="shared" si="256"/>
        <v>0</v>
      </c>
      <c r="GE315" s="101">
        <f t="shared" si="257"/>
        <v>1</v>
      </c>
      <c r="GF315" s="101">
        <f t="shared" si="258"/>
        <v>19</v>
      </c>
      <c r="GG315" s="101">
        <f t="shared" si="259"/>
        <v>8.9999999999999993E-3</v>
      </c>
      <c r="GH315" s="101">
        <f t="shared" si="260"/>
        <v>1</v>
      </c>
      <c r="GI315" s="101">
        <f t="shared" si="261"/>
        <v>39</v>
      </c>
      <c r="GJ315" s="101">
        <f t="shared" si="262"/>
        <v>3.6200000000000003E-2</v>
      </c>
      <c r="GK315" s="101">
        <f t="shared" si="263"/>
        <v>1</v>
      </c>
      <c r="GL315" s="101">
        <f t="shared" si="264"/>
        <v>83</v>
      </c>
    </row>
    <row r="316" spans="170:194" ht="16.5" x14ac:dyDescent="0.2">
      <c r="FN316" s="101">
        <v>311</v>
      </c>
      <c r="FO316" s="101">
        <f t="shared" si="249"/>
        <v>0</v>
      </c>
      <c r="FP316" s="101">
        <f t="shared" si="242"/>
        <v>4</v>
      </c>
      <c r="FQ316" s="14">
        <f t="shared" si="243"/>
        <v>3</v>
      </c>
      <c r="FR316" s="101" t="str">
        <f t="shared" si="250"/>
        <v>李轩辕专属武器-魂珠-8 0级</v>
      </c>
      <c r="FS316" s="101">
        <f t="shared" si="251"/>
        <v>8</v>
      </c>
      <c r="FT316" s="101">
        <f t="shared" si="252"/>
        <v>0</v>
      </c>
      <c r="FU316" s="101" t="str">
        <f t="shared" si="244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45"/>
        <v/>
      </c>
      <c r="FX316" s="101" t="str">
        <f t="shared" si="246"/>
        <v/>
      </c>
      <c r="FY316" s="101" t="str">
        <f t="shared" si="247"/>
        <v/>
      </c>
      <c r="FZ316" s="101" t="str">
        <f t="shared" si="248"/>
        <v/>
      </c>
      <c r="GA316" s="101" t="str">
        <f t="shared" si="253"/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58"/>
        <v/>
      </c>
      <c r="GG316" s="101" t="str">
        <f t="shared" si="259"/>
        <v/>
      </c>
      <c r="GH316" s="101" t="str">
        <f t="shared" si="260"/>
        <v/>
      </c>
      <c r="GI316" s="101" t="str">
        <f t="shared" si="261"/>
        <v/>
      </c>
      <c r="GJ316" s="101" t="str">
        <f t="shared" si="262"/>
        <v/>
      </c>
      <c r="GK316" s="101" t="str">
        <f t="shared" si="263"/>
        <v/>
      </c>
      <c r="GL316" s="101" t="str">
        <f t="shared" si="264"/>
        <v/>
      </c>
    </row>
    <row r="317" spans="170:194" ht="16.5" x14ac:dyDescent="0.2">
      <c r="FN317" s="101">
        <v>312</v>
      </c>
      <c r="FO317" s="101">
        <f t="shared" si="249"/>
        <v>64</v>
      </c>
      <c r="FP317" s="101">
        <f t="shared" si="242"/>
        <v>4</v>
      </c>
      <c r="FQ317" s="14">
        <f t="shared" si="243"/>
        <v>3</v>
      </c>
      <c r="FR317" s="101" t="str">
        <f t="shared" si="250"/>
        <v>李轩辕专属武器-魂珠-8 1级</v>
      </c>
      <c r="FS317" s="101">
        <f t="shared" si="251"/>
        <v>8</v>
      </c>
      <c r="FT317" s="101">
        <f t="shared" si="252"/>
        <v>1</v>
      </c>
      <c r="FU317" s="101" t="str">
        <f t="shared" si="244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45"/>
        <v>专属强化石4</v>
      </c>
      <c r="FX317" s="101">
        <f t="shared" si="246"/>
        <v>5</v>
      </c>
      <c r="FY317" s="101" t="str">
        <f t="shared" si="247"/>
        <v/>
      </c>
      <c r="FZ317" s="101" t="str">
        <f t="shared" si="248"/>
        <v/>
      </c>
      <c r="GA317" s="101">
        <f t="shared" si="253"/>
        <v>0.11</v>
      </c>
      <c r="GB317" s="101">
        <f t="shared" si="254"/>
        <v>1</v>
      </c>
      <c r="GC317" s="101">
        <f t="shared" si="255"/>
        <v>13</v>
      </c>
      <c r="GD317" s="101">
        <f t="shared" si="256"/>
        <v>0</v>
      </c>
      <c r="GE317" s="101">
        <f t="shared" si="257"/>
        <v>1</v>
      </c>
      <c r="GF317" s="101">
        <f t="shared" si="258"/>
        <v>3</v>
      </c>
      <c r="GG317" s="101">
        <f t="shared" si="259"/>
        <v>5.6500000000000002E-2</v>
      </c>
      <c r="GH317" s="101">
        <f t="shared" si="260"/>
        <v>1</v>
      </c>
      <c r="GI317" s="101">
        <f t="shared" si="261"/>
        <v>6</v>
      </c>
      <c r="GJ317" s="101">
        <f t="shared" si="262"/>
        <v>0.22600000000000001</v>
      </c>
      <c r="GK317" s="101">
        <f t="shared" si="263"/>
        <v>1</v>
      </c>
      <c r="GL317" s="101">
        <f t="shared" si="264"/>
        <v>13</v>
      </c>
    </row>
    <row r="318" spans="170:194" ht="16.5" x14ac:dyDescent="0.2">
      <c r="FN318" s="101">
        <v>313</v>
      </c>
      <c r="FO318" s="101">
        <f t="shared" si="249"/>
        <v>65</v>
      </c>
      <c r="FP318" s="101">
        <f t="shared" si="242"/>
        <v>4</v>
      </c>
      <c r="FQ318" s="14">
        <f t="shared" si="243"/>
        <v>3</v>
      </c>
      <c r="FR318" s="101" t="str">
        <f t="shared" si="250"/>
        <v>李轩辕专属武器-魂珠-8 2级</v>
      </c>
      <c r="FS318" s="101">
        <f t="shared" si="251"/>
        <v>8</v>
      </c>
      <c r="FT318" s="101">
        <f t="shared" si="252"/>
        <v>2</v>
      </c>
      <c r="FU318" s="101" t="str">
        <f t="shared" si="244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45"/>
        <v>专属强化石4</v>
      </c>
      <c r="FX318" s="101">
        <f t="shared" si="246"/>
        <v>8</v>
      </c>
      <c r="FY318" s="101" t="str">
        <f t="shared" si="247"/>
        <v/>
      </c>
      <c r="FZ318" s="101" t="str">
        <f t="shared" si="248"/>
        <v/>
      </c>
      <c r="GA318" s="101">
        <f t="shared" si="253"/>
        <v>0.09</v>
      </c>
      <c r="GB318" s="101">
        <f t="shared" si="254"/>
        <v>1</v>
      </c>
      <c r="GC318" s="101">
        <f t="shared" si="255"/>
        <v>17</v>
      </c>
      <c r="GD318" s="101">
        <f t="shared" si="256"/>
        <v>0</v>
      </c>
      <c r="GE318" s="101">
        <f t="shared" si="257"/>
        <v>1</v>
      </c>
      <c r="GF318" s="101">
        <f t="shared" si="258"/>
        <v>4</v>
      </c>
      <c r="GG318" s="101">
        <f t="shared" si="259"/>
        <v>4.5199999999999997E-2</v>
      </c>
      <c r="GH318" s="101">
        <f t="shared" si="260"/>
        <v>1</v>
      </c>
      <c r="GI318" s="101">
        <f t="shared" si="261"/>
        <v>8</v>
      </c>
      <c r="GJ318" s="101">
        <f t="shared" si="262"/>
        <v>0.18079999999999999</v>
      </c>
      <c r="GK318" s="101">
        <f t="shared" si="263"/>
        <v>1</v>
      </c>
      <c r="GL318" s="101">
        <f t="shared" si="264"/>
        <v>17</v>
      </c>
    </row>
    <row r="319" spans="170:194" ht="16.5" x14ac:dyDescent="0.2">
      <c r="FN319" s="101">
        <v>314</v>
      </c>
      <c r="FO319" s="101">
        <f t="shared" si="249"/>
        <v>66</v>
      </c>
      <c r="FP319" s="101">
        <f t="shared" si="242"/>
        <v>4</v>
      </c>
      <c r="FQ319" s="14">
        <f t="shared" si="243"/>
        <v>3</v>
      </c>
      <c r="FR319" s="101" t="str">
        <f t="shared" si="250"/>
        <v>李轩辕专属武器-魂珠-8 3级</v>
      </c>
      <c r="FS319" s="101">
        <f t="shared" si="251"/>
        <v>8</v>
      </c>
      <c r="FT319" s="101">
        <f t="shared" si="252"/>
        <v>3</v>
      </c>
      <c r="FU319" s="101" t="str">
        <f t="shared" si="244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45"/>
        <v>专属强化石4</v>
      </c>
      <c r="FX319" s="101">
        <f t="shared" si="246"/>
        <v>10</v>
      </c>
      <c r="FY319" s="101" t="str">
        <f t="shared" si="247"/>
        <v/>
      </c>
      <c r="FZ319" s="101" t="str">
        <f t="shared" si="248"/>
        <v/>
      </c>
      <c r="GA319" s="101">
        <f t="shared" si="253"/>
        <v>0.08</v>
      </c>
      <c r="GB319" s="101">
        <f t="shared" si="254"/>
        <v>1</v>
      </c>
      <c r="GC319" s="101">
        <f t="shared" si="255"/>
        <v>20</v>
      </c>
      <c r="GD319" s="101">
        <f t="shared" si="256"/>
        <v>0</v>
      </c>
      <c r="GE319" s="101">
        <f t="shared" si="257"/>
        <v>1</v>
      </c>
      <c r="GF319" s="101">
        <f t="shared" si="258"/>
        <v>5</v>
      </c>
      <c r="GG319" s="101">
        <f t="shared" si="259"/>
        <v>3.7699999999999997E-2</v>
      </c>
      <c r="GH319" s="101">
        <f t="shared" si="260"/>
        <v>1</v>
      </c>
      <c r="GI319" s="101">
        <f t="shared" si="261"/>
        <v>9</v>
      </c>
      <c r="GJ319" s="101">
        <f t="shared" si="262"/>
        <v>0.1507</v>
      </c>
      <c r="GK319" s="101">
        <f t="shared" si="263"/>
        <v>1</v>
      </c>
      <c r="GL319" s="101">
        <f t="shared" si="264"/>
        <v>20</v>
      </c>
    </row>
    <row r="320" spans="170:194" ht="16.5" x14ac:dyDescent="0.2">
      <c r="FN320" s="101">
        <v>315</v>
      </c>
      <c r="FO320" s="101">
        <f t="shared" si="249"/>
        <v>67</v>
      </c>
      <c r="FP320" s="101">
        <f t="shared" si="242"/>
        <v>4</v>
      </c>
      <c r="FQ320" s="14">
        <f t="shared" si="243"/>
        <v>3</v>
      </c>
      <c r="FR320" s="101" t="str">
        <f t="shared" si="250"/>
        <v>李轩辕专属武器-魂珠-8 4级</v>
      </c>
      <c r="FS320" s="101">
        <f t="shared" si="251"/>
        <v>8</v>
      </c>
      <c r="FT320" s="101">
        <f t="shared" si="252"/>
        <v>4</v>
      </c>
      <c r="FU320" s="101" t="str">
        <f t="shared" si="244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45"/>
        <v>专属强化石4</v>
      </c>
      <c r="FX320" s="101">
        <f t="shared" si="246"/>
        <v>12</v>
      </c>
      <c r="FY320" s="101" t="str">
        <f t="shared" si="247"/>
        <v/>
      </c>
      <c r="FZ320" s="101" t="str">
        <f t="shared" si="248"/>
        <v/>
      </c>
      <c r="GA320" s="101">
        <f t="shared" si="253"/>
        <v>0.05</v>
      </c>
      <c r="GB320" s="101">
        <f t="shared" si="254"/>
        <v>1</v>
      </c>
      <c r="GC320" s="101">
        <f t="shared" si="255"/>
        <v>28</v>
      </c>
      <c r="GD320" s="101">
        <f t="shared" si="256"/>
        <v>0</v>
      </c>
      <c r="GE320" s="101">
        <f t="shared" si="257"/>
        <v>1</v>
      </c>
      <c r="GF320" s="101">
        <f t="shared" si="258"/>
        <v>6</v>
      </c>
      <c r="GG320" s="101">
        <f t="shared" si="259"/>
        <v>2.7099999999999999E-2</v>
      </c>
      <c r="GH320" s="101">
        <f t="shared" si="260"/>
        <v>1</v>
      </c>
      <c r="GI320" s="101">
        <f t="shared" si="261"/>
        <v>13</v>
      </c>
      <c r="GJ320" s="101">
        <f t="shared" si="262"/>
        <v>0.1085</v>
      </c>
      <c r="GK320" s="101">
        <f t="shared" si="263"/>
        <v>1</v>
      </c>
      <c r="GL320" s="101">
        <f t="shared" si="264"/>
        <v>28</v>
      </c>
    </row>
    <row r="321" spans="170:194" ht="16.5" x14ac:dyDescent="0.2">
      <c r="FN321" s="101">
        <v>316</v>
      </c>
      <c r="FO321" s="101">
        <f t="shared" si="249"/>
        <v>68</v>
      </c>
      <c r="FP321" s="101">
        <f t="shared" si="242"/>
        <v>4</v>
      </c>
      <c r="FQ321" s="14">
        <f t="shared" si="243"/>
        <v>3</v>
      </c>
      <c r="FR321" s="101" t="str">
        <f t="shared" si="250"/>
        <v>李轩辕专属武器-魂珠-8 5级</v>
      </c>
      <c r="FS321" s="101">
        <f t="shared" si="251"/>
        <v>8</v>
      </c>
      <c r="FT321" s="101">
        <f t="shared" si="252"/>
        <v>5</v>
      </c>
      <c r="FU321" s="101" t="str">
        <f t="shared" si="244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45"/>
        <v>专属强化石4</v>
      </c>
      <c r="FX321" s="101">
        <f t="shared" si="246"/>
        <v>15</v>
      </c>
      <c r="FY321" s="101" t="str">
        <f t="shared" si="247"/>
        <v/>
      </c>
      <c r="FZ321" s="101" t="str">
        <f t="shared" si="248"/>
        <v/>
      </c>
      <c r="GA321" s="101">
        <f t="shared" si="253"/>
        <v>0.04</v>
      </c>
      <c r="GB321" s="101">
        <f t="shared" si="254"/>
        <v>1</v>
      </c>
      <c r="GC321" s="101">
        <f t="shared" si="255"/>
        <v>35</v>
      </c>
      <c r="GD321" s="101">
        <f t="shared" si="256"/>
        <v>0</v>
      </c>
      <c r="GE321" s="101">
        <f t="shared" si="257"/>
        <v>1</v>
      </c>
      <c r="GF321" s="101">
        <f t="shared" si="258"/>
        <v>8</v>
      </c>
      <c r="GG321" s="101">
        <f t="shared" si="259"/>
        <v>2.12E-2</v>
      </c>
      <c r="GH321" s="101">
        <f t="shared" si="260"/>
        <v>1</v>
      </c>
      <c r="GI321" s="101">
        <f t="shared" si="261"/>
        <v>17</v>
      </c>
      <c r="GJ321" s="101">
        <f t="shared" si="262"/>
        <v>8.4699999999999998E-2</v>
      </c>
      <c r="GK321" s="101">
        <f t="shared" si="263"/>
        <v>1</v>
      </c>
      <c r="GL321" s="101">
        <f t="shared" si="264"/>
        <v>35</v>
      </c>
    </row>
    <row r="322" spans="170:194" ht="16.5" x14ac:dyDescent="0.2">
      <c r="FN322" s="101">
        <v>317</v>
      </c>
      <c r="FO322" s="101">
        <f t="shared" si="249"/>
        <v>69</v>
      </c>
      <c r="FP322" s="101">
        <f t="shared" si="242"/>
        <v>4</v>
      </c>
      <c r="FQ322" s="14">
        <f t="shared" si="243"/>
        <v>3</v>
      </c>
      <c r="FR322" s="101" t="str">
        <f t="shared" si="250"/>
        <v>李轩辕专属武器-魂珠-8 6级</v>
      </c>
      <c r="FS322" s="101">
        <f t="shared" si="251"/>
        <v>8</v>
      </c>
      <c r="FT322" s="101">
        <f t="shared" si="252"/>
        <v>6</v>
      </c>
      <c r="FU322" s="101" t="str">
        <f t="shared" si="244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45"/>
        <v>专属强化石4</v>
      </c>
      <c r="FX322" s="101">
        <f t="shared" si="246"/>
        <v>18</v>
      </c>
      <c r="FY322" s="101" t="str">
        <f t="shared" si="247"/>
        <v/>
      </c>
      <c r="FZ322" s="101" t="str">
        <f t="shared" si="248"/>
        <v/>
      </c>
      <c r="GA322" s="101">
        <f t="shared" si="253"/>
        <v>0.03</v>
      </c>
      <c r="GB322" s="101">
        <f t="shared" si="254"/>
        <v>1</v>
      </c>
      <c r="GC322" s="101">
        <f t="shared" si="255"/>
        <v>48</v>
      </c>
      <c r="GD322" s="101">
        <f t="shared" si="256"/>
        <v>0</v>
      </c>
      <c r="GE322" s="101">
        <f t="shared" si="257"/>
        <v>1</v>
      </c>
      <c r="GF322" s="101">
        <f t="shared" si="258"/>
        <v>11</v>
      </c>
      <c r="GG322" s="101">
        <f t="shared" si="259"/>
        <v>1.5599999999999999E-2</v>
      </c>
      <c r="GH322" s="101">
        <f t="shared" si="260"/>
        <v>1</v>
      </c>
      <c r="GI322" s="101">
        <f t="shared" si="261"/>
        <v>22</v>
      </c>
      <c r="GJ322" s="101">
        <f t="shared" si="262"/>
        <v>6.2600000000000003E-2</v>
      </c>
      <c r="GK322" s="101">
        <f t="shared" si="263"/>
        <v>1</v>
      </c>
      <c r="GL322" s="101">
        <f t="shared" si="264"/>
        <v>48</v>
      </c>
    </row>
    <row r="323" spans="170:194" ht="16.5" x14ac:dyDescent="0.2">
      <c r="FN323" s="101">
        <v>318</v>
      </c>
      <c r="FO323" s="101">
        <f t="shared" si="249"/>
        <v>70</v>
      </c>
      <c r="FP323" s="101">
        <f t="shared" si="242"/>
        <v>4</v>
      </c>
      <c r="FQ323" s="14">
        <f t="shared" si="243"/>
        <v>3</v>
      </c>
      <c r="FR323" s="101" t="str">
        <f t="shared" si="250"/>
        <v>李轩辕专属武器-魂珠-8 7级</v>
      </c>
      <c r="FS323" s="101">
        <f t="shared" si="251"/>
        <v>8</v>
      </c>
      <c r="FT323" s="101">
        <f t="shared" si="252"/>
        <v>7</v>
      </c>
      <c r="FU323" s="101" t="str">
        <f t="shared" si="244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45"/>
        <v>专属强化石4</v>
      </c>
      <c r="FX323" s="101">
        <f t="shared" si="246"/>
        <v>25</v>
      </c>
      <c r="FY323" s="101" t="str">
        <f t="shared" si="247"/>
        <v/>
      </c>
      <c r="FZ323" s="101" t="str">
        <f t="shared" si="248"/>
        <v/>
      </c>
      <c r="GA323" s="101">
        <f t="shared" si="253"/>
        <v>0.03</v>
      </c>
      <c r="GB323" s="101">
        <f t="shared" si="254"/>
        <v>1</v>
      </c>
      <c r="GC323" s="101">
        <f t="shared" si="255"/>
        <v>56</v>
      </c>
      <c r="GD323" s="101">
        <f t="shared" si="256"/>
        <v>0</v>
      </c>
      <c r="GE323" s="101">
        <f t="shared" si="257"/>
        <v>1</v>
      </c>
      <c r="GF323" s="101">
        <f t="shared" si="258"/>
        <v>13</v>
      </c>
      <c r="GG323" s="101">
        <f t="shared" si="259"/>
        <v>1.35E-2</v>
      </c>
      <c r="GH323" s="101">
        <f t="shared" si="260"/>
        <v>1</v>
      </c>
      <c r="GI323" s="101">
        <f t="shared" si="261"/>
        <v>26</v>
      </c>
      <c r="GJ323" s="101">
        <f t="shared" si="262"/>
        <v>5.3800000000000001E-2</v>
      </c>
      <c r="GK323" s="101">
        <f t="shared" si="263"/>
        <v>1</v>
      </c>
      <c r="GL323" s="101">
        <f t="shared" si="264"/>
        <v>56</v>
      </c>
    </row>
    <row r="324" spans="170:194" ht="16.5" x14ac:dyDescent="0.2">
      <c r="FN324" s="101">
        <v>319</v>
      </c>
      <c r="FO324" s="101">
        <f t="shared" si="249"/>
        <v>71</v>
      </c>
      <c r="FP324" s="101">
        <f t="shared" si="242"/>
        <v>4</v>
      </c>
      <c r="FQ324" s="14">
        <f t="shared" si="243"/>
        <v>3</v>
      </c>
      <c r="FR324" s="101" t="str">
        <f t="shared" si="250"/>
        <v>李轩辕专属武器-魂珠-8 8级</v>
      </c>
      <c r="FS324" s="101">
        <f t="shared" si="251"/>
        <v>8</v>
      </c>
      <c r="FT324" s="101">
        <f t="shared" si="252"/>
        <v>8</v>
      </c>
      <c r="FU324" s="101" t="str">
        <f t="shared" si="244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45"/>
        <v>专属强化石4</v>
      </c>
      <c r="FX324" s="101">
        <f t="shared" si="246"/>
        <v>30</v>
      </c>
      <c r="FY324" s="101" t="str">
        <f t="shared" si="247"/>
        <v/>
      </c>
      <c r="FZ324" s="101" t="str">
        <f t="shared" si="248"/>
        <v/>
      </c>
      <c r="GA324" s="101">
        <f t="shared" si="253"/>
        <v>0.02</v>
      </c>
      <c r="GB324" s="101">
        <f t="shared" si="254"/>
        <v>1</v>
      </c>
      <c r="GC324" s="101">
        <f t="shared" si="255"/>
        <v>75</v>
      </c>
      <c r="GD324" s="101">
        <f t="shared" si="256"/>
        <v>0</v>
      </c>
      <c r="GE324" s="101">
        <f t="shared" si="257"/>
        <v>1</v>
      </c>
      <c r="GF324" s="101">
        <f t="shared" si="258"/>
        <v>18</v>
      </c>
      <c r="GG324" s="101">
        <f t="shared" si="259"/>
        <v>0.01</v>
      </c>
      <c r="GH324" s="101">
        <f t="shared" si="260"/>
        <v>1</v>
      </c>
      <c r="GI324" s="101">
        <f t="shared" si="261"/>
        <v>35</v>
      </c>
      <c r="GJ324" s="101">
        <f t="shared" si="262"/>
        <v>3.9899999999999998E-2</v>
      </c>
      <c r="GK324" s="101">
        <f t="shared" si="263"/>
        <v>1</v>
      </c>
      <c r="GL324" s="101">
        <f t="shared" si="264"/>
        <v>75</v>
      </c>
    </row>
    <row r="325" spans="170:194" ht="16.5" x14ac:dyDescent="0.2">
      <c r="FN325" s="101">
        <v>320</v>
      </c>
      <c r="FO325" s="101">
        <f t="shared" si="249"/>
        <v>72</v>
      </c>
      <c r="FP325" s="101">
        <f t="shared" si="242"/>
        <v>4</v>
      </c>
      <c r="FQ325" s="14">
        <f t="shared" si="243"/>
        <v>3</v>
      </c>
      <c r="FR325" s="101" t="str">
        <f t="shared" si="250"/>
        <v>李轩辕专属武器-魂珠-8 9级</v>
      </c>
      <c r="FS325" s="101">
        <f t="shared" si="251"/>
        <v>8</v>
      </c>
      <c r="FT325" s="101">
        <f t="shared" si="252"/>
        <v>9</v>
      </c>
      <c r="FU325" s="101" t="str">
        <f t="shared" si="244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45"/>
        <v>专属强化石4</v>
      </c>
      <c r="FX325" s="101">
        <f t="shared" si="246"/>
        <v>30</v>
      </c>
      <c r="FY325" s="101" t="str">
        <f t="shared" si="247"/>
        <v/>
      </c>
      <c r="FZ325" s="101" t="str">
        <f t="shared" si="248"/>
        <v/>
      </c>
      <c r="GA325" s="101">
        <f t="shared" si="253"/>
        <v>0.01</v>
      </c>
      <c r="GB325" s="101">
        <f t="shared" si="254"/>
        <v>1</v>
      </c>
      <c r="GC325" s="101">
        <f t="shared" si="255"/>
        <v>122</v>
      </c>
      <c r="GD325" s="101">
        <f t="shared" si="256"/>
        <v>0</v>
      </c>
      <c r="GE325" s="101">
        <f t="shared" si="257"/>
        <v>1</v>
      </c>
      <c r="GF325" s="101">
        <f t="shared" si="258"/>
        <v>28</v>
      </c>
      <c r="GG325" s="101">
        <f t="shared" si="259"/>
        <v>6.1999999999999998E-3</v>
      </c>
      <c r="GH325" s="101">
        <f t="shared" si="260"/>
        <v>1</v>
      </c>
      <c r="GI325" s="101">
        <f t="shared" si="261"/>
        <v>57</v>
      </c>
      <c r="GJ325" s="101">
        <f t="shared" si="262"/>
        <v>2.47E-2</v>
      </c>
      <c r="GK325" s="101">
        <f t="shared" si="263"/>
        <v>1</v>
      </c>
      <c r="GL325" s="101">
        <f t="shared" si="264"/>
        <v>122</v>
      </c>
    </row>
    <row r="326" spans="170:194" ht="16.5" x14ac:dyDescent="0.2">
      <c r="FN326" s="101">
        <v>321</v>
      </c>
      <c r="FO326" s="101">
        <f t="shared" si="249"/>
        <v>0</v>
      </c>
      <c r="FP326" s="101">
        <f t="shared" si="242"/>
        <v>5</v>
      </c>
      <c r="FQ326" s="14">
        <f t="shared" si="243"/>
        <v>5</v>
      </c>
      <c r="FR326" s="101" t="str">
        <f t="shared" si="250"/>
        <v>项羽专属武器-魂珠-1 0级</v>
      </c>
      <c r="FS326" s="101">
        <f t="shared" si="251"/>
        <v>1</v>
      </c>
      <c r="FT326" s="101">
        <f t="shared" si="252"/>
        <v>0</v>
      </c>
      <c r="FU326" s="101" t="str">
        <f t="shared" si="244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45"/>
        <v/>
      </c>
      <c r="FX326" s="101" t="str">
        <f t="shared" si="246"/>
        <v/>
      </c>
      <c r="FY326" s="101" t="str">
        <f t="shared" si="247"/>
        <v/>
      </c>
      <c r="FZ326" s="101" t="str">
        <f t="shared" si="248"/>
        <v/>
      </c>
      <c r="GA326" s="101" t="str">
        <f t="shared" si="253"/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58"/>
        <v/>
      </c>
      <c r="GG326" s="101" t="str">
        <f t="shared" si="259"/>
        <v/>
      </c>
      <c r="GH326" s="101" t="str">
        <f t="shared" si="260"/>
        <v/>
      </c>
      <c r="GI326" s="101" t="str">
        <f t="shared" si="261"/>
        <v/>
      </c>
      <c r="GJ326" s="101" t="str">
        <f t="shared" si="262"/>
        <v/>
      </c>
      <c r="GK326" s="101" t="str">
        <f t="shared" si="263"/>
        <v/>
      </c>
      <c r="GL326" s="101" t="str">
        <f t="shared" si="264"/>
        <v/>
      </c>
    </row>
    <row r="327" spans="170:194" ht="16.5" x14ac:dyDescent="0.2">
      <c r="FN327" s="101">
        <v>322</v>
      </c>
      <c r="FO327" s="101">
        <f t="shared" si="249"/>
        <v>1</v>
      </c>
      <c r="FP327" s="101">
        <f t="shared" ref="FP327:FP390" si="265">INT((FN327-1)/80+1)</f>
        <v>5</v>
      </c>
      <c r="FQ327" s="14">
        <f t="shared" ref="FQ327:FQ390" si="266">INDEX($FJ$6:$FJ$26,FP327)</f>
        <v>5</v>
      </c>
      <c r="FR327" s="101" t="str">
        <f t="shared" si="250"/>
        <v>项羽专属武器-魂珠-1 1级</v>
      </c>
      <c r="FS327" s="101">
        <f t="shared" si="251"/>
        <v>1</v>
      </c>
      <c r="FT327" s="101">
        <f t="shared" si="252"/>
        <v>1</v>
      </c>
      <c r="FU327" s="101" t="str">
        <f t="shared" ref="FU327:FU390" si="267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68">IF($FT327&gt;0,IF(INDEX($EI$6:$EI$77,$FO327)&gt;=FW$3,INDEX(EL$6:EL$77,$FO327),""),"")</f>
        <v>专属强化石1</v>
      </c>
      <c r="FX327" s="101">
        <f t="shared" ref="FX327:FX390" si="269">IF($FT327&gt;0,IF(INDEX($EI$6:$EI$77,$FO327)&gt;=FX$3,INDEX(EM$6:EM$77,$FO327),""),"")</f>
        <v>1</v>
      </c>
      <c r="FY327" s="101" t="str">
        <f t="shared" ref="FY327:FY390" si="270">IF($FT327&gt;0,IF(INDEX($EI$6:$EI$77,$FO327)&gt;=FY$3,INDEX(EN$6:EN$77,$FO327),""),"")</f>
        <v/>
      </c>
      <c r="FZ327" s="101" t="str">
        <f t="shared" ref="FZ327:FZ390" si="271">IF($FT327&gt;0,IF(INDEX($EI$6:$EI$77,$FO327)&gt;=FZ$3,INDEX(EO$6:EO$77,$FO327),""),"")</f>
        <v/>
      </c>
      <c r="GA327" s="101">
        <f t="shared" si="253"/>
        <v>0.32</v>
      </c>
      <c r="GB327" s="101">
        <f t="shared" si="254"/>
        <v>1</v>
      </c>
      <c r="GC327" s="101">
        <f t="shared" si="255"/>
        <v>5</v>
      </c>
      <c r="GD327" s="101">
        <f t="shared" si="256"/>
        <v>0</v>
      </c>
      <c r="GE327" s="101">
        <f t="shared" si="257"/>
        <v>1</v>
      </c>
      <c r="GF327" s="101">
        <f t="shared" si="258"/>
        <v>1</v>
      </c>
      <c r="GG327" s="101">
        <f t="shared" si="259"/>
        <v>0.1595</v>
      </c>
      <c r="GH327" s="101">
        <f t="shared" si="260"/>
        <v>1</v>
      </c>
      <c r="GI327" s="101">
        <f t="shared" si="261"/>
        <v>2</v>
      </c>
      <c r="GJ327" s="101">
        <f t="shared" si="262"/>
        <v>0.63819999999999999</v>
      </c>
      <c r="GK327" s="101">
        <f t="shared" si="263"/>
        <v>1</v>
      </c>
      <c r="GL327" s="101">
        <f t="shared" si="264"/>
        <v>5</v>
      </c>
    </row>
    <row r="328" spans="170:194" ht="16.5" x14ac:dyDescent="0.2">
      <c r="FN328" s="101">
        <v>323</v>
      </c>
      <c r="FO328" s="101">
        <f t="shared" si="249"/>
        <v>2</v>
      </c>
      <c r="FP328" s="101">
        <f t="shared" si="265"/>
        <v>5</v>
      </c>
      <c r="FQ328" s="14">
        <f t="shared" si="266"/>
        <v>5</v>
      </c>
      <c r="FR328" s="101" t="str">
        <f t="shared" si="250"/>
        <v>项羽专属武器-魂珠-1 2级</v>
      </c>
      <c r="FS328" s="101">
        <f t="shared" si="251"/>
        <v>1</v>
      </c>
      <c r="FT328" s="101">
        <f t="shared" si="252"/>
        <v>2</v>
      </c>
      <c r="FU328" s="101" t="str">
        <f t="shared" si="267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68"/>
        <v>专属强化石1</v>
      </c>
      <c r="FX328" s="101">
        <f t="shared" si="269"/>
        <v>2</v>
      </c>
      <c r="FY328" s="101" t="str">
        <f t="shared" si="270"/>
        <v/>
      </c>
      <c r="FZ328" s="101" t="str">
        <f t="shared" si="271"/>
        <v/>
      </c>
      <c r="GA328" s="101">
        <f t="shared" si="253"/>
        <v>0.32</v>
      </c>
      <c r="GB328" s="101">
        <f t="shared" si="254"/>
        <v>1</v>
      </c>
      <c r="GC328" s="101">
        <f t="shared" si="255"/>
        <v>5</v>
      </c>
      <c r="GD328" s="101">
        <f t="shared" si="256"/>
        <v>0</v>
      </c>
      <c r="GE328" s="101">
        <f t="shared" si="257"/>
        <v>1</v>
      </c>
      <c r="GF328" s="101">
        <f t="shared" si="258"/>
        <v>1</v>
      </c>
      <c r="GG328" s="101">
        <f t="shared" si="259"/>
        <v>0.1595</v>
      </c>
      <c r="GH328" s="101">
        <f t="shared" si="260"/>
        <v>1</v>
      </c>
      <c r="GI328" s="101">
        <f t="shared" si="261"/>
        <v>2</v>
      </c>
      <c r="GJ328" s="101">
        <f t="shared" si="262"/>
        <v>0.63819999999999999</v>
      </c>
      <c r="GK328" s="101">
        <f t="shared" si="263"/>
        <v>1</v>
      </c>
      <c r="GL328" s="101">
        <f t="shared" si="264"/>
        <v>5</v>
      </c>
    </row>
    <row r="329" spans="170:194" ht="16.5" x14ac:dyDescent="0.2">
      <c r="FN329" s="101">
        <v>324</v>
      </c>
      <c r="FO329" s="101">
        <f t="shared" si="249"/>
        <v>3</v>
      </c>
      <c r="FP329" s="101">
        <f t="shared" si="265"/>
        <v>5</v>
      </c>
      <c r="FQ329" s="14">
        <f t="shared" si="266"/>
        <v>5</v>
      </c>
      <c r="FR329" s="101" t="str">
        <f t="shared" si="250"/>
        <v>项羽专属武器-魂珠-1 3级</v>
      </c>
      <c r="FS329" s="101">
        <f t="shared" si="251"/>
        <v>1</v>
      </c>
      <c r="FT329" s="101">
        <f t="shared" si="252"/>
        <v>3</v>
      </c>
      <c r="FU329" s="101" t="str">
        <f t="shared" si="267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68"/>
        <v>专属强化石1</v>
      </c>
      <c r="FX329" s="101">
        <f t="shared" si="269"/>
        <v>3</v>
      </c>
      <c r="FY329" s="101" t="str">
        <f t="shared" si="270"/>
        <v/>
      </c>
      <c r="FZ329" s="101" t="str">
        <f t="shared" si="271"/>
        <v/>
      </c>
      <c r="GA329" s="101">
        <f t="shared" si="253"/>
        <v>0.32</v>
      </c>
      <c r="GB329" s="101">
        <f t="shared" si="254"/>
        <v>1</v>
      </c>
      <c r="GC329" s="101">
        <f t="shared" si="255"/>
        <v>5</v>
      </c>
      <c r="GD329" s="101">
        <f t="shared" si="256"/>
        <v>0</v>
      </c>
      <c r="GE329" s="101">
        <f t="shared" si="257"/>
        <v>1</v>
      </c>
      <c r="GF329" s="101">
        <f t="shared" si="258"/>
        <v>1</v>
      </c>
      <c r="GG329" s="101">
        <f t="shared" si="259"/>
        <v>0.1595</v>
      </c>
      <c r="GH329" s="101">
        <f t="shared" si="260"/>
        <v>1</v>
      </c>
      <c r="GI329" s="101">
        <f t="shared" si="261"/>
        <v>2</v>
      </c>
      <c r="GJ329" s="101">
        <f t="shared" si="262"/>
        <v>0.63819999999999999</v>
      </c>
      <c r="GK329" s="101">
        <f t="shared" si="263"/>
        <v>1</v>
      </c>
      <c r="GL329" s="101">
        <f t="shared" si="264"/>
        <v>5</v>
      </c>
    </row>
    <row r="330" spans="170:194" ht="16.5" x14ac:dyDescent="0.2">
      <c r="FN330" s="101">
        <v>325</v>
      </c>
      <c r="FO330" s="101">
        <f t="shared" si="249"/>
        <v>4</v>
      </c>
      <c r="FP330" s="101">
        <f t="shared" si="265"/>
        <v>5</v>
      </c>
      <c r="FQ330" s="14">
        <f t="shared" si="266"/>
        <v>5</v>
      </c>
      <c r="FR330" s="101" t="str">
        <f t="shared" si="250"/>
        <v>项羽专属武器-魂珠-1 4级</v>
      </c>
      <c r="FS330" s="101">
        <f t="shared" si="251"/>
        <v>1</v>
      </c>
      <c r="FT330" s="101">
        <f t="shared" si="252"/>
        <v>4</v>
      </c>
      <c r="FU330" s="101" t="str">
        <f t="shared" si="267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68"/>
        <v>专属强化石1</v>
      </c>
      <c r="FX330" s="101">
        <f t="shared" si="269"/>
        <v>4</v>
      </c>
      <c r="FY330" s="101" t="str">
        <f t="shared" si="270"/>
        <v/>
      </c>
      <c r="FZ330" s="101" t="str">
        <f t="shared" si="271"/>
        <v/>
      </c>
      <c r="GA330" s="101">
        <f t="shared" si="253"/>
        <v>0.26</v>
      </c>
      <c r="GB330" s="101">
        <f t="shared" si="254"/>
        <v>1</v>
      </c>
      <c r="GC330" s="101">
        <f t="shared" si="255"/>
        <v>6</v>
      </c>
      <c r="GD330" s="101">
        <f t="shared" si="256"/>
        <v>0</v>
      </c>
      <c r="GE330" s="101">
        <f t="shared" si="257"/>
        <v>1</v>
      </c>
      <c r="GF330" s="101">
        <f t="shared" si="258"/>
        <v>1</v>
      </c>
      <c r="GG330" s="101">
        <f t="shared" si="259"/>
        <v>0.12759999999999999</v>
      </c>
      <c r="GH330" s="101">
        <f t="shared" si="260"/>
        <v>1</v>
      </c>
      <c r="GI330" s="101">
        <f t="shared" si="261"/>
        <v>3</v>
      </c>
      <c r="GJ330" s="101">
        <f t="shared" si="262"/>
        <v>0.51060000000000005</v>
      </c>
      <c r="GK330" s="101">
        <f t="shared" si="263"/>
        <v>1</v>
      </c>
      <c r="GL330" s="101">
        <f t="shared" si="264"/>
        <v>6</v>
      </c>
    </row>
    <row r="331" spans="170:194" ht="16.5" x14ac:dyDescent="0.2">
      <c r="FN331" s="101">
        <v>326</v>
      </c>
      <c r="FO331" s="101">
        <f t="shared" si="249"/>
        <v>5</v>
      </c>
      <c r="FP331" s="101">
        <f t="shared" si="265"/>
        <v>5</v>
      </c>
      <c r="FQ331" s="14">
        <f t="shared" si="266"/>
        <v>5</v>
      </c>
      <c r="FR331" s="101" t="str">
        <f t="shared" si="250"/>
        <v>项羽专属武器-魂珠-1 5级</v>
      </c>
      <c r="FS331" s="101">
        <f t="shared" si="251"/>
        <v>1</v>
      </c>
      <c r="FT331" s="101">
        <f t="shared" si="252"/>
        <v>5</v>
      </c>
      <c r="FU331" s="101" t="str">
        <f t="shared" si="267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68"/>
        <v>专属强化石1</v>
      </c>
      <c r="FX331" s="101">
        <f t="shared" si="269"/>
        <v>5</v>
      </c>
      <c r="FY331" s="101" t="str">
        <f t="shared" si="270"/>
        <v/>
      </c>
      <c r="FZ331" s="101" t="str">
        <f t="shared" si="271"/>
        <v/>
      </c>
      <c r="GA331" s="101">
        <f t="shared" si="253"/>
        <v>0.2</v>
      </c>
      <c r="GB331" s="101">
        <f t="shared" si="254"/>
        <v>1</v>
      </c>
      <c r="GC331" s="101">
        <f t="shared" si="255"/>
        <v>8</v>
      </c>
      <c r="GD331" s="101">
        <f t="shared" si="256"/>
        <v>0</v>
      </c>
      <c r="GE331" s="101">
        <f t="shared" si="257"/>
        <v>1</v>
      </c>
      <c r="GF331" s="101">
        <f t="shared" si="258"/>
        <v>2</v>
      </c>
      <c r="GG331" s="101">
        <f t="shared" si="259"/>
        <v>9.9699999999999997E-2</v>
      </c>
      <c r="GH331" s="101">
        <f t="shared" si="260"/>
        <v>1</v>
      </c>
      <c r="GI331" s="101">
        <f t="shared" si="261"/>
        <v>4</v>
      </c>
      <c r="GJ331" s="101">
        <f t="shared" si="262"/>
        <v>0.39889999999999998</v>
      </c>
      <c r="GK331" s="101">
        <f t="shared" si="263"/>
        <v>1</v>
      </c>
      <c r="GL331" s="101">
        <f t="shared" si="264"/>
        <v>8</v>
      </c>
    </row>
    <row r="332" spans="170:194" ht="16.5" x14ac:dyDescent="0.2">
      <c r="FN332" s="101">
        <v>327</v>
      </c>
      <c r="FO332" s="101">
        <f t="shared" si="249"/>
        <v>6</v>
      </c>
      <c r="FP332" s="101">
        <f t="shared" si="265"/>
        <v>5</v>
      </c>
      <c r="FQ332" s="14">
        <f t="shared" si="266"/>
        <v>5</v>
      </c>
      <c r="FR332" s="101" t="str">
        <f t="shared" si="250"/>
        <v>项羽专属武器-魂珠-1 6级</v>
      </c>
      <c r="FS332" s="101">
        <f t="shared" si="251"/>
        <v>1</v>
      </c>
      <c r="FT332" s="101">
        <f t="shared" si="252"/>
        <v>6</v>
      </c>
      <c r="FU332" s="101" t="str">
        <f t="shared" si="267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68"/>
        <v>专属强化石1</v>
      </c>
      <c r="FX332" s="101">
        <f t="shared" si="269"/>
        <v>6</v>
      </c>
      <c r="FY332" s="101" t="str">
        <f t="shared" si="270"/>
        <v/>
      </c>
      <c r="FZ332" s="101" t="str">
        <f t="shared" si="271"/>
        <v/>
      </c>
      <c r="GA332" s="101">
        <f t="shared" si="253"/>
        <v>0.15</v>
      </c>
      <c r="GB332" s="101">
        <f t="shared" si="254"/>
        <v>1</v>
      </c>
      <c r="GC332" s="101">
        <f t="shared" si="255"/>
        <v>10</v>
      </c>
      <c r="GD332" s="101">
        <f t="shared" si="256"/>
        <v>0</v>
      </c>
      <c r="GE332" s="101">
        <f t="shared" si="257"/>
        <v>1</v>
      </c>
      <c r="GF332" s="101">
        <f t="shared" si="258"/>
        <v>2</v>
      </c>
      <c r="GG332" s="101">
        <f t="shared" si="259"/>
        <v>7.3599999999999999E-2</v>
      </c>
      <c r="GH332" s="101">
        <f t="shared" si="260"/>
        <v>1</v>
      </c>
      <c r="GI332" s="101">
        <f t="shared" si="261"/>
        <v>5</v>
      </c>
      <c r="GJ332" s="101">
        <f t="shared" si="262"/>
        <v>0.29459999999999997</v>
      </c>
      <c r="GK332" s="101">
        <f t="shared" si="263"/>
        <v>1</v>
      </c>
      <c r="GL332" s="101">
        <f t="shared" si="264"/>
        <v>10</v>
      </c>
    </row>
    <row r="333" spans="170:194" ht="16.5" x14ac:dyDescent="0.2">
      <c r="FN333" s="101">
        <v>328</v>
      </c>
      <c r="FO333" s="101">
        <f t="shared" si="249"/>
        <v>7</v>
      </c>
      <c r="FP333" s="101">
        <f t="shared" si="265"/>
        <v>5</v>
      </c>
      <c r="FQ333" s="14">
        <f t="shared" si="266"/>
        <v>5</v>
      </c>
      <c r="FR333" s="101" t="str">
        <f t="shared" si="250"/>
        <v>项羽专属武器-魂珠-1 7级</v>
      </c>
      <c r="FS333" s="101">
        <f t="shared" si="251"/>
        <v>1</v>
      </c>
      <c r="FT333" s="101">
        <f t="shared" si="252"/>
        <v>7</v>
      </c>
      <c r="FU333" s="101" t="str">
        <f t="shared" si="267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68"/>
        <v>专属强化石1</v>
      </c>
      <c r="FX333" s="101">
        <f t="shared" si="269"/>
        <v>7</v>
      </c>
      <c r="FY333" s="101" t="str">
        <f t="shared" si="270"/>
        <v/>
      </c>
      <c r="FZ333" s="101" t="str">
        <f t="shared" si="271"/>
        <v/>
      </c>
      <c r="GA333" s="101">
        <f t="shared" si="253"/>
        <v>0.11</v>
      </c>
      <c r="GB333" s="101">
        <f t="shared" si="254"/>
        <v>1</v>
      </c>
      <c r="GC333" s="101">
        <f t="shared" si="255"/>
        <v>14</v>
      </c>
      <c r="GD333" s="101">
        <f t="shared" si="256"/>
        <v>0</v>
      </c>
      <c r="GE333" s="101">
        <f t="shared" si="257"/>
        <v>1</v>
      </c>
      <c r="GF333" s="101">
        <f t="shared" si="258"/>
        <v>3</v>
      </c>
      <c r="GG333" s="101">
        <f t="shared" si="259"/>
        <v>5.3199999999999997E-2</v>
      </c>
      <c r="GH333" s="101">
        <f t="shared" si="260"/>
        <v>1</v>
      </c>
      <c r="GI333" s="101">
        <f t="shared" si="261"/>
        <v>7</v>
      </c>
      <c r="GJ333" s="101">
        <f t="shared" si="262"/>
        <v>0.2127</v>
      </c>
      <c r="GK333" s="101">
        <f t="shared" si="263"/>
        <v>1</v>
      </c>
      <c r="GL333" s="101">
        <f t="shared" si="264"/>
        <v>14</v>
      </c>
    </row>
    <row r="334" spans="170:194" ht="16.5" x14ac:dyDescent="0.2">
      <c r="FN334" s="101">
        <v>329</v>
      </c>
      <c r="FO334" s="101">
        <f t="shared" si="249"/>
        <v>8</v>
      </c>
      <c r="FP334" s="101">
        <f t="shared" si="265"/>
        <v>5</v>
      </c>
      <c r="FQ334" s="14">
        <f t="shared" si="266"/>
        <v>5</v>
      </c>
      <c r="FR334" s="101" t="str">
        <f t="shared" si="250"/>
        <v>项羽专属武器-魂珠-1 8级</v>
      </c>
      <c r="FS334" s="101">
        <f t="shared" si="251"/>
        <v>1</v>
      </c>
      <c r="FT334" s="101">
        <f t="shared" si="252"/>
        <v>8</v>
      </c>
      <c r="FU334" s="101" t="str">
        <f t="shared" si="267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68"/>
        <v>专属强化石1</v>
      </c>
      <c r="FX334" s="101">
        <f t="shared" si="269"/>
        <v>8</v>
      </c>
      <c r="FY334" s="101" t="str">
        <f t="shared" si="270"/>
        <v/>
      </c>
      <c r="FZ334" s="101" t="str">
        <f t="shared" si="271"/>
        <v/>
      </c>
      <c r="GA334" s="101">
        <f t="shared" si="253"/>
        <v>0.08</v>
      </c>
      <c r="GB334" s="101">
        <f t="shared" si="254"/>
        <v>1</v>
      </c>
      <c r="GC334" s="101">
        <f t="shared" si="255"/>
        <v>20</v>
      </c>
      <c r="GD334" s="101">
        <f t="shared" si="256"/>
        <v>0</v>
      </c>
      <c r="GE334" s="101">
        <f t="shared" si="257"/>
        <v>1</v>
      </c>
      <c r="GF334" s="101">
        <f t="shared" si="258"/>
        <v>5</v>
      </c>
      <c r="GG334" s="101">
        <f t="shared" si="259"/>
        <v>3.7499999999999999E-2</v>
      </c>
      <c r="GH334" s="101">
        <f t="shared" si="260"/>
        <v>1</v>
      </c>
      <c r="GI334" s="101">
        <f t="shared" si="261"/>
        <v>9</v>
      </c>
      <c r="GJ334" s="101">
        <f t="shared" si="262"/>
        <v>0.1502</v>
      </c>
      <c r="GK334" s="101">
        <f t="shared" si="263"/>
        <v>1</v>
      </c>
      <c r="GL334" s="101">
        <f t="shared" si="264"/>
        <v>20</v>
      </c>
    </row>
    <row r="335" spans="170:194" ht="16.5" x14ac:dyDescent="0.2">
      <c r="FN335" s="101">
        <v>330</v>
      </c>
      <c r="FO335" s="101">
        <f t="shared" si="249"/>
        <v>9</v>
      </c>
      <c r="FP335" s="101">
        <f t="shared" si="265"/>
        <v>5</v>
      </c>
      <c r="FQ335" s="14">
        <f t="shared" si="266"/>
        <v>5</v>
      </c>
      <c r="FR335" s="101" t="str">
        <f t="shared" si="250"/>
        <v>项羽专属武器-魂珠-1 9级</v>
      </c>
      <c r="FS335" s="101">
        <f t="shared" si="251"/>
        <v>1</v>
      </c>
      <c r="FT335" s="101">
        <f t="shared" si="252"/>
        <v>9</v>
      </c>
      <c r="FU335" s="101" t="str">
        <f t="shared" si="267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68"/>
        <v>专属强化石1</v>
      </c>
      <c r="FX335" s="101">
        <f t="shared" si="269"/>
        <v>10</v>
      </c>
      <c r="FY335" s="101" t="str">
        <f t="shared" si="270"/>
        <v/>
      </c>
      <c r="FZ335" s="101" t="str">
        <f t="shared" si="271"/>
        <v/>
      </c>
      <c r="GA335" s="101">
        <f t="shared" si="253"/>
        <v>0.06</v>
      </c>
      <c r="GB335" s="101">
        <f t="shared" si="254"/>
        <v>1</v>
      </c>
      <c r="GC335" s="101">
        <f t="shared" si="255"/>
        <v>26</v>
      </c>
      <c r="GD335" s="101">
        <f t="shared" si="256"/>
        <v>0</v>
      </c>
      <c r="GE335" s="101">
        <f t="shared" si="257"/>
        <v>1</v>
      </c>
      <c r="GF335" s="101">
        <f t="shared" si="258"/>
        <v>6</v>
      </c>
      <c r="GG335" s="101">
        <f t="shared" si="259"/>
        <v>2.9000000000000001E-2</v>
      </c>
      <c r="GH335" s="101">
        <f t="shared" si="260"/>
        <v>1</v>
      </c>
      <c r="GI335" s="101">
        <f t="shared" si="261"/>
        <v>12</v>
      </c>
      <c r="GJ335" s="101">
        <f t="shared" si="262"/>
        <v>0.11600000000000001</v>
      </c>
      <c r="GK335" s="101">
        <f t="shared" si="263"/>
        <v>1</v>
      </c>
      <c r="GL335" s="101">
        <f t="shared" si="264"/>
        <v>26</v>
      </c>
    </row>
    <row r="336" spans="170:194" ht="16.5" x14ac:dyDescent="0.2">
      <c r="FN336" s="101">
        <v>331</v>
      </c>
      <c r="FO336" s="101">
        <f t="shared" si="249"/>
        <v>0</v>
      </c>
      <c r="FP336" s="101">
        <f t="shared" si="265"/>
        <v>5</v>
      </c>
      <c r="FQ336" s="14">
        <f t="shared" si="266"/>
        <v>5</v>
      </c>
      <c r="FR336" s="101" t="str">
        <f t="shared" si="250"/>
        <v>项羽专属武器-魂珠-2 0级</v>
      </c>
      <c r="FS336" s="101">
        <f t="shared" si="251"/>
        <v>2</v>
      </c>
      <c r="FT336" s="101">
        <f t="shared" si="252"/>
        <v>0</v>
      </c>
      <c r="FU336" s="101" t="str">
        <f t="shared" si="267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68"/>
        <v/>
      </c>
      <c r="FX336" s="101" t="str">
        <f t="shared" si="269"/>
        <v/>
      </c>
      <c r="FY336" s="101" t="str">
        <f t="shared" si="270"/>
        <v/>
      </c>
      <c r="FZ336" s="101" t="str">
        <f t="shared" si="271"/>
        <v/>
      </c>
      <c r="GA336" s="101" t="str">
        <f t="shared" si="253"/>
        <v/>
      </c>
      <c r="GB336" s="101" t="str">
        <f t="shared" si="254"/>
        <v/>
      </c>
      <c r="GC336" s="101" t="str">
        <f t="shared" si="255"/>
        <v/>
      </c>
      <c r="GD336" s="101" t="str">
        <f t="shared" si="256"/>
        <v/>
      </c>
      <c r="GE336" s="101" t="str">
        <f t="shared" si="257"/>
        <v/>
      </c>
      <c r="GF336" s="101" t="str">
        <f t="shared" si="258"/>
        <v/>
      </c>
      <c r="GG336" s="101" t="str">
        <f t="shared" si="259"/>
        <v/>
      </c>
      <c r="GH336" s="101" t="str">
        <f t="shared" si="260"/>
        <v/>
      </c>
      <c r="GI336" s="101" t="str">
        <f t="shared" si="261"/>
        <v/>
      </c>
      <c r="GJ336" s="101" t="str">
        <f t="shared" si="262"/>
        <v/>
      </c>
      <c r="GK336" s="101" t="str">
        <f t="shared" si="263"/>
        <v/>
      </c>
      <c r="GL336" s="101" t="str">
        <f t="shared" si="264"/>
        <v/>
      </c>
    </row>
    <row r="337" spans="170:194" ht="16.5" x14ac:dyDescent="0.2">
      <c r="FN337" s="101">
        <v>332</v>
      </c>
      <c r="FO337" s="101">
        <f t="shared" si="249"/>
        <v>10</v>
      </c>
      <c r="FP337" s="101">
        <f t="shared" si="265"/>
        <v>5</v>
      </c>
      <c r="FQ337" s="14">
        <f t="shared" si="266"/>
        <v>5</v>
      </c>
      <c r="FR337" s="101" t="str">
        <f t="shared" si="250"/>
        <v>项羽专属武器-魂珠-2 1级</v>
      </c>
      <c r="FS337" s="101">
        <f t="shared" si="251"/>
        <v>2</v>
      </c>
      <c r="FT337" s="101">
        <f t="shared" si="252"/>
        <v>1</v>
      </c>
      <c r="FU337" s="101" t="str">
        <f t="shared" si="267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68"/>
        <v>专属强化石1</v>
      </c>
      <c r="FX337" s="101">
        <f t="shared" si="269"/>
        <v>3</v>
      </c>
      <c r="FY337" s="101" t="str">
        <f t="shared" si="270"/>
        <v>专属强化石2</v>
      </c>
      <c r="FZ337" s="101">
        <f t="shared" si="271"/>
        <v>1</v>
      </c>
      <c r="GA337" s="101">
        <f t="shared" si="253"/>
        <v>0.39</v>
      </c>
      <c r="GB337" s="101">
        <f t="shared" si="254"/>
        <v>1</v>
      </c>
      <c r="GC337" s="101">
        <f t="shared" si="255"/>
        <v>4</v>
      </c>
      <c r="GD337" s="101">
        <f t="shared" si="256"/>
        <v>0</v>
      </c>
      <c r="GE337" s="101">
        <f t="shared" si="257"/>
        <v>1</v>
      </c>
      <c r="GF337" s="101">
        <f t="shared" si="258"/>
        <v>1</v>
      </c>
      <c r="GG337" s="101">
        <f t="shared" si="259"/>
        <v>0.19270000000000001</v>
      </c>
      <c r="GH337" s="101">
        <f t="shared" si="260"/>
        <v>1</v>
      </c>
      <c r="GI337" s="101">
        <f t="shared" si="261"/>
        <v>2</v>
      </c>
      <c r="GJ337" s="101">
        <f t="shared" si="262"/>
        <v>0.77070000000000005</v>
      </c>
      <c r="GK337" s="101">
        <f t="shared" si="263"/>
        <v>1</v>
      </c>
      <c r="GL337" s="101">
        <f t="shared" si="264"/>
        <v>4</v>
      </c>
    </row>
    <row r="338" spans="170:194" ht="16.5" x14ac:dyDescent="0.2">
      <c r="FN338" s="101">
        <v>333</v>
      </c>
      <c r="FO338" s="101">
        <f t="shared" si="249"/>
        <v>11</v>
      </c>
      <c r="FP338" s="101">
        <f t="shared" si="265"/>
        <v>5</v>
      </c>
      <c r="FQ338" s="14">
        <f t="shared" si="266"/>
        <v>5</v>
      </c>
      <c r="FR338" s="101" t="str">
        <f t="shared" si="250"/>
        <v>项羽专属武器-魂珠-2 2级</v>
      </c>
      <c r="FS338" s="101">
        <f t="shared" si="251"/>
        <v>2</v>
      </c>
      <c r="FT338" s="101">
        <f t="shared" si="252"/>
        <v>2</v>
      </c>
      <c r="FU338" s="101" t="str">
        <f t="shared" si="267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68"/>
        <v>专属强化石1</v>
      </c>
      <c r="FX338" s="101">
        <f t="shared" si="269"/>
        <v>3</v>
      </c>
      <c r="FY338" s="101" t="str">
        <f t="shared" si="270"/>
        <v>专属强化石2</v>
      </c>
      <c r="FZ338" s="101">
        <f t="shared" si="271"/>
        <v>1</v>
      </c>
      <c r="GA338" s="101">
        <f t="shared" si="253"/>
        <v>0.19</v>
      </c>
      <c r="GB338" s="101">
        <f t="shared" si="254"/>
        <v>1</v>
      </c>
      <c r="GC338" s="101">
        <f t="shared" si="255"/>
        <v>8</v>
      </c>
      <c r="GD338" s="101">
        <f t="shared" si="256"/>
        <v>0</v>
      </c>
      <c r="GE338" s="101">
        <f t="shared" si="257"/>
        <v>1</v>
      </c>
      <c r="GF338" s="101">
        <f t="shared" si="258"/>
        <v>2</v>
      </c>
      <c r="GG338" s="101">
        <f t="shared" si="259"/>
        <v>9.6299999999999997E-2</v>
      </c>
      <c r="GH338" s="101">
        <f t="shared" si="260"/>
        <v>1</v>
      </c>
      <c r="GI338" s="101">
        <f t="shared" si="261"/>
        <v>4</v>
      </c>
      <c r="GJ338" s="101">
        <f t="shared" si="262"/>
        <v>0.38529999999999998</v>
      </c>
      <c r="GK338" s="101">
        <f t="shared" si="263"/>
        <v>1</v>
      </c>
      <c r="GL338" s="101">
        <f t="shared" si="264"/>
        <v>8</v>
      </c>
    </row>
    <row r="339" spans="170:194" ht="16.5" x14ac:dyDescent="0.2">
      <c r="FN339" s="101">
        <v>334</v>
      </c>
      <c r="FO339" s="101">
        <f t="shared" si="249"/>
        <v>12</v>
      </c>
      <c r="FP339" s="101">
        <f t="shared" si="265"/>
        <v>5</v>
      </c>
      <c r="FQ339" s="14">
        <f t="shared" si="266"/>
        <v>5</v>
      </c>
      <c r="FR339" s="101" t="str">
        <f t="shared" si="250"/>
        <v>项羽专属武器-魂珠-2 3级</v>
      </c>
      <c r="FS339" s="101">
        <f t="shared" si="251"/>
        <v>2</v>
      </c>
      <c r="FT339" s="101">
        <f t="shared" si="252"/>
        <v>3</v>
      </c>
      <c r="FU339" s="101" t="str">
        <f t="shared" si="267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68"/>
        <v>专属强化石1</v>
      </c>
      <c r="FX339" s="101">
        <f t="shared" si="269"/>
        <v>6</v>
      </c>
      <c r="FY339" s="101" t="str">
        <f t="shared" si="270"/>
        <v>专属强化石2</v>
      </c>
      <c r="FZ339" s="101">
        <f t="shared" si="271"/>
        <v>2</v>
      </c>
      <c r="GA339" s="101">
        <f t="shared" si="253"/>
        <v>0.26</v>
      </c>
      <c r="GB339" s="101">
        <f t="shared" si="254"/>
        <v>1</v>
      </c>
      <c r="GC339" s="101">
        <f t="shared" si="255"/>
        <v>6</v>
      </c>
      <c r="GD339" s="101">
        <f t="shared" si="256"/>
        <v>0</v>
      </c>
      <c r="GE339" s="101">
        <f t="shared" si="257"/>
        <v>1</v>
      </c>
      <c r="GF339" s="101">
        <f t="shared" si="258"/>
        <v>1</v>
      </c>
      <c r="GG339" s="101">
        <f t="shared" si="259"/>
        <v>0.12839999999999999</v>
      </c>
      <c r="GH339" s="101">
        <f t="shared" si="260"/>
        <v>1</v>
      </c>
      <c r="GI339" s="101">
        <f t="shared" si="261"/>
        <v>3</v>
      </c>
      <c r="GJ339" s="101">
        <f t="shared" si="262"/>
        <v>0.51380000000000003</v>
      </c>
      <c r="GK339" s="101">
        <f t="shared" si="263"/>
        <v>1</v>
      </c>
      <c r="GL339" s="101">
        <f t="shared" si="264"/>
        <v>6</v>
      </c>
    </row>
    <row r="340" spans="170:194" ht="16.5" x14ac:dyDescent="0.2">
      <c r="FN340" s="101">
        <v>335</v>
      </c>
      <c r="FO340" s="101">
        <f t="shared" si="249"/>
        <v>13</v>
      </c>
      <c r="FP340" s="101">
        <f t="shared" si="265"/>
        <v>5</v>
      </c>
      <c r="FQ340" s="14">
        <f t="shared" si="266"/>
        <v>5</v>
      </c>
      <c r="FR340" s="101" t="str">
        <f t="shared" si="250"/>
        <v>项羽专属武器-魂珠-2 4级</v>
      </c>
      <c r="FS340" s="101">
        <f t="shared" si="251"/>
        <v>2</v>
      </c>
      <c r="FT340" s="101">
        <f t="shared" si="252"/>
        <v>4</v>
      </c>
      <c r="FU340" s="101" t="str">
        <f t="shared" si="267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68"/>
        <v>专属强化石1</v>
      </c>
      <c r="FX340" s="101">
        <f t="shared" si="269"/>
        <v>6</v>
      </c>
      <c r="FY340" s="101" t="str">
        <f t="shared" si="270"/>
        <v>专属强化石2</v>
      </c>
      <c r="FZ340" s="101">
        <f t="shared" si="271"/>
        <v>2</v>
      </c>
      <c r="GA340" s="101">
        <f t="shared" si="253"/>
        <v>0.15</v>
      </c>
      <c r="GB340" s="101">
        <f t="shared" si="254"/>
        <v>1</v>
      </c>
      <c r="GC340" s="101">
        <f t="shared" si="255"/>
        <v>10</v>
      </c>
      <c r="GD340" s="101">
        <f t="shared" si="256"/>
        <v>0</v>
      </c>
      <c r="GE340" s="101">
        <f t="shared" si="257"/>
        <v>1</v>
      </c>
      <c r="GF340" s="101">
        <f t="shared" si="258"/>
        <v>2</v>
      </c>
      <c r="GG340" s="101">
        <f t="shared" si="259"/>
        <v>7.7100000000000002E-2</v>
      </c>
      <c r="GH340" s="101">
        <f t="shared" si="260"/>
        <v>1</v>
      </c>
      <c r="GI340" s="101">
        <f t="shared" si="261"/>
        <v>5</v>
      </c>
      <c r="GJ340" s="101">
        <f t="shared" si="262"/>
        <v>0.30830000000000002</v>
      </c>
      <c r="GK340" s="101">
        <f t="shared" si="263"/>
        <v>1</v>
      </c>
      <c r="GL340" s="101">
        <f t="shared" si="264"/>
        <v>10</v>
      </c>
    </row>
    <row r="341" spans="170:194" ht="16.5" x14ac:dyDescent="0.2">
      <c r="FN341" s="101">
        <v>336</v>
      </c>
      <c r="FO341" s="101">
        <f t="shared" si="249"/>
        <v>14</v>
      </c>
      <c r="FP341" s="101">
        <f t="shared" si="265"/>
        <v>5</v>
      </c>
      <c r="FQ341" s="14">
        <f t="shared" si="266"/>
        <v>5</v>
      </c>
      <c r="FR341" s="101" t="str">
        <f t="shared" si="250"/>
        <v>项羽专属武器-魂珠-2 5级</v>
      </c>
      <c r="FS341" s="101">
        <f t="shared" si="251"/>
        <v>2</v>
      </c>
      <c r="FT341" s="101">
        <f t="shared" si="252"/>
        <v>5</v>
      </c>
      <c r="FU341" s="101" t="str">
        <f t="shared" si="267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68"/>
        <v>专属强化石1</v>
      </c>
      <c r="FX341" s="101">
        <f t="shared" si="269"/>
        <v>9</v>
      </c>
      <c r="FY341" s="101" t="str">
        <f t="shared" si="270"/>
        <v>专属强化石2</v>
      </c>
      <c r="FZ341" s="101">
        <f t="shared" si="271"/>
        <v>3</v>
      </c>
      <c r="GA341" s="101">
        <f t="shared" si="253"/>
        <v>0.14000000000000001</v>
      </c>
      <c r="GB341" s="101">
        <f t="shared" si="254"/>
        <v>1</v>
      </c>
      <c r="GC341" s="101">
        <f t="shared" si="255"/>
        <v>10</v>
      </c>
      <c r="GD341" s="101">
        <f t="shared" si="256"/>
        <v>0</v>
      </c>
      <c r="GE341" s="101">
        <f t="shared" si="257"/>
        <v>1</v>
      </c>
      <c r="GF341" s="101">
        <f t="shared" si="258"/>
        <v>2</v>
      </c>
      <c r="GG341" s="101">
        <f t="shared" si="259"/>
        <v>7.22E-2</v>
      </c>
      <c r="GH341" s="101">
        <f t="shared" si="260"/>
        <v>1</v>
      </c>
      <c r="GI341" s="101">
        <f t="shared" si="261"/>
        <v>5</v>
      </c>
      <c r="GJ341" s="101">
        <f t="shared" si="262"/>
        <v>0.28899999999999998</v>
      </c>
      <c r="GK341" s="101">
        <f t="shared" si="263"/>
        <v>1</v>
      </c>
      <c r="GL341" s="101">
        <f t="shared" si="264"/>
        <v>10</v>
      </c>
    </row>
    <row r="342" spans="170:194" ht="16.5" x14ac:dyDescent="0.2">
      <c r="FN342" s="101">
        <v>337</v>
      </c>
      <c r="FO342" s="101">
        <f t="shared" ref="FO342:FO405" si="272">IF(FT342&gt;0,(FS342-1)*9+FT342,0)</f>
        <v>15</v>
      </c>
      <c r="FP342" s="101">
        <f t="shared" si="265"/>
        <v>5</v>
      </c>
      <c r="FQ342" s="14">
        <f t="shared" si="266"/>
        <v>5</v>
      </c>
      <c r="FR342" s="101" t="str">
        <f t="shared" ref="FR342:FR405" si="273">INDEX($FI$6:$FI$26,FP342)&amp;"专属武器-魂珠-"&amp;FS342&amp;" "&amp;FT342&amp;"级"</f>
        <v>项羽专属武器-魂珠-2 6级</v>
      </c>
      <c r="FS342" s="101">
        <f t="shared" ref="FS342:FS405" si="274">INT((FN342-(FP342-1)*80-1)/10)+1</f>
        <v>2</v>
      </c>
      <c r="FT342" s="101">
        <f t="shared" ref="FT342:FT405" si="275">FN342-(FP342-1)*80-(FS342-1)*10-1</f>
        <v>6</v>
      </c>
      <c r="FU342" s="101" t="str">
        <f t="shared" si="267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68"/>
        <v>专属强化石1</v>
      </c>
      <c r="FX342" s="101">
        <f t="shared" si="269"/>
        <v>12</v>
      </c>
      <c r="FY342" s="101" t="str">
        <f t="shared" si="270"/>
        <v>专属强化石2</v>
      </c>
      <c r="FZ342" s="101">
        <f t="shared" si="271"/>
        <v>4</v>
      </c>
      <c r="GA342" s="101">
        <f t="shared" ref="GA342:GA405" si="276">IF($FT342&gt;0,INDEX(EP$6:EP$77,$FO342),"")</f>
        <v>0.12</v>
      </c>
      <c r="GB342" s="101">
        <f t="shared" ref="GB342:GB405" si="277">IF($FT342&gt;0,INDEX(EQ$6:EQ$77,$FO342),"")</f>
        <v>1</v>
      </c>
      <c r="GC342" s="101">
        <f t="shared" ref="GC342:GC405" si="278">IF($FT342&gt;0,INDEX(ER$6:ER$77,$FO342),"")</f>
        <v>13</v>
      </c>
      <c r="GD342" s="101">
        <f t="shared" ref="GD342:GD405" si="279">IF($FT342&gt;0,INDEX(EV$6:EV$77,$FO342),"")</f>
        <v>0</v>
      </c>
      <c r="GE342" s="101">
        <f t="shared" ref="GE342:GE405" si="280">IF($FT342&gt;0,INDEX(EW$6:EW$77,$FO342),"")</f>
        <v>1</v>
      </c>
      <c r="GF342" s="101">
        <f t="shared" ref="GF342:GF405" si="281">IF($FT342&gt;0,INDEX(EX$6:EX$77,$FO342),"")</f>
        <v>3</v>
      </c>
      <c r="GG342" s="101">
        <f t="shared" ref="GG342:GG405" si="282">IF($FT342&gt;0,INDEX(EY$6:EY$77,$FO342),"")</f>
        <v>5.9299999999999999E-2</v>
      </c>
      <c r="GH342" s="101">
        <f t="shared" ref="GH342:GH405" si="283">IF($FT342&gt;0,INDEX(EZ$6:EZ$77,$FO342),"")</f>
        <v>1</v>
      </c>
      <c r="GI342" s="101">
        <f t="shared" ref="GI342:GI405" si="284">IF($FT342&gt;0,INDEX(FA$6:FA$77,$FO342),"")</f>
        <v>6</v>
      </c>
      <c r="GJ342" s="101">
        <f t="shared" ref="GJ342:GJ405" si="285">IF($FT342&gt;0,INDEX(FB$6:FB$77,$FO342),"")</f>
        <v>0.23710000000000001</v>
      </c>
      <c r="GK342" s="101">
        <f t="shared" ref="GK342:GK405" si="286">IF($FT342&gt;0,INDEX(FC$6:FC$77,$FO342),"")</f>
        <v>1</v>
      </c>
      <c r="GL342" s="101">
        <f t="shared" ref="GL342:GL405" si="287">IF($FT342&gt;0,INDEX(FD$6:FD$77,$FO342),"")</f>
        <v>13</v>
      </c>
    </row>
    <row r="343" spans="170:194" ht="16.5" x14ac:dyDescent="0.2">
      <c r="FN343" s="101">
        <v>338</v>
      </c>
      <c r="FO343" s="101">
        <f t="shared" si="272"/>
        <v>16</v>
      </c>
      <c r="FP343" s="101">
        <f t="shared" si="265"/>
        <v>5</v>
      </c>
      <c r="FQ343" s="14">
        <f t="shared" si="266"/>
        <v>5</v>
      </c>
      <c r="FR343" s="101" t="str">
        <f t="shared" si="273"/>
        <v>项羽专属武器-魂珠-2 7级</v>
      </c>
      <c r="FS343" s="101">
        <f t="shared" si="274"/>
        <v>2</v>
      </c>
      <c r="FT343" s="101">
        <f t="shared" si="275"/>
        <v>7</v>
      </c>
      <c r="FU343" s="101" t="str">
        <f t="shared" si="267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68"/>
        <v>专属强化石1</v>
      </c>
      <c r="FX343" s="101">
        <f t="shared" si="269"/>
        <v>15</v>
      </c>
      <c r="FY343" s="101" t="str">
        <f t="shared" si="270"/>
        <v>专属强化石2</v>
      </c>
      <c r="FZ343" s="101">
        <f t="shared" si="271"/>
        <v>5</v>
      </c>
      <c r="GA343" s="101">
        <f t="shared" si="276"/>
        <v>0.09</v>
      </c>
      <c r="GB343" s="101">
        <f t="shared" si="277"/>
        <v>1</v>
      </c>
      <c r="GC343" s="101">
        <f t="shared" si="278"/>
        <v>16</v>
      </c>
      <c r="GD343" s="101">
        <f t="shared" si="279"/>
        <v>0</v>
      </c>
      <c r="GE343" s="101">
        <f t="shared" si="280"/>
        <v>1</v>
      </c>
      <c r="GF343" s="101">
        <f t="shared" si="281"/>
        <v>4</v>
      </c>
      <c r="GG343" s="101">
        <f t="shared" si="282"/>
        <v>4.5900000000000003E-2</v>
      </c>
      <c r="GH343" s="101">
        <f t="shared" si="283"/>
        <v>1</v>
      </c>
      <c r="GI343" s="101">
        <f t="shared" si="284"/>
        <v>8</v>
      </c>
      <c r="GJ343" s="101">
        <f t="shared" si="285"/>
        <v>0.1835</v>
      </c>
      <c r="GK343" s="101">
        <f t="shared" si="286"/>
        <v>1</v>
      </c>
      <c r="GL343" s="101">
        <f t="shared" si="287"/>
        <v>16</v>
      </c>
    </row>
    <row r="344" spans="170:194" ht="16.5" x14ac:dyDescent="0.2">
      <c r="FN344" s="101">
        <v>339</v>
      </c>
      <c r="FO344" s="101">
        <f t="shared" si="272"/>
        <v>17</v>
      </c>
      <c r="FP344" s="101">
        <f t="shared" si="265"/>
        <v>5</v>
      </c>
      <c r="FQ344" s="14">
        <f t="shared" si="266"/>
        <v>5</v>
      </c>
      <c r="FR344" s="101" t="str">
        <f t="shared" si="273"/>
        <v>项羽专属武器-魂珠-2 8级</v>
      </c>
      <c r="FS344" s="101">
        <f t="shared" si="274"/>
        <v>2</v>
      </c>
      <c r="FT344" s="101">
        <f t="shared" si="275"/>
        <v>8</v>
      </c>
      <c r="FU344" s="101" t="str">
        <f t="shared" si="267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68"/>
        <v>专属强化石1</v>
      </c>
      <c r="FX344" s="101">
        <f t="shared" si="269"/>
        <v>18</v>
      </c>
      <c r="FY344" s="101" t="str">
        <f t="shared" si="270"/>
        <v>专属强化石2</v>
      </c>
      <c r="FZ344" s="101">
        <f t="shared" si="271"/>
        <v>6</v>
      </c>
      <c r="GA344" s="101">
        <f t="shared" si="276"/>
        <v>7.0000000000000007E-2</v>
      </c>
      <c r="GB344" s="101">
        <f t="shared" si="277"/>
        <v>1</v>
      </c>
      <c r="GC344" s="101">
        <f t="shared" si="278"/>
        <v>22</v>
      </c>
      <c r="GD344" s="101">
        <f t="shared" si="279"/>
        <v>0</v>
      </c>
      <c r="GE344" s="101">
        <f t="shared" si="280"/>
        <v>1</v>
      </c>
      <c r="GF344" s="101">
        <f t="shared" si="281"/>
        <v>5</v>
      </c>
      <c r="GG344" s="101">
        <f t="shared" si="282"/>
        <v>3.4000000000000002E-2</v>
      </c>
      <c r="GH344" s="101">
        <f t="shared" si="283"/>
        <v>1</v>
      </c>
      <c r="GI344" s="101">
        <f t="shared" si="284"/>
        <v>10</v>
      </c>
      <c r="GJ344" s="101">
        <f t="shared" si="285"/>
        <v>0.13600000000000001</v>
      </c>
      <c r="GK344" s="101">
        <f t="shared" si="286"/>
        <v>1</v>
      </c>
      <c r="GL344" s="101">
        <f t="shared" si="287"/>
        <v>22</v>
      </c>
    </row>
    <row r="345" spans="170:194" ht="16.5" x14ac:dyDescent="0.2">
      <c r="FN345" s="101">
        <v>340</v>
      </c>
      <c r="FO345" s="101">
        <f t="shared" si="272"/>
        <v>18</v>
      </c>
      <c r="FP345" s="101">
        <f t="shared" si="265"/>
        <v>5</v>
      </c>
      <c r="FQ345" s="14">
        <f t="shared" si="266"/>
        <v>5</v>
      </c>
      <c r="FR345" s="101" t="str">
        <f t="shared" si="273"/>
        <v>项羽专属武器-魂珠-2 9级</v>
      </c>
      <c r="FS345" s="101">
        <f t="shared" si="274"/>
        <v>2</v>
      </c>
      <c r="FT345" s="101">
        <f t="shared" si="275"/>
        <v>9</v>
      </c>
      <c r="FU345" s="101" t="str">
        <f t="shared" si="267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68"/>
        <v>专属强化石1</v>
      </c>
      <c r="FX345" s="101">
        <f t="shared" si="269"/>
        <v>24</v>
      </c>
      <c r="FY345" s="101" t="str">
        <f t="shared" si="270"/>
        <v>专属强化石2</v>
      </c>
      <c r="FZ345" s="101">
        <f t="shared" si="271"/>
        <v>8</v>
      </c>
      <c r="GA345" s="101">
        <f t="shared" si="276"/>
        <v>0.06</v>
      </c>
      <c r="GB345" s="101">
        <f t="shared" si="277"/>
        <v>1</v>
      </c>
      <c r="GC345" s="101">
        <f t="shared" si="278"/>
        <v>27</v>
      </c>
      <c r="GD345" s="101">
        <f t="shared" si="279"/>
        <v>0</v>
      </c>
      <c r="GE345" s="101">
        <f t="shared" si="280"/>
        <v>1</v>
      </c>
      <c r="GF345" s="101">
        <f t="shared" si="281"/>
        <v>6</v>
      </c>
      <c r="GG345" s="101">
        <f t="shared" si="282"/>
        <v>2.8000000000000001E-2</v>
      </c>
      <c r="GH345" s="101">
        <f t="shared" si="283"/>
        <v>1</v>
      </c>
      <c r="GI345" s="101">
        <f t="shared" si="284"/>
        <v>12</v>
      </c>
      <c r="GJ345" s="101">
        <f t="shared" si="285"/>
        <v>0.11210000000000001</v>
      </c>
      <c r="GK345" s="101">
        <f t="shared" si="286"/>
        <v>1</v>
      </c>
      <c r="GL345" s="101">
        <f t="shared" si="287"/>
        <v>27</v>
      </c>
    </row>
    <row r="346" spans="170:194" ht="16.5" x14ac:dyDescent="0.2">
      <c r="FN346" s="101">
        <v>341</v>
      </c>
      <c r="FO346" s="101">
        <f t="shared" si="272"/>
        <v>0</v>
      </c>
      <c r="FP346" s="101">
        <f t="shared" si="265"/>
        <v>5</v>
      </c>
      <c r="FQ346" s="14">
        <f t="shared" si="266"/>
        <v>5</v>
      </c>
      <c r="FR346" s="101" t="str">
        <f t="shared" si="273"/>
        <v>项羽专属武器-魂珠-3 0级</v>
      </c>
      <c r="FS346" s="101">
        <f t="shared" si="274"/>
        <v>3</v>
      </c>
      <c r="FT346" s="101">
        <f t="shared" si="275"/>
        <v>0</v>
      </c>
      <c r="FU346" s="101" t="str">
        <f t="shared" si="267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68"/>
        <v/>
      </c>
      <c r="FX346" s="101" t="str">
        <f t="shared" si="269"/>
        <v/>
      </c>
      <c r="FY346" s="101" t="str">
        <f t="shared" si="270"/>
        <v/>
      </c>
      <c r="FZ346" s="101" t="str">
        <f t="shared" si="271"/>
        <v/>
      </c>
      <c r="GA346" s="101" t="str">
        <f t="shared" si="276"/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1"/>
        <v/>
      </c>
      <c r="GG346" s="101" t="str">
        <f t="shared" si="282"/>
        <v/>
      </c>
      <c r="GH346" s="101" t="str">
        <f t="shared" si="283"/>
        <v/>
      </c>
      <c r="GI346" s="101" t="str">
        <f t="shared" si="284"/>
        <v/>
      </c>
      <c r="GJ346" s="101" t="str">
        <f t="shared" si="285"/>
        <v/>
      </c>
      <c r="GK346" s="101" t="str">
        <f t="shared" si="286"/>
        <v/>
      </c>
      <c r="GL346" s="101" t="str">
        <f t="shared" si="287"/>
        <v/>
      </c>
    </row>
    <row r="347" spans="170:194" ht="16.5" x14ac:dyDescent="0.2">
      <c r="FN347" s="101">
        <v>342</v>
      </c>
      <c r="FO347" s="101">
        <f t="shared" si="272"/>
        <v>19</v>
      </c>
      <c r="FP347" s="101">
        <f t="shared" si="265"/>
        <v>5</v>
      </c>
      <c r="FQ347" s="14">
        <f t="shared" si="266"/>
        <v>5</v>
      </c>
      <c r="FR347" s="101" t="str">
        <f t="shared" si="273"/>
        <v>项羽专属武器-魂珠-3 1级</v>
      </c>
      <c r="FS347" s="101">
        <f t="shared" si="274"/>
        <v>3</v>
      </c>
      <c r="FT347" s="101">
        <f t="shared" si="275"/>
        <v>1</v>
      </c>
      <c r="FU347" s="101" t="str">
        <f t="shared" si="267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68"/>
        <v>专属强化石1</v>
      </c>
      <c r="FX347" s="101">
        <f t="shared" si="269"/>
        <v>4</v>
      </c>
      <c r="FY347" s="101" t="str">
        <f t="shared" si="270"/>
        <v>专属强化石2</v>
      </c>
      <c r="FZ347" s="101">
        <f t="shared" si="271"/>
        <v>2</v>
      </c>
      <c r="GA347" s="101">
        <f t="shared" si="276"/>
        <v>0.31</v>
      </c>
      <c r="GB347" s="101">
        <f t="shared" si="277"/>
        <v>1</v>
      </c>
      <c r="GC347" s="101">
        <f t="shared" si="278"/>
        <v>5</v>
      </c>
      <c r="GD347" s="101">
        <f t="shared" si="279"/>
        <v>0</v>
      </c>
      <c r="GE347" s="101">
        <f t="shared" si="280"/>
        <v>1</v>
      </c>
      <c r="GF347" s="101">
        <f t="shared" si="281"/>
        <v>1</v>
      </c>
      <c r="GG347" s="101">
        <f t="shared" si="282"/>
        <v>0.15409999999999999</v>
      </c>
      <c r="GH347" s="101">
        <f t="shared" si="283"/>
        <v>1</v>
      </c>
      <c r="GI347" s="101">
        <f t="shared" si="284"/>
        <v>2</v>
      </c>
      <c r="GJ347" s="101">
        <f t="shared" si="285"/>
        <v>0.61650000000000005</v>
      </c>
      <c r="GK347" s="101">
        <f t="shared" si="286"/>
        <v>1</v>
      </c>
      <c r="GL347" s="101">
        <f t="shared" si="287"/>
        <v>5</v>
      </c>
    </row>
    <row r="348" spans="170:194" ht="16.5" x14ac:dyDescent="0.2">
      <c r="FN348" s="101">
        <v>343</v>
      </c>
      <c r="FO348" s="101">
        <f t="shared" si="272"/>
        <v>20</v>
      </c>
      <c r="FP348" s="101">
        <f t="shared" si="265"/>
        <v>5</v>
      </c>
      <c r="FQ348" s="14">
        <f t="shared" si="266"/>
        <v>5</v>
      </c>
      <c r="FR348" s="101" t="str">
        <f t="shared" si="273"/>
        <v>项羽专属武器-魂珠-3 2级</v>
      </c>
      <c r="FS348" s="101">
        <f t="shared" si="274"/>
        <v>3</v>
      </c>
      <c r="FT348" s="101">
        <f t="shared" si="275"/>
        <v>2</v>
      </c>
      <c r="FU348" s="101" t="str">
        <f t="shared" si="267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68"/>
        <v>专属强化石1</v>
      </c>
      <c r="FX348" s="101">
        <f t="shared" si="269"/>
        <v>4</v>
      </c>
      <c r="FY348" s="101" t="str">
        <f t="shared" si="270"/>
        <v>专属强化石2</v>
      </c>
      <c r="FZ348" s="101">
        <f t="shared" si="271"/>
        <v>2</v>
      </c>
      <c r="GA348" s="101">
        <f t="shared" si="276"/>
        <v>0.15</v>
      </c>
      <c r="GB348" s="101">
        <f t="shared" si="277"/>
        <v>1</v>
      </c>
      <c r="GC348" s="101">
        <f t="shared" si="278"/>
        <v>10</v>
      </c>
      <c r="GD348" s="101">
        <f t="shared" si="279"/>
        <v>0</v>
      </c>
      <c r="GE348" s="101">
        <f t="shared" si="280"/>
        <v>1</v>
      </c>
      <c r="GF348" s="101">
        <f t="shared" si="281"/>
        <v>2</v>
      </c>
      <c r="GG348" s="101">
        <f t="shared" si="282"/>
        <v>7.7100000000000002E-2</v>
      </c>
      <c r="GH348" s="101">
        <f t="shared" si="283"/>
        <v>1</v>
      </c>
      <c r="GI348" s="101">
        <f t="shared" si="284"/>
        <v>5</v>
      </c>
      <c r="GJ348" s="101">
        <f t="shared" si="285"/>
        <v>0.30830000000000002</v>
      </c>
      <c r="GK348" s="101">
        <f t="shared" si="286"/>
        <v>1</v>
      </c>
      <c r="GL348" s="101">
        <f t="shared" si="287"/>
        <v>10</v>
      </c>
    </row>
    <row r="349" spans="170:194" ht="16.5" x14ac:dyDescent="0.2">
      <c r="FN349" s="101">
        <v>344</v>
      </c>
      <c r="FO349" s="101">
        <f t="shared" si="272"/>
        <v>21</v>
      </c>
      <c r="FP349" s="101">
        <f t="shared" si="265"/>
        <v>5</v>
      </c>
      <c r="FQ349" s="14">
        <f t="shared" si="266"/>
        <v>5</v>
      </c>
      <c r="FR349" s="101" t="str">
        <f t="shared" si="273"/>
        <v>项羽专属武器-魂珠-3 3级</v>
      </c>
      <c r="FS349" s="101">
        <f t="shared" si="274"/>
        <v>3</v>
      </c>
      <c r="FT349" s="101">
        <f t="shared" si="275"/>
        <v>3</v>
      </c>
      <c r="FU349" s="101" t="str">
        <f t="shared" si="267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68"/>
        <v>专属强化石1</v>
      </c>
      <c r="FX349" s="101">
        <f t="shared" si="269"/>
        <v>6</v>
      </c>
      <c r="FY349" s="101" t="str">
        <f t="shared" si="270"/>
        <v>专属强化石2</v>
      </c>
      <c r="FZ349" s="101">
        <f t="shared" si="271"/>
        <v>3</v>
      </c>
      <c r="GA349" s="101">
        <f t="shared" si="276"/>
        <v>0.15</v>
      </c>
      <c r="GB349" s="101">
        <f t="shared" si="277"/>
        <v>1</v>
      </c>
      <c r="GC349" s="101">
        <f t="shared" si="278"/>
        <v>10</v>
      </c>
      <c r="GD349" s="101">
        <f t="shared" si="279"/>
        <v>0</v>
      </c>
      <c r="GE349" s="101">
        <f t="shared" si="280"/>
        <v>1</v>
      </c>
      <c r="GF349" s="101">
        <f t="shared" si="281"/>
        <v>2</v>
      </c>
      <c r="GG349" s="101">
        <f t="shared" si="282"/>
        <v>7.7100000000000002E-2</v>
      </c>
      <c r="GH349" s="101">
        <f t="shared" si="283"/>
        <v>1</v>
      </c>
      <c r="GI349" s="101">
        <f t="shared" si="284"/>
        <v>5</v>
      </c>
      <c r="GJ349" s="101">
        <f t="shared" si="285"/>
        <v>0.30830000000000002</v>
      </c>
      <c r="GK349" s="101">
        <f t="shared" si="286"/>
        <v>1</v>
      </c>
      <c r="GL349" s="101">
        <f t="shared" si="287"/>
        <v>10</v>
      </c>
    </row>
    <row r="350" spans="170:194" ht="16.5" x14ac:dyDescent="0.2">
      <c r="FN350" s="101">
        <v>345</v>
      </c>
      <c r="FO350" s="101">
        <f t="shared" si="272"/>
        <v>22</v>
      </c>
      <c r="FP350" s="101">
        <f t="shared" si="265"/>
        <v>5</v>
      </c>
      <c r="FQ350" s="14">
        <f t="shared" si="266"/>
        <v>5</v>
      </c>
      <c r="FR350" s="101" t="str">
        <f t="shared" si="273"/>
        <v>项羽专属武器-魂珠-3 4级</v>
      </c>
      <c r="FS350" s="101">
        <f t="shared" si="274"/>
        <v>3</v>
      </c>
      <c r="FT350" s="101">
        <f t="shared" si="275"/>
        <v>4</v>
      </c>
      <c r="FU350" s="101" t="str">
        <f t="shared" si="267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68"/>
        <v>专属强化石1</v>
      </c>
      <c r="FX350" s="101">
        <f t="shared" si="269"/>
        <v>6</v>
      </c>
      <c r="FY350" s="101" t="str">
        <f t="shared" si="270"/>
        <v>专属强化石2</v>
      </c>
      <c r="FZ350" s="101">
        <f t="shared" si="271"/>
        <v>3</v>
      </c>
      <c r="GA350" s="101">
        <f t="shared" si="276"/>
        <v>0.09</v>
      </c>
      <c r="GB350" s="101">
        <f t="shared" si="277"/>
        <v>1</v>
      </c>
      <c r="GC350" s="101">
        <f t="shared" si="278"/>
        <v>16</v>
      </c>
      <c r="GD350" s="101">
        <f t="shared" si="279"/>
        <v>0</v>
      </c>
      <c r="GE350" s="101">
        <f t="shared" si="280"/>
        <v>1</v>
      </c>
      <c r="GF350" s="101">
        <f t="shared" si="281"/>
        <v>4</v>
      </c>
      <c r="GG350" s="101">
        <f t="shared" si="282"/>
        <v>4.6199999999999998E-2</v>
      </c>
      <c r="GH350" s="101">
        <f t="shared" si="283"/>
        <v>1</v>
      </c>
      <c r="GI350" s="101">
        <f t="shared" si="284"/>
        <v>8</v>
      </c>
      <c r="GJ350" s="101">
        <f t="shared" si="285"/>
        <v>0.185</v>
      </c>
      <c r="GK350" s="101">
        <f t="shared" si="286"/>
        <v>1</v>
      </c>
      <c r="GL350" s="101">
        <f t="shared" si="287"/>
        <v>16</v>
      </c>
    </row>
    <row r="351" spans="170:194" ht="16.5" x14ac:dyDescent="0.2">
      <c r="FN351" s="101">
        <v>346</v>
      </c>
      <c r="FO351" s="101">
        <f t="shared" si="272"/>
        <v>23</v>
      </c>
      <c r="FP351" s="101">
        <f t="shared" si="265"/>
        <v>5</v>
      </c>
      <c r="FQ351" s="14">
        <f t="shared" si="266"/>
        <v>5</v>
      </c>
      <c r="FR351" s="101" t="str">
        <f t="shared" si="273"/>
        <v>项羽专属武器-魂珠-3 5级</v>
      </c>
      <c r="FS351" s="101">
        <f t="shared" si="274"/>
        <v>3</v>
      </c>
      <c r="FT351" s="101">
        <f t="shared" si="275"/>
        <v>5</v>
      </c>
      <c r="FU351" s="101" t="str">
        <f t="shared" si="267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68"/>
        <v>专属强化石1</v>
      </c>
      <c r="FX351" s="101">
        <f t="shared" si="269"/>
        <v>8</v>
      </c>
      <c r="FY351" s="101" t="str">
        <f t="shared" si="270"/>
        <v>专属强化石2</v>
      </c>
      <c r="FZ351" s="101">
        <f t="shared" si="271"/>
        <v>4</v>
      </c>
      <c r="GA351" s="101">
        <f t="shared" si="276"/>
        <v>0.08</v>
      </c>
      <c r="GB351" s="101">
        <f t="shared" si="277"/>
        <v>1</v>
      </c>
      <c r="GC351" s="101">
        <f t="shared" si="278"/>
        <v>19</v>
      </c>
      <c r="GD351" s="101">
        <f t="shared" si="279"/>
        <v>0</v>
      </c>
      <c r="GE351" s="101">
        <f t="shared" si="280"/>
        <v>1</v>
      </c>
      <c r="GF351" s="101">
        <f t="shared" si="281"/>
        <v>5</v>
      </c>
      <c r="GG351" s="101">
        <f t="shared" si="282"/>
        <v>3.85E-2</v>
      </c>
      <c r="GH351" s="101">
        <f t="shared" si="283"/>
        <v>1</v>
      </c>
      <c r="GI351" s="101">
        <f t="shared" si="284"/>
        <v>9</v>
      </c>
      <c r="GJ351" s="101">
        <f t="shared" si="285"/>
        <v>0.15409999999999999</v>
      </c>
      <c r="GK351" s="101">
        <f t="shared" si="286"/>
        <v>1</v>
      </c>
      <c r="GL351" s="101">
        <f t="shared" si="287"/>
        <v>19</v>
      </c>
    </row>
    <row r="352" spans="170:194" ht="16.5" x14ac:dyDescent="0.2">
      <c r="FN352" s="101">
        <v>347</v>
      </c>
      <c r="FO352" s="101">
        <f t="shared" si="272"/>
        <v>24</v>
      </c>
      <c r="FP352" s="101">
        <f t="shared" si="265"/>
        <v>5</v>
      </c>
      <c r="FQ352" s="14">
        <f t="shared" si="266"/>
        <v>5</v>
      </c>
      <c r="FR352" s="101" t="str">
        <f t="shared" si="273"/>
        <v>项羽专属武器-魂珠-3 6级</v>
      </c>
      <c r="FS352" s="101">
        <f t="shared" si="274"/>
        <v>3</v>
      </c>
      <c r="FT352" s="101">
        <f t="shared" si="275"/>
        <v>6</v>
      </c>
      <c r="FU352" s="101" t="str">
        <f t="shared" si="267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68"/>
        <v>专属强化石1</v>
      </c>
      <c r="FX352" s="101">
        <f t="shared" si="269"/>
        <v>10</v>
      </c>
      <c r="FY352" s="101" t="str">
        <f t="shared" si="270"/>
        <v>专属强化石2</v>
      </c>
      <c r="FZ352" s="101">
        <f t="shared" si="271"/>
        <v>5</v>
      </c>
      <c r="GA352" s="101">
        <f t="shared" si="276"/>
        <v>0.06</v>
      </c>
      <c r="GB352" s="101">
        <f t="shared" si="277"/>
        <v>1</v>
      </c>
      <c r="GC352" s="101">
        <f t="shared" si="278"/>
        <v>25</v>
      </c>
      <c r="GD352" s="101">
        <f t="shared" si="279"/>
        <v>0</v>
      </c>
      <c r="GE352" s="101">
        <f t="shared" si="280"/>
        <v>1</v>
      </c>
      <c r="GF352" s="101">
        <f t="shared" si="281"/>
        <v>6</v>
      </c>
      <c r="GG352" s="101">
        <f t="shared" si="282"/>
        <v>2.9600000000000001E-2</v>
      </c>
      <c r="GH352" s="101">
        <f t="shared" si="283"/>
        <v>1</v>
      </c>
      <c r="GI352" s="101">
        <f t="shared" si="284"/>
        <v>12</v>
      </c>
      <c r="GJ352" s="101">
        <f t="shared" si="285"/>
        <v>0.1186</v>
      </c>
      <c r="GK352" s="101">
        <f t="shared" si="286"/>
        <v>1</v>
      </c>
      <c r="GL352" s="101">
        <f t="shared" si="287"/>
        <v>25</v>
      </c>
    </row>
    <row r="353" spans="170:194" ht="16.5" x14ac:dyDescent="0.2">
      <c r="FN353" s="101">
        <v>348</v>
      </c>
      <c r="FO353" s="101">
        <f t="shared" si="272"/>
        <v>25</v>
      </c>
      <c r="FP353" s="101">
        <f t="shared" si="265"/>
        <v>5</v>
      </c>
      <c r="FQ353" s="14">
        <f t="shared" si="266"/>
        <v>5</v>
      </c>
      <c r="FR353" s="101" t="str">
        <f t="shared" si="273"/>
        <v>项羽专属武器-魂珠-3 7级</v>
      </c>
      <c r="FS353" s="101">
        <f t="shared" si="274"/>
        <v>3</v>
      </c>
      <c r="FT353" s="101">
        <f t="shared" si="275"/>
        <v>7</v>
      </c>
      <c r="FU353" s="101" t="str">
        <f t="shared" si="267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68"/>
        <v>专属强化石1</v>
      </c>
      <c r="FX353" s="101">
        <f t="shared" si="269"/>
        <v>12</v>
      </c>
      <c r="FY353" s="101" t="str">
        <f t="shared" si="270"/>
        <v>专属强化石2</v>
      </c>
      <c r="FZ353" s="101">
        <f t="shared" si="271"/>
        <v>6</v>
      </c>
      <c r="GA353" s="101">
        <f t="shared" si="276"/>
        <v>0.04</v>
      </c>
      <c r="GB353" s="101">
        <f t="shared" si="277"/>
        <v>1</v>
      </c>
      <c r="GC353" s="101">
        <f t="shared" si="278"/>
        <v>34</v>
      </c>
      <c r="GD353" s="101">
        <f t="shared" si="279"/>
        <v>0</v>
      </c>
      <c r="GE353" s="101">
        <f t="shared" si="280"/>
        <v>1</v>
      </c>
      <c r="GF353" s="101">
        <f t="shared" si="281"/>
        <v>8</v>
      </c>
      <c r="GG353" s="101">
        <f t="shared" si="282"/>
        <v>2.1999999999999999E-2</v>
      </c>
      <c r="GH353" s="101">
        <f t="shared" si="283"/>
        <v>1</v>
      </c>
      <c r="GI353" s="101">
        <f t="shared" si="284"/>
        <v>16</v>
      </c>
      <c r="GJ353" s="101">
        <f t="shared" si="285"/>
        <v>8.8099999999999998E-2</v>
      </c>
      <c r="GK353" s="101">
        <f t="shared" si="286"/>
        <v>1</v>
      </c>
      <c r="GL353" s="101">
        <f t="shared" si="287"/>
        <v>34</v>
      </c>
    </row>
    <row r="354" spans="170:194" ht="16.5" x14ac:dyDescent="0.2">
      <c r="FN354" s="101">
        <v>349</v>
      </c>
      <c r="FO354" s="101">
        <f t="shared" si="272"/>
        <v>26</v>
      </c>
      <c r="FP354" s="101">
        <f t="shared" si="265"/>
        <v>5</v>
      </c>
      <c r="FQ354" s="14">
        <f t="shared" si="266"/>
        <v>5</v>
      </c>
      <c r="FR354" s="101" t="str">
        <f t="shared" si="273"/>
        <v>项羽专属武器-魂珠-3 8级</v>
      </c>
      <c r="FS354" s="101">
        <f t="shared" si="274"/>
        <v>3</v>
      </c>
      <c r="FT354" s="101">
        <f t="shared" si="275"/>
        <v>8</v>
      </c>
      <c r="FU354" s="101" t="str">
        <f t="shared" si="267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68"/>
        <v>专属强化石1</v>
      </c>
      <c r="FX354" s="101">
        <f t="shared" si="269"/>
        <v>16</v>
      </c>
      <c r="FY354" s="101" t="str">
        <f t="shared" si="270"/>
        <v>专属强化石2</v>
      </c>
      <c r="FZ354" s="101">
        <f t="shared" si="271"/>
        <v>8</v>
      </c>
      <c r="GA354" s="101">
        <f t="shared" si="276"/>
        <v>0.04</v>
      </c>
      <c r="GB354" s="101">
        <f t="shared" si="277"/>
        <v>1</v>
      </c>
      <c r="GC354" s="101">
        <f t="shared" si="278"/>
        <v>41</v>
      </c>
      <c r="GD354" s="101">
        <f t="shared" si="279"/>
        <v>0</v>
      </c>
      <c r="GE354" s="101">
        <f t="shared" si="280"/>
        <v>1</v>
      </c>
      <c r="GF354" s="101">
        <f t="shared" si="281"/>
        <v>10</v>
      </c>
      <c r="GG354" s="101">
        <f t="shared" si="282"/>
        <v>1.8100000000000002E-2</v>
      </c>
      <c r="GH354" s="101">
        <f t="shared" si="283"/>
        <v>1</v>
      </c>
      <c r="GI354" s="101">
        <f t="shared" si="284"/>
        <v>19</v>
      </c>
      <c r="GJ354" s="101">
        <f t="shared" si="285"/>
        <v>7.2499999999999995E-2</v>
      </c>
      <c r="GK354" s="101">
        <f t="shared" si="286"/>
        <v>1</v>
      </c>
      <c r="GL354" s="101">
        <f t="shared" si="287"/>
        <v>41</v>
      </c>
    </row>
    <row r="355" spans="170:194" ht="16.5" x14ac:dyDescent="0.2">
      <c r="FN355" s="101">
        <v>350</v>
      </c>
      <c r="FO355" s="101">
        <f t="shared" si="272"/>
        <v>27</v>
      </c>
      <c r="FP355" s="101">
        <f t="shared" si="265"/>
        <v>5</v>
      </c>
      <c r="FQ355" s="14">
        <f t="shared" si="266"/>
        <v>5</v>
      </c>
      <c r="FR355" s="101" t="str">
        <f t="shared" si="273"/>
        <v>项羽专属武器-魂珠-3 9级</v>
      </c>
      <c r="FS355" s="101">
        <f t="shared" si="274"/>
        <v>3</v>
      </c>
      <c r="FT355" s="101">
        <f t="shared" si="275"/>
        <v>9</v>
      </c>
      <c r="FU355" s="101" t="str">
        <f t="shared" si="267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68"/>
        <v>专属强化石1</v>
      </c>
      <c r="FX355" s="101">
        <f t="shared" si="269"/>
        <v>20</v>
      </c>
      <c r="FY355" s="101" t="str">
        <f t="shared" si="270"/>
        <v>专属强化石2</v>
      </c>
      <c r="FZ355" s="101">
        <f t="shared" si="271"/>
        <v>10</v>
      </c>
      <c r="GA355" s="101">
        <f t="shared" si="276"/>
        <v>0.03</v>
      </c>
      <c r="GB355" s="101">
        <f t="shared" si="277"/>
        <v>1</v>
      </c>
      <c r="GC355" s="101">
        <f t="shared" si="278"/>
        <v>54</v>
      </c>
      <c r="GD355" s="101">
        <f t="shared" si="279"/>
        <v>0</v>
      </c>
      <c r="GE355" s="101">
        <f t="shared" si="280"/>
        <v>1</v>
      </c>
      <c r="GF355" s="101">
        <f t="shared" si="281"/>
        <v>12</v>
      </c>
      <c r="GG355" s="101">
        <f t="shared" si="282"/>
        <v>1.4E-2</v>
      </c>
      <c r="GH355" s="101">
        <f t="shared" si="283"/>
        <v>1</v>
      </c>
      <c r="GI355" s="101">
        <f t="shared" si="284"/>
        <v>25</v>
      </c>
      <c r="GJ355" s="101">
        <f t="shared" si="285"/>
        <v>5.6000000000000001E-2</v>
      </c>
      <c r="GK355" s="101">
        <f t="shared" si="286"/>
        <v>1</v>
      </c>
      <c r="GL355" s="101">
        <f t="shared" si="287"/>
        <v>54</v>
      </c>
    </row>
    <row r="356" spans="170:194" ht="16.5" x14ac:dyDescent="0.2">
      <c r="FN356" s="101">
        <v>351</v>
      </c>
      <c r="FO356" s="101">
        <f t="shared" si="272"/>
        <v>0</v>
      </c>
      <c r="FP356" s="101">
        <f t="shared" si="265"/>
        <v>5</v>
      </c>
      <c r="FQ356" s="14">
        <f t="shared" si="266"/>
        <v>5</v>
      </c>
      <c r="FR356" s="101" t="str">
        <f t="shared" si="273"/>
        <v>项羽专属武器-魂珠-4 0级</v>
      </c>
      <c r="FS356" s="101">
        <f t="shared" si="274"/>
        <v>4</v>
      </c>
      <c r="FT356" s="101">
        <f t="shared" si="275"/>
        <v>0</v>
      </c>
      <c r="FU356" s="101" t="str">
        <f t="shared" si="267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68"/>
        <v/>
      </c>
      <c r="FX356" s="101" t="str">
        <f t="shared" si="269"/>
        <v/>
      </c>
      <c r="FY356" s="101" t="str">
        <f t="shared" si="270"/>
        <v/>
      </c>
      <c r="FZ356" s="101" t="str">
        <f t="shared" si="271"/>
        <v/>
      </c>
      <c r="GA356" s="101" t="str">
        <f t="shared" si="276"/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1"/>
        <v/>
      </c>
      <c r="GG356" s="101" t="str">
        <f t="shared" si="282"/>
        <v/>
      </c>
      <c r="GH356" s="101" t="str">
        <f t="shared" si="283"/>
        <v/>
      </c>
      <c r="GI356" s="101" t="str">
        <f t="shared" si="284"/>
        <v/>
      </c>
      <c r="GJ356" s="101" t="str">
        <f t="shared" si="285"/>
        <v/>
      </c>
      <c r="GK356" s="101" t="str">
        <f t="shared" si="286"/>
        <v/>
      </c>
      <c r="GL356" s="101" t="str">
        <f t="shared" si="287"/>
        <v/>
      </c>
    </row>
    <row r="357" spans="170:194" ht="16.5" x14ac:dyDescent="0.2">
      <c r="FN357" s="101">
        <v>352</v>
      </c>
      <c r="FO357" s="101">
        <f t="shared" si="272"/>
        <v>28</v>
      </c>
      <c r="FP357" s="101">
        <f t="shared" si="265"/>
        <v>5</v>
      </c>
      <c r="FQ357" s="14">
        <f t="shared" si="266"/>
        <v>5</v>
      </c>
      <c r="FR357" s="101" t="str">
        <f t="shared" si="273"/>
        <v>项羽专属武器-魂珠-4 1级</v>
      </c>
      <c r="FS357" s="101">
        <f t="shared" si="274"/>
        <v>4</v>
      </c>
      <c r="FT357" s="101">
        <f t="shared" si="275"/>
        <v>1</v>
      </c>
      <c r="FU357" s="101" t="str">
        <f t="shared" si="267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68"/>
        <v>专属强化石2</v>
      </c>
      <c r="FX357" s="101">
        <f t="shared" si="269"/>
        <v>3</v>
      </c>
      <c r="FY357" s="101" t="str">
        <f t="shared" si="270"/>
        <v>专属强化石3</v>
      </c>
      <c r="FZ357" s="101">
        <f t="shared" si="271"/>
        <v>1</v>
      </c>
      <c r="GA357" s="101">
        <f t="shared" si="276"/>
        <v>0.2</v>
      </c>
      <c r="GB357" s="101">
        <f t="shared" si="277"/>
        <v>1</v>
      </c>
      <c r="GC357" s="101">
        <f t="shared" si="278"/>
        <v>7</v>
      </c>
      <c r="GD357" s="101">
        <f t="shared" si="279"/>
        <v>0</v>
      </c>
      <c r="GE357" s="101">
        <f t="shared" si="280"/>
        <v>1</v>
      </c>
      <c r="GF357" s="101">
        <f t="shared" si="281"/>
        <v>2</v>
      </c>
      <c r="GG357" s="101">
        <f t="shared" si="282"/>
        <v>0.1012</v>
      </c>
      <c r="GH357" s="101">
        <f t="shared" si="283"/>
        <v>1</v>
      </c>
      <c r="GI357" s="101">
        <f t="shared" si="284"/>
        <v>3</v>
      </c>
      <c r="GJ357" s="101">
        <f t="shared" si="285"/>
        <v>0.40479999999999999</v>
      </c>
      <c r="GK357" s="101">
        <f t="shared" si="286"/>
        <v>1</v>
      </c>
      <c r="GL357" s="101">
        <f t="shared" si="287"/>
        <v>7</v>
      </c>
    </row>
    <row r="358" spans="170:194" ht="16.5" x14ac:dyDescent="0.2">
      <c r="FN358" s="101">
        <v>353</v>
      </c>
      <c r="FO358" s="101">
        <f t="shared" si="272"/>
        <v>29</v>
      </c>
      <c r="FP358" s="101">
        <f t="shared" si="265"/>
        <v>5</v>
      </c>
      <c r="FQ358" s="14">
        <f t="shared" si="266"/>
        <v>5</v>
      </c>
      <c r="FR358" s="101" t="str">
        <f t="shared" si="273"/>
        <v>项羽专属武器-魂珠-4 2级</v>
      </c>
      <c r="FS358" s="101">
        <f t="shared" si="274"/>
        <v>4</v>
      </c>
      <c r="FT358" s="101">
        <f t="shared" si="275"/>
        <v>2</v>
      </c>
      <c r="FU358" s="101" t="str">
        <f t="shared" si="267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68"/>
        <v>专属强化石2</v>
      </c>
      <c r="FX358" s="101">
        <f t="shared" si="269"/>
        <v>3</v>
      </c>
      <c r="FY358" s="101" t="str">
        <f t="shared" si="270"/>
        <v>专属强化石3</v>
      </c>
      <c r="FZ358" s="101">
        <f t="shared" si="271"/>
        <v>1</v>
      </c>
      <c r="GA358" s="101">
        <f t="shared" si="276"/>
        <v>0.1</v>
      </c>
      <c r="GB358" s="101">
        <f t="shared" si="277"/>
        <v>1</v>
      </c>
      <c r="GC358" s="101">
        <f t="shared" si="278"/>
        <v>15</v>
      </c>
      <c r="GD358" s="101">
        <f t="shared" si="279"/>
        <v>0</v>
      </c>
      <c r="GE358" s="101">
        <f t="shared" si="280"/>
        <v>1</v>
      </c>
      <c r="GF358" s="101">
        <f t="shared" si="281"/>
        <v>3</v>
      </c>
      <c r="GG358" s="101">
        <f t="shared" si="282"/>
        <v>5.0599999999999999E-2</v>
      </c>
      <c r="GH358" s="101">
        <f t="shared" si="283"/>
        <v>1</v>
      </c>
      <c r="GI358" s="101">
        <f t="shared" si="284"/>
        <v>7</v>
      </c>
      <c r="GJ358" s="101">
        <f t="shared" si="285"/>
        <v>0.2024</v>
      </c>
      <c r="GK358" s="101">
        <f t="shared" si="286"/>
        <v>1</v>
      </c>
      <c r="GL358" s="101">
        <f t="shared" si="287"/>
        <v>15</v>
      </c>
    </row>
    <row r="359" spans="170:194" ht="16.5" x14ac:dyDescent="0.2">
      <c r="FN359" s="101">
        <v>354</v>
      </c>
      <c r="FO359" s="101">
        <f t="shared" si="272"/>
        <v>30</v>
      </c>
      <c r="FP359" s="101">
        <f t="shared" si="265"/>
        <v>5</v>
      </c>
      <c r="FQ359" s="14">
        <f t="shared" si="266"/>
        <v>5</v>
      </c>
      <c r="FR359" s="101" t="str">
        <f t="shared" si="273"/>
        <v>项羽专属武器-魂珠-4 3级</v>
      </c>
      <c r="FS359" s="101">
        <f t="shared" si="274"/>
        <v>4</v>
      </c>
      <c r="FT359" s="101">
        <f t="shared" si="275"/>
        <v>3</v>
      </c>
      <c r="FU359" s="101" t="str">
        <f t="shared" si="267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68"/>
        <v>专属强化石2</v>
      </c>
      <c r="FX359" s="101">
        <f t="shared" si="269"/>
        <v>3</v>
      </c>
      <c r="FY359" s="101" t="str">
        <f t="shared" si="270"/>
        <v>专属强化石3</v>
      </c>
      <c r="FZ359" s="101">
        <f t="shared" si="271"/>
        <v>1</v>
      </c>
      <c r="GA359" s="101">
        <f t="shared" si="276"/>
        <v>7.0000000000000007E-2</v>
      </c>
      <c r="GB359" s="101">
        <f t="shared" si="277"/>
        <v>1</v>
      </c>
      <c r="GC359" s="101">
        <f t="shared" si="278"/>
        <v>22</v>
      </c>
      <c r="GD359" s="101">
        <f t="shared" si="279"/>
        <v>0</v>
      </c>
      <c r="GE359" s="101">
        <f t="shared" si="280"/>
        <v>1</v>
      </c>
      <c r="GF359" s="101">
        <f t="shared" si="281"/>
        <v>5</v>
      </c>
      <c r="GG359" s="101">
        <f t="shared" si="282"/>
        <v>3.3700000000000001E-2</v>
      </c>
      <c r="GH359" s="101">
        <f t="shared" si="283"/>
        <v>1</v>
      </c>
      <c r="GI359" s="101">
        <f t="shared" si="284"/>
        <v>10</v>
      </c>
      <c r="GJ359" s="101">
        <f t="shared" si="285"/>
        <v>0.13489999999999999</v>
      </c>
      <c r="GK359" s="101">
        <f t="shared" si="286"/>
        <v>1</v>
      </c>
      <c r="GL359" s="101">
        <f t="shared" si="287"/>
        <v>22</v>
      </c>
    </row>
    <row r="360" spans="170:194" ht="16.5" x14ac:dyDescent="0.2">
      <c r="FN360" s="101">
        <v>355</v>
      </c>
      <c r="FO360" s="101">
        <f t="shared" si="272"/>
        <v>31</v>
      </c>
      <c r="FP360" s="101">
        <f t="shared" si="265"/>
        <v>5</v>
      </c>
      <c r="FQ360" s="14">
        <f t="shared" si="266"/>
        <v>5</v>
      </c>
      <c r="FR360" s="101" t="str">
        <f t="shared" si="273"/>
        <v>项羽专属武器-魂珠-4 4级</v>
      </c>
      <c r="FS360" s="101">
        <f t="shared" si="274"/>
        <v>4</v>
      </c>
      <c r="FT360" s="101">
        <f t="shared" si="275"/>
        <v>4</v>
      </c>
      <c r="FU360" s="101" t="str">
        <f t="shared" si="267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68"/>
        <v>专属强化石2</v>
      </c>
      <c r="FX360" s="101">
        <f t="shared" si="269"/>
        <v>5</v>
      </c>
      <c r="FY360" s="101" t="str">
        <f t="shared" si="270"/>
        <v>专属强化石3</v>
      </c>
      <c r="FZ360" s="101">
        <f t="shared" si="271"/>
        <v>2</v>
      </c>
      <c r="GA360" s="101">
        <f t="shared" si="276"/>
        <v>0.08</v>
      </c>
      <c r="GB360" s="101">
        <f t="shared" si="277"/>
        <v>1</v>
      </c>
      <c r="GC360" s="101">
        <f t="shared" si="278"/>
        <v>19</v>
      </c>
      <c r="GD360" s="101">
        <f t="shared" si="279"/>
        <v>0</v>
      </c>
      <c r="GE360" s="101">
        <f t="shared" si="280"/>
        <v>1</v>
      </c>
      <c r="GF360" s="101">
        <f t="shared" si="281"/>
        <v>4</v>
      </c>
      <c r="GG360" s="101">
        <f t="shared" si="282"/>
        <v>4.0500000000000001E-2</v>
      </c>
      <c r="GH360" s="101">
        <f t="shared" si="283"/>
        <v>1</v>
      </c>
      <c r="GI360" s="101">
        <f t="shared" si="284"/>
        <v>9</v>
      </c>
      <c r="GJ360" s="101">
        <f t="shared" si="285"/>
        <v>0.16189999999999999</v>
      </c>
      <c r="GK360" s="101">
        <f t="shared" si="286"/>
        <v>1</v>
      </c>
      <c r="GL360" s="101">
        <f t="shared" si="287"/>
        <v>19</v>
      </c>
    </row>
    <row r="361" spans="170:194" ht="16.5" x14ac:dyDescent="0.2">
      <c r="FN361" s="101">
        <v>356</v>
      </c>
      <c r="FO361" s="101">
        <f t="shared" si="272"/>
        <v>32</v>
      </c>
      <c r="FP361" s="101">
        <f t="shared" si="265"/>
        <v>5</v>
      </c>
      <c r="FQ361" s="14">
        <f t="shared" si="266"/>
        <v>5</v>
      </c>
      <c r="FR361" s="101" t="str">
        <f t="shared" si="273"/>
        <v>项羽专属武器-魂珠-4 5级</v>
      </c>
      <c r="FS361" s="101">
        <f t="shared" si="274"/>
        <v>4</v>
      </c>
      <c r="FT361" s="101">
        <f t="shared" si="275"/>
        <v>5</v>
      </c>
      <c r="FU361" s="101" t="str">
        <f t="shared" si="267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68"/>
        <v>专属强化石2</v>
      </c>
      <c r="FX361" s="101">
        <f t="shared" si="269"/>
        <v>5</v>
      </c>
      <c r="FY361" s="101" t="str">
        <f t="shared" si="270"/>
        <v>专属强化石3</v>
      </c>
      <c r="FZ361" s="101">
        <f t="shared" si="271"/>
        <v>2</v>
      </c>
      <c r="GA361" s="101">
        <f t="shared" si="276"/>
        <v>0.05</v>
      </c>
      <c r="GB361" s="101">
        <f t="shared" si="277"/>
        <v>1</v>
      </c>
      <c r="GC361" s="101">
        <f t="shared" si="278"/>
        <v>30</v>
      </c>
      <c r="GD361" s="101">
        <f t="shared" si="279"/>
        <v>0</v>
      </c>
      <c r="GE361" s="101">
        <f t="shared" si="280"/>
        <v>1</v>
      </c>
      <c r="GF361" s="101">
        <f t="shared" si="281"/>
        <v>7</v>
      </c>
      <c r="GG361" s="101">
        <f t="shared" si="282"/>
        <v>2.53E-2</v>
      </c>
      <c r="GH361" s="101">
        <f t="shared" si="283"/>
        <v>1</v>
      </c>
      <c r="GI361" s="101">
        <f t="shared" si="284"/>
        <v>14</v>
      </c>
      <c r="GJ361" s="101">
        <f t="shared" si="285"/>
        <v>0.1012</v>
      </c>
      <c r="GK361" s="101">
        <f t="shared" si="286"/>
        <v>1</v>
      </c>
      <c r="GL361" s="101">
        <f t="shared" si="287"/>
        <v>30</v>
      </c>
    </row>
    <row r="362" spans="170:194" ht="16.5" x14ac:dyDescent="0.2">
      <c r="FN362" s="101">
        <v>357</v>
      </c>
      <c r="FO362" s="101">
        <f t="shared" si="272"/>
        <v>33</v>
      </c>
      <c r="FP362" s="101">
        <f t="shared" si="265"/>
        <v>5</v>
      </c>
      <c r="FQ362" s="14">
        <f t="shared" si="266"/>
        <v>5</v>
      </c>
      <c r="FR362" s="101" t="str">
        <f t="shared" si="273"/>
        <v>项羽专属武器-魂珠-4 6级</v>
      </c>
      <c r="FS362" s="101">
        <f t="shared" si="274"/>
        <v>4</v>
      </c>
      <c r="FT362" s="101">
        <f t="shared" si="275"/>
        <v>6</v>
      </c>
      <c r="FU362" s="101" t="str">
        <f t="shared" si="267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68"/>
        <v>专属强化石2</v>
      </c>
      <c r="FX362" s="101">
        <f t="shared" si="269"/>
        <v>5</v>
      </c>
      <c r="FY362" s="101" t="str">
        <f t="shared" si="270"/>
        <v>专属强化石3</v>
      </c>
      <c r="FZ362" s="101">
        <f t="shared" si="271"/>
        <v>2</v>
      </c>
      <c r="GA362" s="101">
        <f t="shared" si="276"/>
        <v>0.03</v>
      </c>
      <c r="GB362" s="101">
        <f t="shared" si="277"/>
        <v>1</v>
      </c>
      <c r="GC362" s="101">
        <f t="shared" si="278"/>
        <v>48</v>
      </c>
      <c r="GD362" s="101">
        <f t="shared" si="279"/>
        <v>0</v>
      </c>
      <c r="GE362" s="101">
        <f t="shared" si="280"/>
        <v>1</v>
      </c>
      <c r="GF362" s="101">
        <f t="shared" si="281"/>
        <v>11</v>
      </c>
      <c r="GG362" s="101">
        <f t="shared" si="282"/>
        <v>1.5599999999999999E-2</v>
      </c>
      <c r="GH362" s="101">
        <f t="shared" si="283"/>
        <v>1</v>
      </c>
      <c r="GI362" s="101">
        <f t="shared" si="284"/>
        <v>22</v>
      </c>
      <c r="GJ362" s="101">
        <f t="shared" si="285"/>
        <v>6.2300000000000001E-2</v>
      </c>
      <c r="GK362" s="101">
        <f t="shared" si="286"/>
        <v>1</v>
      </c>
      <c r="GL362" s="101">
        <f t="shared" si="287"/>
        <v>48</v>
      </c>
    </row>
    <row r="363" spans="170:194" ht="16.5" x14ac:dyDescent="0.2">
      <c r="FN363" s="101">
        <v>358</v>
      </c>
      <c r="FO363" s="101">
        <f t="shared" si="272"/>
        <v>34</v>
      </c>
      <c r="FP363" s="101">
        <f t="shared" si="265"/>
        <v>5</v>
      </c>
      <c r="FQ363" s="14">
        <f t="shared" si="266"/>
        <v>5</v>
      </c>
      <c r="FR363" s="101" t="str">
        <f t="shared" si="273"/>
        <v>项羽专属武器-魂珠-4 7级</v>
      </c>
      <c r="FS363" s="101">
        <f t="shared" si="274"/>
        <v>4</v>
      </c>
      <c r="FT363" s="101">
        <f t="shared" si="275"/>
        <v>7</v>
      </c>
      <c r="FU363" s="101" t="str">
        <f t="shared" si="267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68"/>
        <v>专属强化石2</v>
      </c>
      <c r="FX363" s="101">
        <f t="shared" si="269"/>
        <v>8</v>
      </c>
      <c r="FY363" s="101" t="str">
        <f t="shared" si="270"/>
        <v>专属强化石3</v>
      </c>
      <c r="FZ363" s="101">
        <f t="shared" si="271"/>
        <v>3</v>
      </c>
      <c r="GA363" s="101">
        <f t="shared" si="276"/>
        <v>0.03</v>
      </c>
      <c r="GB363" s="101">
        <f t="shared" si="277"/>
        <v>1</v>
      </c>
      <c r="GC363" s="101">
        <f t="shared" si="278"/>
        <v>52</v>
      </c>
      <c r="GD363" s="101">
        <f t="shared" si="279"/>
        <v>0</v>
      </c>
      <c r="GE363" s="101">
        <f t="shared" si="280"/>
        <v>1</v>
      </c>
      <c r="GF363" s="101">
        <f t="shared" si="281"/>
        <v>12</v>
      </c>
      <c r="GG363" s="101">
        <f t="shared" si="282"/>
        <v>1.4500000000000001E-2</v>
      </c>
      <c r="GH363" s="101">
        <f t="shared" si="283"/>
        <v>1</v>
      </c>
      <c r="GI363" s="101">
        <f t="shared" si="284"/>
        <v>24</v>
      </c>
      <c r="GJ363" s="101">
        <f t="shared" si="285"/>
        <v>5.7799999999999997E-2</v>
      </c>
      <c r="GK363" s="101">
        <f t="shared" si="286"/>
        <v>1</v>
      </c>
      <c r="GL363" s="101">
        <f t="shared" si="287"/>
        <v>52</v>
      </c>
    </row>
    <row r="364" spans="170:194" ht="16.5" x14ac:dyDescent="0.2">
      <c r="FN364" s="101">
        <v>359</v>
      </c>
      <c r="FO364" s="101">
        <f t="shared" si="272"/>
        <v>35</v>
      </c>
      <c r="FP364" s="101">
        <f t="shared" si="265"/>
        <v>5</v>
      </c>
      <c r="FQ364" s="14">
        <f t="shared" si="266"/>
        <v>5</v>
      </c>
      <c r="FR364" s="101" t="str">
        <f t="shared" si="273"/>
        <v>项羽专属武器-魂珠-4 8级</v>
      </c>
      <c r="FS364" s="101">
        <f t="shared" si="274"/>
        <v>4</v>
      </c>
      <c r="FT364" s="101">
        <f t="shared" si="275"/>
        <v>8</v>
      </c>
      <c r="FU364" s="101" t="str">
        <f t="shared" si="267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68"/>
        <v>专属强化石2</v>
      </c>
      <c r="FX364" s="101">
        <f t="shared" si="269"/>
        <v>11</v>
      </c>
      <c r="FY364" s="101" t="str">
        <f t="shared" si="270"/>
        <v>专属强化石3</v>
      </c>
      <c r="FZ364" s="101">
        <f t="shared" si="271"/>
        <v>4</v>
      </c>
      <c r="GA364" s="101">
        <f t="shared" si="276"/>
        <v>0.02</v>
      </c>
      <c r="GB364" s="101">
        <f t="shared" si="277"/>
        <v>1</v>
      </c>
      <c r="GC364" s="101">
        <f t="shared" si="278"/>
        <v>63</v>
      </c>
      <c r="GD364" s="101">
        <f t="shared" si="279"/>
        <v>0</v>
      </c>
      <c r="GE364" s="101">
        <f t="shared" si="280"/>
        <v>1</v>
      </c>
      <c r="GF364" s="101">
        <f t="shared" si="281"/>
        <v>15</v>
      </c>
      <c r="GG364" s="101">
        <f t="shared" si="282"/>
        <v>1.1900000000000001E-2</v>
      </c>
      <c r="GH364" s="101">
        <f t="shared" si="283"/>
        <v>1</v>
      </c>
      <c r="GI364" s="101">
        <f t="shared" si="284"/>
        <v>29</v>
      </c>
      <c r="GJ364" s="101">
        <f t="shared" si="285"/>
        <v>4.7600000000000003E-2</v>
      </c>
      <c r="GK364" s="101">
        <f t="shared" si="286"/>
        <v>1</v>
      </c>
      <c r="GL364" s="101">
        <f t="shared" si="287"/>
        <v>63</v>
      </c>
    </row>
    <row r="365" spans="170:194" ht="16.5" x14ac:dyDescent="0.2">
      <c r="FN365" s="101">
        <v>360</v>
      </c>
      <c r="FO365" s="101">
        <f t="shared" si="272"/>
        <v>36</v>
      </c>
      <c r="FP365" s="101">
        <f t="shared" si="265"/>
        <v>5</v>
      </c>
      <c r="FQ365" s="14">
        <f t="shared" si="266"/>
        <v>5</v>
      </c>
      <c r="FR365" s="101" t="str">
        <f t="shared" si="273"/>
        <v>项羽专属武器-魂珠-4 9级</v>
      </c>
      <c r="FS365" s="101">
        <f t="shared" si="274"/>
        <v>4</v>
      </c>
      <c r="FT365" s="101">
        <f t="shared" si="275"/>
        <v>9</v>
      </c>
      <c r="FU365" s="101" t="str">
        <f t="shared" si="267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68"/>
        <v>专属强化石2</v>
      </c>
      <c r="FX365" s="101">
        <f t="shared" si="269"/>
        <v>16</v>
      </c>
      <c r="FY365" s="101" t="str">
        <f t="shared" si="270"/>
        <v>专属强化石3</v>
      </c>
      <c r="FZ365" s="101">
        <f t="shared" si="271"/>
        <v>6</v>
      </c>
      <c r="GA365" s="101">
        <f t="shared" si="276"/>
        <v>0.02</v>
      </c>
      <c r="GB365" s="101">
        <f t="shared" si="277"/>
        <v>1</v>
      </c>
      <c r="GC365" s="101">
        <f t="shared" si="278"/>
        <v>68</v>
      </c>
      <c r="GD365" s="101">
        <f t="shared" si="279"/>
        <v>0</v>
      </c>
      <c r="GE365" s="101">
        <f t="shared" si="280"/>
        <v>1</v>
      </c>
      <c r="GF365" s="101">
        <f t="shared" si="281"/>
        <v>16</v>
      </c>
      <c r="GG365" s="101">
        <f t="shared" si="282"/>
        <v>1.0999999999999999E-2</v>
      </c>
      <c r="GH365" s="101">
        <f t="shared" si="283"/>
        <v>1</v>
      </c>
      <c r="GI365" s="101">
        <f t="shared" si="284"/>
        <v>32</v>
      </c>
      <c r="GJ365" s="101">
        <f t="shared" si="285"/>
        <v>4.4200000000000003E-2</v>
      </c>
      <c r="GK365" s="101">
        <f t="shared" si="286"/>
        <v>1</v>
      </c>
      <c r="GL365" s="101">
        <f t="shared" si="287"/>
        <v>68</v>
      </c>
    </row>
    <row r="366" spans="170:194" ht="16.5" x14ac:dyDescent="0.2">
      <c r="FN366" s="101">
        <v>361</v>
      </c>
      <c r="FO366" s="101">
        <f t="shared" si="272"/>
        <v>0</v>
      </c>
      <c r="FP366" s="101">
        <f t="shared" si="265"/>
        <v>5</v>
      </c>
      <c r="FQ366" s="14">
        <f t="shared" si="266"/>
        <v>5</v>
      </c>
      <c r="FR366" s="101" t="str">
        <f t="shared" si="273"/>
        <v>项羽专属武器-魂珠-5 0级</v>
      </c>
      <c r="FS366" s="101">
        <f t="shared" si="274"/>
        <v>5</v>
      </c>
      <c r="FT366" s="101">
        <f t="shared" si="275"/>
        <v>0</v>
      </c>
      <c r="FU366" s="101" t="str">
        <f t="shared" si="267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68"/>
        <v/>
      </c>
      <c r="FX366" s="101" t="str">
        <f t="shared" si="269"/>
        <v/>
      </c>
      <c r="FY366" s="101" t="str">
        <f t="shared" si="270"/>
        <v/>
      </c>
      <c r="FZ366" s="101" t="str">
        <f t="shared" si="271"/>
        <v/>
      </c>
      <c r="GA366" s="101" t="str">
        <f t="shared" si="276"/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1"/>
        <v/>
      </c>
      <c r="GG366" s="101" t="str">
        <f t="shared" si="282"/>
        <v/>
      </c>
      <c r="GH366" s="101" t="str">
        <f t="shared" si="283"/>
        <v/>
      </c>
      <c r="GI366" s="101" t="str">
        <f t="shared" si="284"/>
        <v/>
      </c>
      <c r="GJ366" s="101" t="str">
        <f t="shared" si="285"/>
        <v/>
      </c>
      <c r="GK366" s="101" t="str">
        <f t="shared" si="286"/>
        <v/>
      </c>
      <c r="GL366" s="101" t="str">
        <f t="shared" si="287"/>
        <v/>
      </c>
    </row>
    <row r="367" spans="170:194" ht="16.5" x14ac:dyDescent="0.2">
      <c r="FN367" s="101">
        <v>362</v>
      </c>
      <c r="FO367" s="101">
        <f t="shared" si="272"/>
        <v>37</v>
      </c>
      <c r="FP367" s="101">
        <f t="shared" si="265"/>
        <v>5</v>
      </c>
      <c r="FQ367" s="14">
        <f t="shared" si="266"/>
        <v>5</v>
      </c>
      <c r="FR367" s="101" t="str">
        <f t="shared" si="273"/>
        <v>项羽专属武器-魂珠-5 1级</v>
      </c>
      <c r="FS367" s="101">
        <f t="shared" si="274"/>
        <v>5</v>
      </c>
      <c r="FT367" s="101">
        <f t="shared" si="275"/>
        <v>1</v>
      </c>
      <c r="FU367" s="101" t="str">
        <f t="shared" si="267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68"/>
        <v>专属强化石2</v>
      </c>
      <c r="FX367" s="101">
        <f t="shared" si="269"/>
        <v>3</v>
      </c>
      <c r="FY367" s="101" t="str">
        <f t="shared" si="270"/>
        <v>专属强化石3</v>
      </c>
      <c r="FZ367" s="101">
        <f t="shared" si="271"/>
        <v>2</v>
      </c>
      <c r="GA367" s="101">
        <f t="shared" si="276"/>
        <v>0.2</v>
      </c>
      <c r="GB367" s="101">
        <f t="shared" si="277"/>
        <v>1</v>
      </c>
      <c r="GC367" s="101">
        <f t="shared" si="278"/>
        <v>7</v>
      </c>
      <c r="GD367" s="101">
        <f t="shared" si="279"/>
        <v>0</v>
      </c>
      <c r="GE367" s="101">
        <f t="shared" si="280"/>
        <v>1</v>
      </c>
      <c r="GF367" s="101">
        <f t="shared" si="281"/>
        <v>2</v>
      </c>
      <c r="GG367" s="101">
        <f t="shared" si="282"/>
        <v>0.1012</v>
      </c>
      <c r="GH367" s="101">
        <f t="shared" si="283"/>
        <v>1</v>
      </c>
      <c r="GI367" s="101">
        <f t="shared" si="284"/>
        <v>3</v>
      </c>
      <c r="GJ367" s="101">
        <f t="shared" si="285"/>
        <v>0.40479999999999999</v>
      </c>
      <c r="GK367" s="101">
        <f t="shared" si="286"/>
        <v>1</v>
      </c>
      <c r="GL367" s="101">
        <f t="shared" si="287"/>
        <v>7</v>
      </c>
    </row>
    <row r="368" spans="170:194" ht="16.5" x14ac:dyDescent="0.2">
      <c r="FN368" s="101">
        <v>363</v>
      </c>
      <c r="FO368" s="101">
        <f t="shared" si="272"/>
        <v>38</v>
      </c>
      <c r="FP368" s="101">
        <f t="shared" si="265"/>
        <v>5</v>
      </c>
      <c r="FQ368" s="14">
        <f t="shared" si="266"/>
        <v>5</v>
      </c>
      <c r="FR368" s="101" t="str">
        <f t="shared" si="273"/>
        <v>项羽专属武器-魂珠-5 2级</v>
      </c>
      <c r="FS368" s="101">
        <f t="shared" si="274"/>
        <v>5</v>
      </c>
      <c r="FT368" s="101">
        <f t="shared" si="275"/>
        <v>2</v>
      </c>
      <c r="FU368" s="101" t="str">
        <f t="shared" si="267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68"/>
        <v>专属强化石2</v>
      </c>
      <c r="FX368" s="101">
        <f t="shared" si="269"/>
        <v>3</v>
      </c>
      <c r="FY368" s="101" t="str">
        <f t="shared" si="270"/>
        <v>专属强化石3</v>
      </c>
      <c r="FZ368" s="101">
        <f t="shared" si="271"/>
        <v>2</v>
      </c>
      <c r="GA368" s="101">
        <f t="shared" si="276"/>
        <v>0.1</v>
      </c>
      <c r="GB368" s="101">
        <f t="shared" si="277"/>
        <v>1</v>
      </c>
      <c r="GC368" s="101">
        <f t="shared" si="278"/>
        <v>15</v>
      </c>
      <c r="GD368" s="101">
        <f t="shared" si="279"/>
        <v>0</v>
      </c>
      <c r="GE368" s="101">
        <f t="shared" si="280"/>
        <v>1</v>
      </c>
      <c r="GF368" s="101">
        <f t="shared" si="281"/>
        <v>3</v>
      </c>
      <c r="GG368" s="101">
        <f t="shared" si="282"/>
        <v>5.0599999999999999E-2</v>
      </c>
      <c r="GH368" s="101">
        <f t="shared" si="283"/>
        <v>1</v>
      </c>
      <c r="GI368" s="101">
        <f t="shared" si="284"/>
        <v>7</v>
      </c>
      <c r="GJ368" s="101">
        <f t="shared" si="285"/>
        <v>0.2024</v>
      </c>
      <c r="GK368" s="101">
        <f t="shared" si="286"/>
        <v>1</v>
      </c>
      <c r="GL368" s="101">
        <f t="shared" si="287"/>
        <v>15</v>
      </c>
    </row>
    <row r="369" spans="170:194" ht="16.5" x14ac:dyDescent="0.2">
      <c r="FN369" s="101">
        <v>364</v>
      </c>
      <c r="FO369" s="101">
        <f t="shared" si="272"/>
        <v>39</v>
      </c>
      <c r="FP369" s="101">
        <f t="shared" si="265"/>
        <v>5</v>
      </c>
      <c r="FQ369" s="14">
        <f t="shared" si="266"/>
        <v>5</v>
      </c>
      <c r="FR369" s="101" t="str">
        <f t="shared" si="273"/>
        <v>项羽专属武器-魂珠-5 3级</v>
      </c>
      <c r="FS369" s="101">
        <f t="shared" si="274"/>
        <v>5</v>
      </c>
      <c r="FT369" s="101">
        <f t="shared" si="275"/>
        <v>3</v>
      </c>
      <c r="FU369" s="101" t="str">
        <f t="shared" si="267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68"/>
        <v>专属强化石2</v>
      </c>
      <c r="FX369" s="101">
        <f t="shared" si="269"/>
        <v>3</v>
      </c>
      <c r="FY369" s="101" t="str">
        <f t="shared" si="270"/>
        <v>专属强化石3</v>
      </c>
      <c r="FZ369" s="101">
        <f t="shared" si="271"/>
        <v>2</v>
      </c>
      <c r="GA369" s="101">
        <f t="shared" si="276"/>
        <v>7.0000000000000007E-2</v>
      </c>
      <c r="GB369" s="101">
        <f t="shared" si="277"/>
        <v>1</v>
      </c>
      <c r="GC369" s="101">
        <f t="shared" si="278"/>
        <v>22</v>
      </c>
      <c r="GD369" s="101">
        <f t="shared" si="279"/>
        <v>0</v>
      </c>
      <c r="GE369" s="101">
        <f t="shared" si="280"/>
        <v>1</v>
      </c>
      <c r="GF369" s="101">
        <f t="shared" si="281"/>
        <v>5</v>
      </c>
      <c r="GG369" s="101">
        <f t="shared" si="282"/>
        <v>3.3700000000000001E-2</v>
      </c>
      <c r="GH369" s="101">
        <f t="shared" si="283"/>
        <v>1</v>
      </c>
      <c r="GI369" s="101">
        <f t="shared" si="284"/>
        <v>10</v>
      </c>
      <c r="GJ369" s="101">
        <f t="shared" si="285"/>
        <v>0.13489999999999999</v>
      </c>
      <c r="GK369" s="101">
        <f t="shared" si="286"/>
        <v>1</v>
      </c>
      <c r="GL369" s="101">
        <f t="shared" si="287"/>
        <v>22</v>
      </c>
    </row>
    <row r="370" spans="170:194" ht="16.5" x14ac:dyDescent="0.2">
      <c r="FN370" s="101">
        <v>365</v>
      </c>
      <c r="FO370" s="101">
        <f t="shared" si="272"/>
        <v>40</v>
      </c>
      <c r="FP370" s="101">
        <f t="shared" si="265"/>
        <v>5</v>
      </c>
      <c r="FQ370" s="14">
        <f t="shared" si="266"/>
        <v>5</v>
      </c>
      <c r="FR370" s="101" t="str">
        <f t="shared" si="273"/>
        <v>项羽专属武器-魂珠-5 4级</v>
      </c>
      <c r="FS370" s="101">
        <f t="shared" si="274"/>
        <v>5</v>
      </c>
      <c r="FT370" s="101">
        <f t="shared" si="275"/>
        <v>4</v>
      </c>
      <c r="FU370" s="101" t="str">
        <f t="shared" si="267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68"/>
        <v>专属强化石2</v>
      </c>
      <c r="FX370" s="101">
        <f t="shared" si="269"/>
        <v>5</v>
      </c>
      <c r="FY370" s="101" t="str">
        <f t="shared" si="270"/>
        <v>专属强化石3</v>
      </c>
      <c r="FZ370" s="101">
        <f t="shared" si="271"/>
        <v>3</v>
      </c>
      <c r="GA370" s="101">
        <f t="shared" si="276"/>
        <v>0.06</v>
      </c>
      <c r="GB370" s="101">
        <f t="shared" si="277"/>
        <v>1</v>
      </c>
      <c r="GC370" s="101">
        <f t="shared" si="278"/>
        <v>25</v>
      </c>
      <c r="GD370" s="101">
        <f t="shared" si="279"/>
        <v>0</v>
      </c>
      <c r="GE370" s="101">
        <f t="shared" si="280"/>
        <v>1</v>
      </c>
      <c r="GF370" s="101">
        <f t="shared" si="281"/>
        <v>6</v>
      </c>
      <c r="GG370" s="101">
        <f t="shared" si="282"/>
        <v>3.04E-2</v>
      </c>
      <c r="GH370" s="101">
        <f t="shared" si="283"/>
        <v>1</v>
      </c>
      <c r="GI370" s="101">
        <f t="shared" si="284"/>
        <v>12</v>
      </c>
      <c r="GJ370" s="101">
        <f t="shared" si="285"/>
        <v>0.12139999999999999</v>
      </c>
      <c r="GK370" s="101">
        <f t="shared" si="286"/>
        <v>1</v>
      </c>
      <c r="GL370" s="101">
        <f t="shared" si="287"/>
        <v>25</v>
      </c>
    </row>
    <row r="371" spans="170:194" ht="16.5" x14ac:dyDescent="0.2">
      <c r="FN371" s="101">
        <v>366</v>
      </c>
      <c r="FO371" s="101">
        <f t="shared" si="272"/>
        <v>41</v>
      </c>
      <c r="FP371" s="101">
        <f t="shared" si="265"/>
        <v>5</v>
      </c>
      <c r="FQ371" s="14">
        <f t="shared" si="266"/>
        <v>5</v>
      </c>
      <c r="FR371" s="101" t="str">
        <f t="shared" si="273"/>
        <v>项羽专属武器-魂珠-5 5级</v>
      </c>
      <c r="FS371" s="101">
        <f t="shared" si="274"/>
        <v>5</v>
      </c>
      <c r="FT371" s="101">
        <f t="shared" si="275"/>
        <v>5</v>
      </c>
      <c r="FU371" s="101" t="str">
        <f t="shared" si="267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68"/>
        <v>专属强化石2</v>
      </c>
      <c r="FX371" s="101">
        <f t="shared" si="269"/>
        <v>5</v>
      </c>
      <c r="FY371" s="101" t="str">
        <f t="shared" si="270"/>
        <v>专属强化石3</v>
      </c>
      <c r="FZ371" s="101">
        <f t="shared" si="271"/>
        <v>3</v>
      </c>
      <c r="GA371" s="101">
        <f t="shared" si="276"/>
        <v>0.04</v>
      </c>
      <c r="GB371" s="101">
        <f t="shared" si="277"/>
        <v>1</v>
      </c>
      <c r="GC371" s="101">
        <f t="shared" si="278"/>
        <v>40</v>
      </c>
      <c r="GD371" s="101">
        <f t="shared" si="279"/>
        <v>0</v>
      </c>
      <c r="GE371" s="101">
        <f t="shared" si="280"/>
        <v>1</v>
      </c>
      <c r="GF371" s="101">
        <f t="shared" si="281"/>
        <v>9</v>
      </c>
      <c r="GG371" s="101">
        <f t="shared" si="282"/>
        <v>1.9E-2</v>
      </c>
      <c r="GH371" s="101">
        <f t="shared" si="283"/>
        <v>1</v>
      </c>
      <c r="GI371" s="101">
        <f t="shared" si="284"/>
        <v>18</v>
      </c>
      <c r="GJ371" s="101">
        <f t="shared" si="285"/>
        <v>7.5899999999999995E-2</v>
      </c>
      <c r="GK371" s="101">
        <f t="shared" si="286"/>
        <v>1</v>
      </c>
      <c r="GL371" s="101">
        <f t="shared" si="287"/>
        <v>40</v>
      </c>
    </row>
    <row r="372" spans="170:194" ht="16.5" x14ac:dyDescent="0.2">
      <c r="FN372" s="101">
        <v>367</v>
      </c>
      <c r="FO372" s="101">
        <f t="shared" si="272"/>
        <v>42</v>
      </c>
      <c r="FP372" s="101">
        <f t="shared" si="265"/>
        <v>5</v>
      </c>
      <c r="FQ372" s="14">
        <f t="shared" si="266"/>
        <v>5</v>
      </c>
      <c r="FR372" s="101" t="str">
        <f t="shared" si="273"/>
        <v>项羽专属武器-魂珠-5 6级</v>
      </c>
      <c r="FS372" s="101">
        <f t="shared" si="274"/>
        <v>5</v>
      </c>
      <c r="FT372" s="101">
        <f t="shared" si="275"/>
        <v>6</v>
      </c>
      <c r="FU372" s="101" t="str">
        <f t="shared" si="267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68"/>
        <v>专属强化石2</v>
      </c>
      <c r="FX372" s="101">
        <f t="shared" si="269"/>
        <v>8</v>
      </c>
      <c r="FY372" s="101" t="str">
        <f t="shared" si="270"/>
        <v>专属强化石3</v>
      </c>
      <c r="FZ372" s="101">
        <f t="shared" si="271"/>
        <v>5</v>
      </c>
      <c r="GA372" s="101">
        <f t="shared" si="276"/>
        <v>0.04</v>
      </c>
      <c r="GB372" s="101">
        <f t="shared" si="277"/>
        <v>1</v>
      </c>
      <c r="GC372" s="101">
        <f t="shared" si="278"/>
        <v>39</v>
      </c>
      <c r="GD372" s="101">
        <f t="shared" si="279"/>
        <v>0</v>
      </c>
      <c r="GE372" s="101">
        <f t="shared" si="280"/>
        <v>1</v>
      </c>
      <c r="GF372" s="101">
        <f t="shared" si="281"/>
        <v>9</v>
      </c>
      <c r="GG372" s="101">
        <f t="shared" si="282"/>
        <v>1.95E-2</v>
      </c>
      <c r="GH372" s="101">
        <f t="shared" si="283"/>
        <v>1</v>
      </c>
      <c r="GI372" s="101">
        <f t="shared" si="284"/>
        <v>18</v>
      </c>
      <c r="GJ372" s="101">
        <f t="shared" si="285"/>
        <v>7.7799999999999994E-2</v>
      </c>
      <c r="GK372" s="101">
        <f t="shared" si="286"/>
        <v>1</v>
      </c>
      <c r="GL372" s="101">
        <f t="shared" si="287"/>
        <v>39</v>
      </c>
    </row>
    <row r="373" spans="170:194" ht="16.5" x14ac:dyDescent="0.2">
      <c r="FN373" s="101">
        <v>368</v>
      </c>
      <c r="FO373" s="101">
        <f t="shared" si="272"/>
        <v>43</v>
      </c>
      <c r="FP373" s="101">
        <f t="shared" si="265"/>
        <v>5</v>
      </c>
      <c r="FQ373" s="14">
        <f t="shared" si="266"/>
        <v>5</v>
      </c>
      <c r="FR373" s="101" t="str">
        <f t="shared" si="273"/>
        <v>项羽专属武器-魂珠-5 7级</v>
      </c>
      <c r="FS373" s="101">
        <f t="shared" si="274"/>
        <v>5</v>
      </c>
      <c r="FT373" s="101">
        <f t="shared" si="275"/>
        <v>7</v>
      </c>
      <c r="FU373" s="101" t="str">
        <f t="shared" si="267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68"/>
        <v>专属强化石2</v>
      </c>
      <c r="FX373" s="101">
        <f t="shared" si="269"/>
        <v>8</v>
      </c>
      <c r="FY373" s="101" t="str">
        <f t="shared" si="270"/>
        <v>专属强化石3</v>
      </c>
      <c r="FZ373" s="101">
        <f t="shared" si="271"/>
        <v>5</v>
      </c>
      <c r="GA373" s="101">
        <f t="shared" si="276"/>
        <v>0.02</v>
      </c>
      <c r="GB373" s="101">
        <f t="shared" si="277"/>
        <v>1</v>
      </c>
      <c r="GC373" s="101">
        <f t="shared" si="278"/>
        <v>62</v>
      </c>
      <c r="GD373" s="101">
        <f t="shared" si="279"/>
        <v>0</v>
      </c>
      <c r="GE373" s="101">
        <f t="shared" si="280"/>
        <v>1</v>
      </c>
      <c r="GF373" s="101">
        <f t="shared" si="281"/>
        <v>15</v>
      </c>
      <c r="GG373" s="101">
        <f t="shared" si="282"/>
        <v>1.2E-2</v>
      </c>
      <c r="GH373" s="101">
        <f t="shared" si="283"/>
        <v>1</v>
      </c>
      <c r="GI373" s="101">
        <f t="shared" si="284"/>
        <v>29</v>
      </c>
      <c r="GJ373" s="101">
        <f t="shared" si="285"/>
        <v>4.82E-2</v>
      </c>
      <c r="GK373" s="101">
        <f t="shared" si="286"/>
        <v>1</v>
      </c>
      <c r="GL373" s="101">
        <f t="shared" si="287"/>
        <v>62</v>
      </c>
    </row>
    <row r="374" spans="170:194" ht="16.5" x14ac:dyDescent="0.2">
      <c r="FN374" s="101">
        <v>369</v>
      </c>
      <c r="FO374" s="101">
        <f t="shared" si="272"/>
        <v>44</v>
      </c>
      <c r="FP374" s="101">
        <f t="shared" si="265"/>
        <v>5</v>
      </c>
      <c r="FQ374" s="14">
        <f t="shared" si="266"/>
        <v>5</v>
      </c>
      <c r="FR374" s="101" t="str">
        <f t="shared" si="273"/>
        <v>项羽专属武器-魂珠-5 8级</v>
      </c>
      <c r="FS374" s="101">
        <f t="shared" si="274"/>
        <v>5</v>
      </c>
      <c r="FT374" s="101">
        <f t="shared" si="275"/>
        <v>8</v>
      </c>
      <c r="FU374" s="101" t="str">
        <f t="shared" si="267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68"/>
        <v>专属强化石2</v>
      </c>
      <c r="FX374" s="101">
        <f t="shared" si="269"/>
        <v>11</v>
      </c>
      <c r="FY374" s="101" t="str">
        <f t="shared" si="270"/>
        <v>专属强化石3</v>
      </c>
      <c r="FZ374" s="101">
        <f t="shared" si="271"/>
        <v>7</v>
      </c>
      <c r="GA374" s="101">
        <f t="shared" si="276"/>
        <v>0.02</v>
      </c>
      <c r="GB374" s="101">
        <f t="shared" si="277"/>
        <v>1</v>
      </c>
      <c r="GC374" s="101">
        <f t="shared" si="278"/>
        <v>72</v>
      </c>
      <c r="GD374" s="101">
        <f t="shared" si="279"/>
        <v>0</v>
      </c>
      <c r="GE374" s="101">
        <f t="shared" si="280"/>
        <v>1</v>
      </c>
      <c r="GF374" s="101">
        <f t="shared" si="281"/>
        <v>17</v>
      </c>
      <c r="GG374" s="101">
        <f t="shared" si="282"/>
        <v>1.04E-2</v>
      </c>
      <c r="GH374" s="101">
        <f t="shared" si="283"/>
        <v>1</v>
      </c>
      <c r="GI374" s="101">
        <f t="shared" si="284"/>
        <v>34</v>
      </c>
      <c r="GJ374" s="101">
        <f t="shared" si="285"/>
        <v>4.1700000000000001E-2</v>
      </c>
      <c r="GK374" s="101">
        <f t="shared" si="286"/>
        <v>1</v>
      </c>
      <c r="GL374" s="101">
        <f t="shared" si="287"/>
        <v>72</v>
      </c>
    </row>
    <row r="375" spans="170:194" ht="16.5" x14ac:dyDescent="0.2">
      <c r="FN375" s="101">
        <v>370</v>
      </c>
      <c r="FO375" s="101">
        <f t="shared" si="272"/>
        <v>45</v>
      </c>
      <c r="FP375" s="101">
        <f t="shared" si="265"/>
        <v>5</v>
      </c>
      <c r="FQ375" s="14">
        <f t="shared" si="266"/>
        <v>5</v>
      </c>
      <c r="FR375" s="101" t="str">
        <f t="shared" si="273"/>
        <v>项羽专属武器-魂珠-5 9级</v>
      </c>
      <c r="FS375" s="101">
        <f t="shared" si="274"/>
        <v>5</v>
      </c>
      <c r="FT375" s="101">
        <f t="shared" si="275"/>
        <v>9</v>
      </c>
      <c r="FU375" s="101" t="str">
        <f t="shared" si="267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68"/>
        <v>专属强化石2</v>
      </c>
      <c r="FX375" s="101">
        <f t="shared" si="269"/>
        <v>14</v>
      </c>
      <c r="FY375" s="101" t="str">
        <f t="shared" si="270"/>
        <v>专属强化石3</v>
      </c>
      <c r="FZ375" s="101">
        <f t="shared" si="271"/>
        <v>9</v>
      </c>
      <c r="GA375" s="101">
        <f t="shared" si="276"/>
        <v>0.02</v>
      </c>
      <c r="GB375" s="101">
        <f t="shared" si="277"/>
        <v>1</v>
      </c>
      <c r="GC375" s="101">
        <f t="shared" si="278"/>
        <v>91</v>
      </c>
      <c r="GD375" s="101">
        <f t="shared" si="279"/>
        <v>0</v>
      </c>
      <c r="GE375" s="101">
        <f t="shared" si="280"/>
        <v>1</v>
      </c>
      <c r="GF375" s="101">
        <f t="shared" si="281"/>
        <v>21</v>
      </c>
      <c r="GG375" s="101">
        <f t="shared" si="282"/>
        <v>8.3000000000000001E-3</v>
      </c>
      <c r="GH375" s="101">
        <f t="shared" si="283"/>
        <v>1</v>
      </c>
      <c r="GI375" s="101">
        <f t="shared" si="284"/>
        <v>42</v>
      </c>
      <c r="GJ375" s="101">
        <f t="shared" si="285"/>
        <v>3.3099999999999997E-2</v>
      </c>
      <c r="GK375" s="101">
        <f t="shared" si="286"/>
        <v>1</v>
      </c>
      <c r="GL375" s="101">
        <f t="shared" si="287"/>
        <v>91</v>
      </c>
    </row>
    <row r="376" spans="170:194" ht="16.5" x14ac:dyDescent="0.2">
      <c r="FN376" s="101">
        <v>371</v>
      </c>
      <c r="FO376" s="101">
        <f t="shared" si="272"/>
        <v>0</v>
      </c>
      <c r="FP376" s="101">
        <f t="shared" si="265"/>
        <v>5</v>
      </c>
      <c r="FQ376" s="14">
        <f t="shared" si="266"/>
        <v>5</v>
      </c>
      <c r="FR376" s="101" t="str">
        <f t="shared" si="273"/>
        <v>项羽专属武器-魂珠-6 0级</v>
      </c>
      <c r="FS376" s="101">
        <f t="shared" si="274"/>
        <v>6</v>
      </c>
      <c r="FT376" s="101">
        <f t="shared" si="275"/>
        <v>0</v>
      </c>
      <c r="FU376" s="101" t="str">
        <f t="shared" si="267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68"/>
        <v/>
      </c>
      <c r="FX376" s="101" t="str">
        <f t="shared" si="269"/>
        <v/>
      </c>
      <c r="FY376" s="101" t="str">
        <f t="shared" si="270"/>
        <v/>
      </c>
      <c r="FZ376" s="101" t="str">
        <f t="shared" si="271"/>
        <v/>
      </c>
      <c r="GA376" s="101" t="str">
        <f t="shared" si="276"/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1"/>
        <v/>
      </c>
      <c r="GG376" s="101" t="str">
        <f t="shared" si="282"/>
        <v/>
      </c>
      <c r="GH376" s="101" t="str">
        <f t="shared" si="283"/>
        <v/>
      </c>
      <c r="GI376" s="101" t="str">
        <f t="shared" si="284"/>
        <v/>
      </c>
      <c r="GJ376" s="101" t="str">
        <f t="shared" si="285"/>
        <v/>
      </c>
      <c r="GK376" s="101" t="str">
        <f t="shared" si="286"/>
        <v/>
      </c>
      <c r="GL376" s="101" t="str">
        <f t="shared" si="287"/>
        <v/>
      </c>
    </row>
    <row r="377" spans="170:194" ht="16.5" x14ac:dyDescent="0.2">
      <c r="FN377" s="101">
        <v>372</v>
      </c>
      <c r="FO377" s="101">
        <f t="shared" si="272"/>
        <v>46</v>
      </c>
      <c r="FP377" s="101">
        <f t="shared" si="265"/>
        <v>5</v>
      </c>
      <c r="FQ377" s="14">
        <f t="shared" si="266"/>
        <v>5</v>
      </c>
      <c r="FR377" s="101" t="str">
        <f t="shared" si="273"/>
        <v>项羽专属武器-魂珠-6 1级</v>
      </c>
      <c r="FS377" s="101">
        <f t="shared" si="274"/>
        <v>6</v>
      </c>
      <c r="FT377" s="101">
        <f t="shared" si="275"/>
        <v>1</v>
      </c>
      <c r="FU377" s="101" t="str">
        <f t="shared" si="267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68"/>
        <v>专属强化石3</v>
      </c>
      <c r="FX377" s="101">
        <f t="shared" si="269"/>
        <v>5</v>
      </c>
      <c r="FY377" s="101" t="str">
        <f t="shared" si="270"/>
        <v>专属强化石4</v>
      </c>
      <c r="FZ377" s="101">
        <f t="shared" si="271"/>
        <v>1</v>
      </c>
      <c r="GA377" s="101">
        <f t="shared" si="276"/>
        <v>0.17</v>
      </c>
      <c r="GB377" s="101">
        <f t="shared" si="277"/>
        <v>1</v>
      </c>
      <c r="GC377" s="101">
        <f t="shared" si="278"/>
        <v>9</v>
      </c>
      <c r="GD377" s="101">
        <f t="shared" si="279"/>
        <v>0</v>
      </c>
      <c r="GE377" s="101">
        <f t="shared" si="280"/>
        <v>1</v>
      </c>
      <c r="GF377" s="101">
        <f t="shared" si="281"/>
        <v>2</v>
      </c>
      <c r="GG377" s="101">
        <f t="shared" si="282"/>
        <v>8.2900000000000001E-2</v>
      </c>
      <c r="GH377" s="101">
        <f t="shared" si="283"/>
        <v>1</v>
      </c>
      <c r="GI377" s="101">
        <f t="shared" si="284"/>
        <v>4</v>
      </c>
      <c r="GJ377" s="101">
        <f t="shared" si="285"/>
        <v>0.33139999999999997</v>
      </c>
      <c r="GK377" s="101">
        <f t="shared" si="286"/>
        <v>1</v>
      </c>
      <c r="GL377" s="101">
        <f t="shared" si="287"/>
        <v>9</v>
      </c>
    </row>
    <row r="378" spans="170:194" ht="16.5" x14ac:dyDescent="0.2">
      <c r="FN378" s="101">
        <v>373</v>
      </c>
      <c r="FO378" s="101">
        <f t="shared" si="272"/>
        <v>47</v>
      </c>
      <c r="FP378" s="101">
        <f t="shared" si="265"/>
        <v>5</v>
      </c>
      <c r="FQ378" s="14">
        <f t="shared" si="266"/>
        <v>5</v>
      </c>
      <c r="FR378" s="101" t="str">
        <f t="shared" si="273"/>
        <v>项羽专属武器-魂珠-6 2级</v>
      </c>
      <c r="FS378" s="101">
        <f t="shared" si="274"/>
        <v>6</v>
      </c>
      <c r="FT378" s="101">
        <f t="shared" si="275"/>
        <v>2</v>
      </c>
      <c r="FU378" s="101" t="str">
        <f t="shared" si="267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68"/>
        <v>专属强化石3</v>
      </c>
      <c r="FX378" s="101">
        <f t="shared" si="269"/>
        <v>10</v>
      </c>
      <c r="FY378" s="101" t="str">
        <f t="shared" si="270"/>
        <v>专属强化石4</v>
      </c>
      <c r="FZ378" s="101">
        <f t="shared" si="271"/>
        <v>2</v>
      </c>
      <c r="GA378" s="101">
        <f t="shared" si="276"/>
        <v>0.17</v>
      </c>
      <c r="GB378" s="101">
        <f t="shared" si="277"/>
        <v>1</v>
      </c>
      <c r="GC378" s="101">
        <f t="shared" si="278"/>
        <v>9</v>
      </c>
      <c r="GD378" s="101">
        <f t="shared" si="279"/>
        <v>0</v>
      </c>
      <c r="GE378" s="101">
        <f t="shared" si="280"/>
        <v>1</v>
      </c>
      <c r="GF378" s="101">
        <f t="shared" si="281"/>
        <v>2</v>
      </c>
      <c r="GG378" s="101">
        <f t="shared" si="282"/>
        <v>8.2900000000000001E-2</v>
      </c>
      <c r="GH378" s="101">
        <f t="shared" si="283"/>
        <v>1</v>
      </c>
      <c r="GI378" s="101">
        <f t="shared" si="284"/>
        <v>4</v>
      </c>
      <c r="GJ378" s="101">
        <f t="shared" si="285"/>
        <v>0.33139999999999997</v>
      </c>
      <c r="GK378" s="101">
        <f t="shared" si="286"/>
        <v>1</v>
      </c>
      <c r="GL378" s="101">
        <f t="shared" si="287"/>
        <v>9</v>
      </c>
    </row>
    <row r="379" spans="170:194" ht="16.5" x14ac:dyDescent="0.2">
      <c r="FN379" s="101">
        <v>374</v>
      </c>
      <c r="FO379" s="101">
        <f t="shared" si="272"/>
        <v>48</v>
      </c>
      <c r="FP379" s="101">
        <f t="shared" si="265"/>
        <v>5</v>
      </c>
      <c r="FQ379" s="14">
        <f t="shared" si="266"/>
        <v>5</v>
      </c>
      <c r="FR379" s="101" t="str">
        <f t="shared" si="273"/>
        <v>项羽专属武器-魂珠-6 3级</v>
      </c>
      <c r="FS379" s="101">
        <f t="shared" si="274"/>
        <v>6</v>
      </c>
      <c r="FT379" s="101">
        <f t="shared" si="275"/>
        <v>3</v>
      </c>
      <c r="FU379" s="101" t="str">
        <f t="shared" si="267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68"/>
        <v>专属强化石3</v>
      </c>
      <c r="FX379" s="101">
        <f t="shared" si="269"/>
        <v>10</v>
      </c>
      <c r="FY379" s="101" t="str">
        <f t="shared" si="270"/>
        <v>专属强化石4</v>
      </c>
      <c r="FZ379" s="101">
        <f t="shared" si="271"/>
        <v>2</v>
      </c>
      <c r="GA379" s="101">
        <f t="shared" si="276"/>
        <v>0.11</v>
      </c>
      <c r="GB379" s="101">
        <f t="shared" si="277"/>
        <v>1</v>
      </c>
      <c r="GC379" s="101">
        <f t="shared" si="278"/>
        <v>14</v>
      </c>
      <c r="GD379" s="101">
        <f t="shared" si="279"/>
        <v>0</v>
      </c>
      <c r="GE379" s="101">
        <f t="shared" si="280"/>
        <v>1</v>
      </c>
      <c r="GF379" s="101">
        <f t="shared" si="281"/>
        <v>3</v>
      </c>
      <c r="GG379" s="101">
        <f t="shared" si="282"/>
        <v>5.5199999999999999E-2</v>
      </c>
      <c r="GH379" s="101">
        <f t="shared" si="283"/>
        <v>1</v>
      </c>
      <c r="GI379" s="101">
        <f t="shared" si="284"/>
        <v>6</v>
      </c>
      <c r="GJ379" s="101">
        <f t="shared" si="285"/>
        <v>0.221</v>
      </c>
      <c r="GK379" s="101">
        <f t="shared" si="286"/>
        <v>1</v>
      </c>
      <c r="GL379" s="101">
        <f t="shared" si="287"/>
        <v>14</v>
      </c>
    </row>
    <row r="380" spans="170:194" ht="16.5" x14ac:dyDescent="0.2">
      <c r="FN380" s="101">
        <v>375</v>
      </c>
      <c r="FO380" s="101">
        <f t="shared" si="272"/>
        <v>49</v>
      </c>
      <c r="FP380" s="101">
        <f t="shared" si="265"/>
        <v>5</v>
      </c>
      <c r="FQ380" s="14">
        <f t="shared" si="266"/>
        <v>5</v>
      </c>
      <c r="FR380" s="101" t="str">
        <f t="shared" si="273"/>
        <v>项羽专属武器-魂珠-6 4级</v>
      </c>
      <c r="FS380" s="101">
        <f t="shared" si="274"/>
        <v>6</v>
      </c>
      <c r="FT380" s="101">
        <f t="shared" si="275"/>
        <v>4</v>
      </c>
      <c r="FU380" s="101" t="str">
        <f t="shared" si="267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68"/>
        <v>专属强化石3</v>
      </c>
      <c r="FX380" s="101">
        <f t="shared" si="269"/>
        <v>15</v>
      </c>
      <c r="FY380" s="101" t="str">
        <f t="shared" si="270"/>
        <v>专属强化石4</v>
      </c>
      <c r="FZ380" s="101">
        <f t="shared" si="271"/>
        <v>3</v>
      </c>
      <c r="GA380" s="101">
        <f t="shared" si="276"/>
        <v>0.1</v>
      </c>
      <c r="GB380" s="101">
        <f t="shared" si="277"/>
        <v>1</v>
      </c>
      <c r="GC380" s="101">
        <f t="shared" si="278"/>
        <v>15</v>
      </c>
      <c r="GD380" s="101">
        <f t="shared" si="279"/>
        <v>0</v>
      </c>
      <c r="GE380" s="101">
        <f t="shared" si="280"/>
        <v>1</v>
      </c>
      <c r="GF380" s="101">
        <f t="shared" si="281"/>
        <v>4</v>
      </c>
      <c r="GG380" s="101">
        <f t="shared" si="282"/>
        <v>4.9700000000000001E-2</v>
      </c>
      <c r="GH380" s="101">
        <f t="shared" si="283"/>
        <v>1</v>
      </c>
      <c r="GI380" s="101">
        <f t="shared" si="284"/>
        <v>7</v>
      </c>
      <c r="GJ380" s="101">
        <f t="shared" si="285"/>
        <v>0.19889999999999999</v>
      </c>
      <c r="GK380" s="101">
        <f t="shared" si="286"/>
        <v>1</v>
      </c>
      <c r="GL380" s="101">
        <f t="shared" si="287"/>
        <v>15</v>
      </c>
    </row>
    <row r="381" spans="170:194" ht="16.5" x14ac:dyDescent="0.2">
      <c r="FN381" s="101">
        <v>376</v>
      </c>
      <c r="FO381" s="101">
        <f t="shared" si="272"/>
        <v>50</v>
      </c>
      <c r="FP381" s="101">
        <f t="shared" si="265"/>
        <v>5</v>
      </c>
      <c r="FQ381" s="14">
        <f t="shared" si="266"/>
        <v>5</v>
      </c>
      <c r="FR381" s="101" t="str">
        <f t="shared" si="273"/>
        <v>项羽专属武器-魂珠-6 5级</v>
      </c>
      <c r="FS381" s="101">
        <f t="shared" si="274"/>
        <v>6</v>
      </c>
      <c r="FT381" s="101">
        <f t="shared" si="275"/>
        <v>5</v>
      </c>
      <c r="FU381" s="101" t="str">
        <f t="shared" si="267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68"/>
        <v>专属强化石3</v>
      </c>
      <c r="FX381" s="101">
        <f t="shared" si="269"/>
        <v>15</v>
      </c>
      <c r="FY381" s="101" t="str">
        <f t="shared" si="270"/>
        <v>专属强化石4</v>
      </c>
      <c r="FZ381" s="101">
        <f t="shared" si="271"/>
        <v>3</v>
      </c>
      <c r="GA381" s="101">
        <f t="shared" si="276"/>
        <v>0.06</v>
      </c>
      <c r="GB381" s="101">
        <f t="shared" si="277"/>
        <v>1</v>
      </c>
      <c r="GC381" s="101">
        <f t="shared" si="278"/>
        <v>24</v>
      </c>
      <c r="GD381" s="101">
        <f t="shared" si="279"/>
        <v>0</v>
      </c>
      <c r="GE381" s="101">
        <f t="shared" si="280"/>
        <v>1</v>
      </c>
      <c r="GF381" s="101">
        <f t="shared" si="281"/>
        <v>6</v>
      </c>
      <c r="GG381" s="101">
        <f t="shared" si="282"/>
        <v>3.1099999999999999E-2</v>
      </c>
      <c r="GH381" s="101">
        <f t="shared" si="283"/>
        <v>1</v>
      </c>
      <c r="GI381" s="101">
        <f t="shared" si="284"/>
        <v>11</v>
      </c>
      <c r="GJ381" s="101">
        <f t="shared" si="285"/>
        <v>0.12429999999999999</v>
      </c>
      <c r="GK381" s="101">
        <f t="shared" si="286"/>
        <v>1</v>
      </c>
      <c r="GL381" s="101">
        <f t="shared" si="287"/>
        <v>24</v>
      </c>
    </row>
    <row r="382" spans="170:194" ht="16.5" x14ac:dyDescent="0.2">
      <c r="FN382" s="101">
        <v>377</v>
      </c>
      <c r="FO382" s="101">
        <f t="shared" si="272"/>
        <v>51</v>
      </c>
      <c r="FP382" s="101">
        <f t="shared" si="265"/>
        <v>5</v>
      </c>
      <c r="FQ382" s="14">
        <f t="shared" si="266"/>
        <v>5</v>
      </c>
      <c r="FR382" s="101" t="str">
        <f t="shared" si="273"/>
        <v>项羽专属武器-魂珠-6 6级</v>
      </c>
      <c r="FS382" s="101">
        <f t="shared" si="274"/>
        <v>6</v>
      </c>
      <c r="FT382" s="101">
        <f t="shared" si="275"/>
        <v>6</v>
      </c>
      <c r="FU382" s="101" t="str">
        <f t="shared" si="267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68"/>
        <v>专属强化石3</v>
      </c>
      <c r="FX382" s="101">
        <f t="shared" si="269"/>
        <v>20</v>
      </c>
      <c r="FY382" s="101" t="str">
        <f t="shared" si="270"/>
        <v>专属强化石4</v>
      </c>
      <c r="FZ382" s="101">
        <f t="shared" si="271"/>
        <v>4</v>
      </c>
      <c r="GA382" s="101">
        <f t="shared" si="276"/>
        <v>0.05</v>
      </c>
      <c r="GB382" s="101">
        <f t="shared" si="277"/>
        <v>1</v>
      </c>
      <c r="GC382" s="101">
        <f t="shared" si="278"/>
        <v>29</v>
      </c>
      <c r="GD382" s="101">
        <f t="shared" si="279"/>
        <v>0</v>
      </c>
      <c r="GE382" s="101">
        <f t="shared" si="280"/>
        <v>1</v>
      </c>
      <c r="GF382" s="101">
        <f t="shared" si="281"/>
        <v>7</v>
      </c>
      <c r="GG382" s="101">
        <f t="shared" si="282"/>
        <v>2.5499999999999998E-2</v>
      </c>
      <c r="GH382" s="101">
        <f t="shared" si="283"/>
        <v>1</v>
      </c>
      <c r="GI382" s="101">
        <f t="shared" si="284"/>
        <v>14</v>
      </c>
      <c r="GJ382" s="101">
        <f t="shared" si="285"/>
        <v>0.10199999999999999</v>
      </c>
      <c r="GK382" s="101">
        <f t="shared" si="286"/>
        <v>1</v>
      </c>
      <c r="GL382" s="101">
        <f t="shared" si="287"/>
        <v>29</v>
      </c>
    </row>
    <row r="383" spans="170:194" ht="16.5" x14ac:dyDescent="0.2">
      <c r="FN383" s="101">
        <v>378</v>
      </c>
      <c r="FO383" s="101">
        <f t="shared" si="272"/>
        <v>52</v>
      </c>
      <c r="FP383" s="101">
        <f t="shared" si="265"/>
        <v>5</v>
      </c>
      <c r="FQ383" s="14">
        <f t="shared" si="266"/>
        <v>5</v>
      </c>
      <c r="FR383" s="101" t="str">
        <f t="shared" si="273"/>
        <v>项羽专属武器-魂珠-6 7级</v>
      </c>
      <c r="FS383" s="101">
        <f t="shared" si="274"/>
        <v>6</v>
      </c>
      <c r="FT383" s="101">
        <f t="shared" si="275"/>
        <v>7</v>
      </c>
      <c r="FU383" s="101" t="str">
        <f t="shared" si="267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68"/>
        <v>专属强化石3</v>
      </c>
      <c r="FX383" s="101">
        <f t="shared" si="269"/>
        <v>25</v>
      </c>
      <c r="FY383" s="101" t="str">
        <f t="shared" si="270"/>
        <v>专属强化石4</v>
      </c>
      <c r="FZ383" s="101">
        <f t="shared" si="271"/>
        <v>5</v>
      </c>
      <c r="GA383" s="101">
        <f t="shared" si="276"/>
        <v>0.04</v>
      </c>
      <c r="GB383" s="101">
        <f t="shared" si="277"/>
        <v>1</v>
      </c>
      <c r="GC383" s="101">
        <f t="shared" si="278"/>
        <v>38</v>
      </c>
      <c r="GD383" s="101">
        <f t="shared" si="279"/>
        <v>0</v>
      </c>
      <c r="GE383" s="101">
        <f t="shared" si="280"/>
        <v>1</v>
      </c>
      <c r="GF383" s="101">
        <f t="shared" si="281"/>
        <v>9</v>
      </c>
      <c r="GG383" s="101">
        <f t="shared" si="282"/>
        <v>1.9699999999999999E-2</v>
      </c>
      <c r="GH383" s="101">
        <f t="shared" si="283"/>
        <v>1</v>
      </c>
      <c r="GI383" s="101">
        <f t="shared" si="284"/>
        <v>18</v>
      </c>
      <c r="GJ383" s="101">
        <f t="shared" si="285"/>
        <v>7.8899999999999998E-2</v>
      </c>
      <c r="GK383" s="101">
        <f t="shared" si="286"/>
        <v>1</v>
      </c>
      <c r="GL383" s="101">
        <f t="shared" si="287"/>
        <v>38</v>
      </c>
    </row>
    <row r="384" spans="170:194" ht="16.5" x14ac:dyDescent="0.2">
      <c r="FN384" s="101">
        <v>379</v>
      </c>
      <c r="FO384" s="101">
        <f t="shared" si="272"/>
        <v>53</v>
      </c>
      <c r="FP384" s="101">
        <f t="shared" si="265"/>
        <v>5</v>
      </c>
      <c r="FQ384" s="14">
        <f t="shared" si="266"/>
        <v>5</v>
      </c>
      <c r="FR384" s="101" t="str">
        <f t="shared" si="273"/>
        <v>项羽专属武器-魂珠-6 8级</v>
      </c>
      <c r="FS384" s="101">
        <f t="shared" si="274"/>
        <v>6</v>
      </c>
      <c r="FT384" s="101">
        <f t="shared" si="275"/>
        <v>8</v>
      </c>
      <c r="FU384" s="101" t="str">
        <f t="shared" si="267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68"/>
        <v>专属强化石3</v>
      </c>
      <c r="FX384" s="101">
        <f t="shared" si="269"/>
        <v>35</v>
      </c>
      <c r="FY384" s="101" t="str">
        <f t="shared" si="270"/>
        <v>专属强化石4</v>
      </c>
      <c r="FZ384" s="101">
        <f t="shared" si="271"/>
        <v>7</v>
      </c>
      <c r="GA384" s="101">
        <f t="shared" si="276"/>
        <v>0.03</v>
      </c>
      <c r="GB384" s="101">
        <f t="shared" si="277"/>
        <v>1</v>
      </c>
      <c r="GC384" s="101">
        <f t="shared" si="278"/>
        <v>44</v>
      </c>
      <c r="GD384" s="101">
        <f t="shared" si="279"/>
        <v>0</v>
      </c>
      <c r="GE384" s="101">
        <f t="shared" si="280"/>
        <v>1</v>
      </c>
      <c r="GF384" s="101">
        <f t="shared" si="281"/>
        <v>10</v>
      </c>
      <c r="GG384" s="101">
        <f t="shared" si="282"/>
        <v>1.7100000000000001E-2</v>
      </c>
      <c r="GH384" s="101">
        <f t="shared" si="283"/>
        <v>1</v>
      </c>
      <c r="GI384" s="101">
        <f t="shared" si="284"/>
        <v>21</v>
      </c>
      <c r="GJ384" s="101">
        <f t="shared" si="285"/>
        <v>6.8199999999999997E-2</v>
      </c>
      <c r="GK384" s="101">
        <f t="shared" si="286"/>
        <v>1</v>
      </c>
      <c r="GL384" s="101">
        <f t="shared" si="287"/>
        <v>44</v>
      </c>
    </row>
    <row r="385" spans="170:194" ht="16.5" x14ac:dyDescent="0.2">
      <c r="FN385" s="101">
        <v>380</v>
      </c>
      <c r="FO385" s="101">
        <f t="shared" si="272"/>
        <v>54</v>
      </c>
      <c r="FP385" s="101">
        <f t="shared" si="265"/>
        <v>5</v>
      </c>
      <c r="FQ385" s="14">
        <f t="shared" si="266"/>
        <v>5</v>
      </c>
      <c r="FR385" s="101" t="str">
        <f t="shared" si="273"/>
        <v>项羽专属武器-魂珠-6 9级</v>
      </c>
      <c r="FS385" s="101">
        <f t="shared" si="274"/>
        <v>6</v>
      </c>
      <c r="FT385" s="101">
        <f t="shared" si="275"/>
        <v>9</v>
      </c>
      <c r="FU385" s="101" t="str">
        <f t="shared" si="267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68"/>
        <v>专属强化石3</v>
      </c>
      <c r="FX385" s="101">
        <f t="shared" si="269"/>
        <v>40</v>
      </c>
      <c r="FY385" s="101" t="str">
        <f t="shared" si="270"/>
        <v>专属强化石4</v>
      </c>
      <c r="FZ385" s="101">
        <f t="shared" si="271"/>
        <v>8</v>
      </c>
      <c r="GA385" s="101">
        <f t="shared" si="276"/>
        <v>0.02</v>
      </c>
      <c r="GB385" s="101">
        <f t="shared" si="277"/>
        <v>1</v>
      </c>
      <c r="GC385" s="101">
        <f t="shared" si="278"/>
        <v>62</v>
      </c>
      <c r="GD385" s="101">
        <f t="shared" si="279"/>
        <v>0</v>
      </c>
      <c r="GE385" s="101">
        <f t="shared" si="280"/>
        <v>1</v>
      </c>
      <c r="GF385" s="101">
        <f t="shared" si="281"/>
        <v>15</v>
      </c>
      <c r="GG385" s="101">
        <f t="shared" si="282"/>
        <v>1.21E-2</v>
      </c>
      <c r="GH385" s="101">
        <f t="shared" si="283"/>
        <v>1</v>
      </c>
      <c r="GI385" s="101">
        <f t="shared" si="284"/>
        <v>29</v>
      </c>
      <c r="GJ385" s="101">
        <f t="shared" si="285"/>
        <v>4.82E-2</v>
      </c>
      <c r="GK385" s="101">
        <f t="shared" si="286"/>
        <v>1</v>
      </c>
      <c r="GL385" s="101">
        <f t="shared" si="287"/>
        <v>62</v>
      </c>
    </row>
    <row r="386" spans="170:194" ht="16.5" x14ac:dyDescent="0.2">
      <c r="FN386" s="101">
        <v>381</v>
      </c>
      <c r="FO386" s="101">
        <f t="shared" si="272"/>
        <v>0</v>
      </c>
      <c r="FP386" s="101">
        <f t="shared" si="265"/>
        <v>5</v>
      </c>
      <c r="FQ386" s="14">
        <f t="shared" si="266"/>
        <v>5</v>
      </c>
      <c r="FR386" s="101" t="str">
        <f t="shared" si="273"/>
        <v>项羽专属武器-魂珠-7 0级</v>
      </c>
      <c r="FS386" s="101">
        <f t="shared" si="274"/>
        <v>7</v>
      </c>
      <c r="FT386" s="101">
        <f t="shared" si="275"/>
        <v>0</v>
      </c>
      <c r="FU386" s="101" t="str">
        <f t="shared" si="267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68"/>
        <v/>
      </c>
      <c r="FX386" s="101" t="str">
        <f t="shared" si="269"/>
        <v/>
      </c>
      <c r="FY386" s="101" t="str">
        <f t="shared" si="270"/>
        <v/>
      </c>
      <c r="FZ386" s="101" t="str">
        <f t="shared" si="271"/>
        <v/>
      </c>
      <c r="GA386" s="101" t="str">
        <f t="shared" si="276"/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1"/>
        <v/>
      </c>
      <c r="GG386" s="101" t="str">
        <f t="shared" si="282"/>
        <v/>
      </c>
      <c r="GH386" s="101" t="str">
        <f t="shared" si="283"/>
        <v/>
      </c>
      <c r="GI386" s="101" t="str">
        <f t="shared" si="284"/>
        <v/>
      </c>
      <c r="GJ386" s="101" t="str">
        <f t="shared" si="285"/>
        <v/>
      </c>
      <c r="GK386" s="101" t="str">
        <f t="shared" si="286"/>
        <v/>
      </c>
      <c r="GL386" s="101" t="str">
        <f t="shared" si="287"/>
        <v/>
      </c>
    </row>
    <row r="387" spans="170:194" ht="16.5" x14ac:dyDescent="0.2">
      <c r="FN387" s="101">
        <v>382</v>
      </c>
      <c r="FO387" s="101">
        <f t="shared" si="272"/>
        <v>55</v>
      </c>
      <c r="FP387" s="101">
        <f t="shared" si="265"/>
        <v>5</v>
      </c>
      <c r="FQ387" s="14">
        <f t="shared" si="266"/>
        <v>5</v>
      </c>
      <c r="FR387" s="101" t="str">
        <f t="shared" si="273"/>
        <v>项羽专属武器-魂珠-7 1级</v>
      </c>
      <c r="FS387" s="101">
        <f t="shared" si="274"/>
        <v>7</v>
      </c>
      <c r="FT387" s="101">
        <f t="shared" si="275"/>
        <v>1</v>
      </c>
      <c r="FU387" s="101" t="str">
        <f t="shared" si="267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68"/>
        <v>专属强化石3</v>
      </c>
      <c r="FX387" s="101">
        <f t="shared" si="269"/>
        <v>6</v>
      </c>
      <c r="FY387" s="101" t="str">
        <f t="shared" si="270"/>
        <v>专属强化石4</v>
      </c>
      <c r="FZ387" s="101">
        <f t="shared" si="271"/>
        <v>2</v>
      </c>
      <c r="GA387" s="101">
        <f t="shared" si="276"/>
        <v>0.2</v>
      </c>
      <c r="GB387" s="101">
        <f t="shared" si="277"/>
        <v>1</v>
      </c>
      <c r="GC387" s="101">
        <f t="shared" si="278"/>
        <v>8</v>
      </c>
      <c r="GD387" s="101">
        <f t="shared" si="279"/>
        <v>0</v>
      </c>
      <c r="GE387" s="101">
        <f t="shared" si="280"/>
        <v>1</v>
      </c>
      <c r="GF387" s="101">
        <f t="shared" si="281"/>
        <v>2</v>
      </c>
      <c r="GG387" s="101">
        <f t="shared" si="282"/>
        <v>9.9400000000000002E-2</v>
      </c>
      <c r="GH387" s="101">
        <f t="shared" si="283"/>
        <v>1</v>
      </c>
      <c r="GI387" s="101">
        <f t="shared" si="284"/>
        <v>4</v>
      </c>
      <c r="GJ387" s="101">
        <f t="shared" si="285"/>
        <v>0.3977</v>
      </c>
      <c r="GK387" s="101">
        <f t="shared" si="286"/>
        <v>1</v>
      </c>
      <c r="GL387" s="101">
        <f t="shared" si="287"/>
        <v>8</v>
      </c>
    </row>
    <row r="388" spans="170:194" ht="16.5" x14ac:dyDescent="0.2">
      <c r="FN388" s="101">
        <v>383</v>
      </c>
      <c r="FO388" s="101">
        <f t="shared" si="272"/>
        <v>56</v>
      </c>
      <c r="FP388" s="101">
        <f t="shared" si="265"/>
        <v>5</v>
      </c>
      <c r="FQ388" s="14">
        <f t="shared" si="266"/>
        <v>5</v>
      </c>
      <c r="FR388" s="101" t="str">
        <f t="shared" si="273"/>
        <v>项羽专属武器-魂珠-7 2级</v>
      </c>
      <c r="FS388" s="101">
        <f t="shared" si="274"/>
        <v>7</v>
      </c>
      <c r="FT388" s="101">
        <f t="shared" si="275"/>
        <v>2</v>
      </c>
      <c r="FU388" s="101" t="str">
        <f t="shared" si="267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68"/>
        <v>专属强化石3</v>
      </c>
      <c r="FX388" s="101">
        <f t="shared" si="269"/>
        <v>6</v>
      </c>
      <c r="FY388" s="101" t="str">
        <f t="shared" si="270"/>
        <v>专属强化石4</v>
      </c>
      <c r="FZ388" s="101">
        <f t="shared" si="271"/>
        <v>2</v>
      </c>
      <c r="GA388" s="101">
        <f t="shared" si="276"/>
        <v>0.1</v>
      </c>
      <c r="GB388" s="101">
        <f t="shared" si="277"/>
        <v>1</v>
      </c>
      <c r="GC388" s="101">
        <f t="shared" si="278"/>
        <v>15</v>
      </c>
      <c r="GD388" s="101">
        <f t="shared" si="279"/>
        <v>0</v>
      </c>
      <c r="GE388" s="101">
        <f t="shared" si="280"/>
        <v>1</v>
      </c>
      <c r="GF388" s="101">
        <f t="shared" si="281"/>
        <v>4</v>
      </c>
      <c r="GG388" s="101">
        <f t="shared" si="282"/>
        <v>4.9700000000000001E-2</v>
      </c>
      <c r="GH388" s="101">
        <f t="shared" si="283"/>
        <v>1</v>
      </c>
      <c r="GI388" s="101">
        <f t="shared" si="284"/>
        <v>7</v>
      </c>
      <c r="GJ388" s="101">
        <f t="shared" si="285"/>
        <v>0.19889999999999999</v>
      </c>
      <c r="GK388" s="101">
        <f t="shared" si="286"/>
        <v>1</v>
      </c>
      <c r="GL388" s="101">
        <f t="shared" si="287"/>
        <v>15</v>
      </c>
    </row>
    <row r="389" spans="170:194" ht="16.5" x14ac:dyDescent="0.2">
      <c r="FN389" s="101">
        <v>384</v>
      </c>
      <c r="FO389" s="101">
        <f t="shared" si="272"/>
        <v>57</v>
      </c>
      <c r="FP389" s="101">
        <f t="shared" si="265"/>
        <v>5</v>
      </c>
      <c r="FQ389" s="14">
        <f t="shared" si="266"/>
        <v>5</v>
      </c>
      <c r="FR389" s="101" t="str">
        <f t="shared" si="273"/>
        <v>项羽专属武器-魂珠-7 3级</v>
      </c>
      <c r="FS389" s="101">
        <f t="shared" si="274"/>
        <v>7</v>
      </c>
      <c r="FT389" s="101">
        <f t="shared" si="275"/>
        <v>3</v>
      </c>
      <c r="FU389" s="101" t="str">
        <f t="shared" si="267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68"/>
        <v>专属强化石3</v>
      </c>
      <c r="FX389" s="101">
        <f t="shared" si="269"/>
        <v>9</v>
      </c>
      <c r="FY389" s="101" t="str">
        <f t="shared" si="270"/>
        <v>专属强化石4</v>
      </c>
      <c r="FZ389" s="101">
        <f t="shared" si="271"/>
        <v>3</v>
      </c>
      <c r="GA389" s="101">
        <f t="shared" si="276"/>
        <v>0.1</v>
      </c>
      <c r="GB389" s="101">
        <f t="shared" si="277"/>
        <v>1</v>
      </c>
      <c r="GC389" s="101">
        <f t="shared" si="278"/>
        <v>15</v>
      </c>
      <c r="GD389" s="101">
        <f t="shared" si="279"/>
        <v>0</v>
      </c>
      <c r="GE389" s="101">
        <f t="shared" si="280"/>
        <v>1</v>
      </c>
      <c r="GF389" s="101">
        <f t="shared" si="281"/>
        <v>4</v>
      </c>
      <c r="GG389" s="101">
        <f t="shared" si="282"/>
        <v>4.9700000000000001E-2</v>
      </c>
      <c r="GH389" s="101">
        <f t="shared" si="283"/>
        <v>1</v>
      </c>
      <c r="GI389" s="101">
        <f t="shared" si="284"/>
        <v>7</v>
      </c>
      <c r="GJ389" s="101">
        <f t="shared" si="285"/>
        <v>0.19889999999999999</v>
      </c>
      <c r="GK389" s="101">
        <f t="shared" si="286"/>
        <v>1</v>
      </c>
      <c r="GL389" s="101">
        <f t="shared" si="287"/>
        <v>15</v>
      </c>
    </row>
    <row r="390" spans="170:194" ht="16.5" x14ac:dyDescent="0.2">
      <c r="FN390" s="101">
        <v>385</v>
      </c>
      <c r="FO390" s="101">
        <f t="shared" si="272"/>
        <v>58</v>
      </c>
      <c r="FP390" s="101">
        <f t="shared" si="265"/>
        <v>5</v>
      </c>
      <c r="FQ390" s="14">
        <f t="shared" si="266"/>
        <v>5</v>
      </c>
      <c r="FR390" s="101" t="str">
        <f t="shared" si="273"/>
        <v>项羽专属武器-魂珠-7 4级</v>
      </c>
      <c r="FS390" s="101">
        <f t="shared" si="274"/>
        <v>7</v>
      </c>
      <c r="FT390" s="101">
        <f t="shared" si="275"/>
        <v>4</v>
      </c>
      <c r="FU390" s="101" t="str">
        <f t="shared" si="267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68"/>
        <v>专属强化石3</v>
      </c>
      <c r="FX390" s="101">
        <f t="shared" si="269"/>
        <v>12</v>
      </c>
      <c r="FY390" s="101" t="str">
        <f t="shared" si="270"/>
        <v>专属强化石4</v>
      </c>
      <c r="FZ390" s="101">
        <f t="shared" si="271"/>
        <v>4</v>
      </c>
      <c r="GA390" s="101">
        <f t="shared" si="276"/>
        <v>0.08</v>
      </c>
      <c r="GB390" s="101">
        <f t="shared" si="277"/>
        <v>1</v>
      </c>
      <c r="GC390" s="101">
        <f t="shared" si="278"/>
        <v>19</v>
      </c>
      <c r="GD390" s="101">
        <f t="shared" si="279"/>
        <v>0</v>
      </c>
      <c r="GE390" s="101">
        <f t="shared" si="280"/>
        <v>1</v>
      </c>
      <c r="GF390" s="101">
        <f t="shared" si="281"/>
        <v>4</v>
      </c>
      <c r="GG390" s="101">
        <f t="shared" si="282"/>
        <v>3.9800000000000002E-2</v>
      </c>
      <c r="GH390" s="101">
        <f t="shared" si="283"/>
        <v>1</v>
      </c>
      <c r="GI390" s="101">
        <f t="shared" si="284"/>
        <v>9</v>
      </c>
      <c r="GJ390" s="101">
        <f t="shared" si="285"/>
        <v>0.15909999999999999</v>
      </c>
      <c r="GK390" s="101">
        <f t="shared" si="286"/>
        <v>1</v>
      </c>
      <c r="GL390" s="101">
        <f t="shared" si="287"/>
        <v>19</v>
      </c>
    </row>
    <row r="391" spans="170:194" ht="16.5" x14ac:dyDescent="0.2">
      <c r="FN391" s="101">
        <v>386</v>
      </c>
      <c r="FO391" s="101">
        <f t="shared" si="272"/>
        <v>59</v>
      </c>
      <c r="FP391" s="101">
        <f t="shared" ref="FP391:FP454" si="288">INT((FN391-1)/80+1)</f>
        <v>5</v>
      </c>
      <c r="FQ391" s="14">
        <f t="shared" ref="FQ391:FQ454" si="289">INDEX($FJ$6:$FJ$26,FP391)</f>
        <v>5</v>
      </c>
      <c r="FR391" s="101" t="str">
        <f t="shared" si="273"/>
        <v>项羽专属武器-魂珠-7 5级</v>
      </c>
      <c r="FS391" s="101">
        <f t="shared" si="274"/>
        <v>7</v>
      </c>
      <c r="FT391" s="101">
        <f t="shared" si="275"/>
        <v>5</v>
      </c>
      <c r="FU391" s="101" t="str">
        <f t="shared" ref="FU391:FU454" si="290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91">IF($FT391&gt;0,IF(INDEX($EI$6:$EI$77,$FO391)&gt;=FW$3,INDEX(EL$6:EL$77,$FO391),""),"")</f>
        <v>专属强化石3</v>
      </c>
      <c r="FX391" s="101">
        <f t="shared" ref="FX391:FX454" si="292">IF($FT391&gt;0,IF(INDEX($EI$6:$EI$77,$FO391)&gt;=FX$3,INDEX(EM$6:EM$77,$FO391),""),"")</f>
        <v>12</v>
      </c>
      <c r="FY391" s="101" t="str">
        <f t="shared" ref="FY391:FY454" si="293">IF($FT391&gt;0,IF(INDEX($EI$6:$EI$77,$FO391)&gt;=FY$3,INDEX(EN$6:EN$77,$FO391),""),"")</f>
        <v>专属强化石4</v>
      </c>
      <c r="FZ391" s="101">
        <f t="shared" ref="FZ391:FZ454" si="294">IF($FT391&gt;0,IF(INDEX($EI$6:$EI$77,$FO391)&gt;=FZ$3,INDEX(EO$6:EO$77,$FO391),""),"")</f>
        <v>4</v>
      </c>
      <c r="GA391" s="101">
        <f t="shared" si="276"/>
        <v>0.05</v>
      </c>
      <c r="GB391" s="101">
        <f t="shared" si="277"/>
        <v>1</v>
      </c>
      <c r="GC391" s="101">
        <f t="shared" si="278"/>
        <v>30</v>
      </c>
      <c r="GD391" s="101">
        <f t="shared" si="279"/>
        <v>0</v>
      </c>
      <c r="GE391" s="101">
        <f t="shared" si="280"/>
        <v>1</v>
      </c>
      <c r="GF391" s="101">
        <f t="shared" si="281"/>
        <v>7</v>
      </c>
      <c r="GG391" s="101">
        <f t="shared" si="282"/>
        <v>2.4899999999999999E-2</v>
      </c>
      <c r="GH391" s="101">
        <f t="shared" si="283"/>
        <v>1</v>
      </c>
      <c r="GI391" s="101">
        <f t="shared" si="284"/>
        <v>14</v>
      </c>
      <c r="GJ391" s="101">
        <f t="shared" si="285"/>
        <v>9.9400000000000002E-2</v>
      </c>
      <c r="GK391" s="101">
        <f t="shared" si="286"/>
        <v>1</v>
      </c>
      <c r="GL391" s="101">
        <f t="shared" si="287"/>
        <v>30</v>
      </c>
    </row>
    <row r="392" spans="170:194" ht="16.5" x14ac:dyDescent="0.2">
      <c r="FN392" s="101">
        <v>387</v>
      </c>
      <c r="FO392" s="101">
        <f t="shared" si="272"/>
        <v>60</v>
      </c>
      <c r="FP392" s="101">
        <f t="shared" si="288"/>
        <v>5</v>
      </c>
      <c r="FQ392" s="14">
        <f t="shared" si="289"/>
        <v>5</v>
      </c>
      <c r="FR392" s="101" t="str">
        <f t="shared" si="273"/>
        <v>项羽专属武器-魂珠-7 6级</v>
      </c>
      <c r="FS392" s="101">
        <f t="shared" si="274"/>
        <v>7</v>
      </c>
      <c r="FT392" s="101">
        <f t="shared" si="275"/>
        <v>6</v>
      </c>
      <c r="FU392" s="101" t="str">
        <f t="shared" si="290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91"/>
        <v>专属强化石3</v>
      </c>
      <c r="FX392" s="101">
        <f t="shared" si="292"/>
        <v>15</v>
      </c>
      <c r="FY392" s="101" t="str">
        <f t="shared" si="293"/>
        <v>专属强化石4</v>
      </c>
      <c r="FZ392" s="101">
        <f t="shared" si="294"/>
        <v>5</v>
      </c>
      <c r="GA392" s="101">
        <f t="shared" si="276"/>
        <v>0.04</v>
      </c>
      <c r="GB392" s="101">
        <f t="shared" si="277"/>
        <v>1</v>
      </c>
      <c r="GC392" s="101">
        <f t="shared" si="278"/>
        <v>39</v>
      </c>
      <c r="GD392" s="101">
        <f t="shared" si="279"/>
        <v>0</v>
      </c>
      <c r="GE392" s="101">
        <f t="shared" si="280"/>
        <v>1</v>
      </c>
      <c r="GF392" s="101">
        <f t="shared" si="281"/>
        <v>9</v>
      </c>
      <c r="GG392" s="101">
        <f t="shared" si="282"/>
        <v>1.9099999999999999E-2</v>
      </c>
      <c r="GH392" s="101">
        <f t="shared" si="283"/>
        <v>1</v>
      </c>
      <c r="GI392" s="101">
        <f t="shared" si="284"/>
        <v>18</v>
      </c>
      <c r="GJ392" s="101">
        <f t="shared" si="285"/>
        <v>7.6499999999999999E-2</v>
      </c>
      <c r="GK392" s="101">
        <f t="shared" si="286"/>
        <v>1</v>
      </c>
      <c r="GL392" s="101">
        <f t="shared" si="287"/>
        <v>39</v>
      </c>
    </row>
    <row r="393" spans="170:194" ht="16.5" x14ac:dyDescent="0.2">
      <c r="FN393" s="101">
        <v>388</v>
      </c>
      <c r="FO393" s="101">
        <f t="shared" si="272"/>
        <v>61</v>
      </c>
      <c r="FP393" s="101">
        <f t="shared" si="288"/>
        <v>5</v>
      </c>
      <c r="FQ393" s="14">
        <f t="shared" si="289"/>
        <v>5</v>
      </c>
      <c r="FR393" s="101" t="str">
        <f t="shared" si="273"/>
        <v>项羽专属武器-魂珠-7 7级</v>
      </c>
      <c r="FS393" s="101">
        <f t="shared" si="274"/>
        <v>7</v>
      </c>
      <c r="FT393" s="101">
        <f t="shared" si="275"/>
        <v>7</v>
      </c>
      <c r="FU393" s="101" t="str">
        <f t="shared" si="290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91"/>
        <v>专属强化石3</v>
      </c>
      <c r="FX393" s="101">
        <f t="shared" si="292"/>
        <v>21</v>
      </c>
      <c r="FY393" s="101" t="str">
        <f t="shared" si="293"/>
        <v>专属强化石4</v>
      </c>
      <c r="FZ393" s="101">
        <f t="shared" si="294"/>
        <v>7</v>
      </c>
      <c r="GA393" s="101">
        <f t="shared" si="276"/>
        <v>0.03</v>
      </c>
      <c r="GB393" s="101">
        <f t="shared" si="277"/>
        <v>1</v>
      </c>
      <c r="GC393" s="101">
        <f t="shared" si="278"/>
        <v>45</v>
      </c>
      <c r="GD393" s="101">
        <f t="shared" si="279"/>
        <v>0</v>
      </c>
      <c r="GE393" s="101">
        <f t="shared" si="280"/>
        <v>1</v>
      </c>
      <c r="GF393" s="101">
        <f t="shared" si="281"/>
        <v>11</v>
      </c>
      <c r="GG393" s="101">
        <f t="shared" si="282"/>
        <v>1.66E-2</v>
      </c>
      <c r="GH393" s="101">
        <f t="shared" si="283"/>
        <v>1</v>
      </c>
      <c r="GI393" s="101">
        <f t="shared" si="284"/>
        <v>21</v>
      </c>
      <c r="GJ393" s="101">
        <f t="shared" si="285"/>
        <v>6.6299999999999998E-2</v>
      </c>
      <c r="GK393" s="101">
        <f t="shared" si="286"/>
        <v>1</v>
      </c>
      <c r="GL393" s="101">
        <f t="shared" si="287"/>
        <v>45</v>
      </c>
    </row>
    <row r="394" spans="170:194" ht="16.5" x14ac:dyDescent="0.2">
      <c r="FN394" s="101">
        <v>389</v>
      </c>
      <c r="FO394" s="101">
        <f t="shared" si="272"/>
        <v>62</v>
      </c>
      <c r="FP394" s="101">
        <f t="shared" si="288"/>
        <v>5</v>
      </c>
      <c r="FQ394" s="14">
        <f t="shared" si="289"/>
        <v>5</v>
      </c>
      <c r="FR394" s="101" t="str">
        <f t="shared" si="273"/>
        <v>项羽专属武器-魂珠-7 8级</v>
      </c>
      <c r="FS394" s="101">
        <f t="shared" si="274"/>
        <v>7</v>
      </c>
      <c r="FT394" s="101">
        <f t="shared" si="275"/>
        <v>8</v>
      </c>
      <c r="FU394" s="101" t="str">
        <f t="shared" si="290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91"/>
        <v>专属强化石3</v>
      </c>
      <c r="FX394" s="101">
        <f t="shared" si="292"/>
        <v>24</v>
      </c>
      <c r="FY394" s="101" t="str">
        <f t="shared" si="293"/>
        <v>专属强化石4</v>
      </c>
      <c r="FZ394" s="101">
        <f t="shared" si="294"/>
        <v>8</v>
      </c>
      <c r="GA394" s="101">
        <f t="shared" si="276"/>
        <v>0.02</v>
      </c>
      <c r="GB394" s="101">
        <f t="shared" si="277"/>
        <v>1</v>
      </c>
      <c r="GC394" s="101">
        <f t="shared" si="278"/>
        <v>64</v>
      </c>
      <c r="GD394" s="101">
        <f t="shared" si="279"/>
        <v>0</v>
      </c>
      <c r="GE394" s="101">
        <f t="shared" si="280"/>
        <v>1</v>
      </c>
      <c r="GF394" s="101">
        <f t="shared" si="281"/>
        <v>15</v>
      </c>
      <c r="GG394" s="101">
        <f t="shared" si="282"/>
        <v>1.17E-2</v>
      </c>
      <c r="GH394" s="101">
        <f t="shared" si="283"/>
        <v>1</v>
      </c>
      <c r="GI394" s="101">
        <f t="shared" si="284"/>
        <v>30</v>
      </c>
      <c r="GJ394" s="101">
        <f t="shared" si="285"/>
        <v>4.6800000000000001E-2</v>
      </c>
      <c r="GK394" s="101">
        <f t="shared" si="286"/>
        <v>1</v>
      </c>
      <c r="GL394" s="101">
        <f t="shared" si="287"/>
        <v>64</v>
      </c>
    </row>
    <row r="395" spans="170:194" ht="16.5" x14ac:dyDescent="0.2">
      <c r="FN395" s="101">
        <v>390</v>
      </c>
      <c r="FO395" s="101">
        <f t="shared" si="272"/>
        <v>63</v>
      </c>
      <c r="FP395" s="101">
        <f t="shared" si="288"/>
        <v>5</v>
      </c>
      <c r="FQ395" s="14">
        <f t="shared" si="289"/>
        <v>5</v>
      </c>
      <c r="FR395" s="101" t="str">
        <f t="shared" si="273"/>
        <v>项羽专属武器-魂珠-7 9级</v>
      </c>
      <c r="FS395" s="101">
        <f t="shared" si="274"/>
        <v>7</v>
      </c>
      <c r="FT395" s="101">
        <f t="shared" si="275"/>
        <v>9</v>
      </c>
      <c r="FU395" s="101" t="str">
        <f t="shared" si="290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91"/>
        <v>专属强化石3</v>
      </c>
      <c r="FX395" s="101">
        <f t="shared" si="292"/>
        <v>30</v>
      </c>
      <c r="FY395" s="101" t="str">
        <f t="shared" si="293"/>
        <v>专属强化石4</v>
      </c>
      <c r="FZ395" s="101">
        <f t="shared" si="294"/>
        <v>10</v>
      </c>
      <c r="GA395" s="101">
        <f t="shared" si="276"/>
        <v>0.02</v>
      </c>
      <c r="GB395" s="101">
        <f t="shared" si="277"/>
        <v>1</v>
      </c>
      <c r="GC395" s="101">
        <f t="shared" si="278"/>
        <v>83</v>
      </c>
      <c r="GD395" s="101">
        <f t="shared" si="279"/>
        <v>0</v>
      </c>
      <c r="GE395" s="101">
        <f t="shared" si="280"/>
        <v>1</v>
      </c>
      <c r="GF395" s="101">
        <f t="shared" si="281"/>
        <v>19</v>
      </c>
      <c r="GG395" s="101">
        <f t="shared" si="282"/>
        <v>8.9999999999999993E-3</v>
      </c>
      <c r="GH395" s="101">
        <f t="shared" si="283"/>
        <v>1</v>
      </c>
      <c r="GI395" s="101">
        <f t="shared" si="284"/>
        <v>39</v>
      </c>
      <c r="GJ395" s="101">
        <f t="shared" si="285"/>
        <v>3.6200000000000003E-2</v>
      </c>
      <c r="GK395" s="101">
        <f t="shared" si="286"/>
        <v>1</v>
      </c>
      <c r="GL395" s="101">
        <f t="shared" si="287"/>
        <v>83</v>
      </c>
    </row>
    <row r="396" spans="170:194" ht="16.5" x14ac:dyDescent="0.2">
      <c r="FN396" s="101">
        <v>391</v>
      </c>
      <c r="FO396" s="101">
        <f t="shared" si="272"/>
        <v>0</v>
      </c>
      <c r="FP396" s="101">
        <f t="shared" si="288"/>
        <v>5</v>
      </c>
      <c r="FQ396" s="14">
        <f t="shared" si="289"/>
        <v>5</v>
      </c>
      <c r="FR396" s="101" t="str">
        <f t="shared" si="273"/>
        <v>项羽专属武器-魂珠-8 0级</v>
      </c>
      <c r="FS396" s="101">
        <f t="shared" si="274"/>
        <v>8</v>
      </c>
      <c r="FT396" s="101">
        <f t="shared" si="275"/>
        <v>0</v>
      </c>
      <c r="FU396" s="101" t="str">
        <f t="shared" si="290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91"/>
        <v/>
      </c>
      <c r="FX396" s="101" t="str">
        <f t="shared" si="292"/>
        <v/>
      </c>
      <c r="FY396" s="101" t="str">
        <f t="shared" si="293"/>
        <v/>
      </c>
      <c r="FZ396" s="101" t="str">
        <f t="shared" si="294"/>
        <v/>
      </c>
      <c r="GA396" s="101" t="str">
        <f t="shared" si="276"/>
        <v/>
      </c>
      <c r="GB396" s="101" t="str">
        <f t="shared" si="277"/>
        <v/>
      </c>
      <c r="GC396" s="101" t="str">
        <f t="shared" si="278"/>
        <v/>
      </c>
      <c r="GD396" s="101" t="str">
        <f t="shared" si="279"/>
        <v/>
      </c>
      <c r="GE396" s="101" t="str">
        <f t="shared" si="280"/>
        <v/>
      </c>
      <c r="GF396" s="101" t="str">
        <f t="shared" si="281"/>
        <v/>
      </c>
      <c r="GG396" s="101" t="str">
        <f t="shared" si="282"/>
        <v/>
      </c>
      <c r="GH396" s="101" t="str">
        <f t="shared" si="283"/>
        <v/>
      </c>
      <c r="GI396" s="101" t="str">
        <f t="shared" si="284"/>
        <v/>
      </c>
      <c r="GJ396" s="101" t="str">
        <f t="shared" si="285"/>
        <v/>
      </c>
      <c r="GK396" s="101" t="str">
        <f t="shared" si="286"/>
        <v/>
      </c>
      <c r="GL396" s="101" t="str">
        <f t="shared" si="287"/>
        <v/>
      </c>
    </row>
    <row r="397" spans="170:194" ht="16.5" x14ac:dyDescent="0.2">
      <c r="FN397" s="101">
        <v>392</v>
      </c>
      <c r="FO397" s="101">
        <f t="shared" si="272"/>
        <v>64</v>
      </c>
      <c r="FP397" s="101">
        <f t="shared" si="288"/>
        <v>5</v>
      </c>
      <c r="FQ397" s="14">
        <f t="shared" si="289"/>
        <v>5</v>
      </c>
      <c r="FR397" s="101" t="str">
        <f t="shared" si="273"/>
        <v>项羽专属武器-魂珠-8 1级</v>
      </c>
      <c r="FS397" s="101">
        <f t="shared" si="274"/>
        <v>8</v>
      </c>
      <c r="FT397" s="101">
        <f t="shared" si="275"/>
        <v>1</v>
      </c>
      <c r="FU397" s="101" t="str">
        <f t="shared" si="290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91"/>
        <v>专属强化石4</v>
      </c>
      <c r="FX397" s="101">
        <f t="shared" si="292"/>
        <v>5</v>
      </c>
      <c r="FY397" s="101" t="str">
        <f t="shared" si="293"/>
        <v/>
      </c>
      <c r="FZ397" s="101" t="str">
        <f t="shared" si="294"/>
        <v/>
      </c>
      <c r="GA397" s="101">
        <f t="shared" si="276"/>
        <v>0.11</v>
      </c>
      <c r="GB397" s="101">
        <f t="shared" si="277"/>
        <v>1</v>
      </c>
      <c r="GC397" s="101">
        <f t="shared" si="278"/>
        <v>13</v>
      </c>
      <c r="GD397" s="101">
        <f t="shared" si="279"/>
        <v>0</v>
      </c>
      <c r="GE397" s="101">
        <f t="shared" si="280"/>
        <v>1</v>
      </c>
      <c r="GF397" s="101">
        <f t="shared" si="281"/>
        <v>3</v>
      </c>
      <c r="GG397" s="101">
        <f t="shared" si="282"/>
        <v>5.6500000000000002E-2</v>
      </c>
      <c r="GH397" s="101">
        <f t="shared" si="283"/>
        <v>1</v>
      </c>
      <c r="GI397" s="101">
        <f t="shared" si="284"/>
        <v>6</v>
      </c>
      <c r="GJ397" s="101">
        <f t="shared" si="285"/>
        <v>0.22600000000000001</v>
      </c>
      <c r="GK397" s="101">
        <f t="shared" si="286"/>
        <v>1</v>
      </c>
      <c r="GL397" s="101">
        <f t="shared" si="287"/>
        <v>13</v>
      </c>
    </row>
    <row r="398" spans="170:194" ht="16.5" x14ac:dyDescent="0.2">
      <c r="FN398" s="101">
        <v>393</v>
      </c>
      <c r="FO398" s="101">
        <f t="shared" si="272"/>
        <v>65</v>
      </c>
      <c r="FP398" s="101">
        <f t="shared" si="288"/>
        <v>5</v>
      </c>
      <c r="FQ398" s="14">
        <f t="shared" si="289"/>
        <v>5</v>
      </c>
      <c r="FR398" s="101" t="str">
        <f t="shared" si="273"/>
        <v>项羽专属武器-魂珠-8 2级</v>
      </c>
      <c r="FS398" s="101">
        <f t="shared" si="274"/>
        <v>8</v>
      </c>
      <c r="FT398" s="101">
        <f t="shared" si="275"/>
        <v>2</v>
      </c>
      <c r="FU398" s="101" t="str">
        <f t="shared" si="290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91"/>
        <v>专属强化石4</v>
      </c>
      <c r="FX398" s="101">
        <f t="shared" si="292"/>
        <v>8</v>
      </c>
      <c r="FY398" s="101" t="str">
        <f t="shared" si="293"/>
        <v/>
      </c>
      <c r="FZ398" s="101" t="str">
        <f t="shared" si="294"/>
        <v/>
      </c>
      <c r="GA398" s="101">
        <f t="shared" si="276"/>
        <v>0.09</v>
      </c>
      <c r="GB398" s="101">
        <f t="shared" si="277"/>
        <v>1</v>
      </c>
      <c r="GC398" s="101">
        <f t="shared" si="278"/>
        <v>17</v>
      </c>
      <c r="GD398" s="101">
        <f t="shared" si="279"/>
        <v>0</v>
      </c>
      <c r="GE398" s="101">
        <f t="shared" si="280"/>
        <v>1</v>
      </c>
      <c r="GF398" s="101">
        <f t="shared" si="281"/>
        <v>4</v>
      </c>
      <c r="GG398" s="101">
        <f t="shared" si="282"/>
        <v>4.5199999999999997E-2</v>
      </c>
      <c r="GH398" s="101">
        <f t="shared" si="283"/>
        <v>1</v>
      </c>
      <c r="GI398" s="101">
        <f t="shared" si="284"/>
        <v>8</v>
      </c>
      <c r="GJ398" s="101">
        <f t="shared" si="285"/>
        <v>0.18079999999999999</v>
      </c>
      <c r="GK398" s="101">
        <f t="shared" si="286"/>
        <v>1</v>
      </c>
      <c r="GL398" s="101">
        <f t="shared" si="287"/>
        <v>17</v>
      </c>
    </row>
    <row r="399" spans="170:194" ht="16.5" x14ac:dyDescent="0.2">
      <c r="FN399" s="101">
        <v>394</v>
      </c>
      <c r="FO399" s="101">
        <f t="shared" si="272"/>
        <v>66</v>
      </c>
      <c r="FP399" s="101">
        <f t="shared" si="288"/>
        <v>5</v>
      </c>
      <c r="FQ399" s="14">
        <f t="shared" si="289"/>
        <v>5</v>
      </c>
      <c r="FR399" s="101" t="str">
        <f t="shared" si="273"/>
        <v>项羽专属武器-魂珠-8 3级</v>
      </c>
      <c r="FS399" s="101">
        <f t="shared" si="274"/>
        <v>8</v>
      </c>
      <c r="FT399" s="101">
        <f t="shared" si="275"/>
        <v>3</v>
      </c>
      <c r="FU399" s="101" t="str">
        <f t="shared" si="290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91"/>
        <v>专属强化石4</v>
      </c>
      <c r="FX399" s="101">
        <f t="shared" si="292"/>
        <v>10</v>
      </c>
      <c r="FY399" s="101" t="str">
        <f t="shared" si="293"/>
        <v/>
      </c>
      <c r="FZ399" s="101" t="str">
        <f t="shared" si="294"/>
        <v/>
      </c>
      <c r="GA399" s="101">
        <f t="shared" si="276"/>
        <v>0.08</v>
      </c>
      <c r="GB399" s="101">
        <f t="shared" si="277"/>
        <v>1</v>
      </c>
      <c r="GC399" s="101">
        <f t="shared" si="278"/>
        <v>20</v>
      </c>
      <c r="GD399" s="101">
        <f t="shared" si="279"/>
        <v>0</v>
      </c>
      <c r="GE399" s="101">
        <f t="shared" si="280"/>
        <v>1</v>
      </c>
      <c r="GF399" s="101">
        <f t="shared" si="281"/>
        <v>5</v>
      </c>
      <c r="GG399" s="101">
        <f t="shared" si="282"/>
        <v>3.7699999999999997E-2</v>
      </c>
      <c r="GH399" s="101">
        <f t="shared" si="283"/>
        <v>1</v>
      </c>
      <c r="GI399" s="101">
        <f t="shared" si="284"/>
        <v>9</v>
      </c>
      <c r="GJ399" s="101">
        <f t="shared" si="285"/>
        <v>0.1507</v>
      </c>
      <c r="GK399" s="101">
        <f t="shared" si="286"/>
        <v>1</v>
      </c>
      <c r="GL399" s="101">
        <f t="shared" si="287"/>
        <v>20</v>
      </c>
    </row>
    <row r="400" spans="170:194" ht="16.5" x14ac:dyDescent="0.2">
      <c r="FN400" s="101">
        <v>395</v>
      </c>
      <c r="FO400" s="101">
        <f t="shared" si="272"/>
        <v>67</v>
      </c>
      <c r="FP400" s="101">
        <f t="shared" si="288"/>
        <v>5</v>
      </c>
      <c r="FQ400" s="14">
        <f t="shared" si="289"/>
        <v>5</v>
      </c>
      <c r="FR400" s="101" t="str">
        <f t="shared" si="273"/>
        <v>项羽专属武器-魂珠-8 4级</v>
      </c>
      <c r="FS400" s="101">
        <f t="shared" si="274"/>
        <v>8</v>
      </c>
      <c r="FT400" s="101">
        <f t="shared" si="275"/>
        <v>4</v>
      </c>
      <c r="FU400" s="101" t="str">
        <f t="shared" si="290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91"/>
        <v>专属强化石4</v>
      </c>
      <c r="FX400" s="101">
        <f t="shared" si="292"/>
        <v>12</v>
      </c>
      <c r="FY400" s="101" t="str">
        <f t="shared" si="293"/>
        <v/>
      </c>
      <c r="FZ400" s="101" t="str">
        <f t="shared" si="294"/>
        <v/>
      </c>
      <c r="GA400" s="101">
        <f t="shared" si="276"/>
        <v>0.05</v>
      </c>
      <c r="GB400" s="101">
        <f t="shared" si="277"/>
        <v>1</v>
      </c>
      <c r="GC400" s="101">
        <f t="shared" si="278"/>
        <v>28</v>
      </c>
      <c r="GD400" s="101">
        <f t="shared" si="279"/>
        <v>0</v>
      </c>
      <c r="GE400" s="101">
        <f t="shared" si="280"/>
        <v>1</v>
      </c>
      <c r="GF400" s="101">
        <f t="shared" si="281"/>
        <v>6</v>
      </c>
      <c r="GG400" s="101">
        <f t="shared" si="282"/>
        <v>2.7099999999999999E-2</v>
      </c>
      <c r="GH400" s="101">
        <f t="shared" si="283"/>
        <v>1</v>
      </c>
      <c r="GI400" s="101">
        <f t="shared" si="284"/>
        <v>13</v>
      </c>
      <c r="GJ400" s="101">
        <f t="shared" si="285"/>
        <v>0.1085</v>
      </c>
      <c r="GK400" s="101">
        <f t="shared" si="286"/>
        <v>1</v>
      </c>
      <c r="GL400" s="101">
        <f t="shared" si="287"/>
        <v>28</v>
      </c>
    </row>
    <row r="401" spans="170:194" ht="16.5" x14ac:dyDescent="0.2">
      <c r="FN401" s="101">
        <v>396</v>
      </c>
      <c r="FO401" s="101">
        <f t="shared" si="272"/>
        <v>68</v>
      </c>
      <c r="FP401" s="101">
        <f t="shared" si="288"/>
        <v>5</v>
      </c>
      <c r="FQ401" s="14">
        <f t="shared" si="289"/>
        <v>5</v>
      </c>
      <c r="FR401" s="101" t="str">
        <f t="shared" si="273"/>
        <v>项羽专属武器-魂珠-8 5级</v>
      </c>
      <c r="FS401" s="101">
        <f t="shared" si="274"/>
        <v>8</v>
      </c>
      <c r="FT401" s="101">
        <f t="shared" si="275"/>
        <v>5</v>
      </c>
      <c r="FU401" s="101" t="str">
        <f t="shared" si="290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91"/>
        <v>专属强化石4</v>
      </c>
      <c r="FX401" s="101">
        <f t="shared" si="292"/>
        <v>15</v>
      </c>
      <c r="FY401" s="101" t="str">
        <f t="shared" si="293"/>
        <v/>
      </c>
      <c r="FZ401" s="101" t="str">
        <f t="shared" si="294"/>
        <v/>
      </c>
      <c r="GA401" s="101">
        <f t="shared" si="276"/>
        <v>0.04</v>
      </c>
      <c r="GB401" s="101">
        <f t="shared" si="277"/>
        <v>1</v>
      </c>
      <c r="GC401" s="101">
        <f t="shared" si="278"/>
        <v>35</v>
      </c>
      <c r="GD401" s="101">
        <f t="shared" si="279"/>
        <v>0</v>
      </c>
      <c r="GE401" s="101">
        <f t="shared" si="280"/>
        <v>1</v>
      </c>
      <c r="GF401" s="101">
        <f t="shared" si="281"/>
        <v>8</v>
      </c>
      <c r="GG401" s="101">
        <f t="shared" si="282"/>
        <v>2.12E-2</v>
      </c>
      <c r="GH401" s="101">
        <f t="shared" si="283"/>
        <v>1</v>
      </c>
      <c r="GI401" s="101">
        <f t="shared" si="284"/>
        <v>17</v>
      </c>
      <c r="GJ401" s="101">
        <f t="shared" si="285"/>
        <v>8.4699999999999998E-2</v>
      </c>
      <c r="GK401" s="101">
        <f t="shared" si="286"/>
        <v>1</v>
      </c>
      <c r="GL401" s="101">
        <f t="shared" si="287"/>
        <v>35</v>
      </c>
    </row>
    <row r="402" spans="170:194" ht="16.5" x14ac:dyDescent="0.2">
      <c r="FN402" s="101">
        <v>397</v>
      </c>
      <c r="FO402" s="101">
        <f t="shared" si="272"/>
        <v>69</v>
      </c>
      <c r="FP402" s="101">
        <f t="shared" si="288"/>
        <v>5</v>
      </c>
      <c r="FQ402" s="14">
        <f t="shared" si="289"/>
        <v>5</v>
      </c>
      <c r="FR402" s="101" t="str">
        <f t="shared" si="273"/>
        <v>项羽专属武器-魂珠-8 6级</v>
      </c>
      <c r="FS402" s="101">
        <f t="shared" si="274"/>
        <v>8</v>
      </c>
      <c r="FT402" s="101">
        <f t="shared" si="275"/>
        <v>6</v>
      </c>
      <c r="FU402" s="101" t="str">
        <f t="shared" si="290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91"/>
        <v>专属强化石4</v>
      </c>
      <c r="FX402" s="101">
        <f t="shared" si="292"/>
        <v>18</v>
      </c>
      <c r="FY402" s="101" t="str">
        <f t="shared" si="293"/>
        <v/>
      </c>
      <c r="FZ402" s="101" t="str">
        <f t="shared" si="294"/>
        <v/>
      </c>
      <c r="GA402" s="101">
        <f t="shared" si="276"/>
        <v>0.03</v>
      </c>
      <c r="GB402" s="101">
        <f t="shared" si="277"/>
        <v>1</v>
      </c>
      <c r="GC402" s="101">
        <f t="shared" si="278"/>
        <v>48</v>
      </c>
      <c r="GD402" s="101">
        <f t="shared" si="279"/>
        <v>0</v>
      </c>
      <c r="GE402" s="101">
        <f t="shared" si="280"/>
        <v>1</v>
      </c>
      <c r="GF402" s="101">
        <f t="shared" si="281"/>
        <v>11</v>
      </c>
      <c r="GG402" s="101">
        <f t="shared" si="282"/>
        <v>1.5599999999999999E-2</v>
      </c>
      <c r="GH402" s="101">
        <f t="shared" si="283"/>
        <v>1</v>
      </c>
      <c r="GI402" s="101">
        <f t="shared" si="284"/>
        <v>22</v>
      </c>
      <c r="GJ402" s="101">
        <f t="shared" si="285"/>
        <v>6.2600000000000003E-2</v>
      </c>
      <c r="GK402" s="101">
        <f t="shared" si="286"/>
        <v>1</v>
      </c>
      <c r="GL402" s="101">
        <f t="shared" si="287"/>
        <v>48</v>
      </c>
    </row>
    <row r="403" spans="170:194" ht="16.5" x14ac:dyDescent="0.2">
      <c r="FN403" s="101">
        <v>398</v>
      </c>
      <c r="FO403" s="101">
        <f t="shared" si="272"/>
        <v>70</v>
      </c>
      <c r="FP403" s="101">
        <f t="shared" si="288"/>
        <v>5</v>
      </c>
      <c r="FQ403" s="14">
        <f t="shared" si="289"/>
        <v>5</v>
      </c>
      <c r="FR403" s="101" t="str">
        <f t="shared" si="273"/>
        <v>项羽专属武器-魂珠-8 7级</v>
      </c>
      <c r="FS403" s="101">
        <f t="shared" si="274"/>
        <v>8</v>
      </c>
      <c r="FT403" s="101">
        <f t="shared" si="275"/>
        <v>7</v>
      </c>
      <c r="FU403" s="101" t="str">
        <f t="shared" si="290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91"/>
        <v>专属强化石4</v>
      </c>
      <c r="FX403" s="101">
        <f t="shared" si="292"/>
        <v>25</v>
      </c>
      <c r="FY403" s="101" t="str">
        <f t="shared" si="293"/>
        <v/>
      </c>
      <c r="FZ403" s="101" t="str">
        <f t="shared" si="294"/>
        <v/>
      </c>
      <c r="GA403" s="101">
        <f t="shared" si="276"/>
        <v>0.03</v>
      </c>
      <c r="GB403" s="101">
        <f t="shared" si="277"/>
        <v>1</v>
      </c>
      <c r="GC403" s="101">
        <f t="shared" si="278"/>
        <v>56</v>
      </c>
      <c r="GD403" s="101">
        <f t="shared" si="279"/>
        <v>0</v>
      </c>
      <c r="GE403" s="101">
        <f t="shared" si="280"/>
        <v>1</v>
      </c>
      <c r="GF403" s="101">
        <f t="shared" si="281"/>
        <v>13</v>
      </c>
      <c r="GG403" s="101">
        <f t="shared" si="282"/>
        <v>1.35E-2</v>
      </c>
      <c r="GH403" s="101">
        <f t="shared" si="283"/>
        <v>1</v>
      </c>
      <c r="GI403" s="101">
        <f t="shared" si="284"/>
        <v>26</v>
      </c>
      <c r="GJ403" s="101">
        <f t="shared" si="285"/>
        <v>5.3800000000000001E-2</v>
      </c>
      <c r="GK403" s="101">
        <f t="shared" si="286"/>
        <v>1</v>
      </c>
      <c r="GL403" s="101">
        <f t="shared" si="287"/>
        <v>56</v>
      </c>
    </row>
    <row r="404" spans="170:194" ht="16.5" x14ac:dyDescent="0.2">
      <c r="FN404" s="101">
        <v>399</v>
      </c>
      <c r="FO404" s="101">
        <f t="shared" si="272"/>
        <v>71</v>
      </c>
      <c r="FP404" s="101">
        <f t="shared" si="288"/>
        <v>5</v>
      </c>
      <c r="FQ404" s="14">
        <f t="shared" si="289"/>
        <v>5</v>
      </c>
      <c r="FR404" s="101" t="str">
        <f t="shared" si="273"/>
        <v>项羽专属武器-魂珠-8 8级</v>
      </c>
      <c r="FS404" s="101">
        <f t="shared" si="274"/>
        <v>8</v>
      </c>
      <c r="FT404" s="101">
        <f t="shared" si="275"/>
        <v>8</v>
      </c>
      <c r="FU404" s="101" t="str">
        <f t="shared" si="290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91"/>
        <v>专属强化石4</v>
      </c>
      <c r="FX404" s="101">
        <f t="shared" si="292"/>
        <v>30</v>
      </c>
      <c r="FY404" s="101" t="str">
        <f t="shared" si="293"/>
        <v/>
      </c>
      <c r="FZ404" s="101" t="str">
        <f t="shared" si="294"/>
        <v/>
      </c>
      <c r="GA404" s="101">
        <f t="shared" si="276"/>
        <v>0.02</v>
      </c>
      <c r="GB404" s="101">
        <f t="shared" si="277"/>
        <v>1</v>
      </c>
      <c r="GC404" s="101">
        <f t="shared" si="278"/>
        <v>75</v>
      </c>
      <c r="GD404" s="101">
        <f t="shared" si="279"/>
        <v>0</v>
      </c>
      <c r="GE404" s="101">
        <f t="shared" si="280"/>
        <v>1</v>
      </c>
      <c r="GF404" s="101">
        <f t="shared" si="281"/>
        <v>18</v>
      </c>
      <c r="GG404" s="101">
        <f t="shared" si="282"/>
        <v>0.01</v>
      </c>
      <c r="GH404" s="101">
        <f t="shared" si="283"/>
        <v>1</v>
      </c>
      <c r="GI404" s="101">
        <f t="shared" si="284"/>
        <v>35</v>
      </c>
      <c r="GJ404" s="101">
        <f t="shared" si="285"/>
        <v>3.9899999999999998E-2</v>
      </c>
      <c r="GK404" s="101">
        <f t="shared" si="286"/>
        <v>1</v>
      </c>
      <c r="GL404" s="101">
        <f t="shared" si="287"/>
        <v>75</v>
      </c>
    </row>
    <row r="405" spans="170:194" ht="16.5" x14ac:dyDescent="0.2">
      <c r="FN405" s="101">
        <v>400</v>
      </c>
      <c r="FO405" s="101">
        <f t="shared" si="272"/>
        <v>72</v>
      </c>
      <c r="FP405" s="101">
        <f t="shared" si="288"/>
        <v>5</v>
      </c>
      <c r="FQ405" s="14">
        <f t="shared" si="289"/>
        <v>5</v>
      </c>
      <c r="FR405" s="101" t="str">
        <f t="shared" si="273"/>
        <v>项羽专属武器-魂珠-8 9级</v>
      </c>
      <c r="FS405" s="101">
        <f t="shared" si="274"/>
        <v>8</v>
      </c>
      <c r="FT405" s="101">
        <f t="shared" si="275"/>
        <v>9</v>
      </c>
      <c r="FU405" s="101" t="str">
        <f t="shared" si="290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91"/>
        <v>专属强化石4</v>
      </c>
      <c r="FX405" s="101">
        <f t="shared" si="292"/>
        <v>30</v>
      </c>
      <c r="FY405" s="101" t="str">
        <f t="shared" si="293"/>
        <v/>
      </c>
      <c r="FZ405" s="101" t="str">
        <f t="shared" si="294"/>
        <v/>
      </c>
      <c r="GA405" s="101">
        <f t="shared" si="276"/>
        <v>0.01</v>
      </c>
      <c r="GB405" s="101">
        <f t="shared" si="277"/>
        <v>1</v>
      </c>
      <c r="GC405" s="101">
        <f t="shared" si="278"/>
        <v>122</v>
      </c>
      <c r="GD405" s="101">
        <f t="shared" si="279"/>
        <v>0</v>
      </c>
      <c r="GE405" s="101">
        <f t="shared" si="280"/>
        <v>1</v>
      </c>
      <c r="GF405" s="101">
        <f t="shared" si="281"/>
        <v>28</v>
      </c>
      <c r="GG405" s="101">
        <f t="shared" si="282"/>
        <v>6.1999999999999998E-3</v>
      </c>
      <c r="GH405" s="101">
        <f t="shared" si="283"/>
        <v>1</v>
      </c>
      <c r="GI405" s="101">
        <f t="shared" si="284"/>
        <v>57</v>
      </c>
      <c r="GJ405" s="101">
        <f t="shared" si="285"/>
        <v>2.47E-2</v>
      </c>
      <c r="GK405" s="101">
        <f t="shared" si="286"/>
        <v>1</v>
      </c>
      <c r="GL405" s="101">
        <f t="shared" si="287"/>
        <v>122</v>
      </c>
    </row>
    <row r="406" spans="170:194" ht="16.5" x14ac:dyDescent="0.2">
      <c r="FN406" s="101">
        <v>401</v>
      </c>
      <c r="FO406" s="101">
        <f t="shared" ref="FO406:FO469" si="295">IF(FT406&gt;0,(FS406-1)*9+FT406,0)</f>
        <v>0</v>
      </c>
      <c r="FP406" s="101">
        <f t="shared" si="288"/>
        <v>6</v>
      </c>
      <c r="FQ406" s="14">
        <f t="shared" si="289"/>
        <v>4</v>
      </c>
      <c r="FR406" s="101" t="str">
        <f t="shared" ref="FR406:FR469" si="296">INDEX($FI$6:$FI$26,FP406)&amp;"专属武器-魂珠-"&amp;FS406&amp;" "&amp;FT406&amp;"级"</f>
        <v>天使缇娜专属武器-魂珠-1 0级</v>
      </c>
      <c r="FS406" s="101">
        <f t="shared" ref="FS406:FS469" si="297">INT((FN406-(FP406-1)*80-1)/10)+1</f>
        <v>1</v>
      </c>
      <c r="FT406" s="101">
        <f t="shared" ref="FT406:FT469" si="298">FN406-(FP406-1)*80-(FS406-1)*10-1</f>
        <v>0</v>
      </c>
      <c r="FU406" s="101" t="str">
        <f t="shared" si="290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91"/>
        <v/>
      </c>
      <c r="FX406" s="101" t="str">
        <f t="shared" si="292"/>
        <v/>
      </c>
      <c r="FY406" s="101" t="str">
        <f t="shared" si="293"/>
        <v/>
      </c>
      <c r="FZ406" s="101" t="str">
        <f t="shared" si="294"/>
        <v/>
      </c>
      <c r="GA406" s="101" t="str">
        <f t="shared" ref="GA406:GA469" si="299">IF($FT406&gt;0,INDEX(EP$6:EP$77,$FO406),"")</f>
        <v/>
      </c>
      <c r="GB406" s="101" t="str">
        <f t="shared" ref="GB406:GB469" si="300">IF($FT406&gt;0,INDEX(EQ$6:EQ$77,$FO406),"")</f>
        <v/>
      </c>
      <c r="GC406" s="101" t="str">
        <f t="shared" ref="GC406:GC469" si="301">IF($FT406&gt;0,INDEX(ER$6:ER$77,$FO406),"")</f>
        <v/>
      </c>
      <c r="GD406" s="101" t="str">
        <f t="shared" ref="GD406:GD469" si="302">IF($FT406&gt;0,INDEX(EV$6:EV$77,$FO406),"")</f>
        <v/>
      </c>
      <c r="GE406" s="101" t="str">
        <f t="shared" ref="GE406:GE469" si="303">IF($FT406&gt;0,INDEX(EW$6:EW$77,$FO406),"")</f>
        <v/>
      </c>
      <c r="GF406" s="101" t="str">
        <f t="shared" ref="GF406:GF469" si="304">IF($FT406&gt;0,INDEX(EX$6:EX$77,$FO406),"")</f>
        <v/>
      </c>
      <c r="GG406" s="101" t="str">
        <f t="shared" ref="GG406:GG469" si="305">IF($FT406&gt;0,INDEX(EY$6:EY$77,$FO406),"")</f>
        <v/>
      </c>
      <c r="GH406" s="101" t="str">
        <f t="shared" ref="GH406:GH469" si="306">IF($FT406&gt;0,INDEX(EZ$6:EZ$77,$FO406),"")</f>
        <v/>
      </c>
      <c r="GI406" s="101" t="str">
        <f t="shared" ref="GI406:GI469" si="307">IF($FT406&gt;0,INDEX(FA$6:FA$77,$FO406),"")</f>
        <v/>
      </c>
      <c r="GJ406" s="101" t="str">
        <f t="shared" ref="GJ406:GJ469" si="308">IF($FT406&gt;0,INDEX(FB$6:FB$77,$FO406),"")</f>
        <v/>
      </c>
      <c r="GK406" s="101" t="str">
        <f t="shared" ref="GK406:GK469" si="309">IF($FT406&gt;0,INDEX(FC$6:FC$77,$FO406),"")</f>
        <v/>
      </c>
      <c r="GL406" s="101" t="str">
        <f t="shared" ref="GL406:GL469" si="310">IF($FT406&gt;0,INDEX(FD$6:FD$77,$FO406),"")</f>
        <v/>
      </c>
    </row>
    <row r="407" spans="170:194" ht="16.5" x14ac:dyDescent="0.2">
      <c r="FN407" s="101">
        <v>402</v>
      </c>
      <c r="FO407" s="101">
        <f t="shared" si="295"/>
        <v>1</v>
      </c>
      <c r="FP407" s="101">
        <f t="shared" si="288"/>
        <v>6</v>
      </c>
      <c r="FQ407" s="14">
        <f t="shared" si="289"/>
        <v>4</v>
      </c>
      <c r="FR407" s="101" t="str">
        <f t="shared" si="296"/>
        <v>天使缇娜专属武器-魂珠-1 1级</v>
      </c>
      <c r="FS407" s="101">
        <f t="shared" si="297"/>
        <v>1</v>
      </c>
      <c r="FT407" s="101">
        <f t="shared" si="298"/>
        <v>1</v>
      </c>
      <c r="FU407" s="101" t="str">
        <f t="shared" si="290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91"/>
        <v>专属强化石1</v>
      </c>
      <c r="FX407" s="101">
        <f t="shared" si="292"/>
        <v>1</v>
      </c>
      <c r="FY407" s="101" t="str">
        <f t="shared" si="293"/>
        <v/>
      </c>
      <c r="FZ407" s="101" t="str">
        <f t="shared" si="294"/>
        <v/>
      </c>
      <c r="GA407" s="101">
        <f t="shared" si="299"/>
        <v>0.32</v>
      </c>
      <c r="GB407" s="101">
        <f t="shared" si="300"/>
        <v>1</v>
      </c>
      <c r="GC407" s="101">
        <f t="shared" si="301"/>
        <v>5</v>
      </c>
      <c r="GD407" s="101">
        <f t="shared" si="302"/>
        <v>0</v>
      </c>
      <c r="GE407" s="101">
        <f t="shared" si="303"/>
        <v>1</v>
      </c>
      <c r="GF407" s="101">
        <f t="shared" si="304"/>
        <v>1</v>
      </c>
      <c r="GG407" s="101">
        <f t="shared" si="305"/>
        <v>0.1595</v>
      </c>
      <c r="GH407" s="101">
        <f t="shared" si="306"/>
        <v>1</v>
      </c>
      <c r="GI407" s="101">
        <f t="shared" si="307"/>
        <v>2</v>
      </c>
      <c r="GJ407" s="101">
        <f t="shared" si="308"/>
        <v>0.63819999999999999</v>
      </c>
      <c r="GK407" s="101">
        <f t="shared" si="309"/>
        <v>1</v>
      </c>
      <c r="GL407" s="101">
        <f t="shared" si="310"/>
        <v>5</v>
      </c>
    </row>
    <row r="408" spans="170:194" ht="16.5" x14ac:dyDescent="0.2">
      <c r="FN408" s="101">
        <v>403</v>
      </c>
      <c r="FO408" s="101">
        <f t="shared" si="295"/>
        <v>2</v>
      </c>
      <c r="FP408" s="101">
        <f t="shared" si="288"/>
        <v>6</v>
      </c>
      <c r="FQ408" s="14">
        <f t="shared" si="289"/>
        <v>4</v>
      </c>
      <c r="FR408" s="101" t="str">
        <f t="shared" si="296"/>
        <v>天使缇娜专属武器-魂珠-1 2级</v>
      </c>
      <c r="FS408" s="101">
        <f t="shared" si="297"/>
        <v>1</v>
      </c>
      <c r="FT408" s="101">
        <f t="shared" si="298"/>
        <v>2</v>
      </c>
      <c r="FU408" s="101" t="str">
        <f t="shared" si="290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91"/>
        <v>专属强化石1</v>
      </c>
      <c r="FX408" s="101">
        <f t="shared" si="292"/>
        <v>2</v>
      </c>
      <c r="FY408" s="101" t="str">
        <f t="shared" si="293"/>
        <v/>
      </c>
      <c r="FZ408" s="101" t="str">
        <f t="shared" si="294"/>
        <v/>
      </c>
      <c r="GA408" s="101">
        <f t="shared" si="299"/>
        <v>0.32</v>
      </c>
      <c r="GB408" s="101">
        <f t="shared" si="300"/>
        <v>1</v>
      </c>
      <c r="GC408" s="101">
        <f t="shared" si="301"/>
        <v>5</v>
      </c>
      <c r="GD408" s="101">
        <f t="shared" si="302"/>
        <v>0</v>
      </c>
      <c r="GE408" s="101">
        <f t="shared" si="303"/>
        <v>1</v>
      </c>
      <c r="GF408" s="101">
        <f t="shared" si="304"/>
        <v>1</v>
      </c>
      <c r="GG408" s="101">
        <f t="shared" si="305"/>
        <v>0.1595</v>
      </c>
      <c r="GH408" s="101">
        <f t="shared" si="306"/>
        <v>1</v>
      </c>
      <c r="GI408" s="101">
        <f t="shared" si="307"/>
        <v>2</v>
      </c>
      <c r="GJ408" s="101">
        <f t="shared" si="308"/>
        <v>0.63819999999999999</v>
      </c>
      <c r="GK408" s="101">
        <f t="shared" si="309"/>
        <v>1</v>
      </c>
      <c r="GL408" s="101">
        <f t="shared" si="310"/>
        <v>5</v>
      </c>
    </row>
    <row r="409" spans="170:194" ht="16.5" x14ac:dyDescent="0.2">
      <c r="FN409" s="101">
        <v>404</v>
      </c>
      <c r="FO409" s="101">
        <f t="shared" si="295"/>
        <v>3</v>
      </c>
      <c r="FP409" s="101">
        <f t="shared" si="288"/>
        <v>6</v>
      </c>
      <c r="FQ409" s="14">
        <f t="shared" si="289"/>
        <v>4</v>
      </c>
      <c r="FR409" s="101" t="str">
        <f t="shared" si="296"/>
        <v>天使缇娜专属武器-魂珠-1 3级</v>
      </c>
      <c r="FS409" s="101">
        <f t="shared" si="297"/>
        <v>1</v>
      </c>
      <c r="FT409" s="101">
        <f t="shared" si="298"/>
        <v>3</v>
      </c>
      <c r="FU409" s="101" t="str">
        <f t="shared" si="290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91"/>
        <v>专属强化石1</v>
      </c>
      <c r="FX409" s="101">
        <f t="shared" si="292"/>
        <v>3</v>
      </c>
      <c r="FY409" s="101" t="str">
        <f t="shared" si="293"/>
        <v/>
      </c>
      <c r="FZ409" s="101" t="str">
        <f t="shared" si="294"/>
        <v/>
      </c>
      <c r="GA409" s="101">
        <f t="shared" si="299"/>
        <v>0.32</v>
      </c>
      <c r="GB409" s="101">
        <f t="shared" si="300"/>
        <v>1</v>
      </c>
      <c r="GC409" s="101">
        <f t="shared" si="301"/>
        <v>5</v>
      </c>
      <c r="GD409" s="101">
        <f t="shared" si="302"/>
        <v>0</v>
      </c>
      <c r="GE409" s="101">
        <f t="shared" si="303"/>
        <v>1</v>
      </c>
      <c r="GF409" s="101">
        <f t="shared" si="304"/>
        <v>1</v>
      </c>
      <c r="GG409" s="101">
        <f t="shared" si="305"/>
        <v>0.1595</v>
      </c>
      <c r="GH409" s="101">
        <f t="shared" si="306"/>
        <v>1</v>
      </c>
      <c r="GI409" s="101">
        <f t="shared" si="307"/>
        <v>2</v>
      </c>
      <c r="GJ409" s="101">
        <f t="shared" si="308"/>
        <v>0.63819999999999999</v>
      </c>
      <c r="GK409" s="101">
        <f t="shared" si="309"/>
        <v>1</v>
      </c>
      <c r="GL409" s="101">
        <f t="shared" si="310"/>
        <v>5</v>
      </c>
    </row>
    <row r="410" spans="170:194" ht="16.5" x14ac:dyDescent="0.2">
      <c r="FN410" s="101">
        <v>405</v>
      </c>
      <c r="FO410" s="101">
        <f t="shared" si="295"/>
        <v>4</v>
      </c>
      <c r="FP410" s="101">
        <f t="shared" si="288"/>
        <v>6</v>
      </c>
      <c r="FQ410" s="14">
        <f t="shared" si="289"/>
        <v>4</v>
      </c>
      <c r="FR410" s="101" t="str">
        <f t="shared" si="296"/>
        <v>天使缇娜专属武器-魂珠-1 4级</v>
      </c>
      <c r="FS410" s="101">
        <f t="shared" si="297"/>
        <v>1</v>
      </c>
      <c r="FT410" s="101">
        <f t="shared" si="298"/>
        <v>4</v>
      </c>
      <c r="FU410" s="101" t="str">
        <f t="shared" si="290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91"/>
        <v>专属强化石1</v>
      </c>
      <c r="FX410" s="101">
        <f t="shared" si="292"/>
        <v>4</v>
      </c>
      <c r="FY410" s="101" t="str">
        <f t="shared" si="293"/>
        <v/>
      </c>
      <c r="FZ410" s="101" t="str">
        <f t="shared" si="294"/>
        <v/>
      </c>
      <c r="GA410" s="101">
        <f t="shared" si="299"/>
        <v>0.26</v>
      </c>
      <c r="GB410" s="101">
        <f t="shared" si="300"/>
        <v>1</v>
      </c>
      <c r="GC410" s="101">
        <f t="shared" si="301"/>
        <v>6</v>
      </c>
      <c r="GD410" s="101">
        <f t="shared" si="302"/>
        <v>0</v>
      </c>
      <c r="GE410" s="101">
        <f t="shared" si="303"/>
        <v>1</v>
      </c>
      <c r="GF410" s="101">
        <f t="shared" si="304"/>
        <v>1</v>
      </c>
      <c r="GG410" s="101">
        <f t="shared" si="305"/>
        <v>0.12759999999999999</v>
      </c>
      <c r="GH410" s="101">
        <f t="shared" si="306"/>
        <v>1</v>
      </c>
      <c r="GI410" s="101">
        <f t="shared" si="307"/>
        <v>3</v>
      </c>
      <c r="GJ410" s="101">
        <f t="shared" si="308"/>
        <v>0.51060000000000005</v>
      </c>
      <c r="GK410" s="101">
        <f t="shared" si="309"/>
        <v>1</v>
      </c>
      <c r="GL410" s="101">
        <f t="shared" si="310"/>
        <v>6</v>
      </c>
    </row>
    <row r="411" spans="170:194" ht="16.5" x14ac:dyDescent="0.2">
      <c r="FN411" s="101">
        <v>406</v>
      </c>
      <c r="FO411" s="101">
        <f t="shared" si="295"/>
        <v>5</v>
      </c>
      <c r="FP411" s="101">
        <f t="shared" si="288"/>
        <v>6</v>
      </c>
      <c r="FQ411" s="14">
        <f t="shared" si="289"/>
        <v>4</v>
      </c>
      <c r="FR411" s="101" t="str">
        <f t="shared" si="296"/>
        <v>天使缇娜专属武器-魂珠-1 5级</v>
      </c>
      <c r="FS411" s="101">
        <f t="shared" si="297"/>
        <v>1</v>
      </c>
      <c r="FT411" s="101">
        <f t="shared" si="298"/>
        <v>5</v>
      </c>
      <c r="FU411" s="101" t="str">
        <f t="shared" si="290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91"/>
        <v>专属强化石1</v>
      </c>
      <c r="FX411" s="101">
        <f t="shared" si="292"/>
        <v>5</v>
      </c>
      <c r="FY411" s="101" t="str">
        <f t="shared" si="293"/>
        <v/>
      </c>
      <c r="FZ411" s="101" t="str">
        <f t="shared" si="294"/>
        <v/>
      </c>
      <c r="GA411" s="101">
        <f t="shared" si="299"/>
        <v>0.2</v>
      </c>
      <c r="GB411" s="101">
        <f t="shared" si="300"/>
        <v>1</v>
      </c>
      <c r="GC411" s="101">
        <f t="shared" si="301"/>
        <v>8</v>
      </c>
      <c r="GD411" s="101">
        <f t="shared" si="302"/>
        <v>0</v>
      </c>
      <c r="GE411" s="101">
        <f t="shared" si="303"/>
        <v>1</v>
      </c>
      <c r="GF411" s="101">
        <f t="shared" si="304"/>
        <v>2</v>
      </c>
      <c r="GG411" s="101">
        <f t="shared" si="305"/>
        <v>9.9699999999999997E-2</v>
      </c>
      <c r="GH411" s="101">
        <f t="shared" si="306"/>
        <v>1</v>
      </c>
      <c r="GI411" s="101">
        <f t="shared" si="307"/>
        <v>4</v>
      </c>
      <c r="GJ411" s="101">
        <f t="shared" si="308"/>
        <v>0.39889999999999998</v>
      </c>
      <c r="GK411" s="101">
        <f t="shared" si="309"/>
        <v>1</v>
      </c>
      <c r="GL411" s="101">
        <f t="shared" si="310"/>
        <v>8</v>
      </c>
    </row>
    <row r="412" spans="170:194" ht="16.5" x14ac:dyDescent="0.2">
      <c r="FN412" s="101">
        <v>407</v>
      </c>
      <c r="FO412" s="101">
        <f t="shared" si="295"/>
        <v>6</v>
      </c>
      <c r="FP412" s="101">
        <f t="shared" si="288"/>
        <v>6</v>
      </c>
      <c r="FQ412" s="14">
        <f t="shared" si="289"/>
        <v>4</v>
      </c>
      <c r="FR412" s="101" t="str">
        <f t="shared" si="296"/>
        <v>天使缇娜专属武器-魂珠-1 6级</v>
      </c>
      <c r="FS412" s="101">
        <f t="shared" si="297"/>
        <v>1</v>
      </c>
      <c r="FT412" s="101">
        <f t="shared" si="298"/>
        <v>6</v>
      </c>
      <c r="FU412" s="101" t="str">
        <f t="shared" si="290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91"/>
        <v>专属强化石1</v>
      </c>
      <c r="FX412" s="101">
        <f t="shared" si="292"/>
        <v>6</v>
      </c>
      <c r="FY412" s="101" t="str">
        <f t="shared" si="293"/>
        <v/>
      </c>
      <c r="FZ412" s="101" t="str">
        <f t="shared" si="294"/>
        <v/>
      </c>
      <c r="GA412" s="101">
        <f t="shared" si="299"/>
        <v>0.15</v>
      </c>
      <c r="GB412" s="101">
        <f t="shared" si="300"/>
        <v>1</v>
      </c>
      <c r="GC412" s="101">
        <f t="shared" si="301"/>
        <v>10</v>
      </c>
      <c r="GD412" s="101">
        <f t="shared" si="302"/>
        <v>0</v>
      </c>
      <c r="GE412" s="101">
        <f t="shared" si="303"/>
        <v>1</v>
      </c>
      <c r="GF412" s="101">
        <f t="shared" si="304"/>
        <v>2</v>
      </c>
      <c r="GG412" s="101">
        <f t="shared" si="305"/>
        <v>7.3599999999999999E-2</v>
      </c>
      <c r="GH412" s="101">
        <f t="shared" si="306"/>
        <v>1</v>
      </c>
      <c r="GI412" s="101">
        <f t="shared" si="307"/>
        <v>5</v>
      </c>
      <c r="GJ412" s="101">
        <f t="shared" si="308"/>
        <v>0.29459999999999997</v>
      </c>
      <c r="GK412" s="101">
        <f t="shared" si="309"/>
        <v>1</v>
      </c>
      <c r="GL412" s="101">
        <f t="shared" si="310"/>
        <v>10</v>
      </c>
    </row>
    <row r="413" spans="170:194" ht="16.5" x14ac:dyDescent="0.2">
      <c r="FN413" s="101">
        <v>408</v>
      </c>
      <c r="FO413" s="101">
        <f t="shared" si="295"/>
        <v>7</v>
      </c>
      <c r="FP413" s="101">
        <f t="shared" si="288"/>
        <v>6</v>
      </c>
      <c r="FQ413" s="14">
        <f t="shared" si="289"/>
        <v>4</v>
      </c>
      <c r="FR413" s="101" t="str">
        <f t="shared" si="296"/>
        <v>天使缇娜专属武器-魂珠-1 7级</v>
      </c>
      <c r="FS413" s="101">
        <f t="shared" si="297"/>
        <v>1</v>
      </c>
      <c r="FT413" s="101">
        <f t="shared" si="298"/>
        <v>7</v>
      </c>
      <c r="FU413" s="101" t="str">
        <f t="shared" si="290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91"/>
        <v>专属强化石1</v>
      </c>
      <c r="FX413" s="101">
        <f t="shared" si="292"/>
        <v>7</v>
      </c>
      <c r="FY413" s="101" t="str">
        <f t="shared" si="293"/>
        <v/>
      </c>
      <c r="FZ413" s="101" t="str">
        <f t="shared" si="294"/>
        <v/>
      </c>
      <c r="GA413" s="101">
        <f t="shared" si="299"/>
        <v>0.11</v>
      </c>
      <c r="GB413" s="101">
        <f t="shared" si="300"/>
        <v>1</v>
      </c>
      <c r="GC413" s="101">
        <f t="shared" si="301"/>
        <v>14</v>
      </c>
      <c r="GD413" s="101">
        <f t="shared" si="302"/>
        <v>0</v>
      </c>
      <c r="GE413" s="101">
        <f t="shared" si="303"/>
        <v>1</v>
      </c>
      <c r="GF413" s="101">
        <f t="shared" si="304"/>
        <v>3</v>
      </c>
      <c r="GG413" s="101">
        <f t="shared" si="305"/>
        <v>5.3199999999999997E-2</v>
      </c>
      <c r="GH413" s="101">
        <f t="shared" si="306"/>
        <v>1</v>
      </c>
      <c r="GI413" s="101">
        <f t="shared" si="307"/>
        <v>7</v>
      </c>
      <c r="GJ413" s="101">
        <f t="shared" si="308"/>
        <v>0.2127</v>
      </c>
      <c r="GK413" s="101">
        <f t="shared" si="309"/>
        <v>1</v>
      </c>
      <c r="GL413" s="101">
        <f t="shared" si="310"/>
        <v>14</v>
      </c>
    </row>
    <row r="414" spans="170:194" ht="16.5" x14ac:dyDescent="0.2">
      <c r="FN414" s="101">
        <v>409</v>
      </c>
      <c r="FO414" s="101">
        <f t="shared" si="295"/>
        <v>8</v>
      </c>
      <c r="FP414" s="101">
        <f t="shared" si="288"/>
        <v>6</v>
      </c>
      <c r="FQ414" s="14">
        <f t="shared" si="289"/>
        <v>4</v>
      </c>
      <c r="FR414" s="101" t="str">
        <f t="shared" si="296"/>
        <v>天使缇娜专属武器-魂珠-1 8级</v>
      </c>
      <c r="FS414" s="101">
        <f t="shared" si="297"/>
        <v>1</v>
      </c>
      <c r="FT414" s="101">
        <f t="shared" si="298"/>
        <v>8</v>
      </c>
      <c r="FU414" s="101" t="str">
        <f t="shared" si="290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91"/>
        <v>专属强化石1</v>
      </c>
      <c r="FX414" s="101">
        <f t="shared" si="292"/>
        <v>8</v>
      </c>
      <c r="FY414" s="101" t="str">
        <f t="shared" si="293"/>
        <v/>
      </c>
      <c r="FZ414" s="101" t="str">
        <f t="shared" si="294"/>
        <v/>
      </c>
      <c r="GA414" s="101">
        <f t="shared" si="299"/>
        <v>0.08</v>
      </c>
      <c r="GB414" s="101">
        <f t="shared" si="300"/>
        <v>1</v>
      </c>
      <c r="GC414" s="101">
        <f t="shared" si="301"/>
        <v>20</v>
      </c>
      <c r="GD414" s="101">
        <f t="shared" si="302"/>
        <v>0</v>
      </c>
      <c r="GE414" s="101">
        <f t="shared" si="303"/>
        <v>1</v>
      </c>
      <c r="GF414" s="101">
        <f t="shared" si="304"/>
        <v>5</v>
      </c>
      <c r="GG414" s="101">
        <f t="shared" si="305"/>
        <v>3.7499999999999999E-2</v>
      </c>
      <c r="GH414" s="101">
        <f t="shared" si="306"/>
        <v>1</v>
      </c>
      <c r="GI414" s="101">
        <f t="shared" si="307"/>
        <v>9</v>
      </c>
      <c r="GJ414" s="101">
        <f t="shared" si="308"/>
        <v>0.1502</v>
      </c>
      <c r="GK414" s="101">
        <f t="shared" si="309"/>
        <v>1</v>
      </c>
      <c r="GL414" s="101">
        <f t="shared" si="310"/>
        <v>20</v>
      </c>
    </row>
    <row r="415" spans="170:194" ht="16.5" x14ac:dyDescent="0.2">
      <c r="FN415" s="101">
        <v>410</v>
      </c>
      <c r="FO415" s="101">
        <f t="shared" si="295"/>
        <v>9</v>
      </c>
      <c r="FP415" s="101">
        <f t="shared" si="288"/>
        <v>6</v>
      </c>
      <c r="FQ415" s="14">
        <f t="shared" si="289"/>
        <v>4</v>
      </c>
      <c r="FR415" s="101" t="str">
        <f t="shared" si="296"/>
        <v>天使缇娜专属武器-魂珠-1 9级</v>
      </c>
      <c r="FS415" s="101">
        <f t="shared" si="297"/>
        <v>1</v>
      </c>
      <c r="FT415" s="101">
        <f t="shared" si="298"/>
        <v>9</v>
      </c>
      <c r="FU415" s="101" t="str">
        <f t="shared" si="290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91"/>
        <v>专属强化石1</v>
      </c>
      <c r="FX415" s="101">
        <f t="shared" si="292"/>
        <v>10</v>
      </c>
      <c r="FY415" s="101" t="str">
        <f t="shared" si="293"/>
        <v/>
      </c>
      <c r="FZ415" s="101" t="str">
        <f t="shared" si="294"/>
        <v/>
      </c>
      <c r="GA415" s="101">
        <f t="shared" si="299"/>
        <v>0.06</v>
      </c>
      <c r="GB415" s="101">
        <f t="shared" si="300"/>
        <v>1</v>
      </c>
      <c r="GC415" s="101">
        <f t="shared" si="301"/>
        <v>26</v>
      </c>
      <c r="GD415" s="101">
        <f t="shared" si="302"/>
        <v>0</v>
      </c>
      <c r="GE415" s="101">
        <f t="shared" si="303"/>
        <v>1</v>
      </c>
      <c r="GF415" s="101">
        <f t="shared" si="304"/>
        <v>6</v>
      </c>
      <c r="GG415" s="101">
        <f t="shared" si="305"/>
        <v>2.9000000000000001E-2</v>
      </c>
      <c r="GH415" s="101">
        <f t="shared" si="306"/>
        <v>1</v>
      </c>
      <c r="GI415" s="101">
        <f t="shared" si="307"/>
        <v>12</v>
      </c>
      <c r="GJ415" s="101">
        <f t="shared" si="308"/>
        <v>0.11600000000000001</v>
      </c>
      <c r="GK415" s="101">
        <f t="shared" si="309"/>
        <v>1</v>
      </c>
      <c r="GL415" s="101">
        <f t="shared" si="310"/>
        <v>26</v>
      </c>
    </row>
    <row r="416" spans="170:194" ht="16.5" x14ac:dyDescent="0.2">
      <c r="FN416" s="101">
        <v>411</v>
      </c>
      <c r="FO416" s="101">
        <f t="shared" si="295"/>
        <v>0</v>
      </c>
      <c r="FP416" s="101">
        <f t="shared" si="288"/>
        <v>6</v>
      </c>
      <c r="FQ416" s="14">
        <f t="shared" si="289"/>
        <v>4</v>
      </c>
      <c r="FR416" s="101" t="str">
        <f t="shared" si="296"/>
        <v>天使缇娜专属武器-魂珠-2 0级</v>
      </c>
      <c r="FS416" s="101">
        <f t="shared" si="297"/>
        <v>2</v>
      </c>
      <c r="FT416" s="101">
        <f t="shared" si="298"/>
        <v>0</v>
      </c>
      <c r="FU416" s="101" t="str">
        <f t="shared" si="290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91"/>
        <v/>
      </c>
      <c r="FX416" s="101" t="str">
        <f t="shared" si="292"/>
        <v/>
      </c>
      <c r="FY416" s="101" t="str">
        <f t="shared" si="293"/>
        <v/>
      </c>
      <c r="FZ416" s="101" t="str">
        <f t="shared" si="294"/>
        <v/>
      </c>
      <c r="GA416" s="101" t="str">
        <f t="shared" si="299"/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4"/>
        <v/>
      </c>
      <c r="GG416" s="101" t="str">
        <f t="shared" si="305"/>
        <v/>
      </c>
      <c r="GH416" s="101" t="str">
        <f t="shared" si="306"/>
        <v/>
      </c>
      <c r="GI416" s="101" t="str">
        <f t="shared" si="307"/>
        <v/>
      </c>
      <c r="GJ416" s="101" t="str">
        <f t="shared" si="308"/>
        <v/>
      </c>
      <c r="GK416" s="101" t="str">
        <f t="shared" si="309"/>
        <v/>
      </c>
      <c r="GL416" s="101" t="str">
        <f t="shared" si="310"/>
        <v/>
      </c>
    </row>
    <row r="417" spans="170:194" ht="16.5" x14ac:dyDescent="0.2">
      <c r="FN417" s="101">
        <v>412</v>
      </c>
      <c r="FO417" s="101">
        <f t="shared" si="295"/>
        <v>10</v>
      </c>
      <c r="FP417" s="101">
        <f t="shared" si="288"/>
        <v>6</v>
      </c>
      <c r="FQ417" s="14">
        <f t="shared" si="289"/>
        <v>4</v>
      </c>
      <c r="FR417" s="101" t="str">
        <f t="shared" si="296"/>
        <v>天使缇娜专属武器-魂珠-2 1级</v>
      </c>
      <c r="FS417" s="101">
        <f t="shared" si="297"/>
        <v>2</v>
      </c>
      <c r="FT417" s="101">
        <f t="shared" si="298"/>
        <v>1</v>
      </c>
      <c r="FU417" s="101" t="str">
        <f t="shared" si="290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91"/>
        <v>专属强化石1</v>
      </c>
      <c r="FX417" s="101">
        <f t="shared" si="292"/>
        <v>3</v>
      </c>
      <c r="FY417" s="101" t="str">
        <f t="shared" si="293"/>
        <v>专属强化石2</v>
      </c>
      <c r="FZ417" s="101">
        <f t="shared" si="294"/>
        <v>1</v>
      </c>
      <c r="GA417" s="101">
        <f t="shared" si="299"/>
        <v>0.39</v>
      </c>
      <c r="GB417" s="101">
        <f t="shared" si="300"/>
        <v>1</v>
      </c>
      <c r="GC417" s="101">
        <f t="shared" si="301"/>
        <v>4</v>
      </c>
      <c r="GD417" s="101">
        <f t="shared" si="302"/>
        <v>0</v>
      </c>
      <c r="GE417" s="101">
        <f t="shared" si="303"/>
        <v>1</v>
      </c>
      <c r="GF417" s="101">
        <f t="shared" si="304"/>
        <v>1</v>
      </c>
      <c r="GG417" s="101">
        <f t="shared" si="305"/>
        <v>0.19270000000000001</v>
      </c>
      <c r="GH417" s="101">
        <f t="shared" si="306"/>
        <v>1</v>
      </c>
      <c r="GI417" s="101">
        <f t="shared" si="307"/>
        <v>2</v>
      </c>
      <c r="GJ417" s="101">
        <f t="shared" si="308"/>
        <v>0.77070000000000005</v>
      </c>
      <c r="GK417" s="101">
        <f t="shared" si="309"/>
        <v>1</v>
      </c>
      <c r="GL417" s="101">
        <f t="shared" si="310"/>
        <v>4</v>
      </c>
    </row>
    <row r="418" spans="170:194" ht="16.5" x14ac:dyDescent="0.2">
      <c r="FN418" s="101">
        <v>413</v>
      </c>
      <c r="FO418" s="101">
        <f t="shared" si="295"/>
        <v>11</v>
      </c>
      <c r="FP418" s="101">
        <f t="shared" si="288"/>
        <v>6</v>
      </c>
      <c r="FQ418" s="14">
        <f t="shared" si="289"/>
        <v>4</v>
      </c>
      <c r="FR418" s="101" t="str">
        <f t="shared" si="296"/>
        <v>天使缇娜专属武器-魂珠-2 2级</v>
      </c>
      <c r="FS418" s="101">
        <f t="shared" si="297"/>
        <v>2</v>
      </c>
      <c r="FT418" s="101">
        <f t="shared" si="298"/>
        <v>2</v>
      </c>
      <c r="FU418" s="101" t="str">
        <f t="shared" si="290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91"/>
        <v>专属强化石1</v>
      </c>
      <c r="FX418" s="101">
        <f t="shared" si="292"/>
        <v>3</v>
      </c>
      <c r="FY418" s="101" t="str">
        <f t="shared" si="293"/>
        <v>专属强化石2</v>
      </c>
      <c r="FZ418" s="101">
        <f t="shared" si="294"/>
        <v>1</v>
      </c>
      <c r="GA418" s="101">
        <f t="shared" si="299"/>
        <v>0.19</v>
      </c>
      <c r="GB418" s="101">
        <f t="shared" si="300"/>
        <v>1</v>
      </c>
      <c r="GC418" s="101">
        <f t="shared" si="301"/>
        <v>8</v>
      </c>
      <c r="GD418" s="101">
        <f t="shared" si="302"/>
        <v>0</v>
      </c>
      <c r="GE418" s="101">
        <f t="shared" si="303"/>
        <v>1</v>
      </c>
      <c r="GF418" s="101">
        <f t="shared" si="304"/>
        <v>2</v>
      </c>
      <c r="GG418" s="101">
        <f t="shared" si="305"/>
        <v>9.6299999999999997E-2</v>
      </c>
      <c r="GH418" s="101">
        <f t="shared" si="306"/>
        <v>1</v>
      </c>
      <c r="GI418" s="101">
        <f t="shared" si="307"/>
        <v>4</v>
      </c>
      <c r="GJ418" s="101">
        <f t="shared" si="308"/>
        <v>0.38529999999999998</v>
      </c>
      <c r="GK418" s="101">
        <f t="shared" si="309"/>
        <v>1</v>
      </c>
      <c r="GL418" s="101">
        <f t="shared" si="310"/>
        <v>8</v>
      </c>
    </row>
    <row r="419" spans="170:194" ht="16.5" x14ac:dyDescent="0.2">
      <c r="FN419" s="101">
        <v>414</v>
      </c>
      <c r="FO419" s="101">
        <f t="shared" si="295"/>
        <v>12</v>
      </c>
      <c r="FP419" s="101">
        <f t="shared" si="288"/>
        <v>6</v>
      </c>
      <c r="FQ419" s="14">
        <f t="shared" si="289"/>
        <v>4</v>
      </c>
      <c r="FR419" s="101" t="str">
        <f t="shared" si="296"/>
        <v>天使缇娜专属武器-魂珠-2 3级</v>
      </c>
      <c r="FS419" s="101">
        <f t="shared" si="297"/>
        <v>2</v>
      </c>
      <c r="FT419" s="101">
        <f t="shared" si="298"/>
        <v>3</v>
      </c>
      <c r="FU419" s="101" t="str">
        <f t="shared" si="290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91"/>
        <v>专属强化石1</v>
      </c>
      <c r="FX419" s="101">
        <f t="shared" si="292"/>
        <v>6</v>
      </c>
      <c r="FY419" s="101" t="str">
        <f t="shared" si="293"/>
        <v>专属强化石2</v>
      </c>
      <c r="FZ419" s="101">
        <f t="shared" si="294"/>
        <v>2</v>
      </c>
      <c r="GA419" s="101">
        <f t="shared" si="299"/>
        <v>0.26</v>
      </c>
      <c r="GB419" s="101">
        <f t="shared" si="300"/>
        <v>1</v>
      </c>
      <c r="GC419" s="101">
        <f t="shared" si="301"/>
        <v>6</v>
      </c>
      <c r="GD419" s="101">
        <f t="shared" si="302"/>
        <v>0</v>
      </c>
      <c r="GE419" s="101">
        <f t="shared" si="303"/>
        <v>1</v>
      </c>
      <c r="GF419" s="101">
        <f t="shared" si="304"/>
        <v>1</v>
      </c>
      <c r="GG419" s="101">
        <f t="shared" si="305"/>
        <v>0.12839999999999999</v>
      </c>
      <c r="GH419" s="101">
        <f t="shared" si="306"/>
        <v>1</v>
      </c>
      <c r="GI419" s="101">
        <f t="shared" si="307"/>
        <v>3</v>
      </c>
      <c r="GJ419" s="101">
        <f t="shared" si="308"/>
        <v>0.51380000000000003</v>
      </c>
      <c r="GK419" s="101">
        <f t="shared" si="309"/>
        <v>1</v>
      </c>
      <c r="GL419" s="101">
        <f t="shared" si="310"/>
        <v>6</v>
      </c>
    </row>
    <row r="420" spans="170:194" ht="16.5" x14ac:dyDescent="0.2">
      <c r="FN420" s="101">
        <v>415</v>
      </c>
      <c r="FO420" s="101">
        <f t="shared" si="295"/>
        <v>13</v>
      </c>
      <c r="FP420" s="101">
        <f t="shared" si="288"/>
        <v>6</v>
      </c>
      <c r="FQ420" s="14">
        <f t="shared" si="289"/>
        <v>4</v>
      </c>
      <c r="FR420" s="101" t="str">
        <f t="shared" si="296"/>
        <v>天使缇娜专属武器-魂珠-2 4级</v>
      </c>
      <c r="FS420" s="101">
        <f t="shared" si="297"/>
        <v>2</v>
      </c>
      <c r="FT420" s="101">
        <f t="shared" si="298"/>
        <v>4</v>
      </c>
      <c r="FU420" s="101" t="str">
        <f t="shared" si="290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91"/>
        <v>专属强化石1</v>
      </c>
      <c r="FX420" s="101">
        <f t="shared" si="292"/>
        <v>6</v>
      </c>
      <c r="FY420" s="101" t="str">
        <f t="shared" si="293"/>
        <v>专属强化石2</v>
      </c>
      <c r="FZ420" s="101">
        <f t="shared" si="294"/>
        <v>2</v>
      </c>
      <c r="GA420" s="101">
        <f t="shared" si="299"/>
        <v>0.15</v>
      </c>
      <c r="GB420" s="101">
        <f t="shared" si="300"/>
        <v>1</v>
      </c>
      <c r="GC420" s="101">
        <f t="shared" si="301"/>
        <v>10</v>
      </c>
      <c r="GD420" s="101">
        <f t="shared" si="302"/>
        <v>0</v>
      </c>
      <c r="GE420" s="101">
        <f t="shared" si="303"/>
        <v>1</v>
      </c>
      <c r="GF420" s="101">
        <f t="shared" si="304"/>
        <v>2</v>
      </c>
      <c r="GG420" s="101">
        <f t="shared" si="305"/>
        <v>7.7100000000000002E-2</v>
      </c>
      <c r="GH420" s="101">
        <f t="shared" si="306"/>
        <v>1</v>
      </c>
      <c r="GI420" s="101">
        <f t="shared" si="307"/>
        <v>5</v>
      </c>
      <c r="GJ420" s="101">
        <f t="shared" si="308"/>
        <v>0.30830000000000002</v>
      </c>
      <c r="GK420" s="101">
        <f t="shared" si="309"/>
        <v>1</v>
      </c>
      <c r="GL420" s="101">
        <f t="shared" si="310"/>
        <v>10</v>
      </c>
    </row>
    <row r="421" spans="170:194" ht="16.5" x14ac:dyDescent="0.2">
      <c r="FN421" s="101">
        <v>416</v>
      </c>
      <c r="FO421" s="101">
        <f t="shared" si="295"/>
        <v>14</v>
      </c>
      <c r="FP421" s="101">
        <f t="shared" si="288"/>
        <v>6</v>
      </c>
      <c r="FQ421" s="14">
        <f t="shared" si="289"/>
        <v>4</v>
      </c>
      <c r="FR421" s="101" t="str">
        <f t="shared" si="296"/>
        <v>天使缇娜专属武器-魂珠-2 5级</v>
      </c>
      <c r="FS421" s="101">
        <f t="shared" si="297"/>
        <v>2</v>
      </c>
      <c r="FT421" s="101">
        <f t="shared" si="298"/>
        <v>5</v>
      </c>
      <c r="FU421" s="101" t="str">
        <f t="shared" si="290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91"/>
        <v>专属强化石1</v>
      </c>
      <c r="FX421" s="101">
        <f t="shared" si="292"/>
        <v>9</v>
      </c>
      <c r="FY421" s="101" t="str">
        <f t="shared" si="293"/>
        <v>专属强化石2</v>
      </c>
      <c r="FZ421" s="101">
        <f t="shared" si="294"/>
        <v>3</v>
      </c>
      <c r="GA421" s="101">
        <f t="shared" si="299"/>
        <v>0.14000000000000001</v>
      </c>
      <c r="GB421" s="101">
        <f t="shared" si="300"/>
        <v>1</v>
      </c>
      <c r="GC421" s="101">
        <f t="shared" si="301"/>
        <v>10</v>
      </c>
      <c r="GD421" s="101">
        <f t="shared" si="302"/>
        <v>0</v>
      </c>
      <c r="GE421" s="101">
        <f t="shared" si="303"/>
        <v>1</v>
      </c>
      <c r="GF421" s="101">
        <f t="shared" si="304"/>
        <v>2</v>
      </c>
      <c r="GG421" s="101">
        <f t="shared" si="305"/>
        <v>7.22E-2</v>
      </c>
      <c r="GH421" s="101">
        <f t="shared" si="306"/>
        <v>1</v>
      </c>
      <c r="GI421" s="101">
        <f t="shared" si="307"/>
        <v>5</v>
      </c>
      <c r="GJ421" s="101">
        <f t="shared" si="308"/>
        <v>0.28899999999999998</v>
      </c>
      <c r="GK421" s="101">
        <f t="shared" si="309"/>
        <v>1</v>
      </c>
      <c r="GL421" s="101">
        <f t="shared" si="310"/>
        <v>10</v>
      </c>
    </row>
    <row r="422" spans="170:194" ht="16.5" x14ac:dyDescent="0.2">
      <c r="FN422" s="101">
        <v>417</v>
      </c>
      <c r="FO422" s="101">
        <f t="shared" si="295"/>
        <v>15</v>
      </c>
      <c r="FP422" s="101">
        <f t="shared" si="288"/>
        <v>6</v>
      </c>
      <c r="FQ422" s="14">
        <f t="shared" si="289"/>
        <v>4</v>
      </c>
      <c r="FR422" s="101" t="str">
        <f t="shared" si="296"/>
        <v>天使缇娜专属武器-魂珠-2 6级</v>
      </c>
      <c r="FS422" s="101">
        <f t="shared" si="297"/>
        <v>2</v>
      </c>
      <c r="FT422" s="101">
        <f t="shared" si="298"/>
        <v>6</v>
      </c>
      <c r="FU422" s="101" t="str">
        <f t="shared" si="290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91"/>
        <v>专属强化石1</v>
      </c>
      <c r="FX422" s="101">
        <f t="shared" si="292"/>
        <v>12</v>
      </c>
      <c r="FY422" s="101" t="str">
        <f t="shared" si="293"/>
        <v>专属强化石2</v>
      </c>
      <c r="FZ422" s="101">
        <f t="shared" si="294"/>
        <v>4</v>
      </c>
      <c r="GA422" s="101">
        <f t="shared" si="299"/>
        <v>0.12</v>
      </c>
      <c r="GB422" s="101">
        <f t="shared" si="300"/>
        <v>1</v>
      </c>
      <c r="GC422" s="101">
        <f t="shared" si="301"/>
        <v>13</v>
      </c>
      <c r="GD422" s="101">
        <f t="shared" si="302"/>
        <v>0</v>
      </c>
      <c r="GE422" s="101">
        <f t="shared" si="303"/>
        <v>1</v>
      </c>
      <c r="GF422" s="101">
        <f t="shared" si="304"/>
        <v>3</v>
      </c>
      <c r="GG422" s="101">
        <f t="shared" si="305"/>
        <v>5.9299999999999999E-2</v>
      </c>
      <c r="GH422" s="101">
        <f t="shared" si="306"/>
        <v>1</v>
      </c>
      <c r="GI422" s="101">
        <f t="shared" si="307"/>
        <v>6</v>
      </c>
      <c r="GJ422" s="101">
        <f t="shared" si="308"/>
        <v>0.23710000000000001</v>
      </c>
      <c r="GK422" s="101">
        <f t="shared" si="309"/>
        <v>1</v>
      </c>
      <c r="GL422" s="101">
        <f t="shared" si="310"/>
        <v>13</v>
      </c>
    </row>
    <row r="423" spans="170:194" ht="16.5" x14ac:dyDescent="0.2">
      <c r="FN423" s="101">
        <v>418</v>
      </c>
      <c r="FO423" s="101">
        <f t="shared" si="295"/>
        <v>16</v>
      </c>
      <c r="FP423" s="101">
        <f t="shared" si="288"/>
        <v>6</v>
      </c>
      <c r="FQ423" s="14">
        <f t="shared" si="289"/>
        <v>4</v>
      </c>
      <c r="FR423" s="101" t="str">
        <f t="shared" si="296"/>
        <v>天使缇娜专属武器-魂珠-2 7级</v>
      </c>
      <c r="FS423" s="101">
        <f t="shared" si="297"/>
        <v>2</v>
      </c>
      <c r="FT423" s="101">
        <f t="shared" si="298"/>
        <v>7</v>
      </c>
      <c r="FU423" s="101" t="str">
        <f t="shared" si="290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91"/>
        <v>专属强化石1</v>
      </c>
      <c r="FX423" s="101">
        <f t="shared" si="292"/>
        <v>15</v>
      </c>
      <c r="FY423" s="101" t="str">
        <f t="shared" si="293"/>
        <v>专属强化石2</v>
      </c>
      <c r="FZ423" s="101">
        <f t="shared" si="294"/>
        <v>5</v>
      </c>
      <c r="GA423" s="101">
        <f t="shared" si="299"/>
        <v>0.09</v>
      </c>
      <c r="GB423" s="101">
        <f t="shared" si="300"/>
        <v>1</v>
      </c>
      <c r="GC423" s="101">
        <f t="shared" si="301"/>
        <v>16</v>
      </c>
      <c r="GD423" s="101">
        <f t="shared" si="302"/>
        <v>0</v>
      </c>
      <c r="GE423" s="101">
        <f t="shared" si="303"/>
        <v>1</v>
      </c>
      <c r="GF423" s="101">
        <f t="shared" si="304"/>
        <v>4</v>
      </c>
      <c r="GG423" s="101">
        <f t="shared" si="305"/>
        <v>4.5900000000000003E-2</v>
      </c>
      <c r="GH423" s="101">
        <f t="shared" si="306"/>
        <v>1</v>
      </c>
      <c r="GI423" s="101">
        <f t="shared" si="307"/>
        <v>8</v>
      </c>
      <c r="GJ423" s="101">
        <f t="shared" si="308"/>
        <v>0.1835</v>
      </c>
      <c r="GK423" s="101">
        <f t="shared" si="309"/>
        <v>1</v>
      </c>
      <c r="GL423" s="101">
        <f t="shared" si="310"/>
        <v>16</v>
      </c>
    </row>
    <row r="424" spans="170:194" ht="16.5" x14ac:dyDescent="0.2">
      <c r="FN424" s="101">
        <v>419</v>
      </c>
      <c r="FO424" s="101">
        <f t="shared" si="295"/>
        <v>17</v>
      </c>
      <c r="FP424" s="101">
        <f t="shared" si="288"/>
        <v>6</v>
      </c>
      <c r="FQ424" s="14">
        <f t="shared" si="289"/>
        <v>4</v>
      </c>
      <c r="FR424" s="101" t="str">
        <f t="shared" si="296"/>
        <v>天使缇娜专属武器-魂珠-2 8级</v>
      </c>
      <c r="FS424" s="101">
        <f t="shared" si="297"/>
        <v>2</v>
      </c>
      <c r="FT424" s="101">
        <f t="shared" si="298"/>
        <v>8</v>
      </c>
      <c r="FU424" s="101" t="str">
        <f t="shared" si="290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91"/>
        <v>专属强化石1</v>
      </c>
      <c r="FX424" s="101">
        <f t="shared" si="292"/>
        <v>18</v>
      </c>
      <c r="FY424" s="101" t="str">
        <f t="shared" si="293"/>
        <v>专属强化石2</v>
      </c>
      <c r="FZ424" s="101">
        <f t="shared" si="294"/>
        <v>6</v>
      </c>
      <c r="GA424" s="101">
        <f t="shared" si="299"/>
        <v>7.0000000000000007E-2</v>
      </c>
      <c r="GB424" s="101">
        <f t="shared" si="300"/>
        <v>1</v>
      </c>
      <c r="GC424" s="101">
        <f t="shared" si="301"/>
        <v>22</v>
      </c>
      <c r="GD424" s="101">
        <f t="shared" si="302"/>
        <v>0</v>
      </c>
      <c r="GE424" s="101">
        <f t="shared" si="303"/>
        <v>1</v>
      </c>
      <c r="GF424" s="101">
        <f t="shared" si="304"/>
        <v>5</v>
      </c>
      <c r="GG424" s="101">
        <f t="shared" si="305"/>
        <v>3.4000000000000002E-2</v>
      </c>
      <c r="GH424" s="101">
        <f t="shared" si="306"/>
        <v>1</v>
      </c>
      <c r="GI424" s="101">
        <f t="shared" si="307"/>
        <v>10</v>
      </c>
      <c r="GJ424" s="101">
        <f t="shared" si="308"/>
        <v>0.13600000000000001</v>
      </c>
      <c r="GK424" s="101">
        <f t="shared" si="309"/>
        <v>1</v>
      </c>
      <c r="GL424" s="101">
        <f t="shared" si="310"/>
        <v>22</v>
      </c>
    </row>
    <row r="425" spans="170:194" ht="16.5" x14ac:dyDescent="0.2">
      <c r="FN425" s="101">
        <v>420</v>
      </c>
      <c r="FO425" s="101">
        <f t="shared" si="295"/>
        <v>18</v>
      </c>
      <c r="FP425" s="101">
        <f t="shared" si="288"/>
        <v>6</v>
      </c>
      <c r="FQ425" s="14">
        <f t="shared" si="289"/>
        <v>4</v>
      </c>
      <c r="FR425" s="101" t="str">
        <f t="shared" si="296"/>
        <v>天使缇娜专属武器-魂珠-2 9级</v>
      </c>
      <c r="FS425" s="101">
        <f t="shared" si="297"/>
        <v>2</v>
      </c>
      <c r="FT425" s="101">
        <f t="shared" si="298"/>
        <v>9</v>
      </c>
      <c r="FU425" s="101" t="str">
        <f t="shared" si="290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91"/>
        <v>专属强化石1</v>
      </c>
      <c r="FX425" s="101">
        <f t="shared" si="292"/>
        <v>24</v>
      </c>
      <c r="FY425" s="101" t="str">
        <f t="shared" si="293"/>
        <v>专属强化石2</v>
      </c>
      <c r="FZ425" s="101">
        <f t="shared" si="294"/>
        <v>8</v>
      </c>
      <c r="GA425" s="101">
        <f t="shared" si="299"/>
        <v>0.06</v>
      </c>
      <c r="GB425" s="101">
        <f t="shared" si="300"/>
        <v>1</v>
      </c>
      <c r="GC425" s="101">
        <f t="shared" si="301"/>
        <v>27</v>
      </c>
      <c r="GD425" s="101">
        <f t="shared" si="302"/>
        <v>0</v>
      </c>
      <c r="GE425" s="101">
        <f t="shared" si="303"/>
        <v>1</v>
      </c>
      <c r="GF425" s="101">
        <f t="shared" si="304"/>
        <v>6</v>
      </c>
      <c r="GG425" s="101">
        <f t="shared" si="305"/>
        <v>2.8000000000000001E-2</v>
      </c>
      <c r="GH425" s="101">
        <f t="shared" si="306"/>
        <v>1</v>
      </c>
      <c r="GI425" s="101">
        <f t="shared" si="307"/>
        <v>12</v>
      </c>
      <c r="GJ425" s="101">
        <f t="shared" si="308"/>
        <v>0.11210000000000001</v>
      </c>
      <c r="GK425" s="101">
        <f t="shared" si="309"/>
        <v>1</v>
      </c>
      <c r="GL425" s="101">
        <f t="shared" si="310"/>
        <v>27</v>
      </c>
    </row>
    <row r="426" spans="170:194" ht="16.5" x14ac:dyDescent="0.2">
      <c r="FN426" s="101">
        <v>421</v>
      </c>
      <c r="FO426" s="101">
        <f t="shared" si="295"/>
        <v>0</v>
      </c>
      <c r="FP426" s="101">
        <f t="shared" si="288"/>
        <v>6</v>
      </c>
      <c r="FQ426" s="14">
        <f t="shared" si="289"/>
        <v>4</v>
      </c>
      <c r="FR426" s="101" t="str">
        <f t="shared" si="296"/>
        <v>天使缇娜专属武器-魂珠-3 0级</v>
      </c>
      <c r="FS426" s="101">
        <f t="shared" si="297"/>
        <v>3</v>
      </c>
      <c r="FT426" s="101">
        <f t="shared" si="298"/>
        <v>0</v>
      </c>
      <c r="FU426" s="101" t="str">
        <f t="shared" si="290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91"/>
        <v/>
      </c>
      <c r="FX426" s="101" t="str">
        <f t="shared" si="292"/>
        <v/>
      </c>
      <c r="FY426" s="101" t="str">
        <f t="shared" si="293"/>
        <v/>
      </c>
      <c r="FZ426" s="101" t="str">
        <f t="shared" si="294"/>
        <v/>
      </c>
      <c r="GA426" s="101" t="str">
        <f t="shared" si="299"/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4"/>
        <v/>
      </c>
      <c r="GG426" s="101" t="str">
        <f t="shared" si="305"/>
        <v/>
      </c>
      <c r="GH426" s="101" t="str">
        <f t="shared" si="306"/>
        <v/>
      </c>
      <c r="GI426" s="101" t="str">
        <f t="shared" si="307"/>
        <v/>
      </c>
      <c r="GJ426" s="101" t="str">
        <f t="shared" si="308"/>
        <v/>
      </c>
      <c r="GK426" s="101" t="str">
        <f t="shared" si="309"/>
        <v/>
      </c>
      <c r="GL426" s="101" t="str">
        <f t="shared" si="310"/>
        <v/>
      </c>
    </row>
    <row r="427" spans="170:194" ht="16.5" x14ac:dyDescent="0.2">
      <c r="FN427" s="101">
        <v>422</v>
      </c>
      <c r="FO427" s="101">
        <f t="shared" si="295"/>
        <v>19</v>
      </c>
      <c r="FP427" s="101">
        <f t="shared" si="288"/>
        <v>6</v>
      </c>
      <c r="FQ427" s="14">
        <f t="shared" si="289"/>
        <v>4</v>
      </c>
      <c r="FR427" s="101" t="str">
        <f t="shared" si="296"/>
        <v>天使缇娜专属武器-魂珠-3 1级</v>
      </c>
      <c r="FS427" s="101">
        <f t="shared" si="297"/>
        <v>3</v>
      </c>
      <c r="FT427" s="101">
        <f t="shared" si="298"/>
        <v>1</v>
      </c>
      <c r="FU427" s="101" t="str">
        <f t="shared" si="290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91"/>
        <v>专属强化石1</v>
      </c>
      <c r="FX427" s="101">
        <f t="shared" si="292"/>
        <v>4</v>
      </c>
      <c r="FY427" s="101" t="str">
        <f t="shared" si="293"/>
        <v>专属强化石2</v>
      </c>
      <c r="FZ427" s="101">
        <f t="shared" si="294"/>
        <v>2</v>
      </c>
      <c r="GA427" s="101">
        <f t="shared" si="299"/>
        <v>0.31</v>
      </c>
      <c r="GB427" s="101">
        <f t="shared" si="300"/>
        <v>1</v>
      </c>
      <c r="GC427" s="101">
        <f t="shared" si="301"/>
        <v>5</v>
      </c>
      <c r="GD427" s="101">
        <f t="shared" si="302"/>
        <v>0</v>
      </c>
      <c r="GE427" s="101">
        <f t="shared" si="303"/>
        <v>1</v>
      </c>
      <c r="GF427" s="101">
        <f t="shared" si="304"/>
        <v>1</v>
      </c>
      <c r="GG427" s="101">
        <f t="shared" si="305"/>
        <v>0.15409999999999999</v>
      </c>
      <c r="GH427" s="101">
        <f t="shared" si="306"/>
        <v>1</v>
      </c>
      <c r="GI427" s="101">
        <f t="shared" si="307"/>
        <v>2</v>
      </c>
      <c r="GJ427" s="101">
        <f t="shared" si="308"/>
        <v>0.61650000000000005</v>
      </c>
      <c r="GK427" s="101">
        <f t="shared" si="309"/>
        <v>1</v>
      </c>
      <c r="GL427" s="101">
        <f t="shared" si="310"/>
        <v>5</v>
      </c>
    </row>
    <row r="428" spans="170:194" ht="16.5" x14ac:dyDescent="0.2">
      <c r="FN428" s="101">
        <v>423</v>
      </c>
      <c r="FO428" s="101">
        <f t="shared" si="295"/>
        <v>20</v>
      </c>
      <c r="FP428" s="101">
        <f t="shared" si="288"/>
        <v>6</v>
      </c>
      <c r="FQ428" s="14">
        <f t="shared" si="289"/>
        <v>4</v>
      </c>
      <c r="FR428" s="101" t="str">
        <f t="shared" si="296"/>
        <v>天使缇娜专属武器-魂珠-3 2级</v>
      </c>
      <c r="FS428" s="101">
        <f t="shared" si="297"/>
        <v>3</v>
      </c>
      <c r="FT428" s="101">
        <f t="shared" si="298"/>
        <v>2</v>
      </c>
      <c r="FU428" s="101" t="str">
        <f t="shared" si="290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91"/>
        <v>专属强化石1</v>
      </c>
      <c r="FX428" s="101">
        <f t="shared" si="292"/>
        <v>4</v>
      </c>
      <c r="FY428" s="101" t="str">
        <f t="shared" si="293"/>
        <v>专属强化石2</v>
      </c>
      <c r="FZ428" s="101">
        <f t="shared" si="294"/>
        <v>2</v>
      </c>
      <c r="GA428" s="101">
        <f t="shared" si="299"/>
        <v>0.15</v>
      </c>
      <c r="GB428" s="101">
        <f t="shared" si="300"/>
        <v>1</v>
      </c>
      <c r="GC428" s="101">
        <f t="shared" si="301"/>
        <v>10</v>
      </c>
      <c r="GD428" s="101">
        <f t="shared" si="302"/>
        <v>0</v>
      </c>
      <c r="GE428" s="101">
        <f t="shared" si="303"/>
        <v>1</v>
      </c>
      <c r="GF428" s="101">
        <f t="shared" si="304"/>
        <v>2</v>
      </c>
      <c r="GG428" s="101">
        <f t="shared" si="305"/>
        <v>7.7100000000000002E-2</v>
      </c>
      <c r="GH428" s="101">
        <f t="shared" si="306"/>
        <v>1</v>
      </c>
      <c r="GI428" s="101">
        <f t="shared" si="307"/>
        <v>5</v>
      </c>
      <c r="GJ428" s="101">
        <f t="shared" si="308"/>
        <v>0.30830000000000002</v>
      </c>
      <c r="GK428" s="101">
        <f t="shared" si="309"/>
        <v>1</v>
      </c>
      <c r="GL428" s="101">
        <f t="shared" si="310"/>
        <v>10</v>
      </c>
    </row>
    <row r="429" spans="170:194" ht="16.5" x14ac:dyDescent="0.2">
      <c r="FN429" s="101">
        <v>424</v>
      </c>
      <c r="FO429" s="101">
        <f t="shared" si="295"/>
        <v>21</v>
      </c>
      <c r="FP429" s="101">
        <f t="shared" si="288"/>
        <v>6</v>
      </c>
      <c r="FQ429" s="14">
        <f t="shared" si="289"/>
        <v>4</v>
      </c>
      <c r="FR429" s="101" t="str">
        <f t="shared" si="296"/>
        <v>天使缇娜专属武器-魂珠-3 3级</v>
      </c>
      <c r="FS429" s="101">
        <f t="shared" si="297"/>
        <v>3</v>
      </c>
      <c r="FT429" s="101">
        <f t="shared" si="298"/>
        <v>3</v>
      </c>
      <c r="FU429" s="101" t="str">
        <f t="shared" si="290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91"/>
        <v>专属强化石1</v>
      </c>
      <c r="FX429" s="101">
        <f t="shared" si="292"/>
        <v>6</v>
      </c>
      <c r="FY429" s="101" t="str">
        <f t="shared" si="293"/>
        <v>专属强化石2</v>
      </c>
      <c r="FZ429" s="101">
        <f t="shared" si="294"/>
        <v>3</v>
      </c>
      <c r="GA429" s="101">
        <f t="shared" si="299"/>
        <v>0.15</v>
      </c>
      <c r="GB429" s="101">
        <f t="shared" si="300"/>
        <v>1</v>
      </c>
      <c r="GC429" s="101">
        <f t="shared" si="301"/>
        <v>10</v>
      </c>
      <c r="GD429" s="101">
        <f t="shared" si="302"/>
        <v>0</v>
      </c>
      <c r="GE429" s="101">
        <f t="shared" si="303"/>
        <v>1</v>
      </c>
      <c r="GF429" s="101">
        <f t="shared" si="304"/>
        <v>2</v>
      </c>
      <c r="GG429" s="101">
        <f t="shared" si="305"/>
        <v>7.7100000000000002E-2</v>
      </c>
      <c r="GH429" s="101">
        <f t="shared" si="306"/>
        <v>1</v>
      </c>
      <c r="GI429" s="101">
        <f t="shared" si="307"/>
        <v>5</v>
      </c>
      <c r="GJ429" s="101">
        <f t="shared" si="308"/>
        <v>0.30830000000000002</v>
      </c>
      <c r="GK429" s="101">
        <f t="shared" si="309"/>
        <v>1</v>
      </c>
      <c r="GL429" s="101">
        <f t="shared" si="310"/>
        <v>10</v>
      </c>
    </row>
    <row r="430" spans="170:194" ht="16.5" x14ac:dyDescent="0.2">
      <c r="FN430" s="101">
        <v>425</v>
      </c>
      <c r="FO430" s="101">
        <f t="shared" si="295"/>
        <v>22</v>
      </c>
      <c r="FP430" s="101">
        <f t="shared" si="288"/>
        <v>6</v>
      </c>
      <c r="FQ430" s="14">
        <f t="shared" si="289"/>
        <v>4</v>
      </c>
      <c r="FR430" s="101" t="str">
        <f t="shared" si="296"/>
        <v>天使缇娜专属武器-魂珠-3 4级</v>
      </c>
      <c r="FS430" s="101">
        <f t="shared" si="297"/>
        <v>3</v>
      </c>
      <c r="FT430" s="101">
        <f t="shared" si="298"/>
        <v>4</v>
      </c>
      <c r="FU430" s="101" t="str">
        <f t="shared" si="290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91"/>
        <v>专属强化石1</v>
      </c>
      <c r="FX430" s="101">
        <f t="shared" si="292"/>
        <v>6</v>
      </c>
      <c r="FY430" s="101" t="str">
        <f t="shared" si="293"/>
        <v>专属强化石2</v>
      </c>
      <c r="FZ430" s="101">
        <f t="shared" si="294"/>
        <v>3</v>
      </c>
      <c r="GA430" s="101">
        <f t="shared" si="299"/>
        <v>0.09</v>
      </c>
      <c r="GB430" s="101">
        <f t="shared" si="300"/>
        <v>1</v>
      </c>
      <c r="GC430" s="101">
        <f t="shared" si="301"/>
        <v>16</v>
      </c>
      <c r="GD430" s="101">
        <f t="shared" si="302"/>
        <v>0</v>
      </c>
      <c r="GE430" s="101">
        <f t="shared" si="303"/>
        <v>1</v>
      </c>
      <c r="GF430" s="101">
        <f t="shared" si="304"/>
        <v>4</v>
      </c>
      <c r="GG430" s="101">
        <f t="shared" si="305"/>
        <v>4.6199999999999998E-2</v>
      </c>
      <c r="GH430" s="101">
        <f t="shared" si="306"/>
        <v>1</v>
      </c>
      <c r="GI430" s="101">
        <f t="shared" si="307"/>
        <v>8</v>
      </c>
      <c r="GJ430" s="101">
        <f t="shared" si="308"/>
        <v>0.185</v>
      </c>
      <c r="GK430" s="101">
        <f t="shared" si="309"/>
        <v>1</v>
      </c>
      <c r="GL430" s="101">
        <f t="shared" si="310"/>
        <v>16</v>
      </c>
    </row>
    <row r="431" spans="170:194" ht="16.5" x14ac:dyDescent="0.2">
      <c r="FN431" s="101">
        <v>426</v>
      </c>
      <c r="FO431" s="101">
        <f t="shared" si="295"/>
        <v>23</v>
      </c>
      <c r="FP431" s="101">
        <f t="shared" si="288"/>
        <v>6</v>
      </c>
      <c r="FQ431" s="14">
        <f t="shared" si="289"/>
        <v>4</v>
      </c>
      <c r="FR431" s="101" t="str">
        <f t="shared" si="296"/>
        <v>天使缇娜专属武器-魂珠-3 5级</v>
      </c>
      <c r="FS431" s="101">
        <f t="shared" si="297"/>
        <v>3</v>
      </c>
      <c r="FT431" s="101">
        <f t="shared" si="298"/>
        <v>5</v>
      </c>
      <c r="FU431" s="101" t="str">
        <f t="shared" si="290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91"/>
        <v>专属强化石1</v>
      </c>
      <c r="FX431" s="101">
        <f t="shared" si="292"/>
        <v>8</v>
      </c>
      <c r="FY431" s="101" t="str">
        <f t="shared" si="293"/>
        <v>专属强化石2</v>
      </c>
      <c r="FZ431" s="101">
        <f t="shared" si="294"/>
        <v>4</v>
      </c>
      <c r="GA431" s="101">
        <f t="shared" si="299"/>
        <v>0.08</v>
      </c>
      <c r="GB431" s="101">
        <f t="shared" si="300"/>
        <v>1</v>
      </c>
      <c r="GC431" s="101">
        <f t="shared" si="301"/>
        <v>19</v>
      </c>
      <c r="GD431" s="101">
        <f t="shared" si="302"/>
        <v>0</v>
      </c>
      <c r="GE431" s="101">
        <f t="shared" si="303"/>
        <v>1</v>
      </c>
      <c r="GF431" s="101">
        <f t="shared" si="304"/>
        <v>5</v>
      </c>
      <c r="GG431" s="101">
        <f t="shared" si="305"/>
        <v>3.85E-2</v>
      </c>
      <c r="GH431" s="101">
        <f t="shared" si="306"/>
        <v>1</v>
      </c>
      <c r="GI431" s="101">
        <f t="shared" si="307"/>
        <v>9</v>
      </c>
      <c r="GJ431" s="101">
        <f t="shared" si="308"/>
        <v>0.15409999999999999</v>
      </c>
      <c r="GK431" s="101">
        <f t="shared" si="309"/>
        <v>1</v>
      </c>
      <c r="GL431" s="101">
        <f t="shared" si="310"/>
        <v>19</v>
      </c>
    </row>
    <row r="432" spans="170:194" ht="16.5" x14ac:dyDescent="0.2">
      <c r="FN432" s="101">
        <v>427</v>
      </c>
      <c r="FO432" s="101">
        <f t="shared" si="295"/>
        <v>24</v>
      </c>
      <c r="FP432" s="101">
        <f t="shared" si="288"/>
        <v>6</v>
      </c>
      <c r="FQ432" s="14">
        <f t="shared" si="289"/>
        <v>4</v>
      </c>
      <c r="FR432" s="101" t="str">
        <f t="shared" si="296"/>
        <v>天使缇娜专属武器-魂珠-3 6级</v>
      </c>
      <c r="FS432" s="101">
        <f t="shared" si="297"/>
        <v>3</v>
      </c>
      <c r="FT432" s="101">
        <f t="shared" si="298"/>
        <v>6</v>
      </c>
      <c r="FU432" s="101" t="str">
        <f t="shared" si="290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91"/>
        <v>专属强化石1</v>
      </c>
      <c r="FX432" s="101">
        <f t="shared" si="292"/>
        <v>10</v>
      </c>
      <c r="FY432" s="101" t="str">
        <f t="shared" si="293"/>
        <v>专属强化石2</v>
      </c>
      <c r="FZ432" s="101">
        <f t="shared" si="294"/>
        <v>5</v>
      </c>
      <c r="GA432" s="101">
        <f t="shared" si="299"/>
        <v>0.06</v>
      </c>
      <c r="GB432" s="101">
        <f t="shared" si="300"/>
        <v>1</v>
      </c>
      <c r="GC432" s="101">
        <f t="shared" si="301"/>
        <v>25</v>
      </c>
      <c r="GD432" s="101">
        <f t="shared" si="302"/>
        <v>0</v>
      </c>
      <c r="GE432" s="101">
        <f t="shared" si="303"/>
        <v>1</v>
      </c>
      <c r="GF432" s="101">
        <f t="shared" si="304"/>
        <v>6</v>
      </c>
      <c r="GG432" s="101">
        <f t="shared" si="305"/>
        <v>2.9600000000000001E-2</v>
      </c>
      <c r="GH432" s="101">
        <f t="shared" si="306"/>
        <v>1</v>
      </c>
      <c r="GI432" s="101">
        <f t="shared" si="307"/>
        <v>12</v>
      </c>
      <c r="GJ432" s="101">
        <f t="shared" si="308"/>
        <v>0.1186</v>
      </c>
      <c r="GK432" s="101">
        <f t="shared" si="309"/>
        <v>1</v>
      </c>
      <c r="GL432" s="101">
        <f t="shared" si="310"/>
        <v>25</v>
      </c>
    </row>
    <row r="433" spans="170:194" ht="16.5" x14ac:dyDescent="0.2">
      <c r="FN433" s="101">
        <v>428</v>
      </c>
      <c r="FO433" s="101">
        <f t="shared" si="295"/>
        <v>25</v>
      </c>
      <c r="FP433" s="101">
        <f t="shared" si="288"/>
        <v>6</v>
      </c>
      <c r="FQ433" s="14">
        <f t="shared" si="289"/>
        <v>4</v>
      </c>
      <c r="FR433" s="101" t="str">
        <f t="shared" si="296"/>
        <v>天使缇娜专属武器-魂珠-3 7级</v>
      </c>
      <c r="FS433" s="101">
        <f t="shared" si="297"/>
        <v>3</v>
      </c>
      <c r="FT433" s="101">
        <f t="shared" si="298"/>
        <v>7</v>
      </c>
      <c r="FU433" s="101" t="str">
        <f t="shared" si="290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91"/>
        <v>专属强化石1</v>
      </c>
      <c r="FX433" s="101">
        <f t="shared" si="292"/>
        <v>12</v>
      </c>
      <c r="FY433" s="101" t="str">
        <f t="shared" si="293"/>
        <v>专属强化石2</v>
      </c>
      <c r="FZ433" s="101">
        <f t="shared" si="294"/>
        <v>6</v>
      </c>
      <c r="GA433" s="101">
        <f t="shared" si="299"/>
        <v>0.04</v>
      </c>
      <c r="GB433" s="101">
        <f t="shared" si="300"/>
        <v>1</v>
      </c>
      <c r="GC433" s="101">
        <f t="shared" si="301"/>
        <v>34</v>
      </c>
      <c r="GD433" s="101">
        <f t="shared" si="302"/>
        <v>0</v>
      </c>
      <c r="GE433" s="101">
        <f t="shared" si="303"/>
        <v>1</v>
      </c>
      <c r="GF433" s="101">
        <f t="shared" si="304"/>
        <v>8</v>
      </c>
      <c r="GG433" s="101">
        <f t="shared" si="305"/>
        <v>2.1999999999999999E-2</v>
      </c>
      <c r="GH433" s="101">
        <f t="shared" si="306"/>
        <v>1</v>
      </c>
      <c r="GI433" s="101">
        <f t="shared" si="307"/>
        <v>16</v>
      </c>
      <c r="GJ433" s="101">
        <f t="shared" si="308"/>
        <v>8.8099999999999998E-2</v>
      </c>
      <c r="GK433" s="101">
        <f t="shared" si="309"/>
        <v>1</v>
      </c>
      <c r="GL433" s="101">
        <f t="shared" si="310"/>
        <v>34</v>
      </c>
    </row>
    <row r="434" spans="170:194" ht="16.5" x14ac:dyDescent="0.2">
      <c r="FN434" s="101">
        <v>429</v>
      </c>
      <c r="FO434" s="101">
        <f t="shared" si="295"/>
        <v>26</v>
      </c>
      <c r="FP434" s="101">
        <f t="shared" si="288"/>
        <v>6</v>
      </c>
      <c r="FQ434" s="14">
        <f t="shared" si="289"/>
        <v>4</v>
      </c>
      <c r="FR434" s="101" t="str">
        <f t="shared" si="296"/>
        <v>天使缇娜专属武器-魂珠-3 8级</v>
      </c>
      <c r="FS434" s="101">
        <f t="shared" si="297"/>
        <v>3</v>
      </c>
      <c r="FT434" s="101">
        <f t="shared" si="298"/>
        <v>8</v>
      </c>
      <c r="FU434" s="101" t="str">
        <f t="shared" si="290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91"/>
        <v>专属强化石1</v>
      </c>
      <c r="FX434" s="101">
        <f t="shared" si="292"/>
        <v>16</v>
      </c>
      <c r="FY434" s="101" t="str">
        <f t="shared" si="293"/>
        <v>专属强化石2</v>
      </c>
      <c r="FZ434" s="101">
        <f t="shared" si="294"/>
        <v>8</v>
      </c>
      <c r="GA434" s="101">
        <f t="shared" si="299"/>
        <v>0.04</v>
      </c>
      <c r="GB434" s="101">
        <f t="shared" si="300"/>
        <v>1</v>
      </c>
      <c r="GC434" s="101">
        <f t="shared" si="301"/>
        <v>41</v>
      </c>
      <c r="GD434" s="101">
        <f t="shared" si="302"/>
        <v>0</v>
      </c>
      <c r="GE434" s="101">
        <f t="shared" si="303"/>
        <v>1</v>
      </c>
      <c r="GF434" s="101">
        <f t="shared" si="304"/>
        <v>10</v>
      </c>
      <c r="GG434" s="101">
        <f t="shared" si="305"/>
        <v>1.8100000000000002E-2</v>
      </c>
      <c r="GH434" s="101">
        <f t="shared" si="306"/>
        <v>1</v>
      </c>
      <c r="GI434" s="101">
        <f t="shared" si="307"/>
        <v>19</v>
      </c>
      <c r="GJ434" s="101">
        <f t="shared" si="308"/>
        <v>7.2499999999999995E-2</v>
      </c>
      <c r="GK434" s="101">
        <f t="shared" si="309"/>
        <v>1</v>
      </c>
      <c r="GL434" s="101">
        <f t="shared" si="310"/>
        <v>41</v>
      </c>
    </row>
    <row r="435" spans="170:194" ht="16.5" x14ac:dyDescent="0.2">
      <c r="FN435" s="101">
        <v>430</v>
      </c>
      <c r="FO435" s="101">
        <f t="shared" si="295"/>
        <v>27</v>
      </c>
      <c r="FP435" s="101">
        <f t="shared" si="288"/>
        <v>6</v>
      </c>
      <c r="FQ435" s="14">
        <f t="shared" si="289"/>
        <v>4</v>
      </c>
      <c r="FR435" s="101" t="str">
        <f t="shared" si="296"/>
        <v>天使缇娜专属武器-魂珠-3 9级</v>
      </c>
      <c r="FS435" s="101">
        <f t="shared" si="297"/>
        <v>3</v>
      </c>
      <c r="FT435" s="101">
        <f t="shared" si="298"/>
        <v>9</v>
      </c>
      <c r="FU435" s="101" t="str">
        <f t="shared" si="290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91"/>
        <v>专属强化石1</v>
      </c>
      <c r="FX435" s="101">
        <f t="shared" si="292"/>
        <v>20</v>
      </c>
      <c r="FY435" s="101" t="str">
        <f t="shared" si="293"/>
        <v>专属强化石2</v>
      </c>
      <c r="FZ435" s="101">
        <f t="shared" si="294"/>
        <v>10</v>
      </c>
      <c r="GA435" s="101">
        <f t="shared" si="299"/>
        <v>0.03</v>
      </c>
      <c r="GB435" s="101">
        <f t="shared" si="300"/>
        <v>1</v>
      </c>
      <c r="GC435" s="101">
        <f t="shared" si="301"/>
        <v>54</v>
      </c>
      <c r="GD435" s="101">
        <f t="shared" si="302"/>
        <v>0</v>
      </c>
      <c r="GE435" s="101">
        <f t="shared" si="303"/>
        <v>1</v>
      </c>
      <c r="GF435" s="101">
        <f t="shared" si="304"/>
        <v>12</v>
      </c>
      <c r="GG435" s="101">
        <f t="shared" si="305"/>
        <v>1.4E-2</v>
      </c>
      <c r="GH435" s="101">
        <f t="shared" si="306"/>
        <v>1</v>
      </c>
      <c r="GI435" s="101">
        <f t="shared" si="307"/>
        <v>25</v>
      </c>
      <c r="GJ435" s="101">
        <f t="shared" si="308"/>
        <v>5.6000000000000001E-2</v>
      </c>
      <c r="GK435" s="101">
        <f t="shared" si="309"/>
        <v>1</v>
      </c>
      <c r="GL435" s="101">
        <f t="shared" si="310"/>
        <v>54</v>
      </c>
    </row>
    <row r="436" spans="170:194" ht="16.5" x14ac:dyDescent="0.2">
      <c r="FN436" s="101">
        <v>431</v>
      </c>
      <c r="FO436" s="101">
        <f t="shared" si="295"/>
        <v>0</v>
      </c>
      <c r="FP436" s="101">
        <f t="shared" si="288"/>
        <v>6</v>
      </c>
      <c r="FQ436" s="14">
        <f t="shared" si="289"/>
        <v>4</v>
      </c>
      <c r="FR436" s="101" t="str">
        <f t="shared" si="296"/>
        <v>天使缇娜专属武器-魂珠-4 0级</v>
      </c>
      <c r="FS436" s="101">
        <f t="shared" si="297"/>
        <v>4</v>
      </c>
      <c r="FT436" s="101">
        <f t="shared" si="298"/>
        <v>0</v>
      </c>
      <c r="FU436" s="101" t="str">
        <f t="shared" si="290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91"/>
        <v/>
      </c>
      <c r="FX436" s="101" t="str">
        <f t="shared" si="292"/>
        <v/>
      </c>
      <c r="FY436" s="101" t="str">
        <f t="shared" si="293"/>
        <v/>
      </c>
      <c r="FZ436" s="101" t="str">
        <f t="shared" si="294"/>
        <v/>
      </c>
      <c r="GA436" s="101" t="str">
        <f t="shared" si="299"/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4"/>
        <v/>
      </c>
      <c r="GG436" s="101" t="str">
        <f t="shared" si="305"/>
        <v/>
      </c>
      <c r="GH436" s="101" t="str">
        <f t="shared" si="306"/>
        <v/>
      </c>
      <c r="GI436" s="101" t="str">
        <f t="shared" si="307"/>
        <v/>
      </c>
      <c r="GJ436" s="101" t="str">
        <f t="shared" si="308"/>
        <v/>
      </c>
      <c r="GK436" s="101" t="str">
        <f t="shared" si="309"/>
        <v/>
      </c>
      <c r="GL436" s="101" t="str">
        <f t="shared" si="310"/>
        <v/>
      </c>
    </row>
    <row r="437" spans="170:194" ht="16.5" x14ac:dyDescent="0.2">
      <c r="FN437" s="101">
        <v>432</v>
      </c>
      <c r="FO437" s="101">
        <f t="shared" si="295"/>
        <v>28</v>
      </c>
      <c r="FP437" s="101">
        <f t="shared" si="288"/>
        <v>6</v>
      </c>
      <c r="FQ437" s="14">
        <f t="shared" si="289"/>
        <v>4</v>
      </c>
      <c r="FR437" s="101" t="str">
        <f t="shared" si="296"/>
        <v>天使缇娜专属武器-魂珠-4 1级</v>
      </c>
      <c r="FS437" s="101">
        <f t="shared" si="297"/>
        <v>4</v>
      </c>
      <c r="FT437" s="101">
        <f t="shared" si="298"/>
        <v>1</v>
      </c>
      <c r="FU437" s="101" t="str">
        <f t="shared" si="290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91"/>
        <v>专属强化石2</v>
      </c>
      <c r="FX437" s="101">
        <f t="shared" si="292"/>
        <v>3</v>
      </c>
      <c r="FY437" s="101" t="str">
        <f t="shared" si="293"/>
        <v>专属强化石3</v>
      </c>
      <c r="FZ437" s="101">
        <f t="shared" si="294"/>
        <v>1</v>
      </c>
      <c r="GA437" s="101">
        <f t="shared" si="299"/>
        <v>0.2</v>
      </c>
      <c r="GB437" s="101">
        <f t="shared" si="300"/>
        <v>1</v>
      </c>
      <c r="GC437" s="101">
        <f t="shared" si="301"/>
        <v>7</v>
      </c>
      <c r="GD437" s="101">
        <f t="shared" si="302"/>
        <v>0</v>
      </c>
      <c r="GE437" s="101">
        <f t="shared" si="303"/>
        <v>1</v>
      </c>
      <c r="GF437" s="101">
        <f t="shared" si="304"/>
        <v>2</v>
      </c>
      <c r="GG437" s="101">
        <f t="shared" si="305"/>
        <v>0.1012</v>
      </c>
      <c r="GH437" s="101">
        <f t="shared" si="306"/>
        <v>1</v>
      </c>
      <c r="GI437" s="101">
        <f t="shared" si="307"/>
        <v>3</v>
      </c>
      <c r="GJ437" s="101">
        <f t="shared" si="308"/>
        <v>0.40479999999999999</v>
      </c>
      <c r="GK437" s="101">
        <f t="shared" si="309"/>
        <v>1</v>
      </c>
      <c r="GL437" s="101">
        <f t="shared" si="310"/>
        <v>7</v>
      </c>
    </row>
    <row r="438" spans="170:194" ht="16.5" x14ac:dyDescent="0.2">
      <c r="FN438" s="101">
        <v>433</v>
      </c>
      <c r="FO438" s="101">
        <f t="shared" si="295"/>
        <v>29</v>
      </c>
      <c r="FP438" s="101">
        <f t="shared" si="288"/>
        <v>6</v>
      </c>
      <c r="FQ438" s="14">
        <f t="shared" si="289"/>
        <v>4</v>
      </c>
      <c r="FR438" s="101" t="str">
        <f t="shared" si="296"/>
        <v>天使缇娜专属武器-魂珠-4 2级</v>
      </c>
      <c r="FS438" s="101">
        <f t="shared" si="297"/>
        <v>4</v>
      </c>
      <c r="FT438" s="101">
        <f t="shared" si="298"/>
        <v>2</v>
      </c>
      <c r="FU438" s="101" t="str">
        <f t="shared" si="290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91"/>
        <v>专属强化石2</v>
      </c>
      <c r="FX438" s="101">
        <f t="shared" si="292"/>
        <v>3</v>
      </c>
      <c r="FY438" s="101" t="str">
        <f t="shared" si="293"/>
        <v>专属强化石3</v>
      </c>
      <c r="FZ438" s="101">
        <f t="shared" si="294"/>
        <v>1</v>
      </c>
      <c r="GA438" s="101">
        <f t="shared" si="299"/>
        <v>0.1</v>
      </c>
      <c r="GB438" s="101">
        <f t="shared" si="300"/>
        <v>1</v>
      </c>
      <c r="GC438" s="101">
        <f t="shared" si="301"/>
        <v>15</v>
      </c>
      <c r="GD438" s="101">
        <f t="shared" si="302"/>
        <v>0</v>
      </c>
      <c r="GE438" s="101">
        <f t="shared" si="303"/>
        <v>1</v>
      </c>
      <c r="GF438" s="101">
        <f t="shared" si="304"/>
        <v>3</v>
      </c>
      <c r="GG438" s="101">
        <f t="shared" si="305"/>
        <v>5.0599999999999999E-2</v>
      </c>
      <c r="GH438" s="101">
        <f t="shared" si="306"/>
        <v>1</v>
      </c>
      <c r="GI438" s="101">
        <f t="shared" si="307"/>
        <v>7</v>
      </c>
      <c r="GJ438" s="101">
        <f t="shared" si="308"/>
        <v>0.2024</v>
      </c>
      <c r="GK438" s="101">
        <f t="shared" si="309"/>
        <v>1</v>
      </c>
      <c r="GL438" s="101">
        <f t="shared" si="310"/>
        <v>15</v>
      </c>
    </row>
    <row r="439" spans="170:194" ht="16.5" x14ac:dyDescent="0.2">
      <c r="FN439" s="101">
        <v>434</v>
      </c>
      <c r="FO439" s="101">
        <f t="shared" si="295"/>
        <v>30</v>
      </c>
      <c r="FP439" s="101">
        <f t="shared" si="288"/>
        <v>6</v>
      </c>
      <c r="FQ439" s="14">
        <f t="shared" si="289"/>
        <v>4</v>
      </c>
      <c r="FR439" s="101" t="str">
        <f t="shared" si="296"/>
        <v>天使缇娜专属武器-魂珠-4 3级</v>
      </c>
      <c r="FS439" s="101">
        <f t="shared" si="297"/>
        <v>4</v>
      </c>
      <c r="FT439" s="101">
        <f t="shared" si="298"/>
        <v>3</v>
      </c>
      <c r="FU439" s="101" t="str">
        <f t="shared" si="290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91"/>
        <v>专属强化石2</v>
      </c>
      <c r="FX439" s="101">
        <f t="shared" si="292"/>
        <v>3</v>
      </c>
      <c r="FY439" s="101" t="str">
        <f t="shared" si="293"/>
        <v>专属强化石3</v>
      </c>
      <c r="FZ439" s="101">
        <f t="shared" si="294"/>
        <v>1</v>
      </c>
      <c r="GA439" s="101">
        <f t="shared" si="299"/>
        <v>7.0000000000000007E-2</v>
      </c>
      <c r="GB439" s="101">
        <f t="shared" si="300"/>
        <v>1</v>
      </c>
      <c r="GC439" s="101">
        <f t="shared" si="301"/>
        <v>22</v>
      </c>
      <c r="GD439" s="101">
        <f t="shared" si="302"/>
        <v>0</v>
      </c>
      <c r="GE439" s="101">
        <f t="shared" si="303"/>
        <v>1</v>
      </c>
      <c r="GF439" s="101">
        <f t="shared" si="304"/>
        <v>5</v>
      </c>
      <c r="GG439" s="101">
        <f t="shared" si="305"/>
        <v>3.3700000000000001E-2</v>
      </c>
      <c r="GH439" s="101">
        <f t="shared" si="306"/>
        <v>1</v>
      </c>
      <c r="GI439" s="101">
        <f t="shared" si="307"/>
        <v>10</v>
      </c>
      <c r="GJ439" s="101">
        <f t="shared" si="308"/>
        <v>0.13489999999999999</v>
      </c>
      <c r="GK439" s="101">
        <f t="shared" si="309"/>
        <v>1</v>
      </c>
      <c r="GL439" s="101">
        <f t="shared" si="310"/>
        <v>22</v>
      </c>
    </row>
    <row r="440" spans="170:194" ht="16.5" x14ac:dyDescent="0.2">
      <c r="FN440" s="101">
        <v>435</v>
      </c>
      <c r="FO440" s="101">
        <f t="shared" si="295"/>
        <v>31</v>
      </c>
      <c r="FP440" s="101">
        <f t="shared" si="288"/>
        <v>6</v>
      </c>
      <c r="FQ440" s="14">
        <f t="shared" si="289"/>
        <v>4</v>
      </c>
      <c r="FR440" s="101" t="str">
        <f t="shared" si="296"/>
        <v>天使缇娜专属武器-魂珠-4 4级</v>
      </c>
      <c r="FS440" s="101">
        <f t="shared" si="297"/>
        <v>4</v>
      </c>
      <c r="FT440" s="101">
        <f t="shared" si="298"/>
        <v>4</v>
      </c>
      <c r="FU440" s="101" t="str">
        <f t="shared" si="290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91"/>
        <v>专属强化石2</v>
      </c>
      <c r="FX440" s="101">
        <f t="shared" si="292"/>
        <v>5</v>
      </c>
      <c r="FY440" s="101" t="str">
        <f t="shared" si="293"/>
        <v>专属强化石3</v>
      </c>
      <c r="FZ440" s="101">
        <f t="shared" si="294"/>
        <v>2</v>
      </c>
      <c r="GA440" s="101">
        <f t="shared" si="299"/>
        <v>0.08</v>
      </c>
      <c r="GB440" s="101">
        <f t="shared" si="300"/>
        <v>1</v>
      </c>
      <c r="GC440" s="101">
        <f t="shared" si="301"/>
        <v>19</v>
      </c>
      <c r="GD440" s="101">
        <f t="shared" si="302"/>
        <v>0</v>
      </c>
      <c r="GE440" s="101">
        <f t="shared" si="303"/>
        <v>1</v>
      </c>
      <c r="GF440" s="101">
        <f t="shared" si="304"/>
        <v>4</v>
      </c>
      <c r="GG440" s="101">
        <f t="shared" si="305"/>
        <v>4.0500000000000001E-2</v>
      </c>
      <c r="GH440" s="101">
        <f t="shared" si="306"/>
        <v>1</v>
      </c>
      <c r="GI440" s="101">
        <f t="shared" si="307"/>
        <v>9</v>
      </c>
      <c r="GJ440" s="101">
        <f t="shared" si="308"/>
        <v>0.16189999999999999</v>
      </c>
      <c r="GK440" s="101">
        <f t="shared" si="309"/>
        <v>1</v>
      </c>
      <c r="GL440" s="101">
        <f t="shared" si="310"/>
        <v>19</v>
      </c>
    </row>
    <row r="441" spans="170:194" ht="16.5" x14ac:dyDescent="0.2">
      <c r="FN441" s="101">
        <v>436</v>
      </c>
      <c r="FO441" s="101">
        <f t="shared" si="295"/>
        <v>32</v>
      </c>
      <c r="FP441" s="101">
        <f t="shared" si="288"/>
        <v>6</v>
      </c>
      <c r="FQ441" s="14">
        <f t="shared" si="289"/>
        <v>4</v>
      </c>
      <c r="FR441" s="101" t="str">
        <f t="shared" si="296"/>
        <v>天使缇娜专属武器-魂珠-4 5级</v>
      </c>
      <c r="FS441" s="101">
        <f t="shared" si="297"/>
        <v>4</v>
      </c>
      <c r="FT441" s="101">
        <f t="shared" si="298"/>
        <v>5</v>
      </c>
      <c r="FU441" s="101" t="str">
        <f t="shared" si="290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91"/>
        <v>专属强化石2</v>
      </c>
      <c r="FX441" s="101">
        <f t="shared" si="292"/>
        <v>5</v>
      </c>
      <c r="FY441" s="101" t="str">
        <f t="shared" si="293"/>
        <v>专属强化石3</v>
      </c>
      <c r="FZ441" s="101">
        <f t="shared" si="294"/>
        <v>2</v>
      </c>
      <c r="GA441" s="101">
        <f t="shared" si="299"/>
        <v>0.05</v>
      </c>
      <c r="GB441" s="101">
        <f t="shared" si="300"/>
        <v>1</v>
      </c>
      <c r="GC441" s="101">
        <f t="shared" si="301"/>
        <v>30</v>
      </c>
      <c r="GD441" s="101">
        <f t="shared" si="302"/>
        <v>0</v>
      </c>
      <c r="GE441" s="101">
        <f t="shared" si="303"/>
        <v>1</v>
      </c>
      <c r="GF441" s="101">
        <f t="shared" si="304"/>
        <v>7</v>
      </c>
      <c r="GG441" s="101">
        <f t="shared" si="305"/>
        <v>2.53E-2</v>
      </c>
      <c r="GH441" s="101">
        <f t="shared" si="306"/>
        <v>1</v>
      </c>
      <c r="GI441" s="101">
        <f t="shared" si="307"/>
        <v>14</v>
      </c>
      <c r="GJ441" s="101">
        <f t="shared" si="308"/>
        <v>0.1012</v>
      </c>
      <c r="GK441" s="101">
        <f t="shared" si="309"/>
        <v>1</v>
      </c>
      <c r="GL441" s="101">
        <f t="shared" si="310"/>
        <v>30</v>
      </c>
    </row>
    <row r="442" spans="170:194" ht="16.5" x14ac:dyDescent="0.2">
      <c r="FN442" s="101">
        <v>437</v>
      </c>
      <c r="FO442" s="101">
        <f t="shared" si="295"/>
        <v>33</v>
      </c>
      <c r="FP442" s="101">
        <f t="shared" si="288"/>
        <v>6</v>
      </c>
      <c r="FQ442" s="14">
        <f t="shared" si="289"/>
        <v>4</v>
      </c>
      <c r="FR442" s="101" t="str">
        <f t="shared" si="296"/>
        <v>天使缇娜专属武器-魂珠-4 6级</v>
      </c>
      <c r="FS442" s="101">
        <f t="shared" si="297"/>
        <v>4</v>
      </c>
      <c r="FT442" s="101">
        <f t="shared" si="298"/>
        <v>6</v>
      </c>
      <c r="FU442" s="101" t="str">
        <f t="shared" si="290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91"/>
        <v>专属强化石2</v>
      </c>
      <c r="FX442" s="101">
        <f t="shared" si="292"/>
        <v>5</v>
      </c>
      <c r="FY442" s="101" t="str">
        <f t="shared" si="293"/>
        <v>专属强化石3</v>
      </c>
      <c r="FZ442" s="101">
        <f t="shared" si="294"/>
        <v>2</v>
      </c>
      <c r="GA442" s="101">
        <f t="shared" si="299"/>
        <v>0.03</v>
      </c>
      <c r="GB442" s="101">
        <f t="shared" si="300"/>
        <v>1</v>
      </c>
      <c r="GC442" s="101">
        <f t="shared" si="301"/>
        <v>48</v>
      </c>
      <c r="GD442" s="101">
        <f t="shared" si="302"/>
        <v>0</v>
      </c>
      <c r="GE442" s="101">
        <f t="shared" si="303"/>
        <v>1</v>
      </c>
      <c r="GF442" s="101">
        <f t="shared" si="304"/>
        <v>11</v>
      </c>
      <c r="GG442" s="101">
        <f t="shared" si="305"/>
        <v>1.5599999999999999E-2</v>
      </c>
      <c r="GH442" s="101">
        <f t="shared" si="306"/>
        <v>1</v>
      </c>
      <c r="GI442" s="101">
        <f t="shared" si="307"/>
        <v>22</v>
      </c>
      <c r="GJ442" s="101">
        <f t="shared" si="308"/>
        <v>6.2300000000000001E-2</v>
      </c>
      <c r="GK442" s="101">
        <f t="shared" si="309"/>
        <v>1</v>
      </c>
      <c r="GL442" s="101">
        <f t="shared" si="310"/>
        <v>48</v>
      </c>
    </row>
    <row r="443" spans="170:194" ht="16.5" x14ac:dyDescent="0.2">
      <c r="FN443" s="101">
        <v>438</v>
      </c>
      <c r="FO443" s="101">
        <f t="shared" si="295"/>
        <v>34</v>
      </c>
      <c r="FP443" s="101">
        <f t="shared" si="288"/>
        <v>6</v>
      </c>
      <c r="FQ443" s="14">
        <f t="shared" si="289"/>
        <v>4</v>
      </c>
      <c r="FR443" s="101" t="str">
        <f t="shared" si="296"/>
        <v>天使缇娜专属武器-魂珠-4 7级</v>
      </c>
      <c r="FS443" s="101">
        <f t="shared" si="297"/>
        <v>4</v>
      </c>
      <c r="FT443" s="101">
        <f t="shared" si="298"/>
        <v>7</v>
      </c>
      <c r="FU443" s="101" t="str">
        <f t="shared" si="290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91"/>
        <v>专属强化石2</v>
      </c>
      <c r="FX443" s="101">
        <f t="shared" si="292"/>
        <v>8</v>
      </c>
      <c r="FY443" s="101" t="str">
        <f t="shared" si="293"/>
        <v>专属强化石3</v>
      </c>
      <c r="FZ443" s="101">
        <f t="shared" si="294"/>
        <v>3</v>
      </c>
      <c r="GA443" s="101">
        <f t="shared" si="299"/>
        <v>0.03</v>
      </c>
      <c r="GB443" s="101">
        <f t="shared" si="300"/>
        <v>1</v>
      </c>
      <c r="GC443" s="101">
        <f t="shared" si="301"/>
        <v>52</v>
      </c>
      <c r="GD443" s="101">
        <f t="shared" si="302"/>
        <v>0</v>
      </c>
      <c r="GE443" s="101">
        <f t="shared" si="303"/>
        <v>1</v>
      </c>
      <c r="GF443" s="101">
        <f t="shared" si="304"/>
        <v>12</v>
      </c>
      <c r="GG443" s="101">
        <f t="shared" si="305"/>
        <v>1.4500000000000001E-2</v>
      </c>
      <c r="GH443" s="101">
        <f t="shared" si="306"/>
        <v>1</v>
      </c>
      <c r="GI443" s="101">
        <f t="shared" si="307"/>
        <v>24</v>
      </c>
      <c r="GJ443" s="101">
        <f t="shared" si="308"/>
        <v>5.7799999999999997E-2</v>
      </c>
      <c r="GK443" s="101">
        <f t="shared" si="309"/>
        <v>1</v>
      </c>
      <c r="GL443" s="101">
        <f t="shared" si="310"/>
        <v>52</v>
      </c>
    </row>
    <row r="444" spans="170:194" ht="16.5" x14ac:dyDescent="0.2">
      <c r="FN444" s="101">
        <v>439</v>
      </c>
      <c r="FO444" s="101">
        <f t="shared" si="295"/>
        <v>35</v>
      </c>
      <c r="FP444" s="101">
        <f t="shared" si="288"/>
        <v>6</v>
      </c>
      <c r="FQ444" s="14">
        <f t="shared" si="289"/>
        <v>4</v>
      </c>
      <c r="FR444" s="101" t="str">
        <f t="shared" si="296"/>
        <v>天使缇娜专属武器-魂珠-4 8级</v>
      </c>
      <c r="FS444" s="101">
        <f t="shared" si="297"/>
        <v>4</v>
      </c>
      <c r="FT444" s="101">
        <f t="shared" si="298"/>
        <v>8</v>
      </c>
      <c r="FU444" s="101" t="str">
        <f t="shared" si="290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91"/>
        <v>专属强化石2</v>
      </c>
      <c r="FX444" s="101">
        <f t="shared" si="292"/>
        <v>11</v>
      </c>
      <c r="FY444" s="101" t="str">
        <f t="shared" si="293"/>
        <v>专属强化石3</v>
      </c>
      <c r="FZ444" s="101">
        <f t="shared" si="294"/>
        <v>4</v>
      </c>
      <c r="GA444" s="101">
        <f t="shared" si="299"/>
        <v>0.02</v>
      </c>
      <c r="GB444" s="101">
        <f t="shared" si="300"/>
        <v>1</v>
      </c>
      <c r="GC444" s="101">
        <f t="shared" si="301"/>
        <v>63</v>
      </c>
      <c r="GD444" s="101">
        <f t="shared" si="302"/>
        <v>0</v>
      </c>
      <c r="GE444" s="101">
        <f t="shared" si="303"/>
        <v>1</v>
      </c>
      <c r="GF444" s="101">
        <f t="shared" si="304"/>
        <v>15</v>
      </c>
      <c r="GG444" s="101">
        <f t="shared" si="305"/>
        <v>1.1900000000000001E-2</v>
      </c>
      <c r="GH444" s="101">
        <f t="shared" si="306"/>
        <v>1</v>
      </c>
      <c r="GI444" s="101">
        <f t="shared" si="307"/>
        <v>29</v>
      </c>
      <c r="GJ444" s="101">
        <f t="shared" si="308"/>
        <v>4.7600000000000003E-2</v>
      </c>
      <c r="GK444" s="101">
        <f t="shared" si="309"/>
        <v>1</v>
      </c>
      <c r="GL444" s="101">
        <f t="shared" si="310"/>
        <v>63</v>
      </c>
    </row>
    <row r="445" spans="170:194" ht="16.5" x14ac:dyDescent="0.2">
      <c r="FN445" s="101">
        <v>440</v>
      </c>
      <c r="FO445" s="101">
        <f t="shared" si="295"/>
        <v>36</v>
      </c>
      <c r="FP445" s="101">
        <f t="shared" si="288"/>
        <v>6</v>
      </c>
      <c r="FQ445" s="14">
        <f t="shared" si="289"/>
        <v>4</v>
      </c>
      <c r="FR445" s="101" t="str">
        <f t="shared" si="296"/>
        <v>天使缇娜专属武器-魂珠-4 9级</v>
      </c>
      <c r="FS445" s="101">
        <f t="shared" si="297"/>
        <v>4</v>
      </c>
      <c r="FT445" s="101">
        <f t="shared" si="298"/>
        <v>9</v>
      </c>
      <c r="FU445" s="101" t="str">
        <f t="shared" si="290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91"/>
        <v>专属强化石2</v>
      </c>
      <c r="FX445" s="101">
        <f t="shared" si="292"/>
        <v>16</v>
      </c>
      <c r="FY445" s="101" t="str">
        <f t="shared" si="293"/>
        <v>专属强化石3</v>
      </c>
      <c r="FZ445" s="101">
        <f t="shared" si="294"/>
        <v>6</v>
      </c>
      <c r="GA445" s="101">
        <f t="shared" si="299"/>
        <v>0.02</v>
      </c>
      <c r="GB445" s="101">
        <f t="shared" si="300"/>
        <v>1</v>
      </c>
      <c r="GC445" s="101">
        <f t="shared" si="301"/>
        <v>68</v>
      </c>
      <c r="GD445" s="101">
        <f t="shared" si="302"/>
        <v>0</v>
      </c>
      <c r="GE445" s="101">
        <f t="shared" si="303"/>
        <v>1</v>
      </c>
      <c r="GF445" s="101">
        <f t="shared" si="304"/>
        <v>16</v>
      </c>
      <c r="GG445" s="101">
        <f t="shared" si="305"/>
        <v>1.0999999999999999E-2</v>
      </c>
      <c r="GH445" s="101">
        <f t="shared" si="306"/>
        <v>1</v>
      </c>
      <c r="GI445" s="101">
        <f t="shared" si="307"/>
        <v>32</v>
      </c>
      <c r="GJ445" s="101">
        <f t="shared" si="308"/>
        <v>4.4200000000000003E-2</v>
      </c>
      <c r="GK445" s="101">
        <f t="shared" si="309"/>
        <v>1</v>
      </c>
      <c r="GL445" s="101">
        <f t="shared" si="310"/>
        <v>68</v>
      </c>
    </row>
    <row r="446" spans="170:194" ht="16.5" x14ac:dyDescent="0.2">
      <c r="FN446" s="101">
        <v>441</v>
      </c>
      <c r="FO446" s="101">
        <f t="shared" si="295"/>
        <v>0</v>
      </c>
      <c r="FP446" s="101">
        <f t="shared" si="288"/>
        <v>6</v>
      </c>
      <c r="FQ446" s="14">
        <f t="shared" si="289"/>
        <v>4</v>
      </c>
      <c r="FR446" s="101" t="str">
        <f t="shared" si="296"/>
        <v>天使缇娜专属武器-魂珠-5 0级</v>
      </c>
      <c r="FS446" s="101">
        <f t="shared" si="297"/>
        <v>5</v>
      </c>
      <c r="FT446" s="101">
        <f t="shared" si="298"/>
        <v>0</v>
      </c>
      <c r="FU446" s="101" t="str">
        <f t="shared" si="290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91"/>
        <v/>
      </c>
      <c r="FX446" s="101" t="str">
        <f t="shared" si="292"/>
        <v/>
      </c>
      <c r="FY446" s="101" t="str">
        <f t="shared" si="293"/>
        <v/>
      </c>
      <c r="FZ446" s="101" t="str">
        <f t="shared" si="294"/>
        <v/>
      </c>
      <c r="GA446" s="101" t="str">
        <f t="shared" si="299"/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4"/>
        <v/>
      </c>
      <c r="GG446" s="101" t="str">
        <f t="shared" si="305"/>
        <v/>
      </c>
      <c r="GH446" s="101" t="str">
        <f t="shared" si="306"/>
        <v/>
      </c>
      <c r="GI446" s="101" t="str">
        <f t="shared" si="307"/>
        <v/>
      </c>
      <c r="GJ446" s="101" t="str">
        <f t="shared" si="308"/>
        <v/>
      </c>
      <c r="GK446" s="101" t="str">
        <f t="shared" si="309"/>
        <v/>
      </c>
      <c r="GL446" s="101" t="str">
        <f t="shared" si="310"/>
        <v/>
      </c>
    </row>
    <row r="447" spans="170:194" ht="16.5" x14ac:dyDescent="0.2">
      <c r="FN447" s="101">
        <v>442</v>
      </c>
      <c r="FO447" s="101">
        <f t="shared" si="295"/>
        <v>37</v>
      </c>
      <c r="FP447" s="101">
        <f t="shared" si="288"/>
        <v>6</v>
      </c>
      <c r="FQ447" s="14">
        <f t="shared" si="289"/>
        <v>4</v>
      </c>
      <c r="FR447" s="101" t="str">
        <f t="shared" si="296"/>
        <v>天使缇娜专属武器-魂珠-5 1级</v>
      </c>
      <c r="FS447" s="101">
        <f t="shared" si="297"/>
        <v>5</v>
      </c>
      <c r="FT447" s="101">
        <f t="shared" si="298"/>
        <v>1</v>
      </c>
      <c r="FU447" s="101" t="str">
        <f t="shared" si="290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91"/>
        <v>专属强化石2</v>
      </c>
      <c r="FX447" s="101">
        <f t="shared" si="292"/>
        <v>3</v>
      </c>
      <c r="FY447" s="101" t="str">
        <f t="shared" si="293"/>
        <v>专属强化石3</v>
      </c>
      <c r="FZ447" s="101">
        <f t="shared" si="294"/>
        <v>2</v>
      </c>
      <c r="GA447" s="101">
        <f t="shared" si="299"/>
        <v>0.2</v>
      </c>
      <c r="GB447" s="101">
        <f t="shared" si="300"/>
        <v>1</v>
      </c>
      <c r="GC447" s="101">
        <f t="shared" si="301"/>
        <v>7</v>
      </c>
      <c r="GD447" s="101">
        <f t="shared" si="302"/>
        <v>0</v>
      </c>
      <c r="GE447" s="101">
        <f t="shared" si="303"/>
        <v>1</v>
      </c>
      <c r="GF447" s="101">
        <f t="shared" si="304"/>
        <v>2</v>
      </c>
      <c r="GG447" s="101">
        <f t="shared" si="305"/>
        <v>0.1012</v>
      </c>
      <c r="GH447" s="101">
        <f t="shared" si="306"/>
        <v>1</v>
      </c>
      <c r="GI447" s="101">
        <f t="shared" si="307"/>
        <v>3</v>
      </c>
      <c r="GJ447" s="101">
        <f t="shared" si="308"/>
        <v>0.40479999999999999</v>
      </c>
      <c r="GK447" s="101">
        <f t="shared" si="309"/>
        <v>1</v>
      </c>
      <c r="GL447" s="101">
        <f t="shared" si="310"/>
        <v>7</v>
      </c>
    </row>
    <row r="448" spans="170:194" ht="16.5" x14ac:dyDescent="0.2">
      <c r="FN448" s="101">
        <v>443</v>
      </c>
      <c r="FO448" s="101">
        <f t="shared" si="295"/>
        <v>38</v>
      </c>
      <c r="FP448" s="101">
        <f t="shared" si="288"/>
        <v>6</v>
      </c>
      <c r="FQ448" s="14">
        <f t="shared" si="289"/>
        <v>4</v>
      </c>
      <c r="FR448" s="101" t="str">
        <f t="shared" si="296"/>
        <v>天使缇娜专属武器-魂珠-5 2级</v>
      </c>
      <c r="FS448" s="101">
        <f t="shared" si="297"/>
        <v>5</v>
      </c>
      <c r="FT448" s="101">
        <f t="shared" si="298"/>
        <v>2</v>
      </c>
      <c r="FU448" s="101" t="str">
        <f t="shared" si="290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91"/>
        <v>专属强化石2</v>
      </c>
      <c r="FX448" s="101">
        <f t="shared" si="292"/>
        <v>3</v>
      </c>
      <c r="FY448" s="101" t="str">
        <f t="shared" si="293"/>
        <v>专属强化石3</v>
      </c>
      <c r="FZ448" s="101">
        <f t="shared" si="294"/>
        <v>2</v>
      </c>
      <c r="GA448" s="101">
        <f t="shared" si="299"/>
        <v>0.1</v>
      </c>
      <c r="GB448" s="101">
        <f t="shared" si="300"/>
        <v>1</v>
      </c>
      <c r="GC448" s="101">
        <f t="shared" si="301"/>
        <v>15</v>
      </c>
      <c r="GD448" s="101">
        <f t="shared" si="302"/>
        <v>0</v>
      </c>
      <c r="GE448" s="101">
        <f t="shared" si="303"/>
        <v>1</v>
      </c>
      <c r="GF448" s="101">
        <f t="shared" si="304"/>
        <v>3</v>
      </c>
      <c r="GG448" s="101">
        <f t="shared" si="305"/>
        <v>5.0599999999999999E-2</v>
      </c>
      <c r="GH448" s="101">
        <f t="shared" si="306"/>
        <v>1</v>
      </c>
      <c r="GI448" s="101">
        <f t="shared" si="307"/>
        <v>7</v>
      </c>
      <c r="GJ448" s="101">
        <f t="shared" si="308"/>
        <v>0.2024</v>
      </c>
      <c r="GK448" s="101">
        <f t="shared" si="309"/>
        <v>1</v>
      </c>
      <c r="GL448" s="101">
        <f t="shared" si="310"/>
        <v>15</v>
      </c>
    </row>
    <row r="449" spans="170:194" ht="16.5" x14ac:dyDescent="0.2">
      <c r="FN449" s="101">
        <v>444</v>
      </c>
      <c r="FO449" s="101">
        <f t="shared" si="295"/>
        <v>39</v>
      </c>
      <c r="FP449" s="101">
        <f t="shared" si="288"/>
        <v>6</v>
      </c>
      <c r="FQ449" s="14">
        <f t="shared" si="289"/>
        <v>4</v>
      </c>
      <c r="FR449" s="101" t="str">
        <f t="shared" si="296"/>
        <v>天使缇娜专属武器-魂珠-5 3级</v>
      </c>
      <c r="FS449" s="101">
        <f t="shared" si="297"/>
        <v>5</v>
      </c>
      <c r="FT449" s="101">
        <f t="shared" si="298"/>
        <v>3</v>
      </c>
      <c r="FU449" s="101" t="str">
        <f t="shared" si="290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91"/>
        <v>专属强化石2</v>
      </c>
      <c r="FX449" s="101">
        <f t="shared" si="292"/>
        <v>3</v>
      </c>
      <c r="FY449" s="101" t="str">
        <f t="shared" si="293"/>
        <v>专属强化石3</v>
      </c>
      <c r="FZ449" s="101">
        <f t="shared" si="294"/>
        <v>2</v>
      </c>
      <c r="GA449" s="101">
        <f t="shared" si="299"/>
        <v>7.0000000000000007E-2</v>
      </c>
      <c r="GB449" s="101">
        <f t="shared" si="300"/>
        <v>1</v>
      </c>
      <c r="GC449" s="101">
        <f t="shared" si="301"/>
        <v>22</v>
      </c>
      <c r="GD449" s="101">
        <f t="shared" si="302"/>
        <v>0</v>
      </c>
      <c r="GE449" s="101">
        <f t="shared" si="303"/>
        <v>1</v>
      </c>
      <c r="GF449" s="101">
        <f t="shared" si="304"/>
        <v>5</v>
      </c>
      <c r="GG449" s="101">
        <f t="shared" si="305"/>
        <v>3.3700000000000001E-2</v>
      </c>
      <c r="GH449" s="101">
        <f t="shared" si="306"/>
        <v>1</v>
      </c>
      <c r="GI449" s="101">
        <f t="shared" si="307"/>
        <v>10</v>
      </c>
      <c r="GJ449" s="101">
        <f t="shared" si="308"/>
        <v>0.13489999999999999</v>
      </c>
      <c r="GK449" s="101">
        <f t="shared" si="309"/>
        <v>1</v>
      </c>
      <c r="GL449" s="101">
        <f t="shared" si="310"/>
        <v>22</v>
      </c>
    </row>
    <row r="450" spans="170:194" ht="16.5" x14ac:dyDescent="0.2">
      <c r="FN450" s="101">
        <v>445</v>
      </c>
      <c r="FO450" s="101">
        <f t="shared" si="295"/>
        <v>40</v>
      </c>
      <c r="FP450" s="101">
        <f t="shared" si="288"/>
        <v>6</v>
      </c>
      <c r="FQ450" s="14">
        <f t="shared" si="289"/>
        <v>4</v>
      </c>
      <c r="FR450" s="101" t="str">
        <f t="shared" si="296"/>
        <v>天使缇娜专属武器-魂珠-5 4级</v>
      </c>
      <c r="FS450" s="101">
        <f t="shared" si="297"/>
        <v>5</v>
      </c>
      <c r="FT450" s="101">
        <f t="shared" si="298"/>
        <v>4</v>
      </c>
      <c r="FU450" s="101" t="str">
        <f t="shared" si="290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91"/>
        <v>专属强化石2</v>
      </c>
      <c r="FX450" s="101">
        <f t="shared" si="292"/>
        <v>5</v>
      </c>
      <c r="FY450" s="101" t="str">
        <f t="shared" si="293"/>
        <v>专属强化石3</v>
      </c>
      <c r="FZ450" s="101">
        <f t="shared" si="294"/>
        <v>3</v>
      </c>
      <c r="GA450" s="101">
        <f t="shared" si="299"/>
        <v>0.06</v>
      </c>
      <c r="GB450" s="101">
        <f t="shared" si="300"/>
        <v>1</v>
      </c>
      <c r="GC450" s="101">
        <f t="shared" si="301"/>
        <v>25</v>
      </c>
      <c r="GD450" s="101">
        <f t="shared" si="302"/>
        <v>0</v>
      </c>
      <c r="GE450" s="101">
        <f t="shared" si="303"/>
        <v>1</v>
      </c>
      <c r="GF450" s="101">
        <f t="shared" si="304"/>
        <v>6</v>
      </c>
      <c r="GG450" s="101">
        <f t="shared" si="305"/>
        <v>3.04E-2</v>
      </c>
      <c r="GH450" s="101">
        <f t="shared" si="306"/>
        <v>1</v>
      </c>
      <c r="GI450" s="101">
        <f t="shared" si="307"/>
        <v>12</v>
      </c>
      <c r="GJ450" s="101">
        <f t="shared" si="308"/>
        <v>0.12139999999999999</v>
      </c>
      <c r="GK450" s="101">
        <f t="shared" si="309"/>
        <v>1</v>
      </c>
      <c r="GL450" s="101">
        <f t="shared" si="310"/>
        <v>25</v>
      </c>
    </row>
    <row r="451" spans="170:194" ht="16.5" x14ac:dyDescent="0.2">
      <c r="FN451" s="101">
        <v>446</v>
      </c>
      <c r="FO451" s="101">
        <f t="shared" si="295"/>
        <v>41</v>
      </c>
      <c r="FP451" s="101">
        <f t="shared" si="288"/>
        <v>6</v>
      </c>
      <c r="FQ451" s="14">
        <f t="shared" si="289"/>
        <v>4</v>
      </c>
      <c r="FR451" s="101" t="str">
        <f t="shared" si="296"/>
        <v>天使缇娜专属武器-魂珠-5 5级</v>
      </c>
      <c r="FS451" s="101">
        <f t="shared" si="297"/>
        <v>5</v>
      </c>
      <c r="FT451" s="101">
        <f t="shared" si="298"/>
        <v>5</v>
      </c>
      <c r="FU451" s="101" t="str">
        <f t="shared" si="290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91"/>
        <v>专属强化石2</v>
      </c>
      <c r="FX451" s="101">
        <f t="shared" si="292"/>
        <v>5</v>
      </c>
      <c r="FY451" s="101" t="str">
        <f t="shared" si="293"/>
        <v>专属强化石3</v>
      </c>
      <c r="FZ451" s="101">
        <f t="shared" si="294"/>
        <v>3</v>
      </c>
      <c r="GA451" s="101">
        <f t="shared" si="299"/>
        <v>0.04</v>
      </c>
      <c r="GB451" s="101">
        <f t="shared" si="300"/>
        <v>1</v>
      </c>
      <c r="GC451" s="101">
        <f t="shared" si="301"/>
        <v>40</v>
      </c>
      <c r="GD451" s="101">
        <f t="shared" si="302"/>
        <v>0</v>
      </c>
      <c r="GE451" s="101">
        <f t="shared" si="303"/>
        <v>1</v>
      </c>
      <c r="GF451" s="101">
        <f t="shared" si="304"/>
        <v>9</v>
      </c>
      <c r="GG451" s="101">
        <f t="shared" si="305"/>
        <v>1.9E-2</v>
      </c>
      <c r="GH451" s="101">
        <f t="shared" si="306"/>
        <v>1</v>
      </c>
      <c r="GI451" s="101">
        <f t="shared" si="307"/>
        <v>18</v>
      </c>
      <c r="GJ451" s="101">
        <f t="shared" si="308"/>
        <v>7.5899999999999995E-2</v>
      </c>
      <c r="GK451" s="101">
        <f t="shared" si="309"/>
        <v>1</v>
      </c>
      <c r="GL451" s="101">
        <f t="shared" si="310"/>
        <v>40</v>
      </c>
    </row>
    <row r="452" spans="170:194" ht="16.5" x14ac:dyDescent="0.2">
      <c r="FN452" s="101">
        <v>447</v>
      </c>
      <c r="FO452" s="101">
        <f t="shared" si="295"/>
        <v>42</v>
      </c>
      <c r="FP452" s="101">
        <f t="shared" si="288"/>
        <v>6</v>
      </c>
      <c r="FQ452" s="14">
        <f t="shared" si="289"/>
        <v>4</v>
      </c>
      <c r="FR452" s="101" t="str">
        <f t="shared" si="296"/>
        <v>天使缇娜专属武器-魂珠-5 6级</v>
      </c>
      <c r="FS452" s="101">
        <f t="shared" si="297"/>
        <v>5</v>
      </c>
      <c r="FT452" s="101">
        <f t="shared" si="298"/>
        <v>6</v>
      </c>
      <c r="FU452" s="101" t="str">
        <f t="shared" si="290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91"/>
        <v>专属强化石2</v>
      </c>
      <c r="FX452" s="101">
        <f t="shared" si="292"/>
        <v>8</v>
      </c>
      <c r="FY452" s="101" t="str">
        <f t="shared" si="293"/>
        <v>专属强化石3</v>
      </c>
      <c r="FZ452" s="101">
        <f t="shared" si="294"/>
        <v>5</v>
      </c>
      <c r="GA452" s="101">
        <f t="shared" si="299"/>
        <v>0.04</v>
      </c>
      <c r="GB452" s="101">
        <f t="shared" si="300"/>
        <v>1</v>
      </c>
      <c r="GC452" s="101">
        <f t="shared" si="301"/>
        <v>39</v>
      </c>
      <c r="GD452" s="101">
        <f t="shared" si="302"/>
        <v>0</v>
      </c>
      <c r="GE452" s="101">
        <f t="shared" si="303"/>
        <v>1</v>
      </c>
      <c r="GF452" s="101">
        <f t="shared" si="304"/>
        <v>9</v>
      </c>
      <c r="GG452" s="101">
        <f t="shared" si="305"/>
        <v>1.95E-2</v>
      </c>
      <c r="GH452" s="101">
        <f t="shared" si="306"/>
        <v>1</v>
      </c>
      <c r="GI452" s="101">
        <f t="shared" si="307"/>
        <v>18</v>
      </c>
      <c r="GJ452" s="101">
        <f t="shared" si="308"/>
        <v>7.7799999999999994E-2</v>
      </c>
      <c r="GK452" s="101">
        <f t="shared" si="309"/>
        <v>1</v>
      </c>
      <c r="GL452" s="101">
        <f t="shared" si="310"/>
        <v>39</v>
      </c>
    </row>
    <row r="453" spans="170:194" ht="16.5" x14ac:dyDescent="0.2">
      <c r="FN453" s="101">
        <v>448</v>
      </c>
      <c r="FO453" s="101">
        <f t="shared" si="295"/>
        <v>43</v>
      </c>
      <c r="FP453" s="101">
        <f t="shared" si="288"/>
        <v>6</v>
      </c>
      <c r="FQ453" s="14">
        <f t="shared" si="289"/>
        <v>4</v>
      </c>
      <c r="FR453" s="101" t="str">
        <f t="shared" si="296"/>
        <v>天使缇娜专属武器-魂珠-5 7级</v>
      </c>
      <c r="FS453" s="101">
        <f t="shared" si="297"/>
        <v>5</v>
      </c>
      <c r="FT453" s="101">
        <f t="shared" si="298"/>
        <v>7</v>
      </c>
      <c r="FU453" s="101" t="str">
        <f t="shared" si="290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91"/>
        <v>专属强化石2</v>
      </c>
      <c r="FX453" s="101">
        <f t="shared" si="292"/>
        <v>8</v>
      </c>
      <c r="FY453" s="101" t="str">
        <f t="shared" si="293"/>
        <v>专属强化石3</v>
      </c>
      <c r="FZ453" s="101">
        <f t="shared" si="294"/>
        <v>5</v>
      </c>
      <c r="GA453" s="101">
        <f t="shared" si="299"/>
        <v>0.02</v>
      </c>
      <c r="GB453" s="101">
        <f t="shared" si="300"/>
        <v>1</v>
      </c>
      <c r="GC453" s="101">
        <f t="shared" si="301"/>
        <v>62</v>
      </c>
      <c r="GD453" s="101">
        <f t="shared" si="302"/>
        <v>0</v>
      </c>
      <c r="GE453" s="101">
        <f t="shared" si="303"/>
        <v>1</v>
      </c>
      <c r="GF453" s="101">
        <f t="shared" si="304"/>
        <v>15</v>
      </c>
      <c r="GG453" s="101">
        <f t="shared" si="305"/>
        <v>1.2E-2</v>
      </c>
      <c r="GH453" s="101">
        <f t="shared" si="306"/>
        <v>1</v>
      </c>
      <c r="GI453" s="101">
        <f t="shared" si="307"/>
        <v>29</v>
      </c>
      <c r="GJ453" s="101">
        <f t="shared" si="308"/>
        <v>4.82E-2</v>
      </c>
      <c r="GK453" s="101">
        <f t="shared" si="309"/>
        <v>1</v>
      </c>
      <c r="GL453" s="101">
        <f t="shared" si="310"/>
        <v>62</v>
      </c>
    </row>
    <row r="454" spans="170:194" ht="16.5" x14ac:dyDescent="0.2">
      <c r="FN454" s="101">
        <v>449</v>
      </c>
      <c r="FO454" s="101">
        <f t="shared" si="295"/>
        <v>44</v>
      </c>
      <c r="FP454" s="101">
        <f t="shared" si="288"/>
        <v>6</v>
      </c>
      <c r="FQ454" s="14">
        <f t="shared" si="289"/>
        <v>4</v>
      </c>
      <c r="FR454" s="101" t="str">
        <f t="shared" si="296"/>
        <v>天使缇娜专属武器-魂珠-5 8级</v>
      </c>
      <c r="FS454" s="101">
        <f t="shared" si="297"/>
        <v>5</v>
      </c>
      <c r="FT454" s="101">
        <f t="shared" si="298"/>
        <v>8</v>
      </c>
      <c r="FU454" s="101" t="str">
        <f t="shared" si="290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91"/>
        <v>专属强化石2</v>
      </c>
      <c r="FX454" s="101">
        <f t="shared" si="292"/>
        <v>11</v>
      </c>
      <c r="FY454" s="101" t="str">
        <f t="shared" si="293"/>
        <v>专属强化石3</v>
      </c>
      <c r="FZ454" s="101">
        <f t="shared" si="294"/>
        <v>7</v>
      </c>
      <c r="GA454" s="101">
        <f t="shared" si="299"/>
        <v>0.02</v>
      </c>
      <c r="GB454" s="101">
        <f t="shared" si="300"/>
        <v>1</v>
      </c>
      <c r="GC454" s="101">
        <f t="shared" si="301"/>
        <v>72</v>
      </c>
      <c r="GD454" s="101">
        <f t="shared" si="302"/>
        <v>0</v>
      </c>
      <c r="GE454" s="101">
        <f t="shared" si="303"/>
        <v>1</v>
      </c>
      <c r="GF454" s="101">
        <f t="shared" si="304"/>
        <v>17</v>
      </c>
      <c r="GG454" s="101">
        <f t="shared" si="305"/>
        <v>1.04E-2</v>
      </c>
      <c r="GH454" s="101">
        <f t="shared" si="306"/>
        <v>1</v>
      </c>
      <c r="GI454" s="101">
        <f t="shared" si="307"/>
        <v>34</v>
      </c>
      <c r="GJ454" s="101">
        <f t="shared" si="308"/>
        <v>4.1700000000000001E-2</v>
      </c>
      <c r="GK454" s="101">
        <f t="shared" si="309"/>
        <v>1</v>
      </c>
      <c r="GL454" s="101">
        <f t="shared" si="310"/>
        <v>72</v>
      </c>
    </row>
    <row r="455" spans="170:194" ht="16.5" x14ac:dyDescent="0.2">
      <c r="FN455" s="101">
        <v>450</v>
      </c>
      <c r="FO455" s="101">
        <f t="shared" si="295"/>
        <v>45</v>
      </c>
      <c r="FP455" s="101">
        <f t="shared" ref="FP455:FP518" si="311">INT((FN455-1)/80+1)</f>
        <v>6</v>
      </c>
      <c r="FQ455" s="14">
        <f t="shared" ref="FQ455:FQ518" si="312">INDEX($FJ$6:$FJ$26,FP455)</f>
        <v>4</v>
      </c>
      <c r="FR455" s="101" t="str">
        <f t="shared" si="296"/>
        <v>天使缇娜专属武器-魂珠-5 9级</v>
      </c>
      <c r="FS455" s="101">
        <f t="shared" si="297"/>
        <v>5</v>
      </c>
      <c r="FT455" s="101">
        <f t="shared" si="298"/>
        <v>9</v>
      </c>
      <c r="FU455" s="101" t="str">
        <f t="shared" ref="FU455:FU518" si="313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314">IF($FT455&gt;0,IF(INDEX($EI$6:$EI$77,$FO455)&gt;=FW$3,INDEX(EL$6:EL$77,$FO455),""),"")</f>
        <v>专属强化石2</v>
      </c>
      <c r="FX455" s="101">
        <f t="shared" ref="FX455:FX518" si="315">IF($FT455&gt;0,IF(INDEX($EI$6:$EI$77,$FO455)&gt;=FX$3,INDEX(EM$6:EM$77,$FO455),""),"")</f>
        <v>14</v>
      </c>
      <c r="FY455" s="101" t="str">
        <f t="shared" ref="FY455:FY518" si="316">IF($FT455&gt;0,IF(INDEX($EI$6:$EI$77,$FO455)&gt;=FY$3,INDEX(EN$6:EN$77,$FO455),""),"")</f>
        <v>专属强化石3</v>
      </c>
      <c r="FZ455" s="101">
        <f t="shared" ref="FZ455:FZ518" si="317">IF($FT455&gt;0,IF(INDEX($EI$6:$EI$77,$FO455)&gt;=FZ$3,INDEX(EO$6:EO$77,$FO455),""),"")</f>
        <v>9</v>
      </c>
      <c r="GA455" s="101">
        <f t="shared" si="299"/>
        <v>0.02</v>
      </c>
      <c r="GB455" s="101">
        <f t="shared" si="300"/>
        <v>1</v>
      </c>
      <c r="GC455" s="101">
        <f t="shared" si="301"/>
        <v>91</v>
      </c>
      <c r="GD455" s="101">
        <f t="shared" si="302"/>
        <v>0</v>
      </c>
      <c r="GE455" s="101">
        <f t="shared" si="303"/>
        <v>1</v>
      </c>
      <c r="GF455" s="101">
        <f t="shared" si="304"/>
        <v>21</v>
      </c>
      <c r="GG455" s="101">
        <f t="shared" si="305"/>
        <v>8.3000000000000001E-3</v>
      </c>
      <c r="GH455" s="101">
        <f t="shared" si="306"/>
        <v>1</v>
      </c>
      <c r="GI455" s="101">
        <f t="shared" si="307"/>
        <v>42</v>
      </c>
      <c r="GJ455" s="101">
        <f t="shared" si="308"/>
        <v>3.3099999999999997E-2</v>
      </c>
      <c r="GK455" s="101">
        <f t="shared" si="309"/>
        <v>1</v>
      </c>
      <c r="GL455" s="101">
        <f t="shared" si="310"/>
        <v>91</v>
      </c>
    </row>
    <row r="456" spans="170:194" ht="16.5" x14ac:dyDescent="0.2">
      <c r="FN456" s="101">
        <v>451</v>
      </c>
      <c r="FO456" s="101">
        <f t="shared" si="295"/>
        <v>0</v>
      </c>
      <c r="FP456" s="101">
        <f t="shared" si="311"/>
        <v>6</v>
      </c>
      <c r="FQ456" s="14">
        <f t="shared" si="312"/>
        <v>4</v>
      </c>
      <c r="FR456" s="101" t="str">
        <f t="shared" si="296"/>
        <v>天使缇娜专属武器-魂珠-6 0级</v>
      </c>
      <c r="FS456" s="101">
        <f t="shared" si="297"/>
        <v>6</v>
      </c>
      <c r="FT456" s="101">
        <f t="shared" si="298"/>
        <v>0</v>
      </c>
      <c r="FU456" s="101" t="str">
        <f t="shared" si="313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314"/>
        <v/>
      </c>
      <c r="FX456" s="101" t="str">
        <f t="shared" si="315"/>
        <v/>
      </c>
      <c r="FY456" s="101" t="str">
        <f t="shared" si="316"/>
        <v/>
      </c>
      <c r="FZ456" s="101" t="str">
        <f t="shared" si="317"/>
        <v/>
      </c>
      <c r="GA456" s="101" t="str">
        <f t="shared" si="299"/>
        <v/>
      </c>
      <c r="GB456" s="101" t="str">
        <f t="shared" si="300"/>
        <v/>
      </c>
      <c r="GC456" s="101" t="str">
        <f t="shared" si="301"/>
        <v/>
      </c>
      <c r="GD456" s="101" t="str">
        <f t="shared" si="302"/>
        <v/>
      </c>
      <c r="GE456" s="101" t="str">
        <f t="shared" si="303"/>
        <v/>
      </c>
      <c r="GF456" s="101" t="str">
        <f t="shared" si="304"/>
        <v/>
      </c>
      <c r="GG456" s="101" t="str">
        <f t="shared" si="305"/>
        <v/>
      </c>
      <c r="GH456" s="101" t="str">
        <f t="shared" si="306"/>
        <v/>
      </c>
      <c r="GI456" s="101" t="str">
        <f t="shared" si="307"/>
        <v/>
      </c>
      <c r="GJ456" s="101" t="str">
        <f t="shared" si="308"/>
        <v/>
      </c>
      <c r="GK456" s="101" t="str">
        <f t="shared" si="309"/>
        <v/>
      </c>
      <c r="GL456" s="101" t="str">
        <f t="shared" si="310"/>
        <v/>
      </c>
    </row>
    <row r="457" spans="170:194" ht="16.5" x14ac:dyDescent="0.2">
      <c r="FN457" s="101">
        <v>452</v>
      </c>
      <c r="FO457" s="101">
        <f t="shared" si="295"/>
        <v>46</v>
      </c>
      <c r="FP457" s="101">
        <f t="shared" si="311"/>
        <v>6</v>
      </c>
      <c r="FQ457" s="14">
        <f t="shared" si="312"/>
        <v>4</v>
      </c>
      <c r="FR457" s="101" t="str">
        <f t="shared" si="296"/>
        <v>天使缇娜专属武器-魂珠-6 1级</v>
      </c>
      <c r="FS457" s="101">
        <f t="shared" si="297"/>
        <v>6</v>
      </c>
      <c r="FT457" s="101">
        <f t="shared" si="298"/>
        <v>1</v>
      </c>
      <c r="FU457" s="101" t="str">
        <f t="shared" si="313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314"/>
        <v>专属强化石3</v>
      </c>
      <c r="FX457" s="101">
        <f t="shared" si="315"/>
        <v>5</v>
      </c>
      <c r="FY457" s="101" t="str">
        <f t="shared" si="316"/>
        <v>专属强化石4</v>
      </c>
      <c r="FZ457" s="101">
        <f t="shared" si="317"/>
        <v>1</v>
      </c>
      <c r="GA457" s="101">
        <f t="shared" si="299"/>
        <v>0.17</v>
      </c>
      <c r="GB457" s="101">
        <f t="shared" si="300"/>
        <v>1</v>
      </c>
      <c r="GC457" s="101">
        <f t="shared" si="301"/>
        <v>9</v>
      </c>
      <c r="GD457" s="101">
        <f t="shared" si="302"/>
        <v>0</v>
      </c>
      <c r="GE457" s="101">
        <f t="shared" si="303"/>
        <v>1</v>
      </c>
      <c r="GF457" s="101">
        <f t="shared" si="304"/>
        <v>2</v>
      </c>
      <c r="GG457" s="101">
        <f t="shared" si="305"/>
        <v>8.2900000000000001E-2</v>
      </c>
      <c r="GH457" s="101">
        <f t="shared" si="306"/>
        <v>1</v>
      </c>
      <c r="GI457" s="101">
        <f t="shared" si="307"/>
        <v>4</v>
      </c>
      <c r="GJ457" s="101">
        <f t="shared" si="308"/>
        <v>0.33139999999999997</v>
      </c>
      <c r="GK457" s="101">
        <f t="shared" si="309"/>
        <v>1</v>
      </c>
      <c r="GL457" s="101">
        <f t="shared" si="310"/>
        <v>9</v>
      </c>
    </row>
    <row r="458" spans="170:194" ht="16.5" x14ac:dyDescent="0.2">
      <c r="FN458" s="101">
        <v>453</v>
      </c>
      <c r="FO458" s="101">
        <f t="shared" si="295"/>
        <v>47</v>
      </c>
      <c r="FP458" s="101">
        <f t="shared" si="311"/>
        <v>6</v>
      </c>
      <c r="FQ458" s="14">
        <f t="shared" si="312"/>
        <v>4</v>
      </c>
      <c r="FR458" s="101" t="str">
        <f t="shared" si="296"/>
        <v>天使缇娜专属武器-魂珠-6 2级</v>
      </c>
      <c r="FS458" s="101">
        <f t="shared" si="297"/>
        <v>6</v>
      </c>
      <c r="FT458" s="101">
        <f t="shared" si="298"/>
        <v>2</v>
      </c>
      <c r="FU458" s="101" t="str">
        <f t="shared" si="313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314"/>
        <v>专属强化石3</v>
      </c>
      <c r="FX458" s="101">
        <f t="shared" si="315"/>
        <v>10</v>
      </c>
      <c r="FY458" s="101" t="str">
        <f t="shared" si="316"/>
        <v>专属强化石4</v>
      </c>
      <c r="FZ458" s="101">
        <f t="shared" si="317"/>
        <v>2</v>
      </c>
      <c r="GA458" s="101">
        <f t="shared" si="299"/>
        <v>0.17</v>
      </c>
      <c r="GB458" s="101">
        <f t="shared" si="300"/>
        <v>1</v>
      </c>
      <c r="GC458" s="101">
        <f t="shared" si="301"/>
        <v>9</v>
      </c>
      <c r="GD458" s="101">
        <f t="shared" si="302"/>
        <v>0</v>
      </c>
      <c r="GE458" s="101">
        <f t="shared" si="303"/>
        <v>1</v>
      </c>
      <c r="GF458" s="101">
        <f t="shared" si="304"/>
        <v>2</v>
      </c>
      <c r="GG458" s="101">
        <f t="shared" si="305"/>
        <v>8.2900000000000001E-2</v>
      </c>
      <c r="GH458" s="101">
        <f t="shared" si="306"/>
        <v>1</v>
      </c>
      <c r="GI458" s="101">
        <f t="shared" si="307"/>
        <v>4</v>
      </c>
      <c r="GJ458" s="101">
        <f t="shared" si="308"/>
        <v>0.33139999999999997</v>
      </c>
      <c r="GK458" s="101">
        <f t="shared" si="309"/>
        <v>1</v>
      </c>
      <c r="GL458" s="101">
        <f t="shared" si="310"/>
        <v>9</v>
      </c>
    </row>
    <row r="459" spans="170:194" ht="16.5" x14ac:dyDescent="0.2">
      <c r="FN459" s="101">
        <v>454</v>
      </c>
      <c r="FO459" s="101">
        <f t="shared" si="295"/>
        <v>48</v>
      </c>
      <c r="FP459" s="101">
        <f t="shared" si="311"/>
        <v>6</v>
      </c>
      <c r="FQ459" s="14">
        <f t="shared" si="312"/>
        <v>4</v>
      </c>
      <c r="FR459" s="101" t="str">
        <f t="shared" si="296"/>
        <v>天使缇娜专属武器-魂珠-6 3级</v>
      </c>
      <c r="FS459" s="101">
        <f t="shared" si="297"/>
        <v>6</v>
      </c>
      <c r="FT459" s="101">
        <f t="shared" si="298"/>
        <v>3</v>
      </c>
      <c r="FU459" s="101" t="str">
        <f t="shared" si="313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314"/>
        <v>专属强化石3</v>
      </c>
      <c r="FX459" s="101">
        <f t="shared" si="315"/>
        <v>10</v>
      </c>
      <c r="FY459" s="101" t="str">
        <f t="shared" si="316"/>
        <v>专属强化石4</v>
      </c>
      <c r="FZ459" s="101">
        <f t="shared" si="317"/>
        <v>2</v>
      </c>
      <c r="GA459" s="101">
        <f t="shared" si="299"/>
        <v>0.11</v>
      </c>
      <c r="GB459" s="101">
        <f t="shared" si="300"/>
        <v>1</v>
      </c>
      <c r="GC459" s="101">
        <f t="shared" si="301"/>
        <v>14</v>
      </c>
      <c r="GD459" s="101">
        <f t="shared" si="302"/>
        <v>0</v>
      </c>
      <c r="GE459" s="101">
        <f t="shared" si="303"/>
        <v>1</v>
      </c>
      <c r="GF459" s="101">
        <f t="shared" si="304"/>
        <v>3</v>
      </c>
      <c r="GG459" s="101">
        <f t="shared" si="305"/>
        <v>5.5199999999999999E-2</v>
      </c>
      <c r="GH459" s="101">
        <f t="shared" si="306"/>
        <v>1</v>
      </c>
      <c r="GI459" s="101">
        <f t="shared" si="307"/>
        <v>6</v>
      </c>
      <c r="GJ459" s="101">
        <f t="shared" si="308"/>
        <v>0.221</v>
      </c>
      <c r="GK459" s="101">
        <f t="shared" si="309"/>
        <v>1</v>
      </c>
      <c r="GL459" s="101">
        <f t="shared" si="310"/>
        <v>14</v>
      </c>
    </row>
    <row r="460" spans="170:194" ht="16.5" x14ac:dyDescent="0.2">
      <c r="FN460" s="101">
        <v>455</v>
      </c>
      <c r="FO460" s="101">
        <f t="shared" si="295"/>
        <v>49</v>
      </c>
      <c r="FP460" s="101">
        <f t="shared" si="311"/>
        <v>6</v>
      </c>
      <c r="FQ460" s="14">
        <f t="shared" si="312"/>
        <v>4</v>
      </c>
      <c r="FR460" s="101" t="str">
        <f t="shared" si="296"/>
        <v>天使缇娜专属武器-魂珠-6 4级</v>
      </c>
      <c r="FS460" s="101">
        <f t="shared" si="297"/>
        <v>6</v>
      </c>
      <c r="FT460" s="101">
        <f t="shared" si="298"/>
        <v>4</v>
      </c>
      <c r="FU460" s="101" t="str">
        <f t="shared" si="313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314"/>
        <v>专属强化石3</v>
      </c>
      <c r="FX460" s="101">
        <f t="shared" si="315"/>
        <v>15</v>
      </c>
      <c r="FY460" s="101" t="str">
        <f t="shared" si="316"/>
        <v>专属强化石4</v>
      </c>
      <c r="FZ460" s="101">
        <f t="shared" si="317"/>
        <v>3</v>
      </c>
      <c r="GA460" s="101">
        <f t="shared" si="299"/>
        <v>0.1</v>
      </c>
      <c r="GB460" s="101">
        <f t="shared" si="300"/>
        <v>1</v>
      </c>
      <c r="GC460" s="101">
        <f t="shared" si="301"/>
        <v>15</v>
      </c>
      <c r="GD460" s="101">
        <f t="shared" si="302"/>
        <v>0</v>
      </c>
      <c r="GE460" s="101">
        <f t="shared" si="303"/>
        <v>1</v>
      </c>
      <c r="GF460" s="101">
        <f t="shared" si="304"/>
        <v>4</v>
      </c>
      <c r="GG460" s="101">
        <f t="shared" si="305"/>
        <v>4.9700000000000001E-2</v>
      </c>
      <c r="GH460" s="101">
        <f t="shared" si="306"/>
        <v>1</v>
      </c>
      <c r="GI460" s="101">
        <f t="shared" si="307"/>
        <v>7</v>
      </c>
      <c r="GJ460" s="101">
        <f t="shared" si="308"/>
        <v>0.19889999999999999</v>
      </c>
      <c r="GK460" s="101">
        <f t="shared" si="309"/>
        <v>1</v>
      </c>
      <c r="GL460" s="101">
        <f t="shared" si="310"/>
        <v>15</v>
      </c>
    </row>
    <row r="461" spans="170:194" ht="16.5" x14ac:dyDescent="0.2">
      <c r="FN461" s="101">
        <v>456</v>
      </c>
      <c r="FO461" s="101">
        <f t="shared" si="295"/>
        <v>50</v>
      </c>
      <c r="FP461" s="101">
        <f t="shared" si="311"/>
        <v>6</v>
      </c>
      <c r="FQ461" s="14">
        <f t="shared" si="312"/>
        <v>4</v>
      </c>
      <c r="FR461" s="101" t="str">
        <f t="shared" si="296"/>
        <v>天使缇娜专属武器-魂珠-6 5级</v>
      </c>
      <c r="FS461" s="101">
        <f t="shared" si="297"/>
        <v>6</v>
      </c>
      <c r="FT461" s="101">
        <f t="shared" si="298"/>
        <v>5</v>
      </c>
      <c r="FU461" s="101" t="str">
        <f t="shared" si="313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314"/>
        <v>专属强化石3</v>
      </c>
      <c r="FX461" s="101">
        <f t="shared" si="315"/>
        <v>15</v>
      </c>
      <c r="FY461" s="101" t="str">
        <f t="shared" si="316"/>
        <v>专属强化石4</v>
      </c>
      <c r="FZ461" s="101">
        <f t="shared" si="317"/>
        <v>3</v>
      </c>
      <c r="GA461" s="101">
        <f t="shared" si="299"/>
        <v>0.06</v>
      </c>
      <c r="GB461" s="101">
        <f t="shared" si="300"/>
        <v>1</v>
      </c>
      <c r="GC461" s="101">
        <f t="shared" si="301"/>
        <v>24</v>
      </c>
      <c r="GD461" s="101">
        <f t="shared" si="302"/>
        <v>0</v>
      </c>
      <c r="GE461" s="101">
        <f t="shared" si="303"/>
        <v>1</v>
      </c>
      <c r="GF461" s="101">
        <f t="shared" si="304"/>
        <v>6</v>
      </c>
      <c r="GG461" s="101">
        <f t="shared" si="305"/>
        <v>3.1099999999999999E-2</v>
      </c>
      <c r="GH461" s="101">
        <f t="shared" si="306"/>
        <v>1</v>
      </c>
      <c r="GI461" s="101">
        <f t="shared" si="307"/>
        <v>11</v>
      </c>
      <c r="GJ461" s="101">
        <f t="shared" si="308"/>
        <v>0.12429999999999999</v>
      </c>
      <c r="GK461" s="101">
        <f t="shared" si="309"/>
        <v>1</v>
      </c>
      <c r="GL461" s="101">
        <f t="shared" si="310"/>
        <v>24</v>
      </c>
    </row>
    <row r="462" spans="170:194" ht="16.5" x14ac:dyDescent="0.2">
      <c r="FN462" s="101">
        <v>457</v>
      </c>
      <c r="FO462" s="101">
        <f t="shared" si="295"/>
        <v>51</v>
      </c>
      <c r="FP462" s="101">
        <f t="shared" si="311"/>
        <v>6</v>
      </c>
      <c r="FQ462" s="14">
        <f t="shared" si="312"/>
        <v>4</v>
      </c>
      <c r="FR462" s="101" t="str">
        <f t="shared" si="296"/>
        <v>天使缇娜专属武器-魂珠-6 6级</v>
      </c>
      <c r="FS462" s="101">
        <f t="shared" si="297"/>
        <v>6</v>
      </c>
      <c r="FT462" s="101">
        <f t="shared" si="298"/>
        <v>6</v>
      </c>
      <c r="FU462" s="101" t="str">
        <f t="shared" si="313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314"/>
        <v>专属强化石3</v>
      </c>
      <c r="FX462" s="101">
        <f t="shared" si="315"/>
        <v>20</v>
      </c>
      <c r="FY462" s="101" t="str">
        <f t="shared" si="316"/>
        <v>专属强化石4</v>
      </c>
      <c r="FZ462" s="101">
        <f t="shared" si="317"/>
        <v>4</v>
      </c>
      <c r="GA462" s="101">
        <f t="shared" si="299"/>
        <v>0.05</v>
      </c>
      <c r="GB462" s="101">
        <f t="shared" si="300"/>
        <v>1</v>
      </c>
      <c r="GC462" s="101">
        <f t="shared" si="301"/>
        <v>29</v>
      </c>
      <c r="GD462" s="101">
        <f t="shared" si="302"/>
        <v>0</v>
      </c>
      <c r="GE462" s="101">
        <f t="shared" si="303"/>
        <v>1</v>
      </c>
      <c r="GF462" s="101">
        <f t="shared" si="304"/>
        <v>7</v>
      </c>
      <c r="GG462" s="101">
        <f t="shared" si="305"/>
        <v>2.5499999999999998E-2</v>
      </c>
      <c r="GH462" s="101">
        <f t="shared" si="306"/>
        <v>1</v>
      </c>
      <c r="GI462" s="101">
        <f t="shared" si="307"/>
        <v>14</v>
      </c>
      <c r="GJ462" s="101">
        <f t="shared" si="308"/>
        <v>0.10199999999999999</v>
      </c>
      <c r="GK462" s="101">
        <f t="shared" si="309"/>
        <v>1</v>
      </c>
      <c r="GL462" s="101">
        <f t="shared" si="310"/>
        <v>29</v>
      </c>
    </row>
    <row r="463" spans="170:194" ht="16.5" x14ac:dyDescent="0.2">
      <c r="FN463" s="101">
        <v>458</v>
      </c>
      <c r="FO463" s="101">
        <f t="shared" si="295"/>
        <v>52</v>
      </c>
      <c r="FP463" s="101">
        <f t="shared" si="311"/>
        <v>6</v>
      </c>
      <c r="FQ463" s="14">
        <f t="shared" si="312"/>
        <v>4</v>
      </c>
      <c r="FR463" s="101" t="str">
        <f t="shared" si="296"/>
        <v>天使缇娜专属武器-魂珠-6 7级</v>
      </c>
      <c r="FS463" s="101">
        <f t="shared" si="297"/>
        <v>6</v>
      </c>
      <c r="FT463" s="101">
        <f t="shared" si="298"/>
        <v>7</v>
      </c>
      <c r="FU463" s="101" t="str">
        <f t="shared" si="313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314"/>
        <v>专属强化石3</v>
      </c>
      <c r="FX463" s="101">
        <f t="shared" si="315"/>
        <v>25</v>
      </c>
      <c r="FY463" s="101" t="str">
        <f t="shared" si="316"/>
        <v>专属强化石4</v>
      </c>
      <c r="FZ463" s="101">
        <f t="shared" si="317"/>
        <v>5</v>
      </c>
      <c r="GA463" s="101">
        <f t="shared" si="299"/>
        <v>0.04</v>
      </c>
      <c r="GB463" s="101">
        <f t="shared" si="300"/>
        <v>1</v>
      </c>
      <c r="GC463" s="101">
        <f t="shared" si="301"/>
        <v>38</v>
      </c>
      <c r="GD463" s="101">
        <f t="shared" si="302"/>
        <v>0</v>
      </c>
      <c r="GE463" s="101">
        <f t="shared" si="303"/>
        <v>1</v>
      </c>
      <c r="GF463" s="101">
        <f t="shared" si="304"/>
        <v>9</v>
      </c>
      <c r="GG463" s="101">
        <f t="shared" si="305"/>
        <v>1.9699999999999999E-2</v>
      </c>
      <c r="GH463" s="101">
        <f t="shared" si="306"/>
        <v>1</v>
      </c>
      <c r="GI463" s="101">
        <f t="shared" si="307"/>
        <v>18</v>
      </c>
      <c r="GJ463" s="101">
        <f t="shared" si="308"/>
        <v>7.8899999999999998E-2</v>
      </c>
      <c r="GK463" s="101">
        <f t="shared" si="309"/>
        <v>1</v>
      </c>
      <c r="GL463" s="101">
        <f t="shared" si="310"/>
        <v>38</v>
      </c>
    </row>
    <row r="464" spans="170:194" ht="16.5" x14ac:dyDescent="0.2">
      <c r="FN464" s="101">
        <v>459</v>
      </c>
      <c r="FO464" s="101">
        <f t="shared" si="295"/>
        <v>53</v>
      </c>
      <c r="FP464" s="101">
        <f t="shared" si="311"/>
        <v>6</v>
      </c>
      <c r="FQ464" s="14">
        <f t="shared" si="312"/>
        <v>4</v>
      </c>
      <c r="FR464" s="101" t="str">
        <f t="shared" si="296"/>
        <v>天使缇娜专属武器-魂珠-6 8级</v>
      </c>
      <c r="FS464" s="101">
        <f t="shared" si="297"/>
        <v>6</v>
      </c>
      <c r="FT464" s="101">
        <f t="shared" si="298"/>
        <v>8</v>
      </c>
      <c r="FU464" s="101" t="str">
        <f t="shared" si="313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314"/>
        <v>专属强化石3</v>
      </c>
      <c r="FX464" s="101">
        <f t="shared" si="315"/>
        <v>35</v>
      </c>
      <c r="FY464" s="101" t="str">
        <f t="shared" si="316"/>
        <v>专属强化石4</v>
      </c>
      <c r="FZ464" s="101">
        <f t="shared" si="317"/>
        <v>7</v>
      </c>
      <c r="GA464" s="101">
        <f t="shared" si="299"/>
        <v>0.03</v>
      </c>
      <c r="GB464" s="101">
        <f t="shared" si="300"/>
        <v>1</v>
      </c>
      <c r="GC464" s="101">
        <f t="shared" si="301"/>
        <v>44</v>
      </c>
      <c r="GD464" s="101">
        <f t="shared" si="302"/>
        <v>0</v>
      </c>
      <c r="GE464" s="101">
        <f t="shared" si="303"/>
        <v>1</v>
      </c>
      <c r="GF464" s="101">
        <f t="shared" si="304"/>
        <v>10</v>
      </c>
      <c r="GG464" s="101">
        <f t="shared" si="305"/>
        <v>1.7100000000000001E-2</v>
      </c>
      <c r="GH464" s="101">
        <f t="shared" si="306"/>
        <v>1</v>
      </c>
      <c r="GI464" s="101">
        <f t="shared" si="307"/>
        <v>21</v>
      </c>
      <c r="GJ464" s="101">
        <f t="shared" si="308"/>
        <v>6.8199999999999997E-2</v>
      </c>
      <c r="GK464" s="101">
        <f t="shared" si="309"/>
        <v>1</v>
      </c>
      <c r="GL464" s="101">
        <f t="shared" si="310"/>
        <v>44</v>
      </c>
    </row>
    <row r="465" spans="170:194" ht="16.5" x14ac:dyDescent="0.2">
      <c r="FN465" s="101">
        <v>460</v>
      </c>
      <c r="FO465" s="101">
        <f t="shared" si="295"/>
        <v>54</v>
      </c>
      <c r="FP465" s="101">
        <f t="shared" si="311"/>
        <v>6</v>
      </c>
      <c r="FQ465" s="14">
        <f t="shared" si="312"/>
        <v>4</v>
      </c>
      <c r="FR465" s="101" t="str">
        <f t="shared" si="296"/>
        <v>天使缇娜专属武器-魂珠-6 9级</v>
      </c>
      <c r="FS465" s="101">
        <f t="shared" si="297"/>
        <v>6</v>
      </c>
      <c r="FT465" s="101">
        <f t="shared" si="298"/>
        <v>9</v>
      </c>
      <c r="FU465" s="101" t="str">
        <f t="shared" si="313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314"/>
        <v>专属强化石3</v>
      </c>
      <c r="FX465" s="101">
        <f t="shared" si="315"/>
        <v>40</v>
      </c>
      <c r="FY465" s="101" t="str">
        <f t="shared" si="316"/>
        <v>专属强化石4</v>
      </c>
      <c r="FZ465" s="101">
        <f t="shared" si="317"/>
        <v>8</v>
      </c>
      <c r="GA465" s="101">
        <f t="shared" si="299"/>
        <v>0.02</v>
      </c>
      <c r="GB465" s="101">
        <f t="shared" si="300"/>
        <v>1</v>
      </c>
      <c r="GC465" s="101">
        <f t="shared" si="301"/>
        <v>62</v>
      </c>
      <c r="GD465" s="101">
        <f t="shared" si="302"/>
        <v>0</v>
      </c>
      <c r="GE465" s="101">
        <f t="shared" si="303"/>
        <v>1</v>
      </c>
      <c r="GF465" s="101">
        <f t="shared" si="304"/>
        <v>15</v>
      </c>
      <c r="GG465" s="101">
        <f t="shared" si="305"/>
        <v>1.21E-2</v>
      </c>
      <c r="GH465" s="101">
        <f t="shared" si="306"/>
        <v>1</v>
      </c>
      <c r="GI465" s="101">
        <f t="shared" si="307"/>
        <v>29</v>
      </c>
      <c r="GJ465" s="101">
        <f t="shared" si="308"/>
        <v>4.82E-2</v>
      </c>
      <c r="GK465" s="101">
        <f t="shared" si="309"/>
        <v>1</v>
      </c>
      <c r="GL465" s="101">
        <f t="shared" si="310"/>
        <v>62</v>
      </c>
    </row>
    <row r="466" spans="170:194" ht="16.5" x14ac:dyDescent="0.2">
      <c r="FN466" s="101">
        <v>461</v>
      </c>
      <c r="FO466" s="101">
        <f t="shared" si="295"/>
        <v>0</v>
      </c>
      <c r="FP466" s="101">
        <f t="shared" si="311"/>
        <v>6</v>
      </c>
      <c r="FQ466" s="14">
        <f t="shared" si="312"/>
        <v>4</v>
      </c>
      <c r="FR466" s="101" t="str">
        <f t="shared" si="296"/>
        <v>天使缇娜专属武器-魂珠-7 0级</v>
      </c>
      <c r="FS466" s="101">
        <f t="shared" si="297"/>
        <v>7</v>
      </c>
      <c r="FT466" s="101">
        <f t="shared" si="298"/>
        <v>0</v>
      </c>
      <c r="FU466" s="101" t="str">
        <f t="shared" si="313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314"/>
        <v/>
      </c>
      <c r="FX466" s="101" t="str">
        <f t="shared" si="315"/>
        <v/>
      </c>
      <c r="FY466" s="101" t="str">
        <f t="shared" si="316"/>
        <v/>
      </c>
      <c r="FZ466" s="101" t="str">
        <f t="shared" si="317"/>
        <v/>
      </c>
      <c r="GA466" s="101" t="str">
        <f t="shared" si="299"/>
        <v/>
      </c>
      <c r="GB466" s="101" t="str">
        <f t="shared" si="300"/>
        <v/>
      </c>
      <c r="GC466" s="101" t="str">
        <f t="shared" si="301"/>
        <v/>
      </c>
      <c r="GD466" s="101" t="str">
        <f t="shared" si="302"/>
        <v/>
      </c>
      <c r="GE466" s="101" t="str">
        <f t="shared" si="303"/>
        <v/>
      </c>
      <c r="GF466" s="101" t="str">
        <f t="shared" si="304"/>
        <v/>
      </c>
      <c r="GG466" s="101" t="str">
        <f t="shared" si="305"/>
        <v/>
      </c>
      <c r="GH466" s="101" t="str">
        <f t="shared" si="306"/>
        <v/>
      </c>
      <c r="GI466" s="101" t="str">
        <f t="shared" si="307"/>
        <v/>
      </c>
      <c r="GJ466" s="101" t="str">
        <f t="shared" si="308"/>
        <v/>
      </c>
      <c r="GK466" s="101" t="str">
        <f t="shared" si="309"/>
        <v/>
      </c>
      <c r="GL466" s="101" t="str">
        <f t="shared" si="310"/>
        <v/>
      </c>
    </row>
    <row r="467" spans="170:194" ht="16.5" x14ac:dyDescent="0.2">
      <c r="FN467" s="101">
        <v>462</v>
      </c>
      <c r="FO467" s="101">
        <f t="shared" si="295"/>
        <v>55</v>
      </c>
      <c r="FP467" s="101">
        <f t="shared" si="311"/>
        <v>6</v>
      </c>
      <c r="FQ467" s="14">
        <f t="shared" si="312"/>
        <v>4</v>
      </c>
      <c r="FR467" s="101" t="str">
        <f t="shared" si="296"/>
        <v>天使缇娜专属武器-魂珠-7 1级</v>
      </c>
      <c r="FS467" s="101">
        <f t="shared" si="297"/>
        <v>7</v>
      </c>
      <c r="FT467" s="101">
        <f t="shared" si="298"/>
        <v>1</v>
      </c>
      <c r="FU467" s="101" t="str">
        <f t="shared" si="313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314"/>
        <v>专属强化石3</v>
      </c>
      <c r="FX467" s="101">
        <f t="shared" si="315"/>
        <v>6</v>
      </c>
      <c r="FY467" s="101" t="str">
        <f t="shared" si="316"/>
        <v>专属强化石4</v>
      </c>
      <c r="FZ467" s="101">
        <f t="shared" si="317"/>
        <v>2</v>
      </c>
      <c r="GA467" s="101">
        <f t="shared" si="299"/>
        <v>0.2</v>
      </c>
      <c r="GB467" s="101">
        <f t="shared" si="300"/>
        <v>1</v>
      </c>
      <c r="GC467" s="101">
        <f t="shared" si="301"/>
        <v>8</v>
      </c>
      <c r="GD467" s="101">
        <f t="shared" si="302"/>
        <v>0</v>
      </c>
      <c r="GE467" s="101">
        <f t="shared" si="303"/>
        <v>1</v>
      </c>
      <c r="GF467" s="101">
        <f t="shared" si="304"/>
        <v>2</v>
      </c>
      <c r="GG467" s="101">
        <f t="shared" si="305"/>
        <v>9.9400000000000002E-2</v>
      </c>
      <c r="GH467" s="101">
        <f t="shared" si="306"/>
        <v>1</v>
      </c>
      <c r="GI467" s="101">
        <f t="shared" si="307"/>
        <v>4</v>
      </c>
      <c r="GJ467" s="101">
        <f t="shared" si="308"/>
        <v>0.3977</v>
      </c>
      <c r="GK467" s="101">
        <f t="shared" si="309"/>
        <v>1</v>
      </c>
      <c r="GL467" s="101">
        <f t="shared" si="310"/>
        <v>8</v>
      </c>
    </row>
    <row r="468" spans="170:194" ht="16.5" x14ac:dyDescent="0.2">
      <c r="FN468" s="101">
        <v>463</v>
      </c>
      <c r="FO468" s="101">
        <f t="shared" si="295"/>
        <v>56</v>
      </c>
      <c r="FP468" s="101">
        <f t="shared" si="311"/>
        <v>6</v>
      </c>
      <c r="FQ468" s="14">
        <f t="shared" si="312"/>
        <v>4</v>
      </c>
      <c r="FR468" s="101" t="str">
        <f t="shared" si="296"/>
        <v>天使缇娜专属武器-魂珠-7 2级</v>
      </c>
      <c r="FS468" s="101">
        <f t="shared" si="297"/>
        <v>7</v>
      </c>
      <c r="FT468" s="101">
        <f t="shared" si="298"/>
        <v>2</v>
      </c>
      <c r="FU468" s="101" t="str">
        <f t="shared" si="313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314"/>
        <v>专属强化石3</v>
      </c>
      <c r="FX468" s="101">
        <f t="shared" si="315"/>
        <v>6</v>
      </c>
      <c r="FY468" s="101" t="str">
        <f t="shared" si="316"/>
        <v>专属强化石4</v>
      </c>
      <c r="FZ468" s="101">
        <f t="shared" si="317"/>
        <v>2</v>
      </c>
      <c r="GA468" s="101">
        <f t="shared" si="299"/>
        <v>0.1</v>
      </c>
      <c r="GB468" s="101">
        <f t="shared" si="300"/>
        <v>1</v>
      </c>
      <c r="GC468" s="101">
        <f t="shared" si="301"/>
        <v>15</v>
      </c>
      <c r="GD468" s="101">
        <f t="shared" si="302"/>
        <v>0</v>
      </c>
      <c r="GE468" s="101">
        <f t="shared" si="303"/>
        <v>1</v>
      </c>
      <c r="GF468" s="101">
        <f t="shared" si="304"/>
        <v>4</v>
      </c>
      <c r="GG468" s="101">
        <f t="shared" si="305"/>
        <v>4.9700000000000001E-2</v>
      </c>
      <c r="GH468" s="101">
        <f t="shared" si="306"/>
        <v>1</v>
      </c>
      <c r="GI468" s="101">
        <f t="shared" si="307"/>
        <v>7</v>
      </c>
      <c r="GJ468" s="101">
        <f t="shared" si="308"/>
        <v>0.19889999999999999</v>
      </c>
      <c r="GK468" s="101">
        <f t="shared" si="309"/>
        <v>1</v>
      </c>
      <c r="GL468" s="101">
        <f t="shared" si="310"/>
        <v>15</v>
      </c>
    </row>
    <row r="469" spans="170:194" ht="16.5" x14ac:dyDescent="0.2">
      <c r="FN469" s="101">
        <v>464</v>
      </c>
      <c r="FO469" s="101">
        <f t="shared" si="295"/>
        <v>57</v>
      </c>
      <c r="FP469" s="101">
        <f t="shared" si="311"/>
        <v>6</v>
      </c>
      <c r="FQ469" s="14">
        <f t="shared" si="312"/>
        <v>4</v>
      </c>
      <c r="FR469" s="101" t="str">
        <f t="shared" si="296"/>
        <v>天使缇娜专属武器-魂珠-7 3级</v>
      </c>
      <c r="FS469" s="101">
        <f t="shared" si="297"/>
        <v>7</v>
      </c>
      <c r="FT469" s="101">
        <f t="shared" si="298"/>
        <v>3</v>
      </c>
      <c r="FU469" s="101" t="str">
        <f t="shared" si="313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314"/>
        <v>专属强化石3</v>
      </c>
      <c r="FX469" s="101">
        <f t="shared" si="315"/>
        <v>9</v>
      </c>
      <c r="FY469" s="101" t="str">
        <f t="shared" si="316"/>
        <v>专属强化石4</v>
      </c>
      <c r="FZ469" s="101">
        <f t="shared" si="317"/>
        <v>3</v>
      </c>
      <c r="GA469" s="101">
        <f t="shared" si="299"/>
        <v>0.1</v>
      </c>
      <c r="GB469" s="101">
        <f t="shared" si="300"/>
        <v>1</v>
      </c>
      <c r="GC469" s="101">
        <f t="shared" si="301"/>
        <v>15</v>
      </c>
      <c r="GD469" s="101">
        <f t="shared" si="302"/>
        <v>0</v>
      </c>
      <c r="GE469" s="101">
        <f t="shared" si="303"/>
        <v>1</v>
      </c>
      <c r="GF469" s="101">
        <f t="shared" si="304"/>
        <v>4</v>
      </c>
      <c r="GG469" s="101">
        <f t="shared" si="305"/>
        <v>4.9700000000000001E-2</v>
      </c>
      <c r="GH469" s="101">
        <f t="shared" si="306"/>
        <v>1</v>
      </c>
      <c r="GI469" s="101">
        <f t="shared" si="307"/>
        <v>7</v>
      </c>
      <c r="GJ469" s="101">
        <f t="shared" si="308"/>
        <v>0.19889999999999999</v>
      </c>
      <c r="GK469" s="101">
        <f t="shared" si="309"/>
        <v>1</v>
      </c>
      <c r="GL469" s="101">
        <f t="shared" si="310"/>
        <v>15</v>
      </c>
    </row>
    <row r="470" spans="170:194" ht="16.5" x14ac:dyDescent="0.2">
      <c r="FN470" s="101">
        <v>465</v>
      </c>
      <c r="FO470" s="101">
        <f t="shared" ref="FO470:FO533" si="318">IF(FT470&gt;0,(FS470-1)*9+FT470,0)</f>
        <v>58</v>
      </c>
      <c r="FP470" s="101">
        <f t="shared" si="311"/>
        <v>6</v>
      </c>
      <c r="FQ470" s="14">
        <f t="shared" si="312"/>
        <v>4</v>
      </c>
      <c r="FR470" s="101" t="str">
        <f t="shared" ref="FR470:FR533" si="319">INDEX($FI$6:$FI$26,FP470)&amp;"专属武器-魂珠-"&amp;FS470&amp;" "&amp;FT470&amp;"级"</f>
        <v>天使缇娜专属武器-魂珠-7 4级</v>
      </c>
      <c r="FS470" s="101">
        <f t="shared" ref="FS470:FS533" si="320">INT((FN470-(FP470-1)*80-1)/10)+1</f>
        <v>7</v>
      </c>
      <c r="FT470" s="101">
        <f t="shared" ref="FT470:FT533" si="321">FN470-(FP470-1)*80-(FS470-1)*10-1</f>
        <v>4</v>
      </c>
      <c r="FU470" s="101" t="str">
        <f t="shared" si="313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314"/>
        <v>专属强化石3</v>
      </c>
      <c r="FX470" s="101">
        <f t="shared" si="315"/>
        <v>12</v>
      </c>
      <c r="FY470" s="101" t="str">
        <f t="shared" si="316"/>
        <v>专属强化石4</v>
      </c>
      <c r="FZ470" s="101">
        <f t="shared" si="317"/>
        <v>4</v>
      </c>
      <c r="GA470" s="101">
        <f t="shared" ref="GA470:GA533" si="322">IF($FT470&gt;0,INDEX(EP$6:EP$77,$FO470),"")</f>
        <v>0.08</v>
      </c>
      <c r="GB470" s="101">
        <f t="shared" ref="GB470:GB533" si="323">IF($FT470&gt;0,INDEX(EQ$6:EQ$77,$FO470),"")</f>
        <v>1</v>
      </c>
      <c r="GC470" s="101">
        <f t="shared" ref="GC470:GC533" si="324">IF($FT470&gt;0,INDEX(ER$6:ER$77,$FO470),"")</f>
        <v>19</v>
      </c>
      <c r="GD470" s="101">
        <f t="shared" ref="GD470:GD533" si="325">IF($FT470&gt;0,INDEX(EV$6:EV$77,$FO470),"")</f>
        <v>0</v>
      </c>
      <c r="GE470" s="101">
        <f t="shared" ref="GE470:GE533" si="326">IF($FT470&gt;0,INDEX(EW$6:EW$77,$FO470),"")</f>
        <v>1</v>
      </c>
      <c r="GF470" s="101">
        <f t="shared" ref="GF470:GF533" si="327">IF($FT470&gt;0,INDEX(EX$6:EX$77,$FO470),"")</f>
        <v>4</v>
      </c>
      <c r="GG470" s="101">
        <f t="shared" ref="GG470:GG533" si="328">IF($FT470&gt;0,INDEX(EY$6:EY$77,$FO470),"")</f>
        <v>3.9800000000000002E-2</v>
      </c>
      <c r="GH470" s="101">
        <f t="shared" ref="GH470:GH533" si="329">IF($FT470&gt;0,INDEX(EZ$6:EZ$77,$FO470),"")</f>
        <v>1</v>
      </c>
      <c r="GI470" s="101">
        <f t="shared" ref="GI470:GI533" si="330">IF($FT470&gt;0,INDEX(FA$6:FA$77,$FO470),"")</f>
        <v>9</v>
      </c>
      <c r="GJ470" s="101">
        <f t="shared" ref="GJ470:GJ533" si="331">IF($FT470&gt;0,INDEX(FB$6:FB$77,$FO470),"")</f>
        <v>0.15909999999999999</v>
      </c>
      <c r="GK470" s="101">
        <f t="shared" ref="GK470:GK533" si="332">IF($FT470&gt;0,INDEX(FC$6:FC$77,$FO470),"")</f>
        <v>1</v>
      </c>
      <c r="GL470" s="101">
        <f t="shared" ref="GL470:GL533" si="333">IF($FT470&gt;0,INDEX(FD$6:FD$77,$FO470),"")</f>
        <v>19</v>
      </c>
    </row>
    <row r="471" spans="170:194" ht="16.5" x14ac:dyDescent="0.2">
      <c r="FN471" s="101">
        <v>466</v>
      </c>
      <c r="FO471" s="101">
        <f t="shared" si="318"/>
        <v>59</v>
      </c>
      <c r="FP471" s="101">
        <f t="shared" si="311"/>
        <v>6</v>
      </c>
      <c r="FQ471" s="14">
        <f t="shared" si="312"/>
        <v>4</v>
      </c>
      <c r="FR471" s="101" t="str">
        <f t="shared" si="319"/>
        <v>天使缇娜专属武器-魂珠-7 5级</v>
      </c>
      <c r="FS471" s="101">
        <f t="shared" si="320"/>
        <v>7</v>
      </c>
      <c r="FT471" s="101">
        <f t="shared" si="321"/>
        <v>5</v>
      </c>
      <c r="FU471" s="101" t="str">
        <f t="shared" si="313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314"/>
        <v>专属强化石3</v>
      </c>
      <c r="FX471" s="101">
        <f t="shared" si="315"/>
        <v>12</v>
      </c>
      <c r="FY471" s="101" t="str">
        <f t="shared" si="316"/>
        <v>专属强化石4</v>
      </c>
      <c r="FZ471" s="101">
        <f t="shared" si="317"/>
        <v>4</v>
      </c>
      <c r="GA471" s="101">
        <f t="shared" si="322"/>
        <v>0.05</v>
      </c>
      <c r="GB471" s="101">
        <f t="shared" si="323"/>
        <v>1</v>
      </c>
      <c r="GC471" s="101">
        <f t="shared" si="324"/>
        <v>30</v>
      </c>
      <c r="GD471" s="101">
        <f t="shared" si="325"/>
        <v>0</v>
      </c>
      <c r="GE471" s="101">
        <f t="shared" si="326"/>
        <v>1</v>
      </c>
      <c r="GF471" s="101">
        <f t="shared" si="327"/>
        <v>7</v>
      </c>
      <c r="GG471" s="101">
        <f t="shared" si="328"/>
        <v>2.4899999999999999E-2</v>
      </c>
      <c r="GH471" s="101">
        <f t="shared" si="329"/>
        <v>1</v>
      </c>
      <c r="GI471" s="101">
        <f t="shared" si="330"/>
        <v>14</v>
      </c>
      <c r="GJ471" s="101">
        <f t="shared" si="331"/>
        <v>9.9400000000000002E-2</v>
      </c>
      <c r="GK471" s="101">
        <f t="shared" si="332"/>
        <v>1</v>
      </c>
      <c r="GL471" s="101">
        <f t="shared" si="333"/>
        <v>30</v>
      </c>
    </row>
    <row r="472" spans="170:194" ht="16.5" x14ac:dyDescent="0.2">
      <c r="FN472" s="101">
        <v>467</v>
      </c>
      <c r="FO472" s="101">
        <f t="shared" si="318"/>
        <v>60</v>
      </c>
      <c r="FP472" s="101">
        <f t="shared" si="311"/>
        <v>6</v>
      </c>
      <c r="FQ472" s="14">
        <f t="shared" si="312"/>
        <v>4</v>
      </c>
      <c r="FR472" s="101" t="str">
        <f t="shared" si="319"/>
        <v>天使缇娜专属武器-魂珠-7 6级</v>
      </c>
      <c r="FS472" s="101">
        <f t="shared" si="320"/>
        <v>7</v>
      </c>
      <c r="FT472" s="101">
        <f t="shared" si="321"/>
        <v>6</v>
      </c>
      <c r="FU472" s="101" t="str">
        <f t="shared" si="313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314"/>
        <v>专属强化石3</v>
      </c>
      <c r="FX472" s="101">
        <f t="shared" si="315"/>
        <v>15</v>
      </c>
      <c r="FY472" s="101" t="str">
        <f t="shared" si="316"/>
        <v>专属强化石4</v>
      </c>
      <c r="FZ472" s="101">
        <f t="shared" si="317"/>
        <v>5</v>
      </c>
      <c r="GA472" s="101">
        <f t="shared" si="322"/>
        <v>0.04</v>
      </c>
      <c r="GB472" s="101">
        <f t="shared" si="323"/>
        <v>1</v>
      </c>
      <c r="GC472" s="101">
        <f t="shared" si="324"/>
        <v>39</v>
      </c>
      <c r="GD472" s="101">
        <f t="shared" si="325"/>
        <v>0</v>
      </c>
      <c r="GE472" s="101">
        <f t="shared" si="326"/>
        <v>1</v>
      </c>
      <c r="GF472" s="101">
        <f t="shared" si="327"/>
        <v>9</v>
      </c>
      <c r="GG472" s="101">
        <f t="shared" si="328"/>
        <v>1.9099999999999999E-2</v>
      </c>
      <c r="GH472" s="101">
        <f t="shared" si="329"/>
        <v>1</v>
      </c>
      <c r="GI472" s="101">
        <f t="shared" si="330"/>
        <v>18</v>
      </c>
      <c r="GJ472" s="101">
        <f t="shared" si="331"/>
        <v>7.6499999999999999E-2</v>
      </c>
      <c r="GK472" s="101">
        <f t="shared" si="332"/>
        <v>1</v>
      </c>
      <c r="GL472" s="101">
        <f t="shared" si="333"/>
        <v>39</v>
      </c>
    </row>
    <row r="473" spans="170:194" ht="16.5" x14ac:dyDescent="0.2">
      <c r="FN473" s="101">
        <v>468</v>
      </c>
      <c r="FO473" s="101">
        <f t="shared" si="318"/>
        <v>61</v>
      </c>
      <c r="FP473" s="101">
        <f t="shared" si="311"/>
        <v>6</v>
      </c>
      <c r="FQ473" s="14">
        <f t="shared" si="312"/>
        <v>4</v>
      </c>
      <c r="FR473" s="101" t="str">
        <f t="shared" si="319"/>
        <v>天使缇娜专属武器-魂珠-7 7级</v>
      </c>
      <c r="FS473" s="101">
        <f t="shared" si="320"/>
        <v>7</v>
      </c>
      <c r="FT473" s="101">
        <f t="shared" si="321"/>
        <v>7</v>
      </c>
      <c r="FU473" s="101" t="str">
        <f t="shared" si="313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314"/>
        <v>专属强化石3</v>
      </c>
      <c r="FX473" s="101">
        <f t="shared" si="315"/>
        <v>21</v>
      </c>
      <c r="FY473" s="101" t="str">
        <f t="shared" si="316"/>
        <v>专属强化石4</v>
      </c>
      <c r="FZ473" s="101">
        <f t="shared" si="317"/>
        <v>7</v>
      </c>
      <c r="GA473" s="101">
        <f t="shared" si="322"/>
        <v>0.03</v>
      </c>
      <c r="GB473" s="101">
        <f t="shared" si="323"/>
        <v>1</v>
      </c>
      <c r="GC473" s="101">
        <f t="shared" si="324"/>
        <v>45</v>
      </c>
      <c r="GD473" s="101">
        <f t="shared" si="325"/>
        <v>0</v>
      </c>
      <c r="GE473" s="101">
        <f t="shared" si="326"/>
        <v>1</v>
      </c>
      <c r="GF473" s="101">
        <f t="shared" si="327"/>
        <v>11</v>
      </c>
      <c r="GG473" s="101">
        <f t="shared" si="328"/>
        <v>1.66E-2</v>
      </c>
      <c r="GH473" s="101">
        <f t="shared" si="329"/>
        <v>1</v>
      </c>
      <c r="GI473" s="101">
        <f t="shared" si="330"/>
        <v>21</v>
      </c>
      <c r="GJ473" s="101">
        <f t="shared" si="331"/>
        <v>6.6299999999999998E-2</v>
      </c>
      <c r="GK473" s="101">
        <f t="shared" si="332"/>
        <v>1</v>
      </c>
      <c r="GL473" s="101">
        <f t="shared" si="333"/>
        <v>45</v>
      </c>
    </row>
    <row r="474" spans="170:194" ht="16.5" x14ac:dyDescent="0.2">
      <c r="FN474" s="101">
        <v>469</v>
      </c>
      <c r="FO474" s="101">
        <f t="shared" si="318"/>
        <v>62</v>
      </c>
      <c r="FP474" s="101">
        <f t="shared" si="311"/>
        <v>6</v>
      </c>
      <c r="FQ474" s="14">
        <f t="shared" si="312"/>
        <v>4</v>
      </c>
      <c r="FR474" s="101" t="str">
        <f t="shared" si="319"/>
        <v>天使缇娜专属武器-魂珠-7 8级</v>
      </c>
      <c r="FS474" s="101">
        <f t="shared" si="320"/>
        <v>7</v>
      </c>
      <c r="FT474" s="101">
        <f t="shared" si="321"/>
        <v>8</v>
      </c>
      <c r="FU474" s="101" t="str">
        <f t="shared" si="313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314"/>
        <v>专属强化石3</v>
      </c>
      <c r="FX474" s="101">
        <f t="shared" si="315"/>
        <v>24</v>
      </c>
      <c r="FY474" s="101" t="str">
        <f t="shared" si="316"/>
        <v>专属强化石4</v>
      </c>
      <c r="FZ474" s="101">
        <f t="shared" si="317"/>
        <v>8</v>
      </c>
      <c r="GA474" s="101">
        <f t="shared" si="322"/>
        <v>0.02</v>
      </c>
      <c r="GB474" s="101">
        <f t="shared" si="323"/>
        <v>1</v>
      </c>
      <c r="GC474" s="101">
        <f t="shared" si="324"/>
        <v>64</v>
      </c>
      <c r="GD474" s="101">
        <f t="shared" si="325"/>
        <v>0</v>
      </c>
      <c r="GE474" s="101">
        <f t="shared" si="326"/>
        <v>1</v>
      </c>
      <c r="GF474" s="101">
        <f t="shared" si="327"/>
        <v>15</v>
      </c>
      <c r="GG474" s="101">
        <f t="shared" si="328"/>
        <v>1.17E-2</v>
      </c>
      <c r="GH474" s="101">
        <f t="shared" si="329"/>
        <v>1</v>
      </c>
      <c r="GI474" s="101">
        <f t="shared" si="330"/>
        <v>30</v>
      </c>
      <c r="GJ474" s="101">
        <f t="shared" si="331"/>
        <v>4.6800000000000001E-2</v>
      </c>
      <c r="GK474" s="101">
        <f t="shared" si="332"/>
        <v>1</v>
      </c>
      <c r="GL474" s="101">
        <f t="shared" si="333"/>
        <v>64</v>
      </c>
    </row>
    <row r="475" spans="170:194" ht="16.5" x14ac:dyDescent="0.2">
      <c r="FN475" s="101">
        <v>470</v>
      </c>
      <c r="FO475" s="101">
        <f t="shared" si="318"/>
        <v>63</v>
      </c>
      <c r="FP475" s="101">
        <f t="shared" si="311"/>
        <v>6</v>
      </c>
      <c r="FQ475" s="14">
        <f t="shared" si="312"/>
        <v>4</v>
      </c>
      <c r="FR475" s="101" t="str">
        <f t="shared" si="319"/>
        <v>天使缇娜专属武器-魂珠-7 9级</v>
      </c>
      <c r="FS475" s="101">
        <f t="shared" si="320"/>
        <v>7</v>
      </c>
      <c r="FT475" s="101">
        <f t="shared" si="321"/>
        <v>9</v>
      </c>
      <c r="FU475" s="101" t="str">
        <f t="shared" si="313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314"/>
        <v>专属强化石3</v>
      </c>
      <c r="FX475" s="101">
        <f t="shared" si="315"/>
        <v>30</v>
      </c>
      <c r="FY475" s="101" t="str">
        <f t="shared" si="316"/>
        <v>专属强化石4</v>
      </c>
      <c r="FZ475" s="101">
        <f t="shared" si="317"/>
        <v>10</v>
      </c>
      <c r="GA475" s="101">
        <f t="shared" si="322"/>
        <v>0.02</v>
      </c>
      <c r="GB475" s="101">
        <f t="shared" si="323"/>
        <v>1</v>
      </c>
      <c r="GC475" s="101">
        <f t="shared" si="324"/>
        <v>83</v>
      </c>
      <c r="GD475" s="101">
        <f t="shared" si="325"/>
        <v>0</v>
      </c>
      <c r="GE475" s="101">
        <f t="shared" si="326"/>
        <v>1</v>
      </c>
      <c r="GF475" s="101">
        <f t="shared" si="327"/>
        <v>19</v>
      </c>
      <c r="GG475" s="101">
        <f t="shared" si="328"/>
        <v>8.9999999999999993E-3</v>
      </c>
      <c r="GH475" s="101">
        <f t="shared" si="329"/>
        <v>1</v>
      </c>
      <c r="GI475" s="101">
        <f t="shared" si="330"/>
        <v>39</v>
      </c>
      <c r="GJ475" s="101">
        <f t="shared" si="331"/>
        <v>3.6200000000000003E-2</v>
      </c>
      <c r="GK475" s="101">
        <f t="shared" si="332"/>
        <v>1</v>
      </c>
      <c r="GL475" s="101">
        <f t="shared" si="333"/>
        <v>83</v>
      </c>
    </row>
    <row r="476" spans="170:194" ht="16.5" x14ac:dyDescent="0.2">
      <c r="FN476" s="101">
        <v>471</v>
      </c>
      <c r="FO476" s="101">
        <f t="shared" si="318"/>
        <v>0</v>
      </c>
      <c r="FP476" s="101">
        <f t="shared" si="311"/>
        <v>6</v>
      </c>
      <c r="FQ476" s="14">
        <f t="shared" si="312"/>
        <v>4</v>
      </c>
      <c r="FR476" s="101" t="str">
        <f t="shared" si="319"/>
        <v>天使缇娜专属武器-魂珠-8 0级</v>
      </c>
      <c r="FS476" s="101">
        <f t="shared" si="320"/>
        <v>8</v>
      </c>
      <c r="FT476" s="101">
        <f t="shared" si="321"/>
        <v>0</v>
      </c>
      <c r="FU476" s="101" t="str">
        <f t="shared" si="313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314"/>
        <v/>
      </c>
      <c r="FX476" s="101" t="str">
        <f t="shared" si="315"/>
        <v/>
      </c>
      <c r="FY476" s="101" t="str">
        <f t="shared" si="316"/>
        <v/>
      </c>
      <c r="FZ476" s="101" t="str">
        <f t="shared" si="317"/>
        <v/>
      </c>
      <c r="GA476" s="101" t="str">
        <f t="shared" si="322"/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27"/>
        <v/>
      </c>
      <c r="GG476" s="101" t="str">
        <f t="shared" si="328"/>
        <v/>
      </c>
      <c r="GH476" s="101" t="str">
        <f t="shared" si="329"/>
        <v/>
      </c>
      <c r="GI476" s="101" t="str">
        <f t="shared" si="330"/>
        <v/>
      </c>
      <c r="GJ476" s="101" t="str">
        <f t="shared" si="331"/>
        <v/>
      </c>
      <c r="GK476" s="101" t="str">
        <f t="shared" si="332"/>
        <v/>
      </c>
      <c r="GL476" s="101" t="str">
        <f t="shared" si="333"/>
        <v/>
      </c>
    </row>
    <row r="477" spans="170:194" ht="16.5" x14ac:dyDescent="0.2">
      <c r="FN477" s="101">
        <v>472</v>
      </c>
      <c r="FO477" s="101">
        <f t="shared" si="318"/>
        <v>64</v>
      </c>
      <c r="FP477" s="101">
        <f t="shared" si="311"/>
        <v>6</v>
      </c>
      <c r="FQ477" s="14">
        <f t="shared" si="312"/>
        <v>4</v>
      </c>
      <c r="FR477" s="101" t="str">
        <f t="shared" si="319"/>
        <v>天使缇娜专属武器-魂珠-8 1级</v>
      </c>
      <c r="FS477" s="101">
        <f t="shared" si="320"/>
        <v>8</v>
      </c>
      <c r="FT477" s="101">
        <f t="shared" si="321"/>
        <v>1</v>
      </c>
      <c r="FU477" s="101" t="str">
        <f t="shared" si="313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314"/>
        <v>专属强化石4</v>
      </c>
      <c r="FX477" s="101">
        <f t="shared" si="315"/>
        <v>5</v>
      </c>
      <c r="FY477" s="101" t="str">
        <f t="shared" si="316"/>
        <v/>
      </c>
      <c r="FZ477" s="101" t="str">
        <f t="shared" si="317"/>
        <v/>
      </c>
      <c r="GA477" s="101">
        <f t="shared" si="322"/>
        <v>0.11</v>
      </c>
      <c r="GB477" s="101">
        <f t="shared" si="323"/>
        <v>1</v>
      </c>
      <c r="GC477" s="101">
        <f t="shared" si="324"/>
        <v>13</v>
      </c>
      <c r="GD477" s="101">
        <f t="shared" si="325"/>
        <v>0</v>
      </c>
      <c r="GE477" s="101">
        <f t="shared" si="326"/>
        <v>1</v>
      </c>
      <c r="GF477" s="101">
        <f t="shared" si="327"/>
        <v>3</v>
      </c>
      <c r="GG477" s="101">
        <f t="shared" si="328"/>
        <v>5.6500000000000002E-2</v>
      </c>
      <c r="GH477" s="101">
        <f t="shared" si="329"/>
        <v>1</v>
      </c>
      <c r="GI477" s="101">
        <f t="shared" si="330"/>
        <v>6</v>
      </c>
      <c r="GJ477" s="101">
        <f t="shared" si="331"/>
        <v>0.22600000000000001</v>
      </c>
      <c r="GK477" s="101">
        <f t="shared" si="332"/>
        <v>1</v>
      </c>
      <c r="GL477" s="101">
        <f t="shared" si="333"/>
        <v>13</v>
      </c>
    </row>
    <row r="478" spans="170:194" ht="16.5" x14ac:dyDescent="0.2">
      <c r="FN478" s="101">
        <v>473</v>
      </c>
      <c r="FO478" s="101">
        <f t="shared" si="318"/>
        <v>65</v>
      </c>
      <c r="FP478" s="101">
        <f t="shared" si="311"/>
        <v>6</v>
      </c>
      <c r="FQ478" s="14">
        <f t="shared" si="312"/>
        <v>4</v>
      </c>
      <c r="FR478" s="101" t="str">
        <f t="shared" si="319"/>
        <v>天使缇娜专属武器-魂珠-8 2级</v>
      </c>
      <c r="FS478" s="101">
        <f t="shared" si="320"/>
        <v>8</v>
      </c>
      <c r="FT478" s="101">
        <f t="shared" si="321"/>
        <v>2</v>
      </c>
      <c r="FU478" s="101" t="str">
        <f t="shared" si="313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314"/>
        <v>专属强化石4</v>
      </c>
      <c r="FX478" s="101">
        <f t="shared" si="315"/>
        <v>8</v>
      </c>
      <c r="FY478" s="101" t="str">
        <f t="shared" si="316"/>
        <v/>
      </c>
      <c r="FZ478" s="101" t="str">
        <f t="shared" si="317"/>
        <v/>
      </c>
      <c r="GA478" s="101">
        <f t="shared" si="322"/>
        <v>0.09</v>
      </c>
      <c r="GB478" s="101">
        <f t="shared" si="323"/>
        <v>1</v>
      </c>
      <c r="GC478" s="101">
        <f t="shared" si="324"/>
        <v>17</v>
      </c>
      <c r="GD478" s="101">
        <f t="shared" si="325"/>
        <v>0</v>
      </c>
      <c r="GE478" s="101">
        <f t="shared" si="326"/>
        <v>1</v>
      </c>
      <c r="GF478" s="101">
        <f t="shared" si="327"/>
        <v>4</v>
      </c>
      <c r="GG478" s="101">
        <f t="shared" si="328"/>
        <v>4.5199999999999997E-2</v>
      </c>
      <c r="GH478" s="101">
        <f t="shared" si="329"/>
        <v>1</v>
      </c>
      <c r="GI478" s="101">
        <f t="shared" si="330"/>
        <v>8</v>
      </c>
      <c r="GJ478" s="101">
        <f t="shared" si="331"/>
        <v>0.18079999999999999</v>
      </c>
      <c r="GK478" s="101">
        <f t="shared" si="332"/>
        <v>1</v>
      </c>
      <c r="GL478" s="101">
        <f t="shared" si="333"/>
        <v>17</v>
      </c>
    </row>
    <row r="479" spans="170:194" ht="16.5" x14ac:dyDescent="0.2">
      <c r="FN479" s="101">
        <v>474</v>
      </c>
      <c r="FO479" s="101">
        <f t="shared" si="318"/>
        <v>66</v>
      </c>
      <c r="FP479" s="101">
        <f t="shared" si="311"/>
        <v>6</v>
      </c>
      <c r="FQ479" s="14">
        <f t="shared" si="312"/>
        <v>4</v>
      </c>
      <c r="FR479" s="101" t="str">
        <f t="shared" si="319"/>
        <v>天使缇娜专属武器-魂珠-8 3级</v>
      </c>
      <c r="FS479" s="101">
        <f t="shared" si="320"/>
        <v>8</v>
      </c>
      <c r="FT479" s="101">
        <f t="shared" si="321"/>
        <v>3</v>
      </c>
      <c r="FU479" s="101" t="str">
        <f t="shared" si="313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314"/>
        <v>专属强化石4</v>
      </c>
      <c r="FX479" s="101">
        <f t="shared" si="315"/>
        <v>10</v>
      </c>
      <c r="FY479" s="101" t="str">
        <f t="shared" si="316"/>
        <v/>
      </c>
      <c r="FZ479" s="101" t="str">
        <f t="shared" si="317"/>
        <v/>
      </c>
      <c r="GA479" s="101">
        <f t="shared" si="322"/>
        <v>0.08</v>
      </c>
      <c r="GB479" s="101">
        <f t="shared" si="323"/>
        <v>1</v>
      </c>
      <c r="GC479" s="101">
        <f t="shared" si="324"/>
        <v>20</v>
      </c>
      <c r="GD479" s="101">
        <f t="shared" si="325"/>
        <v>0</v>
      </c>
      <c r="GE479" s="101">
        <f t="shared" si="326"/>
        <v>1</v>
      </c>
      <c r="GF479" s="101">
        <f t="shared" si="327"/>
        <v>5</v>
      </c>
      <c r="GG479" s="101">
        <f t="shared" si="328"/>
        <v>3.7699999999999997E-2</v>
      </c>
      <c r="GH479" s="101">
        <f t="shared" si="329"/>
        <v>1</v>
      </c>
      <c r="GI479" s="101">
        <f t="shared" si="330"/>
        <v>9</v>
      </c>
      <c r="GJ479" s="101">
        <f t="shared" si="331"/>
        <v>0.1507</v>
      </c>
      <c r="GK479" s="101">
        <f t="shared" si="332"/>
        <v>1</v>
      </c>
      <c r="GL479" s="101">
        <f t="shared" si="333"/>
        <v>20</v>
      </c>
    </row>
    <row r="480" spans="170:194" ht="16.5" x14ac:dyDescent="0.2">
      <c r="FN480" s="101">
        <v>475</v>
      </c>
      <c r="FO480" s="101">
        <f t="shared" si="318"/>
        <v>67</v>
      </c>
      <c r="FP480" s="101">
        <f t="shared" si="311"/>
        <v>6</v>
      </c>
      <c r="FQ480" s="14">
        <f t="shared" si="312"/>
        <v>4</v>
      </c>
      <c r="FR480" s="101" t="str">
        <f t="shared" si="319"/>
        <v>天使缇娜专属武器-魂珠-8 4级</v>
      </c>
      <c r="FS480" s="101">
        <f t="shared" si="320"/>
        <v>8</v>
      </c>
      <c r="FT480" s="101">
        <f t="shared" si="321"/>
        <v>4</v>
      </c>
      <c r="FU480" s="101" t="str">
        <f t="shared" si="313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314"/>
        <v>专属强化石4</v>
      </c>
      <c r="FX480" s="101">
        <f t="shared" si="315"/>
        <v>12</v>
      </c>
      <c r="FY480" s="101" t="str">
        <f t="shared" si="316"/>
        <v/>
      </c>
      <c r="FZ480" s="101" t="str">
        <f t="shared" si="317"/>
        <v/>
      </c>
      <c r="GA480" s="101">
        <f t="shared" si="322"/>
        <v>0.05</v>
      </c>
      <c r="GB480" s="101">
        <f t="shared" si="323"/>
        <v>1</v>
      </c>
      <c r="GC480" s="101">
        <f t="shared" si="324"/>
        <v>28</v>
      </c>
      <c r="GD480" s="101">
        <f t="shared" si="325"/>
        <v>0</v>
      </c>
      <c r="GE480" s="101">
        <f t="shared" si="326"/>
        <v>1</v>
      </c>
      <c r="GF480" s="101">
        <f t="shared" si="327"/>
        <v>6</v>
      </c>
      <c r="GG480" s="101">
        <f t="shared" si="328"/>
        <v>2.7099999999999999E-2</v>
      </c>
      <c r="GH480" s="101">
        <f t="shared" si="329"/>
        <v>1</v>
      </c>
      <c r="GI480" s="101">
        <f t="shared" si="330"/>
        <v>13</v>
      </c>
      <c r="GJ480" s="101">
        <f t="shared" si="331"/>
        <v>0.1085</v>
      </c>
      <c r="GK480" s="101">
        <f t="shared" si="332"/>
        <v>1</v>
      </c>
      <c r="GL480" s="101">
        <f t="shared" si="333"/>
        <v>28</v>
      </c>
    </row>
    <row r="481" spans="170:194" ht="16.5" x14ac:dyDescent="0.2">
      <c r="FN481" s="101">
        <v>476</v>
      </c>
      <c r="FO481" s="101">
        <f t="shared" si="318"/>
        <v>68</v>
      </c>
      <c r="FP481" s="101">
        <f t="shared" si="311"/>
        <v>6</v>
      </c>
      <c r="FQ481" s="14">
        <f t="shared" si="312"/>
        <v>4</v>
      </c>
      <c r="FR481" s="101" t="str">
        <f t="shared" si="319"/>
        <v>天使缇娜专属武器-魂珠-8 5级</v>
      </c>
      <c r="FS481" s="101">
        <f t="shared" si="320"/>
        <v>8</v>
      </c>
      <c r="FT481" s="101">
        <f t="shared" si="321"/>
        <v>5</v>
      </c>
      <c r="FU481" s="101" t="str">
        <f t="shared" si="313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314"/>
        <v>专属强化石4</v>
      </c>
      <c r="FX481" s="101">
        <f t="shared" si="315"/>
        <v>15</v>
      </c>
      <c r="FY481" s="101" t="str">
        <f t="shared" si="316"/>
        <v/>
      </c>
      <c r="FZ481" s="101" t="str">
        <f t="shared" si="317"/>
        <v/>
      </c>
      <c r="GA481" s="101">
        <f t="shared" si="322"/>
        <v>0.04</v>
      </c>
      <c r="GB481" s="101">
        <f t="shared" si="323"/>
        <v>1</v>
      </c>
      <c r="GC481" s="101">
        <f t="shared" si="324"/>
        <v>35</v>
      </c>
      <c r="GD481" s="101">
        <f t="shared" si="325"/>
        <v>0</v>
      </c>
      <c r="GE481" s="101">
        <f t="shared" si="326"/>
        <v>1</v>
      </c>
      <c r="GF481" s="101">
        <f t="shared" si="327"/>
        <v>8</v>
      </c>
      <c r="GG481" s="101">
        <f t="shared" si="328"/>
        <v>2.12E-2</v>
      </c>
      <c r="GH481" s="101">
        <f t="shared" si="329"/>
        <v>1</v>
      </c>
      <c r="GI481" s="101">
        <f t="shared" si="330"/>
        <v>17</v>
      </c>
      <c r="GJ481" s="101">
        <f t="shared" si="331"/>
        <v>8.4699999999999998E-2</v>
      </c>
      <c r="GK481" s="101">
        <f t="shared" si="332"/>
        <v>1</v>
      </c>
      <c r="GL481" s="101">
        <f t="shared" si="333"/>
        <v>35</v>
      </c>
    </row>
    <row r="482" spans="170:194" ht="16.5" x14ac:dyDescent="0.2">
      <c r="FN482" s="101">
        <v>477</v>
      </c>
      <c r="FO482" s="101">
        <f t="shared" si="318"/>
        <v>69</v>
      </c>
      <c r="FP482" s="101">
        <f t="shared" si="311"/>
        <v>6</v>
      </c>
      <c r="FQ482" s="14">
        <f t="shared" si="312"/>
        <v>4</v>
      </c>
      <c r="FR482" s="101" t="str">
        <f t="shared" si="319"/>
        <v>天使缇娜专属武器-魂珠-8 6级</v>
      </c>
      <c r="FS482" s="101">
        <f t="shared" si="320"/>
        <v>8</v>
      </c>
      <c r="FT482" s="101">
        <f t="shared" si="321"/>
        <v>6</v>
      </c>
      <c r="FU482" s="101" t="str">
        <f t="shared" si="313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314"/>
        <v>专属强化石4</v>
      </c>
      <c r="FX482" s="101">
        <f t="shared" si="315"/>
        <v>18</v>
      </c>
      <c r="FY482" s="101" t="str">
        <f t="shared" si="316"/>
        <v/>
      </c>
      <c r="FZ482" s="101" t="str">
        <f t="shared" si="317"/>
        <v/>
      </c>
      <c r="GA482" s="101">
        <f t="shared" si="322"/>
        <v>0.03</v>
      </c>
      <c r="GB482" s="101">
        <f t="shared" si="323"/>
        <v>1</v>
      </c>
      <c r="GC482" s="101">
        <f t="shared" si="324"/>
        <v>48</v>
      </c>
      <c r="GD482" s="101">
        <f t="shared" si="325"/>
        <v>0</v>
      </c>
      <c r="GE482" s="101">
        <f t="shared" si="326"/>
        <v>1</v>
      </c>
      <c r="GF482" s="101">
        <f t="shared" si="327"/>
        <v>11</v>
      </c>
      <c r="GG482" s="101">
        <f t="shared" si="328"/>
        <v>1.5599999999999999E-2</v>
      </c>
      <c r="GH482" s="101">
        <f t="shared" si="329"/>
        <v>1</v>
      </c>
      <c r="GI482" s="101">
        <f t="shared" si="330"/>
        <v>22</v>
      </c>
      <c r="GJ482" s="101">
        <f t="shared" si="331"/>
        <v>6.2600000000000003E-2</v>
      </c>
      <c r="GK482" s="101">
        <f t="shared" si="332"/>
        <v>1</v>
      </c>
      <c r="GL482" s="101">
        <f t="shared" si="333"/>
        <v>48</v>
      </c>
    </row>
    <row r="483" spans="170:194" ht="16.5" x14ac:dyDescent="0.2">
      <c r="FN483" s="101">
        <v>478</v>
      </c>
      <c r="FO483" s="101">
        <f t="shared" si="318"/>
        <v>70</v>
      </c>
      <c r="FP483" s="101">
        <f t="shared" si="311"/>
        <v>6</v>
      </c>
      <c r="FQ483" s="14">
        <f t="shared" si="312"/>
        <v>4</v>
      </c>
      <c r="FR483" s="101" t="str">
        <f t="shared" si="319"/>
        <v>天使缇娜专属武器-魂珠-8 7级</v>
      </c>
      <c r="FS483" s="101">
        <f t="shared" si="320"/>
        <v>8</v>
      </c>
      <c r="FT483" s="101">
        <f t="shared" si="321"/>
        <v>7</v>
      </c>
      <c r="FU483" s="101" t="str">
        <f t="shared" si="313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314"/>
        <v>专属强化石4</v>
      </c>
      <c r="FX483" s="101">
        <f t="shared" si="315"/>
        <v>25</v>
      </c>
      <c r="FY483" s="101" t="str">
        <f t="shared" si="316"/>
        <v/>
      </c>
      <c r="FZ483" s="101" t="str">
        <f t="shared" si="317"/>
        <v/>
      </c>
      <c r="GA483" s="101">
        <f t="shared" si="322"/>
        <v>0.03</v>
      </c>
      <c r="GB483" s="101">
        <f t="shared" si="323"/>
        <v>1</v>
      </c>
      <c r="GC483" s="101">
        <f t="shared" si="324"/>
        <v>56</v>
      </c>
      <c r="GD483" s="101">
        <f t="shared" si="325"/>
        <v>0</v>
      </c>
      <c r="GE483" s="101">
        <f t="shared" si="326"/>
        <v>1</v>
      </c>
      <c r="GF483" s="101">
        <f t="shared" si="327"/>
        <v>13</v>
      </c>
      <c r="GG483" s="101">
        <f t="shared" si="328"/>
        <v>1.35E-2</v>
      </c>
      <c r="GH483" s="101">
        <f t="shared" si="329"/>
        <v>1</v>
      </c>
      <c r="GI483" s="101">
        <f t="shared" si="330"/>
        <v>26</v>
      </c>
      <c r="GJ483" s="101">
        <f t="shared" si="331"/>
        <v>5.3800000000000001E-2</v>
      </c>
      <c r="GK483" s="101">
        <f t="shared" si="332"/>
        <v>1</v>
      </c>
      <c r="GL483" s="101">
        <f t="shared" si="333"/>
        <v>56</v>
      </c>
    </row>
    <row r="484" spans="170:194" ht="16.5" x14ac:dyDescent="0.2">
      <c r="FN484" s="101">
        <v>479</v>
      </c>
      <c r="FO484" s="101">
        <f t="shared" si="318"/>
        <v>71</v>
      </c>
      <c r="FP484" s="101">
        <f t="shared" si="311"/>
        <v>6</v>
      </c>
      <c r="FQ484" s="14">
        <f t="shared" si="312"/>
        <v>4</v>
      </c>
      <c r="FR484" s="101" t="str">
        <f t="shared" si="319"/>
        <v>天使缇娜专属武器-魂珠-8 8级</v>
      </c>
      <c r="FS484" s="101">
        <f t="shared" si="320"/>
        <v>8</v>
      </c>
      <c r="FT484" s="101">
        <f t="shared" si="321"/>
        <v>8</v>
      </c>
      <c r="FU484" s="101" t="str">
        <f t="shared" si="313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314"/>
        <v>专属强化石4</v>
      </c>
      <c r="FX484" s="101">
        <f t="shared" si="315"/>
        <v>30</v>
      </c>
      <c r="FY484" s="101" t="str">
        <f t="shared" si="316"/>
        <v/>
      </c>
      <c r="FZ484" s="101" t="str">
        <f t="shared" si="317"/>
        <v/>
      </c>
      <c r="GA484" s="101">
        <f t="shared" si="322"/>
        <v>0.02</v>
      </c>
      <c r="GB484" s="101">
        <f t="shared" si="323"/>
        <v>1</v>
      </c>
      <c r="GC484" s="101">
        <f t="shared" si="324"/>
        <v>75</v>
      </c>
      <c r="GD484" s="101">
        <f t="shared" si="325"/>
        <v>0</v>
      </c>
      <c r="GE484" s="101">
        <f t="shared" si="326"/>
        <v>1</v>
      </c>
      <c r="GF484" s="101">
        <f t="shared" si="327"/>
        <v>18</v>
      </c>
      <c r="GG484" s="101">
        <f t="shared" si="328"/>
        <v>0.01</v>
      </c>
      <c r="GH484" s="101">
        <f t="shared" si="329"/>
        <v>1</v>
      </c>
      <c r="GI484" s="101">
        <f t="shared" si="330"/>
        <v>35</v>
      </c>
      <c r="GJ484" s="101">
        <f t="shared" si="331"/>
        <v>3.9899999999999998E-2</v>
      </c>
      <c r="GK484" s="101">
        <f t="shared" si="332"/>
        <v>1</v>
      </c>
      <c r="GL484" s="101">
        <f t="shared" si="333"/>
        <v>75</v>
      </c>
    </row>
    <row r="485" spans="170:194" ht="16.5" x14ac:dyDescent="0.2">
      <c r="FN485" s="101">
        <v>480</v>
      </c>
      <c r="FO485" s="101">
        <f t="shared" si="318"/>
        <v>72</v>
      </c>
      <c r="FP485" s="101">
        <f t="shared" si="311"/>
        <v>6</v>
      </c>
      <c r="FQ485" s="14">
        <f t="shared" si="312"/>
        <v>4</v>
      </c>
      <c r="FR485" s="101" t="str">
        <f t="shared" si="319"/>
        <v>天使缇娜专属武器-魂珠-8 9级</v>
      </c>
      <c r="FS485" s="101">
        <f t="shared" si="320"/>
        <v>8</v>
      </c>
      <c r="FT485" s="101">
        <f t="shared" si="321"/>
        <v>9</v>
      </c>
      <c r="FU485" s="101" t="str">
        <f t="shared" si="313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314"/>
        <v>专属强化石4</v>
      </c>
      <c r="FX485" s="101">
        <f t="shared" si="315"/>
        <v>30</v>
      </c>
      <c r="FY485" s="101" t="str">
        <f t="shared" si="316"/>
        <v/>
      </c>
      <c r="FZ485" s="101" t="str">
        <f t="shared" si="317"/>
        <v/>
      </c>
      <c r="GA485" s="101">
        <f t="shared" si="322"/>
        <v>0.01</v>
      </c>
      <c r="GB485" s="101">
        <f t="shared" si="323"/>
        <v>1</v>
      </c>
      <c r="GC485" s="101">
        <f t="shared" si="324"/>
        <v>122</v>
      </c>
      <c r="GD485" s="101">
        <f t="shared" si="325"/>
        <v>0</v>
      </c>
      <c r="GE485" s="101">
        <f t="shared" si="326"/>
        <v>1</v>
      </c>
      <c r="GF485" s="101">
        <f t="shared" si="327"/>
        <v>28</v>
      </c>
      <c r="GG485" s="101">
        <f t="shared" si="328"/>
        <v>6.1999999999999998E-3</v>
      </c>
      <c r="GH485" s="101">
        <f t="shared" si="329"/>
        <v>1</v>
      </c>
      <c r="GI485" s="101">
        <f t="shared" si="330"/>
        <v>57</v>
      </c>
      <c r="GJ485" s="101">
        <f t="shared" si="331"/>
        <v>2.47E-2</v>
      </c>
      <c r="GK485" s="101">
        <f t="shared" si="332"/>
        <v>1</v>
      </c>
      <c r="GL485" s="101">
        <f t="shared" si="333"/>
        <v>122</v>
      </c>
    </row>
    <row r="486" spans="170:194" ht="16.5" x14ac:dyDescent="0.2">
      <c r="FN486" s="101">
        <v>481</v>
      </c>
      <c r="FO486" s="101">
        <f t="shared" si="318"/>
        <v>0</v>
      </c>
      <c r="FP486" s="101">
        <f t="shared" si="311"/>
        <v>7</v>
      </c>
      <c r="FQ486" s="14">
        <f t="shared" si="312"/>
        <v>4</v>
      </c>
      <c r="FR486" s="101" t="str">
        <f t="shared" si="319"/>
        <v>夏侯渊专属武器-魂珠-1 0级</v>
      </c>
      <c r="FS486" s="101">
        <f t="shared" si="320"/>
        <v>1</v>
      </c>
      <c r="FT486" s="101">
        <f t="shared" si="321"/>
        <v>0</v>
      </c>
      <c r="FU486" s="101" t="str">
        <f t="shared" si="313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314"/>
        <v/>
      </c>
      <c r="FX486" s="101" t="str">
        <f t="shared" si="315"/>
        <v/>
      </c>
      <c r="FY486" s="101" t="str">
        <f t="shared" si="316"/>
        <v/>
      </c>
      <c r="FZ486" s="101" t="str">
        <f t="shared" si="317"/>
        <v/>
      </c>
      <c r="GA486" s="101" t="str">
        <f t="shared" si="322"/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27"/>
        <v/>
      </c>
      <c r="GG486" s="101" t="str">
        <f t="shared" si="328"/>
        <v/>
      </c>
      <c r="GH486" s="101" t="str">
        <f t="shared" si="329"/>
        <v/>
      </c>
      <c r="GI486" s="101" t="str">
        <f t="shared" si="330"/>
        <v/>
      </c>
      <c r="GJ486" s="101" t="str">
        <f t="shared" si="331"/>
        <v/>
      </c>
      <c r="GK486" s="101" t="str">
        <f t="shared" si="332"/>
        <v/>
      </c>
      <c r="GL486" s="101" t="str">
        <f t="shared" si="333"/>
        <v/>
      </c>
    </row>
    <row r="487" spans="170:194" ht="16.5" x14ac:dyDescent="0.2">
      <c r="FN487" s="101">
        <v>482</v>
      </c>
      <c r="FO487" s="101">
        <f t="shared" si="318"/>
        <v>1</v>
      </c>
      <c r="FP487" s="101">
        <f t="shared" si="311"/>
        <v>7</v>
      </c>
      <c r="FQ487" s="14">
        <f t="shared" si="312"/>
        <v>4</v>
      </c>
      <c r="FR487" s="101" t="str">
        <f t="shared" si="319"/>
        <v>夏侯渊专属武器-魂珠-1 1级</v>
      </c>
      <c r="FS487" s="101">
        <f t="shared" si="320"/>
        <v>1</v>
      </c>
      <c r="FT487" s="101">
        <f t="shared" si="321"/>
        <v>1</v>
      </c>
      <c r="FU487" s="101" t="str">
        <f t="shared" si="313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314"/>
        <v>专属强化石1</v>
      </c>
      <c r="FX487" s="101">
        <f t="shared" si="315"/>
        <v>1</v>
      </c>
      <c r="FY487" s="101" t="str">
        <f t="shared" si="316"/>
        <v/>
      </c>
      <c r="FZ487" s="101" t="str">
        <f t="shared" si="317"/>
        <v/>
      </c>
      <c r="GA487" s="101">
        <f t="shared" si="322"/>
        <v>0.32</v>
      </c>
      <c r="GB487" s="101">
        <f t="shared" si="323"/>
        <v>1</v>
      </c>
      <c r="GC487" s="101">
        <f t="shared" si="324"/>
        <v>5</v>
      </c>
      <c r="GD487" s="101">
        <f t="shared" si="325"/>
        <v>0</v>
      </c>
      <c r="GE487" s="101">
        <f t="shared" si="326"/>
        <v>1</v>
      </c>
      <c r="GF487" s="101">
        <f t="shared" si="327"/>
        <v>1</v>
      </c>
      <c r="GG487" s="101">
        <f t="shared" si="328"/>
        <v>0.1595</v>
      </c>
      <c r="GH487" s="101">
        <f t="shared" si="329"/>
        <v>1</v>
      </c>
      <c r="GI487" s="101">
        <f t="shared" si="330"/>
        <v>2</v>
      </c>
      <c r="GJ487" s="101">
        <f t="shared" si="331"/>
        <v>0.63819999999999999</v>
      </c>
      <c r="GK487" s="101">
        <f t="shared" si="332"/>
        <v>1</v>
      </c>
      <c r="GL487" s="101">
        <f t="shared" si="333"/>
        <v>5</v>
      </c>
    </row>
    <row r="488" spans="170:194" ht="16.5" x14ac:dyDescent="0.2">
      <c r="FN488" s="101">
        <v>483</v>
      </c>
      <c r="FO488" s="101">
        <f t="shared" si="318"/>
        <v>2</v>
      </c>
      <c r="FP488" s="101">
        <f t="shared" si="311"/>
        <v>7</v>
      </c>
      <c r="FQ488" s="14">
        <f t="shared" si="312"/>
        <v>4</v>
      </c>
      <c r="FR488" s="101" t="str">
        <f t="shared" si="319"/>
        <v>夏侯渊专属武器-魂珠-1 2级</v>
      </c>
      <c r="FS488" s="101">
        <f t="shared" si="320"/>
        <v>1</v>
      </c>
      <c r="FT488" s="101">
        <f t="shared" si="321"/>
        <v>2</v>
      </c>
      <c r="FU488" s="101" t="str">
        <f t="shared" si="313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314"/>
        <v>专属强化石1</v>
      </c>
      <c r="FX488" s="101">
        <f t="shared" si="315"/>
        <v>2</v>
      </c>
      <c r="FY488" s="101" t="str">
        <f t="shared" si="316"/>
        <v/>
      </c>
      <c r="FZ488" s="101" t="str">
        <f t="shared" si="317"/>
        <v/>
      </c>
      <c r="GA488" s="101">
        <f t="shared" si="322"/>
        <v>0.32</v>
      </c>
      <c r="GB488" s="101">
        <f t="shared" si="323"/>
        <v>1</v>
      </c>
      <c r="GC488" s="101">
        <f t="shared" si="324"/>
        <v>5</v>
      </c>
      <c r="GD488" s="101">
        <f t="shared" si="325"/>
        <v>0</v>
      </c>
      <c r="GE488" s="101">
        <f t="shared" si="326"/>
        <v>1</v>
      </c>
      <c r="GF488" s="101">
        <f t="shared" si="327"/>
        <v>1</v>
      </c>
      <c r="GG488" s="101">
        <f t="shared" si="328"/>
        <v>0.1595</v>
      </c>
      <c r="GH488" s="101">
        <f t="shared" si="329"/>
        <v>1</v>
      </c>
      <c r="GI488" s="101">
        <f t="shared" si="330"/>
        <v>2</v>
      </c>
      <c r="GJ488" s="101">
        <f t="shared" si="331"/>
        <v>0.63819999999999999</v>
      </c>
      <c r="GK488" s="101">
        <f t="shared" si="332"/>
        <v>1</v>
      </c>
      <c r="GL488" s="101">
        <f t="shared" si="333"/>
        <v>5</v>
      </c>
    </row>
    <row r="489" spans="170:194" ht="16.5" x14ac:dyDescent="0.2">
      <c r="FN489" s="101">
        <v>484</v>
      </c>
      <c r="FO489" s="101">
        <f t="shared" si="318"/>
        <v>3</v>
      </c>
      <c r="FP489" s="101">
        <f t="shared" si="311"/>
        <v>7</v>
      </c>
      <c r="FQ489" s="14">
        <f t="shared" si="312"/>
        <v>4</v>
      </c>
      <c r="FR489" s="101" t="str">
        <f t="shared" si="319"/>
        <v>夏侯渊专属武器-魂珠-1 3级</v>
      </c>
      <c r="FS489" s="101">
        <f t="shared" si="320"/>
        <v>1</v>
      </c>
      <c r="FT489" s="101">
        <f t="shared" si="321"/>
        <v>3</v>
      </c>
      <c r="FU489" s="101" t="str">
        <f t="shared" si="313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314"/>
        <v>专属强化石1</v>
      </c>
      <c r="FX489" s="101">
        <f t="shared" si="315"/>
        <v>3</v>
      </c>
      <c r="FY489" s="101" t="str">
        <f t="shared" si="316"/>
        <v/>
      </c>
      <c r="FZ489" s="101" t="str">
        <f t="shared" si="317"/>
        <v/>
      </c>
      <c r="GA489" s="101">
        <f t="shared" si="322"/>
        <v>0.32</v>
      </c>
      <c r="GB489" s="101">
        <f t="shared" si="323"/>
        <v>1</v>
      </c>
      <c r="GC489" s="101">
        <f t="shared" si="324"/>
        <v>5</v>
      </c>
      <c r="GD489" s="101">
        <f t="shared" si="325"/>
        <v>0</v>
      </c>
      <c r="GE489" s="101">
        <f t="shared" si="326"/>
        <v>1</v>
      </c>
      <c r="GF489" s="101">
        <f t="shared" si="327"/>
        <v>1</v>
      </c>
      <c r="GG489" s="101">
        <f t="shared" si="328"/>
        <v>0.1595</v>
      </c>
      <c r="GH489" s="101">
        <f t="shared" si="329"/>
        <v>1</v>
      </c>
      <c r="GI489" s="101">
        <f t="shared" si="330"/>
        <v>2</v>
      </c>
      <c r="GJ489" s="101">
        <f t="shared" si="331"/>
        <v>0.63819999999999999</v>
      </c>
      <c r="GK489" s="101">
        <f t="shared" si="332"/>
        <v>1</v>
      </c>
      <c r="GL489" s="101">
        <f t="shared" si="333"/>
        <v>5</v>
      </c>
    </row>
    <row r="490" spans="170:194" ht="16.5" x14ac:dyDescent="0.2">
      <c r="FN490" s="101">
        <v>485</v>
      </c>
      <c r="FO490" s="101">
        <f t="shared" si="318"/>
        <v>4</v>
      </c>
      <c r="FP490" s="101">
        <f t="shared" si="311"/>
        <v>7</v>
      </c>
      <c r="FQ490" s="14">
        <f t="shared" si="312"/>
        <v>4</v>
      </c>
      <c r="FR490" s="101" t="str">
        <f t="shared" si="319"/>
        <v>夏侯渊专属武器-魂珠-1 4级</v>
      </c>
      <c r="FS490" s="101">
        <f t="shared" si="320"/>
        <v>1</v>
      </c>
      <c r="FT490" s="101">
        <f t="shared" si="321"/>
        <v>4</v>
      </c>
      <c r="FU490" s="101" t="str">
        <f t="shared" si="313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314"/>
        <v>专属强化石1</v>
      </c>
      <c r="FX490" s="101">
        <f t="shared" si="315"/>
        <v>4</v>
      </c>
      <c r="FY490" s="101" t="str">
        <f t="shared" si="316"/>
        <v/>
      </c>
      <c r="FZ490" s="101" t="str">
        <f t="shared" si="317"/>
        <v/>
      </c>
      <c r="GA490" s="101">
        <f t="shared" si="322"/>
        <v>0.26</v>
      </c>
      <c r="GB490" s="101">
        <f t="shared" si="323"/>
        <v>1</v>
      </c>
      <c r="GC490" s="101">
        <f t="shared" si="324"/>
        <v>6</v>
      </c>
      <c r="GD490" s="101">
        <f t="shared" si="325"/>
        <v>0</v>
      </c>
      <c r="GE490" s="101">
        <f t="shared" si="326"/>
        <v>1</v>
      </c>
      <c r="GF490" s="101">
        <f t="shared" si="327"/>
        <v>1</v>
      </c>
      <c r="GG490" s="101">
        <f t="shared" si="328"/>
        <v>0.12759999999999999</v>
      </c>
      <c r="GH490" s="101">
        <f t="shared" si="329"/>
        <v>1</v>
      </c>
      <c r="GI490" s="101">
        <f t="shared" si="330"/>
        <v>3</v>
      </c>
      <c r="GJ490" s="101">
        <f t="shared" si="331"/>
        <v>0.51060000000000005</v>
      </c>
      <c r="GK490" s="101">
        <f t="shared" si="332"/>
        <v>1</v>
      </c>
      <c r="GL490" s="101">
        <f t="shared" si="333"/>
        <v>6</v>
      </c>
    </row>
    <row r="491" spans="170:194" ht="16.5" x14ac:dyDescent="0.2">
      <c r="FN491" s="101">
        <v>486</v>
      </c>
      <c r="FO491" s="101">
        <f t="shared" si="318"/>
        <v>5</v>
      </c>
      <c r="FP491" s="101">
        <f t="shared" si="311"/>
        <v>7</v>
      </c>
      <c r="FQ491" s="14">
        <f t="shared" si="312"/>
        <v>4</v>
      </c>
      <c r="FR491" s="101" t="str">
        <f t="shared" si="319"/>
        <v>夏侯渊专属武器-魂珠-1 5级</v>
      </c>
      <c r="FS491" s="101">
        <f t="shared" si="320"/>
        <v>1</v>
      </c>
      <c r="FT491" s="101">
        <f t="shared" si="321"/>
        <v>5</v>
      </c>
      <c r="FU491" s="101" t="str">
        <f t="shared" si="313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314"/>
        <v>专属强化石1</v>
      </c>
      <c r="FX491" s="101">
        <f t="shared" si="315"/>
        <v>5</v>
      </c>
      <c r="FY491" s="101" t="str">
        <f t="shared" si="316"/>
        <v/>
      </c>
      <c r="FZ491" s="101" t="str">
        <f t="shared" si="317"/>
        <v/>
      </c>
      <c r="GA491" s="101">
        <f t="shared" si="322"/>
        <v>0.2</v>
      </c>
      <c r="GB491" s="101">
        <f t="shared" si="323"/>
        <v>1</v>
      </c>
      <c r="GC491" s="101">
        <f t="shared" si="324"/>
        <v>8</v>
      </c>
      <c r="GD491" s="101">
        <f t="shared" si="325"/>
        <v>0</v>
      </c>
      <c r="GE491" s="101">
        <f t="shared" si="326"/>
        <v>1</v>
      </c>
      <c r="GF491" s="101">
        <f t="shared" si="327"/>
        <v>2</v>
      </c>
      <c r="GG491" s="101">
        <f t="shared" si="328"/>
        <v>9.9699999999999997E-2</v>
      </c>
      <c r="GH491" s="101">
        <f t="shared" si="329"/>
        <v>1</v>
      </c>
      <c r="GI491" s="101">
        <f t="shared" si="330"/>
        <v>4</v>
      </c>
      <c r="GJ491" s="101">
        <f t="shared" si="331"/>
        <v>0.39889999999999998</v>
      </c>
      <c r="GK491" s="101">
        <f t="shared" si="332"/>
        <v>1</v>
      </c>
      <c r="GL491" s="101">
        <f t="shared" si="333"/>
        <v>8</v>
      </c>
    </row>
    <row r="492" spans="170:194" ht="16.5" x14ac:dyDescent="0.2">
      <c r="FN492" s="101">
        <v>487</v>
      </c>
      <c r="FO492" s="101">
        <f t="shared" si="318"/>
        <v>6</v>
      </c>
      <c r="FP492" s="101">
        <f t="shared" si="311"/>
        <v>7</v>
      </c>
      <c r="FQ492" s="14">
        <f t="shared" si="312"/>
        <v>4</v>
      </c>
      <c r="FR492" s="101" t="str">
        <f t="shared" si="319"/>
        <v>夏侯渊专属武器-魂珠-1 6级</v>
      </c>
      <c r="FS492" s="101">
        <f t="shared" si="320"/>
        <v>1</v>
      </c>
      <c r="FT492" s="101">
        <f t="shared" si="321"/>
        <v>6</v>
      </c>
      <c r="FU492" s="101" t="str">
        <f t="shared" si="313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314"/>
        <v>专属强化石1</v>
      </c>
      <c r="FX492" s="101">
        <f t="shared" si="315"/>
        <v>6</v>
      </c>
      <c r="FY492" s="101" t="str">
        <f t="shared" si="316"/>
        <v/>
      </c>
      <c r="FZ492" s="101" t="str">
        <f t="shared" si="317"/>
        <v/>
      </c>
      <c r="GA492" s="101">
        <f t="shared" si="322"/>
        <v>0.15</v>
      </c>
      <c r="GB492" s="101">
        <f t="shared" si="323"/>
        <v>1</v>
      </c>
      <c r="GC492" s="101">
        <f t="shared" si="324"/>
        <v>10</v>
      </c>
      <c r="GD492" s="101">
        <f t="shared" si="325"/>
        <v>0</v>
      </c>
      <c r="GE492" s="101">
        <f t="shared" si="326"/>
        <v>1</v>
      </c>
      <c r="GF492" s="101">
        <f t="shared" si="327"/>
        <v>2</v>
      </c>
      <c r="GG492" s="101">
        <f t="shared" si="328"/>
        <v>7.3599999999999999E-2</v>
      </c>
      <c r="GH492" s="101">
        <f t="shared" si="329"/>
        <v>1</v>
      </c>
      <c r="GI492" s="101">
        <f t="shared" si="330"/>
        <v>5</v>
      </c>
      <c r="GJ492" s="101">
        <f t="shared" si="331"/>
        <v>0.29459999999999997</v>
      </c>
      <c r="GK492" s="101">
        <f t="shared" si="332"/>
        <v>1</v>
      </c>
      <c r="GL492" s="101">
        <f t="shared" si="333"/>
        <v>10</v>
      </c>
    </row>
    <row r="493" spans="170:194" ht="16.5" x14ac:dyDescent="0.2">
      <c r="FN493" s="101">
        <v>488</v>
      </c>
      <c r="FO493" s="101">
        <f t="shared" si="318"/>
        <v>7</v>
      </c>
      <c r="FP493" s="101">
        <f t="shared" si="311"/>
        <v>7</v>
      </c>
      <c r="FQ493" s="14">
        <f t="shared" si="312"/>
        <v>4</v>
      </c>
      <c r="FR493" s="101" t="str">
        <f t="shared" si="319"/>
        <v>夏侯渊专属武器-魂珠-1 7级</v>
      </c>
      <c r="FS493" s="101">
        <f t="shared" si="320"/>
        <v>1</v>
      </c>
      <c r="FT493" s="101">
        <f t="shared" si="321"/>
        <v>7</v>
      </c>
      <c r="FU493" s="101" t="str">
        <f t="shared" si="313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314"/>
        <v>专属强化石1</v>
      </c>
      <c r="FX493" s="101">
        <f t="shared" si="315"/>
        <v>7</v>
      </c>
      <c r="FY493" s="101" t="str">
        <f t="shared" si="316"/>
        <v/>
      </c>
      <c r="FZ493" s="101" t="str">
        <f t="shared" si="317"/>
        <v/>
      </c>
      <c r="GA493" s="101">
        <f t="shared" si="322"/>
        <v>0.11</v>
      </c>
      <c r="GB493" s="101">
        <f t="shared" si="323"/>
        <v>1</v>
      </c>
      <c r="GC493" s="101">
        <f t="shared" si="324"/>
        <v>14</v>
      </c>
      <c r="GD493" s="101">
        <f t="shared" si="325"/>
        <v>0</v>
      </c>
      <c r="GE493" s="101">
        <f t="shared" si="326"/>
        <v>1</v>
      </c>
      <c r="GF493" s="101">
        <f t="shared" si="327"/>
        <v>3</v>
      </c>
      <c r="GG493" s="101">
        <f t="shared" si="328"/>
        <v>5.3199999999999997E-2</v>
      </c>
      <c r="GH493" s="101">
        <f t="shared" si="329"/>
        <v>1</v>
      </c>
      <c r="GI493" s="101">
        <f t="shared" si="330"/>
        <v>7</v>
      </c>
      <c r="GJ493" s="101">
        <f t="shared" si="331"/>
        <v>0.2127</v>
      </c>
      <c r="GK493" s="101">
        <f t="shared" si="332"/>
        <v>1</v>
      </c>
      <c r="GL493" s="101">
        <f t="shared" si="333"/>
        <v>14</v>
      </c>
    </row>
    <row r="494" spans="170:194" ht="16.5" x14ac:dyDescent="0.2">
      <c r="FN494" s="101">
        <v>489</v>
      </c>
      <c r="FO494" s="101">
        <f t="shared" si="318"/>
        <v>8</v>
      </c>
      <c r="FP494" s="101">
        <f t="shared" si="311"/>
        <v>7</v>
      </c>
      <c r="FQ494" s="14">
        <f t="shared" si="312"/>
        <v>4</v>
      </c>
      <c r="FR494" s="101" t="str">
        <f t="shared" si="319"/>
        <v>夏侯渊专属武器-魂珠-1 8级</v>
      </c>
      <c r="FS494" s="101">
        <f t="shared" si="320"/>
        <v>1</v>
      </c>
      <c r="FT494" s="101">
        <f t="shared" si="321"/>
        <v>8</v>
      </c>
      <c r="FU494" s="101" t="str">
        <f t="shared" si="313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314"/>
        <v>专属强化石1</v>
      </c>
      <c r="FX494" s="101">
        <f t="shared" si="315"/>
        <v>8</v>
      </c>
      <c r="FY494" s="101" t="str">
        <f t="shared" si="316"/>
        <v/>
      </c>
      <c r="FZ494" s="101" t="str">
        <f t="shared" si="317"/>
        <v/>
      </c>
      <c r="GA494" s="101">
        <f t="shared" si="322"/>
        <v>0.08</v>
      </c>
      <c r="GB494" s="101">
        <f t="shared" si="323"/>
        <v>1</v>
      </c>
      <c r="GC494" s="101">
        <f t="shared" si="324"/>
        <v>20</v>
      </c>
      <c r="GD494" s="101">
        <f t="shared" si="325"/>
        <v>0</v>
      </c>
      <c r="GE494" s="101">
        <f t="shared" si="326"/>
        <v>1</v>
      </c>
      <c r="GF494" s="101">
        <f t="shared" si="327"/>
        <v>5</v>
      </c>
      <c r="GG494" s="101">
        <f t="shared" si="328"/>
        <v>3.7499999999999999E-2</v>
      </c>
      <c r="GH494" s="101">
        <f t="shared" si="329"/>
        <v>1</v>
      </c>
      <c r="GI494" s="101">
        <f t="shared" si="330"/>
        <v>9</v>
      </c>
      <c r="GJ494" s="101">
        <f t="shared" si="331"/>
        <v>0.1502</v>
      </c>
      <c r="GK494" s="101">
        <f t="shared" si="332"/>
        <v>1</v>
      </c>
      <c r="GL494" s="101">
        <f t="shared" si="333"/>
        <v>20</v>
      </c>
    </row>
    <row r="495" spans="170:194" ht="16.5" x14ac:dyDescent="0.2">
      <c r="FN495" s="101">
        <v>490</v>
      </c>
      <c r="FO495" s="101">
        <f t="shared" si="318"/>
        <v>9</v>
      </c>
      <c r="FP495" s="101">
        <f t="shared" si="311"/>
        <v>7</v>
      </c>
      <c r="FQ495" s="14">
        <f t="shared" si="312"/>
        <v>4</v>
      </c>
      <c r="FR495" s="101" t="str">
        <f t="shared" si="319"/>
        <v>夏侯渊专属武器-魂珠-1 9级</v>
      </c>
      <c r="FS495" s="101">
        <f t="shared" si="320"/>
        <v>1</v>
      </c>
      <c r="FT495" s="101">
        <f t="shared" si="321"/>
        <v>9</v>
      </c>
      <c r="FU495" s="101" t="str">
        <f t="shared" si="313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314"/>
        <v>专属强化石1</v>
      </c>
      <c r="FX495" s="101">
        <f t="shared" si="315"/>
        <v>10</v>
      </c>
      <c r="FY495" s="101" t="str">
        <f t="shared" si="316"/>
        <v/>
      </c>
      <c r="FZ495" s="101" t="str">
        <f t="shared" si="317"/>
        <v/>
      </c>
      <c r="GA495" s="101">
        <f t="shared" si="322"/>
        <v>0.06</v>
      </c>
      <c r="GB495" s="101">
        <f t="shared" si="323"/>
        <v>1</v>
      </c>
      <c r="GC495" s="101">
        <f t="shared" si="324"/>
        <v>26</v>
      </c>
      <c r="GD495" s="101">
        <f t="shared" si="325"/>
        <v>0</v>
      </c>
      <c r="GE495" s="101">
        <f t="shared" si="326"/>
        <v>1</v>
      </c>
      <c r="GF495" s="101">
        <f t="shared" si="327"/>
        <v>6</v>
      </c>
      <c r="GG495" s="101">
        <f t="shared" si="328"/>
        <v>2.9000000000000001E-2</v>
      </c>
      <c r="GH495" s="101">
        <f t="shared" si="329"/>
        <v>1</v>
      </c>
      <c r="GI495" s="101">
        <f t="shared" si="330"/>
        <v>12</v>
      </c>
      <c r="GJ495" s="101">
        <f t="shared" si="331"/>
        <v>0.11600000000000001</v>
      </c>
      <c r="GK495" s="101">
        <f t="shared" si="332"/>
        <v>1</v>
      </c>
      <c r="GL495" s="101">
        <f t="shared" si="333"/>
        <v>26</v>
      </c>
    </row>
    <row r="496" spans="170:194" ht="16.5" x14ac:dyDescent="0.2">
      <c r="FN496" s="101">
        <v>491</v>
      </c>
      <c r="FO496" s="101">
        <f t="shared" si="318"/>
        <v>0</v>
      </c>
      <c r="FP496" s="101">
        <f t="shared" si="311"/>
        <v>7</v>
      </c>
      <c r="FQ496" s="14">
        <f t="shared" si="312"/>
        <v>4</v>
      </c>
      <c r="FR496" s="101" t="str">
        <f t="shared" si="319"/>
        <v>夏侯渊专属武器-魂珠-2 0级</v>
      </c>
      <c r="FS496" s="101">
        <f t="shared" si="320"/>
        <v>2</v>
      </c>
      <c r="FT496" s="101">
        <f t="shared" si="321"/>
        <v>0</v>
      </c>
      <c r="FU496" s="101" t="str">
        <f t="shared" si="313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314"/>
        <v/>
      </c>
      <c r="FX496" s="101" t="str">
        <f t="shared" si="315"/>
        <v/>
      </c>
      <c r="FY496" s="101" t="str">
        <f t="shared" si="316"/>
        <v/>
      </c>
      <c r="FZ496" s="101" t="str">
        <f t="shared" si="317"/>
        <v/>
      </c>
      <c r="GA496" s="101" t="str">
        <f t="shared" si="322"/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27"/>
        <v/>
      </c>
      <c r="GG496" s="101" t="str">
        <f t="shared" si="328"/>
        <v/>
      </c>
      <c r="GH496" s="101" t="str">
        <f t="shared" si="329"/>
        <v/>
      </c>
      <c r="GI496" s="101" t="str">
        <f t="shared" si="330"/>
        <v/>
      </c>
      <c r="GJ496" s="101" t="str">
        <f t="shared" si="331"/>
        <v/>
      </c>
      <c r="GK496" s="101" t="str">
        <f t="shared" si="332"/>
        <v/>
      </c>
      <c r="GL496" s="101" t="str">
        <f t="shared" si="333"/>
        <v/>
      </c>
    </row>
    <row r="497" spans="170:194" ht="16.5" x14ac:dyDescent="0.2">
      <c r="FN497" s="101">
        <v>492</v>
      </c>
      <c r="FO497" s="101">
        <f t="shared" si="318"/>
        <v>10</v>
      </c>
      <c r="FP497" s="101">
        <f t="shared" si="311"/>
        <v>7</v>
      </c>
      <c r="FQ497" s="14">
        <f t="shared" si="312"/>
        <v>4</v>
      </c>
      <c r="FR497" s="101" t="str">
        <f t="shared" si="319"/>
        <v>夏侯渊专属武器-魂珠-2 1级</v>
      </c>
      <c r="FS497" s="101">
        <f t="shared" si="320"/>
        <v>2</v>
      </c>
      <c r="FT497" s="101">
        <f t="shared" si="321"/>
        <v>1</v>
      </c>
      <c r="FU497" s="101" t="str">
        <f t="shared" si="313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314"/>
        <v>专属强化石1</v>
      </c>
      <c r="FX497" s="101">
        <f t="shared" si="315"/>
        <v>3</v>
      </c>
      <c r="FY497" s="101" t="str">
        <f t="shared" si="316"/>
        <v>专属强化石2</v>
      </c>
      <c r="FZ497" s="101">
        <f t="shared" si="317"/>
        <v>1</v>
      </c>
      <c r="GA497" s="101">
        <f t="shared" si="322"/>
        <v>0.39</v>
      </c>
      <c r="GB497" s="101">
        <f t="shared" si="323"/>
        <v>1</v>
      </c>
      <c r="GC497" s="101">
        <f t="shared" si="324"/>
        <v>4</v>
      </c>
      <c r="GD497" s="101">
        <f t="shared" si="325"/>
        <v>0</v>
      </c>
      <c r="GE497" s="101">
        <f t="shared" si="326"/>
        <v>1</v>
      </c>
      <c r="GF497" s="101">
        <f t="shared" si="327"/>
        <v>1</v>
      </c>
      <c r="GG497" s="101">
        <f t="shared" si="328"/>
        <v>0.19270000000000001</v>
      </c>
      <c r="GH497" s="101">
        <f t="shared" si="329"/>
        <v>1</v>
      </c>
      <c r="GI497" s="101">
        <f t="shared" si="330"/>
        <v>2</v>
      </c>
      <c r="GJ497" s="101">
        <f t="shared" si="331"/>
        <v>0.77070000000000005</v>
      </c>
      <c r="GK497" s="101">
        <f t="shared" si="332"/>
        <v>1</v>
      </c>
      <c r="GL497" s="101">
        <f t="shared" si="333"/>
        <v>4</v>
      </c>
    </row>
    <row r="498" spans="170:194" ht="16.5" x14ac:dyDescent="0.2">
      <c r="FN498" s="101">
        <v>493</v>
      </c>
      <c r="FO498" s="101">
        <f t="shared" si="318"/>
        <v>11</v>
      </c>
      <c r="FP498" s="101">
        <f t="shared" si="311"/>
        <v>7</v>
      </c>
      <c r="FQ498" s="14">
        <f t="shared" si="312"/>
        <v>4</v>
      </c>
      <c r="FR498" s="101" t="str">
        <f t="shared" si="319"/>
        <v>夏侯渊专属武器-魂珠-2 2级</v>
      </c>
      <c r="FS498" s="101">
        <f t="shared" si="320"/>
        <v>2</v>
      </c>
      <c r="FT498" s="101">
        <f t="shared" si="321"/>
        <v>2</v>
      </c>
      <c r="FU498" s="101" t="str">
        <f t="shared" si="313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314"/>
        <v>专属强化石1</v>
      </c>
      <c r="FX498" s="101">
        <f t="shared" si="315"/>
        <v>3</v>
      </c>
      <c r="FY498" s="101" t="str">
        <f t="shared" si="316"/>
        <v>专属强化石2</v>
      </c>
      <c r="FZ498" s="101">
        <f t="shared" si="317"/>
        <v>1</v>
      </c>
      <c r="GA498" s="101">
        <f t="shared" si="322"/>
        <v>0.19</v>
      </c>
      <c r="GB498" s="101">
        <f t="shared" si="323"/>
        <v>1</v>
      </c>
      <c r="GC498" s="101">
        <f t="shared" si="324"/>
        <v>8</v>
      </c>
      <c r="GD498" s="101">
        <f t="shared" si="325"/>
        <v>0</v>
      </c>
      <c r="GE498" s="101">
        <f t="shared" si="326"/>
        <v>1</v>
      </c>
      <c r="GF498" s="101">
        <f t="shared" si="327"/>
        <v>2</v>
      </c>
      <c r="GG498" s="101">
        <f t="shared" si="328"/>
        <v>9.6299999999999997E-2</v>
      </c>
      <c r="GH498" s="101">
        <f t="shared" si="329"/>
        <v>1</v>
      </c>
      <c r="GI498" s="101">
        <f t="shared" si="330"/>
        <v>4</v>
      </c>
      <c r="GJ498" s="101">
        <f t="shared" si="331"/>
        <v>0.38529999999999998</v>
      </c>
      <c r="GK498" s="101">
        <f t="shared" si="332"/>
        <v>1</v>
      </c>
      <c r="GL498" s="101">
        <f t="shared" si="333"/>
        <v>8</v>
      </c>
    </row>
    <row r="499" spans="170:194" ht="16.5" x14ac:dyDescent="0.2">
      <c r="FN499" s="101">
        <v>494</v>
      </c>
      <c r="FO499" s="101">
        <f t="shared" si="318"/>
        <v>12</v>
      </c>
      <c r="FP499" s="101">
        <f t="shared" si="311"/>
        <v>7</v>
      </c>
      <c r="FQ499" s="14">
        <f t="shared" si="312"/>
        <v>4</v>
      </c>
      <c r="FR499" s="101" t="str">
        <f t="shared" si="319"/>
        <v>夏侯渊专属武器-魂珠-2 3级</v>
      </c>
      <c r="FS499" s="101">
        <f t="shared" si="320"/>
        <v>2</v>
      </c>
      <c r="FT499" s="101">
        <f t="shared" si="321"/>
        <v>3</v>
      </c>
      <c r="FU499" s="101" t="str">
        <f t="shared" si="313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314"/>
        <v>专属强化石1</v>
      </c>
      <c r="FX499" s="101">
        <f t="shared" si="315"/>
        <v>6</v>
      </c>
      <c r="FY499" s="101" t="str">
        <f t="shared" si="316"/>
        <v>专属强化石2</v>
      </c>
      <c r="FZ499" s="101">
        <f t="shared" si="317"/>
        <v>2</v>
      </c>
      <c r="GA499" s="101">
        <f t="shared" si="322"/>
        <v>0.26</v>
      </c>
      <c r="GB499" s="101">
        <f t="shared" si="323"/>
        <v>1</v>
      </c>
      <c r="GC499" s="101">
        <f t="shared" si="324"/>
        <v>6</v>
      </c>
      <c r="GD499" s="101">
        <f t="shared" si="325"/>
        <v>0</v>
      </c>
      <c r="GE499" s="101">
        <f t="shared" si="326"/>
        <v>1</v>
      </c>
      <c r="GF499" s="101">
        <f t="shared" si="327"/>
        <v>1</v>
      </c>
      <c r="GG499" s="101">
        <f t="shared" si="328"/>
        <v>0.12839999999999999</v>
      </c>
      <c r="GH499" s="101">
        <f t="shared" si="329"/>
        <v>1</v>
      </c>
      <c r="GI499" s="101">
        <f t="shared" si="330"/>
        <v>3</v>
      </c>
      <c r="GJ499" s="101">
        <f t="shared" si="331"/>
        <v>0.51380000000000003</v>
      </c>
      <c r="GK499" s="101">
        <f t="shared" si="332"/>
        <v>1</v>
      </c>
      <c r="GL499" s="101">
        <f t="shared" si="333"/>
        <v>6</v>
      </c>
    </row>
    <row r="500" spans="170:194" ht="16.5" x14ac:dyDescent="0.2">
      <c r="FN500" s="101">
        <v>495</v>
      </c>
      <c r="FO500" s="101">
        <f t="shared" si="318"/>
        <v>13</v>
      </c>
      <c r="FP500" s="101">
        <f t="shared" si="311"/>
        <v>7</v>
      </c>
      <c r="FQ500" s="14">
        <f t="shared" si="312"/>
        <v>4</v>
      </c>
      <c r="FR500" s="101" t="str">
        <f t="shared" si="319"/>
        <v>夏侯渊专属武器-魂珠-2 4级</v>
      </c>
      <c r="FS500" s="101">
        <f t="shared" si="320"/>
        <v>2</v>
      </c>
      <c r="FT500" s="101">
        <f t="shared" si="321"/>
        <v>4</v>
      </c>
      <c r="FU500" s="101" t="str">
        <f t="shared" si="313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314"/>
        <v>专属强化石1</v>
      </c>
      <c r="FX500" s="101">
        <f t="shared" si="315"/>
        <v>6</v>
      </c>
      <c r="FY500" s="101" t="str">
        <f t="shared" si="316"/>
        <v>专属强化石2</v>
      </c>
      <c r="FZ500" s="101">
        <f t="shared" si="317"/>
        <v>2</v>
      </c>
      <c r="GA500" s="101">
        <f t="shared" si="322"/>
        <v>0.15</v>
      </c>
      <c r="GB500" s="101">
        <f t="shared" si="323"/>
        <v>1</v>
      </c>
      <c r="GC500" s="101">
        <f t="shared" si="324"/>
        <v>10</v>
      </c>
      <c r="GD500" s="101">
        <f t="shared" si="325"/>
        <v>0</v>
      </c>
      <c r="GE500" s="101">
        <f t="shared" si="326"/>
        <v>1</v>
      </c>
      <c r="GF500" s="101">
        <f t="shared" si="327"/>
        <v>2</v>
      </c>
      <c r="GG500" s="101">
        <f t="shared" si="328"/>
        <v>7.7100000000000002E-2</v>
      </c>
      <c r="GH500" s="101">
        <f t="shared" si="329"/>
        <v>1</v>
      </c>
      <c r="GI500" s="101">
        <f t="shared" si="330"/>
        <v>5</v>
      </c>
      <c r="GJ500" s="101">
        <f t="shared" si="331"/>
        <v>0.30830000000000002</v>
      </c>
      <c r="GK500" s="101">
        <f t="shared" si="332"/>
        <v>1</v>
      </c>
      <c r="GL500" s="101">
        <f t="shared" si="333"/>
        <v>10</v>
      </c>
    </row>
    <row r="501" spans="170:194" ht="16.5" x14ac:dyDescent="0.2">
      <c r="FN501" s="101">
        <v>496</v>
      </c>
      <c r="FO501" s="101">
        <f t="shared" si="318"/>
        <v>14</v>
      </c>
      <c r="FP501" s="101">
        <f t="shared" si="311"/>
        <v>7</v>
      </c>
      <c r="FQ501" s="14">
        <f t="shared" si="312"/>
        <v>4</v>
      </c>
      <c r="FR501" s="101" t="str">
        <f t="shared" si="319"/>
        <v>夏侯渊专属武器-魂珠-2 5级</v>
      </c>
      <c r="FS501" s="101">
        <f t="shared" si="320"/>
        <v>2</v>
      </c>
      <c r="FT501" s="101">
        <f t="shared" si="321"/>
        <v>5</v>
      </c>
      <c r="FU501" s="101" t="str">
        <f t="shared" si="313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314"/>
        <v>专属强化石1</v>
      </c>
      <c r="FX501" s="101">
        <f t="shared" si="315"/>
        <v>9</v>
      </c>
      <c r="FY501" s="101" t="str">
        <f t="shared" si="316"/>
        <v>专属强化石2</v>
      </c>
      <c r="FZ501" s="101">
        <f t="shared" si="317"/>
        <v>3</v>
      </c>
      <c r="GA501" s="101">
        <f t="shared" si="322"/>
        <v>0.14000000000000001</v>
      </c>
      <c r="GB501" s="101">
        <f t="shared" si="323"/>
        <v>1</v>
      </c>
      <c r="GC501" s="101">
        <f t="shared" si="324"/>
        <v>10</v>
      </c>
      <c r="GD501" s="101">
        <f t="shared" si="325"/>
        <v>0</v>
      </c>
      <c r="GE501" s="101">
        <f t="shared" si="326"/>
        <v>1</v>
      </c>
      <c r="GF501" s="101">
        <f t="shared" si="327"/>
        <v>2</v>
      </c>
      <c r="GG501" s="101">
        <f t="shared" si="328"/>
        <v>7.22E-2</v>
      </c>
      <c r="GH501" s="101">
        <f t="shared" si="329"/>
        <v>1</v>
      </c>
      <c r="GI501" s="101">
        <f t="shared" si="330"/>
        <v>5</v>
      </c>
      <c r="GJ501" s="101">
        <f t="shared" si="331"/>
        <v>0.28899999999999998</v>
      </c>
      <c r="GK501" s="101">
        <f t="shared" si="332"/>
        <v>1</v>
      </c>
      <c r="GL501" s="101">
        <f t="shared" si="333"/>
        <v>10</v>
      </c>
    </row>
    <row r="502" spans="170:194" ht="16.5" x14ac:dyDescent="0.2">
      <c r="FN502" s="101">
        <v>497</v>
      </c>
      <c r="FO502" s="101">
        <f t="shared" si="318"/>
        <v>15</v>
      </c>
      <c r="FP502" s="101">
        <f t="shared" si="311"/>
        <v>7</v>
      </c>
      <c r="FQ502" s="14">
        <f t="shared" si="312"/>
        <v>4</v>
      </c>
      <c r="FR502" s="101" t="str">
        <f t="shared" si="319"/>
        <v>夏侯渊专属武器-魂珠-2 6级</v>
      </c>
      <c r="FS502" s="101">
        <f t="shared" si="320"/>
        <v>2</v>
      </c>
      <c r="FT502" s="101">
        <f t="shared" si="321"/>
        <v>6</v>
      </c>
      <c r="FU502" s="101" t="str">
        <f t="shared" si="313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314"/>
        <v>专属强化石1</v>
      </c>
      <c r="FX502" s="101">
        <f t="shared" si="315"/>
        <v>12</v>
      </c>
      <c r="FY502" s="101" t="str">
        <f t="shared" si="316"/>
        <v>专属强化石2</v>
      </c>
      <c r="FZ502" s="101">
        <f t="shared" si="317"/>
        <v>4</v>
      </c>
      <c r="GA502" s="101">
        <f t="shared" si="322"/>
        <v>0.12</v>
      </c>
      <c r="GB502" s="101">
        <f t="shared" si="323"/>
        <v>1</v>
      </c>
      <c r="GC502" s="101">
        <f t="shared" si="324"/>
        <v>13</v>
      </c>
      <c r="GD502" s="101">
        <f t="shared" si="325"/>
        <v>0</v>
      </c>
      <c r="GE502" s="101">
        <f t="shared" si="326"/>
        <v>1</v>
      </c>
      <c r="GF502" s="101">
        <f t="shared" si="327"/>
        <v>3</v>
      </c>
      <c r="GG502" s="101">
        <f t="shared" si="328"/>
        <v>5.9299999999999999E-2</v>
      </c>
      <c r="GH502" s="101">
        <f t="shared" si="329"/>
        <v>1</v>
      </c>
      <c r="GI502" s="101">
        <f t="shared" si="330"/>
        <v>6</v>
      </c>
      <c r="GJ502" s="101">
        <f t="shared" si="331"/>
        <v>0.23710000000000001</v>
      </c>
      <c r="GK502" s="101">
        <f t="shared" si="332"/>
        <v>1</v>
      </c>
      <c r="GL502" s="101">
        <f t="shared" si="333"/>
        <v>13</v>
      </c>
    </row>
    <row r="503" spans="170:194" ht="16.5" x14ac:dyDescent="0.2">
      <c r="FN503" s="101">
        <v>498</v>
      </c>
      <c r="FO503" s="101">
        <f t="shared" si="318"/>
        <v>16</v>
      </c>
      <c r="FP503" s="101">
        <f t="shared" si="311"/>
        <v>7</v>
      </c>
      <c r="FQ503" s="14">
        <f t="shared" si="312"/>
        <v>4</v>
      </c>
      <c r="FR503" s="101" t="str">
        <f t="shared" si="319"/>
        <v>夏侯渊专属武器-魂珠-2 7级</v>
      </c>
      <c r="FS503" s="101">
        <f t="shared" si="320"/>
        <v>2</v>
      </c>
      <c r="FT503" s="101">
        <f t="shared" si="321"/>
        <v>7</v>
      </c>
      <c r="FU503" s="101" t="str">
        <f t="shared" si="313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314"/>
        <v>专属强化石1</v>
      </c>
      <c r="FX503" s="101">
        <f t="shared" si="315"/>
        <v>15</v>
      </c>
      <c r="FY503" s="101" t="str">
        <f t="shared" si="316"/>
        <v>专属强化石2</v>
      </c>
      <c r="FZ503" s="101">
        <f t="shared" si="317"/>
        <v>5</v>
      </c>
      <c r="GA503" s="101">
        <f t="shared" si="322"/>
        <v>0.09</v>
      </c>
      <c r="GB503" s="101">
        <f t="shared" si="323"/>
        <v>1</v>
      </c>
      <c r="GC503" s="101">
        <f t="shared" si="324"/>
        <v>16</v>
      </c>
      <c r="GD503" s="101">
        <f t="shared" si="325"/>
        <v>0</v>
      </c>
      <c r="GE503" s="101">
        <f t="shared" si="326"/>
        <v>1</v>
      </c>
      <c r="GF503" s="101">
        <f t="shared" si="327"/>
        <v>4</v>
      </c>
      <c r="GG503" s="101">
        <f t="shared" si="328"/>
        <v>4.5900000000000003E-2</v>
      </c>
      <c r="GH503" s="101">
        <f t="shared" si="329"/>
        <v>1</v>
      </c>
      <c r="GI503" s="101">
        <f t="shared" si="330"/>
        <v>8</v>
      </c>
      <c r="GJ503" s="101">
        <f t="shared" si="331"/>
        <v>0.1835</v>
      </c>
      <c r="GK503" s="101">
        <f t="shared" si="332"/>
        <v>1</v>
      </c>
      <c r="GL503" s="101">
        <f t="shared" si="333"/>
        <v>16</v>
      </c>
    </row>
    <row r="504" spans="170:194" ht="16.5" x14ac:dyDescent="0.2">
      <c r="FN504" s="101">
        <v>499</v>
      </c>
      <c r="FO504" s="101">
        <f t="shared" si="318"/>
        <v>17</v>
      </c>
      <c r="FP504" s="101">
        <f t="shared" si="311"/>
        <v>7</v>
      </c>
      <c r="FQ504" s="14">
        <f t="shared" si="312"/>
        <v>4</v>
      </c>
      <c r="FR504" s="101" t="str">
        <f t="shared" si="319"/>
        <v>夏侯渊专属武器-魂珠-2 8级</v>
      </c>
      <c r="FS504" s="101">
        <f t="shared" si="320"/>
        <v>2</v>
      </c>
      <c r="FT504" s="101">
        <f t="shared" si="321"/>
        <v>8</v>
      </c>
      <c r="FU504" s="101" t="str">
        <f t="shared" si="313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314"/>
        <v>专属强化石1</v>
      </c>
      <c r="FX504" s="101">
        <f t="shared" si="315"/>
        <v>18</v>
      </c>
      <c r="FY504" s="101" t="str">
        <f t="shared" si="316"/>
        <v>专属强化石2</v>
      </c>
      <c r="FZ504" s="101">
        <f t="shared" si="317"/>
        <v>6</v>
      </c>
      <c r="GA504" s="101">
        <f t="shared" si="322"/>
        <v>7.0000000000000007E-2</v>
      </c>
      <c r="GB504" s="101">
        <f t="shared" si="323"/>
        <v>1</v>
      </c>
      <c r="GC504" s="101">
        <f t="shared" si="324"/>
        <v>22</v>
      </c>
      <c r="GD504" s="101">
        <f t="shared" si="325"/>
        <v>0</v>
      </c>
      <c r="GE504" s="101">
        <f t="shared" si="326"/>
        <v>1</v>
      </c>
      <c r="GF504" s="101">
        <f t="shared" si="327"/>
        <v>5</v>
      </c>
      <c r="GG504" s="101">
        <f t="shared" si="328"/>
        <v>3.4000000000000002E-2</v>
      </c>
      <c r="GH504" s="101">
        <f t="shared" si="329"/>
        <v>1</v>
      </c>
      <c r="GI504" s="101">
        <f t="shared" si="330"/>
        <v>10</v>
      </c>
      <c r="GJ504" s="101">
        <f t="shared" si="331"/>
        <v>0.13600000000000001</v>
      </c>
      <c r="GK504" s="101">
        <f t="shared" si="332"/>
        <v>1</v>
      </c>
      <c r="GL504" s="101">
        <f t="shared" si="333"/>
        <v>22</v>
      </c>
    </row>
    <row r="505" spans="170:194" ht="16.5" x14ac:dyDescent="0.2">
      <c r="FN505" s="101">
        <v>500</v>
      </c>
      <c r="FO505" s="101">
        <f t="shared" si="318"/>
        <v>18</v>
      </c>
      <c r="FP505" s="101">
        <f t="shared" si="311"/>
        <v>7</v>
      </c>
      <c r="FQ505" s="14">
        <f t="shared" si="312"/>
        <v>4</v>
      </c>
      <c r="FR505" s="101" t="str">
        <f t="shared" si="319"/>
        <v>夏侯渊专属武器-魂珠-2 9级</v>
      </c>
      <c r="FS505" s="101">
        <f t="shared" si="320"/>
        <v>2</v>
      </c>
      <c r="FT505" s="101">
        <f t="shared" si="321"/>
        <v>9</v>
      </c>
      <c r="FU505" s="101" t="str">
        <f t="shared" si="313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314"/>
        <v>专属强化石1</v>
      </c>
      <c r="FX505" s="101">
        <f t="shared" si="315"/>
        <v>24</v>
      </c>
      <c r="FY505" s="101" t="str">
        <f t="shared" si="316"/>
        <v>专属强化石2</v>
      </c>
      <c r="FZ505" s="101">
        <f t="shared" si="317"/>
        <v>8</v>
      </c>
      <c r="GA505" s="101">
        <f t="shared" si="322"/>
        <v>0.06</v>
      </c>
      <c r="GB505" s="101">
        <f t="shared" si="323"/>
        <v>1</v>
      </c>
      <c r="GC505" s="101">
        <f t="shared" si="324"/>
        <v>27</v>
      </c>
      <c r="GD505" s="101">
        <f t="shared" si="325"/>
        <v>0</v>
      </c>
      <c r="GE505" s="101">
        <f t="shared" si="326"/>
        <v>1</v>
      </c>
      <c r="GF505" s="101">
        <f t="shared" si="327"/>
        <v>6</v>
      </c>
      <c r="GG505" s="101">
        <f t="shared" si="328"/>
        <v>2.8000000000000001E-2</v>
      </c>
      <c r="GH505" s="101">
        <f t="shared" si="329"/>
        <v>1</v>
      </c>
      <c r="GI505" s="101">
        <f t="shared" si="330"/>
        <v>12</v>
      </c>
      <c r="GJ505" s="101">
        <f t="shared" si="331"/>
        <v>0.11210000000000001</v>
      </c>
      <c r="GK505" s="101">
        <f t="shared" si="332"/>
        <v>1</v>
      </c>
      <c r="GL505" s="101">
        <f t="shared" si="333"/>
        <v>27</v>
      </c>
    </row>
    <row r="506" spans="170:194" ht="16.5" x14ac:dyDescent="0.2">
      <c r="FN506" s="101">
        <v>501</v>
      </c>
      <c r="FO506" s="101">
        <f t="shared" si="318"/>
        <v>0</v>
      </c>
      <c r="FP506" s="101">
        <f t="shared" si="311"/>
        <v>7</v>
      </c>
      <c r="FQ506" s="14">
        <f t="shared" si="312"/>
        <v>4</v>
      </c>
      <c r="FR506" s="101" t="str">
        <f t="shared" si="319"/>
        <v>夏侯渊专属武器-魂珠-3 0级</v>
      </c>
      <c r="FS506" s="101">
        <f t="shared" si="320"/>
        <v>3</v>
      </c>
      <c r="FT506" s="101">
        <f t="shared" si="321"/>
        <v>0</v>
      </c>
      <c r="FU506" s="101" t="str">
        <f t="shared" si="313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314"/>
        <v/>
      </c>
      <c r="FX506" s="101" t="str">
        <f t="shared" si="315"/>
        <v/>
      </c>
      <c r="FY506" s="101" t="str">
        <f t="shared" si="316"/>
        <v/>
      </c>
      <c r="FZ506" s="101" t="str">
        <f t="shared" si="317"/>
        <v/>
      </c>
      <c r="GA506" s="101" t="str">
        <f t="shared" si="322"/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27"/>
        <v/>
      </c>
      <c r="GG506" s="101" t="str">
        <f t="shared" si="328"/>
        <v/>
      </c>
      <c r="GH506" s="101" t="str">
        <f t="shared" si="329"/>
        <v/>
      </c>
      <c r="GI506" s="101" t="str">
        <f t="shared" si="330"/>
        <v/>
      </c>
      <c r="GJ506" s="101" t="str">
        <f t="shared" si="331"/>
        <v/>
      </c>
      <c r="GK506" s="101" t="str">
        <f t="shared" si="332"/>
        <v/>
      </c>
      <c r="GL506" s="101" t="str">
        <f t="shared" si="333"/>
        <v/>
      </c>
    </row>
    <row r="507" spans="170:194" ht="16.5" x14ac:dyDescent="0.2">
      <c r="FN507" s="101">
        <v>502</v>
      </c>
      <c r="FO507" s="101">
        <f t="shared" si="318"/>
        <v>19</v>
      </c>
      <c r="FP507" s="101">
        <f t="shared" si="311"/>
        <v>7</v>
      </c>
      <c r="FQ507" s="14">
        <f t="shared" si="312"/>
        <v>4</v>
      </c>
      <c r="FR507" s="101" t="str">
        <f t="shared" si="319"/>
        <v>夏侯渊专属武器-魂珠-3 1级</v>
      </c>
      <c r="FS507" s="101">
        <f t="shared" si="320"/>
        <v>3</v>
      </c>
      <c r="FT507" s="101">
        <f t="shared" si="321"/>
        <v>1</v>
      </c>
      <c r="FU507" s="101" t="str">
        <f t="shared" si="313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314"/>
        <v>专属强化石1</v>
      </c>
      <c r="FX507" s="101">
        <f t="shared" si="315"/>
        <v>4</v>
      </c>
      <c r="FY507" s="101" t="str">
        <f t="shared" si="316"/>
        <v>专属强化石2</v>
      </c>
      <c r="FZ507" s="101">
        <f t="shared" si="317"/>
        <v>2</v>
      </c>
      <c r="GA507" s="101">
        <f t="shared" si="322"/>
        <v>0.31</v>
      </c>
      <c r="GB507" s="101">
        <f t="shared" si="323"/>
        <v>1</v>
      </c>
      <c r="GC507" s="101">
        <f t="shared" si="324"/>
        <v>5</v>
      </c>
      <c r="GD507" s="101">
        <f t="shared" si="325"/>
        <v>0</v>
      </c>
      <c r="GE507" s="101">
        <f t="shared" si="326"/>
        <v>1</v>
      </c>
      <c r="GF507" s="101">
        <f t="shared" si="327"/>
        <v>1</v>
      </c>
      <c r="GG507" s="101">
        <f t="shared" si="328"/>
        <v>0.15409999999999999</v>
      </c>
      <c r="GH507" s="101">
        <f t="shared" si="329"/>
        <v>1</v>
      </c>
      <c r="GI507" s="101">
        <f t="shared" si="330"/>
        <v>2</v>
      </c>
      <c r="GJ507" s="101">
        <f t="shared" si="331"/>
        <v>0.61650000000000005</v>
      </c>
      <c r="GK507" s="101">
        <f t="shared" si="332"/>
        <v>1</v>
      </c>
      <c r="GL507" s="101">
        <f t="shared" si="333"/>
        <v>5</v>
      </c>
    </row>
    <row r="508" spans="170:194" ht="16.5" x14ac:dyDescent="0.2">
      <c r="FN508" s="101">
        <v>503</v>
      </c>
      <c r="FO508" s="101">
        <f t="shared" si="318"/>
        <v>20</v>
      </c>
      <c r="FP508" s="101">
        <f t="shared" si="311"/>
        <v>7</v>
      </c>
      <c r="FQ508" s="14">
        <f t="shared" si="312"/>
        <v>4</v>
      </c>
      <c r="FR508" s="101" t="str">
        <f t="shared" si="319"/>
        <v>夏侯渊专属武器-魂珠-3 2级</v>
      </c>
      <c r="FS508" s="101">
        <f t="shared" si="320"/>
        <v>3</v>
      </c>
      <c r="FT508" s="101">
        <f t="shared" si="321"/>
        <v>2</v>
      </c>
      <c r="FU508" s="101" t="str">
        <f t="shared" si="313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314"/>
        <v>专属强化石1</v>
      </c>
      <c r="FX508" s="101">
        <f t="shared" si="315"/>
        <v>4</v>
      </c>
      <c r="FY508" s="101" t="str">
        <f t="shared" si="316"/>
        <v>专属强化石2</v>
      </c>
      <c r="FZ508" s="101">
        <f t="shared" si="317"/>
        <v>2</v>
      </c>
      <c r="GA508" s="101">
        <f t="shared" si="322"/>
        <v>0.15</v>
      </c>
      <c r="GB508" s="101">
        <f t="shared" si="323"/>
        <v>1</v>
      </c>
      <c r="GC508" s="101">
        <f t="shared" si="324"/>
        <v>10</v>
      </c>
      <c r="GD508" s="101">
        <f t="shared" si="325"/>
        <v>0</v>
      </c>
      <c r="GE508" s="101">
        <f t="shared" si="326"/>
        <v>1</v>
      </c>
      <c r="GF508" s="101">
        <f t="shared" si="327"/>
        <v>2</v>
      </c>
      <c r="GG508" s="101">
        <f t="shared" si="328"/>
        <v>7.7100000000000002E-2</v>
      </c>
      <c r="GH508" s="101">
        <f t="shared" si="329"/>
        <v>1</v>
      </c>
      <c r="GI508" s="101">
        <f t="shared" si="330"/>
        <v>5</v>
      </c>
      <c r="GJ508" s="101">
        <f t="shared" si="331"/>
        <v>0.30830000000000002</v>
      </c>
      <c r="GK508" s="101">
        <f t="shared" si="332"/>
        <v>1</v>
      </c>
      <c r="GL508" s="101">
        <f t="shared" si="333"/>
        <v>10</v>
      </c>
    </row>
    <row r="509" spans="170:194" ht="16.5" x14ac:dyDescent="0.2">
      <c r="FN509" s="101">
        <v>504</v>
      </c>
      <c r="FO509" s="101">
        <f t="shared" si="318"/>
        <v>21</v>
      </c>
      <c r="FP509" s="101">
        <f t="shared" si="311"/>
        <v>7</v>
      </c>
      <c r="FQ509" s="14">
        <f t="shared" si="312"/>
        <v>4</v>
      </c>
      <c r="FR509" s="101" t="str">
        <f t="shared" si="319"/>
        <v>夏侯渊专属武器-魂珠-3 3级</v>
      </c>
      <c r="FS509" s="101">
        <f t="shared" si="320"/>
        <v>3</v>
      </c>
      <c r="FT509" s="101">
        <f t="shared" si="321"/>
        <v>3</v>
      </c>
      <c r="FU509" s="101" t="str">
        <f t="shared" si="313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314"/>
        <v>专属强化石1</v>
      </c>
      <c r="FX509" s="101">
        <f t="shared" si="315"/>
        <v>6</v>
      </c>
      <c r="FY509" s="101" t="str">
        <f t="shared" si="316"/>
        <v>专属强化石2</v>
      </c>
      <c r="FZ509" s="101">
        <f t="shared" si="317"/>
        <v>3</v>
      </c>
      <c r="GA509" s="101">
        <f t="shared" si="322"/>
        <v>0.15</v>
      </c>
      <c r="GB509" s="101">
        <f t="shared" si="323"/>
        <v>1</v>
      </c>
      <c r="GC509" s="101">
        <f t="shared" si="324"/>
        <v>10</v>
      </c>
      <c r="GD509" s="101">
        <f t="shared" si="325"/>
        <v>0</v>
      </c>
      <c r="GE509" s="101">
        <f t="shared" si="326"/>
        <v>1</v>
      </c>
      <c r="GF509" s="101">
        <f t="shared" si="327"/>
        <v>2</v>
      </c>
      <c r="GG509" s="101">
        <f t="shared" si="328"/>
        <v>7.7100000000000002E-2</v>
      </c>
      <c r="GH509" s="101">
        <f t="shared" si="329"/>
        <v>1</v>
      </c>
      <c r="GI509" s="101">
        <f t="shared" si="330"/>
        <v>5</v>
      </c>
      <c r="GJ509" s="101">
        <f t="shared" si="331"/>
        <v>0.30830000000000002</v>
      </c>
      <c r="GK509" s="101">
        <f t="shared" si="332"/>
        <v>1</v>
      </c>
      <c r="GL509" s="101">
        <f t="shared" si="333"/>
        <v>10</v>
      </c>
    </row>
    <row r="510" spans="170:194" ht="16.5" x14ac:dyDescent="0.2">
      <c r="FN510" s="101">
        <v>505</v>
      </c>
      <c r="FO510" s="101">
        <f t="shared" si="318"/>
        <v>22</v>
      </c>
      <c r="FP510" s="101">
        <f t="shared" si="311"/>
        <v>7</v>
      </c>
      <c r="FQ510" s="14">
        <f t="shared" si="312"/>
        <v>4</v>
      </c>
      <c r="FR510" s="101" t="str">
        <f t="shared" si="319"/>
        <v>夏侯渊专属武器-魂珠-3 4级</v>
      </c>
      <c r="FS510" s="101">
        <f t="shared" si="320"/>
        <v>3</v>
      </c>
      <c r="FT510" s="101">
        <f t="shared" si="321"/>
        <v>4</v>
      </c>
      <c r="FU510" s="101" t="str">
        <f t="shared" si="313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314"/>
        <v>专属强化石1</v>
      </c>
      <c r="FX510" s="101">
        <f t="shared" si="315"/>
        <v>6</v>
      </c>
      <c r="FY510" s="101" t="str">
        <f t="shared" si="316"/>
        <v>专属强化石2</v>
      </c>
      <c r="FZ510" s="101">
        <f t="shared" si="317"/>
        <v>3</v>
      </c>
      <c r="GA510" s="101">
        <f t="shared" si="322"/>
        <v>0.09</v>
      </c>
      <c r="GB510" s="101">
        <f t="shared" si="323"/>
        <v>1</v>
      </c>
      <c r="GC510" s="101">
        <f t="shared" si="324"/>
        <v>16</v>
      </c>
      <c r="GD510" s="101">
        <f t="shared" si="325"/>
        <v>0</v>
      </c>
      <c r="GE510" s="101">
        <f t="shared" si="326"/>
        <v>1</v>
      </c>
      <c r="GF510" s="101">
        <f t="shared" si="327"/>
        <v>4</v>
      </c>
      <c r="GG510" s="101">
        <f t="shared" si="328"/>
        <v>4.6199999999999998E-2</v>
      </c>
      <c r="GH510" s="101">
        <f t="shared" si="329"/>
        <v>1</v>
      </c>
      <c r="GI510" s="101">
        <f t="shared" si="330"/>
        <v>8</v>
      </c>
      <c r="GJ510" s="101">
        <f t="shared" si="331"/>
        <v>0.185</v>
      </c>
      <c r="GK510" s="101">
        <f t="shared" si="332"/>
        <v>1</v>
      </c>
      <c r="GL510" s="101">
        <f t="shared" si="333"/>
        <v>16</v>
      </c>
    </row>
    <row r="511" spans="170:194" ht="16.5" x14ac:dyDescent="0.2">
      <c r="FN511" s="101">
        <v>506</v>
      </c>
      <c r="FO511" s="101">
        <f t="shared" si="318"/>
        <v>23</v>
      </c>
      <c r="FP511" s="101">
        <f t="shared" si="311"/>
        <v>7</v>
      </c>
      <c r="FQ511" s="14">
        <f t="shared" si="312"/>
        <v>4</v>
      </c>
      <c r="FR511" s="101" t="str">
        <f t="shared" si="319"/>
        <v>夏侯渊专属武器-魂珠-3 5级</v>
      </c>
      <c r="FS511" s="101">
        <f t="shared" si="320"/>
        <v>3</v>
      </c>
      <c r="FT511" s="101">
        <f t="shared" si="321"/>
        <v>5</v>
      </c>
      <c r="FU511" s="101" t="str">
        <f t="shared" si="313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314"/>
        <v>专属强化石1</v>
      </c>
      <c r="FX511" s="101">
        <f t="shared" si="315"/>
        <v>8</v>
      </c>
      <c r="FY511" s="101" t="str">
        <f t="shared" si="316"/>
        <v>专属强化石2</v>
      </c>
      <c r="FZ511" s="101">
        <f t="shared" si="317"/>
        <v>4</v>
      </c>
      <c r="GA511" s="101">
        <f t="shared" si="322"/>
        <v>0.08</v>
      </c>
      <c r="GB511" s="101">
        <f t="shared" si="323"/>
        <v>1</v>
      </c>
      <c r="GC511" s="101">
        <f t="shared" si="324"/>
        <v>19</v>
      </c>
      <c r="GD511" s="101">
        <f t="shared" si="325"/>
        <v>0</v>
      </c>
      <c r="GE511" s="101">
        <f t="shared" si="326"/>
        <v>1</v>
      </c>
      <c r="GF511" s="101">
        <f t="shared" si="327"/>
        <v>5</v>
      </c>
      <c r="GG511" s="101">
        <f t="shared" si="328"/>
        <v>3.85E-2</v>
      </c>
      <c r="GH511" s="101">
        <f t="shared" si="329"/>
        <v>1</v>
      </c>
      <c r="GI511" s="101">
        <f t="shared" si="330"/>
        <v>9</v>
      </c>
      <c r="GJ511" s="101">
        <f t="shared" si="331"/>
        <v>0.15409999999999999</v>
      </c>
      <c r="GK511" s="101">
        <f t="shared" si="332"/>
        <v>1</v>
      </c>
      <c r="GL511" s="101">
        <f t="shared" si="333"/>
        <v>19</v>
      </c>
    </row>
    <row r="512" spans="170:194" ht="16.5" x14ac:dyDescent="0.2">
      <c r="FN512" s="101">
        <v>507</v>
      </c>
      <c r="FO512" s="101">
        <f t="shared" si="318"/>
        <v>24</v>
      </c>
      <c r="FP512" s="101">
        <f t="shared" si="311"/>
        <v>7</v>
      </c>
      <c r="FQ512" s="14">
        <f t="shared" si="312"/>
        <v>4</v>
      </c>
      <c r="FR512" s="101" t="str">
        <f t="shared" si="319"/>
        <v>夏侯渊专属武器-魂珠-3 6级</v>
      </c>
      <c r="FS512" s="101">
        <f t="shared" si="320"/>
        <v>3</v>
      </c>
      <c r="FT512" s="101">
        <f t="shared" si="321"/>
        <v>6</v>
      </c>
      <c r="FU512" s="101" t="str">
        <f t="shared" si="313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314"/>
        <v>专属强化石1</v>
      </c>
      <c r="FX512" s="101">
        <f t="shared" si="315"/>
        <v>10</v>
      </c>
      <c r="FY512" s="101" t="str">
        <f t="shared" si="316"/>
        <v>专属强化石2</v>
      </c>
      <c r="FZ512" s="101">
        <f t="shared" si="317"/>
        <v>5</v>
      </c>
      <c r="GA512" s="101">
        <f t="shared" si="322"/>
        <v>0.06</v>
      </c>
      <c r="GB512" s="101">
        <f t="shared" si="323"/>
        <v>1</v>
      </c>
      <c r="GC512" s="101">
        <f t="shared" si="324"/>
        <v>25</v>
      </c>
      <c r="GD512" s="101">
        <f t="shared" si="325"/>
        <v>0</v>
      </c>
      <c r="GE512" s="101">
        <f t="shared" si="326"/>
        <v>1</v>
      </c>
      <c r="GF512" s="101">
        <f t="shared" si="327"/>
        <v>6</v>
      </c>
      <c r="GG512" s="101">
        <f t="shared" si="328"/>
        <v>2.9600000000000001E-2</v>
      </c>
      <c r="GH512" s="101">
        <f t="shared" si="329"/>
        <v>1</v>
      </c>
      <c r="GI512" s="101">
        <f t="shared" si="330"/>
        <v>12</v>
      </c>
      <c r="GJ512" s="101">
        <f t="shared" si="331"/>
        <v>0.1186</v>
      </c>
      <c r="GK512" s="101">
        <f t="shared" si="332"/>
        <v>1</v>
      </c>
      <c r="GL512" s="101">
        <f t="shared" si="333"/>
        <v>25</v>
      </c>
    </row>
    <row r="513" spans="170:194" ht="16.5" x14ac:dyDescent="0.2">
      <c r="FN513" s="101">
        <v>508</v>
      </c>
      <c r="FO513" s="101">
        <f t="shared" si="318"/>
        <v>25</v>
      </c>
      <c r="FP513" s="101">
        <f t="shared" si="311"/>
        <v>7</v>
      </c>
      <c r="FQ513" s="14">
        <f t="shared" si="312"/>
        <v>4</v>
      </c>
      <c r="FR513" s="101" t="str">
        <f t="shared" si="319"/>
        <v>夏侯渊专属武器-魂珠-3 7级</v>
      </c>
      <c r="FS513" s="101">
        <f t="shared" si="320"/>
        <v>3</v>
      </c>
      <c r="FT513" s="101">
        <f t="shared" si="321"/>
        <v>7</v>
      </c>
      <c r="FU513" s="101" t="str">
        <f t="shared" si="313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314"/>
        <v>专属强化石1</v>
      </c>
      <c r="FX513" s="101">
        <f t="shared" si="315"/>
        <v>12</v>
      </c>
      <c r="FY513" s="101" t="str">
        <f t="shared" si="316"/>
        <v>专属强化石2</v>
      </c>
      <c r="FZ513" s="101">
        <f t="shared" si="317"/>
        <v>6</v>
      </c>
      <c r="GA513" s="101">
        <f t="shared" si="322"/>
        <v>0.04</v>
      </c>
      <c r="GB513" s="101">
        <f t="shared" si="323"/>
        <v>1</v>
      </c>
      <c r="GC513" s="101">
        <f t="shared" si="324"/>
        <v>34</v>
      </c>
      <c r="GD513" s="101">
        <f t="shared" si="325"/>
        <v>0</v>
      </c>
      <c r="GE513" s="101">
        <f t="shared" si="326"/>
        <v>1</v>
      </c>
      <c r="GF513" s="101">
        <f t="shared" si="327"/>
        <v>8</v>
      </c>
      <c r="GG513" s="101">
        <f t="shared" si="328"/>
        <v>2.1999999999999999E-2</v>
      </c>
      <c r="GH513" s="101">
        <f t="shared" si="329"/>
        <v>1</v>
      </c>
      <c r="GI513" s="101">
        <f t="shared" si="330"/>
        <v>16</v>
      </c>
      <c r="GJ513" s="101">
        <f t="shared" si="331"/>
        <v>8.8099999999999998E-2</v>
      </c>
      <c r="GK513" s="101">
        <f t="shared" si="332"/>
        <v>1</v>
      </c>
      <c r="GL513" s="101">
        <f t="shared" si="333"/>
        <v>34</v>
      </c>
    </row>
    <row r="514" spans="170:194" ht="16.5" x14ac:dyDescent="0.2">
      <c r="FN514" s="101">
        <v>509</v>
      </c>
      <c r="FO514" s="101">
        <f t="shared" si="318"/>
        <v>26</v>
      </c>
      <c r="FP514" s="101">
        <f t="shared" si="311"/>
        <v>7</v>
      </c>
      <c r="FQ514" s="14">
        <f t="shared" si="312"/>
        <v>4</v>
      </c>
      <c r="FR514" s="101" t="str">
        <f t="shared" si="319"/>
        <v>夏侯渊专属武器-魂珠-3 8级</v>
      </c>
      <c r="FS514" s="101">
        <f t="shared" si="320"/>
        <v>3</v>
      </c>
      <c r="FT514" s="101">
        <f t="shared" si="321"/>
        <v>8</v>
      </c>
      <c r="FU514" s="101" t="str">
        <f t="shared" si="313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314"/>
        <v>专属强化石1</v>
      </c>
      <c r="FX514" s="101">
        <f t="shared" si="315"/>
        <v>16</v>
      </c>
      <c r="FY514" s="101" t="str">
        <f t="shared" si="316"/>
        <v>专属强化石2</v>
      </c>
      <c r="FZ514" s="101">
        <f t="shared" si="317"/>
        <v>8</v>
      </c>
      <c r="GA514" s="101">
        <f t="shared" si="322"/>
        <v>0.04</v>
      </c>
      <c r="GB514" s="101">
        <f t="shared" si="323"/>
        <v>1</v>
      </c>
      <c r="GC514" s="101">
        <f t="shared" si="324"/>
        <v>41</v>
      </c>
      <c r="GD514" s="101">
        <f t="shared" si="325"/>
        <v>0</v>
      </c>
      <c r="GE514" s="101">
        <f t="shared" si="326"/>
        <v>1</v>
      </c>
      <c r="GF514" s="101">
        <f t="shared" si="327"/>
        <v>10</v>
      </c>
      <c r="GG514" s="101">
        <f t="shared" si="328"/>
        <v>1.8100000000000002E-2</v>
      </c>
      <c r="GH514" s="101">
        <f t="shared" si="329"/>
        <v>1</v>
      </c>
      <c r="GI514" s="101">
        <f t="shared" si="330"/>
        <v>19</v>
      </c>
      <c r="GJ514" s="101">
        <f t="shared" si="331"/>
        <v>7.2499999999999995E-2</v>
      </c>
      <c r="GK514" s="101">
        <f t="shared" si="332"/>
        <v>1</v>
      </c>
      <c r="GL514" s="101">
        <f t="shared" si="333"/>
        <v>41</v>
      </c>
    </row>
    <row r="515" spans="170:194" ht="16.5" x14ac:dyDescent="0.2">
      <c r="FN515" s="101">
        <v>510</v>
      </c>
      <c r="FO515" s="101">
        <f t="shared" si="318"/>
        <v>27</v>
      </c>
      <c r="FP515" s="101">
        <f t="shared" si="311"/>
        <v>7</v>
      </c>
      <c r="FQ515" s="14">
        <f t="shared" si="312"/>
        <v>4</v>
      </c>
      <c r="FR515" s="101" t="str">
        <f t="shared" si="319"/>
        <v>夏侯渊专属武器-魂珠-3 9级</v>
      </c>
      <c r="FS515" s="101">
        <f t="shared" si="320"/>
        <v>3</v>
      </c>
      <c r="FT515" s="101">
        <f t="shared" si="321"/>
        <v>9</v>
      </c>
      <c r="FU515" s="101" t="str">
        <f t="shared" si="313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314"/>
        <v>专属强化石1</v>
      </c>
      <c r="FX515" s="101">
        <f t="shared" si="315"/>
        <v>20</v>
      </c>
      <c r="FY515" s="101" t="str">
        <f t="shared" si="316"/>
        <v>专属强化石2</v>
      </c>
      <c r="FZ515" s="101">
        <f t="shared" si="317"/>
        <v>10</v>
      </c>
      <c r="GA515" s="101">
        <f t="shared" si="322"/>
        <v>0.03</v>
      </c>
      <c r="GB515" s="101">
        <f t="shared" si="323"/>
        <v>1</v>
      </c>
      <c r="GC515" s="101">
        <f t="shared" si="324"/>
        <v>54</v>
      </c>
      <c r="GD515" s="101">
        <f t="shared" si="325"/>
        <v>0</v>
      </c>
      <c r="GE515" s="101">
        <f t="shared" si="326"/>
        <v>1</v>
      </c>
      <c r="GF515" s="101">
        <f t="shared" si="327"/>
        <v>12</v>
      </c>
      <c r="GG515" s="101">
        <f t="shared" si="328"/>
        <v>1.4E-2</v>
      </c>
      <c r="GH515" s="101">
        <f t="shared" si="329"/>
        <v>1</v>
      </c>
      <c r="GI515" s="101">
        <f t="shared" si="330"/>
        <v>25</v>
      </c>
      <c r="GJ515" s="101">
        <f t="shared" si="331"/>
        <v>5.6000000000000001E-2</v>
      </c>
      <c r="GK515" s="101">
        <f t="shared" si="332"/>
        <v>1</v>
      </c>
      <c r="GL515" s="101">
        <f t="shared" si="333"/>
        <v>54</v>
      </c>
    </row>
    <row r="516" spans="170:194" ht="16.5" x14ac:dyDescent="0.2">
      <c r="FN516" s="101">
        <v>511</v>
      </c>
      <c r="FO516" s="101">
        <f t="shared" si="318"/>
        <v>0</v>
      </c>
      <c r="FP516" s="101">
        <f t="shared" si="311"/>
        <v>7</v>
      </c>
      <c r="FQ516" s="14">
        <f t="shared" si="312"/>
        <v>4</v>
      </c>
      <c r="FR516" s="101" t="str">
        <f t="shared" si="319"/>
        <v>夏侯渊专属武器-魂珠-4 0级</v>
      </c>
      <c r="FS516" s="101">
        <f t="shared" si="320"/>
        <v>4</v>
      </c>
      <c r="FT516" s="101">
        <f t="shared" si="321"/>
        <v>0</v>
      </c>
      <c r="FU516" s="101" t="str">
        <f t="shared" si="313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314"/>
        <v/>
      </c>
      <c r="FX516" s="101" t="str">
        <f t="shared" si="315"/>
        <v/>
      </c>
      <c r="FY516" s="101" t="str">
        <f t="shared" si="316"/>
        <v/>
      </c>
      <c r="FZ516" s="101" t="str">
        <f t="shared" si="317"/>
        <v/>
      </c>
      <c r="GA516" s="101" t="str">
        <f t="shared" si="322"/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27"/>
        <v/>
      </c>
      <c r="GG516" s="101" t="str">
        <f t="shared" si="328"/>
        <v/>
      </c>
      <c r="GH516" s="101" t="str">
        <f t="shared" si="329"/>
        <v/>
      </c>
      <c r="GI516" s="101" t="str">
        <f t="shared" si="330"/>
        <v/>
      </c>
      <c r="GJ516" s="101" t="str">
        <f t="shared" si="331"/>
        <v/>
      </c>
      <c r="GK516" s="101" t="str">
        <f t="shared" si="332"/>
        <v/>
      </c>
      <c r="GL516" s="101" t="str">
        <f t="shared" si="333"/>
        <v/>
      </c>
    </row>
    <row r="517" spans="170:194" ht="16.5" x14ac:dyDescent="0.2">
      <c r="FN517" s="101">
        <v>512</v>
      </c>
      <c r="FO517" s="101">
        <f t="shared" si="318"/>
        <v>28</v>
      </c>
      <c r="FP517" s="101">
        <f t="shared" si="311"/>
        <v>7</v>
      </c>
      <c r="FQ517" s="14">
        <f t="shared" si="312"/>
        <v>4</v>
      </c>
      <c r="FR517" s="101" t="str">
        <f t="shared" si="319"/>
        <v>夏侯渊专属武器-魂珠-4 1级</v>
      </c>
      <c r="FS517" s="101">
        <f t="shared" si="320"/>
        <v>4</v>
      </c>
      <c r="FT517" s="101">
        <f t="shared" si="321"/>
        <v>1</v>
      </c>
      <c r="FU517" s="101" t="str">
        <f t="shared" si="313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314"/>
        <v>专属强化石2</v>
      </c>
      <c r="FX517" s="101">
        <f t="shared" si="315"/>
        <v>3</v>
      </c>
      <c r="FY517" s="101" t="str">
        <f t="shared" si="316"/>
        <v>专属强化石3</v>
      </c>
      <c r="FZ517" s="101">
        <f t="shared" si="317"/>
        <v>1</v>
      </c>
      <c r="GA517" s="101">
        <f t="shared" si="322"/>
        <v>0.2</v>
      </c>
      <c r="GB517" s="101">
        <f t="shared" si="323"/>
        <v>1</v>
      </c>
      <c r="GC517" s="101">
        <f t="shared" si="324"/>
        <v>7</v>
      </c>
      <c r="GD517" s="101">
        <f t="shared" si="325"/>
        <v>0</v>
      </c>
      <c r="GE517" s="101">
        <f t="shared" si="326"/>
        <v>1</v>
      </c>
      <c r="GF517" s="101">
        <f t="shared" si="327"/>
        <v>2</v>
      </c>
      <c r="GG517" s="101">
        <f t="shared" si="328"/>
        <v>0.1012</v>
      </c>
      <c r="GH517" s="101">
        <f t="shared" si="329"/>
        <v>1</v>
      </c>
      <c r="GI517" s="101">
        <f t="shared" si="330"/>
        <v>3</v>
      </c>
      <c r="GJ517" s="101">
        <f t="shared" si="331"/>
        <v>0.40479999999999999</v>
      </c>
      <c r="GK517" s="101">
        <f t="shared" si="332"/>
        <v>1</v>
      </c>
      <c r="GL517" s="101">
        <f t="shared" si="333"/>
        <v>7</v>
      </c>
    </row>
    <row r="518" spans="170:194" ht="16.5" x14ac:dyDescent="0.2">
      <c r="FN518" s="101">
        <v>513</v>
      </c>
      <c r="FO518" s="101">
        <f t="shared" si="318"/>
        <v>29</v>
      </c>
      <c r="FP518" s="101">
        <f t="shared" si="311"/>
        <v>7</v>
      </c>
      <c r="FQ518" s="14">
        <f t="shared" si="312"/>
        <v>4</v>
      </c>
      <c r="FR518" s="101" t="str">
        <f t="shared" si="319"/>
        <v>夏侯渊专属武器-魂珠-4 2级</v>
      </c>
      <c r="FS518" s="101">
        <f t="shared" si="320"/>
        <v>4</v>
      </c>
      <c r="FT518" s="101">
        <f t="shared" si="321"/>
        <v>2</v>
      </c>
      <c r="FU518" s="101" t="str">
        <f t="shared" si="313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314"/>
        <v>专属强化石2</v>
      </c>
      <c r="FX518" s="101">
        <f t="shared" si="315"/>
        <v>3</v>
      </c>
      <c r="FY518" s="101" t="str">
        <f t="shared" si="316"/>
        <v>专属强化石3</v>
      </c>
      <c r="FZ518" s="101">
        <f t="shared" si="317"/>
        <v>1</v>
      </c>
      <c r="GA518" s="101">
        <f t="shared" si="322"/>
        <v>0.1</v>
      </c>
      <c r="GB518" s="101">
        <f t="shared" si="323"/>
        <v>1</v>
      </c>
      <c r="GC518" s="101">
        <f t="shared" si="324"/>
        <v>15</v>
      </c>
      <c r="GD518" s="101">
        <f t="shared" si="325"/>
        <v>0</v>
      </c>
      <c r="GE518" s="101">
        <f t="shared" si="326"/>
        <v>1</v>
      </c>
      <c r="GF518" s="101">
        <f t="shared" si="327"/>
        <v>3</v>
      </c>
      <c r="GG518" s="101">
        <f t="shared" si="328"/>
        <v>5.0599999999999999E-2</v>
      </c>
      <c r="GH518" s="101">
        <f t="shared" si="329"/>
        <v>1</v>
      </c>
      <c r="GI518" s="101">
        <f t="shared" si="330"/>
        <v>7</v>
      </c>
      <c r="GJ518" s="101">
        <f t="shared" si="331"/>
        <v>0.2024</v>
      </c>
      <c r="GK518" s="101">
        <f t="shared" si="332"/>
        <v>1</v>
      </c>
      <c r="GL518" s="101">
        <f t="shared" si="333"/>
        <v>15</v>
      </c>
    </row>
    <row r="519" spans="170:194" ht="16.5" x14ac:dyDescent="0.2">
      <c r="FN519" s="101">
        <v>514</v>
      </c>
      <c r="FO519" s="101">
        <f t="shared" si="318"/>
        <v>30</v>
      </c>
      <c r="FP519" s="101">
        <f t="shared" ref="FP519:FP582" si="334">INT((FN519-1)/80+1)</f>
        <v>7</v>
      </c>
      <c r="FQ519" s="14">
        <f t="shared" ref="FQ519:FQ582" si="335">INDEX($FJ$6:$FJ$26,FP519)</f>
        <v>4</v>
      </c>
      <c r="FR519" s="101" t="str">
        <f t="shared" si="319"/>
        <v>夏侯渊专属武器-魂珠-4 3级</v>
      </c>
      <c r="FS519" s="101">
        <f t="shared" si="320"/>
        <v>4</v>
      </c>
      <c r="FT519" s="101">
        <f t="shared" si="321"/>
        <v>3</v>
      </c>
      <c r="FU519" s="101" t="str">
        <f t="shared" ref="FU519:FU582" si="336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337">IF($FT519&gt;0,IF(INDEX($EI$6:$EI$77,$FO519)&gt;=FW$3,INDEX(EL$6:EL$77,$FO519),""),"")</f>
        <v>专属强化石2</v>
      </c>
      <c r="FX519" s="101">
        <f t="shared" ref="FX519:FX582" si="338">IF($FT519&gt;0,IF(INDEX($EI$6:$EI$77,$FO519)&gt;=FX$3,INDEX(EM$6:EM$77,$FO519),""),"")</f>
        <v>3</v>
      </c>
      <c r="FY519" s="101" t="str">
        <f t="shared" ref="FY519:FY582" si="339">IF($FT519&gt;0,IF(INDEX($EI$6:$EI$77,$FO519)&gt;=FY$3,INDEX(EN$6:EN$77,$FO519),""),"")</f>
        <v>专属强化石3</v>
      </c>
      <c r="FZ519" s="101">
        <f t="shared" ref="FZ519:FZ582" si="340">IF($FT519&gt;0,IF(INDEX($EI$6:$EI$77,$FO519)&gt;=FZ$3,INDEX(EO$6:EO$77,$FO519),""),"")</f>
        <v>1</v>
      </c>
      <c r="GA519" s="101">
        <f t="shared" si="322"/>
        <v>7.0000000000000007E-2</v>
      </c>
      <c r="GB519" s="101">
        <f t="shared" si="323"/>
        <v>1</v>
      </c>
      <c r="GC519" s="101">
        <f t="shared" si="324"/>
        <v>22</v>
      </c>
      <c r="GD519" s="101">
        <f t="shared" si="325"/>
        <v>0</v>
      </c>
      <c r="GE519" s="101">
        <f t="shared" si="326"/>
        <v>1</v>
      </c>
      <c r="GF519" s="101">
        <f t="shared" si="327"/>
        <v>5</v>
      </c>
      <c r="GG519" s="101">
        <f t="shared" si="328"/>
        <v>3.3700000000000001E-2</v>
      </c>
      <c r="GH519" s="101">
        <f t="shared" si="329"/>
        <v>1</v>
      </c>
      <c r="GI519" s="101">
        <f t="shared" si="330"/>
        <v>10</v>
      </c>
      <c r="GJ519" s="101">
        <f t="shared" si="331"/>
        <v>0.13489999999999999</v>
      </c>
      <c r="GK519" s="101">
        <f t="shared" si="332"/>
        <v>1</v>
      </c>
      <c r="GL519" s="101">
        <f t="shared" si="333"/>
        <v>22</v>
      </c>
    </row>
    <row r="520" spans="170:194" ht="16.5" x14ac:dyDescent="0.2">
      <c r="FN520" s="101">
        <v>515</v>
      </c>
      <c r="FO520" s="101">
        <f t="shared" si="318"/>
        <v>31</v>
      </c>
      <c r="FP520" s="101">
        <f t="shared" si="334"/>
        <v>7</v>
      </c>
      <c r="FQ520" s="14">
        <f t="shared" si="335"/>
        <v>4</v>
      </c>
      <c r="FR520" s="101" t="str">
        <f t="shared" si="319"/>
        <v>夏侯渊专属武器-魂珠-4 4级</v>
      </c>
      <c r="FS520" s="101">
        <f t="shared" si="320"/>
        <v>4</v>
      </c>
      <c r="FT520" s="101">
        <f t="shared" si="321"/>
        <v>4</v>
      </c>
      <c r="FU520" s="101" t="str">
        <f t="shared" si="336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337"/>
        <v>专属强化石2</v>
      </c>
      <c r="FX520" s="101">
        <f t="shared" si="338"/>
        <v>5</v>
      </c>
      <c r="FY520" s="101" t="str">
        <f t="shared" si="339"/>
        <v>专属强化石3</v>
      </c>
      <c r="FZ520" s="101">
        <f t="shared" si="340"/>
        <v>2</v>
      </c>
      <c r="GA520" s="101">
        <f t="shared" si="322"/>
        <v>0.08</v>
      </c>
      <c r="GB520" s="101">
        <f t="shared" si="323"/>
        <v>1</v>
      </c>
      <c r="GC520" s="101">
        <f t="shared" si="324"/>
        <v>19</v>
      </c>
      <c r="GD520" s="101">
        <f t="shared" si="325"/>
        <v>0</v>
      </c>
      <c r="GE520" s="101">
        <f t="shared" si="326"/>
        <v>1</v>
      </c>
      <c r="GF520" s="101">
        <f t="shared" si="327"/>
        <v>4</v>
      </c>
      <c r="GG520" s="101">
        <f t="shared" si="328"/>
        <v>4.0500000000000001E-2</v>
      </c>
      <c r="GH520" s="101">
        <f t="shared" si="329"/>
        <v>1</v>
      </c>
      <c r="GI520" s="101">
        <f t="shared" si="330"/>
        <v>9</v>
      </c>
      <c r="GJ520" s="101">
        <f t="shared" si="331"/>
        <v>0.16189999999999999</v>
      </c>
      <c r="GK520" s="101">
        <f t="shared" si="332"/>
        <v>1</v>
      </c>
      <c r="GL520" s="101">
        <f t="shared" si="333"/>
        <v>19</v>
      </c>
    </row>
    <row r="521" spans="170:194" ht="16.5" x14ac:dyDescent="0.2">
      <c r="FN521" s="101">
        <v>516</v>
      </c>
      <c r="FO521" s="101">
        <f t="shared" si="318"/>
        <v>32</v>
      </c>
      <c r="FP521" s="101">
        <f t="shared" si="334"/>
        <v>7</v>
      </c>
      <c r="FQ521" s="14">
        <f t="shared" si="335"/>
        <v>4</v>
      </c>
      <c r="FR521" s="101" t="str">
        <f t="shared" si="319"/>
        <v>夏侯渊专属武器-魂珠-4 5级</v>
      </c>
      <c r="FS521" s="101">
        <f t="shared" si="320"/>
        <v>4</v>
      </c>
      <c r="FT521" s="101">
        <f t="shared" si="321"/>
        <v>5</v>
      </c>
      <c r="FU521" s="101" t="str">
        <f t="shared" si="336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337"/>
        <v>专属强化石2</v>
      </c>
      <c r="FX521" s="101">
        <f t="shared" si="338"/>
        <v>5</v>
      </c>
      <c r="FY521" s="101" t="str">
        <f t="shared" si="339"/>
        <v>专属强化石3</v>
      </c>
      <c r="FZ521" s="101">
        <f t="shared" si="340"/>
        <v>2</v>
      </c>
      <c r="GA521" s="101">
        <f t="shared" si="322"/>
        <v>0.05</v>
      </c>
      <c r="GB521" s="101">
        <f t="shared" si="323"/>
        <v>1</v>
      </c>
      <c r="GC521" s="101">
        <f t="shared" si="324"/>
        <v>30</v>
      </c>
      <c r="GD521" s="101">
        <f t="shared" si="325"/>
        <v>0</v>
      </c>
      <c r="GE521" s="101">
        <f t="shared" si="326"/>
        <v>1</v>
      </c>
      <c r="GF521" s="101">
        <f t="shared" si="327"/>
        <v>7</v>
      </c>
      <c r="GG521" s="101">
        <f t="shared" si="328"/>
        <v>2.53E-2</v>
      </c>
      <c r="GH521" s="101">
        <f t="shared" si="329"/>
        <v>1</v>
      </c>
      <c r="GI521" s="101">
        <f t="shared" si="330"/>
        <v>14</v>
      </c>
      <c r="GJ521" s="101">
        <f t="shared" si="331"/>
        <v>0.1012</v>
      </c>
      <c r="GK521" s="101">
        <f t="shared" si="332"/>
        <v>1</v>
      </c>
      <c r="GL521" s="101">
        <f t="shared" si="333"/>
        <v>30</v>
      </c>
    </row>
    <row r="522" spans="170:194" ht="16.5" x14ac:dyDescent="0.2">
      <c r="FN522" s="101">
        <v>517</v>
      </c>
      <c r="FO522" s="101">
        <f t="shared" si="318"/>
        <v>33</v>
      </c>
      <c r="FP522" s="101">
        <f t="shared" si="334"/>
        <v>7</v>
      </c>
      <c r="FQ522" s="14">
        <f t="shared" si="335"/>
        <v>4</v>
      </c>
      <c r="FR522" s="101" t="str">
        <f t="shared" si="319"/>
        <v>夏侯渊专属武器-魂珠-4 6级</v>
      </c>
      <c r="FS522" s="101">
        <f t="shared" si="320"/>
        <v>4</v>
      </c>
      <c r="FT522" s="101">
        <f t="shared" si="321"/>
        <v>6</v>
      </c>
      <c r="FU522" s="101" t="str">
        <f t="shared" si="336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337"/>
        <v>专属强化石2</v>
      </c>
      <c r="FX522" s="101">
        <f t="shared" si="338"/>
        <v>5</v>
      </c>
      <c r="FY522" s="101" t="str">
        <f t="shared" si="339"/>
        <v>专属强化石3</v>
      </c>
      <c r="FZ522" s="101">
        <f t="shared" si="340"/>
        <v>2</v>
      </c>
      <c r="GA522" s="101">
        <f t="shared" si="322"/>
        <v>0.03</v>
      </c>
      <c r="GB522" s="101">
        <f t="shared" si="323"/>
        <v>1</v>
      </c>
      <c r="GC522" s="101">
        <f t="shared" si="324"/>
        <v>48</v>
      </c>
      <c r="GD522" s="101">
        <f t="shared" si="325"/>
        <v>0</v>
      </c>
      <c r="GE522" s="101">
        <f t="shared" si="326"/>
        <v>1</v>
      </c>
      <c r="GF522" s="101">
        <f t="shared" si="327"/>
        <v>11</v>
      </c>
      <c r="GG522" s="101">
        <f t="shared" si="328"/>
        <v>1.5599999999999999E-2</v>
      </c>
      <c r="GH522" s="101">
        <f t="shared" si="329"/>
        <v>1</v>
      </c>
      <c r="GI522" s="101">
        <f t="shared" si="330"/>
        <v>22</v>
      </c>
      <c r="GJ522" s="101">
        <f t="shared" si="331"/>
        <v>6.2300000000000001E-2</v>
      </c>
      <c r="GK522" s="101">
        <f t="shared" si="332"/>
        <v>1</v>
      </c>
      <c r="GL522" s="101">
        <f t="shared" si="333"/>
        <v>48</v>
      </c>
    </row>
    <row r="523" spans="170:194" ht="16.5" x14ac:dyDescent="0.2">
      <c r="FN523" s="101">
        <v>518</v>
      </c>
      <c r="FO523" s="101">
        <f t="shared" si="318"/>
        <v>34</v>
      </c>
      <c r="FP523" s="101">
        <f t="shared" si="334"/>
        <v>7</v>
      </c>
      <c r="FQ523" s="14">
        <f t="shared" si="335"/>
        <v>4</v>
      </c>
      <c r="FR523" s="101" t="str">
        <f t="shared" si="319"/>
        <v>夏侯渊专属武器-魂珠-4 7级</v>
      </c>
      <c r="FS523" s="101">
        <f t="shared" si="320"/>
        <v>4</v>
      </c>
      <c r="FT523" s="101">
        <f t="shared" si="321"/>
        <v>7</v>
      </c>
      <c r="FU523" s="101" t="str">
        <f t="shared" si="336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337"/>
        <v>专属强化石2</v>
      </c>
      <c r="FX523" s="101">
        <f t="shared" si="338"/>
        <v>8</v>
      </c>
      <c r="FY523" s="101" t="str">
        <f t="shared" si="339"/>
        <v>专属强化石3</v>
      </c>
      <c r="FZ523" s="101">
        <f t="shared" si="340"/>
        <v>3</v>
      </c>
      <c r="GA523" s="101">
        <f t="shared" si="322"/>
        <v>0.03</v>
      </c>
      <c r="GB523" s="101">
        <f t="shared" si="323"/>
        <v>1</v>
      </c>
      <c r="GC523" s="101">
        <f t="shared" si="324"/>
        <v>52</v>
      </c>
      <c r="GD523" s="101">
        <f t="shared" si="325"/>
        <v>0</v>
      </c>
      <c r="GE523" s="101">
        <f t="shared" si="326"/>
        <v>1</v>
      </c>
      <c r="GF523" s="101">
        <f t="shared" si="327"/>
        <v>12</v>
      </c>
      <c r="GG523" s="101">
        <f t="shared" si="328"/>
        <v>1.4500000000000001E-2</v>
      </c>
      <c r="GH523" s="101">
        <f t="shared" si="329"/>
        <v>1</v>
      </c>
      <c r="GI523" s="101">
        <f t="shared" si="330"/>
        <v>24</v>
      </c>
      <c r="GJ523" s="101">
        <f t="shared" si="331"/>
        <v>5.7799999999999997E-2</v>
      </c>
      <c r="GK523" s="101">
        <f t="shared" si="332"/>
        <v>1</v>
      </c>
      <c r="GL523" s="101">
        <f t="shared" si="333"/>
        <v>52</v>
      </c>
    </row>
    <row r="524" spans="170:194" ht="16.5" x14ac:dyDescent="0.2">
      <c r="FN524" s="101">
        <v>519</v>
      </c>
      <c r="FO524" s="101">
        <f t="shared" si="318"/>
        <v>35</v>
      </c>
      <c r="FP524" s="101">
        <f t="shared" si="334"/>
        <v>7</v>
      </c>
      <c r="FQ524" s="14">
        <f t="shared" si="335"/>
        <v>4</v>
      </c>
      <c r="FR524" s="101" t="str">
        <f t="shared" si="319"/>
        <v>夏侯渊专属武器-魂珠-4 8级</v>
      </c>
      <c r="FS524" s="101">
        <f t="shared" si="320"/>
        <v>4</v>
      </c>
      <c r="FT524" s="101">
        <f t="shared" si="321"/>
        <v>8</v>
      </c>
      <c r="FU524" s="101" t="str">
        <f t="shared" si="336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337"/>
        <v>专属强化石2</v>
      </c>
      <c r="FX524" s="101">
        <f t="shared" si="338"/>
        <v>11</v>
      </c>
      <c r="FY524" s="101" t="str">
        <f t="shared" si="339"/>
        <v>专属强化石3</v>
      </c>
      <c r="FZ524" s="101">
        <f t="shared" si="340"/>
        <v>4</v>
      </c>
      <c r="GA524" s="101">
        <f t="shared" si="322"/>
        <v>0.02</v>
      </c>
      <c r="GB524" s="101">
        <f t="shared" si="323"/>
        <v>1</v>
      </c>
      <c r="GC524" s="101">
        <f t="shared" si="324"/>
        <v>63</v>
      </c>
      <c r="GD524" s="101">
        <f t="shared" si="325"/>
        <v>0</v>
      </c>
      <c r="GE524" s="101">
        <f t="shared" si="326"/>
        <v>1</v>
      </c>
      <c r="GF524" s="101">
        <f t="shared" si="327"/>
        <v>15</v>
      </c>
      <c r="GG524" s="101">
        <f t="shared" si="328"/>
        <v>1.1900000000000001E-2</v>
      </c>
      <c r="GH524" s="101">
        <f t="shared" si="329"/>
        <v>1</v>
      </c>
      <c r="GI524" s="101">
        <f t="shared" si="330"/>
        <v>29</v>
      </c>
      <c r="GJ524" s="101">
        <f t="shared" si="331"/>
        <v>4.7600000000000003E-2</v>
      </c>
      <c r="GK524" s="101">
        <f t="shared" si="332"/>
        <v>1</v>
      </c>
      <c r="GL524" s="101">
        <f t="shared" si="333"/>
        <v>63</v>
      </c>
    </row>
    <row r="525" spans="170:194" ht="16.5" x14ac:dyDescent="0.2">
      <c r="FN525" s="101">
        <v>520</v>
      </c>
      <c r="FO525" s="101">
        <f t="shared" si="318"/>
        <v>36</v>
      </c>
      <c r="FP525" s="101">
        <f t="shared" si="334"/>
        <v>7</v>
      </c>
      <c r="FQ525" s="14">
        <f t="shared" si="335"/>
        <v>4</v>
      </c>
      <c r="FR525" s="101" t="str">
        <f t="shared" si="319"/>
        <v>夏侯渊专属武器-魂珠-4 9级</v>
      </c>
      <c r="FS525" s="101">
        <f t="shared" si="320"/>
        <v>4</v>
      </c>
      <c r="FT525" s="101">
        <f t="shared" si="321"/>
        <v>9</v>
      </c>
      <c r="FU525" s="101" t="str">
        <f t="shared" si="336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337"/>
        <v>专属强化石2</v>
      </c>
      <c r="FX525" s="101">
        <f t="shared" si="338"/>
        <v>16</v>
      </c>
      <c r="FY525" s="101" t="str">
        <f t="shared" si="339"/>
        <v>专属强化石3</v>
      </c>
      <c r="FZ525" s="101">
        <f t="shared" si="340"/>
        <v>6</v>
      </c>
      <c r="GA525" s="101">
        <f t="shared" si="322"/>
        <v>0.02</v>
      </c>
      <c r="GB525" s="101">
        <f t="shared" si="323"/>
        <v>1</v>
      </c>
      <c r="GC525" s="101">
        <f t="shared" si="324"/>
        <v>68</v>
      </c>
      <c r="GD525" s="101">
        <f t="shared" si="325"/>
        <v>0</v>
      </c>
      <c r="GE525" s="101">
        <f t="shared" si="326"/>
        <v>1</v>
      </c>
      <c r="GF525" s="101">
        <f t="shared" si="327"/>
        <v>16</v>
      </c>
      <c r="GG525" s="101">
        <f t="shared" si="328"/>
        <v>1.0999999999999999E-2</v>
      </c>
      <c r="GH525" s="101">
        <f t="shared" si="329"/>
        <v>1</v>
      </c>
      <c r="GI525" s="101">
        <f t="shared" si="330"/>
        <v>32</v>
      </c>
      <c r="GJ525" s="101">
        <f t="shared" si="331"/>
        <v>4.4200000000000003E-2</v>
      </c>
      <c r="GK525" s="101">
        <f t="shared" si="332"/>
        <v>1</v>
      </c>
      <c r="GL525" s="101">
        <f t="shared" si="333"/>
        <v>68</v>
      </c>
    </row>
    <row r="526" spans="170:194" ht="16.5" x14ac:dyDescent="0.2">
      <c r="FN526" s="101">
        <v>521</v>
      </c>
      <c r="FO526" s="101">
        <f t="shared" si="318"/>
        <v>0</v>
      </c>
      <c r="FP526" s="101">
        <f t="shared" si="334"/>
        <v>7</v>
      </c>
      <c r="FQ526" s="14">
        <f t="shared" si="335"/>
        <v>4</v>
      </c>
      <c r="FR526" s="101" t="str">
        <f t="shared" si="319"/>
        <v>夏侯渊专属武器-魂珠-5 0级</v>
      </c>
      <c r="FS526" s="101">
        <f t="shared" si="320"/>
        <v>5</v>
      </c>
      <c r="FT526" s="101">
        <f t="shared" si="321"/>
        <v>0</v>
      </c>
      <c r="FU526" s="101" t="str">
        <f t="shared" si="336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337"/>
        <v/>
      </c>
      <c r="FX526" s="101" t="str">
        <f t="shared" si="338"/>
        <v/>
      </c>
      <c r="FY526" s="101" t="str">
        <f t="shared" si="339"/>
        <v/>
      </c>
      <c r="FZ526" s="101" t="str">
        <f t="shared" si="340"/>
        <v/>
      </c>
      <c r="GA526" s="101" t="str">
        <f t="shared" si="322"/>
        <v/>
      </c>
      <c r="GB526" s="101" t="str">
        <f t="shared" si="323"/>
        <v/>
      </c>
      <c r="GC526" s="101" t="str">
        <f t="shared" si="324"/>
        <v/>
      </c>
      <c r="GD526" s="101" t="str">
        <f t="shared" si="325"/>
        <v/>
      </c>
      <c r="GE526" s="101" t="str">
        <f t="shared" si="326"/>
        <v/>
      </c>
      <c r="GF526" s="101" t="str">
        <f t="shared" si="327"/>
        <v/>
      </c>
      <c r="GG526" s="101" t="str">
        <f t="shared" si="328"/>
        <v/>
      </c>
      <c r="GH526" s="101" t="str">
        <f t="shared" si="329"/>
        <v/>
      </c>
      <c r="GI526" s="101" t="str">
        <f t="shared" si="330"/>
        <v/>
      </c>
      <c r="GJ526" s="101" t="str">
        <f t="shared" si="331"/>
        <v/>
      </c>
      <c r="GK526" s="101" t="str">
        <f t="shared" si="332"/>
        <v/>
      </c>
      <c r="GL526" s="101" t="str">
        <f t="shared" si="333"/>
        <v/>
      </c>
    </row>
    <row r="527" spans="170:194" ht="16.5" x14ac:dyDescent="0.2">
      <c r="FN527" s="101">
        <v>522</v>
      </c>
      <c r="FO527" s="101">
        <f t="shared" si="318"/>
        <v>37</v>
      </c>
      <c r="FP527" s="101">
        <f t="shared" si="334"/>
        <v>7</v>
      </c>
      <c r="FQ527" s="14">
        <f t="shared" si="335"/>
        <v>4</v>
      </c>
      <c r="FR527" s="101" t="str">
        <f t="shared" si="319"/>
        <v>夏侯渊专属武器-魂珠-5 1级</v>
      </c>
      <c r="FS527" s="101">
        <f t="shared" si="320"/>
        <v>5</v>
      </c>
      <c r="FT527" s="101">
        <f t="shared" si="321"/>
        <v>1</v>
      </c>
      <c r="FU527" s="101" t="str">
        <f t="shared" si="336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337"/>
        <v>专属强化石2</v>
      </c>
      <c r="FX527" s="101">
        <f t="shared" si="338"/>
        <v>3</v>
      </c>
      <c r="FY527" s="101" t="str">
        <f t="shared" si="339"/>
        <v>专属强化石3</v>
      </c>
      <c r="FZ527" s="101">
        <f t="shared" si="340"/>
        <v>2</v>
      </c>
      <c r="GA527" s="101">
        <f t="shared" si="322"/>
        <v>0.2</v>
      </c>
      <c r="GB527" s="101">
        <f t="shared" si="323"/>
        <v>1</v>
      </c>
      <c r="GC527" s="101">
        <f t="shared" si="324"/>
        <v>7</v>
      </c>
      <c r="GD527" s="101">
        <f t="shared" si="325"/>
        <v>0</v>
      </c>
      <c r="GE527" s="101">
        <f t="shared" si="326"/>
        <v>1</v>
      </c>
      <c r="GF527" s="101">
        <f t="shared" si="327"/>
        <v>2</v>
      </c>
      <c r="GG527" s="101">
        <f t="shared" si="328"/>
        <v>0.1012</v>
      </c>
      <c r="GH527" s="101">
        <f t="shared" si="329"/>
        <v>1</v>
      </c>
      <c r="GI527" s="101">
        <f t="shared" si="330"/>
        <v>3</v>
      </c>
      <c r="GJ527" s="101">
        <f t="shared" si="331"/>
        <v>0.40479999999999999</v>
      </c>
      <c r="GK527" s="101">
        <f t="shared" si="332"/>
        <v>1</v>
      </c>
      <c r="GL527" s="101">
        <f t="shared" si="333"/>
        <v>7</v>
      </c>
    </row>
    <row r="528" spans="170:194" ht="16.5" x14ac:dyDescent="0.2">
      <c r="FN528" s="101">
        <v>523</v>
      </c>
      <c r="FO528" s="101">
        <f t="shared" si="318"/>
        <v>38</v>
      </c>
      <c r="FP528" s="101">
        <f t="shared" si="334"/>
        <v>7</v>
      </c>
      <c r="FQ528" s="14">
        <f t="shared" si="335"/>
        <v>4</v>
      </c>
      <c r="FR528" s="101" t="str">
        <f t="shared" si="319"/>
        <v>夏侯渊专属武器-魂珠-5 2级</v>
      </c>
      <c r="FS528" s="101">
        <f t="shared" si="320"/>
        <v>5</v>
      </c>
      <c r="FT528" s="101">
        <f t="shared" si="321"/>
        <v>2</v>
      </c>
      <c r="FU528" s="101" t="str">
        <f t="shared" si="336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337"/>
        <v>专属强化石2</v>
      </c>
      <c r="FX528" s="101">
        <f t="shared" si="338"/>
        <v>3</v>
      </c>
      <c r="FY528" s="101" t="str">
        <f t="shared" si="339"/>
        <v>专属强化石3</v>
      </c>
      <c r="FZ528" s="101">
        <f t="shared" si="340"/>
        <v>2</v>
      </c>
      <c r="GA528" s="101">
        <f t="shared" si="322"/>
        <v>0.1</v>
      </c>
      <c r="GB528" s="101">
        <f t="shared" si="323"/>
        <v>1</v>
      </c>
      <c r="GC528" s="101">
        <f t="shared" si="324"/>
        <v>15</v>
      </c>
      <c r="GD528" s="101">
        <f t="shared" si="325"/>
        <v>0</v>
      </c>
      <c r="GE528" s="101">
        <f t="shared" si="326"/>
        <v>1</v>
      </c>
      <c r="GF528" s="101">
        <f t="shared" si="327"/>
        <v>3</v>
      </c>
      <c r="GG528" s="101">
        <f t="shared" si="328"/>
        <v>5.0599999999999999E-2</v>
      </c>
      <c r="GH528" s="101">
        <f t="shared" si="329"/>
        <v>1</v>
      </c>
      <c r="GI528" s="101">
        <f t="shared" si="330"/>
        <v>7</v>
      </c>
      <c r="GJ528" s="101">
        <f t="shared" si="331"/>
        <v>0.2024</v>
      </c>
      <c r="GK528" s="101">
        <f t="shared" si="332"/>
        <v>1</v>
      </c>
      <c r="GL528" s="101">
        <f t="shared" si="333"/>
        <v>15</v>
      </c>
    </row>
    <row r="529" spans="170:194" ht="16.5" x14ac:dyDescent="0.2">
      <c r="FN529" s="101">
        <v>524</v>
      </c>
      <c r="FO529" s="101">
        <f t="shared" si="318"/>
        <v>39</v>
      </c>
      <c r="FP529" s="101">
        <f t="shared" si="334"/>
        <v>7</v>
      </c>
      <c r="FQ529" s="14">
        <f t="shared" si="335"/>
        <v>4</v>
      </c>
      <c r="FR529" s="101" t="str">
        <f t="shared" si="319"/>
        <v>夏侯渊专属武器-魂珠-5 3级</v>
      </c>
      <c r="FS529" s="101">
        <f t="shared" si="320"/>
        <v>5</v>
      </c>
      <c r="FT529" s="101">
        <f t="shared" si="321"/>
        <v>3</v>
      </c>
      <c r="FU529" s="101" t="str">
        <f t="shared" si="336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337"/>
        <v>专属强化石2</v>
      </c>
      <c r="FX529" s="101">
        <f t="shared" si="338"/>
        <v>3</v>
      </c>
      <c r="FY529" s="101" t="str">
        <f t="shared" si="339"/>
        <v>专属强化石3</v>
      </c>
      <c r="FZ529" s="101">
        <f t="shared" si="340"/>
        <v>2</v>
      </c>
      <c r="GA529" s="101">
        <f t="shared" si="322"/>
        <v>7.0000000000000007E-2</v>
      </c>
      <c r="GB529" s="101">
        <f t="shared" si="323"/>
        <v>1</v>
      </c>
      <c r="GC529" s="101">
        <f t="shared" si="324"/>
        <v>22</v>
      </c>
      <c r="GD529" s="101">
        <f t="shared" si="325"/>
        <v>0</v>
      </c>
      <c r="GE529" s="101">
        <f t="shared" si="326"/>
        <v>1</v>
      </c>
      <c r="GF529" s="101">
        <f t="shared" si="327"/>
        <v>5</v>
      </c>
      <c r="GG529" s="101">
        <f t="shared" si="328"/>
        <v>3.3700000000000001E-2</v>
      </c>
      <c r="GH529" s="101">
        <f t="shared" si="329"/>
        <v>1</v>
      </c>
      <c r="GI529" s="101">
        <f t="shared" si="330"/>
        <v>10</v>
      </c>
      <c r="GJ529" s="101">
        <f t="shared" si="331"/>
        <v>0.13489999999999999</v>
      </c>
      <c r="GK529" s="101">
        <f t="shared" si="332"/>
        <v>1</v>
      </c>
      <c r="GL529" s="101">
        <f t="shared" si="333"/>
        <v>22</v>
      </c>
    </row>
    <row r="530" spans="170:194" ht="16.5" x14ac:dyDescent="0.2">
      <c r="FN530" s="101">
        <v>525</v>
      </c>
      <c r="FO530" s="101">
        <f t="shared" si="318"/>
        <v>40</v>
      </c>
      <c r="FP530" s="101">
        <f t="shared" si="334"/>
        <v>7</v>
      </c>
      <c r="FQ530" s="14">
        <f t="shared" si="335"/>
        <v>4</v>
      </c>
      <c r="FR530" s="101" t="str">
        <f t="shared" si="319"/>
        <v>夏侯渊专属武器-魂珠-5 4级</v>
      </c>
      <c r="FS530" s="101">
        <f t="shared" si="320"/>
        <v>5</v>
      </c>
      <c r="FT530" s="101">
        <f t="shared" si="321"/>
        <v>4</v>
      </c>
      <c r="FU530" s="101" t="str">
        <f t="shared" si="336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337"/>
        <v>专属强化石2</v>
      </c>
      <c r="FX530" s="101">
        <f t="shared" si="338"/>
        <v>5</v>
      </c>
      <c r="FY530" s="101" t="str">
        <f t="shared" si="339"/>
        <v>专属强化石3</v>
      </c>
      <c r="FZ530" s="101">
        <f t="shared" si="340"/>
        <v>3</v>
      </c>
      <c r="GA530" s="101">
        <f t="shared" si="322"/>
        <v>0.06</v>
      </c>
      <c r="GB530" s="101">
        <f t="shared" si="323"/>
        <v>1</v>
      </c>
      <c r="GC530" s="101">
        <f t="shared" si="324"/>
        <v>25</v>
      </c>
      <c r="GD530" s="101">
        <f t="shared" si="325"/>
        <v>0</v>
      </c>
      <c r="GE530" s="101">
        <f t="shared" si="326"/>
        <v>1</v>
      </c>
      <c r="GF530" s="101">
        <f t="shared" si="327"/>
        <v>6</v>
      </c>
      <c r="GG530" s="101">
        <f t="shared" si="328"/>
        <v>3.04E-2</v>
      </c>
      <c r="GH530" s="101">
        <f t="shared" si="329"/>
        <v>1</v>
      </c>
      <c r="GI530" s="101">
        <f t="shared" si="330"/>
        <v>12</v>
      </c>
      <c r="GJ530" s="101">
        <f t="shared" si="331"/>
        <v>0.12139999999999999</v>
      </c>
      <c r="GK530" s="101">
        <f t="shared" si="332"/>
        <v>1</v>
      </c>
      <c r="GL530" s="101">
        <f t="shared" si="333"/>
        <v>25</v>
      </c>
    </row>
    <row r="531" spans="170:194" ht="16.5" x14ac:dyDescent="0.2">
      <c r="FN531" s="101">
        <v>526</v>
      </c>
      <c r="FO531" s="101">
        <f t="shared" si="318"/>
        <v>41</v>
      </c>
      <c r="FP531" s="101">
        <f t="shared" si="334"/>
        <v>7</v>
      </c>
      <c r="FQ531" s="14">
        <f t="shared" si="335"/>
        <v>4</v>
      </c>
      <c r="FR531" s="101" t="str">
        <f t="shared" si="319"/>
        <v>夏侯渊专属武器-魂珠-5 5级</v>
      </c>
      <c r="FS531" s="101">
        <f t="shared" si="320"/>
        <v>5</v>
      </c>
      <c r="FT531" s="101">
        <f t="shared" si="321"/>
        <v>5</v>
      </c>
      <c r="FU531" s="101" t="str">
        <f t="shared" si="336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337"/>
        <v>专属强化石2</v>
      </c>
      <c r="FX531" s="101">
        <f t="shared" si="338"/>
        <v>5</v>
      </c>
      <c r="FY531" s="101" t="str">
        <f t="shared" si="339"/>
        <v>专属强化石3</v>
      </c>
      <c r="FZ531" s="101">
        <f t="shared" si="340"/>
        <v>3</v>
      </c>
      <c r="GA531" s="101">
        <f t="shared" si="322"/>
        <v>0.04</v>
      </c>
      <c r="GB531" s="101">
        <f t="shared" si="323"/>
        <v>1</v>
      </c>
      <c r="GC531" s="101">
        <f t="shared" si="324"/>
        <v>40</v>
      </c>
      <c r="GD531" s="101">
        <f t="shared" si="325"/>
        <v>0</v>
      </c>
      <c r="GE531" s="101">
        <f t="shared" si="326"/>
        <v>1</v>
      </c>
      <c r="GF531" s="101">
        <f t="shared" si="327"/>
        <v>9</v>
      </c>
      <c r="GG531" s="101">
        <f t="shared" si="328"/>
        <v>1.9E-2</v>
      </c>
      <c r="GH531" s="101">
        <f t="shared" si="329"/>
        <v>1</v>
      </c>
      <c r="GI531" s="101">
        <f t="shared" si="330"/>
        <v>18</v>
      </c>
      <c r="GJ531" s="101">
        <f t="shared" si="331"/>
        <v>7.5899999999999995E-2</v>
      </c>
      <c r="GK531" s="101">
        <f t="shared" si="332"/>
        <v>1</v>
      </c>
      <c r="GL531" s="101">
        <f t="shared" si="333"/>
        <v>40</v>
      </c>
    </row>
    <row r="532" spans="170:194" ht="16.5" x14ac:dyDescent="0.2">
      <c r="FN532" s="101">
        <v>527</v>
      </c>
      <c r="FO532" s="101">
        <f t="shared" si="318"/>
        <v>42</v>
      </c>
      <c r="FP532" s="101">
        <f t="shared" si="334"/>
        <v>7</v>
      </c>
      <c r="FQ532" s="14">
        <f t="shared" si="335"/>
        <v>4</v>
      </c>
      <c r="FR532" s="101" t="str">
        <f t="shared" si="319"/>
        <v>夏侯渊专属武器-魂珠-5 6级</v>
      </c>
      <c r="FS532" s="101">
        <f t="shared" si="320"/>
        <v>5</v>
      </c>
      <c r="FT532" s="101">
        <f t="shared" si="321"/>
        <v>6</v>
      </c>
      <c r="FU532" s="101" t="str">
        <f t="shared" si="336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337"/>
        <v>专属强化石2</v>
      </c>
      <c r="FX532" s="101">
        <f t="shared" si="338"/>
        <v>8</v>
      </c>
      <c r="FY532" s="101" t="str">
        <f t="shared" si="339"/>
        <v>专属强化石3</v>
      </c>
      <c r="FZ532" s="101">
        <f t="shared" si="340"/>
        <v>5</v>
      </c>
      <c r="GA532" s="101">
        <f t="shared" si="322"/>
        <v>0.04</v>
      </c>
      <c r="GB532" s="101">
        <f t="shared" si="323"/>
        <v>1</v>
      </c>
      <c r="GC532" s="101">
        <f t="shared" si="324"/>
        <v>39</v>
      </c>
      <c r="GD532" s="101">
        <f t="shared" si="325"/>
        <v>0</v>
      </c>
      <c r="GE532" s="101">
        <f t="shared" si="326"/>
        <v>1</v>
      </c>
      <c r="GF532" s="101">
        <f t="shared" si="327"/>
        <v>9</v>
      </c>
      <c r="GG532" s="101">
        <f t="shared" si="328"/>
        <v>1.95E-2</v>
      </c>
      <c r="GH532" s="101">
        <f t="shared" si="329"/>
        <v>1</v>
      </c>
      <c r="GI532" s="101">
        <f t="shared" si="330"/>
        <v>18</v>
      </c>
      <c r="GJ532" s="101">
        <f t="shared" si="331"/>
        <v>7.7799999999999994E-2</v>
      </c>
      <c r="GK532" s="101">
        <f t="shared" si="332"/>
        <v>1</v>
      </c>
      <c r="GL532" s="101">
        <f t="shared" si="333"/>
        <v>39</v>
      </c>
    </row>
    <row r="533" spans="170:194" ht="16.5" x14ac:dyDescent="0.2">
      <c r="FN533" s="101">
        <v>528</v>
      </c>
      <c r="FO533" s="101">
        <f t="shared" si="318"/>
        <v>43</v>
      </c>
      <c r="FP533" s="101">
        <f t="shared" si="334"/>
        <v>7</v>
      </c>
      <c r="FQ533" s="14">
        <f t="shared" si="335"/>
        <v>4</v>
      </c>
      <c r="FR533" s="101" t="str">
        <f t="shared" si="319"/>
        <v>夏侯渊专属武器-魂珠-5 7级</v>
      </c>
      <c r="FS533" s="101">
        <f t="shared" si="320"/>
        <v>5</v>
      </c>
      <c r="FT533" s="101">
        <f t="shared" si="321"/>
        <v>7</v>
      </c>
      <c r="FU533" s="101" t="str">
        <f t="shared" si="336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337"/>
        <v>专属强化石2</v>
      </c>
      <c r="FX533" s="101">
        <f t="shared" si="338"/>
        <v>8</v>
      </c>
      <c r="FY533" s="101" t="str">
        <f t="shared" si="339"/>
        <v>专属强化石3</v>
      </c>
      <c r="FZ533" s="101">
        <f t="shared" si="340"/>
        <v>5</v>
      </c>
      <c r="GA533" s="101">
        <f t="shared" si="322"/>
        <v>0.02</v>
      </c>
      <c r="GB533" s="101">
        <f t="shared" si="323"/>
        <v>1</v>
      </c>
      <c r="GC533" s="101">
        <f t="shared" si="324"/>
        <v>62</v>
      </c>
      <c r="GD533" s="101">
        <f t="shared" si="325"/>
        <v>0</v>
      </c>
      <c r="GE533" s="101">
        <f t="shared" si="326"/>
        <v>1</v>
      </c>
      <c r="GF533" s="101">
        <f t="shared" si="327"/>
        <v>15</v>
      </c>
      <c r="GG533" s="101">
        <f t="shared" si="328"/>
        <v>1.2E-2</v>
      </c>
      <c r="GH533" s="101">
        <f t="shared" si="329"/>
        <v>1</v>
      </c>
      <c r="GI533" s="101">
        <f t="shared" si="330"/>
        <v>29</v>
      </c>
      <c r="GJ533" s="101">
        <f t="shared" si="331"/>
        <v>4.82E-2</v>
      </c>
      <c r="GK533" s="101">
        <f t="shared" si="332"/>
        <v>1</v>
      </c>
      <c r="GL533" s="101">
        <f t="shared" si="333"/>
        <v>62</v>
      </c>
    </row>
    <row r="534" spans="170:194" ht="16.5" x14ac:dyDescent="0.2">
      <c r="FN534" s="101">
        <v>529</v>
      </c>
      <c r="FO534" s="101">
        <f t="shared" ref="FO534:FO597" si="341">IF(FT534&gt;0,(FS534-1)*9+FT534,0)</f>
        <v>44</v>
      </c>
      <c r="FP534" s="101">
        <f t="shared" si="334"/>
        <v>7</v>
      </c>
      <c r="FQ534" s="14">
        <f t="shared" si="335"/>
        <v>4</v>
      </c>
      <c r="FR534" s="101" t="str">
        <f t="shared" ref="FR534:FR597" si="342">INDEX($FI$6:$FI$26,FP534)&amp;"专属武器-魂珠-"&amp;FS534&amp;" "&amp;FT534&amp;"级"</f>
        <v>夏侯渊专属武器-魂珠-5 8级</v>
      </c>
      <c r="FS534" s="101">
        <f t="shared" ref="FS534:FS597" si="343">INT((FN534-(FP534-1)*80-1)/10)+1</f>
        <v>5</v>
      </c>
      <c r="FT534" s="101">
        <f t="shared" ref="FT534:FT597" si="344">FN534-(FP534-1)*80-(FS534-1)*10-1</f>
        <v>8</v>
      </c>
      <c r="FU534" s="101" t="str">
        <f t="shared" si="336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337"/>
        <v>专属强化石2</v>
      </c>
      <c r="FX534" s="101">
        <f t="shared" si="338"/>
        <v>11</v>
      </c>
      <c r="FY534" s="101" t="str">
        <f t="shared" si="339"/>
        <v>专属强化石3</v>
      </c>
      <c r="FZ534" s="101">
        <f t="shared" si="340"/>
        <v>7</v>
      </c>
      <c r="GA534" s="101">
        <f t="shared" ref="GA534:GA597" si="345">IF($FT534&gt;0,INDEX(EP$6:EP$77,$FO534),"")</f>
        <v>0.02</v>
      </c>
      <c r="GB534" s="101">
        <f t="shared" ref="GB534:GB597" si="346">IF($FT534&gt;0,INDEX(EQ$6:EQ$77,$FO534),"")</f>
        <v>1</v>
      </c>
      <c r="GC534" s="101">
        <f t="shared" ref="GC534:GC597" si="347">IF($FT534&gt;0,INDEX(ER$6:ER$77,$FO534),"")</f>
        <v>72</v>
      </c>
      <c r="GD534" s="101">
        <f t="shared" ref="GD534:GD597" si="348">IF($FT534&gt;0,INDEX(EV$6:EV$77,$FO534),"")</f>
        <v>0</v>
      </c>
      <c r="GE534" s="101">
        <f t="shared" ref="GE534:GE597" si="349">IF($FT534&gt;0,INDEX(EW$6:EW$77,$FO534),"")</f>
        <v>1</v>
      </c>
      <c r="GF534" s="101">
        <f t="shared" ref="GF534:GF597" si="350">IF($FT534&gt;0,INDEX(EX$6:EX$77,$FO534),"")</f>
        <v>17</v>
      </c>
      <c r="GG534" s="101">
        <f t="shared" ref="GG534:GG597" si="351">IF($FT534&gt;0,INDEX(EY$6:EY$77,$FO534),"")</f>
        <v>1.04E-2</v>
      </c>
      <c r="GH534" s="101">
        <f t="shared" ref="GH534:GH597" si="352">IF($FT534&gt;0,INDEX(EZ$6:EZ$77,$FO534),"")</f>
        <v>1</v>
      </c>
      <c r="GI534" s="101">
        <f t="shared" ref="GI534:GI597" si="353">IF($FT534&gt;0,INDEX(FA$6:FA$77,$FO534),"")</f>
        <v>34</v>
      </c>
      <c r="GJ534" s="101">
        <f t="shared" ref="GJ534:GJ597" si="354">IF($FT534&gt;0,INDEX(FB$6:FB$77,$FO534),"")</f>
        <v>4.1700000000000001E-2</v>
      </c>
      <c r="GK534" s="101">
        <f t="shared" ref="GK534:GK597" si="355">IF($FT534&gt;0,INDEX(FC$6:FC$77,$FO534),"")</f>
        <v>1</v>
      </c>
      <c r="GL534" s="101">
        <f t="shared" ref="GL534:GL597" si="356">IF($FT534&gt;0,INDEX(FD$6:FD$77,$FO534),"")</f>
        <v>72</v>
      </c>
    </row>
    <row r="535" spans="170:194" ht="16.5" x14ac:dyDescent="0.2">
      <c r="FN535" s="101">
        <v>530</v>
      </c>
      <c r="FO535" s="101">
        <f t="shared" si="341"/>
        <v>45</v>
      </c>
      <c r="FP535" s="101">
        <f t="shared" si="334"/>
        <v>7</v>
      </c>
      <c r="FQ535" s="14">
        <f t="shared" si="335"/>
        <v>4</v>
      </c>
      <c r="FR535" s="101" t="str">
        <f t="shared" si="342"/>
        <v>夏侯渊专属武器-魂珠-5 9级</v>
      </c>
      <c r="FS535" s="101">
        <f t="shared" si="343"/>
        <v>5</v>
      </c>
      <c r="FT535" s="101">
        <f t="shared" si="344"/>
        <v>9</v>
      </c>
      <c r="FU535" s="101" t="str">
        <f t="shared" si="336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337"/>
        <v>专属强化石2</v>
      </c>
      <c r="FX535" s="101">
        <f t="shared" si="338"/>
        <v>14</v>
      </c>
      <c r="FY535" s="101" t="str">
        <f t="shared" si="339"/>
        <v>专属强化石3</v>
      </c>
      <c r="FZ535" s="101">
        <f t="shared" si="340"/>
        <v>9</v>
      </c>
      <c r="GA535" s="101">
        <f t="shared" si="345"/>
        <v>0.02</v>
      </c>
      <c r="GB535" s="101">
        <f t="shared" si="346"/>
        <v>1</v>
      </c>
      <c r="GC535" s="101">
        <f t="shared" si="347"/>
        <v>91</v>
      </c>
      <c r="GD535" s="101">
        <f t="shared" si="348"/>
        <v>0</v>
      </c>
      <c r="GE535" s="101">
        <f t="shared" si="349"/>
        <v>1</v>
      </c>
      <c r="GF535" s="101">
        <f t="shared" si="350"/>
        <v>21</v>
      </c>
      <c r="GG535" s="101">
        <f t="shared" si="351"/>
        <v>8.3000000000000001E-3</v>
      </c>
      <c r="GH535" s="101">
        <f t="shared" si="352"/>
        <v>1</v>
      </c>
      <c r="GI535" s="101">
        <f t="shared" si="353"/>
        <v>42</v>
      </c>
      <c r="GJ535" s="101">
        <f t="shared" si="354"/>
        <v>3.3099999999999997E-2</v>
      </c>
      <c r="GK535" s="101">
        <f t="shared" si="355"/>
        <v>1</v>
      </c>
      <c r="GL535" s="101">
        <f t="shared" si="356"/>
        <v>91</v>
      </c>
    </row>
    <row r="536" spans="170:194" ht="16.5" x14ac:dyDescent="0.2">
      <c r="FN536" s="101">
        <v>531</v>
      </c>
      <c r="FO536" s="101">
        <f t="shared" si="341"/>
        <v>0</v>
      </c>
      <c r="FP536" s="101">
        <f t="shared" si="334"/>
        <v>7</v>
      </c>
      <c r="FQ536" s="14">
        <f t="shared" si="335"/>
        <v>4</v>
      </c>
      <c r="FR536" s="101" t="str">
        <f t="shared" si="342"/>
        <v>夏侯渊专属武器-魂珠-6 0级</v>
      </c>
      <c r="FS536" s="101">
        <f t="shared" si="343"/>
        <v>6</v>
      </c>
      <c r="FT536" s="101">
        <f t="shared" si="344"/>
        <v>0</v>
      </c>
      <c r="FU536" s="101" t="str">
        <f t="shared" si="336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337"/>
        <v/>
      </c>
      <c r="FX536" s="101" t="str">
        <f t="shared" si="338"/>
        <v/>
      </c>
      <c r="FY536" s="101" t="str">
        <f t="shared" si="339"/>
        <v/>
      </c>
      <c r="FZ536" s="101" t="str">
        <f t="shared" si="340"/>
        <v/>
      </c>
      <c r="GA536" s="101" t="str">
        <f t="shared" si="345"/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0"/>
        <v/>
      </c>
      <c r="GG536" s="101" t="str">
        <f t="shared" si="351"/>
        <v/>
      </c>
      <c r="GH536" s="101" t="str">
        <f t="shared" si="352"/>
        <v/>
      </c>
      <c r="GI536" s="101" t="str">
        <f t="shared" si="353"/>
        <v/>
      </c>
      <c r="GJ536" s="101" t="str">
        <f t="shared" si="354"/>
        <v/>
      </c>
      <c r="GK536" s="101" t="str">
        <f t="shared" si="355"/>
        <v/>
      </c>
      <c r="GL536" s="101" t="str">
        <f t="shared" si="356"/>
        <v/>
      </c>
    </row>
    <row r="537" spans="170:194" ht="16.5" x14ac:dyDescent="0.2">
      <c r="FN537" s="101">
        <v>532</v>
      </c>
      <c r="FO537" s="101">
        <f t="shared" si="341"/>
        <v>46</v>
      </c>
      <c r="FP537" s="101">
        <f t="shared" si="334"/>
        <v>7</v>
      </c>
      <c r="FQ537" s="14">
        <f t="shared" si="335"/>
        <v>4</v>
      </c>
      <c r="FR537" s="101" t="str">
        <f t="shared" si="342"/>
        <v>夏侯渊专属武器-魂珠-6 1级</v>
      </c>
      <c r="FS537" s="101">
        <f t="shared" si="343"/>
        <v>6</v>
      </c>
      <c r="FT537" s="101">
        <f t="shared" si="344"/>
        <v>1</v>
      </c>
      <c r="FU537" s="101" t="str">
        <f t="shared" si="336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337"/>
        <v>专属强化石3</v>
      </c>
      <c r="FX537" s="101">
        <f t="shared" si="338"/>
        <v>5</v>
      </c>
      <c r="FY537" s="101" t="str">
        <f t="shared" si="339"/>
        <v>专属强化石4</v>
      </c>
      <c r="FZ537" s="101">
        <f t="shared" si="340"/>
        <v>1</v>
      </c>
      <c r="GA537" s="101">
        <f t="shared" si="345"/>
        <v>0.17</v>
      </c>
      <c r="GB537" s="101">
        <f t="shared" si="346"/>
        <v>1</v>
      </c>
      <c r="GC537" s="101">
        <f t="shared" si="347"/>
        <v>9</v>
      </c>
      <c r="GD537" s="101">
        <f t="shared" si="348"/>
        <v>0</v>
      </c>
      <c r="GE537" s="101">
        <f t="shared" si="349"/>
        <v>1</v>
      </c>
      <c r="GF537" s="101">
        <f t="shared" si="350"/>
        <v>2</v>
      </c>
      <c r="GG537" s="101">
        <f t="shared" si="351"/>
        <v>8.2900000000000001E-2</v>
      </c>
      <c r="GH537" s="101">
        <f t="shared" si="352"/>
        <v>1</v>
      </c>
      <c r="GI537" s="101">
        <f t="shared" si="353"/>
        <v>4</v>
      </c>
      <c r="GJ537" s="101">
        <f t="shared" si="354"/>
        <v>0.33139999999999997</v>
      </c>
      <c r="GK537" s="101">
        <f t="shared" si="355"/>
        <v>1</v>
      </c>
      <c r="GL537" s="101">
        <f t="shared" si="356"/>
        <v>9</v>
      </c>
    </row>
    <row r="538" spans="170:194" ht="16.5" x14ac:dyDescent="0.2">
      <c r="FN538" s="101">
        <v>533</v>
      </c>
      <c r="FO538" s="101">
        <f t="shared" si="341"/>
        <v>47</v>
      </c>
      <c r="FP538" s="101">
        <f t="shared" si="334"/>
        <v>7</v>
      </c>
      <c r="FQ538" s="14">
        <f t="shared" si="335"/>
        <v>4</v>
      </c>
      <c r="FR538" s="101" t="str">
        <f t="shared" si="342"/>
        <v>夏侯渊专属武器-魂珠-6 2级</v>
      </c>
      <c r="FS538" s="101">
        <f t="shared" si="343"/>
        <v>6</v>
      </c>
      <c r="FT538" s="101">
        <f t="shared" si="344"/>
        <v>2</v>
      </c>
      <c r="FU538" s="101" t="str">
        <f t="shared" si="336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337"/>
        <v>专属强化石3</v>
      </c>
      <c r="FX538" s="101">
        <f t="shared" si="338"/>
        <v>10</v>
      </c>
      <c r="FY538" s="101" t="str">
        <f t="shared" si="339"/>
        <v>专属强化石4</v>
      </c>
      <c r="FZ538" s="101">
        <f t="shared" si="340"/>
        <v>2</v>
      </c>
      <c r="GA538" s="101">
        <f t="shared" si="345"/>
        <v>0.17</v>
      </c>
      <c r="GB538" s="101">
        <f t="shared" si="346"/>
        <v>1</v>
      </c>
      <c r="GC538" s="101">
        <f t="shared" si="347"/>
        <v>9</v>
      </c>
      <c r="GD538" s="101">
        <f t="shared" si="348"/>
        <v>0</v>
      </c>
      <c r="GE538" s="101">
        <f t="shared" si="349"/>
        <v>1</v>
      </c>
      <c r="GF538" s="101">
        <f t="shared" si="350"/>
        <v>2</v>
      </c>
      <c r="GG538" s="101">
        <f t="shared" si="351"/>
        <v>8.2900000000000001E-2</v>
      </c>
      <c r="GH538" s="101">
        <f t="shared" si="352"/>
        <v>1</v>
      </c>
      <c r="GI538" s="101">
        <f t="shared" si="353"/>
        <v>4</v>
      </c>
      <c r="GJ538" s="101">
        <f t="shared" si="354"/>
        <v>0.33139999999999997</v>
      </c>
      <c r="GK538" s="101">
        <f t="shared" si="355"/>
        <v>1</v>
      </c>
      <c r="GL538" s="101">
        <f t="shared" si="356"/>
        <v>9</v>
      </c>
    </row>
    <row r="539" spans="170:194" ht="16.5" x14ac:dyDescent="0.2">
      <c r="FN539" s="101">
        <v>534</v>
      </c>
      <c r="FO539" s="101">
        <f t="shared" si="341"/>
        <v>48</v>
      </c>
      <c r="FP539" s="101">
        <f t="shared" si="334"/>
        <v>7</v>
      </c>
      <c r="FQ539" s="14">
        <f t="shared" si="335"/>
        <v>4</v>
      </c>
      <c r="FR539" s="101" t="str">
        <f t="shared" si="342"/>
        <v>夏侯渊专属武器-魂珠-6 3级</v>
      </c>
      <c r="FS539" s="101">
        <f t="shared" si="343"/>
        <v>6</v>
      </c>
      <c r="FT539" s="101">
        <f t="shared" si="344"/>
        <v>3</v>
      </c>
      <c r="FU539" s="101" t="str">
        <f t="shared" si="336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337"/>
        <v>专属强化石3</v>
      </c>
      <c r="FX539" s="101">
        <f t="shared" si="338"/>
        <v>10</v>
      </c>
      <c r="FY539" s="101" t="str">
        <f t="shared" si="339"/>
        <v>专属强化石4</v>
      </c>
      <c r="FZ539" s="101">
        <f t="shared" si="340"/>
        <v>2</v>
      </c>
      <c r="GA539" s="101">
        <f t="shared" si="345"/>
        <v>0.11</v>
      </c>
      <c r="GB539" s="101">
        <f t="shared" si="346"/>
        <v>1</v>
      </c>
      <c r="GC539" s="101">
        <f t="shared" si="347"/>
        <v>14</v>
      </c>
      <c r="GD539" s="101">
        <f t="shared" si="348"/>
        <v>0</v>
      </c>
      <c r="GE539" s="101">
        <f t="shared" si="349"/>
        <v>1</v>
      </c>
      <c r="GF539" s="101">
        <f t="shared" si="350"/>
        <v>3</v>
      </c>
      <c r="GG539" s="101">
        <f t="shared" si="351"/>
        <v>5.5199999999999999E-2</v>
      </c>
      <c r="GH539" s="101">
        <f t="shared" si="352"/>
        <v>1</v>
      </c>
      <c r="GI539" s="101">
        <f t="shared" si="353"/>
        <v>6</v>
      </c>
      <c r="GJ539" s="101">
        <f t="shared" si="354"/>
        <v>0.221</v>
      </c>
      <c r="GK539" s="101">
        <f t="shared" si="355"/>
        <v>1</v>
      </c>
      <c r="GL539" s="101">
        <f t="shared" si="356"/>
        <v>14</v>
      </c>
    </row>
    <row r="540" spans="170:194" ht="16.5" x14ac:dyDescent="0.2">
      <c r="FN540" s="101">
        <v>535</v>
      </c>
      <c r="FO540" s="101">
        <f t="shared" si="341"/>
        <v>49</v>
      </c>
      <c r="FP540" s="101">
        <f t="shared" si="334"/>
        <v>7</v>
      </c>
      <c r="FQ540" s="14">
        <f t="shared" si="335"/>
        <v>4</v>
      </c>
      <c r="FR540" s="101" t="str">
        <f t="shared" si="342"/>
        <v>夏侯渊专属武器-魂珠-6 4级</v>
      </c>
      <c r="FS540" s="101">
        <f t="shared" si="343"/>
        <v>6</v>
      </c>
      <c r="FT540" s="101">
        <f t="shared" si="344"/>
        <v>4</v>
      </c>
      <c r="FU540" s="101" t="str">
        <f t="shared" si="336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337"/>
        <v>专属强化石3</v>
      </c>
      <c r="FX540" s="101">
        <f t="shared" si="338"/>
        <v>15</v>
      </c>
      <c r="FY540" s="101" t="str">
        <f t="shared" si="339"/>
        <v>专属强化石4</v>
      </c>
      <c r="FZ540" s="101">
        <f t="shared" si="340"/>
        <v>3</v>
      </c>
      <c r="GA540" s="101">
        <f t="shared" si="345"/>
        <v>0.1</v>
      </c>
      <c r="GB540" s="101">
        <f t="shared" si="346"/>
        <v>1</v>
      </c>
      <c r="GC540" s="101">
        <f t="shared" si="347"/>
        <v>15</v>
      </c>
      <c r="GD540" s="101">
        <f t="shared" si="348"/>
        <v>0</v>
      </c>
      <c r="GE540" s="101">
        <f t="shared" si="349"/>
        <v>1</v>
      </c>
      <c r="GF540" s="101">
        <f t="shared" si="350"/>
        <v>4</v>
      </c>
      <c r="GG540" s="101">
        <f t="shared" si="351"/>
        <v>4.9700000000000001E-2</v>
      </c>
      <c r="GH540" s="101">
        <f t="shared" si="352"/>
        <v>1</v>
      </c>
      <c r="GI540" s="101">
        <f t="shared" si="353"/>
        <v>7</v>
      </c>
      <c r="GJ540" s="101">
        <f t="shared" si="354"/>
        <v>0.19889999999999999</v>
      </c>
      <c r="GK540" s="101">
        <f t="shared" si="355"/>
        <v>1</v>
      </c>
      <c r="GL540" s="101">
        <f t="shared" si="356"/>
        <v>15</v>
      </c>
    </row>
    <row r="541" spans="170:194" ht="16.5" x14ac:dyDescent="0.2">
      <c r="FN541" s="101">
        <v>536</v>
      </c>
      <c r="FO541" s="101">
        <f t="shared" si="341"/>
        <v>50</v>
      </c>
      <c r="FP541" s="101">
        <f t="shared" si="334"/>
        <v>7</v>
      </c>
      <c r="FQ541" s="14">
        <f t="shared" si="335"/>
        <v>4</v>
      </c>
      <c r="FR541" s="101" t="str">
        <f t="shared" si="342"/>
        <v>夏侯渊专属武器-魂珠-6 5级</v>
      </c>
      <c r="FS541" s="101">
        <f t="shared" si="343"/>
        <v>6</v>
      </c>
      <c r="FT541" s="101">
        <f t="shared" si="344"/>
        <v>5</v>
      </c>
      <c r="FU541" s="101" t="str">
        <f t="shared" si="336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337"/>
        <v>专属强化石3</v>
      </c>
      <c r="FX541" s="101">
        <f t="shared" si="338"/>
        <v>15</v>
      </c>
      <c r="FY541" s="101" t="str">
        <f t="shared" si="339"/>
        <v>专属强化石4</v>
      </c>
      <c r="FZ541" s="101">
        <f t="shared" si="340"/>
        <v>3</v>
      </c>
      <c r="GA541" s="101">
        <f t="shared" si="345"/>
        <v>0.06</v>
      </c>
      <c r="GB541" s="101">
        <f t="shared" si="346"/>
        <v>1</v>
      </c>
      <c r="GC541" s="101">
        <f t="shared" si="347"/>
        <v>24</v>
      </c>
      <c r="GD541" s="101">
        <f t="shared" si="348"/>
        <v>0</v>
      </c>
      <c r="GE541" s="101">
        <f t="shared" si="349"/>
        <v>1</v>
      </c>
      <c r="GF541" s="101">
        <f t="shared" si="350"/>
        <v>6</v>
      </c>
      <c r="GG541" s="101">
        <f t="shared" si="351"/>
        <v>3.1099999999999999E-2</v>
      </c>
      <c r="GH541" s="101">
        <f t="shared" si="352"/>
        <v>1</v>
      </c>
      <c r="GI541" s="101">
        <f t="shared" si="353"/>
        <v>11</v>
      </c>
      <c r="GJ541" s="101">
        <f t="shared" si="354"/>
        <v>0.12429999999999999</v>
      </c>
      <c r="GK541" s="101">
        <f t="shared" si="355"/>
        <v>1</v>
      </c>
      <c r="GL541" s="101">
        <f t="shared" si="356"/>
        <v>24</v>
      </c>
    </row>
    <row r="542" spans="170:194" ht="16.5" x14ac:dyDescent="0.2">
      <c r="FN542" s="101">
        <v>537</v>
      </c>
      <c r="FO542" s="101">
        <f t="shared" si="341"/>
        <v>51</v>
      </c>
      <c r="FP542" s="101">
        <f t="shared" si="334"/>
        <v>7</v>
      </c>
      <c r="FQ542" s="14">
        <f t="shared" si="335"/>
        <v>4</v>
      </c>
      <c r="FR542" s="101" t="str">
        <f t="shared" si="342"/>
        <v>夏侯渊专属武器-魂珠-6 6级</v>
      </c>
      <c r="FS542" s="101">
        <f t="shared" si="343"/>
        <v>6</v>
      </c>
      <c r="FT542" s="101">
        <f t="shared" si="344"/>
        <v>6</v>
      </c>
      <c r="FU542" s="101" t="str">
        <f t="shared" si="336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337"/>
        <v>专属强化石3</v>
      </c>
      <c r="FX542" s="101">
        <f t="shared" si="338"/>
        <v>20</v>
      </c>
      <c r="FY542" s="101" t="str">
        <f t="shared" si="339"/>
        <v>专属强化石4</v>
      </c>
      <c r="FZ542" s="101">
        <f t="shared" si="340"/>
        <v>4</v>
      </c>
      <c r="GA542" s="101">
        <f t="shared" si="345"/>
        <v>0.05</v>
      </c>
      <c r="GB542" s="101">
        <f t="shared" si="346"/>
        <v>1</v>
      </c>
      <c r="GC542" s="101">
        <f t="shared" si="347"/>
        <v>29</v>
      </c>
      <c r="GD542" s="101">
        <f t="shared" si="348"/>
        <v>0</v>
      </c>
      <c r="GE542" s="101">
        <f t="shared" si="349"/>
        <v>1</v>
      </c>
      <c r="GF542" s="101">
        <f t="shared" si="350"/>
        <v>7</v>
      </c>
      <c r="GG542" s="101">
        <f t="shared" si="351"/>
        <v>2.5499999999999998E-2</v>
      </c>
      <c r="GH542" s="101">
        <f t="shared" si="352"/>
        <v>1</v>
      </c>
      <c r="GI542" s="101">
        <f t="shared" si="353"/>
        <v>14</v>
      </c>
      <c r="GJ542" s="101">
        <f t="shared" si="354"/>
        <v>0.10199999999999999</v>
      </c>
      <c r="GK542" s="101">
        <f t="shared" si="355"/>
        <v>1</v>
      </c>
      <c r="GL542" s="101">
        <f t="shared" si="356"/>
        <v>29</v>
      </c>
    </row>
    <row r="543" spans="170:194" ht="16.5" x14ac:dyDescent="0.2">
      <c r="FN543" s="101">
        <v>538</v>
      </c>
      <c r="FO543" s="101">
        <f t="shared" si="341"/>
        <v>52</v>
      </c>
      <c r="FP543" s="101">
        <f t="shared" si="334"/>
        <v>7</v>
      </c>
      <c r="FQ543" s="14">
        <f t="shared" si="335"/>
        <v>4</v>
      </c>
      <c r="FR543" s="101" t="str">
        <f t="shared" si="342"/>
        <v>夏侯渊专属武器-魂珠-6 7级</v>
      </c>
      <c r="FS543" s="101">
        <f t="shared" si="343"/>
        <v>6</v>
      </c>
      <c r="FT543" s="101">
        <f t="shared" si="344"/>
        <v>7</v>
      </c>
      <c r="FU543" s="101" t="str">
        <f t="shared" si="336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337"/>
        <v>专属强化石3</v>
      </c>
      <c r="FX543" s="101">
        <f t="shared" si="338"/>
        <v>25</v>
      </c>
      <c r="FY543" s="101" t="str">
        <f t="shared" si="339"/>
        <v>专属强化石4</v>
      </c>
      <c r="FZ543" s="101">
        <f t="shared" si="340"/>
        <v>5</v>
      </c>
      <c r="GA543" s="101">
        <f t="shared" si="345"/>
        <v>0.04</v>
      </c>
      <c r="GB543" s="101">
        <f t="shared" si="346"/>
        <v>1</v>
      </c>
      <c r="GC543" s="101">
        <f t="shared" si="347"/>
        <v>38</v>
      </c>
      <c r="GD543" s="101">
        <f t="shared" si="348"/>
        <v>0</v>
      </c>
      <c r="GE543" s="101">
        <f t="shared" si="349"/>
        <v>1</v>
      </c>
      <c r="GF543" s="101">
        <f t="shared" si="350"/>
        <v>9</v>
      </c>
      <c r="GG543" s="101">
        <f t="shared" si="351"/>
        <v>1.9699999999999999E-2</v>
      </c>
      <c r="GH543" s="101">
        <f t="shared" si="352"/>
        <v>1</v>
      </c>
      <c r="GI543" s="101">
        <f t="shared" si="353"/>
        <v>18</v>
      </c>
      <c r="GJ543" s="101">
        <f t="shared" si="354"/>
        <v>7.8899999999999998E-2</v>
      </c>
      <c r="GK543" s="101">
        <f t="shared" si="355"/>
        <v>1</v>
      </c>
      <c r="GL543" s="101">
        <f t="shared" si="356"/>
        <v>38</v>
      </c>
    </row>
    <row r="544" spans="170:194" ht="16.5" x14ac:dyDescent="0.2">
      <c r="FN544" s="101">
        <v>539</v>
      </c>
      <c r="FO544" s="101">
        <f t="shared" si="341"/>
        <v>53</v>
      </c>
      <c r="FP544" s="101">
        <f t="shared" si="334"/>
        <v>7</v>
      </c>
      <c r="FQ544" s="14">
        <f t="shared" si="335"/>
        <v>4</v>
      </c>
      <c r="FR544" s="101" t="str">
        <f t="shared" si="342"/>
        <v>夏侯渊专属武器-魂珠-6 8级</v>
      </c>
      <c r="FS544" s="101">
        <f t="shared" si="343"/>
        <v>6</v>
      </c>
      <c r="FT544" s="101">
        <f t="shared" si="344"/>
        <v>8</v>
      </c>
      <c r="FU544" s="101" t="str">
        <f t="shared" si="336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337"/>
        <v>专属强化石3</v>
      </c>
      <c r="FX544" s="101">
        <f t="shared" si="338"/>
        <v>35</v>
      </c>
      <c r="FY544" s="101" t="str">
        <f t="shared" si="339"/>
        <v>专属强化石4</v>
      </c>
      <c r="FZ544" s="101">
        <f t="shared" si="340"/>
        <v>7</v>
      </c>
      <c r="GA544" s="101">
        <f t="shared" si="345"/>
        <v>0.03</v>
      </c>
      <c r="GB544" s="101">
        <f t="shared" si="346"/>
        <v>1</v>
      </c>
      <c r="GC544" s="101">
        <f t="shared" si="347"/>
        <v>44</v>
      </c>
      <c r="GD544" s="101">
        <f t="shared" si="348"/>
        <v>0</v>
      </c>
      <c r="GE544" s="101">
        <f t="shared" si="349"/>
        <v>1</v>
      </c>
      <c r="GF544" s="101">
        <f t="shared" si="350"/>
        <v>10</v>
      </c>
      <c r="GG544" s="101">
        <f t="shared" si="351"/>
        <v>1.7100000000000001E-2</v>
      </c>
      <c r="GH544" s="101">
        <f t="shared" si="352"/>
        <v>1</v>
      </c>
      <c r="GI544" s="101">
        <f t="shared" si="353"/>
        <v>21</v>
      </c>
      <c r="GJ544" s="101">
        <f t="shared" si="354"/>
        <v>6.8199999999999997E-2</v>
      </c>
      <c r="GK544" s="101">
        <f t="shared" si="355"/>
        <v>1</v>
      </c>
      <c r="GL544" s="101">
        <f t="shared" si="356"/>
        <v>44</v>
      </c>
    </row>
    <row r="545" spans="170:194" ht="16.5" x14ac:dyDescent="0.2">
      <c r="FN545" s="101">
        <v>540</v>
      </c>
      <c r="FO545" s="101">
        <f t="shared" si="341"/>
        <v>54</v>
      </c>
      <c r="FP545" s="101">
        <f t="shared" si="334"/>
        <v>7</v>
      </c>
      <c r="FQ545" s="14">
        <f t="shared" si="335"/>
        <v>4</v>
      </c>
      <c r="FR545" s="101" t="str">
        <f t="shared" si="342"/>
        <v>夏侯渊专属武器-魂珠-6 9级</v>
      </c>
      <c r="FS545" s="101">
        <f t="shared" si="343"/>
        <v>6</v>
      </c>
      <c r="FT545" s="101">
        <f t="shared" si="344"/>
        <v>9</v>
      </c>
      <c r="FU545" s="101" t="str">
        <f t="shared" si="336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337"/>
        <v>专属强化石3</v>
      </c>
      <c r="FX545" s="101">
        <f t="shared" si="338"/>
        <v>40</v>
      </c>
      <c r="FY545" s="101" t="str">
        <f t="shared" si="339"/>
        <v>专属强化石4</v>
      </c>
      <c r="FZ545" s="101">
        <f t="shared" si="340"/>
        <v>8</v>
      </c>
      <c r="GA545" s="101">
        <f t="shared" si="345"/>
        <v>0.02</v>
      </c>
      <c r="GB545" s="101">
        <f t="shared" si="346"/>
        <v>1</v>
      </c>
      <c r="GC545" s="101">
        <f t="shared" si="347"/>
        <v>62</v>
      </c>
      <c r="GD545" s="101">
        <f t="shared" si="348"/>
        <v>0</v>
      </c>
      <c r="GE545" s="101">
        <f t="shared" si="349"/>
        <v>1</v>
      </c>
      <c r="GF545" s="101">
        <f t="shared" si="350"/>
        <v>15</v>
      </c>
      <c r="GG545" s="101">
        <f t="shared" si="351"/>
        <v>1.21E-2</v>
      </c>
      <c r="GH545" s="101">
        <f t="shared" si="352"/>
        <v>1</v>
      </c>
      <c r="GI545" s="101">
        <f t="shared" si="353"/>
        <v>29</v>
      </c>
      <c r="GJ545" s="101">
        <f t="shared" si="354"/>
        <v>4.82E-2</v>
      </c>
      <c r="GK545" s="101">
        <f t="shared" si="355"/>
        <v>1</v>
      </c>
      <c r="GL545" s="101">
        <f t="shared" si="356"/>
        <v>62</v>
      </c>
    </row>
    <row r="546" spans="170:194" ht="16.5" x14ac:dyDescent="0.2">
      <c r="FN546" s="101">
        <v>541</v>
      </c>
      <c r="FO546" s="101">
        <f t="shared" si="341"/>
        <v>0</v>
      </c>
      <c r="FP546" s="101">
        <f t="shared" si="334"/>
        <v>7</v>
      </c>
      <c r="FQ546" s="14">
        <f t="shared" si="335"/>
        <v>4</v>
      </c>
      <c r="FR546" s="101" t="str">
        <f t="shared" si="342"/>
        <v>夏侯渊专属武器-魂珠-7 0级</v>
      </c>
      <c r="FS546" s="101">
        <f t="shared" si="343"/>
        <v>7</v>
      </c>
      <c r="FT546" s="101">
        <f t="shared" si="344"/>
        <v>0</v>
      </c>
      <c r="FU546" s="101" t="str">
        <f t="shared" si="336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337"/>
        <v/>
      </c>
      <c r="FX546" s="101" t="str">
        <f t="shared" si="338"/>
        <v/>
      </c>
      <c r="FY546" s="101" t="str">
        <f t="shared" si="339"/>
        <v/>
      </c>
      <c r="FZ546" s="101" t="str">
        <f t="shared" si="340"/>
        <v/>
      </c>
      <c r="GA546" s="101" t="str">
        <f t="shared" si="345"/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0"/>
        <v/>
      </c>
      <c r="GG546" s="101" t="str">
        <f t="shared" si="351"/>
        <v/>
      </c>
      <c r="GH546" s="101" t="str">
        <f t="shared" si="352"/>
        <v/>
      </c>
      <c r="GI546" s="101" t="str">
        <f t="shared" si="353"/>
        <v/>
      </c>
      <c r="GJ546" s="101" t="str">
        <f t="shared" si="354"/>
        <v/>
      </c>
      <c r="GK546" s="101" t="str">
        <f t="shared" si="355"/>
        <v/>
      </c>
      <c r="GL546" s="101" t="str">
        <f t="shared" si="356"/>
        <v/>
      </c>
    </row>
    <row r="547" spans="170:194" ht="16.5" x14ac:dyDescent="0.2">
      <c r="FN547" s="101">
        <v>542</v>
      </c>
      <c r="FO547" s="101">
        <f t="shared" si="341"/>
        <v>55</v>
      </c>
      <c r="FP547" s="101">
        <f t="shared" si="334"/>
        <v>7</v>
      </c>
      <c r="FQ547" s="14">
        <f t="shared" si="335"/>
        <v>4</v>
      </c>
      <c r="FR547" s="101" t="str">
        <f t="shared" si="342"/>
        <v>夏侯渊专属武器-魂珠-7 1级</v>
      </c>
      <c r="FS547" s="101">
        <f t="shared" si="343"/>
        <v>7</v>
      </c>
      <c r="FT547" s="101">
        <f t="shared" si="344"/>
        <v>1</v>
      </c>
      <c r="FU547" s="101" t="str">
        <f t="shared" si="336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337"/>
        <v>专属强化石3</v>
      </c>
      <c r="FX547" s="101">
        <f t="shared" si="338"/>
        <v>6</v>
      </c>
      <c r="FY547" s="101" t="str">
        <f t="shared" si="339"/>
        <v>专属强化石4</v>
      </c>
      <c r="FZ547" s="101">
        <f t="shared" si="340"/>
        <v>2</v>
      </c>
      <c r="GA547" s="101">
        <f t="shared" si="345"/>
        <v>0.2</v>
      </c>
      <c r="GB547" s="101">
        <f t="shared" si="346"/>
        <v>1</v>
      </c>
      <c r="GC547" s="101">
        <f t="shared" si="347"/>
        <v>8</v>
      </c>
      <c r="GD547" s="101">
        <f t="shared" si="348"/>
        <v>0</v>
      </c>
      <c r="GE547" s="101">
        <f t="shared" si="349"/>
        <v>1</v>
      </c>
      <c r="GF547" s="101">
        <f t="shared" si="350"/>
        <v>2</v>
      </c>
      <c r="GG547" s="101">
        <f t="shared" si="351"/>
        <v>9.9400000000000002E-2</v>
      </c>
      <c r="GH547" s="101">
        <f t="shared" si="352"/>
        <v>1</v>
      </c>
      <c r="GI547" s="101">
        <f t="shared" si="353"/>
        <v>4</v>
      </c>
      <c r="GJ547" s="101">
        <f t="shared" si="354"/>
        <v>0.3977</v>
      </c>
      <c r="GK547" s="101">
        <f t="shared" si="355"/>
        <v>1</v>
      </c>
      <c r="GL547" s="101">
        <f t="shared" si="356"/>
        <v>8</v>
      </c>
    </row>
    <row r="548" spans="170:194" ht="16.5" x14ac:dyDescent="0.2">
      <c r="FN548" s="101">
        <v>543</v>
      </c>
      <c r="FO548" s="101">
        <f t="shared" si="341"/>
        <v>56</v>
      </c>
      <c r="FP548" s="101">
        <f t="shared" si="334"/>
        <v>7</v>
      </c>
      <c r="FQ548" s="14">
        <f t="shared" si="335"/>
        <v>4</v>
      </c>
      <c r="FR548" s="101" t="str">
        <f t="shared" si="342"/>
        <v>夏侯渊专属武器-魂珠-7 2级</v>
      </c>
      <c r="FS548" s="101">
        <f t="shared" si="343"/>
        <v>7</v>
      </c>
      <c r="FT548" s="101">
        <f t="shared" si="344"/>
        <v>2</v>
      </c>
      <c r="FU548" s="101" t="str">
        <f t="shared" si="336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337"/>
        <v>专属强化石3</v>
      </c>
      <c r="FX548" s="101">
        <f t="shared" si="338"/>
        <v>6</v>
      </c>
      <c r="FY548" s="101" t="str">
        <f t="shared" si="339"/>
        <v>专属强化石4</v>
      </c>
      <c r="FZ548" s="101">
        <f t="shared" si="340"/>
        <v>2</v>
      </c>
      <c r="GA548" s="101">
        <f t="shared" si="345"/>
        <v>0.1</v>
      </c>
      <c r="GB548" s="101">
        <f t="shared" si="346"/>
        <v>1</v>
      </c>
      <c r="GC548" s="101">
        <f t="shared" si="347"/>
        <v>15</v>
      </c>
      <c r="GD548" s="101">
        <f t="shared" si="348"/>
        <v>0</v>
      </c>
      <c r="GE548" s="101">
        <f t="shared" si="349"/>
        <v>1</v>
      </c>
      <c r="GF548" s="101">
        <f t="shared" si="350"/>
        <v>4</v>
      </c>
      <c r="GG548" s="101">
        <f t="shared" si="351"/>
        <v>4.9700000000000001E-2</v>
      </c>
      <c r="GH548" s="101">
        <f t="shared" si="352"/>
        <v>1</v>
      </c>
      <c r="GI548" s="101">
        <f t="shared" si="353"/>
        <v>7</v>
      </c>
      <c r="GJ548" s="101">
        <f t="shared" si="354"/>
        <v>0.19889999999999999</v>
      </c>
      <c r="GK548" s="101">
        <f t="shared" si="355"/>
        <v>1</v>
      </c>
      <c r="GL548" s="101">
        <f t="shared" si="356"/>
        <v>15</v>
      </c>
    </row>
    <row r="549" spans="170:194" ht="16.5" x14ac:dyDescent="0.2">
      <c r="FN549" s="101">
        <v>544</v>
      </c>
      <c r="FO549" s="101">
        <f t="shared" si="341"/>
        <v>57</v>
      </c>
      <c r="FP549" s="101">
        <f t="shared" si="334"/>
        <v>7</v>
      </c>
      <c r="FQ549" s="14">
        <f t="shared" si="335"/>
        <v>4</v>
      </c>
      <c r="FR549" s="101" t="str">
        <f t="shared" si="342"/>
        <v>夏侯渊专属武器-魂珠-7 3级</v>
      </c>
      <c r="FS549" s="101">
        <f t="shared" si="343"/>
        <v>7</v>
      </c>
      <c r="FT549" s="101">
        <f t="shared" si="344"/>
        <v>3</v>
      </c>
      <c r="FU549" s="101" t="str">
        <f t="shared" si="336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337"/>
        <v>专属强化石3</v>
      </c>
      <c r="FX549" s="101">
        <f t="shared" si="338"/>
        <v>9</v>
      </c>
      <c r="FY549" s="101" t="str">
        <f t="shared" si="339"/>
        <v>专属强化石4</v>
      </c>
      <c r="FZ549" s="101">
        <f t="shared" si="340"/>
        <v>3</v>
      </c>
      <c r="GA549" s="101">
        <f t="shared" si="345"/>
        <v>0.1</v>
      </c>
      <c r="GB549" s="101">
        <f t="shared" si="346"/>
        <v>1</v>
      </c>
      <c r="GC549" s="101">
        <f t="shared" si="347"/>
        <v>15</v>
      </c>
      <c r="GD549" s="101">
        <f t="shared" si="348"/>
        <v>0</v>
      </c>
      <c r="GE549" s="101">
        <f t="shared" si="349"/>
        <v>1</v>
      </c>
      <c r="GF549" s="101">
        <f t="shared" si="350"/>
        <v>4</v>
      </c>
      <c r="GG549" s="101">
        <f t="shared" si="351"/>
        <v>4.9700000000000001E-2</v>
      </c>
      <c r="GH549" s="101">
        <f t="shared" si="352"/>
        <v>1</v>
      </c>
      <c r="GI549" s="101">
        <f t="shared" si="353"/>
        <v>7</v>
      </c>
      <c r="GJ549" s="101">
        <f t="shared" si="354"/>
        <v>0.19889999999999999</v>
      </c>
      <c r="GK549" s="101">
        <f t="shared" si="355"/>
        <v>1</v>
      </c>
      <c r="GL549" s="101">
        <f t="shared" si="356"/>
        <v>15</v>
      </c>
    </row>
    <row r="550" spans="170:194" ht="16.5" x14ac:dyDescent="0.2">
      <c r="FN550" s="101">
        <v>545</v>
      </c>
      <c r="FO550" s="101">
        <f t="shared" si="341"/>
        <v>58</v>
      </c>
      <c r="FP550" s="101">
        <f t="shared" si="334"/>
        <v>7</v>
      </c>
      <c r="FQ550" s="14">
        <f t="shared" si="335"/>
        <v>4</v>
      </c>
      <c r="FR550" s="101" t="str">
        <f t="shared" si="342"/>
        <v>夏侯渊专属武器-魂珠-7 4级</v>
      </c>
      <c r="FS550" s="101">
        <f t="shared" si="343"/>
        <v>7</v>
      </c>
      <c r="FT550" s="101">
        <f t="shared" si="344"/>
        <v>4</v>
      </c>
      <c r="FU550" s="101" t="str">
        <f t="shared" si="336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337"/>
        <v>专属强化石3</v>
      </c>
      <c r="FX550" s="101">
        <f t="shared" si="338"/>
        <v>12</v>
      </c>
      <c r="FY550" s="101" t="str">
        <f t="shared" si="339"/>
        <v>专属强化石4</v>
      </c>
      <c r="FZ550" s="101">
        <f t="shared" si="340"/>
        <v>4</v>
      </c>
      <c r="GA550" s="101">
        <f t="shared" si="345"/>
        <v>0.08</v>
      </c>
      <c r="GB550" s="101">
        <f t="shared" si="346"/>
        <v>1</v>
      </c>
      <c r="GC550" s="101">
        <f t="shared" si="347"/>
        <v>19</v>
      </c>
      <c r="GD550" s="101">
        <f t="shared" si="348"/>
        <v>0</v>
      </c>
      <c r="GE550" s="101">
        <f t="shared" si="349"/>
        <v>1</v>
      </c>
      <c r="GF550" s="101">
        <f t="shared" si="350"/>
        <v>4</v>
      </c>
      <c r="GG550" s="101">
        <f t="shared" si="351"/>
        <v>3.9800000000000002E-2</v>
      </c>
      <c r="GH550" s="101">
        <f t="shared" si="352"/>
        <v>1</v>
      </c>
      <c r="GI550" s="101">
        <f t="shared" si="353"/>
        <v>9</v>
      </c>
      <c r="GJ550" s="101">
        <f t="shared" si="354"/>
        <v>0.15909999999999999</v>
      </c>
      <c r="GK550" s="101">
        <f t="shared" si="355"/>
        <v>1</v>
      </c>
      <c r="GL550" s="101">
        <f t="shared" si="356"/>
        <v>19</v>
      </c>
    </row>
    <row r="551" spans="170:194" ht="16.5" x14ac:dyDescent="0.2">
      <c r="FN551" s="101">
        <v>546</v>
      </c>
      <c r="FO551" s="101">
        <f t="shared" si="341"/>
        <v>59</v>
      </c>
      <c r="FP551" s="101">
        <f t="shared" si="334"/>
        <v>7</v>
      </c>
      <c r="FQ551" s="14">
        <f t="shared" si="335"/>
        <v>4</v>
      </c>
      <c r="FR551" s="101" t="str">
        <f t="shared" si="342"/>
        <v>夏侯渊专属武器-魂珠-7 5级</v>
      </c>
      <c r="FS551" s="101">
        <f t="shared" si="343"/>
        <v>7</v>
      </c>
      <c r="FT551" s="101">
        <f t="shared" si="344"/>
        <v>5</v>
      </c>
      <c r="FU551" s="101" t="str">
        <f t="shared" si="336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337"/>
        <v>专属强化石3</v>
      </c>
      <c r="FX551" s="101">
        <f t="shared" si="338"/>
        <v>12</v>
      </c>
      <c r="FY551" s="101" t="str">
        <f t="shared" si="339"/>
        <v>专属强化石4</v>
      </c>
      <c r="FZ551" s="101">
        <f t="shared" si="340"/>
        <v>4</v>
      </c>
      <c r="GA551" s="101">
        <f t="shared" si="345"/>
        <v>0.05</v>
      </c>
      <c r="GB551" s="101">
        <f t="shared" si="346"/>
        <v>1</v>
      </c>
      <c r="GC551" s="101">
        <f t="shared" si="347"/>
        <v>30</v>
      </c>
      <c r="GD551" s="101">
        <f t="shared" si="348"/>
        <v>0</v>
      </c>
      <c r="GE551" s="101">
        <f t="shared" si="349"/>
        <v>1</v>
      </c>
      <c r="GF551" s="101">
        <f t="shared" si="350"/>
        <v>7</v>
      </c>
      <c r="GG551" s="101">
        <f t="shared" si="351"/>
        <v>2.4899999999999999E-2</v>
      </c>
      <c r="GH551" s="101">
        <f t="shared" si="352"/>
        <v>1</v>
      </c>
      <c r="GI551" s="101">
        <f t="shared" si="353"/>
        <v>14</v>
      </c>
      <c r="GJ551" s="101">
        <f t="shared" si="354"/>
        <v>9.9400000000000002E-2</v>
      </c>
      <c r="GK551" s="101">
        <f t="shared" si="355"/>
        <v>1</v>
      </c>
      <c r="GL551" s="101">
        <f t="shared" si="356"/>
        <v>30</v>
      </c>
    </row>
    <row r="552" spans="170:194" ht="16.5" x14ac:dyDescent="0.2">
      <c r="FN552" s="101">
        <v>547</v>
      </c>
      <c r="FO552" s="101">
        <f t="shared" si="341"/>
        <v>60</v>
      </c>
      <c r="FP552" s="101">
        <f t="shared" si="334"/>
        <v>7</v>
      </c>
      <c r="FQ552" s="14">
        <f t="shared" si="335"/>
        <v>4</v>
      </c>
      <c r="FR552" s="101" t="str">
        <f t="shared" si="342"/>
        <v>夏侯渊专属武器-魂珠-7 6级</v>
      </c>
      <c r="FS552" s="101">
        <f t="shared" si="343"/>
        <v>7</v>
      </c>
      <c r="FT552" s="101">
        <f t="shared" si="344"/>
        <v>6</v>
      </c>
      <c r="FU552" s="101" t="str">
        <f t="shared" si="336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337"/>
        <v>专属强化石3</v>
      </c>
      <c r="FX552" s="101">
        <f t="shared" si="338"/>
        <v>15</v>
      </c>
      <c r="FY552" s="101" t="str">
        <f t="shared" si="339"/>
        <v>专属强化石4</v>
      </c>
      <c r="FZ552" s="101">
        <f t="shared" si="340"/>
        <v>5</v>
      </c>
      <c r="GA552" s="101">
        <f t="shared" si="345"/>
        <v>0.04</v>
      </c>
      <c r="GB552" s="101">
        <f t="shared" si="346"/>
        <v>1</v>
      </c>
      <c r="GC552" s="101">
        <f t="shared" si="347"/>
        <v>39</v>
      </c>
      <c r="GD552" s="101">
        <f t="shared" si="348"/>
        <v>0</v>
      </c>
      <c r="GE552" s="101">
        <f t="shared" si="349"/>
        <v>1</v>
      </c>
      <c r="GF552" s="101">
        <f t="shared" si="350"/>
        <v>9</v>
      </c>
      <c r="GG552" s="101">
        <f t="shared" si="351"/>
        <v>1.9099999999999999E-2</v>
      </c>
      <c r="GH552" s="101">
        <f t="shared" si="352"/>
        <v>1</v>
      </c>
      <c r="GI552" s="101">
        <f t="shared" si="353"/>
        <v>18</v>
      </c>
      <c r="GJ552" s="101">
        <f t="shared" si="354"/>
        <v>7.6499999999999999E-2</v>
      </c>
      <c r="GK552" s="101">
        <f t="shared" si="355"/>
        <v>1</v>
      </c>
      <c r="GL552" s="101">
        <f t="shared" si="356"/>
        <v>39</v>
      </c>
    </row>
    <row r="553" spans="170:194" ht="16.5" x14ac:dyDescent="0.2">
      <c r="FN553" s="101">
        <v>548</v>
      </c>
      <c r="FO553" s="101">
        <f t="shared" si="341"/>
        <v>61</v>
      </c>
      <c r="FP553" s="101">
        <f t="shared" si="334"/>
        <v>7</v>
      </c>
      <c r="FQ553" s="14">
        <f t="shared" si="335"/>
        <v>4</v>
      </c>
      <c r="FR553" s="101" t="str">
        <f t="shared" si="342"/>
        <v>夏侯渊专属武器-魂珠-7 7级</v>
      </c>
      <c r="FS553" s="101">
        <f t="shared" si="343"/>
        <v>7</v>
      </c>
      <c r="FT553" s="101">
        <f t="shared" si="344"/>
        <v>7</v>
      </c>
      <c r="FU553" s="101" t="str">
        <f t="shared" si="336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337"/>
        <v>专属强化石3</v>
      </c>
      <c r="FX553" s="101">
        <f t="shared" si="338"/>
        <v>21</v>
      </c>
      <c r="FY553" s="101" t="str">
        <f t="shared" si="339"/>
        <v>专属强化石4</v>
      </c>
      <c r="FZ553" s="101">
        <f t="shared" si="340"/>
        <v>7</v>
      </c>
      <c r="GA553" s="101">
        <f t="shared" si="345"/>
        <v>0.03</v>
      </c>
      <c r="GB553" s="101">
        <f t="shared" si="346"/>
        <v>1</v>
      </c>
      <c r="GC553" s="101">
        <f t="shared" si="347"/>
        <v>45</v>
      </c>
      <c r="GD553" s="101">
        <f t="shared" si="348"/>
        <v>0</v>
      </c>
      <c r="GE553" s="101">
        <f t="shared" si="349"/>
        <v>1</v>
      </c>
      <c r="GF553" s="101">
        <f t="shared" si="350"/>
        <v>11</v>
      </c>
      <c r="GG553" s="101">
        <f t="shared" si="351"/>
        <v>1.66E-2</v>
      </c>
      <c r="GH553" s="101">
        <f t="shared" si="352"/>
        <v>1</v>
      </c>
      <c r="GI553" s="101">
        <f t="shared" si="353"/>
        <v>21</v>
      </c>
      <c r="GJ553" s="101">
        <f t="shared" si="354"/>
        <v>6.6299999999999998E-2</v>
      </c>
      <c r="GK553" s="101">
        <f t="shared" si="355"/>
        <v>1</v>
      </c>
      <c r="GL553" s="101">
        <f t="shared" si="356"/>
        <v>45</v>
      </c>
    </row>
    <row r="554" spans="170:194" ht="16.5" x14ac:dyDescent="0.2">
      <c r="FN554" s="101">
        <v>549</v>
      </c>
      <c r="FO554" s="101">
        <f t="shared" si="341"/>
        <v>62</v>
      </c>
      <c r="FP554" s="101">
        <f t="shared" si="334"/>
        <v>7</v>
      </c>
      <c r="FQ554" s="14">
        <f t="shared" si="335"/>
        <v>4</v>
      </c>
      <c r="FR554" s="101" t="str">
        <f t="shared" si="342"/>
        <v>夏侯渊专属武器-魂珠-7 8级</v>
      </c>
      <c r="FS554" s="101">
        <f t="shared" si="343"/>
        <v>7</v>
      </c>
      <c r="FT554" s="101">
        <f t="shared" si="344"/>
        <v>8</v>
      </c>
      <c r="FU554" s="101" t="str">
        <f t="shared" si="336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337"/>
        <v>专属强化石3</v>
      </c>
      <c r="FX554" s="101">
        <f t="shared" si="338"/>
        <v>24</v>
      </c>
      <c r="FY554" s="101" t="str">
        <f t="shared" si="339"/>
        <v>专属强化石4</v>
      </c>
      <c r="FZ554" s="101">
        <f t="shared" si="340"/>
        <v>8</v>
      </c>
      <c r="GA554" s="101">
        <f t="shared" si="345"/>
        <v>0.02</v>
      </c>
      <c r="GB554" s="101">
        <f t="shared" si="346"/>
        <v>1</v>
      </c>
      <c r="GC554" s="101">
        <f t="shared" si="347"/>
        <v>64</v>
      </c>
      <c r="GD554" s="101">
        <f t="shared" si="348"/>
        <v>0</v>
      </c>
      <c r="GE554" s="101">
        <f t="shared" si="349"/>
        <v>1</v>
      </c>
      <c r="GF554" s="101">
        <f t="shared" si="350"/>
        <v>15</v>
      </c>
      <c r="GG554" s="101">
        <f t="shared" si="351"/>
        <v>1.17E-2</v>
      </c>
      <c r="GH554" s="101">
        <f t="shared" si="352"/>
        <v>1</v>
      </c>
      <c r="GI554" s="101">
        <f t="shared" si="353"/>
        <v>30</v>
      </c>
      <c r="GJ554" s="101">
        <f t="shared" si="354"/>
        <v>4.6800000000000001E-2</v>
      </c>
      <c r="GK554" s="101">
        <f t="shared" si="355"/>
        <v>1</v>
      </c>
      <c r="GL554" s="101">
        <f t="shared" si="356"/>
        <v>64</v>
      </c>
    </row>
    <row r="555" spans="170:194" ht="16.5" x14ac:dyDescent="0.2">
      <c r="FN555" s="101">
        <v>550</v>
      </c>
      <c r="FO555" s="101">
        <f t="shared" si="341"/>
        <v>63</v>
      </c>
      <c r="FP555" s="101">
        <f t="shared" si="334"/>
        <v>7</v>
      </c>
      <c r="FQ555" s="14">
        <f t="shared" si="335"/>
        <v>4</v>
      </c>
      <c r="FR555" s="101" t="str">
        <f t="shared" si="342"/>
        <v>夏侯渊专属武器-魂珠-7 9级</v>
      </c>
      <c r="FS555" s="101">
        <f t="shared" si="343"/>
        <v>7</v>
      </c>
      <c r="FT555" s="101">
        <f t="shared" si="344"/>
        <v>9</v>
      </c>
      <c r="FU555" s="101" t="str">
        <f t="shared" si="336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337"/>
        <v>专属强化石3</v>
      </c>
      <c r="FX555" s="101">
        <f t="shared" si="338"/>
        <v>30</v>
      </c>
      <c r="FY555" s="101" t="str">
        <f t="shared" si="339"/>
        <v>专属强化石4</v>
      </c>
      <c r="FZ555" s="101">
        <f t="shared" si="340"/>
        <v>10</v>
      </c>
      <c r="GA555" s="101">
        <f t="shared" si="345"/>
        <v>0.02</v>
      </c>
      <c r="GB555" s="101">
        <f t="shared" si="346"/>
        <v>1</v>
      </c>
      <c r="GC555" s="101">
        <f t="shared" si="347"/>
        <v>83</v>
      </c>
      <c r="GD555" s="101">
        <f t="shared" si="348"/>
        <v>0</v>
      </c>
      <c r="GE555" s="101">
        <f t="shared" si="349"/>
        <v>1</v>
      </c>
      <c r="GF555" s="101">
        <f t="shared" si="350"/>
        <v>19</v>
      </c>
      <c r="GG555" s="101">
        <f t="shared" si="351"/>
        <v>8.9999999999999993E-3</v>
      </c>
      <c r="GH555" s="101">
        <f t="shared" si="352"/>
        <v>1</v>
      </c>
      <c r="GI555" s="101">
        <f t="shared" si="353"/>
        <v>39</v>
      </c>
      <c r="GJ555" s="101">
        <f t="shared" si="354"/>
        <v>3.6200000000000003E-2</v>
      </c>
      <c r="GK555" s="101">
        <f t="shared" si="355"/>
        <v>1</v>
      </c>
      <c r="GL555" s="101">
        <f t="shared" si="356"/>
        <v>83</v>
      </c>
    </row>
    <row r="556" spans="170:194" ht="16.5" x14ac:dyDescent="0.2">
      <c r="FN556" s="101">
        <v>551</v>
      </c>
      <c r="FO556" s="101">
        <f t="shared" si="341"/>
        <v>0</v>
      </c>
      <c r="FP556" s="101">
        <f t="shared" si="334"/>
        <v>7</v>
      </c>
      <c r="FQ556" s="14">
        <f t="shared" si="335"/>
        <v>4</v>
      </c>
      <c r="FR556" s="101" t="str">
        <f t="shared" si="342"/>
        <v>夏侯渊专属武器-魂珠-8 0级</v>
      </c>
      <c r="FS556" s="101">
        <f t="shared" si="343"/>
        <v>8</v>
      </c>
      <c r="FT556" s="101">
        <f t="shared" si="344"/>
        <v>0</v>
      </c>
      <c r="FU556" s="101" t="str">
        <f t="shared" si="336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337"/>
        <v/>
      </c>
      <c r="FX556" s="101" t="str">
        <f t="shared" si="338"/>
        <v/>
      </c>
      <c r="FY556" s="101" t="str">
        <f t="shared" si="339"/>
        <v/>
      </c>
      <c r="FZ556" s="101" t="str">
        <f t="shared" si="340"/>
        <v/>
      </c>
      <c r="GA556" s="101" t="str">
        <f t="shared" si="345"/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0"/>
        <v/>
      </c>
      <c r="GG556" s="101" t="str">
        <f t="shared" si="351"/>
        <v/>
      </c>
      <c r="GH556" s="101" t="str">
        <f t="shared" si="352"/>
        <v/>
      </c>
      <c r="GI556" s="101" t="str">
        <f t="shared" si="353"/>
        <v/>
      </c>
      <c r="GJ556" s="101" t="str">
        <f t="shared" si="354"/>
        <v/>
      </c>
      <c r="GK556" s="101" t="str">
        <f t="shared" si="355"/>
        <v/>
      </c>
      <c r="GL556" s="101" t="str">
        <f t="shared" si="356"/>
        <v/>
      </c>
    </row>
    <row r="557" spans="170:194" ht="16.5" x14ac:dyDescent="0.2">
      <c r="FN557" s="101">
        <v>552</v>
      </c>
      <c r="FO557" s="101">
        <f t="shared" si="341"/>
        <v>64</v>
      </c>
      <c r="FP557" s="101">
        <f t="shared" si="334"/>
        <v>7</v>
      </c>
      <c r="FQ557" s="14">
        <f t="shared" si="335"/>
        <v>4</v>
      </c>
      <c r="FR557" s="101" t="str">
        <f t="shared" si="342"/>
        <v>夏侯渊专属武器-魂珠-8 1级</v>
      </c>
      <c r="FS557" s="101">
        <f t="shared" si="343"/>
        <v>8</v>
      </c>
      <c r="FT557" s="101">
        <f t="shared" si="344"/>
        <v>1</v>
      </c>
      <c r="FU557" s="101" t="str">
        <f t="shared" si="336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337"/>
        <v>专属强化石4</v>
      </c>
      <c r="FX557" s="101">
        <f t="shared" si="338"/>
        <v>5</v>
      </c>
      <c r="FY557" s="101" t="str">
        <f t="shared" si="339"/>
        <v/>
      </c>
      <c r="FZ557" s="101" t="str">
        <f t="shared" si="340"/>
        <v/>
      </c>
      <c r="GA557" s="101">
        <f t="shared" si="345"/>
        <v>0.11</v>
      </c>
      <c r="GB557" s="101">
        <f t="shared" si="346"/>
        <v>1</v>
      </c>
      <c r="GC557" s="101">
        <f t="shared" si="347"/>
        <v>13</v>
      </c>
      <c r="GD557" s="101">
        <f t="shared" si="348"/>
        <v>0</v>
      </c>
      <c r="GE557" s="101">
        <f t="shared" si="349"/>
        <v>1</v>
      </c>
      <c r="GF557" s="101">
        <f t="shared" si="350"/>
        <v>3</v>
      </c>
      <c r="GG557" s="101">
        <f t="shared" si="351"/>
        <v>5.6500000000000002E-2</v>
      </c>
      <c r="GH557" s="101">
        <f t="shared" si="352"/>
        <v>1</v>
      </c>
      <c r="GI557" s="101">
        <f t="shared" si="353"/>
        <v>6</v>
      </c>
      <c r="GJ557" s="101">
        <f t="shared" si="354"/>
        <v>0.22600000000000001</v>
      </c>
      <c r="GK557" s="101">
        <f t="shared" si="355"/>
        <v>1</v>
      </c>
      <c r="GL557" s="101">
        <f t="shared" si="356"/>
        <v>13</v>
      </c>
    </row>
    <row r="558" spans="170:194" ht="16.5" x14ac:dyDescent="0.2">
      <c r="FN558" s="101">
        <v>553</v>
      </c>
      <c r="FO558" s="101">
        <f t="shared" si="341"/>
        <v>65</v>
      </c>
      <c r="FP558" s="101">
        <f t="shared" si="334"/>
        <v>7</v>
      </c>
      <c r="FQ558" s="14">
        <f t="shared" si="335"/>
        <v>4</v>
      </c>
      <c r="FR558" s="101" t="str">
        <f t="shared" si="342"/>
        <v>夏侯渊专属武器-魂珠-8 2级</v>
      </c>
      <c r="FS558" s="101">
        <f t="shared" si="343"/>
        <v>8</v>
      </c>
      <c r="FT558" s="101">
        <f t="shared" si="344"/>
        <v>2</v>
      </c>
      <c r="FU558" s="101" t="str">
        <f t="shared" si="336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337"/>
        <v>专属强化石4</v>
      </c>
      <c r="FX558" s="101">
        <f t="shared" si="338"/>
        <v>8</v>
      </c>
      <c r="FY558" s="101" t="str">
        <f t="shared" si="339"/>
        <v/>
      </c>
      <c r="FZ558" s="101" t="str">
        <f t="shared" si="340"/>
        <v/>
      </c>
      <c r="GA558" s="101">
        <f t="shared" si="345"/>
        <v>0.09</v>
      </c>
      <c r="GB558" s="101">
        <f t="shared" si="346"/>
        <v>1</v>
      </c>
      <c r="GC558" s="101">
        <f t="shared" si="347"/>
        <v>17</v>
      </c>
      <c r="GD558" s="101">
        <f t="shared" si="348"/>
        <v>0</v>
      </c>
      <c r="GE558" s="101">
        <f t="shared" si="349"/>
        <v>1</v>
      </c>
      <c r="GF558" s="101">
        <f t="shared" si="350"/>
        <v>4</v>
      </c>
      <c r="GG558" s="101">
        <f t="shared" si="351"/>
        <v>4.5199999999999997E-2</v>
      </c>
      <c r="GH558" s="101">
        <f t="shared" si="352"/>
        <v>1</v>
      </c>
      <c r="GI558" s="101">
        <f t="shared" si="353"/>
        <v>8</v>
      </c>
      <c r="GJ558" s="101">
        <f t="shared" si="354"/>
        <v>0.18079999999999999</v>
      </c>
      <c r="GK558" s="101">
        <f t="shared" si="355"/>
        <v>1</v>
      </c>
      <c r="GL558" s="101">
        <f t="shared" si="356"/>
        <v>17</v>
      </c>
    </row>
    <row r="559" spans="170:194" ht="16.5" x14ac:dyDescent="0.2">
      <c r="FN559" s="101">
        <v>554</v>
      </c>
      <c r="FO559" s="101">
        <f t="shared" si="341"/>
        <v>66</v>
      </c>
      <c r="FP559" s="101">
        <f t="shared" si="334"/>
        <v>7</v>
      </c>
      <c r="FQ559" s="14">
        <f t="shared" si="335"/>
        <v>4</v>
      </c>
      <c r="FR559" s="101" t="str">
        <f t="shared" si="342"/>
        <v>夏侯渊专属武器-魂珠-8 3级</v>
      </c>
      <c r="FS559" s="101">
        <f t="shared" si="343"/>
        <v>8</v>
      </c>
      <c r="FT559" s="101">
        <f t="shared" si="344"/>
        <v>3</v>
      </c>
      <c r="FU559" s="101" t="str">
        <f t="shared" si="336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337"/>
        <v>专属强化石4</v>
      </c>
      <c r="FX559" s="101">
        <f t="shared" si="338"/>
        <v>10</v>
      </c>
      <c r="FY559" s="101" t="str">
        <f t="shared" si="339"/>
        <v/>
      </c>
      <c r="FZ559" s="101" t="str">
        <f t="shared" si="340"/>
        <v/>
      </c>
      <c r="GA559" s="101">
        <f t="shared" si="345"/>
        <v>0.08</v>
      </c>
      <c r="GB559" s="101">
        <f t="shared" si="346"/>
        <v>1</v>
      </c>
      <c r="GC559" s="101">
        <f t="shared" si="347"/>
        <v>20</v>
      </c>
      <c r="GD559" s="101">
        <f t="shared" si="348"/>
        <v>0</v>
      </c>
      <c r="GE559" s="101">
        <f t="shared" si="349"/>
        <v>1</v>
      </c>
      <c r="GF559" s="101">
        <f t="shared" si="350"/>
        <v>5</v>
      </c>
      <c r="GG559" s="101">
        <f t="shared" si="351"/>
        <v>3.7699999999999997E-2</v>
      </c>
      <c r="GH559" s="101">
        <f t="shared" si="352"/>
        <v>1</v>
      </c>
      <c r="GI559" s="101">
        <f t="shared" si="353"/>
        <v>9</v>
      </c>
      <c r="GJ559" s="101">
        <f t="shared" si="354"/>
        <v>0.1507</v>
      </c>
      <c r="GK559" s="101">
        <f t="shared" si="355"/>
        <v>1</v>
      </c>
      <c r="GL559" s="101">
        <f t="shared" si="356"/>
        <v>20</v>
      </c>
    </row>
    <row r="560" spans="170:194" ht="16.5" x14ac:dyDescent="0.2">
      <c r="FN560" s="101">
        <v>555</v>
      </c>
      <c r="FO560" s="101">
        <f t="shared" si="341"/>
        <v>67</v>
      </c>
      <c r="FP560" s="101">
        <f t="shared" si="334"/>
        <v>7</v>
      </c>
      <c r="FQ560" s="14">
        <f t="shared" si="335"/>
        <v>4</v>
      </c>
      <c r="FR560" s="101" t="str">
        <f t="shared" si="342"/>
        <v>夏侯渊专属武器-魂珠-8 4级</v>
      </c>
      <c r="FS560" s="101">
        <f t="shared" si="343"/>
        <v>8</v>
      </c>
      <c r="FT560" s="101">
        <f t="shared" si="344"/>
        <v>4</v>
      </c>
      <c r="FU560" s="101" t="str">
        <f t="shared" si="336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337"/>
        <v>专属强化石4</v>
      </c>
      <c r="FX560" s="101">
        <f t="shared" si="338"/>
        <v>12</v>
      </c>
      <c r="FY560" s="101" t="str">
        <f t="shared" si="339"/>
        <v/>
      </c>
      <c r="FZ560" s="101" t="str">
        <f t="shared" si="340"/>
        <v/>
      </c>
      <c r="GA560" s="101">
        <f t="shared" si="345"/>
        <v>0.05</v>
      </c>
      <c r="GB560" s="101">
        <f t="shared" si="346"/>
        <v>1</v>
      </c>
      <c r="GC560" s="101">
        <f t="shared" si="347"/>
        <v>28</v>
      </c>
      <c r="GD560" s="101">
        <f t="shared" si="348"/>
        <v>0</v>
      </c>
      <c r="GE560" s="101">
        <f t="shared" si="349"/>
        <v>1</v>
      </c>
      <c r="GF560" s="101">
        <f t="shared" si="350"/>
        <v>6</v>
      </c>
      <c r="GG560" s="101">
        <f t="shared" si="351"/>
        <v>2.7099999999999999E-2</v>
      </c>
      <c r="GH560" s="101">
        <f t="shared" si="352"/>
        <v>1</v>
      </c>
      <c r="GI560" s="101">
        <f t="shared" si="353"/>
        <v>13</v>
      </c>
      <c r="GJ560" s="101">
        <f t="shared" si="354"/>
        <v>0.1085</v>
      </c>
      <c r="GK560" s="101">
        <f t="shared" si="355"/>
        <v>1</v>
      </c>
      <c r="GL560" s="101">
        <f t="shared" si="356"/>
        <v>28</v>
      </c>
    </row>
    <row r="561" spans="170:194" ht="16.5" x14ac:dyDescent="0.2">
      <c r="FN561" s="101">
        <v>556</v>
      </c>
      <c r="FO561" s="101">
        <f t="shared" si="341"/>
        <v>68</v>
      </c>
      <c r="FP561" s="101">
        <f t="shared" si="334"/>
        <v>7</v>
      </c>
      <c r="FQ561" s="14">
        <f t="shared" si="335"/>
        <v>4</v>
      </c>
      <c r="FR561" s="101" t="str">
        <f t="shared" si="342"/>
        <v>夏侯渊专属武器-魂珠-8 5级</v>
      </c>
      <c r="FS561" s="101">
        <f t="shared" si="343"/>
        <v>8</v>
      </c>
      <c r="FT561" s="101">
        <f t="shared" si="344"/>
        <v>5</v>
      </c>
      <c r="FU561" s="101" t="str">
        <f t="shared" si="336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337"/>
        <v>专属强化石4</v>
      </c>
      <c r="FX561" s="101">
        <f t="shared" si="338"/>
        <v>15</v>
      </c>
      <c r="FY561" s="101" t="str">
        <f t="shared" si="339"/>
        <v/>
      </c>
      <c r="FZ561" s="101" t="str">
        <f t="shared" si="340"/>
        <v/>
      </c>
      <c r="GA561" s="101">
        <f t="shared" si="345"/>
        <v>0.04</v>
      </c>
      <c r="GB561" s="101">
        <f t="shared" si="346"/>
        <v>1</v>
      </c>
      <c r="GC561" s="101">
        <f t="shared" si="347"/>
        <v>35</v>
      </c>
      <c r="GD561" s="101">
        <f t="shared" si="348"/>
        <v>0</v>
      </c>
      <c r="GE561" s="101">
        <f t="shared" si="349"/>
        <v>1</v>
      </c>
      <c r="GF561" s="101">
        <f t="shared" si="350"/>
        <v>8</v>
      </c>
      <c r="GG561" s="101">
        <f t="shared" si="351"/>
        <v>2.12E-2</v>
      </c>
      <c r="GH561" s="101">
        <f t="shared" si="352"/>
        <v>1</v>
      </c>
      <c r="GI561" s="101">
        <f t="shared" si="353"/>
        <v>17</v>
      </c>
      <c r="GJ561" s="101">
        <f t="shared" si="354"/>
        <v>8.4699999999999998E-2</v>
      </c>
      <c r="GK561" s="101">
        <f t="shared" si="355"/>
        <v>1</v>
      </c>
      <c r="GL561" s="101">
        <f t="shared" si="356"/>
        <v>35</v>
      </c>
    </row>
    <row r="562" spans="170:194" ht="16.5" x14ac:dyDescent="0.2">
      <c r="FN562" s="101">
        <v>557</v>
      </c>
      <c r="FO562" s="101">
        <f t="shared" si="341"/>
        <v>69</v>
      </c>
      <c r="FP562" s="101">
        <f t="shared" si="334"/>
        <v>7</v>
      </c>
      <c r="FQ562" s="14">
        <f t="shared" si="335"/>
        <v>4</v>
      </c>
      <c r="FR562" s="101" t="str">
        <f t="shared" si="342"/>
        <v>夏侯渊专属武器-魂珠-8 6级</v>
      </c>
      <c r="FS562" s="101">
        <f t="shared" si="343"/>
        <v>8</v>
      </c>
      <c r="FT562" s="101">
        <f t="shared" si="344"/>
        <v>6</v>
      </c>
      <c r="FU562" s="101" t="str">
        <f t="shared" si="336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337"/>
        <v>专属强化石4</v>
      </c>
      <c r="FX562" s="101">
        <f t="shared" si="338"/>
        <v>18</v>
      </c>
      <c r="FY562" s="101" t="str">
        <f t="shared" si="339"/>
        <v/>
      </c>
      <c r="FZ562" s="101" t="str">
        <f t="shared" si="340"/>
        <v/>
      </c>
      <c r="GA562" s="101">
        <f t="shared" si="345"/>
        <v>0.03</v>
      </c>
      <c r="GB562" s="101">
        <f t="shared" si="346"/>
        <v>1</v>
      </c>
      <c r="GC562" s="101">
        <f t="shared" si="347"/>
        <v>48</v>
      </c>
      <c r="GD562" s="101">
        <f t="shared" si="348"/>
        <v>0</v>
      </c>
      <c r="GE562" s="101">
        <f t="shared" si="349"/>
        <v>1</v>
      </c>
      <c r="GF562" s="101">
        <f t="shared" si="350"/>
        <v>11</v>
      </c>
      <c r="GG562" s="101">
        <f t="shared" si="351"/>
        <v>1.5599999999999999E-2</v>
      </c>
      <c r="GH562" s="101">
        <f t="shared" si="352"/>
        <v>1</v>
      </c>
      <c r="GI562" s="101">
        <f t="shared" si="353"/>
        <v>22</v>
      </c>
      <c r="GJ562" s="101">
        <f t="shared" si="354"/>
        <v>6.2600000000000003E-2</v>
      </c>
      <c r="GK562" s="101">
        <f t="shared" si="355"/>
        <v>1</v>
      </c>
      <c r="GL562" s="101">
        <f t="shared" si="356"/>
        <v>48</v>
      </c>
    </row>
    <row r="563" spans="170:194" ht="16.5" x14ac:dyDescent="0.2">
      <c r="FN563" s="101">
        <v>558</v>
      </c>
      <c r="FO563" s="101">
        <f t="shared" si="341"/>
        <v>70</v>
      </c>
      <c r="FP563" s="101">
        <f t="shared" si="334"/>
        <v>7</v>
      </c>
      <c r="FQ563" s="14">
        <f t="shared" si="335"/>
        <v>4</v>
      </c>
      <c r="FR563" s="101" t="str">
        <f t="shared" si="342"/>
        <v>夏侯渊专属武器-魂珠-8 7级</v>
      </c>
      <c r="FS563" s="101">
        <f t="shared" si="343"/>
        <v>8</v>
      </c>
      <c r="FT563" s="101">
        <f t="shared" si="344"/>
        <v>7</v>
      </c>
      <c r="FU563" s="101" t="str">
        <f t="shared" si="336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337"/>
        <v>专属强化石4</v>
      </c>
      <c r="FX563" s="101">
        <f t="shared" si="338"/>
        <v>25</v>
      </c>
      <c r="FY563" s="101" t="str">
        <f t="shared" si="339"/>
        <v/>
      </c>
      <c r="FZ563" s="101" t="str">
        <f t="shared" si="340"/>
        <v/>
      </c>
      <c r="GA563" s="101">
        <f t="shared" si="345"/>
        <v>0.03</v>
      </c>
      <c r="GB563" s="101">
        <f t="shared" si="346"/>
        <v>1</v>
      </c>
      <c r="GC563" s="101">
        <f t="shared" si="347"/>
        <v>56</v>
      </c>
      <c r="GD563" s="101">
        <f t="shared" si="348"/>
        <v>0</v>
      </c>
      <c r="GE563" s="101">
        <f t="shared" si="349"/>
        <v>1</v>
      </c>
      <c r="GF563" s="101">
        <f t="shared" si="350"/>
        <v>13</v>
      </c>
      <c r="GG563" s="101">
        <f t="shared" si="351"/>
        <v>1.35E-2</v>
      </c>
      <c r="GH563" s="101">
        <f t="shared" si="352"/>
        <v>1</v>
      </c>
      <c r="GI563" s="101">
        <f t="shared" si="353"/>
        <v>26</v>
      </c>
      <c r="GJ563" s="101">
        <f t="shared" si="354"/>
        <v>5.3800000000000001E-2</v>
      </c>
      <c r="GK563" s="101">
        <f t="shared" si="355"/>
        <v>1</v>
      </c>
      <c r="GL563" s="101">
        <f t="shared" si="356"/>
        <v>56</v>
      </c>
    </row>
    <row r="564" spans="170:194" ht="16.5" x14ac:dyDescent="0.2">
      <c r="FN564" s="101">
        <v>559</v>
      </c>
      <c r="FO564" s="101">
        <f t="shared" si="341"/>
        <v>71</v>
      </c>
      <c r="FP564" s="101">
        <f t="shared" si="334"/>
        <v>7</v>
      </c>
      <c r="FQ564" s="14">
        <f t="shared" si="335"/>
        <v>4</v>
      </c>
      <c r="FR564" s="101" t="str">
        <f t="shared" si="342"/>
        <v>夏侯渊专属武器-魂珠-8 8级</v>
      </c>
      <c r="FS564" s="101">
        <f t="shared" si="343"/>
        <v>8</v>
      </c>
      <c r="FT564" s="101">
        <f t="shared" si="344"/>
        <v>8</v>
      </c>
      <c r="FU564" s="101" t="str">
        <f t="shared" si="336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337"/>
        <v>专属强化石4</v>
      </c>
      <c r="FX564" s="101">
        <f t="shared" si="338"/>
        <v>30</v>
      </c>
      <c r="FY564" s="101" t="str">
        <f t="shared" si="339"/>
        <v/>
      </c>
      <c r="FZ564" s="101" t="str">
        <f t="shared" si="340"/>
        <v/>
      </c>
      <c r="GA564" s="101">
        <f t="shared" si="345"/>
        <v>0.02</v>
      </c>
      <c r="GB564" s="101">
        <f t="shared" si="346"/>
        <v>1</v>
      </c>
      <c r="GC564" s="101">
        <f t="shared" si="347"/>
        <v>75</v>
      </c>
      <c r="GD564" s="101">
        <f t="shared" si="348"/>
        <v>0</v>
      </c>
      <c r="GE564" s="101">
        <f t="shared" si="349"/>
        <v>1</v>
      </c>
      <c r="GF564" s="101">
        <f t="shared" si="350"/>
        <v>18</v>
      </c>
      <c r="GG564" s="101">
        <f t="shared" si="351"/>
        <v>0.01</v>
      </c>
      <c r="GH564" s="101">
        <f t="shared" si="352"/>
        <v>1</v>
      </c>
      <c r="GI564" s="101">
        <f t="shared" si="353"/>
        <v>35</v>
      </c>
      <c r="GJ564" s="101">
        <f t="shared" si="354"/>
        <v>3.9899999999999998E-2</v>
      </c>
      <c r="GK564" s="101">
        <f t="shared" si="355"/>
        <v>1</v>
      </c>
      <c r="GL564" s="101">
        <f t="shared" si="356"/>
        <v>75</v>
      </c>
    </row>
    <row r="565" spans="170:194" ht="16.5" x14ac:dyDescent="0.2">
      <c r="FN565" s="101">
        <v>560</v>
      </c>
      <c r="FO565" s="101">
        <f t="shared" si="341"/>
        <v>72</v>
      </c>
      <c r="FP565" s="101">
        <f t="shared" si="334"/>
        <v>7</v>
      </c>
      <c r="FQ565" s="14">
        <f t="shared" si="335"/>
        <v>4</v>
      </c>
      <c r="FR565" s="101" t="str">
        <f t="shared" si="342"/>
        <v>夏侯渊专属武器-魂珠-8 9级</v>
      </c>
      <c r="FS565" s="101">
        <f t="shared" si="343"/>
        <v>8</v>
      </c>
      <c r="FT565" s="101">
        <f t="shared" si="344"/>
        <v>9</v>
      </c>
      <c r="FU565" s="101" t="str">
        <f t="shared" si="336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337"/>
        <v>专属强化石4</v>
      </c>
      <c r="FX565" s="101">
        <f t="shared" si="338"/>
        <v>30</v>
      </c>
      <c r="FY565" s="101" t="str">
        <f t="shared" si="339"/>
        <v/>
      </c>
      <c r="FZ565" s="101" t="str">
        <f t="shared" si="340"/>
        <v/>
      </c>
      <c r="GA565" s="101">
        <f t="shared" si="345"/>
        <v>0.01</v>
      </c>
      <c r="GB565" s="101">
        <f t="shared" si="346"/>
        <v>1</v>
      </c>
      <c r="GC565" s="101">
        <f t="shared" si="347"/>
        <v>122</v>
      </c>
      <c r="GD565" s="101">
        <f t="shared" si="348"/>
        <v>0</v>
      </c>
      <c r="GE565" s="101">
        <f t="shared" si="349"/>
        <v>1</v>
      </c>
      <c r="GF565" s="101">
        <f t="shared" si="350"/>
        <v>28</v>
      </c>
      <c r="GG565" s="101">
        <f t="shared" si="351"/>
        <v>6.1999999999999998E-3</v>
      </c>
      <c r="GH565" s="101">
        <f t="shared" si="352"/>
        <v>1</v>
      </c>
      <c r="GI565" s="101">
        <f t="shared" si="353"/>
        <v>57</v>
      </c>
      <c r="GJ565" s="101">
        <f t="shared" si="354"/>
        <v>2.47E-2</v>
      </c>
      <c r="GK565" s="101">
        <f t="shared" si="355"/>
        <v>1</v>
      </c>
      <c r="GL565" s="101">
        <f t="shared" si="356"/>
        <v>122</v>
      </c>
    </row>
    <row r="566" spans="170:194" ht="16.5" x14ac:dyDescent="0.2">
      <c r="FN566" s="101">
        <v>561</v>
      </c>
      <c r="FO566" s="101">
        <f t="shared" si="341"/>
        <v>0</v>
      </c>
      <c r="FP566" s="101">
        <f t="shared" si="334"/>
        <v>8</v>
      </c>
      <c r="FQ566" s="14">
        <f t="shared" si="335"/>
        <v>3</v>
      </c>
      <c r="FR566" s="101" t="str">
        <f t="shared" si="342"/>
        <v>徐晃专属武器-魂珠-1 0级</v>
      </c>
      <c r="FS566" s="101">
        <f t="shared" si="343"/>
        <v>1</v>
      </c>
      <c r="FT566" s="101">
        <f t="shared" si="344"/>
        <v>0</v>
      </c>
      <c r="FU566" s="101" t="str">
        <f t="shared" si="336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337"/>
        <v/>
      </c>
      <c r="FX566" s="101" t="str">
        <f t="shared" si="338"/>
        <v/>
      </c>
      <c r="FY566" s="101" t="str">
        <f t="shared" si="339"/>
        <v/>
      </c>
      <c r="FZ566" s="101" t="str">
        <f t="shared" si="340"/>
        <v/>
      </c>
      <c r="GA566" s="101" t="str">
        <f t="shared" si="345"/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0"/>
        <v/>
      </c>
      <c r="GG566" s="101" t="str">
        <f t="shared" si="351"/>
        <v/>
      </c>
      <c r="GH566" s="101" t="str">
        <f t="shared" si="352"/>
        <v/>
      </c>
      <c r="GI566" s="101" t="str">
        <f t="shared" si="353"/>
        <v/>
      </c>
      <c r="GJ566" s="101" t="str">
        <f t="shared" si="354"/>
        <v/>
      </c>
      <c r="GK566" s="101" t="str">
        <f t="shared" si="355"/>
        <v/>
      </c>
      <c r="GL566" s="101" t="str">
        <f t="shared" si="356"/>
        <v/>
      </c>
    </row>
    <row r="567" spans="170:194" ht="16.5" x14ac:dyDescent="0.2">
      <c r="FN567" s="101">
        <v>562</v>
      </c>
      <c r="FO567" s="101">
        <f t="shared" si="341"/>
        <v>1</v>
      </c>
      <c r="FP567" s="101">
        <f t="shared" si="334"/>
        <v>8</v>
      </c>
      <c r="FQ567" s="14">
        <f t="shared" si="335"/>
        <v>3</v>
      </c>
      <c r="FR567" s="101" t="str">
        <f t="shared" si="342"/>
        <v>徐晃专属武器-魂珠-1 1级</v>
      </c>
      <c r="FS567" s="101">
        <f t="shared" si="343"/>
        <v>1</v>
      </c>
      <c r="FT567" s="101">
        <f t="shared" si="344"/>
        <v>1</v>
      </c>
      <c r="FU567" s="101" t="str">
        <f t="shared" si="336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337"/>
        <v>专属强化石1</v>
      </c>
      <c r="FX567" s="101">
        <f t="shared" si="338"/>
        <v>1</v>
      </c>
      <c r="FY567" s="101" t="str">
        <f t="shared" si="339"/>
        <v/>
      </c>
      <c r="FZ567" s="101" t="str">
        <f t="shared" si="340"/>
        <v/>
      </c>
      <c r="GA567" s="101">
        <f t="shared" si="345"/>
        <v>0.32</v>
      </c>
      <c r="GB567" s="101">
        <f t="shared" si="346"/>
        <v>1</v>
      </c>
      <c r="GC567" s="101">
        <f t="shared" si="347"/>
        <v>5</v>
      </c>
      <c r="GD567" s="101">
        <f t="shared" si="348"/>
        <v>0</v>
      </c>
      <c r="GE567" s="101">
        <f t="shared" si="349"/>
        <v>1</v>
      </c>
      <c r="GF567" s="101">
        <f t="shared" si="350"/>
        <v>1</v>
      </c>
      <c r="GG567" s="101">
        <f t="shared" si="351"/>
        <v>0.1595</v>
      </c>
      <c r="GH567" s="101">
        <f t="shared" si="352"/>
        <v>1</v>
      </c>
      <c r="GI567" s="101">
        <f t="shared" si="353"/>
        <v>2</v>
      </c>
      <c r="GJ567" s="101">
        <f t="shared" si="354"/>
        <v>0.63819999999999999</v>
      </c>
      <c r="GK567" s="101">
        <f t="shared" si="355"/>
        <v>1</v>
      </c>
      <c r="GL567" s="101">
        <f t="shared" si="356"/>
        <v>5</v>
      </c>
    </row>
    <row r="568" spans="170:194" ht="16.5" x14ac:dyDescent="0.2">
      <c r="FN568" s="101">
        <v>563</v>
      </c>
      <c r="FO568" s="101">
        <f t="shared" si="341"/>
        <v>2</v>
      </c>
      <c r="FP568" s="101">
        <f t="shared" si="334"/>
        <v>8</v>
      </c>
      <c r="FQ568" s="14">
        <f t="shared" si="335"/>
        <v>3</v>
      </c>
      <c r="FR568" s="101" t="str">
        <f t="shared" si="342"/>
        <v>徐晃专属武器-魂珠-1 2级</v>
      </c>
      <c r="FS568" s="101">
        <f t="shared" si="343"/>
        <v>1</v>
      </c>
      <c r="FT568" s="101">
        <f t="shared" si="344"/>
        <v>2</v>
      </c>
      <c r="FU568" s="101" t="str">
        <f t="shared" si="336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337"/>
        <v>专属强化石1</v>
      </c>
      <c r="FX568" s="101">
        <f t="shared" si="338"/>
        <v>2</v>
      </c>
      <c r="FY568" s="101" t="str">
        <f t="shared" si="339"/>
        <v/>
      </c>
      <c r="FZ568" s="101" t="str">
        <f t="shared" si="340"/>
        <v/>
      </c>
      <c r="GA568" s="101">
        <f t="shared" si="345"/>
        <v>0.32</v>
      </c>
      <c r="GB568" s="101">
        <f t="shared" si="346"/>
        <v>1</v>
      </c>
      <c r="GC568" s="101">
        <f t="shared" si="347"/>
        <v>5</v>
      </c>
      <c r="GD568" s="101">
        <f t="shared" si="348"/>
        <v>0</v>
      </c>
      <c r="GE568" s="101">
        <f t="shared" si="349"/>
        <v>1</v>
      </c>
      <c r="GF568" s="101">
        <f t="shared" si="350"/>
        <v>1</v>
      </c>
      <c r="GG568" s="101">
        <f t="shared" si="351"/>
        <v>0.1595</v>
      </c>
      <c r="GH568" s="101">
        <f t="shared" si="352"/>
        <v>1</v>
      </c>
      <c r="GI568" s="101">
        <f t="shared" si="353"/>
        <v>2</v>
      </c>
      <c r="GJ568" s="101">
        <f t="shared" si="354"/>
        <v>0.63819999999999999</v>
      </c>
      <c r="GK568" s="101">
        <f t="shared" si="355"/>
        <v>1</v>
      </c>
      <c r="GL568" s="101">
        <f t="shared" si="356"/>
        <v>5</v>
      </c>
    </row>
    <row r="569" spans="170:194" ht="16.5" x14ac:dyDescent="0.2">
      <c r="FN569" s="101">
        <v>564</v>
      </c>
      <c r="FO569" s="101">
        <f t="shared" si="341"/>
        <v>3</v>
      </c>
      <c r="FP569" s="101">
        <f t="shared" si="334"/>
        <v>8</v>
      </c>
      <c r="FQ569" s="14">
        <f t="shared" si="335"/>
        <v>3</v>
      </c>
      <c r="FR569" s="101" t="str">
        <f t="shared" si="342"/>
        <v>徐晃专属武器-魂珠-1 3级</v>
      </c>
      <c r="FS569" s="101">
        <f t="shared" si="343"/>
        <v>1</v>
      </c>
      <c r="FT569" s="101">
        <f t="shared" si="344"/>
        <v>3</v>
      </c>
      <c r="FU569" s="101" t="str">
        <f t="shared" si="336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337"/>
        <v>专属强化石1</v>
      </c>
      <c r="FX569" s="101">
        <f t="shared" si="338"/>
        <v>3</v>
      </c>
      <c r="FY569" s="101" t="str">
        <f t="shared" si="339"/>
        <v/>
      </c>
      <c r="FZ569" s="101" t="str">
        <f t="shared" si="340"/>
        <v/>
      </c>
      <c r="GA569" s="101">
        <f t="shared" si="345"/>
        <v>0.32</v>
      </c>
      <c r="GB569" s="101">
        <f t="shared" si="346"/>
        <v>1</v>
      </c>
      <c r="GC569" s="101">
        <f t="shared" si="347"/>
        <v>5</v>
      </c>
      <c r="GD569" s="101">
        <f t="shared" si="348"/>
        <v>0</v>
      </c>
      <c r="GE569" s="101">
        <f t="shared" si="349"/>
        <v>1</v>
      </c>
      <c r="GF569" s="101">
        <f t="shared" si="350"/>
        <v>1</v>
      </c>
      <c r="GG569" s="101">
        <f t="shared" si="351"/>
        <v>0.1595</v>
      </c>
      <c r="GH569" s="101">
        <f t="shared" si="352"/>
        <v>1</v>
      </c>
      <c r="GI569" s="101">
        <f t="shared" si="353"/>
        <v>2</v>
      </c>
      <c r="GJ569" s="101">
        <f t="shared" si="354"/>
        <v>0.63819999999999999</v>
      </c>
      <c r="GK569" s="101">
        <f t="shared" si="355"/>
        <v>1</v>
      </c>
      <c r="GL569" s="101">
        <f t="shared" si="356"/>
        <v>5</v>
      </c>
    </row>
    <row r="570" spans="170:194" ht="16.5" x14ac:dyDescent="0.2">
      <c r="FN570" s="101">
        <v>565</v>
      </c>
      <c r="FO570" s="101">
        <f t="shared" si="341"/>
        <v>4</v>
      </c>
      <c r="FP570" s="101">
        <f t="shared" si="334"/>
        <v>8</v>
      </c>
      <c r="FQ570" s="14">
        <f t="shared" si="335"/>
        <v>3</v>
      </c>
      <c r="FR570" s="101" t="str">
        <f t="shared" si="342"/>
        <v>徐晃专属武器-魂珠-1 4级</v>
      </c>
      <c r="FS570" s="101">
        <f t="shared" si="343"/>
        <v>1</v>
      </c>
      <c r="FT570" s="101">
        <f t="shared" si="344"/>
        <v>4</v>
      </c>
      <c r="FU570" s="101" t="str">
        <f t="shared" si="336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337"/>
        <v>专属强化石1</v>
      </c>
      <c r="FX570" s="101">
        <f t="shared" si="338"/>
        <v>4</v>
      </c>
      <c r="FY570" s="101" t="str">
        <f t="shared" si="339"/>
        <v/>
      </c>
      <c r="FZ570" s="101" t="str">
        <f t="shared" si="340"/>
        <v/>
      </c>
      <c r="GA570" s="101">
        <f t="shared" si="345"/>
        <v>0.26</v>
      </c>
      <c r="GB570" s="101">
        <f t="shared" si="346"/>
        <v>1</v>
      </c>
      <c r="GC570" s="101">
        <f t="shared" si="347"/>
        <v>6</v>
      </c>
      <c r="GD570" s="101">
        <f t="shared" si="348"/>
        <v>0</v>
      </c>
      <c r="GE570" s="101">
        <f t="shared" si="349"/>
        <v>1</v>
      </c>
      <c r="GF570" s="101">
        <f t="shared" si="350"/>
        <v>1</v>
      </c>
      <c r="GG570" s="101">
        <f t="shared" si="351"/>
        <v>0.12759999999999999</v>
      </c>
      <c r="GH570" s="101">
        <f t="shared" si="352"/>
        <v>1</v>
      </c>
      <c r="GI570" s="101">
        <f t="shared" si="353"/>
        <v>3</v>
      </c>
      <c r="GJ570" s="101">
        <f t="shared" si="354"/>
        <v>0.51060000000000005</v>
      </c>
      <c r="GK570" s="101">
        <f t="shared" si="355"/>
        <v>1</v>
      </c>
      <c r="GL570" s="101">
        <f t="shared" si="356"/>
        <v>6</v>
      </c>
    </row>
    <row r="571" spans="170:194" ht="16.5" x14ac:dyDescent="0.2">
      <c r="FN571" s="101">
        <v>566</v>
      </c>
      <c r="FO571" s="101">
        <f t="shared" si="341"/>
        <v>5</v>
      </c>
      <c r="FP571" s="101">
        <f t="shared" si="334"/>
        <v>8</v>
      </c>
      <c r="FQ571" s="14">
        <f t="shared" si="335"/>
        <v>3</v>
      </c>
      <c r="FR571" s="101" t="str">
        <f t="shared" si="342"/>
        <v>徐晃专属武器-魂珠-1 5级</v>
      </c>
      <c r="FS571" s="101">
        <f t="shared" si="343"/>
        <v>1</v>
      </c>
      <c r="FT571" s="101">
        <f t="shared" si="344"/>
        <v>5</v>
      </c>
      <c r="FU571" s="101" t="str">
        <f t="shared" si="336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337"/>
        <v>专属强化石1</v>
      </c>
      <c r="FX571" s="101">
        <f t="shared" si="338"/>
        <v>5</v>
      </c>
      <c r="FY571" s="101" t="str">
        <f t="shared" si="339"/>
        <v/>
      </c>
      <c r="FZ571" s="101" t="str">
        <f t="shared" si="340"/>
        <v/>
      </c>
      <c r="GA571" s="101">
        <f t="shared" si="345"/>
        <v>0.2</v>
      </c>
      <c r="GB571" s="101">
        <f t="shared" si="346"/>
        <v>1</v>
      </c>
      <c r="GC571" s="101">
        <f t="shared" si="347"/>
        <v>8</v>
      </c>
      <c r="GD571" s="101">
        <f t="shared" si="348"/>
        <v>0</v>
      </c>
      <c r="GE571" s="101">
        <f t="shared" si="349"/>
        <v>1</v>
      </c>
      <c r="GF571" s="101">
        <f t="shared" si="350"/>
        <v>2</v>
      </c>
      <c r="GG571" s="101">
        <f t="shared" si="351"/>
        <v>9.9699999999999997E-2</v>
      </c>
      <c r="GH571" s="101">
        <f t="shared" si="352"/>
        <v>1</v>
      </c>
      <c r="GI571" s="101">
        <f t="shared" si="353"/>
        <v>4</v>
      </c>
      <c r="GJ571" s="101">
        <f t="shared" si="354"/>
        <v>0.39889999999999998</v>
      </c>
      <c r="GK571" s="101">
        <f t="shared" si="355"/>
        <v>1</v>
      </c>
      <c r="GL571" s="101">
        <f t="shared" si="356"/>
        <v>8</v>
      </c>
    </row>
    <row r="572" spans="170:194" ht="16.5" x14ac:dyDescent="0.2">
      <c r="FN572" s="101">
        <v>567</v>
      </c>
      <c r="FO572" s="101">
        <f t="shared" si="341"/>
        <v>6</v>
      </c>
      <c r="FP572" s="101">
        <f t="shared" si="334"/>
        <v>8</v>
      </c>
      <c r="FQ572" s="14">
        <f t="shared" si="335"/>
        <v>3</v>
      </c>
      <c r="FR572" s="101" t="str">
        <f t="shared" si="342"/>
        <v>徐晃专属武器-魂珠-1 6级</v>
      </c>
      <c r="FS572" s="101">
        <f t="shared" si="343"/>
        <v>1</v>
      </c>
      <c r="FT572" s="101">
        <f t="shared" si="344"/>
        <v>6</v>
      </c>
      <c r="FU572" s="101" t="str">
        <f t="shared" si="336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337"/>
        <v>专属强化石1</v>
      </c>
      <c r="FX572" s="101">
        <f t="shared" si="338"/>
        <v>6</v>
      </c>
      <c r="FY572" s="101" t="str">
        <f t="shared" si="339"/>
        <v/>
      </c>
      <c r="FZ572" s="101" t="str">
        <f t="shared" si="340"/>
        <v/>
      </c>
      <c r="GA572" s="101">
        <f t="shared" si="345"/>
        <v>0.15</v>
      </c>
      <c r="GB572" s="101">
        <f t="shared" si="346"/>
        <v>1</v>
      </c>
      <c r="GC572" s="101">
        <f t="shared" si="347"/>
        <v>10</v>
      </c>
      <c r="GD572" s="101">
        <f t="shared" si="348"/>
        <v>0</v>
      </c>
      <c r="GE572" s="101">
        <f t="shared" si="349"/>
        <v>1</v>
      </c>
      <c r="GF572" s="101">
        <f t="shared" si="350"/>
        <v>2</v>
      </c>
      <c r="GG572" s="101">
        <f t="shared" si="351"/>
        <v>7.3599999999999999E-2</v>
      </c>
      <c r="GH572" s="101">
        <f t="shared" si="352"/>
        <v>1</v>
      </c>
      <c r="GI572" s="101">
        <f t="shared" si="353"/>
        <v>5</v>
      </c>
      <c r="GJ572" s="101">
        <f t="shared" si="354"/>
        <v>0.29459999999999997</v>
      </c>
      <c r="GK572" s="101">
        <f t="shared" si="355"/>
        <v>1</v>
      </c>
      <c r="GL572" s="101">
        <f t="shared" si="356"/>
        <v>10</v>
      </c>
    </row>
    <row r="573" spans="170:194" ht="16.5" x14ac:dyDescent="0.2">
      <c r="FN573" s="101">
        <v>568</v>
      </c>
      <c r="FO573" s="101">
        <f t="shared" si="341"/>
        <v>7</v>
      </c>
      <c r="FP573" s="101">
        <f t="shared" si="334"/>
        <v>8</v>
      </c>
      <c r="FQ573" s="14">
        <f t="shared" si="335"/>
        <v>3</v>
      </c>
      <c r="FR573" s="101" t="str">
        <f t="shared" si="342"/>
        <v>徐晃专属武器-魂珠-1 7级</v>
      </c>
      <c r="FS573" s="101">
        <f t="shared" si="343"/>
        <v>1</v>
      </c>
      <c r="FT573" s="101">
        <f t="shared" si="344"/>
        <v>7</v>
      </c>
      <c r="FU573" s="101" t="str">
        <f t="shared" si="336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337"/>
        <v>专属强化石1</v>
      </c>
      <c r="FX573" s="101">
        <f t="shared" si="338"/>
        <v>7</v>
      </c>
      <c r="FY573" s="101" t="str">
        <f t="shared" si="339"/>
        <v/>
      </c>
      <c r="FZ573" s="101" t="str">
        <f t="shared" si="340"/>
        <v/>
      </c>
      <c r="GA573" s="101">
        <f t="shared" si="345"/>
        <v>0.11</v>
      </c>
      <c r="GB573" s="101">
        <f t="shared" si="346"/>
        <v>1</v>
      </c>
      <c r="GC573" s="101">
        <f t="shared" si="347"/>
        <v>14</v>
      </c>
      <c r="GD573" s="101">
        <f t="shared" si="348"/>
        <v>0</v>
      </c>
      <c r="GE573" s="101">
        <f t="shared" si="349"/>
        <v>1</v>
      </c>
      <c r="GF573" s="101">
        <f t="shared" si="350"/>
        <v>3</v>
      </c>
      <c r="GG573" s="101">
        <f t="shared" si="351"/>
        <v>5.3199999999999997E-2</v>
      </c>
      <c r="GH573" s="101">
        <f t="shared" si="352"/>
        <v>1</v>
      </c>
      <c r="GI573" s="101">
        <f t="shared" si="353"/>
        <v>7</v>
      </c>
      <c r="GJ573" s="101">
        <f t="shared" si="354"/>
        <v>0.2127</v>
      </c>
      <c r="GK573" s="101">
        <f t="shared" si="355"/>
        <v>1</v>
      </c>
      <c r="GL573" s="101">
        <f t="shared" si="356"/>
        <v>14</v>
      </c>
    </row>
    <row r="574" spans="170:194" ht="16.5" x14ac:dyDescent="0.2">
      <c r="FN574" s="101">
        <v>569</v>
      </c>
      <c r="FO574" s="101">
        <f t="shared" si="341"/>
        <v>8</v>
      </c>
      <c r="FP574" s="101">
        <f t="shared" si="334"/>
        <v>8</v>
      </c>
      <c r="FQ574" s="14">
        <f t="shared" si="335"/>
        <v>3</v>
      </c>
      <c r="FR574" s="101" t="str">
        <f t="shared" si="342"/>
        <v>徐晃专属武器-魂珠-1 8级</v>
      </c>
      <c r="FS574" s="101">
        <f t="shared" si="343"/>
        <v>1</v>
      </c>
      <c r="FT574" s="101">
        <f t="shared" si="344"/>
        <v>8</v>
      </c>
      <c r="FU574" s="101" t="str">
        <f t="shared" si="336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337"/>
        <v>专属强化石1</v>
      </c>
      <c r="FX574" s="101">
        <f t="shared" si="338"/>
        <v>8</v>
      </c>
      <c r="FY574" s="101" t="str">
        <f t="shared" si="339"/>
        <v/>
      </c>
      <c r="FZ574" s="101" t="str">
        <f t="shared" si="340"/>
        <v/>
      </c>
      <c r="GA574" s="101">
        <f t="shared" si="345"/>
        <v>0.08</v>
      </c>
      <c r="GB574" s="101">
        <f t="shared" si="346"/>
        <v>1</v>
      </c>
      <c r="GC574" s="101">
        <f t="shared" si="347"/>
        <v>20</v>
      </c>
      <c r="GD574" s="101">
        <f t="shared" si="348"/>
        <v>0</v>
      </c>
      <c r="GE574" s="101">
        <f t="shared" si="349"/>
        <v>1</v>
      </c>
      <c r="GF574" s="101">
        <f t="shared" si="350"/>
        <v>5</v>
      </c>
      <c r="GG574" s="101">
        <f t="shared" si="351"/>
        <v>3.7499999999999999E-2</v>
      </c>
      <c r="GH574" s="101">
        <f t="shared" si="352"/>
        <v>1</v>
      </c>
      <c r="GI574" s="101">
        <f t="shared" si="353"/>
        <v>9</v>
      </c>
      <c r="GJ574" s="101">
        <f t="shared" si="354"/>
        <v>0.1502</v>
      </c>
      <c r="GK574" s="101">
        <f t="shared" si="355"/>
        <v>1</v>
      </c>
      <c r="GL574" s="101">
        <f t="shared" si="356"/>
        <v>20</v>
      </c>
    </row>
    <row r="575" spans="170:194" ht="16.5" x14ac:dyDescent="0.2">
      <c r="FN575" s="101">
        <v>570</v>
      </c>
      <c r="FO575" s="101">
        <f t="shared" si="341"/>
        <v>9</v>
      </c>
      <c r="FP575" s="101">
        <f t="shared" si="334"/>
        <v>8</v>
      </c>
      <c r="FQ575" s="14">
        <f t="shared" si="335"/>
        <v>3</v>
      </c>
      <c r="FR575" s="101" t="str">
        <f t="shared" si="342"/>
        <v>徐晃专属武器-魂珠-1 9级</v>
      </c>
      <c r="FS575" s="101">
        <f t="shared" si="343"/>
        <v>1</v>
      </c>
      <c r="FT575" s="101">
        <f t="shared" si="344"/>
        <v>9</v>
      </c>
      <c r="FU575" s="101" t="str">
        <f t="shared" si="336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337"/>
        <v>专属强化石1</v>
      </c>
      <c r="FX575" s="101">
        <f t="shared" si="338"/>
        <v>10</v>
      </c>
      <c r="FY575" s="101" t="str">
        <f t="shared" si="339"/>
        <v/>
      </c>
      <c r="FZ575" s="101" t="str">
        <f t="shared" si="340"/>
        <v/>
      </c>
      <c r="GA575" s="101">
        <f t="shared" si="345"/>
        <v>0.06</v>
      </c>
      <c r="GB575" s="101">
        <f t="shared" si="346"/>
        <v>1</v>
      </c>
      <c r="GC575" s="101">
        <f t="shared" si="347"/>
        <v>26</v>
      </c>
      <c r="GD575" s="101">
        <f t="shared" si="348"/>
        <v>0</v>
      </c>
      <c r="GE575" s="101">
        <f t="shared" si="349"/>
        <v>1</v>
      </c>
      <c r="GF575" s="101">
        <f t="shared" si="350"/>
        <v>6</v>
      </c>
      <c r="GG575" s="101">
        <f t="shared" si="351"/>
        <v>2.9000000000000001E-2</v>
      </c>
      <c r="GH575" s="101">
        <f t="shared" si="352"/>
        <v>1</v>
      </c>
      <c r="GI575" s="101">
        <f t="shared" si="353"/>
        <v>12</v>
      </c>
      <c r="GJ575" s="101">
        <f t="shared" si="354"/>
        <v>0.11600000000000001</v>
      </c>
      <c r="GK575" s="101">
        <f t="shared" si="355"/>
        <v>1</v>
      </c>
      <c r="GL575" s="101">
        <f t="shared" si="356"/>
        <v>26</v>
      </c>
    </row>
    <row r="576" spans="170:194" ht="16.5" x14ac:dyDescent="0.2">
      <c r="FN576" s="101">
        <v>571</v>
      </c>
      <c r="FO576" s="101">
        <f t="shared" si="341"/>
        <v>0</v>
      </c>
      <c r="FP576" s="101">
        <f t="shared" si="334"/>
        <v>8</v>
      </c>
      <c r="FQ576" s="14">
        <f t="shared" si="335"/>
        <v>3</v>
      </c>
      <c r="FR576" s="101" t="str">
        <f t="shared" si="342"/>
        <v>徐晃专属武器-魂珠-2 0级</v>
      </c>
      <c r="FS576" s="101">
        <f t="shared" si="343"/>
        <v>2</v>
      </c>
      <c r="FT576" s="101">
        <f t="shared" si="344"/>
        <v>0</v>
      </c>
      <c r="FU576" s="101" t="str">
        <f t="shared" si="336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337"/>
        <v/>
      </c>
      <c r="FX576" s="101" t="str">
        <f t="shared" si="338"/>
        <v/>
      </c>
      <c r="FY576" s="101" t="str">
        <f t="shared" si="339"/>
        <v/>
      </c>
      <c r="FZ576" s="101" t="str">
        <f t="shared" si="340"/>
        <v/>
      </c>
      <c r="GA576" s="101" t="str">
        <f t="shared" si="345"/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0"/>
        <v/>
      </c>
      <c r="GG576" s="101" t="str">
        <f t="shared" si="351"/>
        <v/>
      </c>
      <c r="GH576" s="101" t="str">
        <f t="shared" si="352"/>
        <v/>
      </c>
      <c r="GI576" s="101" t="str">
        <f t="shared" si="353"/>
        <v/>
      </c>
      <c r="GJ576" s="101" t="str">
        <f t="shared" si="354"/>
        <v/>
      </c>
      <c r="GK576" s="101" t="str">
        <f t="shared" si="355"/>
        <v/>
      </c>
      <c r="GL576" s="101" t="str">
        <f t="shared" si="356"/>
        <v/>
      </c>
    </row>
    <row r="577" spans="170:194" ht="16.5" x14ac:dyDescent="0.2">
      <c r="FN577" s="101">
        <v>572</v>
      </c>
      <c r="FO577" s="101">
        <f t="shared" si="341"/>
        <v>10</v>
      </c>
      <c r="FP577" s="101">
        <f t="shared" si="334"/>
        <v>8</v>
      </c>
      <c r="FQ577" s="14">
        <f t="shared" si="335"/>
        <v>3</v>
      </c>
      <c r="FR577" s="101" t="str">
        <f t="shared" si="342"/>
        <v>徐晃专属武器-魂珠-2 1级</v>
      </c>
      <c r="FS577" s="101">
        <f t="shared" si="343"/>
        <v>2</v>
      </c>
      <c r="FT577" s="101">
        <f t="shared" si="344"/>
        <v>1</v>
      </c>
      <c r="FU577" s="101" t="str">
        <f t="shared" si="336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337"/>
        <v>专属强化石1</v>
      </c>
      <c r="FX577" s="101">
        <f t="shared" si="338"/>
        <v>3</v>
      </c>
      <c r="FY577" s="101" t="str">
        <f t="shared" si="339"/>
        <v>专属强化石2</v>
      </c>
      <c r="FZ577" s="101">
        <f t="shared" si="340"/>
        <v>1</v>
      </c>
      <c r="GA577" s="101">
        <f t="shared" si="345"/>
        <v>0.39</v>
      </c>
      <c r="GB577" s="101">
        <f t="shared" si="346"/>
        <v>1</v>
      </c>
      <c r="GC577" s="101">
        <f t="shared" si="347"/>
        <v>4</v>
      </c>
      <c r="GD577" s="101">
        <f t="shared" si="348"/>
        <v>0</v>
      </c>
      <c r="GE577" s="101">
        <f t="shared" si="349"/>
        <v>1</v>
      </c>
      <c r="GF577" s="101">
        <f t="shared" si="350"/>
        <v>1</v>
      </c>
      <c r="GG577" s="101">
        <f t="shared" si="351"/>
        <v>0.19270000000000001</v>
      </c>
      <c r="GH577" s="101">
        <f t="shared" si="352"/>
        <v>1</v>
      </c>
      <c r="GI577" s="101">
        <f t="shared" si="353"/>
        <v>2</v>
      </c>
      <c r="GJ577" s="101">
        <f t="shared" si="354"/>
        <v>0.77070000000000005</v>
      </c>
      <c r="GK577" s="101">
        <f t="shared" si="355"/>
        <v>1</v>
      </c>
      <c r="GL577" s="101">
        <f t="shared" si="356"/>
        <v>4</v>
      </c>
    </row>
    <row r="578" spans="170:194" ht="16.5" x14ac:dyDescent="0.2">
      <c r="FN578" s="101">
        <v>573</v>
      </c>
      <c r="FO578" s="101">
        <f t="shared" si="341"/>
        <v>11</v>
      </c>
      <c r="FP578" s="101">
        <f t="shared" si="334"/>
        <v>8</v>
      </c>
      <c r="FQ578" s="14">
        <f t="shared" si="335"/>
        <v>3</v>
      </c>
      <c r="FR578" s="101" t="str">
        <f t="shared" si="342"/>
        <v>徐晃专属武器-魂珠-2 2级</v>
      </c>
      <c r="FS578" s="101">
        <f t="shared" si="343"/>
        <v>2</v>
      </c>
      <c r="FT578" s="101">
        <f t="shared" si="344"/>
        <v>2</v>
      </c>
      <c r="FU578" s="101" t="str">
        <f t="shared" si="336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337"/>
        <v>专属强化石1</v>
      </c>
      <c r="FX578" s="101">
        <f t="shared" si="338"/>
        <v>3</v>
      </c>
      <c r="FY578" s="101" t="str">
        <f t="shared" si="339"/>
        <v>专属强化石2</v>
      </c>
      <c r="FZ578" s="101">
        <f t="shared" si="340"/>
        <v>1</v>
      </c>
      <c r="GA578" s="101">
        <f t="shared" si="345"/>
        <v>0.19</v>
      </c>
      <c r="GB578" s="101">
        <f t="shared" si="346"/>
        <v>1</v>
      </c>
      <c r="GC578" s="101">
        <f t="shared" si="347"/>
        <v>8</v>
      </c>
      <c r="GD578" s="101">
        <f t="shared" si="348"/>
        <v>0</v>
      </c>
      <c r="GE578" s="101">
        <f t="shared" si="349"/>
        <v>1</v>
      </c>
      <c r="GF578" s="101">
        <f t="shared" si="350"/>
        <v>2</v>
      </c>
      <c r="GG578" s="101">
        <f t="shared" si="351"/>
        <v>9.6299999999999997E-2</v>
      </c>
      <c r="GH578" s="101">
        <f t="shared" si="352"/>
        <v>1</v>
      </c>
      <c r="GI578" s="101">
        <f t="shared" si="353"/>
        <v>4</v>
      </c>
      <c r="GJ578" s="101">
        <f t="shared" si="354"/>
        <v>0.38529999999999998</v>
      </c>
      <c r="GK578" s="101">
        <f t="shared" si="355"/>
        <v>1</v>
      </c>
      <c r="GL578" s="101">
        <f t="shared" si="356"/>
        <v>8</v>
      </c>
    </row>
    <row r="579" spans="170:194" ht="16.5" x14ac:dyDescent="0.2">
      <c r="FN579" s="101">
        <v>574</v>
      </c>
      <c r="FO579" s="101">
        <f t="shared" si="341"/>
        <v>12</v>
      </c>
      <c r="FP579" s="101">
        <f t="shared" si="334"/>
        <v>8</v>
      </c>
      <c r="FQ579" s="14">
        <f t="shared" si="335"/>
        <v>3</v>
      </c>
      <c r="FR579" s="101" t="str">
        <f t="shared" si="342"/>
        <v>徐晃专属武器-魂珠-2 3级</v>
      </c>
      <c r="FS579" s="101">
        <f t="shared" si="343"/>
        <v>2</v>
      </c>
      <c r="FT579" s="101">
        <f t="shared" si="344"/>
        <v>3</v>
      </c>
      <c r="FU579" s="101" t="str">
        <f t="shared" si="336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337"/>
        <v>专属强化石1</v>
      </c>
      <c r="FX579" s="101">
        <f t="shared" si="338"/>
        <v>6</v>
      </c>
      <c r="FY579" s="101" t="str">
        <f t="shared" si="339"/>
        <v>专属强化石2</v>
      </c>
      <c r="FZ579" s="101">
        <f t="shared" si="340"/>
        <v>2</v>
      </c>
      <c r="GA579" s="101">
        <f t="shared" si="345"/>
        <v>0.26</v>
      </c>
      <c r="GB579" s="101">
        <f t="shared" si="346"/>
        <v>1</v>
      </c>
      <c r="GC579" s="101">
        <f t="shared" si="347"/>
        <v>6</v>
      </c>
      <c r="GD579" s="101">
        <f t="shared" si="348"/>
        <v>0</v>
      </c>
      <c r="GE579" s="101">
        <f t="shared" si="349"/>
        <v>1</v>
      </c>
      <c r="GF579" s="101">
        <f t="shared" si="350"/>
        <v>1</v>
      </c>
      <c r="GG579" s="101">
        <f t="shared" si="351"/>
        <v>0.12839999999999999</v>
      </c>
      <c r="GH579" s="101">
        <f t="shared" si="352"/>
        <v>1</v>
      </c>
      <c r="GI579" s="101">
        <f t="shared" si="353"/>
        <v>3</v>
      </c>
      <c r="GJ579" s="101">
        <f t="shared" si="354"/>
        <v>0.51380000000000003</v>
      </c>
      <c r="GK579" s="101">
        <f t="shared" si="355"/>
        <v>1</v>
      </c>
      <c r="GL579" s="101">
        <f t="shared" si="356"/>
        <v>6</v>
      </c>
    </row>
    <row r="580" spans="170:194" ht="16.5" x14ac:dyDescent="0.2">
      <c r="FN580" s="101">
        <v>575</v>
      </c>
      <c r="FO580" s="101">
        <f t="shared" si="341"/>
        <v>13</v>
      </c>
      <c r="FP580" s="101">
        <f t="shared" si="334"/>
        <v>8</v>
      </c>
      <c r="FQ580" s="14">
        <f t="shared" si="335"/>
        <v>3</v>
      </c>
      <c r="FR580" s="101" t="str">
        <f t="shared" si="342"/>
        <v>徐晃专属武器-魂珠-2 4级</v>
      </c>
      <c r="FS580" s="101">
        <f t="shared" si="343"/>
        <v>2</v>
      </c>
      <c r="FT580" s="101">
        <f t="shared" si="344"/>
        <v>4</v>
      </c>
      <c r="FU580" s="101" t="str">
        <f t="shared" si="336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337"/>
        <v>专属强化石1</v>
      </c>
      <c r="FX580" s="101">
        <f t="shared" si="338"/>
        <v>6</v>
      </c>
      <c r="FY580" s="101" t="str">
        <f t="shared" si="339"/>
        <v>专属强化石2</v>
      </c>
      <c r="FZ580" s="101">
        <f t="shared" si="340"/>
        <v>2</v>
      </c>
      <c r="GA580" s="101">
        <f t="shared" si="345"/>
        <v>0.15</v>
      </c>
      <c r="GB580" s="101">
        <f t="shared" si="346"/>
        <v>1</v>
      </c>
      <c r="GC580" s="101">
        <f t="shared" si="347"/>
        <v>10</v>
      </c>
      <c r="GD580" s="101">
        <f t="shared" si="348"/>
        <v>0</v>
      </c>
      <c r="GE580" s="101">
        <f t="shared" si="349"/>
        <v>1</v>
      </c>
      <c r="GF580" s="101">
        <f t="shared" si="350"/>
        <v>2</v>
      </c>
      <c r="GG580" s="101">
        <f t="shared" si="351"/>
        <v>7.7100000000000002E-2</v>
      </c>
      <c r="GH580" s="101">
        <f t="shared" si="352"/>
        <v>1</v>
      </c>
      <c r="GI580" s="101">
        <f t="shared" si="353"/>
        <v>5</v>
      </c>
      <c r="GJ580" s="101">
        <f t="shared" si="354"/>
        <v>0.30830000000000002</v>
      </c>
      <c r="GK580" s="101">
        <f t="shared" si="355"/>
        <v>1</v>
      </c>
      <c r="GL580" s="101">
        <f t="shared" si="356"/>
        <v>10</v>
      </c>
    </row>
    <row r="581" spans="170:194" ht="16.5" x14ac:dyDescent="0.2">
      <c r="FN581" s="101">
        <v>576</v>
      </c>
      <c r="FO581" s="101">
        <f t="shared" si="341"/>
        <v>14</v>
      </c>
      <c r="FP581" s="101">
        <f t="shared" si="334"/>
        <v>8</v>
      </c>
      <c r="FQ581" s="14">
        <f t="shared" si="335"/>
        <v>3</v>
      </c>
      <c r="FR581" s="101" t="str">
        <f t="shared" si="342"/>
        <v>徐晃专属武器-魂珠-2 5级</v>
      </c>
      <c r="FS581" s="101">
        <f t="shared" si="343"/>
        <v>2</v>
      </c>
      <c r="FT581" s="101">
        <f t="shared" si="344"/>
        <v>5</v>
      </c>
      <c r="FU581" s="101" t="str">
        <f t="shared" si="336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337"/>
        <v>专属强化石1</v>
      </c>
      <c r="FX581" s="101">
        <f t="shared" si="338"/>
        <v>9</v>
      </c>
      <c r="FY581" s="101" t="str">
        <f t="shared" si="339"/>
        <v>专属强化石2</v>
      </c>
      <c r="FZ581" s="101">
        <f t="shared" si="340"/>
        <v>3</v>
      </c>
      <c r="GA581" s="101">
        <f t="shared" si="345"/>
        <v>0.14000000000000001</v>
      </c>
      <c r="GB581" s="101">
        <f t="shared" si="346"/>
        <v>1</v>
      </c>
      <c r="GC581" s="101">
        <f t="shared" si="347"/>
        <v>10</v>
      </c>
      <c r="GD581" s="101">
        <f t="shared" si="348"/>
        <v>0</v>
      </c>
      <c r="GE581" s="101">
        <f t="shared" si="349"/>
        <v>1</v>
      </c>
      <c r="GF581" s="101">
        <f t="shared" si="350"/>
        <v>2</v>
      </c>
      <c r="GG581" s="101">
        <f t="shared" si="351"/>
        <v>7.22E-2</v>
      </c>
      <c r="GH581" s="101">
        <f t="shared" si="352"/>
        <v>1</v>
      </c>
      <c r="GI581" s="101">
        <f t="shared" si="353"/>
        <v>5</v>
      </c>
      <c r="GJ581" s="101">
        <f t="shared" si="354"/>
        <v>0.28899999999999998</v>
      </c>
      <c r="GK581" s="101">
        <f t="shared" si="355"/>
        <v>1</v>
      </c>
      <c r="GL581" s="101">
        <f t="shared" si="356"/>
        <v>10</v>
      </c>
    </row>
    <row r="582" spans="170:194" ht="16.5" x14ac:dyDescent="0.2">
      <c r="FN582" s="101">
        <v>577</v>
      </c>
      <c r="FO582" s="101">
        <f t="shared" si="341"/>
        <v>15</v>
      </c>
      <c r="FP582" s="101">
        <f t="shared" si="334"/>
        <v>8</v>
      </c>
      <c r="FQ582" s="14">
        <f t="shared" si="335"/>
        <v>3</v>
      </c>
      <c r="FR582" s="101" t="str">
        <f t="shared" si="342"/>
        <v>徐晃专属武器-魂珠-2 6级</v>
      </c>
      <c r="FS582" s="101">
        <f t="shared" si="343"/>
        <v>2</v>
      </c>
      <c r="FT582" s="101">
        <f t="shared" si="344"/>
        <v>6</v>
      </c>
      <c r="FU582" s="101" t="str">
        <f t="shared" si="336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337"/>
        <v>专属强化石1</v>
      </c>
      <c r="FX582" s="101">
        <f t="shared" si="338"/>
        <v>12</v>
      </c>
      <c r="FY582" s="101" t="str">
        <f t="shared" si="339"/>
        <v>专属强化石2</v>
      </c>
      <c r="FZ582" s="101">
        <f t="shared" si="340"/>
        <v>4</v>
      </c>
      <c r="GA582" s="101">
        <f t="shared" si="345"/>
        <v>0.12</v>
      </c>
      <c r="GB582" s="101">
        <f t="shared" si="346"/>
        <v>1</v>
      </c>
      <c r="GC582" s="101">
        <f t="shared" si="347"/>
        <v>13</v>
      </c>
      <c r="GD582" s="101">
        <f t="shared" si="348"/>
        <v>0</v>
      </c>
      <c r="GE582" s="101">
        <f t="shared" si="349"/>
        <v>1</v>
      </c>
      <c r="GF582" s="101">
        <f t="shared" si="350"/>
        <v>3</v>
      </c>
      <c r="GG582" s="101">
        <f t="shared" si="351"/>
        <v>5.9299999999999999E-2</v>
      </c>
      <c r="GH582" s="101">
        <f t="shared" si="352"/>
        <v>1</v>
      </c>
      <c r="GI582" s="101">
        <f t="shared" si="353"/>
        <v>6</v>
      </c>
      <c r="GJ582" s="101">
        <f t="shared" si="354"/>
        <v>0.23710000000000001</v>
      </c>
      <c r="GK582" s="101">
        <f t="shared" si="355"/>
        <v>1</v>
      </c>
      <c r="GL582" s="101">
        <f t="shared" si="356"/>
        <v>13</v>
      </c>
    </row>
    <row r="583" spans="170:194" ht="16.5" x14ac:dyDescent="0.2">
      <c r="FN583" s="101">
        <v>578</v>
      </c>
      <c r="FO583" s="101">
        <f t="shared" si="341"/>
        <v>16</v>
      </c>
      <c r="FP583" s="101">
        <f t="shared" ref="FP583:FP646" si="357">INT((FN583-1)/80+1)</f>
        <v>8</v>
      </c>
      <c r="FQ583" s="14">
        <f t="shared" ref="FQ583:FQ646" si="358">INDEX($FJ$6:$FJ$26,FP583)</f>
        <v>3</v>
      </c>
      <c r="FR583" s="101" t="str">
        <f t="shared" si="342"/>
        <v>徐晃专属武器-魂珠-2 7级</v>
      </c>
      <c r="FS583" s="101">
        <f t="shared" si="343"/>
        <v>2</v>
      </c>
      <c r="FT583" s="101">
        <f t="shared" si="344"/>
        <v>7</v>
      </c>
      <c r="FU583" s="101" t="str">
        <f t="shared" ref="FU583:FU646" si="359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60">IF($FT583&gt;0,IF(INDEX($EI$6:$EI$77,$FO583)&gt;=FW$3,INDEX(EL$6:EL$77,$FO583),""),"")</f>
        <v>专属强化石1</v>
      </c>
      <c r="FX583" s="101">
        <f t="shared" ref="FX583:FX646" si="361">IF($FT583&gt;0,IF(INDEX($EI$6:$EI$77,$FO583)&gt;=FX$3,INDEX(EM$6:EM$77,$FO583),""),"")</f>
        <v>15</v>
      </c>
      <c r="FY583" s="101" t="str">
        <f t="shared" ref="FY583:FY646" si="362">IF($FT583&gt;0,IF(INDEX($EI$6:$EI$77,$FO583)&gt;=FY$3,INDEX(EN$6:EN$77,$FO583),""),"")</f>
        <v>专属强化石2</v>
      </c>
      <c r="FZ583" s="101">
        <f t="shared" ref="FZ583:FZ646" si="363">IF($FT583&gt;0,IF(INDEX($EI$6:$EI$77,$FO583)&gt;=FZ$3,INDEX(EO$6:EO$77,$FO583),""),"")</f>
        <v>5</v>
      </c>
      <c r="GA583" s="101">
        <f t="shared" si="345"/>
        <v>0.09</v>
      </c>
      <c r="GB583" s="101">
        <f t="shared" si="346"/>
        <v>1</v>
      </c>
      <c r="GC583" s="101">
        <f t="shared" si="347"/>
        <v>16</v>
      </c>
      <c r="GD583" s="101">
        <f t="shared" si="348"/>
        <v>0</v>
      </c>
      <c r="GE583" s="101">
        <f t="shared" si="349"/>
        <v>1</v>
      </c>
      <c r="GF583" s="101">
        <f t="shared" si="350"/>
        <v>4</v>
      </c>
      <c r="GG583" s="101">
        <f t="shared" si="351"/>
        <v>4.5900000000000003E-2</v>
      </c>
      <c r="GH583" s="101">
        <f t="shared" si="352"/>
        <v>1</v>
      </c>
      <c r="GI583" s="101">
        <f t="shared" si="353"/>
        <v>8</v>
      </c>
      <c r="GJ583" s="101">
        <f t="shared" si="354"/>
        <v>0.1835</v>
      </c>
      <c r="GK583" s="101">
        <f t="shared" si="355"/>
        <v>1</v>
      </c>
      <c r="GL583" s="101">
        <f t="shared" si="356"/>
        <v>16</v>
      </c>
    </row>
    <row r="584" spans="170:194" ht="16.5" x14ac:dyDescent="0.2">
      <c r="FN584" s="101">
        <v>579</v>
      </c>
      <c r="FO584" s="101">
        <f t="shared" si="341"/>
        <v>17</v>
      </c>
      <c r="FP584" s="101">
        <f t="shared" si="357"/>
        <v>8</v>
      </c>
      <c r="FQ584" s="14">
        <f t="shared" si="358"/>
        <v>3</v>
      </c>
      <c r="FR584" s="101" t="str">
        <f t="shared" si="342"/>
        <v>徐晃专属武器-魂珠-2 8级</v>
      </c>
      <c r="FS584" s="101">
        <f t="shared" si="343"/>
        <v>2</v>
      </c>
      <c r="FT584" s="101">
        <f t="shared" si="344"/>
        <v>8</v>
      </c>
      <c r="FU584" s="101" t="str">
        <f t="shared" si="359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60"/>
        <v>专属强化石1</v>
      </c>
      <c r="FX584" s="101">
        <f t="shared" si="361"/>
        <v>18</v>
      </c>
      <c r="FY584" s="101" t="str">
        <f t="shared" si="362"/>
        <v>专属强化石2</v>
      </c>
      <c r="FZ584" s="101">
        <f t="shared" si="363"/>
        <v>6</v>
      </c>
      <c r="GA584" s="101">
        <f t="shared" si="345"/>
        <v>7.0000000000000007E-2</v>
      </c>
      <c r="GB584" s="101">
        <f t="shared" si="346"/>
        <v>1</v>
      </c>
      <c r="GC584" s="101">
        <f t="shared" si="347"/>
        <v>22</v>
      </c>
      <c r="GD584" s="101">
        <f t="shared" si="348"/>
        <v>0</v>
      </c>
      <c r="GE584" s="101">
        <f t="shared" si="349"/>
        <v>1</v>
      </c>
      <c r="GF584" s="101">
        <f t="shared" si="350"/>
        <v>5</v>
      </c>
      <c r="GG584" s="101">
        <f t="shared" si="351"/>
        <v>3.4000000000000002E-2</v>
      </c>
      <c r="GH584" s="101">
        <f t="shared" si="352"/>
        <v>1</v>
      </c>
      <c r="GI584" s="101">
        <f t="shared" si="353"/>
        <v>10</v>
      </c>
      <c r="GJ584" s="101">
        <f t="shared" si="354"/>
        <v>0.13600000000000001</v>
      </c>
      <c r="GK584" s="101">
        <f t="shared" si="355"/>
        <v>1</v>
      </c>
      <c r="GL584" s="101">
        <f t="shared" si="356"/>
        <v>22</v>
      </c>
    </row>
    <row r="585" spans="170:194" ht="16.5" x14ac:dyDescent="0.2">
      <c r="FN585" s="101">
        <v>580</v>
      </c>
      <c r="FO585" s="101">
        <f t="shared" si="341"/>
        <v>18</v>
      </c>
      <c r="FP585" s="101">
        <f t="shared" si="357"/>
        <v>8</v>
      </c>
      <c r="FQ585" s="14">
        <f t="shared" si="358"/>
        <v>3</v>
      </c>
      <c r="FR585" s="101" t="str">
        <f t="shared" si="342"/>
        <v>徐晃专属武器-魂珠-2 9级</v>
      </c>
      <c r="FS585" s="101">
        <f t="shared" si="343"/>
        <v>2</v>
      </c>
      <c r="FT585" s="101">
        <f t="shared" si="344"/>
        <v>9</v>
      </c>
      <c r="FU585" s="101" t="str">
        <f t="shared" si="359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60"/>
        <v>专属强化石1</v>
      </c>
      <c r="FX585" s="101">
        <f t="shared" si="361"/>
        <v>24</v>
      </c>
      <c r="FY585" s="101" t="str">
        <f t="shared" si="362"/>
        <v>专属强化石2</v>
      </c>
      <c r="FZ585" s="101">
        <f t="shared" si="363"/>
        <v>8</v>
      </c>
      <c r="GA585" s="101">
        <f t="shared" si="345"/>
        <v>0.06</v>
      </c>
      <c r="GB585" s="101">
        <f t="shared" si="346"/>
        <v>1</v>
      </c>
      <c r="GC585" s="101">
        <f t="shared" si="347"/>
        <v>27</v>
      </c>
      <c r="GD585" s="101">
        <f t="shared" si="348"/>
        <v>0</v>
      </c>
      <c r="GE585" s="101">
        <f t="shared" si="349"/>
        <v>1</v>
      </c>
      <c r="GF585" s="101">
        <f t="shared" si="350"/>
        <v>6</v>
      </c>
      <c r="GG585" s="101">
        <f t="shared" si="351"/>
        <v>2.8000000000000001E-2</v>
      </c>
      <c r="GH585" s="101">
        <f t="shared" si="352"/>
        <v>1</v>
      </c>
      <c r="GI585" s="101">
        <f t="shared" si="353"/>
        <v>12</v>
      </c>
      <c r="GJ585" s="101">
        <f t="shared" si="354"/>
        <v>0.11210000000000001</v>
      </c>
      <c r="GK585" s="101">
        <f t="shared" si="355"/>
        <v>1</v>
      </c>
      <c r="GL585" s="101">
        <f t="shared" si="356"/>
        <v>27</v>
      </c>
    </row>
    <row r="586" spans="170:194" ht="16.5" x14ac:dyDescent="0.2">
      <c r="FN586" s="101">
        <v>581</v>
      </c>
      <c r="FO586" s="101">
        <f t="shared" si="341"/>
        <v>0</v>
      </c>
      <c r="FP586" s="101">
        <f t="shared" si="357"/>
        <v>8</v>
      </c>
      <c r="FQ586" s="14">
        <f t="shared" si="358"/>
        <v>3</v>
      </c>
      <c r="FR586" s="101" t="str">
        <f t="shared" si="342"/>
        <v>徐晃专属武器-魂珠-3 0级</v>
      </c>
      <c r="FS586" s="101">
        <f t="shared" si="343"/>
        <v>3</v>
      </c>
      <c r="FT586" s="101">
        <f t="shared" si="344"/>
        <v>0</v>
      </c>
      <c r="FU586" s="101" t="str">
        <f t="shared" si="359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60"/>
        <v/>
      </c>
      <c r="FX586" s="101" t="str">
        <f t="shared" si="361"/>
        <v/>
      </c>
      <c r="FY586" s="101" t="str">
        <f t="shared" si="362"/>
        <v/>
      </c>
      <c r="FZ586" s="101" t="str">
        <f t="shared" si="363"/>
        <v/>
      </c>
      <c r="GA586" s="101" t="str">
        <f t="shared" si="345"/>
        <v/>
      </c>
      <c r="GB586" s="101" t="str">
        <f t="shared" si="346"/>
        <v/>
      </c>
      <c r="GC586" s="101" t="str">
        <f t="shared" si="347"/>
        <v/>
      </c>
      <c r="GD586" s="101" t="str">
        <f t="shared" si="348"/>
        <v/>
      </c>
      <c r="GE586" s="101" t="str">
        <f t="shared" si="349"/>
        <v/>
      </c>
      <c r="GF586" s="101" t="str">
        <f t="shared" si="350"/>
        <v/>
      </c>
      <c r="GG586" s="101" t="str">
        <f t="shared" si="351"/>
        <v/>
      </c>
      <c r="GH586" s="101" t="str">
        <f t="shared" si="352"/>
        <v/>
      </c>
      <c r="GI586" s="101" t="str">
        <f t="shared" si="353"/>
        <v/>
      </c>
      <c r="GJ586" s="101" t="str">
        <f t="shared" si="354"/>
        <v/>
      </c>
      <c r="GK586" s="101" t="str">
        <f t="shared" si="355"/>
        <v/>
      </c>
      <c r="GL586" s="101" t="str">
        <f t="shared" si="356"/>
        <v/>
      </c>
    </row>
    <row r="587" spans="170:194" ht="16.5" x14ac:dyDescent="0.2">
      <c r="FN587" s="101">
        <v>582</v>
      </c>
      <c r="FO587" s="101">
        <f t="shared" si="341"/>
        <v>19</v>
      </c>
      <c r="FP587" s="101">
        <f t="shared" si="357"/>
        <v>8</v>
      </c>
      <c r="FQ587" s="14">
        <f t="shared" si="358"/>
        <v>3</v>
      </c>
      <c r="FR587" s="101" t="str">
        <f t="shared" si="342"/>
        <v>徐晃专属武器-魂珠-3 1级</v>
      </c>
      <c r="FS587" s="101">
        <f t="shared" si="343"/>
        <v>3</v>
      </c>
      <c r="FT587" s="101">
        <f t="shared" si="344"/>
        <v>1</v>
      </c>
      <c r="FU587" s="101" t="str">
        <f t="shared" si="359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60"/>
        <v>专属强化石1</v>
      </c>
      <c r="FX587" s="101">
        <f t="shared" si="361"/>
        <v>4</v>
      </c>
      <c r="FY587" s="101" t="str">
        <f t="shared" si="362"/>
        <v>专属强化石2</v>
      </c>
      <c r="FZ587" s="101">
        <f t="shared" si="363"/>
        <v>2</v>
      </c>
      <c r="GA587" s="101">
        <f t="shared" si="345"/>
        <v>0.31</v>
      </c>
      <c r="GB587" s="101">
        <f t="shared" si="346"/>
        <v>1</v>
      </c>
      <c r="GC587" s="101">
        <f t="shared" si="347"/>
        <v>5</v>
      </c>
      <c r="GD587" s="101">
        <f t="shared" si="348"/>
        <v>0</v>
      </c>
      <c r="GE587" s="101">
        <f t="shared" si="349"/>
        <v>1</v>
      </c>
      <c r="GF587" s="101">
        <f t="shared" si="350"/>
        <v>1</v>
      </c>
      <c r="GG587" s="101">
        <f t="shared" si="351"/>
        <v>0.15409999999999999</v>
      </c>
      <c r="GH587" s="101">
        <f t="shared" si="352"/>
        <v>1</v>
      </c>
      <c r="GI587" s="101">
        <f t="shared" si="353"/>
        <v>2</v>
      </c>
      <c r="GJ587" s="101">
        <f t="shared" si="354"/>
        <v>0.61650000000000005</v>
      </c>
      <c r="GK587" s="101">
        <f t="shared" si="355"/>
        <v>1</v>
      </c>
      <c r="GL587" s="101">
        <f t="shared" si="356"/>
        <v>5</v>
      </c>
    </row>
    <row r="588" spans="170:194" ht="16.5" x14ac:dyDescent="0.2">
      <c r="FN588" s="101">
        <v>583</v>
      </c>
      <c r="FO588" s="101">
        <f t="shared" si="341"/>
        <v>20</v>
      </c>
      <c r="FP588" s="101">
        <f t="shared" si="357"/>
        <v>8</v>
      </c>
      <c r="FQ588" s="14">
        <f t="shared" si="358"/>
        <v>3</v>
      </c>
      <c r="FR588" s="101" t="str">
        <f t="shared" si="342"/>
        <v>徐晃专属武器-魂珠-3 2级</v>
      </c>
      <c r="FS588" s="101">
        <f t="shared" si="343"/>
        <v>3</v>
      </c>
      <c r="FT588" s="101">
        <f t="shared" si="344"/>
        <v>2</v>
      </c>
      <c r="FU588" s="101" t="str">
        <f t="shared" si="359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60"/>
        <v>专属强化石1</v>
      </c>
      <c r="FX588" s="101">
        <f t="shared" si="361"/>
        <v>4</v>
      </c>
      <c r="FY588" s="101" t="str">
        <f t="shared" si="362"/>
        <v>专属强化石2</v>
      </c>
      <c r="FZ588" s="101">
        <f t="shared" si="363"/>
        <v>2</v>
      </c>
      <c r="GA588" s="101">
        <f t="shared" si="345"/>
        <v>0.15</v>
      </c>
      <c r="GB588" s="101">
        <f t="shared" si="346"/>
        <v>1</v>
      </c>
      <c r="GC588" s="101">
        <f t="shared" si="347"/>
        <v>10</v>
      </c>
      <c r="GD588" s="101">
        <f t="shared" si="348"/>
        <v>0</v>
      </c>
      <c r="GE588" s="101">
        <f t="shared" si="349"/>
        <v>1</v>
      </c>
      <c r="GF588" s="101">
        <f t="shared" si="350"/>
        <v>2</v>
      </c>
      <c r="GG588" s="101">
        <f t="shared" si="351"/>
        <v>7.7100000000000002E-2</v>
      </c>
      <c r="GH588" s="101">
        <f t="shared" si="352"/>
        <v>1</v>
      </c>
      <c r="GI588" s="101">
        <f t="shared" si="353"/>
        <v>5</v>
      </c>
      <c r="GJ588" s="101">
        <f t="shared" si="354"/>
        <v>0.30830000000000002</v>
      </c>
      <c r="GK588" s="101">
        <f t="shared" si="355"/>
        <v>1</v>
      </c>
      <c r="GL588" s="101">
        <f t="shared" si="356"/>
        <v>10</v>
      </c>
    </row>
    <row r="589" spans="170:194" ht="16.5" x14ac:dyDescent="0.2">
      <c r="FN589" s="101">
        <v>584</v>
      </c>
      <c r="FO589" s="101">
        <f t="shared" si="341"/>
        <v>21</v>
      </c>
      <c r="FP589" s="101">
        <f t="shared" si="357"/>
        <v>8</v>
      </c>
      <c r="FQ589" s="14">
        <f t="shared" si="358"/>
        <v>3</v>
      </c>
      <c r="FR589" s="101" t="str">
        <f t="shared" si="342"/>
        <v>徐晃专属武器-魂珠-3 3级</v>
      </c>
      <c r="FS589" s="101">
        <f t="shared" si="343"/>
        <v>3</v>
      </c>
      <c r="FT589" s="101">
        <f t="shared" si="344"/>
        <v>3</v>
      </c>
      <c r="FU589" s="101" t="str">
        <f t="shared" si="359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60"/>
        <v>专属强化石1</v>
      </c>
      <c r="FX589" s="101">
        <f t="shared" si="361"/>
        <v>6</v>
      </c>
      <c r="FY589" s="101" t="str">
        <f t="shared" si="362"/>
        <v>专属强化石2</v>
      </c>
      <c r="FZ589" s="101">
        <f t="shared" si="363"/>
        <v>3</v>
      </c>
      <c r="GA589" s="101">
        <f t="shared" si="345"/>
        <v>0.15</v>
      </c>
      <c r="GB589" s="101">
        <f t="shared" si="346"/>
        <v>1</v>
      </c>
      <c r="GC589" s="101">
        <f t="shared" si="347"/>
        <v>10</v>
      </c>
      <c r="GD589" s="101">
        <f t="shared" si="348"/>
        <v>0</v>
      </c>
      <c r="GE589" s="101">
        <f t="shared" si="349"/>
        <v>1</v>
      </c>
      <c r="GF589" s="101">
        <f t="shared" si="350"/>
        <v>2</v>
      </c>
      <c r="GG589" s="101">
        <f t="shared" si="351"/>
        <v>7.7100000000000002E-2</v>
      </c>
      <c r="GH589" s="101">
        <f t="shared" si="352"/>
        <v>1</v>
      </c>
      <c r="GI589" s="101">
        <f t="shared" si="353"/>
        <v>5</v>
      </c>
      <c r="GJ589" s="101">
        <f t="shared" si="354"/>
        <v>0.30830000000000002</v>
      </c>
      <c r="GK589" s="101">
        <f t="shared" si="355"/>
        <v>1</v>
      </c>
      <c r="GL589" s="101">
        <f t="shared" si="356"/>
        <v>10</v>
      </c>
    </row>
    <row r="590" spans="170:194" ht="16.5" x14ac:dyDescent="0.2">
      <c r="FN590" s="101">
        <v>585</v>
      </c>
      <c r="FO590" s="101">
        <f t="shared" si="341"/>
        <v>22</v>
      </c>
      <c r="FP590" s="101">
        <f t="shared" si="357"/>
        <v>8</v>
      </c>
      <c r="FQ590" s="14">
        <f t="shared" si="358"/>
        <v>3</v>
      </c>
      <c r="FR590" s="101" t="str">
        <f t="shared" si="342"/>
        <v>徐晃专属武器-魂珠-3 4级</v>
      </c>
      <c r="FS590" s="101">
        <f t="shared" si="343"/>
        <v>3</v>
      </c>
      <c r="FT590" s="101">
        <f t="shared" si="344"/>
        <v>4</v>
      </c>
      <c r="FU590" s="101" t="str">
        <f t="shared" si="359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60"/>
        <v>专属强化石1</v>
      </c>
      <c r="FX590" s="101">
        <f t="shared" si="361"/>
        <v>6</v>
      </c>
      <c r="FY590" s="101" t="str">
        <f t="shared" si="362"/>
        <v>专属强化石2</v>
      </c>
      <c r="FZ590" s="101">
        <f t="shared" si="363"/>
        <v>3</v>
      </c>
      <c r="GA590" s="101">
        <f t="shared" si="345"/>
        <v>0.09</v>
      </c>
      <c r="GB590" s="101">
        <f t="shared" si="346"/>
        <v>1</v>
      </c>
      <c r="GC590" s="101">
        <f t="shared" si="347"/>
        <v>16</v>
      </c>
      <c r="GD590" s="101">
        <f t="shared" si="348"/>
        <v>0</v>
      </c>
      <c r="GE590" s="101">
        <f t="shared" si="349"/>
        <v>1</v>
      </c>
      <c r="GF590" s="101">
        <f t="shared" si="350"/>
        <v>4</v>
      </c>
      <c r="GG590" s="101">
        <f t="shared" si="351"/>
        <v>4.6199999999999998E-2</v>
      </c>
      <c r="GH590" s="101">
        <f t="shared" si="352"/>
        <v>1</v>
      </c>
      <c r="GI590" s="101">
        <f t="shared" si="353"/>
        <v>8</v>
      </c>
      <c r="GJ590" s="101">
        <f t="shared" si="354"/>
        <v>0.185</v>
      </c>
      <c r="GK590" s="101">
        <f t="shared" si="355"/>
        <v>1</v>
      </c>
      <c r="GL590" s="101">
        <f t="shared" si="356"/>
        <v>16</v>
      </c>
    </row>
    <row r="591" spans="170:194" ht="16.5" x14ac:dyDescent="0.2">
      <c r="FN591" s="101">
        <v>586</v>
      </c>
      <c r="FO591" s="101">
        <f t="shared" si="341"/>
        <v>23</v>
      </c>
      <c r="FP591" s="101">
        <f t="shared" si="357"/>
        <v>8</v>
      </c>
      <c r="FQ591" s="14">
        <f t="shared" si="358"/>
        <v>3</v>
      </c>
      <c r="FR591" s="101" t="str">
        <f t="shared" si="342"/>
        <v>徐晃专属武器-魂珠-3 5级</v>
      </c>
      <c r="FS591" s="101">
        <f t="shared" si="343"/>
        <v>3</v>
      </c>
      <c r="FT591" s="101">
        <f t="shared" si="344"/>
        <v>5</v>
      </c>
      <c r="FU591" s="101" t="str">
        <f t="shared" si="359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60"/>
        <v>专属强化石1</v>
      </c>
      <c r="FX591" s="101">
        <f t="shared" si="361"/>
        <v>8</v>
      </c>
      <c r="FY591" s="101" t="str">
        <f t="shared" si="362"/>
        <v>专属强化石2</v>
      </c>
      <c r="FZ591" s="101">
        <f t="shared" si="363"/>
        <v>4</v>
      </c>
      <c r="GA591" s="101">
        <f t="shared" si="345"/>
        <v>0.08</v>
      </c>
      <c r="GB591" s="101">
        <f t="shared" si="346"/>
        <v>1</v>
      </c>
      <c r="GC591" s="101">
        <f t="shared" si="347"/>
        <v>19</v>
      </c>
      <c r="GD591" s="101">
        <f t="shared" si="348"/>
        <v>0</v>
      </c>
      <c r="GE591" s="101">
        <f t="shared" si="349"/>
        <v>1</v>
      </c>
      <c r="GF591" s="101">
        <f t="shared" si="350"/>
        <v>5</v>
      </c>
      <c r="GG591" s="101">
        <f t="shared" si="351"/>
        <v>3.85E-2</v>
      </c>
      <c r="GH591" s="101">
        <f t="shared" si="352"/>
        <v>1</v>
      </c>
      <c r="GI591" s="101">
        <f t="shared" si="353"/>
        <v>9</v>
      </c>
      <c r="GJ591" s="101">
        <f t="shared" si="354"/>
        <v>0.15409999999999999</v>
      </c>
      <c r="GK591" s="101">
        <f t="shared" si="355"/>
        <v>1</v>
      </c>
      <c r="GL591" s="101">
        <f t="shared" si="356"/>
        <v>19</v>
      </c>
    </row>
    <row r="592" spans="170:194" ht="16.5" x14ac:dyDescent="0.2">
      <c r="FN592" s="101">
        <v>587</v>
      </c>
      <c r="FO592" s="101">
        <f t="shared" si="341"/>
        <v>24</v>
      </c>
      <c r="FP592" s="101">
        <f t="shared" si="357"/>
        <v>8</v>
      </c>
      <c r="FQ592" s="14">
        <f t="shared" si="358"/>
        <v>3</v>
      </c>
      <c r="FR592" s="101" t="str">
        <f t="shared" si="342"/>
        <v>徐晃专属武器-魂珠-3 6级</v>
      </c>
      <c r="FS592" s="101">
        <f t="shared" si="343"/>
        <v>3</v>
      </c>
      <c r="FT592" s="101">
        <f t="shared" si="344"/>
        <v>6</v>
      </c>
      <c r="FU592" s="101" t="str">
        <f t="shared" si="359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60"/>
        <v>专属强化石1</v>
      </c>
      <c r="FX592" s="101">
        <f t="shared" si="361"/>
        <v>10</v>
      </c>
      <c r="FY592" s="101" t="str">
        <f t="shared" si="362"/>
        <v>专属强化石2</v>
      </c>
      <c r="FZ592" s="101">
        <f t="shared" si="363"/>
        <v>5</v>
      </c>
      <c r="GA592" s="101">
        <f t="shared" si="345"/>
        <v>0.06</v>
      </c>
      <c r="GB592" s="101">
        <f t="shared" si="346"/>
        <v>1</v>
      </c>
      <c r="GC592" s="101">
        <f t="shared" si="347"/>
        <v>25</v>
      </c>
      <c r="GD592" s="101">
        <f t="shared" si="348"/>
        <v>0</v>
      </c>
      <c r="GE592" s="101">
        <f t="shared" si="349"/>
        <v>1</v>
      </c>
      <c r="GF592" s="101">
        <f t="shared" si="350"/>
        <v>6</v>
      </c>
      <c r="GG592" s="101">
        <f t="shared" si="351"/>
        <v>2.9600000000000001E-2</v>
      </c>
      <c r="GH592" s="101">
        <f t="shared" si="352"/>
        <v>1</v>
      </c>
      <c r="GI592" s="101">
        <f t="shared" si="353"/>
        <v>12</v>
      </c>
      <c r="GJ592" s="101">
        <f t="shared" si="354"/>
        <v>0.1186</v>
      </c>
      <c r="GK592" s="101">
        <f t="shared" si="355"/>
        <v>1</v>
      </c>
      <c r="GL592" s="101">
        <f t="shared" si="356"/>
        <v>25</v>
      </c>
    </row>
    <row r="593" spans="170:194" ht="16.5" x14ac:dyDescent="0.2">
      <c r="FN593" s="101">
        <v>588</v>
      </c>
      <c r="FO593" s="101">
        <f t="shared" si="341"/>
        <v>25</v>
      </c>
      <c r="FP593" s="101">
        <f t="shared" si="357"/>
        <v>8</v>
      </c>
      <c r="FQ593" s="14">
        <f t="shared" si="358"/>
        <v>3</v>
      </c>
      <c r="FR593" s="101" t="str">
        <f t="shared" si="342"/>
        <v>徐晃专属武器-魂珠-3 7级</v>
      </c>
      <c r="FS593" s="101">
        <f t="shared" si="343"/>
        <v>3</v>
      </c>
      <c r="FT593" s="101">
        <f t="shared" si="344"/>
        <v>7</v>
      </c>
      <c r="FU593" s="101" t="str">
        <f t="shared" si="359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60"/>
        <v>专属强化石1</v>
      </c>
      <c r="FX593" s="101">
        <f t="shared" si="361"/>
        <v>12</v>
      </c>
      <c r="FY593" s="101" t="str">
        <f t="shared" si="362"/>
        <v>专属强化石2</v>
      </c>
      <c r="FZ593" s="101">
        <f t="shared" si="363"/>
        <v>6</v>
      </c>
      <c r="GA593" s="101">
        <f t="shared" si="345"/>
        <v>0.04</v>
      </c>
      <c r="GB593" s="101">
        <f t="shared" si="346"/>
        <v>1</v>
      </c>
      <c r="GC593" s="101">
        <f t="shared" si="347"/>
        <v>34</v>
      </c>
      <c r="GD593" s="101">
        <f t="shared" si="348"/>
        <v>0</v>
      </c>
      <c r="GE593" s="101">
        <f t="shared" si="349"/>
        <v>1</v>
      </c>
      <c r="GF593" s="101">
        <f t="shared" si="350"/>
        <v>8</v>
      </c>
      <c r="GG593" s="101">
        <f t="shared" si="351"/>
        <v>2.1999999999999999E-2</v>
      </c>
      <c r="GH593" s="101">
        <f t="shared" si="352"/>
        <v>1</v>
      </c>
      <c r="GI593" s="101">
        <f t="shared" si="353"/>
        <v>16</v>
      </c>
      <c r="GJ593" s="101">
        <f t="shared" si="354"/>
        <v>8.8099999999999998E-2</v>
      </c>
      <c r="GK593" s="101">
        <f t="shared" si="355"/>
        <v>1</v>
      </c>
      <c r="GL593" s="101">
        <f t="shared" si="356"/>
        <v>34</v>
      </c>
    </row>
    <row r="594" spans="170:194" ht="16.5" x14ac:dyDescent="0.2">
      <c r="FN594" s="101">
        <v>589</v>
      </c>
      <c r="FO594" s="101">
        <f t="shared" si="341"/>
        <v>26</v>
      </c>
      <c r="FP594" s="101">
        <f t="shared" si="357"/>
        <v>8</v>
      </c>
      <c r="FQ594" s="14">
        <f t="shared" si="358"/>
        <v>3</v>
      </c>
      <c r="FR594" s="101" t="str">
        <f t="shared" si="342"/>
        <v>徐晃专属武器-魂珠-3 8级</v>
      </c>
      <c r="FS594" s="101">
        <f t="shared" si="343"/>
        <v>3</v>
      </c>
      <c r="FT594" s="101">
        <f t="shared" si="344"/>
        <v>8</v>
      </c>
      <c r="FU594" s="101" t="str">
        <f t="shared" si="359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60"/>
        <v>专属强化石1</v>
      </c>
      <c r="FX594" s="101">
        <f t="shared" si="361"/>
        <v>16</v>
      </c>
      <c r="FY594" s="101" t="str">
        <f t="shared" si="362"/>
        <v>专属强化石2</v>
      </c>
      <c r="FZ594" s="101">
        <f t="shared" si="363"/>
        <v>8</v>
      </c>
      <c r="GA594" s="101">
        <f t="shared" si="345"/>
        <v>0.04</v>
      </c>
      <c r="GB594" s="101">
        <f t="shared" si="346"/>
        <v>1</v>
      </c>
      <c r="GC594" s="101">
        <f t="shared" si="347"/>
        <v>41</v>
      </c>
      <c r="GD594" s="101">
        <f t="shared" si="348"/>
        <v>0</v>
      </c>
      <c r="GE594" s="101">
        <f t="shared" si="349"/>
        <v>1</v>
      </c>
      <c r="GF594" s="101">
        <f t="shared" si="350"/>
        <v>10</v>
      </c>
      <c r="GG594" s="101">
        <f t="shared" si="351"/>
        <v>1.8100000000000002E-2</v>
      </c>
      <c r="GH594" s="101">
        <f t="shared" si="352"/>
        <v>1</v>
      </c>
      <c r="GI594" s="101">
        <f t="shared" si="353"/>
        <v>19</v>
      </c>
      <c r="GJ594" s="101">
        <f t="shared" si="354"/>
        <v>7.2499999999999995E-2</v>
      </c>
      <c r="GK594" s="101">
        <f t="shared" si="355"/>
        <v>1</v>
      </c>
      <c r="GL594" s="101">
        <f t="shared" si="356"/>
        <v>41</v>
      </c>
    </row>
    <row r="595" spans="170:194" ht="16.5" x14ac:dyDescent="0.2">
      <c r="FN595" s="101">
        <v>590</v>
      </c>
      <c r="FO595" s="101">
        <f t="shared" si="341"/>
        <v>27</v>
      </c>
      <c r="FP595" s="101">
        <f t="shared" si="357"/>
        <v>8</v>
      </c>
      <c r="FQ595" s="14">
        <f t="shared" si="358"/>
        <v>3</v>
      </c>
      <c r="FR595" s="101" t="str">
        <f t="shared" si="342"/>
        <v>徐晃专属武器-魂珠-3 9级</v>
      </c>
      <c r="FS595" s="101">
        <f t="shared" si="343"/>
        <v>3</v>
      </c>
      <c r="FT595" s="101">
        <f t="shared" si="344"/>
        <v>9</v>
      </c>
      <c r="FU595" s="101" t="str">
        <f t="shared" si="359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60"/>
        <v>专属强化石1</v>
      </c>
      <c r="FX595" s="101">
        <f t="shared" si="361"/>
        <v>20</v>
      </c>
      <c r="FY595" s="101" t="str">
        <f t="shared" si="362"/>
        <v>专属强化石2</v>
      </c>
      <c r="FZ595" s="101">
        <f t="shared" si="363"/>
        <v>10</v>
      </c>
      <c r="GA595" s="101">
        <f t="shared" si="345"/>
        <v>0.03</v>
      </c>
      <c r="GB595" s="101">
        <f t="shared" si="346"/>
        <v>1</v>
      </c>
      <c r="GC595" s="101">
        <f t="shared" si="347"/>
        <v>54</v>
      </c>
      <c r="GD595" s="101">
        <f t="shared" si="348"/>
        <v>0</v>
      </c>
      <c r="GE595" s="101">
        <f t="shared" si="349"/>
        <v>1</v>
      </c>
      <c r="GF595" s="101">
        <f t="shared" si="350"/>
        <v>12</v>
      </c>
      <c r="GG595" s="101">
        <f t="shared" si="351"/>
        <v>1.4E-2</v>
      </c>
      <c r="GH595" s="101">
        <f t="shared" si="352"/>
        <v>1</v>
      </c>
      <c r="GI595" s="101">
        <f t="shared" si="353"/>
        <v>25</v>
      </c>
      <c r="GJ595" s="101">
        <f t="shared" si="354"/>
        <v>5.6000000000000001E-2</v>
      </c>
      <c r="GK595" s="101">
        <f t="shared" si="355"/>
        <v>1</v>
      </c>
      <c r="GL595" s="101">
        <f t="shared" si="356"/>
        <v>54</v>
      </c>
    </row>
    <row r="596" spans="170:194" ht="16.5" x14ac:dyDescent="0.2">
      <c r="FN596" s="101">
        <v>591</v>
      </c>
      <c r="FO596" s="101">
        <f t="shared" si="341"/>
        <v>0</v>
      </c>
      <c r="FP596" s="101">
        <f t="shared" si="357"/>
        <v>8</v>
      </c>
      <c r="FQ596" s="14">
        <f t="shared" si="358"/>
        <v>3</v>
      </c>
      <c r="FR596" s="101" t="str">
        <f t="shared" si="342"/>
        <v>徐晃专属武器-魂珠-4 0级</v>
      </c>
      <c r="FS596" s="101">
        <f t="shared" si="343"/>
        <v>4</v>
      </c>
      <c r="FT596" s="101">
        <f t="shared" si="344"/>
        <v>0</v>
      </c>
      <c r="FU596" s="101" t="str">
        <f t="shared" si="359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60"/>
        <v/>
      </c>
      <c r="FX596" s="101" t="str">
        <f t="shared" si="361"/>
        <v/>
      </c>
      <c r="FY596" s="101" t="str">
        <f t="shared" si="362"/>
        <v/>
      </c>
      <c r="FZ596" s="101" t="str">
        <f t="shared" si="363"/>
        <v/>
      </c>
      <c r="GA596" s="101" t="str">
        <f t="shared" si="345"/>
        <v/>
      </c>
      <c r="GB596" s="101" t="str">
        <f t="shared" si="346"/>
        <v/>
      </c>
      <c r="GC596" s="101" t="str">
        <f t="shared" si="347"/>
        <v/>
      </c>
      <c r="GD596" s="101" t="str">
        <f t="shared" si="348"/>
        <v/>
      </c>
      <c r="GE596" s="101" t="str">
        <f t="shared" si="349"/>
        <v/>
      </c>
      <c r="GF596" s="101" t="str">
        <f t="shared" si="350"/>
        <v/>
      </c>
      <c r="GG596" s="101" t="str">
        <f t="shared" si="351"/>
        <v/>
      </c>
      <c r="GH596" s="101" t="str">
        <f t="shared" si="352"/>
        <v/>
      </c>
      <c r="GI596" s="101" t="str">
        <f t="shared" si="353"/>
        <v/>
      </c>
      <c r="GJ596" s="101" t="str">
        <f t="shared" si="354"/>
        <v/>
      </c>
      <c r="GK596" s="101" t="str">
        <f t="shared" si="355"/>
        <v/>
      </c>
      <c r="GL596" s="101" t="str">
        <f t="shared" si="356"/>
        <v/>
      </c>
    </row>
    <row r="597" spans="170:194" ht="16.5" x14ac:dyDescent="0.2">
      <c r="FN597" s="101">
        <v>592</v>
      </c>
      <c r="FO597" s="101">
        <f t="shared" si="341"/>
        <v>28</v>
      </c>
      <c r="FP597" s="101">
        <f t="shared" si="357"/>
        <v>8</v>
      </c>
      <c r="FQ597" s="14">
        <f t="shared" si="358"/>
        <v>3</v>
      </c>
      <c r="FR597" s="101" t="str">
        <f t="shared" si="342"/>
        <v>徐晃专属武器-魂珠-4 1级</v>
      </c>
      <c r="FS597" s="101">
        <f t="shared" si="343"/>
        <v>4</v>
      </c>
      <c r="FT597" s="101">
        <f t="shared" si="344"/>
        <v>1</v>
      </c>
      <c r="FU597" s="101" t="str">
        <f t="shared" si="359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60"/>
        <v>专属强化石2</v>
      </c>
      <c r="FX597" s="101">
        <f t="shared" si="361"/>
        <v>3</v>
      </c>
      <c r="FY597" s="101" t="str">
        <f t="shared" si="362"/>
        <v>专属强化石3</v>
      </c>
      <c r="FZ597" s="101">
        <f t="shared" si="363"/>
        <v>1</v>
      </c>
      <c r="GA597" s="101">
        <f t="shared" si="345"/>
        <v>0.2</v>
      </c>
      <c r="GB597" s="101">
        <f t="shared" si="346"/>
        <v>1</v>
      </c>
      <c r="GC597" s="101">
        <f t="shared" si="347"/>
        <v>7</v>
      </c>
      <c r="GD597" s="101">
        <f t="shared" si="348"/>
        <v>0</v>
      </c>
      <c r="GE597" s="101">
        <f t="shared" si="349"/>
        <v>1</v>
      </c>
      <c r="GF597" s="101">
        <f t="shared" si="350"/>
        <v>2</v>
      </c>
      <c r="GG597" s="101">
        <f t="shared" si="351"/>
        <v>0.1012</v>
      </c>
      <c r="GH597" s="101">
        <f t="shared" si="352"/>
        <v>1</v>
      </c>
      <c r="GI597" s="101">
        <f t="shared" si="353"/>
        <v>3</v>
      </c>
      <c r="GJ597" s="101">
        <f t="shared" si="354"/>
        <v>0.40479999999999999</v>
      </c>
      <c r="GK597" s="101">
        <f t="shared" si="355"/>
        <v>1</v>
      </c>
      <c r="GL597" s="101">
        <f t="shared" si="356"/>
        <v>7</v>
      </c>
    </row>
    <row r="598" spans="170:194" ht="16.5" x14ac:dyDescent="0.2">
      <c r="FN598" s="101">
        <v>593</v>
      </c>
      <c r="FO598" s="101">
        <f t="shared" ref="FO598:FO661" si="364">IF(FT598&gt;0,(FS598-1)*9+FT598,0)</f>
        <v>29</v>
      </c>
      <c r="FP598" s="101">
        <f t="shared" si="357"/>
        <v>8</v>
      </c>
      <c r="FQ598" s="14">
        <f t="shared" si="358"/>
        <v>3</v>
      </c>
      <c r="FR598" s="101" t="str">
        <f t="shared" ref="FR598:FR661" si="365">INDEX($FI$6:$FI$26,FP598)&amp;"专属武器-魂珠-"&amp;FS598&amp;" "&amp;FT598&amp;"级"</f>
        <v>徐晃专属武器-魂珠-4 2级</v>
      </c>
      <c r="FS598" s="101">
        <f t="shared" ref="FS598:FS661" si="366">INT((FN598-(FP598-1)*80-1)/10)+1</f>
        <v>4</v>
      </c>
      <c r="FT598" s="101">
        <f t="shared" ref="FT598:FT661" si="367">FN598-(FP598-1)*80-(FS598-1)*10-1</f>
        <v>2</v>
      </c>
      <c r="FU598" s="101" t="str">
        <f t="shared" si="359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60"/>
        <v>专属强化石2</v>
      </c>
      <c r="FX598" s="101">
        <f t="shared" si="361"/>
        <v>3</v>
      </c>
      <c r="FY598" s="101" t="str">
        <f t="shared" si="362"/>
        <v>专属强化石3</v>
      </c>
      <c r="FZ598" s="101">
        <f t="shared" si="363"/>
        <v>1</v>
      </c>
      <c r="GA598" s="101">
        <f t="shared" ref="GA598:GA661" si="368">IF($FT598&gt;0,INDEX(EP$6:EP$77,$FO598),"")</f>
        <v>0.1</v>
      </c>
      <c r="GB598" s="101">
        <f t="shared" ref="GB598:GB661" si="369">IF($FT598&gt;0,INDEX(EQ$6:EQ$77,$FO598),"")</f>
        <v>1</v>
      </c>
      <c r="GC598" s="101">
        <f t="shared" ref="GC598:GC661" si="370">IF($FT598&gt;0,INDEX(ER$6:ER$77,$FO598),"")</f>
        <v>15</v>
      </c>
      <c r="GD598" s="101">
        <f t="shared" ref="GD598:GD661" si="371">IF($FT598&gt;0,INDEX(EV$6:EV$77,$FO598),"")</f>
        <v>0</v>
      </c>
      <c r="GE598" s="101">
        <f t="shared" ref="GE598:GE661" si="372">IF($FT598&gt;0,INDEX(EW$6:EW$77,$FO598),"")</f>
        <v>1</v>
      </c>
      <c r="GF598" s="101">
        <f t="shared" ref="GF598:GF661" si="373">IF($FT598&gt;0,INDEX(EX$6:EX$77,$FO598),"")</f>
        <v>3</v>
      </c>
      <c r="GG598" s="101">
        <f t="shared" ref="GG598:GG661" si="374">IF($FT598&gt;0,INDEX(EY$6:EY$77,$FO598),"")</f>
        <v>5.0599999999999999E-2</v>
      </c>
      <c r="GH598" s="101">
        <f t="shared" ref="GH598:GH661" si="375">IF($FT598&gt;0,INDEX(EZ$6:EZ$77,$FO598),"")</f>
        <v>1</v>
      </c>
      <c r="GI598" s="101">
        <f t="shared" ref="GI598:GI661" si="376">IF($FT598&gt;0,INDEX(FA$6:FA$77,$FO598),"")</f>
        <v>7</v>
      </c>
      <c r="GJ598" s="101">
        <f t="shared" ref="GJ598:GJ661" si="377">IF($FT598&gt;0,INDEX(FB$6:FB$77,$FO598),"")</f>
        <v>0.2024</v>
      </c>
      <c r="GK598" s="101">
        <f t="shared" ref="GK598:GK661" si="378">IF($FT598&gt;0,INDEX(FC$6:FC$77,$FO598),"")</f>
        <v>1</v>
      </c>
      <c r="GL598" s="101">
        <f t="shared" ref="GL598:GL661" si="379">IF($FT598&gt;0,INDEX(FD$6:FD$77,$FO598),"")</f>
        <v>15</v>
      </c>
    </row>
    <row r="599" spans="170:194" ht="16.5" x14ac:dyDescent="0.2">
      <c r="FN599" s="101">
        <v>594</v>
      </c>
      <c r="FO599" s="101">
        <f t="shared" si="364"/>
        <v>30</v>
      </c>
      <c r="FP599" s="101">
        <f t="shared" si="357"/>
        <v>8</v>
      </c>
      <c r="FQ599" s="14">
        <f t="shared" si="358"/>
        <v>3</v>
      </c>
      <c r="FR599" s="101" t="str">
        <f t="shared" si="365"/>
        <v>徐晃专属武器-魂珠-4 3级</v>
      </c>
      <c r="FS599" s="101">
        <f t="shared" si="366"/>
        <v>4</v>
      </c>
      <c r="FT599" s="101">
        <f t="shared" si="367"/>
        <v>3</v>
      </c>
      <c r="FU599" s="101" t="str">
        <f t="shared" si="359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60"/>
        <v>专属强化石2</v>
      </c>
      <c r="FX599" s="101">
        <f t="shared" si="361"/>
        <v>3</v>
      </c>
      <c r="FY599" s="101" t="str">
        <f t="shared" si="362"/>
        <v>专属强化石3</v>
      </c>
      <c r="FZ599" s="101">
        <f t="shared" si="363"/>
        <v>1</v>
      </c>
      <c r="GA599" s="101">
        <f t="shared" si="368"/>
        <v>7.0000000000000007E-2</v>
      </c>
      <c r="GB599" s="101">
        <f t="shared" si="369"/>
        <v>1</v>
      </c>
      <c r="GC599" s="101">
        <f t="shared" si="370"/>
        <v>22</v>
      </c>
      <c r="GD599" s="101">
        <f t="shared" si="371"/>
        <v>0</v>
      </c>
      <c r="GE599" s="101">
        <f t="shared" si="372"/>
        <v>1</v>
      </c>
      <c r="GF599" s="101">
        <f t="shared" si="373"/>
        <v>5</v>
      </c>
      <c r="GG599" s="101">
        <f t="shared" si="374"/>
        <v>3.3700000000000001E-2</v>
      </c>
      <c r="GH599" s="101">
        <f t="shared" si="375"/>
        <v>1</v>
      </c>
      <c r="GI599" s="101">
        <f t="shared" si="376"/>
        <v>10</v>
      </c>
      <c r="GJ599" s="101">
        <f t="shared" si="377"/>
        <v>0.13489999999999999</v>
      </c>
      <c r="GK599" s="101">
        <f t="shared" si="378"/>
        <v>1</v>
      </c>
      <c r="GL599" s="101">
        <f t="shared" si="379"/>
        <v>22</v>
      </c>
    </row>
    <row r="600" spans="170:194" ht="16.5" x14ac:dyDescent="0.2">
      <c r="FN600" s="101">
        <v>595</v>
      </c>
      <c r="FO600" s="101">
        <f t="shared" si="364"/>
        <v>31</v>
      </c>
      <c r="FP600" s="101">
        <f t="shared" si="357"/>
        <v>8</v>
      </c>
      <c r="FQ600" s="14">
        <f t="shared" si="358"/>
        <v>3</v>
      </c>
      <c r="FR600" s="101" t="str">
        <f t="shared" si="365"/>
        <v>徐晃专属武器-魂珠-4 4级</v>
      </c>
      <c r="FS600" s="101">
        <f t="shared" si="366"/>
        <v>4</v>
      </c>
      <c r="FT600" s="101">
        <f t="shared" si="367"/>
        <v>4</v>
      </c>
      <c r="FU600" s="101" t="str">
        <f t="shared" si="359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60"/>
        <v>专属强化石2</v>
      </c>
      <c r="FX600" s="101">
        <f t="shared" si="361"/>
        <v>5</v>
      </c>
      <c r="FY600" s="101" t="str">
        <f t="shared" si="362"/>
        <v>专属强化石3</v>
      </c>
      <c r="FZ600" s="101">
        <f t="shared" si="363"/>
        <v>2</v>
      </c>
      <c r="GA600" s="101">
        <f t="shared" si="368"/>
        <v>0.08</v>
      </c>
      <c r="GB600" s="101">
        <f t="shared" si="369"/>
        <v>1</v>
      </c>
      <c r="GC600" s="101">
        <f t="shared" si="370"/>
        <v>19</v>
      </c>
      <c r="GD600" s="101">
        <f t="shared" si="371"/>
        <v>0</v>
      </c>
      <c r="GE600" s="101">
        <f t="shared" si="372"/>
        <v>1</v>
      </c>
      <c r="GF600" s="101">
        <f t="shared" si="373"/>
        <v>4</v>
      </c>
      <c r="GG600" s="101">
        <f t="shared" si="374"/>
        <v>4.0500000000000001E-2</v>
      </c>
      <c r="GH600" s="101">
        <f t="shared" si="375"/>
        <v>1</v>
      </c>
      <c r="GI600" s="101">
        <f t="shared" si="376"/>
        <v>9</v>
      </c>
      <c r="GJ600" s="101">
        <f t="shared" si="377"/>
        <v>0.16189999999999999</v>
      </c>
      <c r="GK600" s="101">
        <f t="shared" si="378"/>
        <v>1</v>
      </c>
      <c r="GL600" s="101">
        <f t="shared" si="379"/>
        <v>19</v>
      </c>
    </row>
    <row r="601" spans="170:194" ht="16.5" x14ac:dyDescent="0.2">
      <c r="FN601" s="101">
        <v>596</v>
      </c>
      <c r="FO601" s="101">
        <f t="shared" si="364"/>
        <v>32</v>
      </c>
      <c r="FP601" s="101">
        <f t="shared" si="357"/>
        <v>8</v>
      </c>
      <c r="FQ601" s="14">
        <f t="shared" si="358"/>
        <v>3</v>
      </c>
      <c r="FR601" s="101" t="str">
        <f t="shared" si="365"/>
        <v>徐晃专属武器-魂珠-4 5级</v>
      </c>
      <c r="FS601" s="101">
        <f t="shared" si="366"/>
        <v>4</v>
      </c>
      <c r="FT601" s="101">
        <f t="shared" si="367"/>
        <v>5</v>
      </c>
      <c r="FU601" s="101" t="str">
        <f t="shared" si="359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60"/>
        <v>专属强化石2</v>
      </c>
      <c r="FX601" s="101">
        <f t="shared" si="361"/>
        <v>5</v>
      </c>
      <c r="FY601" s="101" t="str">
        <f t="shared" si="362"/>
        <v>专属强化石3</v>
      </c>
      <c r="FZ601" s="101">
        <f t="shared" si="363"/>
        <v>2</v>
      </c>
      <c r="GA601" s="101">
        <f t="shared" si="368"/>
        <v>0.05</v>
      </c>
      <c r="GB601" s="101">
        <f t="shared" si="369"/>
        <v>1</v>
      </c>
      <c r="GC601" s="101">
        <f t="shared" si="370"/>
        <v>30</v>
      </c>
      <c r="GD601" s="101">
        <f t="shared" si="371"/>
        <v>0</v>
      </c>
      <c r="GE601" s="101">
        <f t="shared" si="372"/>
        <v>1</v>
      </c>
      <c r="GF601" s="101">
        <f t="shared" si="373"/>
        <v>7</v>
      </c>
      <c r="GG601" s="101">
        <f t="shared" si="374"/>
        <v>2.53E-2</v>
      </c>
      <c r="GH601" s="101">
        <f t="shared" si="375"/>
        <v>1</v>
      </c>
      <c r="GI601" s="101">
        <f t="shared" si="376"/>
        <v>14</v>
      </c>
      <c r="GJ601" s="101">
        <f t="shared" si="377"/>
        <v>0.1012</v>
      </c>
      <c r="GK601" s="101">
        <f t="shared" si="378"/>
        <v>1</v>
      </c>
      <c r="GL601" s="101">
        <f t="shared" si="379"/>
        <v>30</v>
      </c>
    </row>
    <row r="602" spans="170:194" ht="16.5" x14ac:dyDescent="0.2">
      <c r="FN602" s="101">
        <v>597</v>
      </c>
      <c r="FO602" s="101">
        <f t="shared" si="364"/>
        <v>33</v>
      </c>
      <c r="FP602" s="101">
        <f t="shared" si="357"/>
        <v>8</v>
      </c>
      <c r="FQ602" s="14">
        <f t="shared" si="358"/>
        <v>3</v>
      </c>
      <c r="FR602" s="101" t="str">
        <f t="shared" si="365"/>
        <v>徐晃专属武器-魂珠-4 6级</v>
      </c>
      <c r="FS602" s="101">
        <f t="shared" si="366"/>
        <v>4</v>
      </c>
      <c r="FT602" s="101">
        <f t="shared" si="367"/>
        <v>6</v>
      </c>
      <c r="FU602" s="101" t="str">
        <f t="shared" si="359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60"/>
        <v>专属强化石2</v>
      </c>
      <c r="FX602" s="101">
        <f t="shared" si="361"/>
        <v>5</v>
      </c>
      <c r="FY602" s="101" t="str">
        <f t="shared" si="362"/>
        <v>专属强化石3</v>
      </c>
      <c r="FZ602" s="101">
        <f t="shared" si="363"/>
        <v>2</v>
      </c>
      <c r="GA602" s="101">
        <f t="shared" si="368"/>
        <v>0.03</v>
      </c>
      <c r="GB602" s="101">
        <f t="shared" si="369"/>
        <v>1</v>
      </c>
      <c r="GC602" s="101">
        <f t="shared" si="370"/>
        <v>48</v>
      </c>
      <c r="GD602" s="101">
        <f t="shared" si="371"/>
        <v>0</v>
      </c>
      <c r="GE602" s="101">
        <f t="shared" si="372"/>
        <v>1</v>
      </c>
      <c r="GF602" s="101">
        <f t="shared" si="373"/>
        <v>11</v>
      </c>
      <c r="GG602" s="101">
        <f t="shared" si="374"/>
        <v>1.5599999999999999E-2</v>
      </c>
      <c r="GH602" s="101">
        <f t="shared" si="375"/>
        <v>1</v>
      </c>
      <c r="GI602" s="101">
        <f t="shared" si="376"/>
        <v>22</v>
      </c>
      <c r="GJ602" s="101">
        <f t="shared" si="377"/>
        <v>6.2300000000000001E-2</v>
      </c>
      <c r="GK602" s="101">
        <f t="shared" si="378"/>
        <v>1</v>
      </c>
      <c r="GL602" s="101">
        <f t="shared" si="379"/>
        <v>48</v>
      </c>
    </row>
    <row r="603" spans="170:194" ht="16.5" x14ac:dyDescent="0.2">
      <c r="FN603" s="101">
        <v>598</v>
      </c>
      <c r="FO603" s="101">
        <f t="shared" si="364"/>
        <v>34</v>
      </c>
      <c r="FP603" s="101">
        <f t="shared" si="357"/>
        <v>8</v>
      </c>
      <c r="FQ603" s="14">
        <f t="shared" si="358"/>
        <v>3</v>
      </c>
      <c r="FR603" s="101" t="str">
        <f t="shared" si="365"/>
        <v>徐晃专属武器-魂珠-4 7级</v>
      </c>
      <c r="FS603" s="101">
        <f t="shared" si="366"/>
        <v>4</v>
      </c>
      <c r="FT603" s="101">
        <f t="shared" si="367"/>
        <v>7</v>
      </c>
      <c r="FU603" s="101" t="str">
        <f t="shared" si="359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60"/>
        <v>专属强化石2</v>
      </c>
      <c r="FX603" s="101">
        <f t="shared" si="361"/>
        <v>8</v>
      </c>
      <c r="FY603" s="101" t="str">
        <f t="shared" si="362"/>
        <v>专属强化石3</v>
      </c>
      <c r="FZ603" s="101">
        <f t="shared" si="363"/>
        <v>3</v>
      </c>
      <c r="GA603" s="101">
        <f t="shared" si="368"/>
        <v>0.03</v>
      </c>
      <c r="GB603" s="101">
        <f t="shared" si="369"/>
        <v>1</v>
      </c>
      <c r="GC603" s="101">
        <f t="shared" si="370"/>
        <v>52</v>
      </c>
      <c r="GD603" s="101">
        <f t="shared" si="371"/>
        <v>0</v>
      </c>
      <c r="GE603" s="101">
        <f t="shared" si="372"/>
        <v>1</v>
      </c>
      <c r="GF603" s="101">
        <f t="shared" si="373"/>
        <v>12</v>
      </c>
      <c r="GG603" s="101">
        <f t="shared" si="374"/>
        <v>1.4500000000000001E-2</v>
      </c>
      <c r="GH603" s="101">
        <f t="shared" si="375"/>
        <v>1</v>
      </c>
      <c r="GI603" s="101">
        <f t="shared" si="376"/>
        <v>24</v>
      </c>
      <c r="GJ603" s="101">
        <f t="shared" si="377"/>
        <v>5.7799999999999997E-2</v>
      </c>
      <c r="GK603" s="101">
        <f t="shared" si="378"/>
        <v>1</v>
      </c>
      <c r="GL603" s="101">
        <f t="shared" si="379"/>
        <v>52</v>
      </c>
    </row>
    <row r="604" spans="170:194" ht="16.5" x14ac:dyDescent="0.2">
      <c r="FN604" s="101">
        <v>599</v>
      </c>
      <c r="FO604" s="101">
        <f t="shared" si="364"/>
        <v>35</v>
      </c>
      <c r="FP604" s="101">
        <f t="shared" si="357"/>
        <v>8</v>
      </c>
      <c r="FQ604" s="14">
        <f t="shared" si="358"/>
        <v>3</v>
      </c>
      <c r="FR604" s="101" t="str">
        <f t="shared" si="365"/>
        <v>徐晃专属武器-魂珠-4 8级</v>
      </c>
      <c r="FS604" s="101">
        <f t="shared" si="366"/>
        <v>4</v>
      </c>
      <c r="FT604" s="101">
        <f t="shared" si="367"/>
        <v>8</v>
      </c>
      <c r="FU604" s="101" t="str">
        <f t="shared" si="359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60"/>
        <v>专属强化石2</v>
      </c>
      <c r="FX604" s="101">
        <f t="shared" si="361"/>
        <v>11</v>
      </c>
      <c r="FY604" s="101" t="str">
        <f t="shared" si="362"/>
        <v>专属强化石3</v>
      </c>
      <c r="FZ604" s="101">
        <f t="shared" si="363"/>
        <v>4</v>
      </c>
      <c r="GA604" s="101">
        <f t="shared" si="368"/>
        <v>0.02</v>
      </c>
      <c r="GB604" s="101">
        <f t="shared" si="369"/>
        <v>1</v>
      </c>
      <c r="GC604" s="101">
        <f t="shared" si="370"/>
        <v>63</v>
      </c>
      <c r="GD604" s="101">
        <f t="shared" si="371"/>
        <v>0</v>
      </c>
      <c r="GE604" s="101">
        <f t="shared" si="372"/>
        <v>1</v>
      </c>
      <c r="GF604" s="101">
        <f t="shared" si="373"/>
        <v>15</v>
      </c>
      <c r="GG604" s="101">
        <f t="shared" si="374"/>
        <v>1.1900000000000001E-2</v>
      </c>
      <c r="GH604" s="101">
        <f t="shared" si="375"/>
        <v>1</v>
      </c>
      <c r="GI604" s="101">
        <f t="shared" si="376"/>
        <v>29</v>
      </c>
      <c r="GJ604" s="101">
        <f t="shared" si="377"/>
        <v>4.7600000000000003E-2</v>
      </c>
      <c r="GK604" s="101">
        <f t="shared" si="378"/>
        <v>1</v>
      </c>
      <c r="GL604" s="101">
        <f t="shared" si="379"/>
        <v>63</v>
      </c>
    </row>
    <row r="605" spans="170:194" ht="16.5" x14ac:dyDescent="0.2">
      <c r="FN605" s="101">
        <v>600</v>
      </c>
      <c r="FO605" s="101">
        <f t="shared" si="364"/>
        <v>36</v>
      </c>
      <c r="FP605" s="101">
        <f t="shared" si="357"/>
        <v>8</v>
      </c>
      <c r="FQ605" s="14">
        <f t="shared" si="358"/>
        <v>3</v>
      </c>
      <c r="FR605" s="101" t="str">
        <f t="shared" si="365"/>
        <v>徐晃专属武器-魂珠-4 9级</v>
      </c>
      <c r="FS605" s="101">
        <f t="shared" si="366"/>
        <v>4</v>
      </c>
      <c r="FT605" s="101">
        <f t="shared" si="367"/>
        <v>9</v>
      </c>
      <c r="FU605" s="101" t="str">
        <f t="shared" si="359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60"/>
        <v>专属强化石2</v>
      </c>
      <c r="FX605" s="101">
        <f t="shared" si="361"/>
        <v>16</v>
      </c>
      <c r="FY605" s="101" t="str">
        <f t="shared" si="362"/>
        <v>专属强化石3</v>
      </c>
      <c r="FZ605" s="101">
        <f t="shared" si="363"/>
        <v>6</v>
      </c>
      <c r="GA605" s="101">
        <f t="shared" si="368"/>
        <v>0.02</v>
      </c>
      <c r="GB605" s="101">
        <f t="shared" si="369"/>
        <v>1</v>
      </c>
      <c r="GC605" s="101">
        <f t="shared" si="370"/>
        <v>68</v>
      </c>
      <c r="GD605" s="101">
        <f t="shared" si="371"/>
        <v>0</v>
      </c>
      <c r="GE605" s="101">
        <f t="shared" si="372"/>
        <v>1</v>
      </c>
      <c r="GF605" s="101">
        <f t="shared" si="373"/>
        <v>16</v>
      </c>
      <c r="GG605" s="101">
        <f t="shared" si="374"/>
        <v>1.0999999999999999E-2</v>
      </c>
      <c r="GH605" s="101">
        <f t="shared" si="375"/>
        <v>1</v>
      </c>
      <c r="GI605" s="101">
        <f t="shared" si="376"/>
        <v>32</v>
      </c>
      <c r="GJ605" s="101">
        <f t="shared" si="377"/>
        <v>4.4200000000000003E-2</v>
      </c>
      <c r="GK605" s="101">
        <f t="shared" si="378"/>
        <v>1</v>
      </c>
      <c r="GL605" s="101">
        <f t="shared" si="379"/>
        <v>68</v>
      </c>
    </row>
    <row r="606" spans="170:194" ht="16.5" x14ac:dyDescent="0.2">
      <c r="FN606" s="101">
        <v>601</v>
      </c>
      <c r="FO606" s="101">
        <f t="shared" si="364"/>
        <v>0</v>
      </c>
      <c r="FP606" s="101">
        <f t="shared" si="357"/>
        <v>8</v>
      </c>
      <c r="FQ606" s="14">
        <f t="shared" si="358"/>
        <v>3</v>
      </c>
      <c r="FR606" s="101" t="str">
        <f t="shared" si="365"/>
        <v>徐晃专属武器-魂珠-5 0级</v>
      </c>
      <c r="FS606" s="101">
        <f t="shared" si="366"/>
        <v>5</v>
      </c>
      <c r="FT606" s="101">
        <f t="shared" si="367"/>
        <v>0</v>
      </c>
      <c r="FU606" s="101" t="str">
        <f t="shared" si="359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60"/>
        <v/>
      </c>
      <c r="FX606" s="101" t="str">
        <f t="shared" si="361"/>
        <v/>
      </c>
      <c r="FY606" s="101" t="str">
        <f t="shared" si="362"/>
        <v/>
      </c>
      <c r="FZ606" s="101" t="str">
        <f t="shared" si="363"/>
        <v/>
      </c>
      <c r="GA606" s="101" t="str">
        <f t="shared" si="368"/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3"/>
        <v/>
      </c>
      <c r="GG606" s="101" t="str">
        <f t="shared" si="374"/>
        <v/>
      </c>
      <c r="GH606" s="101" t="str">
        <f t="shared" si="375"/>
        <v/>
      </c>
      <c r="GI606" s="101" t="str">
        <f t="shared" si="376"/>
        <v/>
      </c>
      <c r="GJ606" s="101" t="str">
        <f t="shared" si="377"/>
        <v/>
      </c>
      <c r="GK606" s="101" t="str">
        <f t="shared" si="378"/>
        <v/>
      </c>
      <c r="GL606" s="101" t="str">
        <f t="shared" si="379"/>
        <v/>
      </c>
    </row>
    <row r="607" spans="170:194" ht="16.5" x14ac:dyDescent="0.2">
      <c r="FN607" s="101">
        <v>602</v>
      </c>
      <c r="FO607" s="101">
        <f t="shared" si="364"/>
        <v>37</v>
      </c>
      <c r="FP607" s="101">
        <f t="shared" si="357"/>
        <v>8</v>
      </c>
      <c r="FQ607" s="14">
        <f t="shared" si="358"/>
        <v>3</v>
      </c>
      <c r="FR607" s="101" t="str">
        <f t="shared" si="365"/>
        <v>徐晃专属武器-魂珠-5 1级</v>
      </c>
      <c r="FS607" s="101">
        <f t="shared" si="366"/>
        <v>5</v>
      </c>
      <c r="FT607" s="101">
        <f t="shared" si="367"/>
        <v>1</v>
      </c>
      <c r="FU607" s="101" t="str">
        <f t="shared" si="359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60"/>
        <v>专属强化石2</v>
      </c>
      <c r="FX607" s="101">
        <f t="shared" si="361"/>
        <v>3</v>
      </c>
      <c r="FY607" s="101" t="str">
        <f t="shared" si="362"/>
        <v>专属强化石3</v>
      </c>
      <c r="FZ607" s="101">
        <f t="shared" si="363"/>
        <v>2</v>
      </c>
      <c r="GA607" s="101">
        <f t="shared" si="368"/>
        <v>0.2</v>
      </c>
      <c r="GB607" s="101">
        <f t="shared" si="369"/>
        <v>1</v>
      </c>
      <c r="GC607" s="101">
        <f t="shared" si="370"/>
        <v>7</v>
      </c>
      <c r="GD607" s="101">
        <f t="shared" si="371"/>
        <v>0</v>
      </c>
      <c r="GE607" s="101">
        <f t="shared" si="372"/>
        <v>1</v>
      </c>
      <c r="GF607" s="101">
        <f t="shared" si="373"/>
        <v>2</v>
      </c>
      <c r="GG607" s="101">
        <f t="shared" si="374"/>
        <v>0.1012</v>
      </c>
      <c r="GH607" s="101">
        <f t="shared" si="375"/>
        <v>1</v>
      </c>
      <c r="GI607" s="101">
        <f t="shared" si="376"/>
        <v>3</v>
      </c>
      <c r="GJ607" s="101">
        <f t="shared" si="377"/>
        <v>0.40479999999999999</v>
      </c>
      <c r="GK607" s="101">
        <f t="shared" si="378"/>
        <v>1</v>
      </c>
      <c r="GL607" s="101">
        <f t="shared" si="379"/>
        <v>7</v>
      </c>
    </row>
    <row r="608" spans="170:194" ht="16.5" x14ac:dyDescent="0.2">
      <c r="FN608" s="101">
        <v>603</v>
      </c>
      <c r="FO608" s="101">
        <f t="shared" si="364"/>
        <v>38</v>
      </c>
      <c r="FP608" s="101">
        <f t="shared" si="357"/>
        <v>8</v>
      </c>
      <c r="FQ608" s="14">
        <f t="shared" si="358"/>
        <v>3</v>
      </c>
      <c r="FR608" s="101" t="str">
        <f t="shared" si="365"/>
        <v>徐晃专属武器-魂珠-5 2级</v>
      </c>
      <c r="FS608" s="101">
        <f t="shared" si="366"/>
        <v>5</v>
      </c>
      <c r="FT608" s="101">
        <f t="shared" si="367"/>
        <v>2</v>
      </c>
      <c r="FU608" s="101" t="str">
        <f t="shared" si="359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60"/>
        <v>专属强化石2</v>
      </c>
      <c r="FX608" s="101">
        <f t="shared" si="361"/>
        <v>3</v>
      </c>
      <c r="FY608" s="101" t="str">
        <f t="shared" si="362"/>
        <v>专属强化石3</v>
      </c>
      <c r="FZ608" s="101">
        <f t="shared" si="363"/>
        <v>2</v>
      </c>
      <c r="GA608" s="101">
        <f t="shared" si="368"/>
        <v>0.1</v>
      </c>
      <c r="GB608" s="101">
        <f t="shared" si="369"/>
        <v>1</v>
      </c>
      <c r="GC608" s="101">
        <f t="shared" si="370"/>
        <v>15</v>
      </c>
      <c r="GD608" s="101">
        <f t="shared" si="371"/>
        <v>0</v>
      </c>
      <c r="GE608" s="101">
        <f t="shared" si="372"/>
        <v>1</v>
      </c>
      <c r="GF608" s="101">
        <f t="shared" si="373"/>
        <v>3</v>
      </c>
      <c r="GG608" s="101">
        <f t="shared" si="374"/>
        <v>5.0599999999999999E-2</v>
      </c>
      <c r="GH608" s="101">
        <f t="shared" si="375"/>
        <v>1</v>
      </c>
      <c r="GI608" s="101">
        <f t="shared" si="376"/>
        <v>7</v>
      </c>
      <c r="GJ608" s="101">
        <f t="shared" si="377"/>
        <v>0.2024</v>
      </c>
      <c r="GK608" s="101">
        <f t="shared" si="378"/>
        <v>1</v>
      </c>
      <c r="GL608" s="101">
        <f t="shared" si="379"/>
        <v>15</v>
      </c>
    </row>
    <row r="609" spans="170:194" ht="16.5" x14ac:dyDescent="0.2">
      <c r="FN609" s="101">
        <v>604</v>
      </c>
      <c r="FO609" s="101">
        <f t="shared" si="364"/>
        <v>39</v>
      </c>
      <c r="FP609" s="101">
        <f t="shared" si="357"/>
        <v>8</v>
      </c>
      <c r="FQ609" s="14">
        <f t="shared" si="358"/>
        <v>3</v>
      </c>
      <c r="FR609" s="101" t="str">
        <f t="shared" si="365"/>
        <v>徐晃专属武器-魂珠-5 3级</v>
      </c>
      <c r="FS609" s="101">
        <f t="shared" si="366"/>
        <v>5</v>
      </c>
      <c r="FT609" s="101">
        <f t="shared" si="367"/>
        <v>3</v>
      </c>
      <c r="FU609" s="101" t="str">
        <f t="shared" si="359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60"/>
        <v>专属强化石2</v>
      </c>
      <c r="FX609" s="101">
        <f t="shared" si="361"/>
        <v>3</v>
      </c>
      <c r="FY609" s="101" t="str">
        <f t="shared" si="362"/>
        <v>专属强化石3</v>
      </c>
      <c r="FZ609" s="101">
        <f t="shared" si="363"/>
        <v>2</v>
      </c>
      <c r="GA609" s="101">
        <f t="shared" si="368"/>
        <v>7.0000000000000007E-2</v>
      </c>
      <c r="GB609" s="101">
        <f t="shared" si="369"/>
        <v>1</v>
      </c>
      <c r="GC609" s="101">
        <f t="shared" si="370"/>
        <v>22</v>
      </c>
      <c r="GD609" s="101">
        <f t="shared" si="371"/>
        <v>0</v>
      </c>
      <c r="GE609" s="101">
        <f t="shared" si="372"/>
        <v>1</v>
      </c>
      <c r="GF609" s="101">
        <f t="shared" si="373"/>
        <v>5</v>
      </c>
      <c r="GG609" s="101">
        <f t="shared" si="374"/>
        <v>3.3700000000000001E-2</v>
      </c>
      <c r="GH609" s="101">
        <f t="shared" si="375"/>
        <v>1</v>
      </c>
      <c r="GI609" s="101">
        <f t="shared" si="376"/>
        <v>10</v>
      </c>
      <c r="GJ609" s="101">
        <f t="shared" si="377"/>
        <v>0.13489999999999999</v>
      </c>
      <c r="GK609" s="101">
        <f t="shared" si="378"/>
        <v>1</v>
      </c>
      <c r="GL609" s="101">
        <f t="shared" si="379"/>
        <v>22</v>
      </c>
    </row>
    <row r="610" spans="170:194" ht="16.5" x14ac:dyDescent="0.2">
      <c r="FN610" s="101">
        <v>605</v>
      </c>
      <c r="FO610" s="101">
        <f t="shared" si="364"/>
        <v>40</v>
      </c>
      <c r="FP610" s="101">
        <f t="shared" si="357"/>
        <v>8</v>
      </c>
      <c r="FQ610" s="14">
        <f t="shared" si="358"/>
        <v>3</v>
      </c>
      <c r="FR610" s="101" t="str">
        <f t="shared" si="365"/>
        <v>徐晃专属武器-魂珠-5 4级</v>
      </c>
      <c r="FS610" s="101">
        <f t="shared" si="366"/>
        <v>5</v>
      </c>
      <c r="FT610" s="101">
        <f t="shared" si="367"/>
        <v>4</v>
      </c>
      <c r="FU610" s="101" t="str">
        <f t="shared" si="359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60"/>
        <v>专属强化石2</v>
      </c>
      <c r="FX610" s="101">
        <f t="shared" si="361"/>
        <v>5</v>
      </c>
      <c r="FY610" s="101" t="str">
        <f t="shared" si="362"/>
        <v>专属强化石3</v>
      </c>
      <c r="FZ610" s="101">
        <f t="shared" si="363"/>
        <v>3</v>
      </c>
      <c r="GA610" s="101">
        <f t="shared" si="368"/>
        <v>0.06</v>
      </c>
      <c r="GB610" s="101">
        <f t="shared" si="369"/>
        <v>1</v>
      </c>
      <c r="GC610" s="101">
        <f t="shared" si="370"/>
        <v>25</v>
      </c>
      <c r="GD610" s="101">
        <f t="shared" si="371"/>
        <v>0</v>
      </c>
      <c r="GE610" s="101">
        <f t="shared" si="372"/>
        <v>1</v>
      </c>
      <c r="GF610" s="101">
        <f t="shared" si="373"/>
        <v>6</v>
      </c>
      <c r="GG610" s="101">
        <f t="shared" si="374"/>
        <v>3.04E-2</v>
      </c>
      <c r="GH610" s="101">
        <f t="shared" si="375"/>
        <v>1</v>
      </c>
      <c r="GI610" s="101">
        <f t="shared" si="376"/>
        <v>12</v>
      </c>
      <c r="GJ610" s="101">
        <f t="shared" si="377"/>
        <v>0.12139999999999999</v>
      </c>
      <c r="GK610" s="101">
        <f t="shared" si="378"/>
        <v>1</v>
      </c>
      <c r="GL610" s="101">
        <f t="shared" si="379"/>
        <v>25</v>
      </c>
    </row>
    <row r="611" spans="170:194" ht="16.5" x14ac:dyDescent="0.2">
      <c r="FN611" s="101">
        <v>606</v>
      </c>
      <c r="FO611" s="101">
        <f t="shared" si="364"/>
        <v>41</v>
      </c>
      <c r="FP611" s="101">
        <f t="shared" si="357"/>
        <v>8</v>
      </c>
      <c r="FQ611" s="14">
        <f t="shared" si="358"/>
        <v>3</v>
      </c>
      <c r="FR611" s="101" t="str">
        <f t="shared" si="365"/>
        <v>徐晃专属武器-魂珠-5 5级</v>
      </c>
      <c r="FS611" s="101">
        <f t="shared" si="366"/>
        <v>5</v>
      </c>
      <c r="FT611" s="101">
        <f t="shared" si="367"/>
        <v>5</v>
      </c>
      <c r="FU611" s="101" t="str">
        <f t="shared" si="359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60"/>
        <v>专属强化石2</v>
      </c>
      <c r="FX611" s="101">
        <f t="shared" si="361"/>
        <v>5</v>
      </c>
      <c r="FY611" s="101" t="str">
        <f t="shared" si="362"/>
        <v>专属强化石3</v>
      </c>
      <c r="FZ611" s="101">
        <f t="shared" si="363"/>
        <v>3</v>
      </c>
      <c r="GA611" s="101">
        <f t="shared" si="368"/>
        <v>0.04</v>
      </c>
      <c r="GB611" s="101">
        <f t="shared" si="369"/>
        <v>1</v>
      </c>
      <c r="GC611" s="101">
        <f t="shared" si="370"/>
        <v>40</v>
      </c>
      <c r="GD611" s="101">
        <f t="shared" si="371"/>
        <v>0</v>
      </c>
      <c r="GE611" s="101">
        <f t="shared" si="372"/>
        <v>1</v>
      </c>
      <c r="GF611" s="101">
        <f t="shared" si="373"/>
        <v>9</v>
      </c>
      <c r="GG611" s="101">
        <f t="shared" si="374"/>
        <v>1.9E-2</v>
      </c>
      <c r="GH611" s="101">
        <f t="shared" si="375"/>
        <v>1</v>
      </c>
      <c r="GI611" s="101">
        <f t="shared" si="376"/>
        <v>18</v>
      </c>
      <c r="GJ611" s="101">
        <f t="shared" si="377"/>
        <v>7.5899999999999995E-2</v>
      </c>
      <c r="GK611" s="101">
        <f t="shared" si="378"/>
        <v>1</v>
      </c>
      <c r="GL611" s="101">
        <f t="shared" si="379"/>
        <v>40</v>
      </c>
    </row>
    <row r="612" spans="170:194" ht="16.5" x14ac:dyDescent="0.2">
      <c r="FN612" s="101">
        <v>607</v>
      </c>
      <c r="FO612" s="101">
        <f t="shared" si="364"/>
        <v>42</v>
      </c>
      <c r="FP612" s="101">
        <f t="shared" si="357"/>
        <v>8</v>
      </c>
      <c r="FQ612" s="14">
        <f t="shared" si="358"/>
        <v>3</v>
      </c>
      <c r="FR612" s="101" t="str">
        <f t="shared" si="365"/>
        <v>徐晃专属武器-魂珠-5 6级</v>
      </c>
      <c r="FS612" s="101">
        <f t="shared" si="366"/>
        <v>5</v>
      </c>
      <c r="FT612" s="101">
        <f t="shared" si="367"/>
        <v>6</v>
      </c>
      <c r="FU612" s="101" t="str">
        <f t="shared" si="359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60"/>
        <v>专属强化石2</v>
      </c>
      <c r="FX612" s="101">
        <f t="shared" si="361"/>
        <v>8</v>
      </c>
      <c r="FY612" s="101" t="str">
        <f t="shared" si="362"/>
        <v>专属强化石3</v>
      </c>
      <c r="FZ612" s="101">
        <f t="shared" si="363"/>
        <v>5</v>
      </c>
      <c r="GA612" s="101">
        <f t="shared" si="368"/>
        <v>0.04</v>
      </c>
      <c r="GB612" s="101">
        <f t="shared" si="369"/>
        <v>1</v>
      </c>
      <c r="GC612" s="101">
        <f t="shared" si="370"/>
        <v>39</v>
      </c>
      <c r="GD612" s="101">
        <f t="shared" si="371"/>
        <v>0</v>
      </c>
      <c r="GE612" s="101">
        <f t="shared" si="372"/>
        <v>1</v>
      </c>
      <c r="GF612" s="101">
        <f t="shared" si="373"/>
        <v>9</v>
      </c>
      <c r="GG612" s="101">
        <f t="shared" si="374"/>
        <v>1.95E-2</v>
      </c>
      <c r="GH612" s="101">
        <f t="shared" si="375"/>
        <v>1</v>
      </c>
      <c r="GI612" s="101">
        <f t="shared" si="376"/>
        <v>18</v>
      </c>
      <c r="GJ612" s="101">
        <f t="shared" si="377"/>
        <v>7.7799999999999994E-2</v>
      </c>
      <c r="GK612" s="101">
        <f t="shared" si="378"/>
        <v>1</v>
      </c>
      <c r="GL612" s="101">
        <f t="shared" si="379"/>
        <v>39</v>
      </c>
    </row>
    <row r="613" spans="170:194" ht="16.5" x14ac:dyDescent="0.2">
      <c r="FN613" s="101">
        <v>608</v>
      </c>
      <c r="FO613" s="101">
        <f t="shared" si="364"/>
        <v>43</v>
      </c>
      <c r="FP613" s="101">
        <f t="shared" si="357"/>
        <v>8</v>
      </c>
      <c r="FQ613" s="14">
        <f t="shared" si="358"/>
        <v>3</v>
      </c>
      <c r="FR613" s="101" t="str">
        <f t="shared" si="365"/>
        <v>徐晃专属武器-魂珠-5 7级</v>
      </c>
      <c r="FS613" s="101">
        <f t="shared" si="366"/>
        <v>5</v>
      </c>
      <c r="FT613" s="101">
        <f t="shared" si="367"/>
        <v>7</v>
      </c>
      <c r="FU613" s="101" t="str">
        <f t="shared" si="359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60"/>
        <v>专属强化石2</v>
      </c>
      <c r="FX613" s="101">
        <f t="shared" si="361"/>
        <v>8</v>
      </c>
      <c r="FY613" s="101" t="str">
        <f t="shared" si="362"/>
        <v>专属强化石3</v>
      </c>
      <c r="FZ613" s="101">
        <f t="shared" si="363"/>
        <v>5</v>
      </c>
      <c r="GA613" s="101">
        <f t="shared" si="368"/>
        <v>0.02</v>
      </c>
      <c r="GB613" s="101">
        <f t="shared" si="369"/>
        <v>1</v>
      </c>
      <c r="GC613" s="101">
        <f t="shared" si="370"/>
        <v>62</v>
      </c>
      <c r="GD613" s="101">
        <f t="shared" si="371"/>
        <v>0</v>
      </c>
      <c r="GE613" s="101">
        <f t="shared" si="372"/>
        <v>1</v>
      </c>
      <c r="GF613" s="101">
        <f t="shared" si="373"/>
        <v>15</v>
      </c>
      <c r="GG613" s="101">
        <f t="shared" si="374"/>
        <v>1.2E-2</v>
      </c>
      <c r="GH613" s="101">
        <f t="shared" si="375"/>
        <v>1</v>
      </c>
      <c r="GI613" s="101">
        <f t="shared" si="376"/>
        <v>29</v>
      </c>
      <c r="GJ613" s="101">
        <f t="shared" si="377"/>
        <v>4.82E-2</v>
      </c>
      <c r="GK613" s="101">
        <f t="shared" si="378"/>
        <v>1</v>
      </c>
      <c r="GL613" s="101">
        <f t="shared" si="379"/>
        <v>62</v>
      </c>
    </row>
    <row r="614" spans="170:194" ht="16.5" x14ac:dyDescent="0.2">
      <c r="FN614" s="101">
        <v>609</v>
      </c>
      <c r="FO614" s="101">
        <f t="shared" si="364"/>
        <v>44</v>
      </c>
      <c r="FP614" s="101">
        <f t="shared" si="357"/>
        <v>8</v>
      </c>
      <c r="FQ614" s="14">
        <f t="shared" si="358"/>
        <v>3</v>
      </c>
      <c r="FR614" s="101" t="str">
        <f t="shared" si="365"/>
        <v>徐晃专属武器-魂珠-5 8级</v>
      </c>
      <c r="FS614" s="101">
        <f t="shared" si="366"/>
        <v>5</v>
      </c>
      <c r="FT614" s="101">
        <f t="shared" si="367"/>
        <v>8</v>
      </c>
      <c r="FU614" s="101" t="str">
        <f t="shared" si="359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60"/>
        <v>专属强化石2</v>
      </c>
      <c r="FX614" s="101">
        <f t="shared" si="361"/>
        <v>11</v>
      </c>
      <c r="FY614" s="101" t="str">
        <f t="shared" si="362"/>
        <v>专属强化石3</v>
      </c>
      <c r="FZ614" s="101">
        <f t="shared" si="363"/>
        <v>7</v>
      </c>
      <c r="GA614" s="101">
        <f t="shared" si="368"/>
        <v>0.02</v>
      </c>
      <c r="GB614" s="101">
        <f t="shared" si="369"/>
        <v>1</v>
      </c>
      <c r="GC614" s="101">
        <f t="shared" si="370"/>
        <v>72</v>
      </c>
      <c r="GD614" s="101">
        <f t="shared" si="371"/>
        <v>0</v>
      </c>
      <c r="GE614" s="101">
        <f t="shared" si="372"/>
        <v>1</v>
      </c>
      <c r="GF614" s="101">
        <f t="shared" si="373"/>
        <v>17</v>
      </c>
      <c r="GG614" s="101">
        <f t="shared" si="374"/>
        <v>1.04E-2</v>
      </c>
      <c r="GH614" s="101">
        <f t="shared" si="375"/>
        <v>1</v>
      </c>
      <c r="GI614" s="101">
        <f t="shared" si="376"/>
        <v>34</v>
      </c>
      <c r="GJ614" s="101">
        <f t="shared" si="377"/>
        <v>4.1700000000000001E-2</v>
      </c>
      <c r="GK614" s="101">
        <f t="shared" si="378"/>
        <v>1</v>
      </c>
      <c r="GL614" s="101">
        <f t="shared" si="379"/>
        <v>72</v>
      </c>
    </row>
    <row r="615" spans="170:194" ht="16.5" x14ac:dyDescent="0.2">
      <c r="FN615" s="101">
        <v>610</v>
      </c>
      <c r="FO615" s="101">
        <f t="shared" si="364"/>
        <v>45</v>
      </c>
      <c r="FP615" s="101">
        <f t="shared" si="357"/>
        <v>8</v>
      </c>
      <c r="FQ615" s="14">
        <f t="shared" si="358"/>
        <v>3</v>
      </c>
      <c r="FR615" s="101" t="str">
        <f t="shared" si="365"/>
        <v>徐晃专属武器-魂珠-5 9级</v>
      </c>
      <c r="FS615" s="101">
        <f t="shared" si="366"/>
        <v>5</v>
      </c>
      <c r="FT615" s="101">
        <f t="shared" si="367"/>
        <v>9</v>
      </c>
      <c r="FU615" s="101" t="str">
        <f t="shared" si="359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60"/>
        <v>专属强化石2</v>
      </c>
      <c r="FX615" s="101">
        <f t="shared" si="361"/>
        <v>14</v>
      </c>
      <c r="FY615" s="101" t="str">
        <f t="shared" si="362"/>
        <v>专属强化石3</v>
      </c>
      <c r="FZ615" s="101">
        <f t="shared" si="363"/>
        <v>9</v>
      </c>
      <c r="GA615" s="101">
        <f t="shared" si="368"/>
        <v>0.02</v>
      </c>
      <c r="GB615" s="101">
        <f t="shared" si="369"/>
        <v>1</v>
      </c>
      <c r="GC615" s="101">
        <f t="shared" si="370"/>
        <v>91</v>
      </c>
      <c r="GD615" s="101">
        <f t="shared" si="371"/>
        <v>0</v>
      </c>
      <c r="GE615" s="101">
        <f t="shared" si="372"/>
        <v>1</v>
      </c>
      <c r="GF615" s="101">
        <f t="shared" si="373"/>
        <v>21</v>
      </c>
      <c r="GG615" s="101">
        <f t="shared" si="374"/>
        <v>8.3000000000000001E-3</v>
      </c>
      <c r="GH615" s="101">
        <f t="shared" si="375"/>
        <v>1</v>
      </c>
      <c r="GI615" s="101">
        <f t="shared" si="376"/>
        <v>42</v>
      </c>
      <c r="GJ615" s="101">
        <f t="shared" si="377"/>
        <v>3.3099999999999997E-2</v>
      </c>
      <c r="GK615" s="101">
        <f t="shared" si="378"/>
        <v>1</v>
      </c>
      <c r="GL615" s="101">
        <f t="shared" si="379"/>
        <v>91</v>
      </c>
    </row>
    <row r="616" spans="170:194" ht="16.5" x14ac:dyDescent="0.2">
      <c r="FN616" s="101">
        <v>611</v>
      </c>
      <c r="FO616" s="101">
        <f t="shared" si="364"/>
        <v>0</v>
      </c>
      <c r="FP616" s="101">
        <f t="shared" si="357"/>
        <v>8</v>
      </c>
      <c r="FQ616" s="14">
        <f t="shared" si="358"/>
        <v>3</v>
      </c>
      <c r="FR616" s="101" t="str">
        <f t="shared" si="365"/>
        <v>徐晃专属武器-魂珠-6 0级</v>
      </c>
      <c r="FS616" s="101">
        <f t="shared" si="366"/>
        <v>6</v>
      </c>
      <c r="FT616" s="101">
        <f t="shared" si="367"/>
        <v>0</v>
      </c>
      <c r="FU616" s="101" t="str">
        <f t="shared" si="359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60"/>
        <v/>
      </c>
      <c r="FX616" s="101" t="str">
        <f t="shared" si="361"/>
        <v/>
      </c>
      <c r="FY616" s="101" t="str">
        <f t="shared" si="362"/>
        <v/>
      </c>
      <c r="FZ616" s="101" t="str">
        <f t="shared" si="363"/>
        <v/>
      </c>
      <c r="GA616" s="101" t="str">
        <f t="shared" si="368"/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3"/>
        <v/>
      </c>
      <c r="GG616" s="101" t="str">
        <f t="shared" si="374"/>
        <v/>
      </c>
      <c r="GH616" s="101" t="str">
        <f t="shared" si="375"/>
        <v/>
      </c>
      <c r="GI616" s="101" t="str">
        <f t="shared" si="376"/>
        <v/>
      </c>
      <c r="GJ616" s="101" t="str">
        <f t="shared" si="377"/>
        <v/>
      </c>
      <c r="GK616" s="101" t="str">
        <f t="shared" si="378"/>
        <v/>
      </c>
      <c r="GL616" s="101" t="str">
        <f t="shared" si="379"/>
        <v/>
      </c>
    </row>
    <row r="617" spans="170:194" ht="16.5" x14ac:dyDescent="0.2">
      <c r="FN617" s="101">
        <v>612</v>
      </c>
      <c r="FO617" s="101">
        <f t="shared" si="364"/>
        <v>46</v>
      </c>
      <c r="FP617" s="101">
        <f t="shared" si="357"/>
        <v>8</v>
      </c>
      <c r="FQ617" s="14">
        <f t="shared" si="358"/>
        <v>3</v>
      </c>
      <c r="FR617" s="101" t="str">
        <f t="shared" si="365"/>
        <v>徐晃专属武器-魂珠-6 1级</v>
      </c>
      <c r="FS617" s="101">
        <f t="shared" si="366"/>
        <v>6</v>
      </c>
      <c r="FT617" s="101">
        <f t="shared" si="367"/>
        <v>1</v>
      </c>
      <c r="FU617" s="101" t="str">
        <f t="shared" si="359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60"/>
        <v>专属强化石3</v>
      </c>
      <c r="FX617" s="101">
        <f t="shared" si="361"/>
        <v>5</v>
      </c>
      <c r="FY617" s="101" t="str">
        <f t="shared" si="362"/>
        <v>专属强化石4</v>
      </c>
      <c r="FZ617" s="101">
        <f t="shared" si="363"/>
        <v>1</v>
      </c>
      <c r="GA617" s="101">
        <f t="shared" si="368"/>
        <v>0.17</v>
      </c>
      <c r="GB617" s="101">
        <f t="shared" si="369"/>
        <v>1</v>
      </c>
      <c r="GC617" s="101">
        <f t="shared" si="370"/>
        <v>9</v>
      </c>
      <c r="GD617" s="101">
        <f t="shared" si="371"/>
        <v>0</v>
      </c>
      <c r="GE617" s="101">
        <f t="shared" si="372"/>
        <v>1</v>
      </c>
      <c r="GF617" s="101">
        <f t="shared" si="373"/>
        <v>2</v>
      </c>
      <c r="GG617" s="101">
        <f t="shared" si="374"/>
        <v>8.2900000000000001E-2</v>
      </c>
      <c r="GH617" s="101">
        <f t="shared" si="375"/>
        <v>1</v>
      </c>
      <c r="GI617" s="101">
        <f t="shared" si="376"/>
        <v>4</v>
      </c>
      <c r="GJ617" s="101">
        <f t="shared" si="377"/>
        <v>0.33139999999999997</v>
      </c>
      <c r="GK617" s="101">
        <f t="shared" si="378"/>
        <v>1</v>
      </c>
      <c r="GL617" s="101">
        <f t="shared" si="379"/>
        <v>9</v>
      </c>
    </row>
    <row r="618" spans="170:194" ht="16.5" x14ac:dyDescent="0.2">
      <c r="FN618" s="101">
        <v>613</v>
      </c>
      <c r="FO618" s="101">
        <f t="shared" si="364"/>
        <v>47</v>
      </c>
      <c r="FP618" s="101">
        <f t="shared" si="357"/>
        <v>8</v>
      </c>
      <c r="FQ618" s="14">
        <f t="shared" si="358"/>
        <v>3</v>
      </c>
      <c r="FR618" s="101" t="str">
        <f t="shared" si="365"/>
        <v>徐晃专属武器-魂珠-6 2级</v>
      </c>
      <c r="FS618" s="101">
        <f t="shared" si="366"/>
        <v>6</v>
      </c>
      <c r="FT618" s="101">
        <f t="shared" si="367"/>
        <v>2</v>
      </c>
      <c r="FU618" s="101" t="str">
        <f t="shared" si="359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60"/>
        <v>专属强化石3</v>
      </c>
      <c r="FX618" s="101">
        <f t="shared" si="361"/>
        <v>10</v>
      </c>
      <c r="FY618" s="101" t="str">
        <f t="shared" si="362"/>
        <v>专属强化石4</v>
      </c>
      <c r="FZ618" s="101">
        <f t="shared" si="363"/>
        <v>2</v>
      </c>
      <c r="GA618" s="101">
        <f t="shared" si="368"/>
        <v>0.17</v>
      </c>
      <c r="GB618" s="101">
        <f t="shared" si="369"/>
        <v>1</v>
      </c>
      <c r="GC618" s="101">
        <f t="shared" si="370"/>
        <v>9</v>
      </c>
      <c r="GD618" s="101">
        <f t="shared" si="371"/>
        <v>0</v>
      </c>
      <c r="GE618" s="101">
        <f t="shared" si="372"/>
        <v>1</v>
      </c>
      <c r="GF618" s="101">
        <f t="shared" si="373"/>
        <v>2</v>
      </c>
      <c r="GG618" s="101">
        <f t="shared" si="374"/>
        <v>8.2900000000000001E-2</v>
      </c>
      <c r="GH618" s="101">
        <f t="shared" si="375"/>
        <v>1</v>
      </c>
      <c r="GI618" s="101">
        <f t="shared" si="376"/>
        <v>4</v>
      </c>
      <c r="GJ618" s="101">
        <f t="shared" si="377"/>
        <v>0.33139999999999997</v>
      </c>
      <c r="GK618" s="101">
        <f t="shared" si="378"/>
        <v>1</v>
      </c>
      <c r="GL618" s="101">
        <f t="shared" si="379"/>
        <v>9</v>
      </c>
    </row>
    <row r="619" spans="170:194" ht="16.5" x14ac:dyDescent="0.2">
      <c r="FN619" s="101">
        <v>614</v>
      </c>
      <c r="FO619" s="101">
        <f t="shared" si="364"/>
        <v>48</v>
      </c>
      <c r="FP619" s="101">
        <f t="shared" si="357"/>
        <v>8</v>
      </c>
      <c r="FQ619" s="14">
        <f t="shared" si="358"/>
        <v>3</v>
      </c>
      <c r="FR619" s="101" t="str">
        <f t="shared" si="365"/>
        <v>徐晃专属武器-魂珠-6 3级</v>
      </c>
      <c r="FS619" s="101">
        <f t="shared" si="366"/>
        <v>6</v>
      </c>
      <c r="FT619" s="101">
        <f t="shared" si="367"/>
        <v>3</v>
      </c>
      <c r="FU619" s="101" t="str">
        <f t="shared" si="359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60"/>
        <v>专属强化石3</v>
      </c>
      <c r="FX619" s="101">
        <f t="shared" si="361"/>
        <v>10</v>
      </c>
      <c r="FY619" s="101" t="str">
        <f t="shared" si="362"/>
        <v>专属强化石4</v>
      </c>
      <c r="FZ619" s="101">
        <f t="shared" si="363"/>
        <v>2</v>
      </c>
      <c r="GA619" s="101">
        <f t="shared" si="368"/>
        <v>0.11</v>
      </c>
      <c r="GB619" s="101">
        <f t="shared" si="369"/>
        <v>1</v>
      </c>
      <c r="GC619" s="101">
        <f t="shared" si="370"/>
        <v>14</v>
      </c>
      <c r="GD619" s="101">
        <f t="shared" si="371"/>
        <v>0</v>
      </c>
      <c r="GE619" s="101">
        <f t="shared" si="372"/>
        <v>1</v>
      </c>
      <c r="GF619" s="101">
        <f t="shared" si="373"/>
        <v>3</v>
      </c>
      <c r="GG619" s="101">
        <f t="shared" si="374"/>
        <v>5.5199999999999999E-2</v>
      </c>
      <c r="GH619" s="101">
        <f t="shared" si="375"/>
        <v>1</v>
      </c>
      <c r="GI619" s="101">
        <f t="shared" si="376"/>
        <v>6</v>
      </c>
      <c r="GJ619" s="101">
        <f t="shared" si="377"/>
        <v>0.221</v>
      </c>
      <c r="GK619" s="101">
        <f t="shared" si="378"/>
        <v>1</v>
      </c>
      <c r="GL619" s="101">
        <f t="shared" si="379"/>
        <v>14</v>
      </c>
    </row>
    <row r="620" spans="170:194" ht="16.5" x14ac:dyDescent="0.2">
      <c r="FN620" s="101">
        <v>615</v>
      </c>
      <c r="FO620" s="101">
        <f t="shared" si="364"/>
        <v>49</v>
      </c>
      <c r="FP620" s="101">
        <f t="shared" si="357"/>
        <v>8</v>
      </c>
      <c r="FQ620" s="14">
        <f t="shared" si="358"/>
        <v>3</v>
      </c>
      <c r="FR620" s="101" t="str">
        <f t="shared" si="365"/>
        <v>徐晃专属武器-魂珠-6 4级</v>
      </c>
      <c r="FS620" s="101">
        <f t="shared" si="366"/>
        <v>6</v>
      </c>
      <c r="FT620" s="101">
        <f t="shared" si="367"/>
        <v>4</v>
      </c>
      <c r="FU620" s="101" t="str">
        <f t="shared" si="359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60"/>
        <v>专属强化石3</v>
      </c>
      <c r="FX620" s="101">
        <f t="shared" si="361"/>
        <v>15</v>
      </c>
      <c r="FY620" s="101" t="str">
        <f t="shared" si="362"/>
        <v>专属强化石4</v>
      </c>
      <c r="FZ620" s="101">
        <f t="shared" si="363"/>
        <v>3</v>
      </c>
      <c r="GA620" s="101">
        <f t="shared" si="368"/>
        <v>0.1</v>
      </c>
      <c r="GB620" s="101">
        <f t="shared" si="369"/>
        <v>1</v>
      </c>
      <c r="GC620" s="101">
        <f t="shared" si="370"/>
        <v>15</v>
      </c>
      <c r="GD620" s="101">
        <f t="shared" si="371"/>
        <v>0</v>
      </c>
      <c r="GE620" s="101">
        <f t="shared" si="372"/>
        <v>1</v>
      </c>
      <c r="GF620" s="101">
        <f t="shared" si="373"/>
        <v>4</v>
      </c>
      <c r="GG620" s="101">
        <f t="shared" si="374"/>
        <v>4.9700000000000001E-2</v>
      </c>
      <c r="GH620" s="101">
        <f t="shared" si="375"/>
        <v>1</v>
      </c>
      <c r="GI620" s="101">
        <f t="shared" si="376"/>
        <v>7</v>
      </c>
      <c r="GJ620" s="101">
        <f t="shared" si="377"/>
        <v>0.19889999999999999</v>
      </c>
      <c r="GK620" s="101">
        <f t="shared" si="378"/>
        <v>1</v>
      </c>
      <c r="GL620" s="101">
        <f t="shared" si="379"/>
        <v>15</v>
      </c>
    </row>
    <row r="621" spans="170:194" ht="16.5" x14ac:dyDescent="0.2">
      <c r="FN621" s="101">
        <v>616</v>
      </c>
      <c r="FO621" s="101">
        <f t="shared" si="364"/>
        <v>50</v>
      </c>
      <c r="FP621" s="101">
        <f t="shared" si="357"/>
        <v>8</v>
      </c>
      <c r="FQ621" s="14">
        <f t="shared" si="358"/>
        <v>3</v>
      </c>
      <c r="FR621" s="101" t="str">
        <f t="shared" si="365"/>
        <v>徐晃专属武器-魂珠-6 5级</v>
      </c>
      <c r="FS621" s="101">
        <f t="shared" si="366"/>
        <v>6</v>
      </c>
      <c r="FT621" s="101">
        <f t="shared" si="367"/>
        <v>5</v>
      </c>
      <c r="FU621" s="101" t="str">
        <f t="shared" si="359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60"/>
        <v>专属强化石3</v>
      </c>
      <c r="FX621" s="101">
        <f t="shared" si="361"/>
        <v>15</v>
      </c>
      <c r="FY621" s="101" t="str">
        <f t="shared" si="362"/>
        <v>专属强化石4</v>
      </c>
      <c r="FZ621" s="101">
        <f t="shared" si="363"/>
        <v>3</v>
      </c>
      <c r="GA621" s="101">
        <f t="shared" si="368"/>
        <v>0.06</v>
      </c>
      <c r="GB621" s="101">
        <f t="shared" si="369"/>
        <v>1</v>
      </c>
      <c r="GC621" s="101">
        <f t="shared" si="370"/>
        <v>24</v>
      </c>
      <c r="GD621" s="101">
        <f t="shared" si="371"/>
        <v>0</v>
      </c>
      <c r="GE621" s="101">
        <f t="shared" si="372"/>
        <v>1</v>
      </c>
      <c r="GF621" s="101">
        <f t="shared" si="373"/>
        <v>6</v>
      </c>
      <c r="GG621" s="101">
        <f t="shared" si="374"/>
        <v>3.1099999999999999E-2</v>
      </c>
      <c r="GH621" s="101">
        <f t="shared" si="375"/>
        <v>1</v>
      </c>
      <c r="GI621" s="101">
        <f t="shared" si="376"/>
        <v>11</v>
      </c>
      <c r="GJ621" s="101">
        <f t="shared" si="377"/>
        <v>0.12429999999999999</v>
      </c>
      <c r="GK621" s="101">
        <f t="shared" si="378"/>
        <v>1</v>
      </c>
      <c r="GL621" s="101">
        <f t="shared" si="379"/>
        <v>24</v>
      </c>
    </row>
    <row r="622" spans="170:194" ht="16.5" x14ac:dyDescent="0.2">
      <c r="FN622" s="101">
        <v>617</v>
      </c>
      <c r="FO622" s="101">
        <f t="shared" si="364"/>
        <v>51</v>
      </c>
      <c r="FP622" s="101">
        <f t="shared" si="357"/>
        <v>8</v>
      </c>
      <c r="FQ622" s="14">
        <f t="shared" si="358"/>
        <v>3</v>
      </c>
      <c r="FR622" s="101" t="str">
        <f t="shared" si="365"/>
        <v>徐晃专属武器-魂珠-6 6级</v>
      </c>
      <c r="FS622" s="101">
        <f t="shared" si="366"/>
        <v>6</v>
      </c>
      <c r="FT622" s="101">
        <f t="shared" si="367"/>
        <v>6</v>
      </c>
      <c r="FU622" s="101" t="str">
        <f t="shared" si="359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60"/>
        <v>专属强化石3</v>
      </c>
      <c r="FX622" s="101">
        <f t="shared" si="361"/>
        <v>20</v>
      </c>
      <c r="FY622" s="101" t="str">
        <f t="shared" si="362"/>
        <v>专属强化石4</v>
      </c>
      <c r="FZ622" s="101">
        <f t="shared" si="363"/>
        <v>4</v>
      </c>
      <c r="GA622" s="101">
        <f t="shared" si="368"/>
        <v>0.05</v>
      </c>
      <c r="GB622" s="101">
        <f t="shared" si="369"/>
        <v>1</v>
      </c>
      <c r="GC622" s="101">
        <f t="shared" si="370"/>
        <v>29</v>
      </c>
      <c r="GD622" s="101">
        <f t="shared" si="371"/>
        <v>0</v>
      </c>
      <c r="GE622" s="101">
        <f t="shared" si="372"/>
        <v>1</v>
      </c>
      <c r="GF622" s="101">
        <f t="shared" si="373"/>
        <v>7</v>
      </c>
      <c r="GG622" s="101">
        <f t="shared" si="374"/>
        <v>2.5499999999999998E-2</v>
      </c>
      <c r="GH622" s="101">
        <f t="shared" si="375"/>
        <v>1</v>
      </c>
      <c r="GI622" s="101">
        <f t="shared" si="376"/>
        <v>14</v>
      </c>
      <c r="GJ622" s="101">
        <f t="shared" si="377"/>
        <v>0.10199999999999999</v>
      </c>
      <c r="GK622" s="101">
        <f t="shared" si="378"/>
        <v>1</v>
      </c>
      <c r="GL622" s="101">
        <f t="shared" si="379"/>
        <v>29</v>
      </c>
    </row>
    <row r="623" spans="170:194" ht="16.5" x14ac:dyDescent="0.2">
      <c r="FN623" s="101">
        <v>618</v>
      </c>
      <c r="FO623" s="101">
        <f t="shared" si="364"/>
        <v>52</v>
      </c>
      <c r="FP623" s="101">
        <f t="shared" si="357"/>
        <v>8</v>
      </c>
      <c r="FQ623" s="14">
        <f t="shared" si="358"/>
        <v>3</v>
      </c>
      <c r="FR623" s="101" t="str">
        <f t="shared" si="365"/>
        <v>徐晃专属武器-魂珠-6 7级</v>
      </c>
      <c r="FS623" s="101">
        <f t="shared" si="366"/>
        <v>6</v>
      </c>
      <c r="FT623" s="101">
        <f t="shared" si="367"/>
        <v>7</v>
      </c>
      <c r="FU623" s="101" t="str">
        <f t="shared" si="359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60"/>
        <v>专属强化石3</v>
      </c>
      <c r="FX623" s="101">
        <f t="shared" si="361"/>
        <v>25</v>
      </c>
      <c r="FY623" s="101" t="str">
        <f t="shared" si="362"/>
        <v>专属强化石4</v>
      </c>
      <c r="FZ623" s="101">
        <f t="shared" si="363"/>
        <v>5</v>
      </c>
      <c r="GA623" s="101">
        <f t="shared" si="368"/>
        <v>0.04</v>
      </c>
      <c r="GB623" s="101">
        <f t="shared" si="369"/>
        <v>1</v>
      </c>
      <c r="GC623" s="101">
        <f t="shared" si="370"/>
        <v>38</v>
      </c>
      <c r="GD623" s="101">
        <f t="shared" si="371"/>
        <v>0</v>
      </c>
      <c r="GE623" s="101">
        <f t="shared" si="372"/>
        <v>1</v>
      </c>
      <c r="GF623" s="101">
        <f t="shared" si="373"/>
        <v>9</v>
      </c>
      <c r="GG623" s="101">
        <f t="shared" si="374"/>
        <v>1.9699999999999999E-2</v>
      </c>
      <c r="GH623" s="101">
        <f t="shared" si="375"/>
        <v>1</v>
      </c>
      <c r="GI623" s="101">
        <f t="shared" si="376"/>
        <v>18</v>
      </c>
      <c r="GJ623" s="101">
        <f t="shared" si="377"/>
        <v>7.8899999999999998E-2</v>
      </c>
      <c r="GK623" s="101">
        <f t="shared" si="378"/>
        <v>1</v>
      </c>
      <c r="GL623" s="101">
        <f t="shared" si="379"/>
        <v>38</v>
      </c>
    </row>
    <row r="624" spans="170:194" ht="16.5" x14ac:dyDescent="0.2">
      <c r="FN624" s="101">
        <v>619</v>
      </c>
      <c r="FO624" s="101">
        <f t="shared" si="364"/>
        <v>53</v>
      </c>
      <c r="FP624" s="101">
        <f t="shared" si="357"/>
        <v>8</v>
      </c>
      <c r="FQ624" s="14">
        <f t="shared" si="358"/>
        <v>3</v>
      </c>
      <c r="FR624" s="101" t="str">
        <f t="shared" si="365"/>
        <v>徐晃专属武器-魂珠-6 8级</v>
      </c>
      <c r="FS624" s="101">
        <f t="shared" si="366"/>
        <v>6</v>
      </c>
      <c r="FT624" s="101">
        <f t="shared" si="367"/>
        <v>8</v>
      </c>
      <c r="FU624" s="101" t="str">
        <f t="shared" si="359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60"/>
        <v>专属强化石3</v>
      </c>
      <c r="FX624" s="101">
        <f t="shared" si="361"/>
        <v>35</v>
      </c>
      <c r="FY624" s="101" t="str">
        <f t="shared" si="362"/>
        <v>专属强化石4</v>
      </c>
      <c r="FZ624" s="101">
        <f t="shared" si="363"/>
        <v>7</v>
      </c>
      <c r="GA624" s="101">
        <f t="shared" si="368"/>
        <v>0.03</v>
      </c>
      <c r="GB624" s="101">
        <f t="shared" si="369"/>
        <v>1</v>
      </c>
      <c r="GC624" s="101">
        <f t="shared" si="370"/>
        <v>44</v>
      </c>
      <c r="GD624" s="101">
        <f t="shared" si="371"/>
        <v>0</v>
      </c>
      <c r="GE624" s="101">
        <f t="shared" si="372"/>
        <v>1</v>
      </c>
      <c r="GF624" s="101">
        <f t="shared" si="373"/>
        <v>10</v>
      </c>
      <c r="GG624" s="101">
        <f t="shared" si="374"/>
        <v>1.7100000000000001E-2</v>
      </c>
      <c r="GH624" s="101">
        <f t="shared" si="375"/>
        <v>1</v>
      </c>
      <c r="GI624" s="101">
        <f t="shared" si="376"/>
        <v>21</v>
      </c>
      <c r="GJ624" s="101">
        <f t="shared" si="377"/>
        <v>6.8199999999999997E-2</v>
      </c>
      <c r="GK624" s="101">
        <f t="shared" si="378"/>
        <v>1</v>
      </c>
      <c r="GL624" s="101">
        <f t="shared" si="379"/>
        <v>44</v>
      </c>
    </row>
    <row r="625" spans="170:194" ht="16.5" x14ac:dyDescent="0.2">
      <c r="FN625" s="101">
        <v>620</v>
      </c>
      <c r="FO625" s="101">
        <f t="shared" si="364"/>
        <v>54</v>
      </c>
      <c r="FP625" s="101">
        <f t="shared" si="357"/>
        <v>8</v>
      </c>
      <c r="FQ625" s="14">
        <f t="shared" si="358"/>
        <v>3</v>
      </c>
      <c r="FR625" s="101" t="str">
        <f t="shared" si="365"/>
        <v>徐晃专属武器-魂珠-6 9级</v>
      </c>
      <c r="FS625" s="101">
        <f t="shared" si="366"/>
        <v>6</v>
      </c>
      <c r="FT625" s="101">
        <f t="shared" si="367"/>
        <v>9</v>
      </c>
      <c r="FU625" s="101" t="str">
        <f t="shared" si="359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60"/>
        <v>专属强化石3</v>
      </c>
      <c r="FX625" s="101">
        <f t="shared" si="361"/>
        <v>40</v>
      </c>
      <c r="FY625" s="101" t="str">
        <f t="shared" si="362"/>
        <v>专属强化石4</v>
      </c>
      <c r="FZ625" s="101">
        <f t="shared" si="363"/>
        <v>8</v>
      </c>
      <c r="GA625" s="101">
        <f t="shared" si="368"/>
        <v>0.02</v>
      </c>
      <c r="GB625" s="101">
        <f t="shared" si="369"/>
        <v>1</v>
      </c>
      <c r="GC625" s="101">
        <f t="shared" si="370"/>
        <v>62</v>
      </c>
      <c r="GD625" s="101">
        <f t="shared" si="371"/>
        <v>0</v>
      </c>
      <c r="GE625" s="101">
        <f t="shared" si="372"/>
        <v>1</v>
      </c>
      <c r="GF625" s="101">
        <f t="shared" si="373"/>
        <v>15</v>
      </c>
      <c r="GG625" s="101">
        <f t="shared" si="374"/>
        <v>1.21E-2</v>
      </c>
      <c r="GH625" s="101">
        <f t="shared" si="375"/>
        <v>1</v>
      </c>
      <c r="GI625" s="101">
        <f t="shared" si="376"/>
        <v>29</v>
      </c>
      <c r="GJ625" s="101">
        <f t="shared" si="377"/>
        <v>4.82E-2</v>
      </c>
      <c r="GK625" s="101">
        <f t="shared" si="378"/>
        <v>1</v>
      </c>
      <c r="GL625" s="101">
        <f t="shared" si="379"/>
        <v>62</v>
      </c>
    </row>
    <row r="626" spans="170:194" ht="16.5" x14ac:dyDescent="0.2">
      <c r="FN626" s="101">
        <v>621</v>
      </c>
      <c r="FO626" s="101">
        <f t="shared" si="364"/>
        <v>0</v>
      </c>
      <c r="FP626" s="101">
        <f t="shared" si="357"/>
        <v>8</v>
      </c>
      <c r="FQ626" s="14">
        <f t="shared" si="358"/>
        <v>3</v>
      </c>
      <c r="FR626" s="101" t="str">
        <f t="shared" si="365"/>
        <v>徐晃专属武器-魂珠-7 0级</v>
      </c>
      <c r="FS626" s="101">
        <f t="shared" si="366"/>
        <v>7</v>
      </c>
      <c r="FT626" s="101">
        <f t="shared" si="367"/>
        <v>0</v>
      </c>
      <c r="FU626" s="101" t="str">
        <f t="shared" si="359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60"/>
        <v/>
      </c>
      <c r="FX626" s="101" t="str">
        <f t="shared" si="361"/>
        <v/>
      </c>
      <c r="FY626" s="101" t="str">
        <f t="shared" si="362"/>
        <v/>
      </c>
      <c r="FZ626" s="101" t="str">
        <f t="shared" si="363"/>
        <v/>
      </c>
      <c r="GA626" s="101" t="str">
        <f t="shared" si="368"/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3"/>
        <v/>
      </c>
      <c r="GG626" s="101" t="str">
        <f t="shared" si="374"/>
        <v/>
      </c>
      <c r="GH626" s="101" t="str">
        <f t="shared" si="375"/>
        <v/>
      </c>
      <c r="GI626" s="101" t="str">
        <f t="shared" si="376"/>
        <v/>
      </c>
      <c r="GJ626" s="101" t="str">
        <f t="shared" si="377"/>
        <v/>
      </c>
      <c r="GK626" s="101" t="str">
        <f t="shared" si="378"/>
        <v/>
      </c>
      <c r="GL626" s="101" t="str">
        <f t="shared" si="379"/>
        <v/>
      </c>
    </row>
    <row r="627" spans="170:194" ht="16.5" x14ac:dyDescent="0.2">
      <c r="FN627" s="101">
        <v>622</v>
      </c>
      <c r="FO627" s="101">
        <f t="shared" si="364"/>
        <v>55</v>
      </c>
      <c r="FP627" s="101">
        <f t="shared" si="357"/>
        <v>8</v>
      </c>
      <c r="FQ627" s="14">
        <f t="shared" si="358"/>
        <v>3</v>
      </c>
      <c r="FR627" s="101" t="str">
        <f t="shared" si="365"/>
        <v>徐晃专属武器-魂珠-7 1级</v>
      </c>
      <c r="FS627" s="101">
        <f t="shared" si="366"/>
        <v>7</v>
      </c>
      <c r="FT627" s="101">
        <f t="shared" si="367"/>
        <v>1</v>
      </c>
      <c r="FU627" s="101" t="str">
        <f t="shared" si="359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60"/>
        <v>专属强化石3</v>
      </c>
      <c r="FX627" s="101">
        <f t="shared" si="361"/>
        <v>6</v>
      </c>
      <c r="FY627" s="101" t="str">
        <f t="shared" si="362"/>
        <v>专属强化石4</v>
      </c>
      <c r="FZ627" s="101">
        <f t="shared" si="363"/>
        <v>2</v>
      </c>
      <c r="GA627" s="101">
        <f t="shared" si="368"/>
        <v>0.2</v>
      </c>
      <c r="GB627" s="101">
        <f t="shared" si="369"/>
        <v>1</v>
      </c>
      <c r="GC627" s="101">
        <f t="shared" si="370"/>
        <v>8</v>
      </c>
      <c r="GD627" s="101">
        <f t="shared" si="371"/>
        <v>0</v>
      </c>
      <c r="GE627" s="101">
        <f t="shared" si="372"/>
        <v>1</v>
      </c>
      <c r="GF627" s="101">
        <f t="shared" si="373"/>
        <v>2</v>
      </c>
      <c r="GG627" s="101">
        <f t="shared" si="374"/>
        <v>9.9400000000000002E-2</v>
      </c>
      <c r="GH627" s="101">
        <f t="shared" si="375"/>
        <v>1</v>
      </c>
      <c r="GI627" s="101">
        <f t="shared" si="376"/>
        <v>4</v>
      </c>
      <c r="GJ627" s="101">
        <f t="shared" si="377"/>
        <v>0.3977</v>
      </c>
      <c r="GK627" s="101">
        <f t="shared" si="378"/>
        <v>1</v>
      </c>
      <c r="GL627" s="101">
        <f t="shared" si="379"/>
        <v>8</v>
      </c>
    </row>
    <row r="628" spans="170:194" ht="16.5" x14ac:dyDescent="0.2">
      <c r="FN628" s="101">
        <v>623</v>
      </c>
      <c r="FO628" s="101">
        <f t="shared" si="364"/>
        <v>56</v>
      </c>
      <c r="FP628" s="101">
        <f t="shared" si="357"/>
        <v>8</v>
      </c>
      <c r="FQ628" s="14">
        <f t="shared" si="358"/>
        <v>3</v>
      </c>
      <c r="FR628" s="101" t="str">
        <f t="shared" si="365"/>
        <v>徐晃专属武器-魂珠-7 2级</v>
      </c>
      <c r="FS628" s="101">
        <f t="shared" si="366"/>
        <v>7</v>
      </c>
      <c r="FT628" s="101">
        <f t="shared" si="367"/>
        <v>2</v>
      </c>
      <c r="FU628" s="101" t="str">
        <f t="shared" si="359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60"/>
        <v>专属强化石3</v>
      </c>
      <c r="FX628" s="101">
        <f t="shared" si="361"/>
        <v>6</v>
      </c>
      <c r="FY628" s="101" t="str">
        <f t="shared" si="362"/>
        <v>专属强化石4</v>
      </c>
      <c r="FZ628" s="101">
        <f t="shared" si="363"/>
        <v>2</v>
      </c>
      <c r="GA628" s="101">
        <f t="shared" si="368"/>
        <v>0.1</v>
      </c>
      <c r="GB628" s="101">
        <f t="shared" si="369"/>
        <v>1</v>
      </c>
      <c r="GC628" s="101">
        <f t="shared" si="370"/>
        <v>15</v>
      </c>
      <c r="GD628" s="101">
        <f t="shared" si="371"/>
        <v>0</v>
      </c>
      <c r="GE628" s="101">
        <f t="shared" si="372"/>
        <v>1</v>
      </c>
      <c r="GF628" s="101">
        <f t="shared" si="373"/>
        <v>4</v>
      </c>
      <c r="GG628" s="101">
        <f t="shared" si="374"/>
        <v>4.9700000000000001E-2</v>
      </c>
      <c r="GH628" s="101">
        <f t="shared" si="375"/>
        <v>1</v>
      </c>
      <c r="GI628" s="101">
        <f t="shared" si="376"/>
        <v>7</v>
      </c>
      <c r="GJ628" s="101">
        <f t="shared" si="377"/>
        <v>0.19889999999999999</v>
      </c>
      <c r="GK628" s="101">
        <f t="shared" si="378"/>
        <v>1</v>
      </c>
      <c r="GL628" s="101">
        <f t="shared" si="379"/>
        <v>15</v>
      </c>
    </row>
    <row r="629" spans="170:194" ht="16.5" x14ac:dyDescent="0.2">
      <c r="FN629" s="101">
        <v>624</v>
      </c>
      <c r="FO629" s="101">
        <f t="shared" si="364"/>
        <v>57</v>
      </c>
      <c r="FP629" s="101">
        <f t="shared" si="357"/>
        <v>8</v>
      </c>
      <c r="FQ629" s="14">
        <f t="shared" si="358"/>
        <v>3</v>
      </c>
      <c r="FR629" s="101" t="str">
        <f t="shared" si="365"/>
        <v>徐晃专属武器-魂珠-7 3级</v>
      </c>
      <c r="FS629" s="101">
        <f t="shared" si="366"/>
        <v>7</v>
      </c>
      <c r="FT629" s="101">
        <f t="shared" si="367"/>
        <v>3</v>
      </c>
      <c r="FU629" s="101" t="str">
        <f t="shared" si="359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60"/>
        <v>专属强化石3</v>
      </c>
      <c r="FX629" s="101">
        <f t="shared" si="361"/>
        <v>9</v>
      </c>
      <c r="FY629" s="101" t="str">
        <f t="shared" si="362"/>
        <v>专属强化石4</v>
      </c>
      <c r="FZ629" s="101">
        <f t="shared" si="363"/>
        <v>3</v>
      </c>
      <c r="GA629" s="101">
        <f t="shared" si="368"/>
        <v>0.1</v>
      </c>
      <c r="GB629" s="101">
        <f t="shared" si="369"/>
        <v>1</v>
      </c>
      <c r="GC629" s="101">
        <f t="shared" si="370"/>
        <v>15</v>
      </c>
      <c r="GD629" s="101">
        <f t="shared" si="371"/>
        <v>0</v>
      </c>
      <c r="GE629" s="101">
        <f t="shared" si="372"/>
        <v>1</v>
      </c>
      <c r="GF629" s="101">
        <f t="shared" si="373"/>
        <v>4</v>
      </c>
      <c r="GG629" s="101">
        <f t="shared" si="374"/>
        <v>4.9700000000000001E-2</v>
      </c>
      <c r="GH629" s="101">
        <f t="shared" si="375"/>
        <v>1</v>
      </c>
      <c r="GI629" s="101">
        <f t="shared" si="376"/>
        <v>7</v>
      </c>
      <c r="GJ629" s="101">
        <f t="shared" si="377"/>
        <v>0.19889999999999999</v>
      </c>
      <c r="GK629" s="101">
        <f t="shared" si="378"/>
        <v>1</v>
      </c>
      <c r="GL629" s="101">
        <f t="shared" si="379"/>
        <v>15</v>
      </c>
    </row>
    <row r="630" spans="170:194" ht="16.5" x14ac:dyDescent="0.2">
      <c r="FN630" s="101">
        <v>625</v>
      </c>
      <c r="FO630" s="101">
        <f t="shared" si="364"/>
        <v>58</v>
      </c>
      <c r="FP630" s="101">
        <f t="shared" si="357"/>
        <v>8</v>
      </c>
      <c r="FQ630" s="14">
        <f t="shared" si="358"/>
        <v>3</v>
      </c>
      <c r="FR630" s="101" t="str">
        <f t="shared" si="365"/>
        <v>徐晃专属武器-魂珠-7 4级</v>
      </c>
      <c r="FS630" s="101">
        <f t="shared" si="366"/>
        <v>7</v>
      </c>
      <c r="FT630" s="101">
        <f t="shared" si="367"/>
        <v>4</v>
      </c>
      <c r="FU630" s="101" t="str">
        <f t="shared" si="359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60"/>
        <v>专属强化石3</v>
      </c>
      <c r="FX630" s="101">
        <f t="shared" si="361"/>
        <v>12</v>
      </c>
      <c r="FY630" s="101" t="str">
        <f t="shared" si="362"/>
        <v>专属强化石4</v>
      </c>
      <c r="FZ630" s="101">
        <f t="shared" si="363"/>
        <v>4</v>
      </c>
      <c r="GA630" s="101">
        <f t="shared" si="368"/>
        <v>0.08</v>
      </c>
      <c r="GB630" s="101">
        <f t="shared" si="369"/>
        <v>1</v>
      </c>
      <c r="GC630" s="101">
        <f t="shared" si="370"/>
        <v>19</v>
      </c>
      <c r="GD630" s="101">
        <f t="shared" si="371"/>
        <v>0</v>
      </c>
      <c r="GE630" s="101">
        <f t="shared" si="372"/>
        <v>1</v>
      </c>
      <c r="GF630" s="101">
        <f t="shared" si="373"/>
        <v>4</v>
      </c>
      <c r="GG630" s="101">
        <f t="shared" si="374"/>
        <v>3.9800000000000002E-2</v>
      </c>
      <c r="GH630" s="101">
        <f t="shared" si="375"/>
        <v>1</v>
      </c>
      <c r="GI630" s="101">
        <f t="shared" si="376"/>
        <v>9</v>
      </c>
      <c r="GJ630" s="101">
        <f t="shared" si="377"/>
        <v>0.15909999999999999</v>
      </c>
      <c r="GK630" s="101">
        <f t="shared" si="378"/>
        <v>1</v>
      </c>
      <c r="GL630" s="101">
        <f t="shared" si="379"/>
        <v>19</v>
      </c>
    </row>
    <row r="631" spans="170:194" ht="16.5" x14ac:dyDescent="0.2">
      <c r="FN631" s="101">
        <v>626</v>
      </c>
      <c r="FO631" s="101">
        <f t="shared" si="364"/>
        <v>59</v>
      </c>
      <c r="FP631" s="101">
        <f t="shared" si="357"/>
        <v>8</v>
      </c>
      <c r="FQ631" s="14">
        <f t="shared" si="358"/>
        <v>3</v>
      </c>
      <c r="FR631" s="101" t="str">
        <f t="shared" si="365"/>
        <v>徐晃专属武器-魂珠-7 5级</v>
      </c>
      <c r="FS631" s="101">
        <f t="shared" si="366"/>
        <v>7</v>
      </c>
      <c r="FT631" s="101">
        <f t="shared" si="367"/>
        <v>5</v>
      </c>
      <c r="FU631" s="101" t="str">
        <f t="shared" si="359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60"/>
        <v>专属强化石3</v>
      </c>
      <c r="FX631" s="101">
        <f t="shared" si="361"/>
        <v>12</v>
      </c>
      <c r="FY631" s="101" t="str">
        <f t="shared" si="362"/>
        <v>专属强化石4</v>
      </c>
      <c r="FZ631" s="101">
        <f t="shared" si="363"/>
        <v>4</v>
      </c>
      <c r="GA631" s="101">
        <f t="shared" si="368"/>
        <v>0.05</v>
      </c>
      <c r="GB631" s="101">
        <f t="shared" si="369"/>
        <v>1</v>
      </c>
      <c r="GC631" s="101">
        <f t="shared" si="370"/>
        <v>30</v>
      </c>
      <c r="GD631" s="101">
        <f t="shared" si="371"/>
        <v>0</v>
      </c>
      <c r="GE631" s="101">
        <f t="shared" si="372"/>
        <v>1</v>
      </c>
      <c r="GF631" s="101">
        <f t="shared" si="373"/>
        <v>7</v>
      </c>
      <c r="GG631" s="101">
        <f t="shared" si="374"/>
        <v>2.4899999999999999E-2</v>
      </c>
      <c r="GH631" s="101">
        <f t="shared" si="375"/>
        <v>1</v>
      </c>
      <c r="GI631" s="101">
        <f t="shared" si="376"/>
        <v>14</v>
      </c>
      <c r="GJ631" s="101">
        <f t="shared" si="377"/>
        <v>9.9400000000000002E-2</v>
      </c>
      <c r="GK631" s="101">
        <f t="shared" si="378"/>
        <v>1</v>
      </c>
      <c r="GL631" s="101">
        <f t="shared" si="379"/>
        <v>30</v>
      </c>
    </row>
    <row r="632" spans="170:194" ht="16.5" x14ac:dyDescent="0.2">
      <c r="FN632" s="101">
        <v>627</v>
      </c>
      <c r="FO632" s="101">
        <f t="shared" si="364"/>
        <v>60</v>
      </c>
      <c r="FP632" s="101">
        <f t="shared" si="357"/>
        <v>8</v>
      </c>
      <c r="FQ632" s="14">
        <f t="shared" si="358"/>
        <v>3</v>
      </c>
      <c r="FR632" s="101" t="str">
        <f t="shared" si="365"/>
        <v>徐晃专属武器-魂珠-7 6级</v>
      </c>
      <c r="FS632" s="101">
        <f t="shared" si="366"/>
        <v>7</v>
      </c>
      <c r="FT632" s="101">
        <f t="shared" si="367"/>
        <v>6</v>
      </c>
      <c r="FU632" s="101" t="str">
        <f t="shared" si="359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60"/>
        <v>专属强化石3</v>
      </c>
      <c r="FX632" s="101">
        <f t="shared" si="361"/>
        <v>15</v>
      </c>
      <c r="FY632" s="101" t="str">
        <f t="shared" si="362"/>
        <v>专属强化石4</v>
      </c>
      <c r="FZ632" s="101">
        <f t="shared" si="363"/>
        <v>5</v>
      </c>
      <c r="GA632" s="101">
        <f t="shared" si="368"/>
        <v>0.04</v>
      </c>
      <c r="GB632" s="101">
        <f t="shared" si="369"/>
        <v>1</v>
      </c>
      <c r="GC632" s="101">
        <f t="shared" si="370"/>
        <v>39</v>
      </c>
      <c r="GD632" s="101">
        <f t="shared" si="371"/>
        <v>0</v>
      </c>
      <c r="GE632" s="101">
        <f t="shared" si="372"/>
        <v>1</v>
      </c>
      <c r="GF632" s="101">
        <f t="shared" si="373"/>
        <v>9</v>
      </c>
      <c r="GG632" s="101">
        <f t="shared" si="374"/>
        <v>1.9099999999999999E-2</v>
      </c>
      <c r="GH632" s="101">
        <f t="shared" si="375"/>
        <v>1</v>
      </c>
      <c r="GI632" s="101">
        <f t="shared" si="376"/>
        <v>18</v>
      </c>
      <c r="GJ632" s="101">
        <f t="shared" si="377"/>
        <v>7.6499999999999999E-2</v>
      </c>
      <c r="GK632" s="101">
        <f t="shared" si="378"/>
        <v>1</v>
      </c>
      <c r="GL632" s="101">
        <f t="shared" si="379"/>
        <v>39</v>
      </c>
    </row>
    <row r="633" spans="170:194" ht="16.5" x14ac:dyDescent="0.2">
      <c r="FN633" s="101">
        <v>628</v>
      </c>
      <c r="FO633" s="101">
        <f t="shared" si="364"/>
        <v>61</v>
      </c>
      <c r="FP633" s="101">
        <f t="shared" si="357"/>
        <v>8</v>
      </c>
      <c r="FQ633" s="14">
        <f t="shared" si="358"/>
        <v>3</v>
      </c>
      <c r="FR633" s="101" t="str">
        <f t="shared" si="365"/>
        <v>徐晃专属武器-魂珠-7 7级</v>
      </c>
      <c r="FS633" s="101">
        <f t="shared" si="366"/>
        <v>7</v>
      </c>
      <c r="FT633" s="101">
        <f t="shared" si="367"/>
        <v>7</v>
      </c>
      <c r="FU633" s="101" t="str">
        <f t="shared" si="359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60"/>
        <v>专属强化石3</v>
      </c>
      <c r="FX633" s="101">
        <f t="shared" si="361"/>
        <v>21</v>
      </c>
      <c r="FY633" s="101" t="str">
        <f t="shared" si="362"/>
        <v>专属强化石4</v>
      </c>
      <c r="FZ633" s="101">
        <f t="shared" si="363"/>
        <v>7</v>
      </c>
      <c r="GA633" s="101">
        <f t="shared" si="368"/>
        <v>0.03</v>
      </c>
      <c r="GB633" s="101">
        <f t="shared" si="369"/>
        <v>1</v>
      </c>
      <c r="GC633" s="101">
        <f t="shared" si="370"/>
        <v>45</v>
      </c>
      <c r="GD633" s="101">
        <f t="shared" si="371"/>
        <v>0</v>
      </c>
      <c r="GE633" s="101">
        <f t="shared" si="372"/>
        <v>1</v>
      </c>
      <c r="GF633" s="101">
        <f t="shared" si="373"/>
        <v>11</v>
      </c>
      <c r="GG633" s="101">
        <f t="shared" si="374"/>
        <v>1.66E-2</v>
      </c>
      <c r="GH633" s="101">
        <f t="shared" si="375"/>
        <v>1</v>
      </c>
      <c r="GI633" s="101">
        <f t="shared" si="376"/>
        <v>21</v>
      </c>
      <c r="GJ633" s="101">
        <f t="shared" si="377"/>
        <v>6.6299999999999998E-2</v>
      </c>
      <c r="GK633" s="101">
        <f t="shared" si="378"/>
        <v>1</v>
      </c>
      <c r="GL633" s="101">
        <f t="shared" si="379"/>
        <v>45</v>
      </c>
    </row>
    <row r="634" spans="170:194" ht="16.5" x14ac:dyDescent="0.2">
      <c r="FN634" s="101">
        <v>629</v>
      </c>
      <c r="FO634" s="101">
        <f t="shared" si="364"/>
        <v>62</v>
      </c>
      <c r="FP634" s="101">
        <f t="shared" si="357"/>
        <v>8</v>
      </c>
      <c r="FQ634" s="14">
        <f t="shared" si="358"/>
        <v>3</v>
      </c>
      <c r="FR634" s="101" t="str">
        <f t="shared" si="365"/>
        <v>徐晃专属武器-魂珠-7 8级</v>
      </c>
      <c r="FS634" s="101">
        <f t="shared" si="366"/>
        <v>7</v>
      </c>
      <c r="FT634" s="101">
        <f t="shared" si="367"/>
        <v>8</v>
      </c>
      <c r="FU634" s="101" t="str">
        <f t="shared" si="359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60"/>
        <v>专属强化石3</v>
      </c>
      <c r="FX634" s="101">
        <f t="shared" si="361"/>
        <v>24</v>
      </c>
      <c r="FY634" s="101" t="str">
        <f t="shared" si="362"/>
        <v>专属强化石4</v>
      </c>
      <c r="FZ634" s="101">
        <f t="shared" si="363"/>
        <v>8</v>
      </c>
      <c r="GA634" s="101">
        <f t="shared" si="368"/>
        <v>0.02</v>
      </c>
      <c r="GB634" s="101">
        <f t="shared" si="369"/>
        <v>1</v>
      </c>
      <c r="GC634" s="101">
        <f t="shared" si="370"/>
        <v>64</v>
      </c>
      <c r="GD634" s="101">
        <f t="shared" si="371"/>
        <v>0</v>
      </c>
      <c r="GE634" s="101">
        <f t="shared" si="372"/>
        <v>1</v>
      </c>
      <c r="GF634" s="101">
        <f t="shared" si="373"/>
        <v>15</v>
      </c>
      <c r="GG634" s="101">
        <f t="shared" si="374"/>
        <v>1.17E-2</v>
      </c>
      <c r="GH634" s="101">
        <f t="shared" si="375"/>
        <v>1</v>
      </c>
      <c r="GI634" s="101">
        <f t="shared" si="376"/>
        <v>30</v>
      </c>
      <c r="GJ634" s="101">
        <f t="shared" si="377"/>
        <v>4.6800000000000001E-2</v>
      </c>
      <c r="GK634" s="101">
        <f t="shared" si="378"/>
        <v>1</v>
      </c>
      <c r="GL634" s="101">
        <f t="shared" si="379"/>
        <v>64</v>
      </c>
    </row>
    <row r="635" spans="170:194" ht="16.5" x14ac:dyDescent="0.2">
      <c r="FN635" s="101">
        <v>630</v>
      </c>
      <c r="FO635" s="101">
        <f t="shared" si="364"/>
        <v>63</v>
      </c>
      <c r="FP635" s="101">
        <f t="shared" si="357"/>
        <v>8</v>
      </c>
      <c r="FQ635" s="14">
        <f t="shared" si="358"/>
        <v>3</v>
      </c>
      <c r="FR635" s="101" t="str">
        <f t="shared" si="365"/>
        <v>徐晃专属武器-魂珠-7 9级</v>
      </c>
      <c r="FS635" s="101">
        <f t="shared" si="366"/>
        <v>7</v>
      </c>
      <c r="FT635" s="101">
        <f t="shared" si="367"/>
        <v>9</v>
      </c>
      <c r="FU635" s="101" t="str">
        <f t="shared" si="359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60"/>
        <v>专属强化石3</v>
      </c>
      <c r="FX635" s="101">
        <f t="shared" si="361"/>
        <v>30</v>
      </c>
      <c r="FY635" s="101" t="str">
        <f t="shared" si="362"/>
        <v>专属强化石4</v>
      </c>
      <c r="FZ635" s="101">
        <f t="shared" si="363"/>
        <v>10</v>
      </c>
      <c r="GA635" s="101">
        <f t="shared" si="368"/>
        <v>0.02</v>
      </c>
      <c r="GB635" s="101">
        <f t="shared" si="369"/>
        <v>1</v>
      </c>
      <c r="GC635" s="101">
        <f t="shared" si="370"/>
        <v>83</v>
      </c>
      <c r="GD635" s="101">
        <f t="shared" si="371"/>
        <v>0</v>
      </c>
      <c r="GE635" s="101">
        <f t="shared" si="372"/>
        <v>1</v>
      </c>
      <c r="GF635" s="101">
        <f t="shared" si="373"/>
        <v>19</v>
      </c>
      <c r="GG635" s="101">
        <f t="shared" si="374"/>
        <v>8.9999999999999993E-3</v>
      </c>
      <c r="GH635" s="101">
        <f t="shared" si="375"/>
        <v>1</v>
      </c>
      <c r="GI635" s="101">
        <f t="shared" si="376"/>
        <v>39</v>
      </c>
      <c r="GJ635" s="101">
        <f t="shared" si="377"/>
        <v>3.6200000000000003E-2</v>
      </c>
      <c r="GK635" s="101">
        <f t="shared" si="378"/>
        <v>1</v>
      </c>
      <c r="GL635" s="101">
        <f t="shared" si="379"/>
        <v>83</v>
      </c>
    </row>
    <row r="636" spans="170:194" ht="16.5" x14ac:dyDescent="0.2">
      <c r="FN636" s="101">
        <v>631</v>
      </c>
      <c r="FO636" s="101">
        <f t="shared" si="364"/>
        <v>0</v>
      </c>
      <c r="FP636" s="101">
        <f t="shared" si="357"/>
        <v>8</v>
      </c>
      <c r="FQ636" s="14">
        <f t="shared" si="358"/>
        <v>3</v>
      </c>
      <c r="FR636" s="101" t="str">
        <f t="shared" si="365"/>
        <v>徐晃专属武器-魂珠-8 0级</v>
      </c>
      <c r="FS636" s="101">
        <f t="shared" si="366"/>
        <v>8</v>
      </c>
      <c r="FT636" s="101">
        <f t="shared" si="367"/>
        <v>0</v>
      </c>
      <c r="FU636" s="101" t="str">
        <f t="shared" si="359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60"/>
        <v/>
      </c>
      <c r="FX636" s="101" t="str">
        <f t="shared" si="361"/>
        <v/>
      </c>
      <c r="FY636" s="101" t="str">
        <f t="shared" si="362"/>
        <v/>
      </c>
      <c r="FZ636" s="101" t="str">
        <f t="shared" si="363"/>
        <v/>
      </c>
      <c r="GA636" s="101" t="str">
        <f t="shared" si="368"/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3"/>
        <v/>
      </c>
      <c r="GG636" s="101" t="str">
        <f t="shared" si="374"/>
        <v/>
      </c>
      <c r="GH636" s="101" t="str">
        <f t="shared" si="375"/>
        <v/>
      </c>
      <c r="GI636" s="101" t="str">
        <f t="shared" si="376"/>
        <v/>
      </c>
      <c r="GJ636" s="101" t="str">
        <f t="shared" si="377"/>
        <v/>
      </c>
      <c r="GK636" s="101" t="str">
        <f t="shared" si="378"/>
        <v/>
      </c>
      <c r="GL636" s="101" t="str">
        <f t="shared" si="379"/>
        <v/>
      </c>
    </row>
    <row r="637" spans="170:194" ht="16.5" x14ac:dyDescent="0.2">
      <c r="FN637" s="101">
        <v>632</v>
      </c>
      <c r="FO637" s="101">
        <f t="shared" si="364"/>
        <v>64</v>
      </c>
      <c r="FP637" s="101">
        <f t="shared" si="357"/>
        <v>8</v>
      </c>
      <c r="FQ637" s="14">
        <f t="shared" si="358"/>
        <v>3</v>
      </c>
      <c r="FR637" s="101" t="str">
        <f t="shared" si="365"/>
        <v>徐晃专属武器-魂珠-8 1级</v>
      </c>
      <c r="FS637" s="101">
        <f t="shared" si="366"/>
        <v>8</v>
      </c>
      <c r="FT637" s="101">
        <f t="shared" si="367"/>
        <v>1</v>
      </c>
      <c r="FU637" s="101" t="str">
        <f t="shared" si="359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60"/>
        <v>专属强化石4</v>
      </c>
      <c r="FX637" s="101">
        <f t="shared" si="361"/>
        <v>5</v>
      </c>
      <c r="FY637" s="101" t="str">
        <f t="shared" si="362"/>
        <v/>
      </c>
      <c r="FZ637" s="101" t="str">
        <f t="shared" si="363"/>
        <v/>
      </c>
      <c r="GA637" s="101">
        <f t="shared" si="368"/>
        <v>0.11</v>
      </c>
      <c r="GB637" s="101">
        <f t="shared" si="369"/>
        <v>1</v>
      </c>
      <c r="GC637" s="101">
        <f t="shared" si="370"/>
        <v>13</v>
      </c>
      <c r="GD637" s="101">
        <f t="shared" si="371"/>
        <v>0</v>
      </c>
      <c r="GE637" s="101">
        <f t="shared" si="372"/>
        <v>1</v>
      </c>
      <c r="GF637" s="101">
        <f t="shared" si="373"/>
        <v>3</v>
      </c>
      <c r="GG637" s="101">
        <f t="shared" si="374"/>
        <v>5.6500000000000002E-2</v>
      </c>
      <c r="GH637" s="101">
        <f t="shared" si="375"/>
        <v>1</v>
      </c>
      <c r="GI637" s="101">
        <f t="shared" si="376"/>
        <v>6</v>
      </c>
      <c r="GJ637" s="101">
        <f t="shared" si="377"/>
        <v>0.22600000000000001</v>
      </c>
      <c r="GK637" s="101">
        <f t="shared" si="378"/>
        <v>1</v>
      </c>
      <c r="GL637" s="101">
        <f t="shared" si="379"/>
        <v>13</v>
      </c>
    </row>
    <row r="638" spans="170:194" ht="16.5" x14ac:dyDescent="0.2">
      <c r="FN638" s="101">
        <v>633</v>
      </c>
      <c r="FO638" s="101">
        <f t="shared" si="364"/>
        <v>65</v>
      </c>
      <c r="FP638" s="101">
        <f t="shared" si="357"/>
        <v>8</v>
      </c>
      <c r="FQ638" s="14">
        <f t="shared" si="358"/>
        <v>3</v>
      </c>
      <c r="FR638" s="101" t="str">
        <f t="shared" si="365"/>
        <v>徐晃专属武器-魂珠-8 2级</v>
      </c>
      <c r="FS638" s="101">
        <f t="shared" si="366"/>
        <v>8</v>
      </c>
      <c r="FT638" s="101">
        <f t="shared" si="367"/>
        <v>2</v>
      </c>
      <c r="FU638" s="101" t="str">
        <f t="shared" si="359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60"/>
        <v>专属强化石4</v>
      </c>
      <c r="FX638" s="101">
        <f t="shared" si="361"/>
        <v>8</v>
      </c>
      <c r="FY638" s="101" t="str">
        <f t="shared" si="362"/>
        <v/>
      </c>
      <c r="FZ638" s="101" t="str">
        <f t="shared" si="363"/>
        <v/>
      </c>
      <c r="GA638" s="101">
        <f t="shared" si="368"/>
        <v>0.09</v>
      </c>
      <c r="GB638" s="101">
        <f t="shared" si="369"/>
        <v>1</v>
      </c>
      <c r="GC638" s="101">
        <f t="shared" si="370"/>
        <v>17</v>
      </c>
      <c r="GD638" s="101">
        <f t="shared" si="371"/>
        <v>0</v>
      </c>
      <c r="GE638" s="101">
        <f t="shared" si="372"/>
        <v>1</v>
      </c>
      <c r="GF638" s="101">
        <f t="shared" si="373"/>
        <v>4</v>
      </c>
      <c r="GG638" s="101">
        <f t="shared" si="374"/>
        <v>4.5199999999999997E-2</v>
      </c>
      <c r="GH638" s="101">
        <f t="shared" si="375"/>
        <v>1</v>
      </c>
      <c r="GI638" s="101">
        <f t="shared" si="376"/>
        <v>8</v>
      </c>
      <c r="GJ638" s="101">
        <f t="shared" si="377"/>
        <v>0.18079999999999999</v>
      </c>
      <c r="GK638" s="101">
        <f t="shared" si="378"/>
        <v>1</v>
      </c>
      <c r="GL638" s="101">
        <f t="shared" si="379"/>
        <v>17</v>
      </c>
    </row>
    <row r="639" spans="170:194" ht="16.5" x14ac:dyDescent="0.2">
      <c r="FN639" s="101">
        <v>634</v>
      </c>
      <c r="FO639" s="101">
        <f t="shared" si="364"/>
        <v>66</v>
      </c>
      <c r="FP639" s="101">
        <f t="shared" si="357"/>
        <v>8</v>
      </c>
      <c r="FQ639" s="14">
        <f t="shared" si="358"/>
        <v>3</v>
      </c>
      <c r="FR639" s="101" t="str">
        <f t="shared" si="365"/>
        <v>徐晃专属武器-魂珠-8 3级</v>
      </c>
      <c r="FS639" s="101">
        <f t="shared" si="366"/>
        <v>8</v>
      </c>
      <c r="FT639" s="101">
        <f t="shared" si="367"/>
        <v>3</v>
      </c>
      <c r="FU639" s="101" t="str">
        <f t="shared" si="359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60"/>
        <v>专属强化石4</v>
      </c>
      <c r="FX639" s="101">
        <f t="shared" si="361"/>
        <v>10</v>
      </c>
      <c r="FY639" s="101" t="str">
        <f t="shared" si="362"/>
        <v/>
      </c>
      <c r="FZ639" s="101" t="str">
        <f t="shared" si="363"/>
        <v/>
      </c>
      <c r="GA639" s="101">
        <f t="shared" si="368"/>
        <v>0.08</v>
      </c>
      <c r="GB639" s="101">
        <f t="shared" si="369"/>
        <v>1</v>
      </c>
      <c r="GC639" s="101">
        <f t="shared" si="370"/>
        <v>20</v>
      </c>
      <c r="GD639" s="101">
        <f t="shared" si="371"/>
        <v>0</v>
      </c>
      <c r="GE639" s="101">
        <f t="shared" si="372"/>
        <v>1</v>
      </c>
      <c r="GF639" s="101">
        <f t="shared" si="373"/>
        <v>5</v>
      </c>
      <c r="GG639" s="101">
        <f t="shared" si="374"/>
        <v>3.7699999999999997E-2</v>
      </c>
      <c r="GH639" s="101">
        <f t="shared" si="375"/>
        <v>1</v>
      </c>
      <c r="GI639" s="101">
        <f t="shared" si="376"/>
        <v>9</v>
      </c>
      <c r="GJ639" s="101">
        <f t="shared" si="377"/>
        <v>0.1507</v>
      </c>
      <c r="GK639" s="101">
        <f t="shared" si="378"/>
        <v>1</v>
      </c>
      <c r="GL639" s="101">
        <f t="shared" si="379"/>
        <v>20</v>
      </c>
    </row>
    <row r="640" spans="170:194" ht="16.5" x14ac:dyDescent="0.2">
      <c r="FN640" s="101">
        <v>635</v>
      </c>
      <c r="FO640" s="101">
        <f t="shared" si="364"/>
        <v>67</v>
      </c>
      <c r="FP640" s="101">
        <f t="shared" si="357"/>
        <v>8</v>
      </c>
      <c r="FQ640" s="14">
        <f t="shared" si="358"/>
        <v>3</v>
      </c>
      <c r="FR640" s="101" t="str">
        <f t="shared" si="365"/>
        <v>徐晃专属武器-魂珠-8 4级</v>
      </c>
      <c r="FS640" s="101">
        <f t="shared" si="366"/>
        <v>8</v>
      </c>
      <c r="FT640" s="101">
        <f t="shared" si="367"/>
        <v>4</v>
      </c>
      <c r="FU640" s="101" t="str">
        <f t="shared" si="359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60"/>
        <v>专属强化石4</v>
      </c>
      <c r="FX640" s="101">
        <f t="shared" si="361"/>
        <v>12</v>
      </c>
      <c r="FY640" s="101" t="str">
        <f t="shared" si="362"/>
        <v/>
      </c>
      <c r="FZ640" s="101" t="str">
        <f t="shared" si="363"/>
        <v/>
      </c>
      <c r="GA640" s="101">
        <f t="shared" si="368"/>
        <v>0.05</v>
      </c>
      <c r="GB640" s="101">
        <f t="shared" si="369"/>
        <v>1</v>
      </c>
      <c r="GC640" s="101">
        <f t="shared" si="370"/>
        <v>28</v>
      </c>
      <c r="GD640" s="101">
        <f t="shared" si="371"/>
        <v>0</v>
      </c>
      <c r="GE640" s="101">
        <f t="shared" si="372"/>
        <v>1</v>
      </c>
      <c r="GF640" s="101">
        <f t="shared" si="373"/>
        <v>6</v>
      </c>
      <c r="GG640" s="101">
        <f t="shared" si="374"/>
        <v>2.7099999999999999E-2</v>
      </c>
      <c r="GH640" s="101">
        <f t="shared" si="375"/>
        <v>1</v>
      </c>
      <c r="GI640" s="101">
        <f t="shared" si="376"/>
        <v>13</v>
      </c>
      <c r="GJ640" s="101">
        <f t="shared" si="377"/>
        <v>0.1085</v>
      </c>
      <c r="GK640" s="101">
        <f t="shared" si="378"/>
        <v>1</v>
      </c>
      <c r="GL640" s="101">
        <f t="shared" si="379"/>
        <v>28</v>
      </c>
    </row>
    <row r="641" spans="170:194" ht="16.5" x14ac:dyDescent="0.2">
      <c r="FN641" s="101">
        <v>636</v>
      </c>
      <c r="FO641" s="101">
        <f t="shared" si="364"/>
        <v>68</v>
      </c>
      <c r="FP641" s="101">
        <f t="shared" si="357"/>
        <v>8</v>
      </c>
      <c r="FQ641" s="14">
        <f t="shared" si="358"/>
        <v>3</v>
      </c>
      <c r="FR641" s="101" t="str">
        <f t="shared" si="365"/>
        <v>徐晃专属武器-魂珠-8 5级</v>
      </c>
      <c r="FS641" s="101">
        <f t="shared" si="366"/>
        <v>8</v>
      </c>
      <c r="FT641" s="101">
        <f t="shared" si="367"/>
        <v>5</v>
      </c>
      <c r="FU641" s="101" t="str">
        <f t="shared" si="359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60"/>
        <v>专属强化石4</v>
      </c>
      <c r="FX641" s="101">
        <f t="shared" si="361"/>
        <v>15</v>
      </c>
      <c r="FY641" s="101" t="str">
        <f t="shared" si="362"/>
        <v/>
      </c>
      <c r="FZ641" s="101" t="str">
        <f t="shared" si="363"/>
        <v/>
      </c>
      <c r="GA641" s="101">
        <f t="shared" si="368"/>
        <v>0.04</v>
      </c>
      <c r="GB641" s="101">
        <f t="shared" si="369"/>
        <v>1</v>
      </c>
      <c r="GC641" s="101">
        <f t="shared" si="370"/>
        <v>35</v>
      </c>
      <c r="GD641" s="101">
        <f t="shared" si="371"/>
        <v>0</v>
      </c>
      <c r="GE641" s="101">
        <f t="shared" si="372"/>
        <v>1</v>
      </c>
      <c r="GF641" s="101">
        <f t="shared" si="373"/>
        <v>8</v>
      </c>
      <c r="GG641" s="101">
        <f t="shared" si="374"/>
        <v>2.12E-2</v>
      </c>
      <c r="GH641" s="101">
        <f t="shared" si="375"/>
        <v>1</v>
      </c>
      <c r="GI641" s="101">
        <f t="shared" si="376"/>
        <v>17</v>
      </c>
      <c r="GJ641" s="101">
        <f t="shared" si="377"/>
        <v>8.4699999999999998E-2</v>
      </c>
      <c r="GK641" s="101">
        <f t="shared" si="378"/>
        <v>1</v>
      </c>
      <c r="GL641" s="101">
        <f t="shared" si="379"/>
        <v>35</v>
      </c>
    </row>
    <row r="642" spans="170:194" ht="16.5" x14ac:dyDescent="0.2">
      <c r="FN642" s="101">
        <v>637</v>
      </c>
      <c r="FO642" s="101">
        <f t="shared" si="364"/>
        <v>69</v>
      </c>
      <c r="FP642" s="101">
        <f t="shared" si="357"/>
        <v>8</v>
      </c>
      <c r="FQ642" s="14">
        <f t="shared" si="358"/>
        <v>3</v>
      </c>
      <c r="FR642" s="101" t="str">
        <f t="shared" si="365"/>
        <v>徐晃专属武器-魂珠-8 6级</v>
      </c>
      <c r="FS642" s="101">
        <f t="shared" si="366"/>
        <v>8</v>
      </c>
      <c r="FT642" s="101">
        <f t="shared" si="367"/>
        <v>6</v>
      </c>
      <c r="FU642" s="101" t="str">
        <f t="shared" si="359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60"/>
        <v>专属强化石4</v>
      </c>
      <c r="FX642" s="101">
        <f t="shared" si="361"/>
        <v>18</v>
      </c>
      <c r="FY642" s="101" t="str">
        <f t="shared" si="362"/>
        <v/>
      </c>
      <c r="FZ642" s="101" t="str">
        <f t="shared" si="363"/>
        <v/>
      </c>
      <c r="GA642" s="101">
        <f t="shared" si="368"/>
        <v>0.03</v>
      </c>
      <c r="GB642" s="101">
        <f t="shared" si="369"/>
        <v>1</v>
      </c>
      <c r="GC642" s="101">
        <f t="shared" si="370"/>
        <v>48</v>
      </c>
      <c r="GD642" s="101">
        <f t="shared" si="371"/>
        <v>0</v>
      </c>
      <c r="GE642" s="101">
        <f t="shared" si="372"/>
        <v>1</v>
      </c>
      <c r="GF642" s="101">
        <f t="shared" si="373"/>
        <v>11</v>
      </c>
      <c r="GG642" s="101">
        <f t="shared" si="374"/>
        <v>1.5599999999999999E-2</v>
      </c>
      <c r="GH642" s="101">
        <f t="shared" si="375"/>
        <v>1</v>
      </c>
      <c r="GI642" s="101">
        <f t="shared" si="376"/>
        <v>22</v>
      </c>
      <c r="GJ642" s="101">
        <f t="shared" si="377"/>
        <v>6.2600000000000003E-2</v>
      </c>
      <c r="GK642" s="101">
        <f t="shared" si="378"/>
        <v>1</v>
      </c>
      <c r="GL642" s="101">
        <f t="shared" si="379"/>
        <v>48</v>
      </c>
    </row>
    <row r="643" spans="170:194" ht="16.5" x14ac:dyDescent="0.2">
      <c r="FN643" s="101">
        <v>638</v>
      </c>
      <c r="FO643" s="101">
        <f t="shared" si="364"/>
        <v>70</v>
      </c>
      <c r="FP643" s="101">
        <f t="shared" si="357"/>
        <v>8</v>
      </c>
      <c r="FQ643" s="14">
        <f t="shared" si="358"/>
        <v>3</v>
      </c>
      <c r="FR643" s="101" t="str">
        <f t="shared" si="365"/>
        <v>徐晃专属武器-魂珠-8 7级</v>
      </c>
      <c r="FS643" s="101">
        <f t="shared" si="366"/>
        <v>8</v>
      </c>
      <c r="FT643" s="101">
        <f t="shared" si="367"/>
        <v>7</v>
      </c>
      <c r="FU643" s="101" t="str">
        <f t="shared" si="359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60"/>
        <v>专属强化石4</v>
      </c>
      <c r="FX643" s="101">
        <f t="shared" si="361"/>
        <v>25</v>
      </c>
      <c r="FY643" s="101" t="str">
        <f t="shared" si="362"/>
        <v/>
      </c>
      <c r="FZ643" s="101" t="str">
        <f t="shared" si="363"/>
        <v/>
      </c>
      <c r="GA643" s="101">
        <f t="shared" si="368"/>
        <v>0.03</v>
      </c>
      <c r="GB643" s="101">
        <f t="shared" si="369"/>
        <v>1</v>
      </c>
      <c r="GC643" s="101">
        <f t="shared" si="370"/>
        <v>56</v>
      </c>
      <c r="GD643" s="101">
        <f t="shared" si="371"/>
        <v>0</v>
      </c>
      <c r="GE643" s="101">
        <f t="shared" si="372"/>
        <v>1</v>
      </c>
      <c r="GF643" s="101">
        <f t="shared" si="373"/>
        <v>13</v>
      </c>
      <c r="GG643" s="101">
        <f t="shared" si="374"/>
        <v>1.35E-2</v>
      </c>
      <c r="GH643" s="101">
        <f t="shared" si="375"/>
        <v>1</v>
      </c>
      <c r="GI643" s="101">
        <f t="shared" si="376"/>
        <v>26</v>
      </c>
      <c r="GJ643" s="101">
        <f t="shared" si="377"/>
        <v>5.3800000000000001E-2</v>
      </c>
      <c r="GK643" s="101">
        <f t="shared" si="378"/>
        <v>1</v>
      </c>
      <c r="GL643" s="101">
        <f t="shared" si="379"/>
        <v>56</v>
      </c>
    </row>
    <row r="644" spans="170:194" ht="16.5" x14ac:dyDescent="0.2">
      <c r="FN644" s="101">
        <v>639</v>
      </c>
      <c r="FO644" s="101">
        <f t="shared" si="364"/>
        <v>71</v>
      </c>
      <c r="FP644" s="101">
        <f t="shared" si="357"/>
        <v>8</v>
      </c>
      <c r="FQ644" s="14">
        <f t="shared" si="358"/>
        <v>3</v>
      </c>
      <c r="FR644" s="101" t="str">
        <f t="shared" si="365"/>
        <v>徐晃专属武器-魂珠-8 8级</v>
      </c>
      <c r="FS644" s="101">
        <f t="shared" si="366"/>
        <v>8</v>
      </c>
      <c r="FT644" s="101">
        <f t="shared" si="367"/>
        <v>8</v>
      </c>
      <c r="FU644" s="101" t="str">
        <f t="shared" si="359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60"/>
        <v>专属强化石4</v>
      </c>
      <c r="FX644" s="101">
        <f t="shared" si="361"/>
        <v>30</v>
      </c>
      <c r="FY644" s="101" t="str">
        <f t="shared" si="362"/>
        <v/>
      </c>
      <c r="FZ644" s="101" t="str">
        <f t="shared" si="363"/>
        <v/>
      </c>
      <c r="GA644" s="101">
        <f t="shared" si="368"/>
        <v>0.02</v>
      </c>
      <c r="GB644" s="101">
        <f t="shared" si="369"/>
        <v>1</v>
      </c>
      <c r="GC644" s="101">
        <f t="shared" si="370"/>
        <v>75</v>
      </c>
      <c r="GD644" s="101">
        <f t="shared" si="371"/>
        <v>0</v>
      </c>
      <c r="GE644" s="101">
        <f t="shared" si="372"/>
        <v>1</v>
      </c>
      <c r="GF644" s="101">
        <f t="shared" si="373"/>
        <v>18</v>
      </c>
      <c r="GG644" s="101">
        <f t="shared" si="374"/>
        <v>0.01</v>
      </c>
      <c r="GH644" s="101">
        <f t="shared" si="375"/>
        <v>1</v>
      </c>
      <c r="GI644" s="101">
        <f t="shared" si="376"/>
        <v>35</v>
      </c>
      <c r="GJ644" s="101">
        <f t="shared" si="377"/>
        <v>3.9899999999999998E-2</v>
      </c>
      <c r="GK644" s="101">
        <f t="shared" si="378"/>
        <v>1</v>
      </c>
      <c r="GL644" s="101">
        <f t="shared" si="379"/>
        <v>75</v>
      </c>
    </row>
    <row r="645" spans="170:194" ht="16.5" x14ac:dyDescent="0.2">
      <c r="FN645" s="101">
        <v>640</v>
      </c>
      <c r="FO645" s="101">
        <f t="shared" si="364"/>
        <v>72</v>
      </c>
      <c r="FP645" s="101">
        <f t="shared" si="357"/>
        <v>8</v>
      </c>
      <c r="FQ645" s="14">
        <f t="shared" si="358"/>
        <v>3</v>
      </c>
      <c r="FR645" s="101" t="str">
        <f t="shared" si="365"/>
        <v>徐晃专属武器-魂珠-8 9级</v>
      </c>
      <c r="FS645" s="101">
        <f t="shared" si="366"/>
        <v>8</v>
      </c>
      <c r="FT645" s="101">
        <f t="shared" si="367"/>
        <v>9</v>
      </c>
      <c r="FU645" s="101" t="str">
        <f t="shared" si="359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60"/>
        <v>专属强化石4</v>
      </c>
      <c r="FX645" s="101">
        <f t="shared" si="361"/>
        <v>30</v>
      </c>
      <c r="FY645" s="101" t="str">
        <f t="shared" si="362"/>
        <v/>
      </c>
      <c r="FZ645" s="101" t="str">
        <f t="shared" si="363"/>
        <v/>
      </c>
      <c r="GA645" s="101">
        <f t="shared" si="368"/>
        <v>0.01</v>
      </c>
      <c r="GB645" s="101">
        <f t="shared" si="369"/>
        <v>1</v>
      </c>
      <c r="GC645" s="101">
        <f t="shared" si="370"/>
        <v>122</v>
      </c>
      <c r="GD645" s="101">
        <f t="shared" si="371"/>
        <v>0</v>
      </c>
      <c r="GE645" s="101">
        <f t="shared" si="372"/>
        <v>1</v>
      </c>
      <c r="GF645" s="101">
        <f t="shared" si="373"/>
        <v>28</v>
      </c>
      <c r="GG645" s="101">
        <f t="shared" si="374"/>
        <v>6.1999999999999998E-3</v>
      </c>
      <c r="GH645" s="101">
        <f t="shared" si="375"/>
        <v>1</v>
      </c>
      <c r="GI645" s="101">
        <f t="shared" si="376"/>
        <v>57</v>
      </c>
      <c r="GJ645" s="101">
        <f t="shared" si="377"/>
        <v>2.47E-2</v>
      </c>
      <c r="GK645" s="101">
        <f t="shared" si="378"/>
        <v>1</v>
      </c>
      <c r="GL645" s="101">
        <f t="shared" si="379"/>
        <v>122</v>
      </c>
    </row>
    <row r="646" spans="170:194" ht="16.5" x14ac:dyDescent="0.2">
      <c r="FN646" s="101">
        <v>641</v>
      </c>
      <c r="FO646" s="101">
        <f t="shared" si="364"/>
        <v>0</v>
      </c>
      <c r="FP646" s="101">
        <f t="shared" si="357"/>
        <v>9</v>
      </c>
      <c r="FQ646" s="14">
        <f t="shared" si="358"/>
        <v>4</v>
      </c>
      <c r="FR646" s="101" t="str">
        <f t="shared" si="365"/>
        <v>张郃专属武器-魂珠-1 0级</v>
      </c>
      <c r="FS646" s="101">
        <f t="shared" si="366"/>
        <v>1</v>
      </c>
      <c r="FT646" s="101">
        <f t="shared" si="367"/>
        <v>0</v>
      </c>
      <c r="FU646" s="101" t="str">
        <f t="shared" si="359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60"/>
        <v/>
      </c>
      <c r="FX646" s="101" t="str">
        <f t="shared" si="361"/>
        <v/>
      </c>
      <c r="FY646" s="101" t="str">
        <f t="shared" si="362"/>
        <v/>
      </c>
      <c r="FZ646" s="101" t="str">
        <f t="shared" si="363"/>
        <v/>
      </c>
      <c r="GA646" s="101" t="str">
        <f t="shared" si="368"/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3"/>
        <v/>
      </c>
      <c r="GG646" s="101" t="str">
        <f t="shared" si="374"/>
        <v/>
      </c>
      <c r="GH646" s="101" t="str">
        <f t="shared" si="375"/>
        <v/>
      </c>
      <c r="GI646" s="101" t="str">
        <f t="shared" si="376"/>
        <v/>
      </c>
      <c r="GJ646" s="101" t="str">
        <f t="shared" si="377"/>
        <v/>
      </c>
      <c r="GK646" s="101" t="str">
        <f t="shared" si="378"/>
        <v/>
      </c>
      <c r="GL646" s="101" t="str">
        <f t="shared" si="379"/>
        <v/>
      </c>
    </row>
    <row r="647" spans="170:194" ht="16.5" x14ac:dyDescent="0.2">
      <c r="FN647" s="101">
        <v>642</v>
      </c>
      <c r="FO647" s="101">
        <f t="shared" si="364"/>
        <v>1</v>
      </c>
      <c r="FP647" s="101">
        <f t="shared" ref="FP647:FP710" si="380">INT((FN647-1)/80+1)</f>
        <v>9</v>
      </c>
      <c r="FQ647" s="14">
        <f t="shared" ref="FQ647:FQ710" si="381">INDEX($FJ$6:$FJ$26,FP647)</f>
        <v>4</v>
      </c>
      <c r="FR647" s="101" t="str">
        <f t="shared" si="365"/>
        <v>张郃专属武器-魂珠-1 1级</v>
      </c>
      <c r="FS647" s="101">
        <f t="shared" si="366"/>
        <v>1</v>
      </c>
      <c r="FT647" s="101">
        <f t="shared" si="367"/>
        <v>1</v>
      </c>
      <c r="FU647" s="101" t="str">
        <f t="shared" ref="FU647:FU710" si="382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83">IF($FT647&gt;0,IF(INDEX($EI$6:$EI$77,$FO647)&gt;=FW$3,INDEX(EL$6:EL$77,$FO647),""),"")</f>
        <v>专属强化石1</v>
      </c>
      <c r="FX647" s="101">
        <f t="shared" ref="FX647:FX710" si="384">IF($FT647&gt;0,IF(INDEX($EI$6:$EI$77,$FO647)&gt;=FX$3,INDEX(EM$6:EM$77,$FO647),""),"")</f>
        <v>1</v>
      </c>
      <c r="FY647" s="101" t="str">
        <f t="shared" ref="FY647:FY710" si="385">IF($FT647&gt;0,IF(INDEX($EI$6:$EI$77,$FO647)&gt;=FY$3,INDEX(EN$6:EN$77,$FO647),""),"")</f>
        <v/>
      </c>
      <c r="FZ647" s="101" t="str">
        <f t="shared" ref="FZ647:FZ710" si="386">IF($FT647&gt;0,IF(INDEX($EI$6:$EI$77,$FO647)&gt;=FZ$3,INDEX(EO$6:EO$77,$FO647),""),"")</f>
        <v/>
      </c>
      <c r="GA647" s="101">
        <f t="shared" si="368"/>
        <v>0.32</v>
      </c>
      <c r="GB647" s="101">
        <f t="shared" si="369"/>
        <v>1</v>
      </c>
      <c r="GC647" s="101">
        <f t="shared" si="370"/>
        <v>5</v>
      </c>
      <c r="GD647" s="101">
        <f t="shared" si="371"/>
        <v>0</v>
      </c>
      <c r="GE647" s="101">
        <f t="shared" si="372"/>
        <v>1</v>
      </c>
      <c r="GF647" s="101">
        <f t="shared" si="373"/>
        <v>1</v>
      </c>
      <c r="GG647" s="101">
        <f t="shared" si="374"/>
        <v>0.1595</v>
      </c>
      <c r="GH647" s="101">
        <f t="shared" si="375"/>
        <v>1</v>
      </c>
      <c r="GI647" s="101">
        <f t="shared" si="376"/>
        <v>2</v>
      </c>
      <c r="GJ647" s="101">
        <f t="shared" si="377"/>
        <v>0.63819999999999999</v>
      </c>
      <c r="GK647" s="101">
        <f t="shared" si="378"/>
        <v>1</v>
      </c>
      <c r="GL647" s="101">
        <f t="shared" si="379"/>
        <v>5</v>
      </c>
    </row>
    <row r="648" spans="170:194" ht="16.5" x14ac:dyDescent="0.2">
      <c r="FN648" s="101">
        <v>643</v>
      </c>
      <c r="FO648" s="101">
        <f t="shared" si="364"/>
        <v>2</v>
      </c>
      <c r="FP648" s="101">
        <f t="shared" si="380"/>
        <v>9</v>
      </c>
      <c r="FQ648" s="14">
        <f t="shared" si="381"/>
        <v>4</v>
      </c>
      <c r="FR648" s="101" t="str">
        <f t="shared" si="365"/>
        <v>张郃专属武器-魂珠-1 2级</v>
      </c>
      <c r="FS648" s="101">
        <f t="shared" si="366"/>
        <v>1</v>
      </c>
      <c r="FT648" s="101">
        <f t="shared" si="367"/>
        <v>2</v>
      </c>
      <c r="FU648" s="101" t="str">
        <f t="shared" si="382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83"/>
        <v>专属强化石1</v>
      </c>
      <c r="FX648" s="101">
        <f t="shared" si="384"/>
        <v>2</v>
      </c>
      <c r="FY648" s="101" t="str">
        <f t="shared" si="385"/>
        <v/>
      </c>
      <c r="FZ648" s="101" t="str">
        <f t="shared" si="386"/>
        <v/>
      </c>
      <c r="GA648" s="101">
        <f t="shared" si="368"/>
        <v>0.32</v>
      </c>
      <c r="GB648" s="101">
        <f t="shared" si="369"/>
        <v>1</v>
      </c>
      <c r="GC648" s="101">
        <f t="shared" si="370"/>
        <v>5</v>
      </c>
      <c r="GD648" s="101">
        <f t="shared" si="371"/>
        <v>0</v>
      </c>
      <c r="GE648" s="101">
        <f t="shared" si="372"/>
        <v>1</v>
      </c>
      <c r="GF648" s="101">
        <f t="shared" si="373"/>
        <v>1</v>
      </c>
      <c r="GG648" s="101">
        <f t="shared" si="374"/>
        <v>0.1595</v>
      </c>
      <c r="GH648" s="101">
        <f t="shared" si="375"/>
        <v>1</v>
      </c>
      <c r="GI648" s="101">
        <f t="shared" si="376"/>
        <v>2</v>
      </c>
      <c r="GJ648" s="101">
        <f t="shared" si="377"/>
        <v>0.63819999999999999</v>
      </c>
      <c r="GK648" s="101">
        <f t="shared" si="378"/>
        <v>1</v>
      </c>
      <c r="GL648" s="101">
        <f t="shared" si="379"/>
        <v>5</v>
      </c>
    </row>
    <row r="649" spans="170:194" ht="16.5" x14ac:dyDescent="0.2">
      <c r="FN649" s="101">
        <v>644</v>
      </c>
      <c r="FO649" s="101">
        <f t="shared" si="364"/>
        <v>3</v>
      </c>
      <c r="FP649" s="101">
        <f t="shared" si="380"/>
        <v>9</v>
      </c>
      <c r="FQ649" s="14">
        <f t="shared" si="381"/>
        <v>4</v>
      </c>
      <c r="FR649" s="101" t="str">
        <f t="shared" si="365"/>
        <v>张郃专属武器-魂珠-1 3级</v>
      </c>
      <c r="FS649" s="101">
        <f t="shared" si="366"/>
        <v>1</v>
      </c>
      <c r="FT649" s="101">
        <f t="shared" si="367"/>
        <v>3</v>
      </c>
      <c r="FU649" s="101" t="str">
        <f t="shared" si="382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83"/>
        <v>专属强化石1</v>
      </c>
      <c r="FX649" s="101">
        <f t="shared" si="384"/>
        <v>3</v>
      </c>
      <c r="FY649" s="101" t="str">
        <f t="shared" si="385"/>
        <v/>
      </c>
      <c r="FZ649" s="101" t="str">
        <f t="shared" si="386"/>
        <v/>
      </c>
      <c r="GA649" s="101">
        <f t="shared" si="368"/>
        <v>0.32</v>
      </c>
      <c r="GB649" s="101">
        <f t="shared" si="369"/>
        <v>1</v>
      </c>
      <c r="GC649" s="101">
        <f t="shared" si="370"/>
        <v>5</v>
      </c>
      <c r="GD649" s="101">
        <f t="shared" si="371"/>
        <v>0</v>
      </c>
      <c r="GE649" s="101">
        <f t="shared" si="372"/>
        <v>1</v>
      </c>
      <c r="GF649" s="101">
        <f t="shared" si="373"/>
        <v>1</v>
      </c>
      <c r="GG649" s="101">
        <f t="shared" si="374"/>
        <v>0.1595</v>
      </c>
      <c r="GH649" s="101">
        <f t="shared" si="375"/>
        <v>1</v>
      </c>
      <c r="GI649" s="101">
        <f t="shared" si="376"/>
        <v>2</v>
      </c>
      <c r="GJ649" s="101">
        <f t="shared" si="377"/>
        <v>0.63819999999999999</v>
      </c>
      <c r="GK649" s="101">
        <f t="shared" si="378"/>
        <v>1</v>
      </c>
      <c r="GL649" s="101">
        <f t="shared" si="379"/>
        <v>5</v>
      </c>
    </row>
    <row r="650" spans="170:194" ht="16.5" x14ac:dyDescent="0.2">
      <c r="FN650" s="101">
        <v>645</v>
      </c>
      <c r="FO650" s="101">
        <f t="shared" si="364"/>
        <v>4</v>
      </c>
      <c r="FP650" s="101">
        <f t="shared" si="380"/>
        <v>9</v>
      </c>
      <c r="FQ650" s="14">
        <f t="shared" si="381"/>
        <v>4</v>
      </c>
      <c r="FR650" s="101" t="str">
        <f t="shared" si="365"/>
        <v>张郃专属武器-魂珠-1 4级</v>
      </c>
      <c r="FS650" s="101">
        <f t="shared" si="366"/>
        <v>1</v>
      </c>
      <c r="FT650" s="101">
        <f t="shared" si="367"/>
        <v>4</v>
      </c>
      <c r="FU650" s="101" t="str">
        <f t="shared" si="382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83"/>
        <v>专属强化石1</v>
      </c>
      <c r="FX650" s="101">
        <f t="shared" si="384"/>
        <v>4</v>
      </c>
      <c r="FY650" s="101" t="str">
        <f t="shared" si="385"/>
        <v/>
      </c>
      <c r="FZ650" s="101" t="str">
        <f t="shared" si="386"/>
        <v/>
      </c>
      <c r="GA650" s="101">
        <f t="shared" si="368"/>
        <v>0.26</v>
      </c>
      <c r="GB650" s="101">
        <f t="shared" si="369"/>
        <v>1</v>
      </c>
      <c r="GC650" s="101">
        <f t="shared" si="370"/>
        <v>6</v>
      </c>
      <c r="GD650" s="101">
        <f t="shared" si="371"/>
        <v>0</v>
      </c>
      <c r="GE650" s="101">
        <f t="shared" si="372"/>
        <v>1</v>
      </c>
      <c r="GF650" s="101">
        <f t="shared" si="373"/>
        <v>1</v>
      </c>
      <c r="GG650" s="101">
        <f t="shared" si="374"/>
        <v>0.12759999999999999</v>
      </c>
      <c r="GH650" s="101">
        <f t="shared" si="375"/>
        <v>1</v>
      </c>
      <c r="GI650" s="101">
        <f t="shared" si="376"/>
        <v>3</v>
      </c>
      <c r="GJ650" s="101">
        <f t="shared" si="377"/>
        <v>0.51060000000000005</v>
      </c>
      <c r="GK650" s="101">
        <f t="shared" si="378"/>
        <v>1</v>
      </c>
      <c r="GL650" s="101">
        <f t="shared" si="379"/>
        <v>6</v>
      </c>
    </row>
    <row r="651" spans="170:194" ht="16.5" x14ac:dyDescent="0.2">
      <c r="FN651" s="101">
        <v>646</v>
      </c>
      <c r="FO651" s="101">
        <f t="shared" si="364"/>
        <v>5</v>
      </c>
      <c r="FP651" s="101">
        <f t="shared" si="380"/>
        <v>9</v>
      </c>
      <c r="FQ651" s="14">
        <f t="shared" si="381"/>
        <v>4</v>
      </c>
      <c r="FR651" s="101" t="str">
        <f t="shared" si="365"/>
        <v>张郃专属武器-魂珠-1 5级</v>
      </c>
      <c r="FS651" s="101">
        <f t="shared" si="366"/>
        <v>1</v>
      </c>
      <c r="FT651" s="101">
        <f t="shared" si="367"/>
        <v>5</v>
      </c>
      <c r="FU651" s="101" t="str">
        <f t="shared" si="382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83"/>
        <v>专属强化石1</v>
      </c>
      <c r="FX651" s="101">
        <f t="shared" si="384"/>
        <v>5</v>
      </c>
      <c r="FY651" s="101" t="str">
        <f t="shared" si="385"/>
        <v/>
      </c>
      <c r="FZ651" s="101" t="str">
        <f t="shared" si="386"/>
        <v/>
      </c>
      <c r="GA651" s="101">
        <f t="shared" si="368"/>
        <v>0.2</v>
      </c>
      <c r="GB651" s="101">
        <f t="shared" si="369"/>
        <v>1</v>
      </c>
      <c r="GC651" s="101">
        <f t="shared" si="370"/>
        <v>8</v>
      </c>
      <c r="GD651" s="101">
        <f t="shared" si="371"/>
        <v>0</v>
      </c>
      <c r="GE651" s="101">
        <f t="shared" si="372"/>
        <v>1</v>
      </c>
      <c r="GF651" s="101">
        <f t="shared" si="373"/>
        <v>2</v>
      </c>
      <c r="GG651" s="101">
        <f t="shared" si="374"/>
        <v>9.9699999999999997E-2</v>
      </c>
      <c r="GH651" s="101">
        <f t="shared" si="375"/>
        <v>1</v>
      </c>
      <c r="GI651" s="101">
        <f t="shared" si="376"/>
        <v>4</v>
      </c>
      <c r="GJ651" s="101">
        <f t="shared" si="377"/>
        <v>0.39889999999999998</v>
      </c>
      <c r="GK651" s="101">
        <f t="shared" si="378"/>
        <v>1</v>
      </c>
      <c r="GL651" s="101">
        <f t="shared" si="379"/>
        <v>8</v>
      </c>
    </row>
    <row r="652" spans="170:194" ht="16.5" x14ac:dyDescent="0.2">
      <c r="FN652" s="101">
        <v>647</v>
      </c>
      <c r="FO652" s="101">
        <f t="shared" si="364"/>
        <v>6</v>
      </c>
      <c r="FP652" s="101">
        <f t="shared" si="380"/>
        <v>9</v>
      </c>
      <c r="FQ652" s="14">
        <f t="shared" si="381"/>
        <v>4</v>
      </c>
      <c r="FR652" s="101" t="str">
        <f t="shared" si="365"/>
        <v>张郃专属武器-魂珠-1 6级</v>
      </c>
      <c r="FS652" s="101">
        <f t="shared" si="366"/>
        <v>1</v>
      </c>
      <c r="FT652" s="101">
        <f t="shared" si="367"/>
        <v>6</v>
      </c>
      <c r="FU652" s="101" t="str">
        <f t="shared" si="382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83"/>
        <v>专属强化石1</v>
      </c>
      <c r="FX652" s="101">
        <f t="shared" si="384"/>
        <v>6</v>
      </c>
      <c r="FY652" s="101" t="str">
        <f t="shared" si="385"/>
        <v/>
      </c>
      <c r="FZ652" s="101" t="str">
        <f t="shared" si="386"/>
        <v/>
      </c>
      <c r="GA652" s="101">
        <f t="shared" si="368"/>
        <v>0.15</v>
      </c>
      <c r="GB652" s="101">
        <f t="shared" si="369"/>
        <v>1</v>
      </c>
      <c r="GC652" s="101">
        <f t="shared" si="370"/>
        <v>10</v>
      </c>
      <c r="GD652" s="101">
        <f t="shared" si="371"/>
        <v>0</v>
      </c>
      <c r="GE652" s="101">
        <f t="shared" si="372"/>
        <v>1</v>
      </c>
      <c r="GF652" s="101">
        <f t="shared" si="373"/>
        <v>2</v>
      </c>
      <c r="GG652" s="101">
        <f t="shared" si="374"/>
        <v>7.3599999999999999E-2</v>
      </c>
      <c r="GH652" s="101">
        <f t="shared" si="375"/>
        <v>1</v>
      </c>
      <c r="GI652" s="101">
        <f t="shared" si="376"/>
        <v>5</v>
      </c>
      <c r="GJ652" s="101">
        <f t="shared" si="377"/>
        <v>0.29459999999999997</v>
      </c>
      <c r="GK652" s="101">
        <f t="shared" si="378"/>
        <v>1</v>
      </c>
      <c r="GL652" s="101">
        <f t="shared" si="379"/>
        <v>10</v>
      </c>
    </row>
    <row r="653" spans="170:194" ht="16.5" x14ac:dyDescent="0.2">
      <c r="FN653" s="101">
        <v>648</v>
      </c>
      <c r="FO653" s="101">
        <f t="shared" si="364"/>
        <v>7</v>
      </c>
      <c r="FP653" s="101">
        <f t="shared" si="380"/>
        <v>9</v>
      </c>
      <c r="FQ653" s="14">
        <f t="shared" si="381"/>
        <v>4</v>
      </c>
      <c r="FR653" s="101" t="str">
        <f t="shared" si="365"/>
        <v>张郃专属武器-魂珠-1 7级</v>
      </c>
      <c r="FS653" s="101">
        <f t="shared" si="366"/>
        <v>1</v>
      </c>
      <c r="FT653" s="101">
        <f t="shared" si="367"/>
        <v>7</v>
      </c>
      <c r="FU653" s="101" t="str">
        <f t="shared" si="382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83"/>
        <v>专属强化石1</v>
      </c>
      <c r="FX653" s="101">
        <f t="shared" si="384"/>
        <v>7</v>
      </c>
      <c r="FY653" s="101" t="str">
        <f t="shared" si="385"/>
        <v/>
      </c>
      <c r="FZ653" s="101" t="str">
        <f t="shared" si="386"/>
        <v/>
      </c>
      <c r="GA653" s="101">
        <f t="shared" si="368"/>
        <v>0.11</v>
      </c>
      <c r="GB653" s="101">
        <f t="shared" si="369"/>
        <v>1</v>
      </c>
      <c r="GC653" s="101">
        <f t="shared" si="370"/>
        <v>14</v>
      </c>
      <c r="GD653" s="101">
        <f t="shared" si="371"/>
        <v>0</v>
      </c>
      <c r="GE653" s="101">
        <f t="shared" si="372"/>
        <v>1</v>
      </c>
      <c r="GF653" s="101">
        <f t="shared" si="373"/>
        <v>3</v>
      </c>
      <c r="GG653" s="101">
        <f t="shared" si="374"/>
        <v>5.3199999999999997E-2</v>
      </c>
      <c r="GH653" s="101">
        <f t="shared" si="375"/>
        <v>1</v>
      </c>
      <c r="GI653" s="101">
        <f t="shared" si="376"/>
        <v>7</v>
      </c>
      <c r="GJ653" s="101">
        <f t="shared" si="377"/>
        <v>0.2127</v>
      </c>
      <c r="GK653" s="101">
        <f t="shared" si="378"/>
        <v>1</v>
      </c>
      <c r="GL653" s="101">
        <f t="shared" si="379"/>
        <v>14</v>
      </c>
    </row>
    <row r="654" spans="170:194" ht="16.5" x14ac:dyDescent="0.2">
      <c r="FN654" s="101">
        <v>649</v>
      </c>
      <c r="FO654" s="101">
        <f t="shared" si="364"/>
        <v>8</v>
      </c>
      <c r="FP654" s="101">
        <f t="shared" si="380"/>
        <v>9</v>
      </c>
      <c r="FQ654" s="14">
        <f t="shared" si="381"/>
        <v>4</v>
      </c>
      <c r="FR654" s="101" t="str">
        <f t="shared" si="365"/>
        <v>张郃专属武器-魂珠-1 8级</v>
      </c>
      <c r="FS654" s="101">
        <f t="shared" si="366"/>
        <v>1</v>
      </c>
      <c r="FT654" s="101">
        <f t="shared" si="367"/>
        <v>8</v>
      </c>
      <c r="FU654" s="101" t="str">
        <f t="shared" si="382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83"/>
        <v>专属强化石1</v>
      </c>
      <c r="FX654" s="101">
        <f t="shared" si="384"/>
        <v>8</v>
      </c>
      <c r="FY654" s="101" t="str">
        <f t="shared" si="385"/>
        <v/>
      </c>
      <c r="FZ654" s="101" t="str">
        <f t="shared" si="386"/>
        <v/>
      </c>
      <c r="GA654" s="101">
        <f t="shared" si="368"/>
        <v>0.08</v>
      </c>
      <c r="GB654" s="101">
        <f t="shared" si="369"/>
        <v>1</v>
      </c>
      <c r="GC654" s="101">
        <f t="shared" si="370"/>
        <v>20</v>
      </c>
      <c r="GD654" s="101">
        <f t="shared" si="371"/>
        <v>0</v>
      </c>
      <c r="GE654" s="101">
        <f t="shared" si="372"/>
        <v>1</v>
      </c>
      <c r="GF654" s="101">
        <f t="shared" si="373"/>
        <v>5</v>
      </c>
      <c r="GG654" s="101">
        <f t="shared" si="374"/>
        <v>3.7499999999999999E-2</v>
      </c>
      <c r="GH654" s="101">
        <f t="shared" si="375"/>
        <v>1</v>
      </c>
      <c r="GI654" s="101">
        <f t="shared" si="376"/>
        <v>9</v>
      </c>
      <c r="GJ654" s="101">
        <f t="shared" si="377"/>
        <v>0.1502</v>
      </c>
      <c r="GK654" s="101">
        <f t="shared" si="378"/>
        <v>1</v>
      </c>
      <c r="GL654" s="101">
        <f t="shared" si="379"/>
        <v>20</v>
      </c>
    </row>
    <row r="655" spans="170:194" ht="16.5" x14ac:dyDescent="0.2">
      <c r="FN655" s="101">
        <v>650</v>
      </c>
      <c r="FO655" s="101">
        <f t="shared" si="364"/>
        <v>9</v>
      </c>
      <c r="FP655" s="101">
        <f t="shared" si="380"/>
        <v>9</v>
      </c>
      <c r="FQ655" s="14">
        <f t="shared" si="381"/>
        <v>4</v>
      </c>
      <c r="FR655" s="101" t="str">
        <f t="shared" si="365"/>
        <v>张郃专属武器-魂珠-1 9级</v>
      </c>
      <c r="FS655" s="101">
        <f t="shared" si="366"/>
        <v>1</v>
      </c>
      <c r="FT655" s="101">
        <f t="shared" si="367"/>
        <v>9</v>
      </c>
      <c r="FU655" s="101" t="str">
        <f t="shared" si="382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83"/>
        <v>专属强化石1</v>
      </c>
      <c r="FX655" s="101">
        <f t="shared" si="384"/>
        <v>10</v>
      </c>
      <c r="FY655" s="101" t="str">
        <f t="shared" si="385"/>
        <v/>
      </c>
      <c r="FZ655" s="101" t="str">
        <f t="shared" si="386"/>
        <v/>
      </c>
      <c r="GA655" s="101">
        <f t="shared" si="368"/>
        <v>0.06</v>
      </c>
      <c r="GB655" s="101">
        <f t="shared" si="369"/>
        <v>1</v>
      </c>
      <c r="GC655" s="101">
        <f t="shared" si="370"/>
        <v>26</v>
      </c>
      <c r="GD655" s="101">
        <f t="shared" si="371"/>
        <v>0</v>
      </c>
      <c r="GE655" s="101">
        <f t="shared" si="372"/>
        <v>1</v>
      </c>
      <c r="GF655" s="101">
        <f t="shared" si="373"/>
        <v>6</v>
      </c>
      <c r="GG655" s="101">
        <f t="shared" si="374"/>
        <v>2.9000000000000001E-2</v>
      </c>
      <c r="GH655" s="101">
        <f t="shared" si="375"/>
        <v>1</v>
      </c>
      <c r="GI655" s="101">
        <f t="shared" si="376"/>
        <v>12</v>
      </c>
      <c r="GJ655" s="101">
        <f t="shared" si="377"/>
        <v>0.11600000000000001</v>
      </c>
      <c r="GK655" s="101">
        <f t="shared" si="378"/>
        <v>1</v>
      </c>
      <c r="GL655" s="101">
        <f t="shared" si="379"/>
        <v>26</v>
      </c>
    </row>
    <row r="656" spans="170:194" ht="16.5" x14ac:dyDescent="0.2">
      <c r="FN656" s="101">
        <v>651</v>
      </c>
      <c r="FO656" s="101">
        <f t="shared" si="364"/>
        <v>0</v>
      </c>
      <c r="FP656" s="101">
        <f t="shared" si="380"/>
        <v>9</v>
      </c>
      <c r="FQ656" s="14">
        <f t="shared" si="381"/>
        <v>4</v>
      </c>
      <c r="FR656" s="101" t="str">
        <f t="shared" si="365"/>
        <v>张郃专属武器-魂珠-2 0级</v>
      </c>
      <c r="FS656" s="101">
        <f t="shared" si="366"/>
        <v>2</v>
      </c>
      <c r="FT656" s="101">
        <f t="shared" si="367"/>
        <v>0</v>
      </c>
      <c r="FU656" s="101" t="str">
        <f t="shared" si="382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83"/>
        <v/>
      </c>
      <c r="FX656" s="101" t="str">
        <f t="shared" si="384"/>
        <v/>
      </c>
      <c r="FY656" s="101" t="str">
        <f t="shared" si="385"/>
        <v/>
      </c>
      <c r="FZ656" s="101" t="str">
        <f t="shared" si="386"/>
        <v/>
      </c>
      <c r="GA656" s="101" t="str">
        <f t="shared" si="368"/>
        <v/>
      </c>
      <c r="GB656" s="101" t="str">
        <f t="shared" si="369"/>
        <v/>
      </c>
      <c r="GC656" s="101" t="str">
        <f t="shared" si="370"/>
        <v/>
      </c>
      <c r="GD656" s="101" t="str">
        <f t="shared" si="371"/>
        <v/>
      </c>
      <c r="GE656" s="101" t="str">
        <f t="shared" si="372"/>
        <v/>
      </c>
      <c r="GF656" s="101" t="str">
        <f t="shared" si="373"/>
        <v/>
      </c>
      <c r="GG656" s="101" t="str">
        <f t="shared" si="374"/>
        <v/>
      </c>
      <c r="GH656" s="101" t="str">
        <f t="shared" si="375"/>
        <v/>
      </c>
      <c r="GI656" s="101" t="str">
        <f t="shared" si="376"/>
        <v/>
      </c>
      <c r="GJ656" s="101" t="str">
        <f t="shared" si="377"/>
        <v/>
      </c>
      <c r="GK656" s="101" t="str">
        <f t="shared" si="378"/>
        <v/>
      </c>
      <c r="GL656" s="101" t="str">
        <f t="shared" si="379"/>
        <v/>
      </c>
    </row>
    <row r="657" spans="170:194" ht="16.5" x14ac:dyDescent="0.2">
      <c r="FN657" s="101">
        <v>652</v>
      </c>
      <c r="FO657" s="101">
        <f t="shared" si="364"/>
        <v>10</v>
      </c>
      <c r="FP657" s="101">
        <f t="shared" si="380"/>
        <v>9</v>
      </c>
      <c r="FQ657" s="14">
        <f t="shared" si="381"/>
        <v>4</v>
      </c>
      <c r="FR657" s="101" t="str">
        <f t="shared" si="365"/>
        <v>张郃专属武器-魂珠-2 1级</v>
      </c>
      <c r="FS657" s="101">
        <f t="shared" si="366"/>
        <v>2</v>
      </c>
      <c r="FT657" s="101">
        <f t="shared" si="367"/>
        <v>1</v>
      </c>
      <c r="FU657" s="101" t="str">
        <f t="shared" si="382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83"/>
        <v>专属强化石1</v>
      </c>
      <c r="FX657" s="101">
        <f t="shared" si="384"/>
        <v>3</v>
      </c>
      <c r="FY657" s="101" t="str">
        <f t="shared" si="385"/>
        <v>专属强化石2</v>
      </c>
      <c r="FZ657" s="101">
        <f t="shared" si="386"/>
        <v>1</v>
      </c>
      <c r="GA657" s="101">
        <f t="shared" si="368"/>
        <v>0.39</v>
      </c>
      <c r="GB657" s="101">
        <f t="shared" si="369"/>
        <v>1</v>
      </c>
      <c r="GC657" s="101">
        <f t="shared" si="370"/>
        <v>4</v>
      </c>
      <c r="GD657" s="101">
        <f t="shared" si="371"/>
        <v>0</v>
      </c>
      <c r="GE657" s="101">
        <f t="shared" si="372"/>
        <v>1</v>
      </c>
      <c r="GF657" s="101">
        <f t="shared" si="373"/>
        <v>1</v>
      </c>
      <c r="GG657" s="101">
        <f t="shared" si="374"/>
        <v>0.19270000000000001</v>
      </c>
      <c r="GH657" s="101">
        <f t="shared" si="375"/>
        <v>1</v>
      </c>
      <c r="GI657" s="101">
        <f t="shared" si="376"/>
        <v>2</v>
      </c>
      <c r="GJ657" s="101">
        <f t="shared" si="377"/>
        <v>0.77070000000000005</v>
      </c>
      <c r="GK657" s="101">
        <f t="shared" si="378"/>
        <v>1</v>
      </c>
      <c r="GL657" s="101">
        <f t="shared" si="379"/>
        <v>4</v>
      </c>
    </row>
    <row r="658" spans="170:194" ht="16.5" x14ac:dyDescent="0.2">
      <c r="FN658" s="101">
        <v>653</v>
      </c>
      <c r="FO658" s="101">
        <f t="shared" si="364"/>
        <v>11</v>
      </c>
      <c r="FP658" s="101">
        <f t="shared" si="380"/>
        <v>9</v>
      </c>
      <c r="FQ658" s="14">
        <f t="shared" si="381"/>
        <v>4</v>
      </c>
      <c r="FR658" s="101" t="str">
        <f t="shared" si="365"/>
        <v>张郃专属武器-魂珠-2 2级</v>
      </c>
      <c r="FS658" s="101">
        <f t="shared" si="366"/>
        <v>2</v>
      </c>
      <c r="FT658" s="101">
        <f t="shared" si="367"/>
        <v>2</v>
      </c>
      <c r="FU658" s="101" t="str">
        <f t="shared" si="382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83"/>
        <v>专属强化石1</v>
      </c>
      <c r="FX658" s="101">
        <f t="shared" si="384"/>
        <v>3</v>
      </c>
      <c r="FY658" s="101" t="str">
        <f t="shared" si="385"/>
        <v>专属强化石2</v>
      </c>
      <c r="FZ658" s="101">
        <f t="shared" si="386"/>
        <v>1</v>
      </c>
      <c r="GA658" s="101">
        <f t="shared" si="368"/>
        <v>0.19</v>
      </c>
      <c r="GB658" s="101">
        <f t="shared" si="369"/>
        <v>1</v>
      </c>
      <c r="GC658" s="101">
        <f t="shared" si="370"/>
        <v>8</v>
      </c>
      <c r="GD658" s="101">
        <f t="shared" si="371"/>
        <v>0</v>
      </c>
      <c r="GE658" s="101">
        <f t="shared" si="372"/>
        <v>1</v>
      </c>
      <c r="GF658" s="101">
        <f t="shared" si="373"/>
        <v>2</v>
      </c>
      <c r="GG658" s="101">
        <f t="shared" si="374"/>
        <v>9.6299999999999997E-2</v>
      </c>
      <c r="GH658" s="101">
        <f t="shared" si="375"/>
        <v>1</v>
      </c>
      <c r="GI658" s="101">
        <f t="shared" si="376"/>
        <v>4</v>
      </c>
      <c r="GJ658" s="101">
        <f t="shared" si="377"/>
        <v>0.38529999999999998</v>
      </c>
      <c r="GK658" s="101">
        <f t="shared" si="378"/>
        <v>1</v>
      </c>
      <c r="GL658" s="101">
        <f t="shared" si="379"/>
        <v>8</v>
      </c>
    </row>
    <row r="659" spans="170:194" ht="16.5" x14ac:dyDescent="0.2">
      <c r="FN659" s="101">
        <v>654</v>
      </c>
      <c r="FO659" s="101">
        <f t="shared" si="364"/>
        <v>12</v>
      </c>
      <c r="FP659" s="101">
        <f t="shared" si="380"/>
        <v>9</v>
      </c>
      <c r="FQ659" s="14">
        <f t="shared" si="381"/>
        <v>4</v>
      </c>
      <c r="FR659" s="101" t="str">
        <f t="shared" si="365"/>
        <v>张郃专属武器-魂珠-2 3级</v>
      </c>
      <c r="FS659" s="101">
        <f t="shared" si="366"/>
        <v>2</v>
      </c>
      <c r="FT659" s="101">
        <f t="shared" si="367"/>
        <v>3</v>
      </c>
      <c r="FU659" s="101" t="str">
        <f t="shared" si="382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83"/>
        <v>专属强化石1</v>
      </c>
      <c r="FX659" s="101">
        <f t="shared" si="384"/>
        <v>6</v>
      </c>
      <c r="FY659" s="101" t="str">
        <f t="shared" si="385"/>
        <v>专属强化石2</v>
      </c>
      <c r="FZ659" s="101">
        <f t="shared" si="386"/>
        <v>2</v>
      </c>
      <c r="GA659" s="101">
        <f t="shared" si="368"/>
        <v>0.26</v>
      </c>
      <c r="GB659" s="101">
        <f t="shared" si="369"/>
        <v>1</v>
      </c>
      <c r="GC659" s="101">
        <f t="shared" si="370"/>
        <v>6</v>
      </c>
      <c r="GD659" s="101">
        <f t="shared" si="371"/>
        <v>0</v>
      </c>
      <c r="GE659" s="101">
        <f t="shared" si="372"/>
        <v>1</v>
      </c>
      <c r="GF659" s="101">
        <f t="shared" si="373"/>
        <v>1</v>
      </c>
      <c r="GG659" s="101">
        <f t="shared" si="374"/>
        <v>0.12839999999999999</v>
      </c>
      <c r="GH659" s="101">
        <f t="shared" si="375"/>
        <v>1</v>
      </c>
      <c r="GI659" s="101">
        <f t="shared" si="376"/>
        <v>3</v>
      </c>
      <c r="GJ659" s="101">
        <f t="shared" si="377"/>
        <v>0.51380000000000003</v>
      </c>
      <c r="GK659" s="101">
        <f t="shared" si="378"/>
        <v>1</v>
      </c>
      <c r="GL659" s="101">
        <f t="shared" si="379"/>
        <v>6</v>
      </c>
    </row>
    <row r="660" spans="170:194" ht="16.5" x14ac:dyDescent="0.2">
      <c r="FN660" s="101">
        <v>655</v>
      </c>
      <c r="FO660" s="101">
        <f t="shared" si="364"/>
        <v>13</v>
      </c>
      <c r="FP660" s="101">
        <f t="shared" si="380"/>
        <v>9</v>
      </c>
      <c r="FQ660" s="14">
        <f t="shared" si="381"/>
        <v>4</v>
      </c>
      <c r="FR660" s="101" t="str">
        <f t="shared" si="365"/>
        <v>张郃专属武器-魂珠-2 4级</v>
      </c>
      <c r="FS660" s="101">
        <f t="shared" si="366"/>
        <v>2</v>
      </c>
      <c r="FT660" s="101">
        <f t="shared" si="367"/>
        <v>4</v>
      </c>
      <c r="FU660" s="101" t="str">
        <f t="shared" si="382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83"/>
        <v>专属强化石1</v>
      </c>
      <c r="FX660" s="101">
        <f t="shared" si="384"/>
        <v>6</v>
      </c>
      <c r="FY660" s="101" t="str">
        <f t="shared" si="385"/>
        <v>专属强化石2</v>
      </c>
      <c r="FZ660" s="101">
        <f t="shared" si="386"/>
        <v>2</v>
      </c>
      <c r="GA660" s="101">
        <f t="shared" si="368"/>
        <v>0.15</v>
      </c>
      <c r="GB660" s="101">
        <f t="shared" si="369"/>
        <v>1</v>
      </c>
      <c r="GC660" s="101">
        <f t="shared" si="370"/>
        <v>10</v>
      </c>
      <c r="GD660" s="101">
        <f t="shared" si="371"/>
        <v>0</v>
      </c>
      <c r="GE660" s="101">
        <f t="shared" si="372"/>
        <v>1</v>
      </c>
      <c r="GF660" s="101">
        <f t="shared" si="373"/>
        <v>2</v>
      </c>
      <c r="GG660" s="101">
        <f t="shared" si="374"/>
        <v>7.7100000000000002E-2</v>
      </c>
      <c r="GH660" s="101">
        <f t="shared" si="375"/>
        <v>1</v>
      </c>
      <c r="GI660" s="101">
        <f t="shared" si="376"/>
        <v>5</v>
      </c>
      <c r="GJ660" s="101">
        <f t="shared" si="377"/>
        <v>0.30830000000000002</v>
      </c>
      <c r="GK660" s="101">
        <f t="shared" si="378"/>
        <v>1</v>
      </c>
      <c r="GL660" s="101">
        <f t="shared" si="379"/>
        <v>10</v>
      </c>
    </row>
    <row r="661" spans="170:194" ht="16.5" x14ac:dyDescent="0.2">
      <c r="FN661" s="101">
        <v>656</v>
      </c>
      <c r="FO661" s="101">
        <f t="shared" si="364"/>
        <v>14</v>
      </c>
      <c r="FP661" s="101">
        <f t="shared" si="380"/>
        <v>9</v>
      </c>
      <c r="FQ661" s="14">
        <f t="shared" si="381"/>
        <v>4</v>
      </c>
      <c r="FR661" s="101" t="str">
        <f t="shared" si="365"/>
        <v>张郃专属武器-魂珠-2 5级</v>
      </c>
      <c r="FS661" s="101">
        <f t="shared" si="366"/>
        <v>2</v>
      </c>
      <c r="FT661" s="101">
        <f t="shared" si="367"/>
        <v>5</v>
      </c>
      <c r="FU661" s="101" t="str">
        <f t="shared" si="382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83"/>
        <v>专属强化石1</v>
      </c>
      <c r="FX661" s="101">
        <f t="shared" si="384"/>
        <v>9</v>
      </c>
      <c r="FY661" s="101" t="str">
        <f t="shared" si="385"/>
        <v>专属强化石2</v>
      </c>
      <c r="FZ661" s="101">
        <f t="shared" si="386"/>
        <v>3</v>
      </c>
      <c r="GA661" s="101">
        <f t="shared" si="368"/>
        <v>0.14000000000000001</v>
      </c>
      <c r="GB661" s="101">
        <f t="shared" si="369"/>
        <v>1</v>
      </c>
      <c r="GC661" s="101">
        <f t="shared" si="370"/>
        <v>10</v>
      </c>
      <c r="GD661" s="101">
        <f t="shared" si="371"/>
        <v>0</v>
      </c>
      <c r="GE661" s="101">
        <f t="shared" si="372"/>
        <v>1</v>
      </c>
      <c r="GF661" s="101">
        <f t="shared" si="373"/>
        <v>2</v>
      </c>
      <c r="GG661" s="101">
        <f t="shared" si="374"/>
        <v>7.22E-2</v>
      </c>
      <c r="GH661" s="101">
        <f t="shared" si="375"/>
        <v>1</v>
      </c>
      <c r="GI661" s="101">
        <f t="shared" si="376"/>
        <v>5</v>
      </c>
      <c r="GJ661" s="101">
        <f t="shared" si="377"/>
        <v>0.28899999999999998</v>
      </c>
      <c r="GK661" s="101">
        <f t="shared" si="378"/>
        <v>1</v>
      </c>
      <c r="GL661" s="101">
        <f t="shared" si="379"/>
        <v>10</v>
      </c>
    </row>
    <row r="662" spans="170:194" ht="16.5" x14ac:dyDescent="0.2">
      <c r="FN662" s="101">
        <v>657</v>
      </c>
      <c r="FO662" s="101">
        <f t="shared" ref="FO662:FO725" si="387">IF(FT662&gt;0,(FS662-1)*9+FT662,0)</f>
        <v>15</v>
      </c>
      <c r="FP662" s="101">
        <f t="shared" si="380"/>
        <v>9</v>
      </c>
      <c r="FQ662" s="14">
        <f t="shared" si="381"/>
        <v>4</v>
      </c>
      <c r="FR662" s="101" t="str">
        <f t="shared" ref="FR662:FR725" si="388">INDEX($FI$6:$FI$26,FP662)&amp;"专属武器-魂珠-"&amp;FS662&amp;" "&amp;FT662&amp;"级"</f>
        <v>张郃专属武器-魂珠-2 6级</v>
      </c>
      <c r="FS662" s="101">
        <f t="shared" ref="FS662:FS725" si="389">INT((FN662-(FP662-1)*80-1)/10)+1</f>
        <v>2</v>
      </c>
      <c r="FT662" s="101">
        <f t="shared" ref="FT662:FT725" si="390">FN662-(FP662-1)*80-(FS662-1)*10-1</f>
        <v>6</v>
      </c>
      <c r="FU662" s="101" t="str">
        <f t="shared" si="382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83"/>
        <v>专属强化石1</v>
      </c>
      <c r="FX662" s="101">
        <f t="shared" si="384"/>
        <v>12</v>
      </c>
      <c r="FY662" s="101" t="str">
        <f t="shared" si="385"/>
        <v>专属强化石2</v>
      </c>
      <c r="FZ662" s="101">
        <f t="shared" si="386"/>
        <v>4</v>
      </c>
      <c r="GA662" s="101">
        <f t="shared" ref="GA662:GA725" si="391">IF($FT662&gt;0,INDEX(EP$6:EP$77,$FO662),"")</f>
        <v>0.12</v>
      </c>
      <c r="GB662" s="101">
        <f t="shared" ref="GB662:GB725" si="392">IF($FT662&gt;0,INDEX(EQ$6:EQ$77,$FO662),"")</f>
        <v>1</v>
      </c>
      <c r="GC662" s="101">
        <f t="shared" ref="GC662:GC725" si="393">IF($FT662&gt;0,INDEX(ER$6:ER$77,$FO662),"")</f>
        <v>13</v>
      </c>
      <c r="GD662" s="101">
        <f t="shared" ref="GD662:GD725" si="394">IF($FT662&gt;0,INDEX(EV$6:EV$77,$FO662),"")</f>
        <v>0</v>
      </c>
      <c r="GE662" s="101">
        <f t="shared" ref="GE662:GE725" si="395">IF($FT662&gt;0,INDEX(EW$6:EW$77,$FO662),"")</f>
        <v>1</v>
      </c>
      <c r="GF662" s="101">
        <f t="shared" ref="GF662:GF725" si="396">IF($FT662&gt;0,INDEX(EX$6:EX$77,$FO662),"")</f>
        <v>3</v>
      </c>
      <c r="GG662" s="101">
        <f t="shared" ref="GG662:GG725" si="397">IF($FT662&gt;0,INDEX(EY$6:EY$77,$FO662),"")</f>
        <v>5.9299999999999999E-2</v>
      </c>
      <c r="GH662" s="101">
        <f t="shared" ref="GH662:GH725" si="398">IF($FT662&gt;0,INDEX(EZ$6:EZ$77,$FO662),"")</f>
        <v>1</v>
      </c>
      <c r="GI662" s="101">
        <f t="shared" ref="GI662:GI725" si="399">IF($FT662&gt;0,INDEX(FA$6:FA$77,$FO662),"")</f>
        <v>6</v>
      </c>
      <c r="GJ662" s="101">
        <f t="shared" ref="GJ662:GJ725" si="400">IF($FT662&gt;0,INDEX(FB$6:FB$77,$FO662),"")</f>
        <v>0.23710000000000001</v>
      </c>
      <c r="GK662" s="101">
        <f t="shared" ref="GK662:GK725" si="401">IF($FT662&gt;0,INDEX(FC$6:FC$77,$FO662),"")</f>
        <v>1</v>
      </c>
      <c r="GL662" s="101">
        <f t="shared" ref="GL662:GL725" si="402">IF($FT662&gt;0,INDEX(FD$6:FD$77,$FO662),"")</f>
        <v>13</v>
      </c>
    </row>
    <row r="663" spans="170:194" ht="16.5" x14ac:dyDescent="0.2">
      <c r="FN663" s="101">
        <v>658</v>
      </c>
      <c r="FO663" s="101">
        <f t="shared" si="387"/>
        <v>16</v>
      </c>
      <c r="FP663" s="101">
        <f t="shared" si="380"/>
        <v>9</v>
      </c>
      <c r="FQ663" s="14">
        <f t="shared" si="381"/>
        <v>4</v>
      </c>
      <c r="FR663" s="101" t="str">
        <f t="shared" si="388"/>
        <v>张郃专属武器-魂珠-2 7级</v>
      </c>
      <c r="FS663" s="101">
        <f t="shared" si="389"/>
        <v>2</v>
      </c>
      <c r="FT663" s="101">
        <f t="shared" si="390"/>
        <v>7</v>
      </c>
      <c r="FU663" s="101" t="str">
        <f t="shared" si="382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83"/>
        <v>专属强化石1</v>
      </c>
      <c r="FX663" s="101">
        <f t="shared" si="384"/>
        <v>15</v>
      </c>
      <c r="FY663" s="101" t="str">
        <f t="shared" si="385"/>
        <v>专属强化石2</v>
      </c>
      <c r="FZ663" s="101">
        <f t="shared" si="386"/>
        <v>5</v>
      </c>
      <c r="GA663" s="101">
        <f t="shared" si="391"/>
        <v>0.09</v>
      </c>
      <c r="GB663" s="101">
        <f t="shared" si="392"/>
        <v>1</v>
      </c>
      <c r="GC663" s="101">
        <f t="shared" si="393"/>
        <v>16</v>
      </c>
      <c r="GD663" s="101">
        <f t="shared" si="394"/>
        <v>0</v>
      </c>
      <c r="GE663" s="101">
        <f t="shared" si="395"/>
        <v>1</v>
      </c>
      <c r="GF663" s="101">
        <f t="shared" si="396"/>
        <v>4</v>
      </c>
      <c r="GG663" s="101">
        <f t="shared" si="397"/>
        <v>4.5900000000000003E-2</v>
      </c>
      <c r="GH663" s="101">
        <f t="shared" si="398"/>
        <v>1</v>
      </c>
      <c r="GI663" s="101">
        <f t="shared" si="399"/>
        <v>8</v>
      </c>
      <c r="GJ663" s="101">
        <f t="shared" si="400"/>
        <v>0.1835</v>
      </c>
      <c r="GK663" s="101">
        <f t="shared" si="401"/>
        <v>1</v>
      </c>
      <c r="GL663" s="101">
        <f t="shared" si="402"/>
        <v>16</v>
      </c>
    </row>
    <row r="664" spans="170:194" ht="16.5" x14ac:dyDescent="0.2">
      <c r="FN664" s="101">
        <v>659</v>
      </c>
      <c r="FO664" s="101">
        <f t="shared" si="387"/>
        <v>17</v>
      </c>
      <c r="FP664" s="101">
        <f t="shared" si="380"/>
        <v>9</v>
      </c>
      <c r="FQ664" s="14">
        <f t="shared" si="381"/>
        <v>4</v>
      </c>
      <c r="FR664" s="101" t="str">
        <f t="shared" si="388"/>
        <v>张郃专属武器-魂珠-2 8级</v>
      </c>
      <c r="FS664" s="101">
        <f t="shared" si="389"/>
        <v>2</v>
      </c>
      <c r="FT664" s="101">
        <f t="shared" si="390"/>
        <v>8</v>
      </c>
      <c r="FU664" s="101" t="str">
        <f t="shared" si="382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83"/>
        <v>专属强化石1</v>
      </c>
      <c r="FX664" s="101">
        <f t="shared" si="384"/>
        <v>18</v>
      </c>
      <c r="FY664" s="101" t="str">
        <f t="shared" si="385"/>
        <v>专属强化石2</v>
      </c>
      <c r="FZ664" s="101">
        <f t="shared" si="386"/>
        <v>6</v>
      </c>
      <c r="GA664" s="101">
        <f t="shared" si="391"/>
        <v>7.0000000000000007E-2</v>
      </c>
      <c r="GB664" s="101">
        <f t="shared" si="392"/>
        <v>1</v>
      </c>
      <c r="GC664" s="101">
        <f t="shared" si="393"/>
        <v>22</v>
      </c>
      <c r="GD664" s="101">
        <f t="shared" si="394"/>
        <v>0</v>
      </c>
      <c r="GE664" s="101">
        <f t="shared" si="395"/>
        <v>1</v>
      </c>
      <c r="GF664" s="101">
        <f t="shared" si="396"/>
        <v>5</v>
      </c>
      <c r="GG664" s="101">
        <f t="shared" si="397"/>
        <v>3.4000000000000002E-2</v>
      </c>
      <c r="GH664" s="101">
        <f t="shared" si="398"/>
        <v>1</v>
      </c>
      <c r="GI664" s="101">
        <f t="shared" si="399"/>
        <v>10</v>
      </c>
      <c r="GJ664" s="101">
        <f t="shared" si="400"/>
        <v>0.13600000000000001</v>
      </c>
      <c r="GK664" s="101">
        <f t="shared" si="401"/>
        <v>1</v>
      </c>
      <c r="GL664" s="101">
        <f t="shared" si="402"/>
        <v>22</v>
      </c>
    </row>
    <row r="665" spans="170:194" ht="16.5" x14ac:dyDescent="0.2">
      <c r="FN665" s="101">
        <v>660</v>
      </c>
      <c r="FO665" s="101">
        <f t="shared" si="387"/>
        <v>18</v>
      </c>
      <c r="FP665" s="101">
        <f t="shared" si="380"/>
        <v>9</v>
      </c>
      <c r="FQ665" s="14">
        <f t="shared" si="381"/>
        <v>4</v>
      </c>
      <c r="FR665" s="101" t="str">
        <f t="shared" si="388"/>
        <v>张郃专属武器-魂珠-2 9级</v>
      </c>
      <c r="FS665" s="101">
        <f t="shared" si="389"/>
        <v>2</v>
      </c>
      <c r="FT665" s="101">
        <f t="shared" si="390"/>
        <v>9</v>
      </c>
      <c r="FU665" s="101" t="str">
        <f t="shared" si="382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83"/>
        <v>专属强化石1</v>
      </c>
      <c r="FX665" s="101">
        <f t="shared" si="384"/>
        <v>24</v>
      </c>
      <c r="FY665" s="101" t="str">
        <f t="shared" si="385"/>
        <v>专属强化石2</v>
      </c>
      <c r="FZ665" s="101">
        <f t="shared" si="386"/>
        <v>8</v>
      </c>
      <c r="GA665" s="101">
        <f t="shared" si="391"/>
        <v>0.06</v>
      </c>
      <c r="GB665" s="101">
        <f t="shared" si="392"/>
        <v>1</v>
      </c>
      <c r="GC665" s="101">
        <f t="shared" si="393"/>
        <v>27</v>
      </c>
      <c r="GD665" s="101">
        <f t="shared" si="394"/>
        <v>0</v>
      </c>
      <c r="GE665" s="101">
        <f t="shared" si="395"/>
        <v>1</v>
      </c>
      <c r="GF665" s="101">
        <f t="shared" si="396"/>
        <v>6</v>
      </c>
      <c r="GG665" s="101">
        <f t="shared" si="397"/>
        <v>2.8000000000000001E-2</v>
      </c>
      <c r="GH665" s="101">
        <f t="shared" si="398"/>
        <v>1</v>
      </c>
      <c r="GI665" s="101">
        <f t="shared" si="399"/>
        <v>12</v>
      </c>
      <c r="GJ665" s="101">
        <f t="shared" si="400"/>
        <v>0.11210000000000001</v>
      </c>
      <c r="GK665" s="101">
        <f t="shared" si="401"/>
        <v>1</v>
      </c>
      <c r="GL665" s="101">
        <f t="shared" si="402"/>
        <v>27</v>
      </c>
    </row>
    <row r="666" spans="170:194" ht="16.5" x14ac:dyDescent="0.2">
      <c r="FN666" s="101">
        <v>661</v>
      </c>
      <c r="FO666" s="101">
        <f t="shared" si="387"/>
        <v>0</v>
      </c>
      <c r="FP666" s="101">
        <f t="shared" si="380"/>
        <v>9</v>
      </c>
      <c r="FQ666" s="14">
        <f t="shared" si="381"/>
        <v>4</v>
      </c>
      <c r="FR666" s="101" t="str">
        <f t="shared" si="388"/>
        <v>张郃专属武器-魂珠-3 0级</v>
      </c>
      <c r="FS666" s="101">
        <f t="shared" si="389"/>
        <v>3</v>
      </c>
      <c r="FT666" s="101">
        <f t="shared" si="390"/>
        <v>0</v>
      </c>
      <c r="FU666" s="101" t="str">
        <f t="shared" si="382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83"/>
        <v/>
      </c>
      <c r="FX666" s="101" t="str">
        <f t="shared" si="384"/>
        <v/>
      </c>
      <c r="FY666" s="101" t="str">
        <f t="shared" si="385"/>
        <v/>
      </c>
      <c r="FZ666" s="101" t="str">
        <f t="shared" si="386"/>
        <v/>
      </c>
      <c r="GA666" s="101" t="str">
        <f t="shared" si="391"/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396"/>
        <v/>
      </c>
      <c r="GG666" s="101" t="str">
        <f t="shared" si="397"/>
        <v/>
      </c>
      <c r="GH666" s="101" t="str">
        <f t="shared" si="398"/>
        <v/>
      </c>
      <c r="GI666" s="101" t="str">
        <f t="shared" si="399"/>
        <v/>
      </c>
      <c r="GJ666" s="101" t="str">
        <f t="shared" si="400"/>
        <v/>
      </c>
      <c r="GK666" s="101" t="str">
        <f t="shared" si="401"/>
        <v/>
      </c>
      <c r="GL666" s="101" t="str">
        <f t="shared" si="402"/>
        <v/>
      </c>
    </row>
    <row r="667" spans="170:194" ht="16.5" x14ac:dyDescent="0.2">
      <c r="FN667" s="101">
        <v>662</v>
      </c>
      <c r="FO667" s="101">
        <f t="shared" si="387"/>
        <v>19</v>
      </c>
      <c r="FP667" s="101">
        <f t="shared" si="380"/>
        <v>9</v>
      </c>
      <c r="FQ667" s="14">
        <f t="shared" si="381"/>
        <v>4</v>
      </c>
      <c r="FR667" s="101" t="str">
        <f t="shared" si="388"/>
        <v>张郃专属武器-魂珠-3 1级</v>
      </c>
      <c r="FS667" s="101">
        <f t="shared" si="389"/>
        <v>3</v>
      </c>
      <c r="FT667" s="101">
        <f t="shared" si="390"/>
        <v>1</v>
      </c>
      <c r="FU667" s="101" t="str">
        <f t="shared" si="382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83"/>
        <v>专属强化石1</v>
      </c>
      <c r="FX667" s="101">
        <f t="shared" si="384"/>
        <v>4</v>
      </c>
      <c r="FY667" s="101" t="str">
        <f t="shared" si="385"/>
        <v>专属强化石2</v>
      </c>
      <c r="FZ667" s="101">
        <f t="shared" si="386"/>
        <v>2</v>
      </c>
      <c r="GA667" s="101">
        <f t="shared" si="391"/>
        <v>0.31</v>
      </c>
      <c r="GB667" s="101">
        <f t="shared" si="392"/>
        <v>1</v>
      </c>
      <c r="GC667" s="101">
        <f t="shared" si="393"/>
        <v>5</v>
      </c>
      <c r="GD667" s="101">
        <f t="shared" si="394"/>
        <v>0</v>
      </c>
      <c r="GE667" s="101">
        <f t="shared" si="395"/>
        <v>1</v>
      </c>
      <c r="GF667" s="101">
        <f t="shared" si="396"/>
        <v>1</v>
      </c>
      <c r="GG667" s="101">
        <f t="shared" si="397"/>
        <v>0.15409999999999999</v>
      </c>
      <c r="GH667" s="101">
        <f t="shared" si="398"/>
        <v>1</v>
      </c>
      <c r="GI667" s="101">
        <f t="shared" si="399"/>
        <v>2</v>
      </c>
      <c r="GJ667" s="101">
        <f t="shared" si="400"/>
        <v>0.61650000000000005</v>
      </c>
      <c r="GK667" s="101">
        <f t="shared" si="401"/>
        <v>1</v>
      </c>
      <c r="GL667" s="101">
        <f t="shared" si="402"/>
        <v>5</v>
      </c>
    </row>
    <row r="668" spans="170:194" ht="16.5" x14ac:dyDescent="0.2">
      <c r="FN668" s="101">
        <v>663</v>
      </c>
      <c r="FO668" s="101">
        <f t="shared" si="387"/>
        <v>20</v>
      </c>
      <c r="FP668" s="101">
        <f t="shared" si="380"/>
        <v>9</v>
      </c>
      <c r="FQ668" s="14">
        <f t="shared" si="381"/>
        <v>4</v>
      </c>
      <c r="FR668" s="101" t="str">
        <f t="shared" si="388"/>
        <v>张郃专属武器-魂珠-3 2级</v>
      </c>
      <c r="FS668" s="101">
        <f t="shared" si="389"/>
        <v>3</v>
      </c>
      <c r="FT668" s="101">
        <f t="shared" si="390"/>
        <v>2</v>
      </c>
      <c r="FU668" s="101" t="str">
        <f t="shared" si="382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83"/>
        <v>专属强化石1</v>
      </c>
      <c r="FX668" s="101">
        <f t="shared" si="384"/>
        <v>4</v>
      </c>
      <c r="FY668" s="101" t="str">
        <f t="shared" si="385"/>
        <v>专属强化石2</v>
      </c>
      <c r="FZ668" s="101">
        <f t="shared" si="386"/>
        <v>2</v>
      </c>
      <c r="GA668" s="101">
        <f t="shared" si="391"/>
        <v>0.15</v>
      </c>
      <c r="GB668" s="101">
        <f t="shared" si="392"/>
        <v>1</v>
      </c>
      <c r="GC668" s="101">
        <f t="shared" si="393"/>
        <v>10</v>
      </c>
      <c r="GD668" s="101">
        <f t="shared" si="394"/>
        <v>0</v>
      </c>
      <c r="GE668" s="101">
        <f t="shared" si="395"/>
        <v>1</v>
      </c>
      <c r="GF668" s="101">
        <f t="shared" si="396"/>
        <v>2</v>
      </c>
      <c r="GG668" s="101">
        <f t="shared" si="397"/>
        <v>7.7100000000000002E-2</v>
      </c>
      <c r="GH668" s="101">
        <f t="shared" si="398"/>
        <v>1</v>
      </c>
      <c r="GI668" s="101">
        <f t="shared" si="399"/>
        <v>5</v>
      </c>
      <c r="GJ668" s="101">
        <f t="shared" si="400"/>
        <v>0.30830000000000002</v>
      </c>
      <c r="GK668" s="101">
        <f t="shared" si="401"/>
        <v>1</v>
      </c>
      <c r="GL668" s="101">
        <f t="shared" si="402"/>
        <v>10</v>
      </c>
    </row>
    <row r="669" spans="170:194" ht="16.5" x14ac:dyDescent="0.2">
      <c r="FN669" s="101">
        <v>664</v>
      </c>
      <c r="FO669" s="101">
        <f t="shared" si="387"/>
        <v>21</v>
      </c>
      <c r="FP669" s="101">
        <f t="shared" si="380"/>
        <v>9</v>
      </c>
      <c r="FQ669" s="14">
        <f t="shared" si="381"/>
        <v>4</v>
      </c>
      <c r="FR669" s="101" t="str">
        <f t="shared" si="388"/>
        <v>张郃专属武器-魂珠-3 3级</v>
      </c>
      <c r="FS669" s="101">
        <f t="shared" si="389"/>
        <v>3</v>
      </c>
      <c r="FT669" s="101">
        <f t="shared" si="390"/>
        <v>3</v>
      </c>
      <c r="FU669" s="101" t="str">
        <f t="shared" si="382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83"/>
        <v>专属强化石1</v>
      </c>
      <c r="FX669" s="101">
        <f t="shared" si="384"/>
        <v>6</v>
      </c>
      <c r="FY669" s="101" t="str">
        <f t="shared" si="385"/>
        <v>专属强化石2</v>
      </c>
      <c r="FZ669" s="101">
        <f t="shared" si="386"/>
        <v>3</v>
      </c>
      <c r="GA669" s="101">
        <f t="shared" si="391"/>
        <v>0.15</v>
      </c>
      <c r="GB669" s="101">
        <f t="shared" si="392"/>
        <v>1</v>
      </c>
      <c r="GC669" s="101">
        <f t="shared" si="393"/>
        <v>10</v>
      </c>
      <c r="GD669" s="101">
        <f t="shared" si="394"/>
        <v>0</v>
      </c>
      <c r="GE669" s="101">
        <f t="shared" si="395"/>
        <v>1</v>
      </c>
      <c r="GF669" s="101">
        <f t="shared" si="396"/>
        <v>2</v>
      </c>
      <c r="GG669" s="101">
        <f t="shared" si="397"/>
        <v>7.7100000000000002E-2</v>
      </c>
      <c r="GH669" s="101">
        <f t="shared" si="398"/>
        <v>1</v>
      </c>
      <c r="GI669" s="101">
        <f t="shared" si="399"/>
        <v>5</v>
      </c>
      <c r="GJ669" s="101">
        <f t="shared" si="400"/>
        <v>0.30830000000000002</v>
      </c>
      <c r="GK669" s="101">
        <f t="shared" si="401"/>
        <v>1</v>
      </c>
      <c r="GL669" s="101">
        <f t="shared" si="402"/>
        <v>10</v>
      </c>
    </row>
    <row r="670" spans="170:194" ht="16.5" x14ac:dyDescent="0.2">
      <c r="FN670" s="101">
        <v>665</v>
      </c>
      <c r="FO670" s="101">
        <f t="shared" si="387"/>
        <v>22</v>
      </c>
      <c r="FP670" s="101">
        <f t="shared" si="380"/>
        <v>9</v>
      </c>
      <c r="FQ670" s="14">
        <f t="shared" si="381"/>
        <v>4</v>
      </c>
      <c r="FR670" s="101" t="str">
        <f t="shared" si="388"/>
        <v>张郃专属武器-魂珠-3 4级</v>
      </c>
      <c r="FS670" s="101">
        <f t="shared" si="389"/>
        <v>3</v>
      </c>
      <c r="FT670" s="101">
        <f t="shared" si="390"/>
        <v>4</v>
      </c>
      <c r="FU670" s="101" t="str">
        <f t="shared" si="382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83"/>
        <v>专属强化石1</v>
      </c>
      <c r="FX670" s="101">
        <f t="shared" si="384"/>
        <v>6</v>
      </c>
      <c r="FY670" s="101" t="str">
        <f t="shared" si="385"/>
        <v>专属强化石2</v>
      </c>
      <c r="FZ670" s="101">
        <f t="shared" si="386"/>
        <v>3</v>
      </c>
      <c r="GA670" s="101">
        <f t="shared" si="391"/>
        <v>0.09</v>
      </c>
      <c r="GB670" s="101">
        <f t="shared" si="392"/>
        <v>1</v>
      </c>
      <c r="GC670" s="101">
        <f t="shared" si="393"/>
        <v>16</v>
      </c>
      <c r="GD670" s="101">
        <f t="shared" si="394"/>
        <v>0</v>
      </c>
      <c r="GE670" s="101">
        <f t="shared" si="395"/>
        <v>1</v>
      </c>
      <c r="GF670" s="101">
        <f t="shared" si="396"/>
        <v>4</v>
      </c>
      <c r="GG670" s="101">
        <f t="shared" si="397"/>
        <v>4.6199999999999998E-2</v>
      </c>
      <c r="GH670" s="101">
        <f t="shared" si="398"/>
        <v>1</v>
      </c>
      <c r="GI670" s="101">
        <f t="shared" si="399"/>
        <v>8</v>
      </c>
      <c r="GJ670" s="101">
        <f t="shared" si="400"/>
        <v>0.185</v>
      </c>
      <c r="GK670" s="101">
        <f t="shared" si="401"/>
        <v>1</v>
      </c>
      <c r="GL670" s="101">
        <f t="shared" si="402"/>
        <v>16</v>
      </c>
    </row>
    <row r="671" spans="170:194" ht="16.5" x14ac:dyDescent="0.2">
      <c r="FN671" s="101">
        <v>666</v>
      </c>
      <c r="FO671" s="101">
        <f t="shared" si="387"/>
        <v>23</v>
      </c>
      <c r="FP671" s="101">
        <f t="shared" si="380"/>
        <v>9</v>
      </c>
      <c r="FQ671" s="14">
        <f t="shared" si="381"/>
        <v>4</v>
      </c>
      <c r="FR671" s="101" t="str">
        <f t="shared" si="388"/>
        <v>张郃专属武器-魂珠-3 5级</v>
      </c>
      <c r="FS671" s="101">
        <f t="shared" si="389"/>
        <v>3</v>
      </c>
      <c r="FT671" s="101">
        <f t="shared" si="390"/>
        <v>5</v>
      </c>
      <c r="FU671" s="101" t="str">
        <f t="shared" si="382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83"/>
        <v>专属强化石1</v>
      </c>
      <c r="FX671" s="101">
        <f t="shared" si="384"/>
        <v>8</v>
      </c>
      <c r="FY671" s="101" t="str">
        <f t="shared" si="385"/>
        <v>专属强化石2</v>
      </c>
      <c r="FZ671" s="101">
        <f t="shared" si="386"/>
        <v>4</v>
      </c>
      <c r="GA671" s="101">
        <f t="shared" si="391"/>
        <v>0.08</v>
      </c>
      <c r="GB671" s="101">
        <f t="shared" si="392"/>
        <v>1</v>
      </c>
      <c r="GC671" s="101">
        <f t="shared" si="393"/>
        <v>19</v>
      </c>
      <c r="GD671" s="101">
        <f t="shared" si="394"/>
        <v>0</v>
      </c>
      <c r="GE671" s="101">
        <f t="shared" si="395"/>
        <v>1</v>
      </c>
      <c r="GF671" s="101">
        <f t="shared" si="396"/>
        <v>5</v>
      </c>
      <c r="GG671" s="101">
        <f t="shared" si="397"/>
        <v>3.85E-2</v>
      </c>
      <c r="GH671" s="101">
        <f t="shared" si="398"/>
        <v>1</v>
      </c>
      <c r="GI671" s="101">
        <f t="shared" si="399"/>
        <v>9</v>
      </c>
      <c r="GJ671" s="101">
        <f t="shared" si="400"/>
        <v>0.15409999999999999</v>
      </c>
      <c r="GK671" s="101">
        <f t="shared" si="401"/>
        <v>1</v>
      </c>
      <c r="GL671" s="101">
        <f t="shared" si="402"/>
        <v>19</v>
      </c>
    </row>
    <row r="672" spans="170:194" ht="16.5" x14ac:dyDescent="0.2">
      <c r="FN672" s="101">
        <v>667</v>
      </c>
      <c r="FO672" s="101">
        <f t="shared" si="387"/>
        <v>24</v>
      </c>
      <c r="FP672" s="101">
        <f t="shared" si="380"/>
        <v>9</v>
      </c>
      <c r="FQ672" s="14">
        <f t="shared" si="381"/>
        <v>4</v>
      </c>
      <c r="FR672" s="101" t="str">
        <f t="shared" si="388"/>
        <v>张郃专属武器-魂珠-3 6级</v>
      </c>
      <c r="FS672" s="101">
        <f t="shared" si="389"/>
        <v>3</v>
      </c>
      <c r="FT672" s="101">
        <f t="shared" si="390"/>
        <v>6</v>
      </c>
      <c r="FU672" s="101" t="str">
        <f t="shared" si="382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83"/>
        <v>专属强化石1</v>
      </c>
      <c r="FX672" s="101">
        <f t="shared" si="384"/>
        <v>10</v>
      </c>
      <c r="FY672" s="101" t="str">
        <f t="shared" si="385"/>
        <v>专属强化石2</v>
      </c>
      <c r="FZ672" s="101">
        <f t="shared" si="386"/>
        <v>5</v>
      </c>
      <c r="GA672" s="101">
        <f t="shared" si="391"/>
        <v>0.06</v>
      </c>
      <c r="GB672" s="101">
        <f t="shared" si="392"/>
        <v>1</v>
      </c>
      <c r="GC672" s="101">
        <f t="shared" si="393"/>
        <v>25</v>
      </c>
      <c r="GD672" s="101">
        <f t="shared" si="394"/>
        <v>0</v>
      </c>
      <c r="GE672" s="101">
        <f t="shared" si="395"/>
        <v>1</v>
      </c>
      <c r="GF672" s="101">
        <f t="shared" si="396"/>
        <v>6</v>
      </c>
      <c r="GG672" s="101">
        <f t="shared" si="397"/>
        <v>2.9600000000000001E-2</v>
      </c>
      <c r="GH672" s="101">
        <f t="shared" si="398"/>
        <v>1</v>
      </c>
      <c r="GI672" s="101">
        <f t="shared" si="399"/>
        <v>12</v>
      </c>
      <c r="GJ672" s="101">
        <f t="shared" si="400"/>
        <v>0.1186</v>
      </c>
      <c r="GK672" s="101">
        <f t="shared" si="401"/>
        <v>1</v>
      </c>
      <c r="GL672" s="101">
        <f t="shared" si="402"/>
        <v>25</v>
      </c>
    </row>
    <row r="673" spans="170:194" ht="16.5" x14ac:dyDescent="0.2">
      <c r="FN673" s="101">
        <v>668</v>
      </c>
      <c r="FO673" s="101">
        <f t="shared" si="387"/>
        <v>25</v>
      </c>
      <c r="FP673" s="101">
        <f t="shared" si="380"/>
        <v>9</v>
      </c>
      <c r="FQ673" s="14">
        <f t="shared" si="381"/>
        <v>4</v>
      </c>
      <c r="FR673" s="101" t="str">
        <f t="shared" si="388"/>
        <v>张郃专属武器-魂珠-3 7级</v>
      </c>
      <c r="FS673" s="101">
        <f t="shared" si="389"/>
        <v>3</v>
      </c>
      <c r="FT673" s="101">
        <f t="shared" si="390"/>
        <v>7</v>
      </c>
      <c r="FU673" s="101" t="str">
        <f t="shared" si="382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83"/>
        <v>专属强化石1</v>
      </c>
      <c r="FX673" s="101">
        <f t="shared" si="384"/>
        <v>12</v>
      </c>
      <c r="FY673" s="101" t="str">
        <f t="shared" si="385"/>
        <v>专属强化石2</v>
      </c>
      <c r="FZ673" s="101">
        <f t="shared" si="386"/>
        <v>6</v>
      </c>
      <c r="GA673" s="101">
        <f t="shared" si="391"/>
        <v>0.04</v>
      </c>
      <c r="GB673" s="101">
        <f t="shared" si="392"/>
        <v>1</v>
      </c>
      <c r="GC673" s="101">
        <f t="shared" si="393"/>
        <v>34</v>
      </c>
      <c r="GD673" s="101">
        <f t="shared" si="394"/>
        <v>0</v>
      </c>
      <c r="GE673" s="101">
        <f t="shared" si="395"/>
        <v>1</v>
      </c>
      <c r="GF673" s="101">
        <f t="shared" si="396"/>
        <v>8</v>
      </c>
      <c r="GG673" s="101">
        <f t="shared" si="397"/>
        <v>2.1999999999999999E-2</v>
      </c>
      <c r="GH673" s="101">
        <f t="shared" si="398"/>
        <v>1</v>
      </c>
      <c r="GI673" s="101">
        <f t="shared" si="399"/>
        <v>16</v>
      </c>
      <c r="GJ673" s="101">
        <f t="shared" si="400"/>
        <v>8.8099999999999998E-2</v>
      </c>
      <c r="GK673" s="101">
        <f t="shared" si="401"/>
        <v>1</v>
      </c>
      <c r="GL673" s="101">
        <f t="shared" si="402"/>
        <v>34</v>
      </c>
    </row>
    <row r="674" spans="170:194" ht="16.5" x14ac:dyDescent="0.2">
      <c r="FN674" s="101">
        <v>669</v>
      </c>
      <c r="FO674" s="101">
        <f t="shared" si="387"/>
        <v>26</v>
      </c>
      <c r="FP674" s="101">
        <f t="shared" si="380"/>
        <v>9</v>
      </c>
      <c r="FQ674" s="14">
        <f t="shared" si="381"/>
        <v>4</v>
      </c>
      <c r="FR674" s="101" t="str">
        <f t="shared" si="388"/>
        <v>张郃专属武器-魂珠-3 8级</v>
      </c>
      <c r="FS674" s="101">
        <f t="shared" si="389"/>
        <v>3</v>
      </c>
      <c r="FT674" s="101">
        <f t="shared" si="390"/>
        <v>8</v>
      </c>
      <c r="FU674" s="101" t="str">
        <f t="shared" si="382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83"/>
        <v>专属强化石1</v>
      </c>
      <c r="FX674" s="101">
        <f t="shared" si="384"/>
        <v>16</v>
      </c>
      <c r="FY674" s="101" t="str">
        <f t="shared" si="385"/>
        <v>专属强化石2</v>
      </c>
      <c r="FZ674" s="101">
        <f t="shared" si="386"/>
        <v>8</v>
      </c>
      <c r="GA674" s="101">
        <f t="shared" si="391"/>
        <v>0.04</v>
      </c>
      <c r="GB674" s="101">
        <f t="shared" si="392"/>
        <v>1</v>
      </c>
      <c r="GC674" s="101">
        <f t="shared" si="393"/>
        <v>41</v>
      </c>
      <c r="GD674" s="101">
        <f t="shared" si="394"/>
        <v>0</v>
      </c>
      <c r="GE674" s="101">
        <f t="shared" si="395"/>
        <v>1</v>
      </c>
      <c r="GF674" s="101">
        <f t="shared" si="396"/>
        <v>10</v>
      </c>
      <c r="GG674" s="101">
        <f t="shared" si="397"/>
        <v>1.8100000000000002E-2</v>
      </c>
      <c r="GH674" s="101">
        <f t="shared" si="398"/>
        <v>1</v>
      </c>
      <c r="GI674" s="101">
        <f t="shared" si="399"/>
        <v>19</v>
      </c>
      <c r="GJ674" s="101">
        <f t="shared" si="400"/>
        <v>7.2499999999999995E-2</v>
      </c>
      <c r="GK674" s="101">
        <f t="shared" si="401"/>
        <v>1</v>
      </c>
      <c r="GL674" s="101">
        <f t="shared" si="402"/>
        <v>41</v>
      </c>
    </row>
    <row r="675" spans="170:194" ht="16.5" x14ac:dyDescent="0.2">
      <c r="FN675" s="101">
        <v>670</v>
      </c>
      <c r="FO675" s="101">
        <f t="shared" si="387"/>
        <v>27</v>
      </c>
      <c r="FP675" s="101">
        <f t="shared" si="380"/>
        <v>9</v>
      </c>
      <c r="FQ675" s="14">
        <f t="shared" si="381"/>
        <v>4</v>
      </c>
      <c r="FR675" s="101" t="str">
        <f t="shared" si="388"/>
        <v>张郃专属武器-魂珠-3 9级</v>
      </c>
      <c r="FS675" s="101">
        <f t="shared" si="389"/>
        <v>3</v>
      </c>
      <c r="FT675" s="101">
        <f t="shared" si="390"/>
        <v>9</v>
      </c>
      <c r="FU675" s="101" t="str">
        <f t="shared" si="382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83"/>
        <v>专属强化石1</v>
      </c>
      <c r="FX675" s="101">
        <f t="shared" si="384"/>
        <v>20</v>
      </c>
      <c r="FY675" s="101" t="str">
        <f t="shared" si="385"/>
        <v>专属强化石2</v>
      </c>
      <c r="FZ675" s="101">
        <f t="shared" si="386"/>
        <v>10</v>
      </c>
      <c r="GA675" s="101">
        <f t="shared" si="391"/>
        <v>0.03</v>
      </c>
      <c r="GB675" s="101">
        <f t="shared" si="392"/>
        <v>1</v>
      </c>
      <c r="GC675" s="101">
        <f t="shared" si="393"/>
        <v>54</v>
      </c>
      <c r="GD675" s="101">
        <f t="shared" si="394"/>
        <v>0</v>
      </c>
      <c r="GE675" s="101">
        <f t="shared" si="395"/>
        <v>1</v>
      </c>
      <c r="GF675" s="101">
        <f t="shared" si="396"/>
        <v>12</v>
      </c>
      <c r="GG675" s="101">
        <f t="shared" si="397"/>
        <v>1.4E-2</v>
      </c>
      <c r="GH675" s="101">
        <f t="shared" si="398"/>
        <v>1</v>
      </c>
      <c r="GI675" s="101">
        <f t="shared" si="399"/>
        <v>25</v>
      </c>
      <c r="GJ675" s="101">
        <f t="shared" si="400"/>
        <v>5.6000000000000001E-2</v>
      </c>
      <c r="GK675" s="101">
        <f t="shared" si="401"/>
        <v>1</v>
      </c>
      <c r="GL675" s="101">
        <f t="shared" si="402"/>
        <v>54</v>
      </c>
    </row>
    <row r="676" spans="170:194" ht="16.5" x14ac:dyDescent="0.2">
      <c r="FN676" s="101">
        <v>671</v>
      </c>
      <c r="FO676" s="101">
        <f t="shared" si="387"/>
        <v>0</v>
      </c>
      <c r="FP676" s="101">
        <f t="shared" si="380"/>
        <v>9</v>
      </c>
      <c r="FQ676" s="14">
        <f t="shared" si="381"/>
        <v>4</v>
      </c>
      <c r="FR676" s="101" t="str">
        <f t="shared" si="388"/>
        <v>张郃专属武器-魂珠-4 0级</v>
      </c>
      <c r="FS676" s="101">
        <f t="shared" si="389"/>
        <v>4</v>
      </c>
      <c r="FT676" s="101">
        <f t="shared" si="390"/>
        <v>0</v>
      </c>
      <c r="FU676" s="101" t="str">
        <f t="shared" si="382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83"/>
        <v/>
      </c>
      <c r="FX676" s="101" t="str">
        <f t="shared" si="384"/>
        <v/>
      </c>
      <c r="FY676" s="101" t="str">
        <f t="shared" si="385"/>
        <v/>
      </c>
      <c r="FZ676" s="101" t="str">
        <f t="shared" si="386"/>
        <v/>
      </c>
      <c r="GA676" s="101" t="str">
        <f t="shared" si="391"/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396"/>
        <v/>
      </c>
      <c r="GG676" s="101" t="str">
        <f t="shared" si="397"/>
        <v/>
      </c>
      <c r="GH676" s="101" t="str">
        <f t="shared" si="398"/>
        <v/>
      </c>
      <c r="GI676" s="101" t="str">
        <f t="shared" si="399"/>
        <v/>
      </c>
      <c r="GJ676" s="101" t="str">
        <f t="shared" si="400"/>
        <v/>
      </c>
      <c r="GK676" s="101" t="str">
        <f t="shared" si="401"/>
        <v/>
      </c>
      <c r="GL676" s="101" t="str">
        <f t="shared" si="402"/>
        <v/>
      </c>
    </row>
    <row r="677" spans="170:194" ht="16.5" x14ac:dyDescent="0.2">
      <c r="FN677" s="101">
        <v>672</v>
      </c>
      <c r="FO677" s="101">
        <f t="shared" si="387"/>
        <v>28</v>
      </c>
      <c r="FP677" s="101">
        <f t="shared" si="380"/>
        <v>9</v>
      </c>
      <c r="FQ677" s="14">
        <f t="shared" si="381"/>
        <v>4</v>
      </c>
      <c r="FR677" s="101" t="str">
        <f t="shared" si="388"/>
        <v>张郃专属武器-魂珠-4 1级</v>
      </c>
      <c r="FS677" s="101">
        <f t="shared" si="389"/>
        <v>4</v>
      </c>
      <c r="FT677" s="101">
        <f t="shared" si="390"/>
        <v>1</v>
      </c>
      <c r="FU677" s="101" t="str">
        <f t="shared" si="382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83"/>
        <v>专属强化石2</v>
      </c>
      <c r="FX677" s="101">
        <f t="shared" si="384"/>
        <v>3</v>
      </c>
      <c r="FY677" s="101" t="str">
        <f t="shared" si="385"/>
        <v>专属强化石3</v>
      </c>
      <c r="FZ677" s="101">
        <f t="shared" si="386"/>
        <v>1</v>
      </c>
      <c r="GA677" s="101">
        <f t="shared" si="391"/>
        <v>0.2</v>
      </c>
      <c r="GB677" s="101">
        <f t="shared" si="392"/>
        <v>1</v>
      </c>
      <c r="GC677" s="101">
        <f t="shared" si="393"/>
        <v>7</v>
      </c>
      <c r="GD677" s="101">
        <f t="shared" si="394"/>
        <v>0</v>
      </c>
      <c r="GE677" s="101">
        <f t="shared" si="395"/>
        <v>1</v>
      </c>
      <c r="GF677" s="101">
        <f t="shared" si="396"/>
        <v>2</v>
      </c>
      <c r="GG677" s="101">
        <f t="shared" si="397"/>
        <v>0.1012</v>
      </c>
      <c r="GH677" s="101">
        <f t="shared" si="398"/>
        <v>1</v>
      </c>
      <c r="GI677" s="101">
        <f t="shared" si="399"/>
        <v>3</v>
      </c>
      <c r="GJ677" s="101">
        <f t="shared" si="400"/>
        <v>0.40479999999999999</v>
      </c>
      <c r="GK677" s="101">
        <f t="shared" si="401"/>
        <v>1</v>
      </c>
      <c r="GL677" s="101">
        <f t="shared" si="402"/>
        <v>7</v>
      </c>
    </row>
    <row r="678" spans="170:194" ht="16.5" x14ac:dyDescent="0.2">
      <c r="FN678" s="101">
        <v>673</v>
      </c>
      <c r="FO678" s="101">
        <f t="shared" si="387"/>
        <v>29</v>
      </c>
      <c r="FP678" s="101">
        <f t="shared" si="380"/>
        <v>9</v>
      </c>
      <c r="FQ678" s="14">
        <f t="shared" si="381"/>
        <v>4</v>
      </c>
      <c r="FR678" s="101" t="str">
        <f t="shared" si="388"/>
        <v>张郃专属武器-魂珠-4 2级</v>
      </c>
      <c r="FS678" s="101">
        <f t="shared" si="389"/>
        <v>4</v>
      </c>
      <c r="FT678" s="101">
        <f t="shared" si="390"/>
        <v>2</v>
      </c>
      <c r="FU678" s="101" t="str">
        <f t="shared" si="382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83"/>
        <v>专属强化石2</v>
      </c>
      <c r="FX678" s="101">
        <f t="shared" si="384"/>
        <v>3</v>
      </c>
      <c r="FY678" s="101" t="str">
        <f t="shared" si="385"/>
        <v>专属强化石3</v>
      </c>
      <c r="FZ678" s="101">
        <f t="shared" si="386"/>
        <v>1</v>
      </c>
      <c r="GA678" s="101">
        <f t="shared" si="391"/>
        <v>0.1</v>
      </c>
      <c r="GB678" s="101">
        <f t="shared" si="392"/>
        <v>1</v>
      </c>
      <c r="GC678" s="101">
        <f t="shared" si="393"/>
        <v>15</v>
      </c>
      <c r="GD678" s="101">
        <f t="shared" si="394"/>
        <v>0</v>
      </c>
      <c r="GE678" s="101">
        <f t="shared" si="395"/>
        <v>1</v>
      </c>
      <c r="GF678" s="101">
        <f t="shared" si="396"/>
        <v>3</v>
      </c>
      <c r="GG678" s="101">
        <f t="shared" si="397"/>
        <v>5.0599999999999999E-2</v>
      </c>
      <c r="GH678" s="101">
        <f t="shared" si="398"/>
        <v>1</v>
      </c>
      <c r="GI678" s="101">
        <f t="shared" si="399"/>
        <v>7</v>
      </c>
      <c r="GJ678" s="101">
        <f t="shared" si="400"/>
        <v>0.2024</v>
      </c>
      <c r="GK678" s="101">
        <f t="shared" si="401"/>
        <v>1</v>
      </c>
      <c r="GL678" s="101">
        <f t="shared" si="402"/>
        <v>15</v>
      </c>
    </row>
    <row r="679" spans="170:194" ht="16.5" x14ac:dyDescent="0.2">
      <c r="FN679" s="101">
        <v>674</v>
      </c>
      <c r="FO679" s="101">
        <f t="shared" si="387"/>
        <v>30</v>
      </c>
      <c r="FP679" s="101">
        <f t="shared" si="380"/>
        <v>9</v>
      </c>
      <c r="FQ679" s="14">
        <f t="shared" si="381"/>
        <v>4</v>
      </c>
      <c r="FR679" s="101" t="str">
        <f t="shared" si="388"/>
        <v>张郃专属武器-魂珠-4 3级</v>
      </c>
      <c r="FS679" s="101">
        <f t="shared" si="389"/>
        <v>4</v>
      </c>
      <c r="FT679" s="101">
        <f t="shared" si="390"/>
        <v>3</v>
      </c>
      <c r="FU679" s="101" t="str">
        <f t="shared" si="382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83"/>
        <v>专属强化石2</v>
      </c>
      <c r="FX679" s="101">
        <f t="shared" si="384"/>
        <v>3</v>
      </c>
      <c r="FY679" s="101" t="str">
        <f t="shared" si="385"/>
        <v>专属强化石3</v>
      </c>
      <c r="FZ679" s="101">
        <f t="shared" si="386"/>
        <v>1</v>
      </c>
      <c r="GA679" s="101">
        <f t="shared" si="391"/>
        <v>7.0000000000000007E-2</v>
      </c>
      <c r="GB679" s="101">
        <f t="shared" si="392"/>
        <v>1</v>
      </c>
      <c r="GC679" s="101">
        <f t="shared" si="393"/>
        <v>22</v>
      </c>
      <c r="GD679" s="101">
        <f t="shared" si="394"/>
        <v>0</v>
      </c>
      <c r="GE679" s="101">
        <f t="shared" si="395"/>
        <v>1</v>
      </c>
      <c r="GF679" s="101">
        <f t="shared" si="396"/>
        <v>5</v>
      </c>
      <c r="GG679" s="101">
        <f t="shared" si="397"/>
        <v>3.3700000000000001E-2</v>
      </c>
      <c r="GH679" s="101">
        <f t="shared" si="398"/>
        <v>1</v>
      </c>
      <c r="GI679" s="101">
        <f t="shared" si="399"/>
        <v>10</v>
      </c>
      <c r="GJ679" s="101">
        <f t="shared" si="400"/>
        <v>0.13489999999999999</v>
      </c>
      <c r="GK679" s="101">
        <f t="shared" si="401"/>
        <v>1</v>
      </c>
      <c r="GL679" s="101">
        <f t="shared" si="402"/>
        <v>22</v>
      </c>
    </row>
    <row r="680" spans="170:194" ht="16.5" x14ac:dyDescent="0.2">
      <c r="FN680" s="101">
        <v>675</v>
      </c>
      <c r="FO680" s="101">
        <f t="shared" si="387"/>
        <v>31</v>
      </c>
      <c r="FP680" s="101">
        <f t="shared" si="380"/>
        <v>9</v>
      </c>
      <c r="FQ680" s="14">
        <f t="shared" si="381"/>
        <v>4</v>
      </c>
      <c r="FR680" s="101" t="str">
        <f t="shared" si="388"/>
        <v>张郃专属武器-魂珠-4 4级</v>
      </c>
      <c r="FS680" s="101">
        <f t="shared" si="389"/>
        <v>4</v>
      </c>
      <c r="FT680" s="101">
        <f t="shared" si="390"/>
        <v>4</v>
      </c>
      <c r="FU680" s="101" t="str">
        <f t="shared" si="382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83"/>
        <v>专属强化石2</v>
      </c>
      <c r="FX680" s="101">
        <f t="shared" si="384"/>
        <v>5</v>
      </c>
      <c r="FY680" s="101" t="str">
        <f t="shared" si="385"/>
        <v>专属强化石3</v>
      </c>
      <c r="FZ680" s="101">
        <f t="shared" si="386"/>
        <v>2</v>
      </c>
      <c r="GA680" s="101">
        <f t="shared" si="391"/>
        <v>0.08</v>
      </c>
      <c r="GB680" s="101">
        <f t="shared" si="392"/>
        <v>1</v>
      </c>
      <c r="GC680" s="101">
        <f t="shared" si="393"/>
        <v>19</v>
      </c>
      <c r="GD680" s="101">
        <f t="shared" si="394"/>
        <v>0</v>
      </c>
      <c r="GE680" s="101">
        <f t="shared" si="395"/>
        <v>1</v>
      </c>
      <c r="GF680" s="101">
        <f t="shared" si="396"/>
        <v>4</v>
      </c>
      <c r="GG680" s="101">
        <f t="shared" si="397"/>
        <v>4.0500000000000001E-2</v>
      </c>
      <c r="GH680" s="101">
        <f t="shared" si="398"/>
        <v>1</v>
      </c>
      <c r="GI680" s="101">
        <f t="shared" si="399"/>
        <v>9</v>
      </c>
      <c r="GJ680" s="101">
        <f t="shared" si="400"/>
        <v>0.16189999999999999</v>
      </c>
      <c r="GK680" s="101">
        <f t="shared" si="401"/>
        <v>1</v>
      </c>
      <c r="GL680" s="101">
        <f t="shared" si="402"/>
        <v>19</v>
      </c>
    </row>
    <row r="681" spans="170:194" ht="16.5" x14ac:dyDescent="0.2">
      <c r="FN681" s="101">
        <v>676</v>
      </c>
      <c r="FO681" s="101">
        <f t="shared" si="387"/>
        <v>32</v>
      </c>
      <c r="FP681" s="101">
        <f t="shared" si="380"/>
        <v>9</v>
      </c>
      <c r="FQ681" s="14">
        <f t="shared" si="381"/>
        <v>4</v>
      </c>
      <c r="FR681" s="101" t="str">
        <f t="shared" si="388"/>
        <v>张郃专属武器-魂珠-4 5级</v>
      </c>
      <c r="FS681" s="101">
        <f t="shared" si="389"/>
        <v>4</v>
      </c>
      <c r="FT681" s="101">
        <f t="shared" si="390"/>
        <v>5</v>
      </c>
      <c r="FU681" s="101" t="str">
        <f t="shared" si="382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83"/>
        <v>专属强化石2</v>
      </c>
      <c r="FX681" s="101">
        <f t="shared" si="384"/>
        <v>5</v>
      </c>
      <c r="FY681" s="101" t="str">
        <f t="shared" si="385"/>
        <v>专属强化石3</v>
      </c>
      <c r="FZ681" s="101">
        <f t="shared" si="386"/>
        <v>2</v>
      </c>
      <c r="GA681" s="101">
        <f t="shared" si="391"/>
        <v>0.05</v>
      </c>
      <c r="GB681" s="101">
        <f t="shared" si="392"/>
        <v>1</v>
      </c>
      <c r="GC681" s="101">
        <f t="shared" si="393"/>
        <v>30</v>
      </c>
      <c r="GD681" s="101">
        <f t="shared" si="394"/>
        <v>0</v>
      </c>
      <c r="GE681" s="101">
        <f t="shared" si="395"/>
        <v>1</v>
      </c>
      <c r="GF681" s="101">
        <f t="shared" si="396"/>
        <v>7</v>
      </c>
      <c r="GG681" s="101">
        <f t="shared" si="397"/>
        <v>2.53E-2</v>
      </c>
      <c r="GH681" s="101">
        <f t="shared" si="398"/>
        <v>1</v>
      </c>
      <c r="GI681" s="101">
        <f t="shared" si="399"/>
        <v>14</v>
      </c>
      <c r="GJ681" s="101">
        <f t="shared" si="400"/>
        <v>0.1012</v>
      </c>
      <c r="GK681" s="101">
        <f t="shared" si="401"/>
        <v>1</v>
      </c>
      <c r="GL681" s="101">
        <f t="shared" si="402"/>
        <v>30</v>
      </c>
    </row>
    <row r="682" spans="170:194" ht="16.5" x14ac:dyDescent="0.2">
      <c r="FN682" s="101">
        <v>677</v>
      </c>
      <c r="FO682" s="101">
        <f t="shared" si="387"/>
        <v>33</v>
      </c>
      <c r="FP682" s="101">
        <f t="shared" si="380"/>
        <v>9</v>
      </c>
      <c r="FQ682" s="14">
        <f t="shared" si="381"/>
        <v>4</v>
      </c>
      <c r="FR682" s="101" t="str">
        <f t="shared" si="388"/>
        <v>张郃专属武器-魂珠-4 6级</v>
      </c>
      <c r="FS682" s="101">
        <f t="shared" si="389"/>
        <v>4</v>
      </c>
      <c r="FT682" s="101">
        <f t="shared" si="390"/>
        <v>6</v>
      </c>
      <c r="FU682" s="101" t="str">
        <f t="shared" si="382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83"/>
        <v>专属强化石2</v>
      </c>
      <c r="FX682" s="101">
        <f t="shared" si="384"/>
        <v>5</v>
      </c>
      <c r="FY682" s="101" t="str">
        <f t="shared" si="385"/>
        <v>专属强化石3</v>
      </c>
      <c r="FZ682" s="101">
        <f t="shared" si="386"/>
        <v>2</v>
      </c>
      <c r="GA682" s="101">
        <f t="shared" si="391"/>
        <v>0.03</v>
      </c>
      <c r="GB682" s="101">
        <f t="shared" si="392"/>
        <v>1</v>
      </c>
      <c r="GC682" s="101">
        <f t="shared" si="393"/>
        <v>48</v>
      </c>
      <c r="GD682" s="101">
        <f t="shared" si="394"/>
        <v>0</v>
      </c>
      <c r="GE682" s="101">
        <f t="shared" si="395"/>
        <v>1</v>
      </c>
      <c r="GF682" s="101">
        <f t="shared" si="396"/>
        <v>11</v>
      </c>
      <c r="GG682" s="101">
        <f t="shared" si="397"/>
        <v>1.5599999999999999E-2</v>
      </c>
      <c r="GH682" s="101">
        <f t="shared" si="398"/>
        <v>1</v>
      </c>
      <c r="GI682" s="101">
        <f t="shared" si="399"/>
        <v>22</v>
      </c>
      <c r="GJ682" s="101">
        <f t="shared" si="400"/>
        <v>6.2300000000000001E-2</v>
      </c>
      <c r="GK682" s="101">
        <f t="shared" si="401"/>
        <v>1</v>
      </c>
      <c r="GL682" s="101">
        <f t="shared" si="402"/>
        <v>48</v>
      </c>
    </row>
    <row r="683" spans="170:194" ht="16.5" x14ac:dyDescent="0.2">
      <c r="FN683" s="101">
        <v>678</v>
      </c>
      <c r="FO683" s="101">
        <f t="shared" si="387"/>
        <v>34</v>
      </c>
      <c r="FP683" s="101">
        <f t="shared" si="380"/>
        <v>9</v>
      </c>
      <c r="FQ683" s="14">
        <f t="shared" si="381"/>
        <v>4</v>
      </c>
      <c r="FR683" s="101" t="str">
        <f t="shared" si="388"/>
        <v>张郃专属武器-魂珠-4 7级</v>
      </c>
      <c r="FS683" s="101">
        <f t="shared" si="389"/>
        <v>4</v>
      </c>
      <c r="FT683" s="101">
        <f t="shared" si="390"/>
        <v>7</v>
      </c>
      <c r="FU683" s="101" t="str">
        <f t="shared" si="382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83"/>
        <v>专属强化石2</v>
      </c>
      <c r="FX683" s="101">
        <f t="shared" si="384"/>
        <v>8</v>
      </c>
      <c r="FY683" s="101" t="str">
        <f t="shared" si="385"/>
        <v>专属强化石3</v>
      </c>
      <c r="FZ683" s="101">
        <f t="shared" si="386"/>
        <v>3</v>
      </c>
      <c r="GA683" s="101">
        <f t="shared" si="391"/>
        <v>0.03</v>
      </c>
      <c r="GB683" s="101">
        <f t="shared" si="392"/>
        <v>1</v>
      </c>
      <c r="GC683" s="101">
        <f t="shared" si="393"/>
        <v>52</v>
      </c>
      <c r="GD683" s="101">
        <f t="shared" si="394"/>
        <v>0</v>
      </c>
      <c r="GE683" s="101">
        <f t="shared" si="395"/>
        <v>1</v>
      </c>
      <c r="GF683" s="101">
        <f t="shared" si="396"/>
        <v>12</v>
      </c>
      <c r="GG683" s="101">
        <f t="shared" si="397"/>
        <v>1.4500000000000001E-2</v>
      </c>
      <c r="GH683" s="101">
        <f t="shared" si="398"/>
        <v>1</v>
      </c>
      <c r="GI683" s="101">
        <f t="shared" si="399"/>
        <v>24</v>
      </c>
      <c r="GJ683" s="101">
        <f t="shared" si="400"/>
        <v>5.7799999999999997E-2</v>
      </c>
      <c r="GK683" s="101">
        <f t="shared" si="401"/>
        <v>1</v>
      </c>
      <c r="GL683" s="101">
        <f t="shared" si="402"/>
        <v>52</v>
      </c>
    </row>
    <row r="684" spans="170:194" ht="16.5" x14ac:dyDescent="0.2">
      <c r="FN684" s="101">
        <v>679</v>
      </c>
      <c r="FO684" s="101">
        <f t="shared" si="387"/>
        <v>35</v>
      </c>
      <c r="FP684" s="101">
        <f t="shared" si="380"/>
        <v>9</v>
      </c>
      <c r="FQ684" s="14">
        <f t="shared" si="381"/>
        <v>4</v>
      </c>
      <c r="FR684" s="101" t="str">
        <f t="shared" si="388"/>
        <v>张郃专属武器-魂珠-4 8级</v>
      </c>
      <c r="FS684" s="101">
        <f t="shared" si="389"/>
        <v>4</v>
      </c>
      <c r="FT684" s="101">
        <f t="shared" si="390"/>
        <v>8</v>
      </c>
      <c r="FU684" s="101" t="str">
        <f t="shared" si="382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83"/>
        <v>专属强化石2</v>
      </c>
      <c r="FX684" s="101">
        <f t="shared" si="384"/>
        <v>11</v>
      </c>
      <c r="FY684" s="101" t="str">
        <f t="shared" si="385"/>
        <v>专属强化石3</v>
      </c>
      <c r="FZ684" s="101">
        <f t="shared" si="386"/>
        <v>4</v>
      </c>
      <c r="GA684" s="101">
        <f t="shared" si="391"/>
        <v>0.02</v>
      </c>
      <c r="GB684" s="101">
        <f t="shared" si="392"/>
        <v>1</v>
      </c>
      <c r="GC684" s="101">
        <f t="shared" si="393"/>
        <v>63</v>
      </c>
      <c r="GD684" s="101">
        <f t="shared" si="394"/>
        <v>0</v>
      </c>
      <c r="GE684" s="101">
        <f t="shared" si="395"/>
        <v>1</v>
      </c>
      <c r="GF684" s="101">
        <f t="shared" si="396"/>
        <v>15</v>
      </c>
      <c r="GG684" s="101">
        <f t="shared" si="397"/>
        <v>1.1900000000000001E-2</v>
      </c>
      <c r="GH684" s="101">
        <f t="shared" si="398"/>
        <v>1</v>
      </c>
      <c r="GI684" s="101">
        <f t="shared" si="399"/>
        <v>29</v>
      </c>
      <c r="GJ684" s="101">
        <f t="shared" si="400"/>
        <v>4.7600000000000003E-2</v>
      </c>
      <c r="GK684" s="101">
        <f t="shared" si="401"/>
        <v>1</v>
      </c>
      <c r="GL684" s="101">
        <f t="shared" si="402"/>
        <v>63</v>
      </c>
    </row>
    <row r="685" spans="170:194" ht="16.5" x14ac:dyDescent="0.2">
      <c r="FN685" s="101">
        <v>680</v>
      </c>
      <c r="FO685" s="101">
        <f t="shared" si="387"/>
        <v>36</v>
      </c>
      <c r="FP685" s="101">
        <f t="shared" si="380"/>
        <v>9</v>
      </c>
      <c r="FQ685" s="14">
        <f t="shared" si="381"/>
        <v>4</v>
      </c>
      <c r="FR685" s="101" t="str">
        <f t="shared" si="388"/>
        <v>张郃专属武器-魂珠-4 9级</v>
      </c>
      <c r="FS685" s="101">
        <f t="shared" si="389"/>
        <v>4</v>
      </c>
      <c r="FT685" s="101">
        <f t="shared" si="390"/>
        <v>9</v>
      </c>
      <c r="FU685" s="101" t="str">
        <f t="shared" si="382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83"/>
        <v>专属强化石2</v>
      </c>
      <c r="FX685" s="101">
        <f t="shared" si="384"/>
        <v>16</v>
      </c>
      <c r="FY685" s="101" t="str">
        <f t="shared" si="385"/>
        <v>专属强化石3</v>
      </c>
      <c r="FZ685" s="101">
        <f t="shared" si="386"/>
        <v>6</v>
      </c>
      <c r="GA685" s="101">
        <f t="shared" si="391"/>
        <v>0.02</v>
      </c>
      <c r="GB685" s="101">
        <f t="shared" si="392"/>
        <v>1</v>
      </c>
      <c r="GC685" s="101">
        <f t="shared" si="393"/>
        <v>68</v>
      </c>
      <c r="GD685" s="101">
        <f t="shared" si="394"/>
        <v>0</v>
      </c>
      <c r="GE685" s="101">
        <f t="shared" si="395"/>
        <v>1</v>
      </c>
      <c r="GF685" s="101">
        <f t="shared" si="396"/>
        <v>16</v>
      </c>
      <c r="GG685" s="101">
        <f t="shared" si="397"/>
        <v>1.0999999999999999E-2</v>
      </c>
      <c r="GH685" s="101">
        <f t="shared" si="398"/>
        <v>1</v>
      </c>
      <c r="GI685" s="101">
        <f t="shared" si="399"/>
        <v>32</v>
      </c>
      <c r="GJ685" s="101">
        <f t="shared" si="400"/>
        <v>4.4200000000000003E-2</v>
      </c>
      <c r="GK685" s="101">
        <f t="shared" si="401"/>
        <v>1</v>
      </c>
      <c r="GL685" s="101">
        <f t="shared" si="402"/>
        <v>68</v>
      </c>
    </row>
    <row r="686" spans="170:194" ht="16.5" x14ac:dyDescent="0.2">
      <c r="FN686" s="101">
        <v>681</v>
      </c>
      <c r="FO686" s="101">
        <f t="shared" si="387"/>
        <v>0</v>
      </c>
      <c r="FP686" s="101">
        <f t="shared" si="380"/>
        <v>9</v>
      </c>
      <c r="FQ686" s="14">
        <f t="shared" si="381"/>
        <v>4</v>
      </c>
      <c r="FR686" s="101" t="str">
        <f t="shared" si="388"/>
        <v>张郃专属武器-魂珠-5 0级</v>
      </c>
      <c r="FS686" s="101">
        <f t="shared" si="389"/>
        <v>5</v>
      </c>
      <c r="FT686" s="101">
        <f t="shared" si="390"/>
        <v>0</v>
      </c>
      <c r="FU686" s="101" t="str">
        <f t="shared" si="382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83"/>
        <v/>
      </c>
      <c r="FX686" s="101" t="str">
        <f t="shared" si="384"/>
        <v/>
      </c>
      <c r="FY686" s="101" t="str">
        <f t="shared" si="385"/>
        <v/>
      </c>
      <c r="FZ686" s="101" t="str">
        <f t="shared" si="386"/>
        <v/>
      </c>
      <c r="GA686" s="101" t="str">
        <f t="shared" si="391"/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396"/>
        <v/>
      </c>
      <c r="GG686" s="101" t="str">
        <f t="shared" si="397"/>
        <v/>
      </c>
      <c r="GH686" s="101" t="str">
        <f t="shared" si="398"/>
        <v/>
      </c>
      <c r="GI686" s="101" t="str">
        <f t="shared" si="399"/>
        <v/>
      </c>
      <c r="GJ686" s="101" t="str">
        <f t="shared" si="400"/>
        <v/>
      </c>
      <c r="GK686" s="101" t="str">
        <f t="shared" si="401"/>
        <v/>
      </c>
      <c r="GL686" s="101" t="str">
        <f t="shared" si="402"/>
        <v/>
      </c>
    </row>
    <row r="687" spans="170:194" ht="16.5" x14ac:dyDescent="0.2">
      <c r="FN687" s="101">
        <v>682</v>
      </c>
      <c r="FO687" s="101">
        <f t="shared" si="387"/>
        <v>37</v>
      </c>
      <c r="FP687" s="101">
        <f t="shared" si="380"/>
        <v>9</v>
      </c>
      <c r="FQ687" s="14">
        <f t="shared" si="381"/>
        <v>4</v>
      </c>
      <c r="FR687" s="101" t="str">
        <f t="shared" si="388"/>
        <v>张郃专属武器-魂珠-5 1级</v>
      </c>
      <c r="FS687" s="101">
        <f t="shared" si="389"/>
        <v>5</v>
      </c>
      <c r="FT687" s="101">
        <f t="shared" si="390"/>
        <v>1</v>
      </c>
      <c r="FU687" s="101" t="str">
        <f t="shared" si="382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83"/>
        <v>专属强化石2</v>
      </c>
      <c r="FX687" s="101">
        <f t="shared" si="384"/>
        <v>3</v>
      </c>
      <c r="FY687" s="101" t="str">
        <f t="shared" si="385"/>
        <v>专属强化石3</v>
      </c>
      <c r="FZ687" s="101">
        <f t="shared" si="386"/>
        <v>2</v>
      </c>
      <c r="GA687" s="101">
        <f t="shared" si="391"/>
        <v>0.2</v>
      </c>
      <c r="GB687" s="101">
        <f t="shared" si="392"/>
        <v>1</v>
      </c>
      <c r="GC687" s="101">
        <f t="shared" si="393"/>
        <v>7</v>
      </c>
      <c r="GD687" s="101">
        <f t="shared" si="394"/>
        <v>0</v>
      </c>
      <c r="GE687" s="101">
        <f t="shared" si="395"/>
        <v>1</v>
      </c>
      <c r="GF687" s="101">
        <f t="shared" si="396"/>
        <v>2</v>
      </c>
      <c r="GG687" s="101">
        <f t="shared" si="397"/>
        <v>0.1012</v>
      </c>
      <c r="GH687" s="101">
        <f t="shared" si="398"/>
        <v>1</v>
      </c>
      <c r="GI687" s="101">
        <f t="shared" si="399"/>
        <v>3</v>
      </c>
      <c r="GJ687" s="101">
        <f t="shared" si="400"/>
        <v>0.40479999999999999</v>
      </c>
      <c r="GK687" s="101">
        <f t="shared" si="401"/>
        <v>1</v>
      </c>
      <c r="GL687" s="101">
        <f t="shared" si="402"/>
        <v>7</v>
      </c>
    </row>
    <row r="688" spans="170:194" ht="16.5" x14ac:dyDescent="0.2">
      <c r="FN688" s="101">
        <v>683</v>
      </c>
      <c r="FO688" s="101">
        <f t="shared" si="387"/>
        <v>38</v>
      </c>
      <c r="FP688" s="101">
        <f t="shared" si="380"/>
        <v>9</v>
      </c>
      <c r="FQ688" s="14">
        <f t="shared" si="381"/>
        <v>4</v>
      </c>
      <c r="FR688" s="101" t="str">
        <f t="shared" si="388"/>
        <v>张郃专属武器-魂珠-5 2级</v>
      </c>
      <c r="FS688" s="101">
        <f t="shared" si="389"/>
        <v>5</v>
      </c>
      <c r="FT688" s="101">
        <f t="shared" si="390"/>
        <v>2</v>
      </c>
      <c r="FU688" s="101" t="str">
        <f t="shared" si="382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83"/>
        <v>专属强化石2</v>
      </c>
      <c r="FX688" s="101">
        <f t="shared" si="384"/>
        <v>3</v>
      </c>
      <c r="FY688" s="101" t="str">
        <f t="shared" si="385"/>
        <v>专属强化石3</v>
      </c>
      <c r="FZ688" s="101">
        <f t="shared" si="386"/>
        <v>2</v>
      </c>
      <c r="GA688" s="101">
        <f t="shared" si="391"/>
        <v>0.1</v>
      </c>
      <c r="GB688" s="101">
        <f t="shared" si="392"/>
        <v>1</v>
      </c>
      <c r="GC688" s="101">
        <f t="shared" si="393"/>
        <v>15</v>
      </c>
      <c r="GD688" s="101">
        <f t="shared" si="394"/>
        <v>0</v>
      </c>
      <c r="GE688" s="101">
        <f t="shared" si="395"/>
        <v>1</v>
      </c>
      <c r="GF688" s="101">
        <f t="shared" si="396"/>
        <v>3</v>
      </c>
      <c r="GG688" s="101">
        <f t="shared" si="397"/>
        <v>5.0599999999999999E-2</v>
      </c>
      <c r="GH688" s="101">
        <f t="shared" si="398"/>
        <v>1</v>
      </c>
      <c r="GI688" s="101">
        <f t="shared" si="399"/>
        <v>7</v>
      </c>
      <c r="GJ688" s="101">
        <f t="shared" si="400"/>
        <v>0.2024</v>
      </c>
      <c r="GK688" s="101">
        <f t="shared" si="401"/>
        <v>1</v>
      </c>
      <c r="GL688" s="101">
        <f t="shared" si="402"/>
        <v>15</v>
      </c>
    </row>
    <row r="689" spans="170:194" ht="16.5" x14ac:dyDescent="0.2">
      <c r="FN689" s="101">
        <v>684</v>
      </c>
      <c r="FO689" s="101">
        <f t="shared" si="387"/>
        <v>39</v>
      </c>
      <c r="FP689" s="101">
        <f t="shared" si="380"/>
        <v>9</v>
      </c>
      <c r="FQ689" s="14">
        <f t="shared" si="381"/>
        <v>4</v>
      </c>
      <c r="FR689" s="101" t="str">
        <f t="shared" si="388"/>
        <v>张郃专属武器-魂珠-5 3级</v>
      </c>
      <c r="FS689" s="101">
        <f t="shared" si="389"/>
        <v>5</v>
      </c>
      <c r="FT689" s="101">
        <f t="shared" si="390"/>
        <v>3</v>
      </c>
      <c r="FU689" s="101" t="str">
        <f t="shared" si="382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83"/>
        <v>专属强化石2</v>
      </c>
      <c r="FX689" s="101">
        <f t="shared" si="384"/>
        <v>3</v>
      </c>
      <c r="FY689" s="101" t="str">
        <f t="shared" si="385"/>
        <v>专属强化石3</v>
      </c>
      <c r="FZ689" s="101">
        <f t="shared" si="386"/>
        <v>2</v>
      </c>
      <c r="GA689" s="101">
        <f t="shared" si="391"/>
        <v>7.0000000000000007E-2</v>
      </c>
      <c r="GB689" s="101">
        <f t="shared" si="392"/>
        <v>1</v>
      </c>
      <c r="GC689" s="101">
        <f t="shared" si="393"/>
        <v>22</v>
      </c>
      <c r="GD689" s="101">
        <f t="shared" si="394"/>
        <v>0</v>
      </c>
      <c r="GE689" s="101">
        <f t="shared" si="395"/>
        <v>1</v>
      </c>
      <c r="GF689" s="101">
        <f t="shared" si="396"/>
        <v>5</v>
      </c>
      <c r="GG689" s="101">
        <f t="shared" si="397"/>
        <v>3.3700000000000001E-2</v>
      </c>
      <c r="GH689" s="101">
        <f t="shared" si="398"/>
        <v>1</v>
      </c>
      <c r="GI689" s="101">
        <f t="shared" si="399"/>
        <v>10</v>
      </c>
      <c r="GJ689" s="101">
        <f t="shared" si="400"/>
        <v>0.13489999999999999</v>
      </c>
      <c r="GK689" s="101">
        <f t="shared" si="401"/>
        <v>1</v>
      </c>
      <c r="GL689" s="101">
        <f t="shared" si="402"/>
        <v>22</v>
      </c>
    </row>
    <row r="690" spans="170:194" ht="16.5" x14ac:dyDescent="0.2">
      <c r="FN690" s="101">
        <v>685</v>
      </c>
      <c r="FO690" s="101">
        <f t="shared" si="387"/>
        <v>40</v>
      </c>
      <c r="FP690" s="101">
        <f t="shared" si="380"/>
        <v>9</v>
      </c>
      <c r="FQ690" s="14">
        <f t="shared" si="381"/>
        <v>4</v>
      </c>
      <c r="FR690" s="101" t="str">
        <f t="shared" si="388"/>
        <v>张郃专属武器-魂珠-5 4级</v>
      </c>
      <c r="FS690" s="101">
        <f t="shared" si="389"/>
        <v>5</v>
      </c>
      <c r="FT690" s="101">
        <f t="shared" si="390"/>
        <v>4</v>
      </c>
      <c r="FU690" s="101" t="str">
        <f t="shared" si="382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83"/>
        <v>专属强化石2</v>
      </c>
      <c r="FX690" s="101">
        <f t="shared" si="384"/>
        <v>5</v>
      </c>
      <c r="FY690" s="101" t="str">
        <f t="shared" si="385"/>
        <v>专属强化石3</v>
      </c>
      <c r="FZ690" s="101">
        <f t="shared" si="386"/>
        <v>3</v>
      </c>
      <c r="GA690" s="101">
        <f t="shared" si="391"/>
        <v>0.06</v>
      </c>
      <c r="GB690" s="101">
        <f t="shared" si="392"/>
        <v>1</v>
      </c>
      <c r="GC690" s="101">
        <f t="shared" si="393"/>
        <v>25</v>
      </c>
      <c r="GD690" s="101">
        <f t="shared" si="394"/>
        <v>0</v>
      </c>
      <c r="GE690" s="101">
        <f t="shared" si="395"/>
        <v>1</v>
      </c>
      <c r="GF690" s="101">
        <f t="shared" si="396"/>
        <v>6</v>
      </c>
      <c r="GG690" s="101">
        <f t="shared" si="397"/>
        <v>3.04E-2</v>
      </c>
      <c r="GH690" s="101">
        <f t="shared" si="398"/>
        <v>1</v>
      </c>
      <c r="GI690" s="101">
        <f t="shared" si="399"/>
        <v>12</v>
      </c>
      <c r="GJ690" s="101">
        <f t="shared" si="400"/>
        <v>0.12139999999999999</v>
      </c>
      <c r="GK690" s="101">
        <f t="shared" si="401"/>
        <v>1</v>
      </c>
      <c r="GL690" s="101">
        <f t="shared" si="402"/>
        <v>25</v>
      </c>
    </row>
    <row r="691" spans="170:194" ht="16.5" x14ac:dyDescent="0.2">
      <c r="FN691" s="101">
        <v>686</v>
      </c>
      <c r="FO691" s="101">
        <f t="shared" si="387"/>
        <v>41</v>
      </c>
      <c r="FP691" s="101">
        <f t="shared" si="380"/>
        <v>9</v>
      </c>
      <c r="FQ691" s="14">
        <f t="shared" si="381"/>
        <v>4</v>
      </c>
      <c r="FR691" s="101" t="str">
        <f t="shared" si="388"/>
        <v>张郃专属武器-魂珠-5 5级</v>
      </c>
      <c r="FS691" s="101">
        <f t="shared" si="389"/>
        <v>5</v>
      </c>
      <c r="FT691" s="101">
        <f t="shared" si="390"/>
        <v>5</v>
      </c>
      <c r="FU691" s="101" t="str">
        <f t="shared" si="382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83"/>
        <v>专属强化石2</v>
      </c>
      <c r="FX691" s="101">
        <f t="shared" si="384"/>
        <v>5</v>
      </c>
      <c r="FY691" s="101" t="str">
        <f t="shared" si="385"/>
        <v>专属强化石3</v>
      </c>
      <c r="FZ691" s="101">
        <f t="shared" si="386"/>
        <v>3</v>
      </c>
      <c r="GA691" s="101">
        <f t="shared" si="391"/>
        <v>0.04</v>
      </c>
      <c r="GB691" s="101">
        <f t="shared" si="392"/>
        <v>1</v>
      </c>
      <c r="GC691" s="101">
        <f t="shared" si="393"/>
        <v>40</v>
      </c>
      <c r="GD691" s="101">
        <f t="shared" si="394"/>
        <v>0</v>
      </c>
      <c r="GE691" s="101">
        <f t="shared" si="395"/>
        <v>1</v>
      </c>
      <c r="GF691" s="101">
        <f t="shared" si="396"/>
        <v>9</v>
      </c>
      <c r="GG691" s="101">
        <f t="shared" si="397"/>
        <v>1.9E-2</v>
      </c>
      <c r="GH691" s="101">
        <f t="shared" si="398"/>
        <v>1</v>
      </c>
      <c r="GI691" s="101">
        <f t="shared" si="399"/>
        <v>18</v>
      </c>
      <c r="GJ691" s="101">
        <f t="shared" si="400"/>
        <v>7.5899999999999995E-2</v>
      </c>
      <c r="GK691" s="101">
        <f t="shared" si="401"/>
        <v>1</v>
      </c>
      <c r="GL691" s="101">
        <f t="shared" si="402"/>
        <v>40</v>
      </c>
    </row>
    <row r="692" spans="170:194" ht="16.5" x14ac:dyDescent="0.2">
      <c r="FN692" s="101">
        <v>687</v>
      </c>
      <c r="FO692" s="101">
        <f t="shared" si="387"/>
        <v>42</v>
      </c>
      <c r="FP692" s="101">
        <f t="shared" si="380"/>
        <v>9</v>
      </c>
      <c r="FQ692" s="14">
        <f t="shared" si="381"/>
        <v>4</v>
      </c>
      <c r="FR692" s="101" t="str">
        <f t="shared" si="388"/>
        <v>张郃专属武器-魂珠-5 6级</v>
      </c>
      <c r="FS692" s="101">
        <f t="shared" si="389"/>
        <v>5</v>
      </c>
      <c r="FT692" s="101">
        <f t="shared" si="390"/>
        <v>6</v>
      </c>
      <c r="FU692" s="101" t="str">
        <f t="shared" si="382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83"/>
        <v>专属强化石2</v>
      </c>
      <c r="FX692" s="101">
        <f t="shared" si="384"/>
        <v>8</v>
      </c>
      <c r="FY692" s="101" t="str">
        <f t="shared" si="385"/>
        <v>专属强化石3</v>
      </c>
      <c r="FZ692" s="101">
        <f t="shared" si="386"/>
        <v>5</v>
      </c>
      <c r="GA692" s="101">
        <f t="shared" si="391"/>
        <v>0.04</v>
      </c>
      <c r="GB692" s="101">
        <f t="shared" si="392"/>
        <v>1</v>
      </c>
      <c r="GC692" s="101">
        <f t="shared" si="393"/>
        <v>39</v>
      </c>
      <c r="GD692" s="101">
        <f t="shared" si="394"/>
        <v>0</v>
      </c>
      <c r="GE692" s="101">
        <f t="shared" si="395"/>
        <v>1</v>
      </c>
      <c r="GF692" s="101">
        <f t="shared" si="396"/>
        <v>9</v>
      </c>
      <c r="GG692" s="101">
        <f t="shared" si="397"/>
        <v>1.95E-2</v>
      </c>
      <c r="GH692" s="101">
        <f t="shared" si="398"/>
        <v>1</v>
      </c>
      <c r="GI692" s="101">
        <f t="shared" si="399"/>
        <v>18</v>
      </c>
      <c r="GJ692" s="101">
        <f t="shared" si="400"/>
        <v>7.7799999999999994E-2</v>
      </c>
      <c r="GK692" s="101">
        <f t="shared" si="401"/>
        <v>1</v>
      </c>
      <c r="GL692" s="101">
        <f t="shared" si="402"/>
        <v>39</v>
      </c>
    </row>
    <row r="693" spans="170:194" ht="16.5" x14ac:dyDescent="0.2">
      <c r="FN693" s="101">
        <v>688</v>
      </c>
      <c r="FO693" s="101">
        <f t="shared" si="387"/>
        <v>43</v>
      </c>
      <c r="FP693" s="101">
        <f t="shared" si="380"/>
        <v>9</v>
      </c>
      <c r="FQ693" s="14">
        <f t="shared" si="381"/>
        <v>4</v>
      </c>
      <c r="FR693" s="101" t="str">
        <f t="shared" si="388"/>
        <v>张郃专属武器-魂珠-5 7级</v>
      </c>
      <c r="FS693" s="101">
        <f t="shared" si="389"/>
        <v>5</v>
      </c>
      <c r="FT693" s="101">
        <f t="shared" si="390"/>
        <v>7</v>
      </c>
      <c r="FU693" s="101" t="str">
        <f t="shared" si="382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83"/>
        <v>专属强化石2</v>
      </c>
      <c r="FX693" s="101">
        <f t="shared" si="384"/>
        <v>8</v>
      </c>
      <c r="FY693" s="101" t="str">
        <f t="shared" si="385"/>
        <v>专属强化石3</v>
      </c>
      <c r="FZ693" s="101">
        <f t="shared" si="386"/>
        <v>5</v>
      </c>
      <c r="GA693" s="101">
        <f t="shared" si="391"/>
        <v>0.02</v>
      </c>
      <c r="GB693" s="101">
        <f t="shared" si="392"/>
        <v>1</v>
      </c>
      <c r="GC693" s="101">
        <f t="shared" si="393"/>
        <v>62</v>
      </c>
      <c r="GD693" s="101">
        <f t="shared" si="394"/>
        <v>0</v>
      </c>
      <c r="GE693" s="101">
        <f t="shared" si="395"/>
        <v>1</v>
      </c>
      <c r="GF693" s="101">
        <f t="shared" si="396"/>
        <v>15</v>
      </c>
      <c r="GG693" s="101">
        <f t="shared" si="397"/>
        <v>1.2E-2</v>
      </c>
      <c r="GH693" s="101">
        <f t="shared" si="398"/>
        <v>1</v>
      </c>
      <c r="GI693" s="101">
        <f t="shared" si="399"/>
        <v>29</v>
      </c>
      <c r="GJ693" s="101">
        <f t="shared" si="400"/>
        <v>4.82E-2</v>
      </c>
      <c r="GK693" s="101">
        <f t="shared" si="401"/>
        <v>1</v>
      </c>
      <c r="GL693" s="101">
        <f t="shared" si="402"/>
        <v>62</v>
      </c>
    </row>
    <row r="694" spans="170:194" ht="16.5" x14ac:dyDescent="0.2">
      <c r="FN694" s="101">
        <v>689</v>
      </c>
      <c r="FO694" s="101">
        <f t="shared" si="387"/>
        <v>44</v>
      </c>
      <c r="FP694" s="101">
        <f t="shared" si="380"/>
        <v>9</v>
      </c>
      <c r="FQ694" s="14">
        <f t="shared" si="381"/>
        <v>4</v>
      </c>
      <c r="FR694" s="101" t="str">
        <f t="shared" si="388"/>
        <v>张郃专属武器-魂珠-5 8级</v>
      </c>
      <c r="FS694" s="101">
        <f t="shared" si="389"/>
        <v>5</v>
      </c>
      <c r="FT694" s="101">
        <f t="shared" si="390"/>
        <v>8</v>
      </c>
      <c r="FU694" s="101" t="str">
        <f t="shared" si="382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83"/>
        <v>专属强化石2</v>
      </c>
      <c r="FX694" s="101">
        <f t="shared" si="384"/>
        <v>11</v>
      </c>
      <c r="FY694" s="101" t="str">
        <f t="shared" si="385"/>
        <v>专属强化石3</v>
      </c>
      <c r="FZ694" s="101">
        <f t="shared" si="386"/>
        <v>7</v>
      </c>
      <c r="GA694" s="101">
        <f t="shared" si="391"/>
        <v>0.02</v>
      </c>
      <c r="GB694" s="101">
        <f t="shared" si="392"/>
        <v>1</v>
      </c>
      <c r="GC694" s="101">
        <f t="shared" si="393"/>
        <v>72</v>
      </c>
      <c r="GD694" s="101">
        <f t="shared" si="394"/>
        <v>0</v>
      </c>
      <c r="GE694" s="101">
        <f t="shared" si="395"/>
        <v>1</v>
      </c>
      <c r="GF694" s="101">
        <f t="shared" si="396"/>
        <v>17</v>
      </c>
      <c r="GG694" s="101">
        <f t="shared" si="397"/>
        <v>1.04E-2</v>
      </c>
      <c r="GH694" s="101">
        <f t="shared" si="398"/>
        <v>1</v>
      </c>
      <c r="GI694" s="101">
        <f t="shared" si="399"/>
        <v>34</v>
      </c>
      <c r="GJ694" s="101">
        <f t="shared" si="400"/>
        <v>4.1700000000000001E-2</v>
      </c>
      <c r="GK694" s="101">
        <f t="shared" si="401"/>
        <v>1</v>
      </c>
      <c r="GL694" s="101">
        <f t="shared" si="402"/>
        <v>72</v>
      </c>
    </row>
    <row r="695" spans="170:194" ht="16.5" x14ac:dyDescent="0.2">
      <c r="FN695" s="101">
        <v>690</v>
      </c>
      <c r="FO695" s="101">
        <f t="shared" si="387"/>
        <v>45</v>
      </c>
      <c r="FP695" s="101">
        <f t="shared" si="380"/>
        <v>9</v>
      </c>
      <c r="FQ695" s="14">
        <f t="shared" si="381"/>
        <v>4</v>
      </c>
      <c r="FR695" s="101" t="str">
        <f t="shared" si="388"/>
        <v>张郃专属武器-魂珠-5 9级</v>
      </c>
      <c r="FS695" s="101">
        <f t="shared" si="389"/>
        <v>5</v>
      </c>
      <c r="FT695" s="101">
        <f t="shared" si="390"/>
        <v>9</v>
      </c>
      <c r="FU695" s="101" t="str">
        <f t="shared" si="382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83"/>
        <v>专属强化石2</v>
      </c>
      <c r="FX695" s="101">
        <f t="shared" si="384"/>
        <v>14</v>
      </c>
      <c r="FY695" s="101" t="str">
        <f t="shared" si="385"/>
        <v>专属强化石3</v>
      </c>
      <c r="FZ695" s="101">
        <f t="shared" si="386"/>
        <v>9</v>
      </c>
      <c r="GA695" s="101">
        <f t="shared" si="391"/>
        <v>0.02</v>
      </c>
      <c r="GB695" s="101">
        <f t="shared" si="392"/>
        <v>1</v>
      </c>
      <c r="GC695" s="101">
        <f t="shared" si="393"/>
        <v>91</v>
      </c>
      <c r="GD695" s="101">
        <f t="shared" si="394"/>
        <v>0</v>
      </c>
      <c r="GE695" s="101">
        <f t="shared" si="395"/>
        <v>1</v>
      </c>
      <c r="GF695" s="101">
        <f t="shared" si="396"/>
        <v>21</v>
      </c>
      <c r="GG695" s="101">
        <f t="shared" si="397"/>
        <v>8.3000000000000001E-3</v>
      </c>
      <c r="GH695" s="101">
        <f t="shared" si="398"/>
        <v>1</v>
      </c>
      <c r="GI695" s="101">
        <f t="shared" si="399"/>
        <v>42</v>
      </c>
      <c r="GJ695" s="101">
        <f t="shared" si="400"/>
        <v>3.3099999999999997E-2</v>
      </c>
      <c r="GK695" s="101">
        <f t="shared" si="401"/>
        <v>1</v>
      </c>
      <c r="GL695" s="101">
        <f t="shared" si="402"/>
        <v>91</v>
      </c>
    </row>
    <row r="696" spans="170:194" ht="16.5" x14ac:dyDescent="0.2">
      <c r="FN696" s="101">
        <v>691</v>
      </c>
      <c r="FO696" s="101">
        <f t="shared" si="387"/>
        <v>0</v>
      </c>
      <c r="FP696" s="101">
        <f t="shared" si="380"/>
        <v>9</v>
      </c>
      <c r="FQ696" s="14">
        <f t="shared" si="381"/>
        <v>4</v>
      </c>
      <c r="FR696" s="101" t="str">
        <f t="shared" si="388"/>
        <v>张郃专属武器-魂珠-6 0级</v>
      </c>
      <c r="FS696" s="101">
        <f t="shared" si="389"/>
        <v>6</v>
      </c>
      <c r="FT696" s="101">
        <f t="shared" si="390"/>
        <v>0</v>
      </c>
      <c r="FU696" s="101" t="str">
        <f t="shared" si="382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83"/>
        <v/>
      </c>
      <c r="FX696" s="101" t="str">
        <f t="shared" si="384"/>
        <v/>
      </c>
      <c r="FY696" s="101" t="str">
        <f t="shared" si="385"/>
        <v/>
      </c>
      <c r="FZ696" s="101" t="str">
        <f t="shared" si="386"/>
        <v/>
      </c>
      <c r="GA696" s="101" t="str">
        <f t="shared" si="391"/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396"/>
        <v/>
      </c>
      <c r="GG696" s="101" t="str">
        <f t="shared" si="397"/>
        <v/>
      </c>
      <c r="GH696" s="101" t="str">
        <f t="shared" si="398"/>
        <v/>
      </c>
      <c r="GI696" s="101" t="str">
        <f t="shared" si="399"/>
        <v/>
      </c>
      <c r="GJ696" s="101" t="str">
        <f t="shared" si="400"/>
        <v/>
      </c>
      <c r="GK696" s="101" t="str">
        <f t="shared" si="401"/>
        <v/>
      </c>
      <c r="GL696" s="101" t="str">
        <f t="shared" si="402"/>
        <v/>
      </c>
    </row>
    <row r="697" spans="170:194" ht="16.5" x14ac:dyDescent="0.2">
      <c r="FN697" s="101">
        <v>692</v>
      </c>
      <c r="FO697" s="101">
        <f t="shared" si="387"/>
        <v>46</v>
      </c>
      <c r="FP697" s="101">
        <f t="shared" si="380"/>
        <v>9</v>
      </c>
      <c r="FQ697" s="14">
        <f t="shared" si="381"/>
        <v>4</v>
      </c>
      <c r="FR697" s="101" t="str">
        <f t="shared" si="388"/>
        <v>张郃专属武器-魂珠-6 1级</v>
      </c>
      <c r="FS697" s="101">
        <f t="shared" si="389"/>
        <v>6</v>
      </c>
      <c r="FT697" s="101">
        <f t="shared" si="390"/>
        <v>1</v>
      </c>
      <c r="FU697" s="101" t="str">
        <f t="shared" si="382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83"/>
        <v>专属强化石3</v>
      </c>
      <c r="FX697" s="101">
        <f t="shared" si="384"/>
        <v>5</v>
      </c>
      <c r="FY697" s="101" t="str">
        <f t="shared" si="385"/>
        <v>专属强化石4</v>
      </c>
      <c r="FZ697" s="101">
        <f t="shared" si="386"/>
        <v>1</v>
      </c>
      <c r="GA697" s="101">
        <f t="shared" si="391"/>
        <v>0.17</v>
      </c>
      <c r="GB697" s="101">
        <f t="shared" si="392"/>
        <v>1</v>
      </c>
      <c r="GC697" s="101">
        <f t="shared" si="393"/>
        <v>9</v>
      </c>
      <c r="GD697" s="101">
        <f t="shared" si="394"/>
        <v>0</v>
      </c>
      <c r="GE697" s="101">
        <f t="shared" si="395"/>
        <v>1</v>
      </c>
      <c r="GF697" s="101">
        <f t="shared" si="396"/>
        <v>2</v>
      </c>
      <c r="GG697" s="101">
        <f t="shared" si="397"/>
        <v>8.2900000000000001E-2</v>
      </c>
      <c r="GH697" s="101">
        <f t="shared" si="398"/>
        <v>1</v>
      </c>
      <c r="GI697" s="101">
        <f t="shared" si="399"/>
        <v>4</v>
      </c>
      <c r="GJ697" s="101">
        <f t="shared" si="400"/>
        <v>0.33139999999999997</v>
      </c>
      <c r="GK697" s="101">
        <f t="shared" si="401"/>
        <v>1</v>
      </c>
      <c r="GL697" s="101">
        <f t="shared" si="402"/>
        <v>9</v>
      </c>
    </row>
    <row r="698" spans="170:194" ht="16.5" x14ac:dyDescent="0.2">
      <c r="FN698" s="101">
        <v>693</v>
      </c>
      <c r="FO698" s="101">
        <f t="shared" si="387"/>
        <v>47</v>
      </c>
      <c r="FP698" s="101">
        <f t="shared" si="380"/>
        <v>9</v>
      </c>
      <c r="FQ698" s="14">
        <f t="shared" si="381"/>
        <v>4</v>
      </c>
      <c r="FR698" s="101" t="str">
        <f t="shared" si="388"/>
        <v>张郃专属武器-魂珠-6 2级</v>
      </c>
      <c r="FS698" s="101">
        <f t="shared" si="389"/>
        <v>6</v>
      </c>
      <c r="FT698" s="101">
        <f t="shared" si="390"/>
        <v>2</v>
      </c>
      <c r="FU698" s="101" t="str">
        <f t="shared" si="382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83"/>
        <v>专属强化石3</v>
      </c>
      <c r="FX698" s="101">
        <f t="shared" si="384"/>
        <v>10</v>
      </c>
      <c r="FY698" s="101" t="str">
        <f t="shared" si="385"/>
        <v>专属强化石4</v>
      </c>
      <c r="FZ698" s="101">
        <f t="shared" si="386"/>
        <v>2</v>
      </c>
      <c r="GA698" s="101">
        <f t="shared" si="391"/>
        <v>0.17</v>
      </c>
      <c r="GB698" s="101">
        <f t="shared" si="392"/>
        <v>1</v>
      </c>
      <c r="GC698" s="101">
        <f t="shared" si="393"/>
        <v>9</v>
      </c>
      <c r="GD698" s="101">
        <f t="shared" si="394"/>
        <v>0</v>
      </c>
      <c r="GE698" s="101">
        <f t="shared" si="395"/>
        <v>1</v>
      </c>
      <c r="GF698" s="101">
        <f t="shared" si="396"/>
        <v>2</v>
      </c>
      <c r="GG698" s="101">
        <f t="shared" si="397"/>
        <v>8.2900000000000001E-2</v>
      </c>
      <c r="GH698" s="101">
        <f t="shared" si="398"/>
        <v>1</v>
      </c>
      <c r="GI698" s="101">
        <f t="shared" si="399"/>
        <v>4</v>
      </c>
      <c r="GJ698" s="101">
        <f t="shared" si="400"/>
        <v>0.33139999999999997</v>
      </c>
      <c r="GK698" s="101">
        <f t="shared" si="401"/>
        <v>1</v>
      </c>
      <c r="GL698" s="101">
        <f t="shared" si="402"/>
        <v>9</v>
      </c>
    </row>
    <row r="699" spans="170:194" ht="16.5" x14ac:dyDescent="0.2">
      <c r="FN699" s="101">
        <v>694</v>
      </c>
      <c r="FO699" s="101">
        <f t="shared" si="387"/>
        <v>48</v>
      </c>
      <c r="FP699" s="101">
        <f t="shared" si="380"/>
        <v>9</v>
      </c>
      <c r="FQ699" s="14">
        <f t="shared" si="381"/>
        <v>4</v>
      </c>
      <c r="FR699" s="101" t="str">
        <f t="shared" si="388"/>
        <v>张郃专属武器-魂珠-6 3级</v>
      </c>
      <c r="FS699" s="101">
        <f t="shared" si="389"/>
        <v>6</v>
      </c>
      <c r="FT699" s="101">
        <f t="shared" si="390"/>
        <v>3</v>
      </c>
      <c r="FU699" s="101" t="str">
        <f t="shared" si="382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83"/>
        <v>专属强化石3</v>
      </c>
      <c r="FX699" s="101">
        <f t="shared" si="384"/>
        <v>10</v>
      </c>
      <c r="FY699" s="101" t="str">
        <f t="shared" si="385"/>
        <v>专属强化石4</v>
      </c>
      <c r="FZ699" s="101">
        <f t="shared" si="386"/>
        <v>2</v>
      </c>
      <c r="GA699" s="101">
        <f t="shared" si="391"/>
        <v>0.11</v>
      </c>
      <c r="GB699" s="101">
        <f t="shared" si="392"/>
        <v>1</v>
      </c>
      <c r="GC699" s="101">
        <f t="shared" si="393"/>
        <v>14</v>
      </c>
      <c r="GD699" s="101">
        <f t="shared" si="394"/>
        <v>0</v>
      </c>
      <c r="GE699" s="101">
        <f t="shared" si="395"/>
        <v>1</v>
      </c>
      <c r="GF699" s="101">
        <f t="shared" si="396"/>
        <v>3</v>
      </c>
      <c r="GG699" s="101">
        <f t="shared" si="397"/>
        <v>5.5199999999999999E-2</v>
      </c>
      <c r="GH699" s="101">
        <f t="shared" si="398"/>
        <v>1</v>
      </c>
      <c r="GI699" s="101">
        <f t="shared" si="399"/>
        <v>6</v>
      </c>
      <c r="GJ699" s="101">
        <f t="shared" si="400"/>
        <v>0.221</v>
      </c>
      <c r="GK699" s="101">
        <f t="shared" si="401"/>
        <v>1</v>
      </c>
      <c r="GL699" s="101">
        <f t="shared" si="402"/>
        <v>14</v>
      </c>
    </row>
    <row r="700" spans="170:194" ht="16.5" x14ac:dyDescent="0.2">
      <c r="FN700" s="101">
        <v>695</v>
      </c>
      <c r="FO700" s="101">
        <f t="shared" si="387"/>
        <v>49</v>
      </c>
      <c r="FP700" s="101">
        <f t="shared" si="380"/>
        <v>9</v>
      </c>
      <c r="FQ700" s="14">
        <f t="shared" si="381"/>
        <v>4</v>
      </c>
      <c r="FR700" s="101" t="str">
        <f t="shared" si="388"/>
        <v>张郃专属武器-魂珠-6 4级</v>
      </c>
      <c r="FS700" s="101">
        <f t="shared" si="389"/>
        <v>6</v>
      </c>
      <c r="FT700" s="101">
        <f t="shared" si="390"/>
        <v>4</v>
      </c>
      <c r="FU700" s="101" t="str">
        <f t="shared" si="382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83"/>
        <v>专属强化石3</v>
      </c>
      <c r="FX700" s="101">
        <f t="shared" si="384"/>
        <v>15</v>
      </c>
      <c r="FY700" s="101" t="str">
        <f t="shared" si="385"/>
        <v>专属强化石4</v>
      </c>
      <c r="FZ700" s="101">
        <f t="shared" si="386"/>
        <v>3</v>
      </c>
      <c r="GA700" s="101">
        <f t="shared" si="391"/>
        <v>0.1</v>
      </c>
      <c r="GB700" s="101">
        <f t="shared" si="392"/>
        <v>1</v>
      </c>
      <c r="GC700" s="101">
        <f t="shared" si="393"/>
        <v>15</v>
      </c>
      <c r="GD700" s="101">
        <f t="shared" si="394"/>
        <v>0</v>
      </c>
      <c r="GE700" s="101">
        <f t="shared" si="395"/>
        <v>1</v>
      </c>
      <c r="GF700" s="101">
        <f t="shared" si="396"/>
        <v>4</v>
      </c>
      <c r="GG700" s="101">
        <f t="shared" si="397"/>
        <v>4.9700000000000001E-2</v>
      </c>
      <c r="GH700" s="101">
        <f t="shared" si="398"/>
        <v>1</v>
      </c>
      <c r="GI700" s="101">
        <f t="shared" si="399"/>
        <v>7</v>
      </c>
      <c r="GJ700" s="101">
        <f t="shared" si="400"/>
        <v>0.19889999999999999</v>
      </c>
      <c r="GK700" s="101">
        <f t="shared" si="401"/>
        <v>1</v>
      </c>
      <c r="GL700" s="101">
        <f t="shared" si="402"/>
        <v>15</v>
      </c>
    </row>
    <row r="701" spans="170:194" ht="16.5" x14ac:dyDescent="0.2">
      <c r="FN701" s="101">
        <v>696</v>
      </c>
      <c r="FO701" s="101">
        <f t="shared" si="387"/>
        <v>50</v>
      </c>
      <c r="FP701" s="101">
        <f t="shared" si="380"/>
        <v>9</v>
      </c>
      <c r="FQ701" s="14">
        <f t="shared" si="381"/>
        <v>4</v>
      </c>
      <c r="FR701" s="101" t="str">
        <f t="shared" si="388"/>
        <v>张郃专属武器-魂珠-6 5级</v>
      </c>
      <c r="FS701" s="101">
        <f t="shared" si="389"/>
        <v>6</v>
      </c>
      <c r="FT701" s="101">
        <f t="shared" si="390"/>
        <v>5</v>
      </c>
      <c r="FU701" s="101" t="str">
        <f t="shared" si="382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83"/>
        <v>专属强化石3</v>
      </c>
      <c r="FX701" s="101">
        <f t="shared" si="384"/>
        <v>15</v>
      </c>
      <c r="FY701" s="101" t="str">
        <f t="shared" si="385"/>
        <v>专属强化石4</v>
      </c>
      <c r="FZ701" s="101">
        <f t="shared" si="386"/>
        <v>3</v>
      </c>
      <c r="GA701" s="101">
        <f t="shared" si="391"/>
        <v>0.06</v>
      </c>
      <c r="GB701" s="101">
        <f t="shared" si="392"/>
        <v>1</v>
      </c>
      <c r="GC701" s="101">
        <f t="shared" si="393"/>
        <v>24</v>
      </c>
      <c r="GD701" s="101">
        <f t="shared" si="394"/>
        <v>0</v>
      </c>
      <c r="GE701" s="101">
        <f t="shared" si="395"/>
        <v>1</v>
      </c>
      <c r="GF701" s="101">
        <f t="shared" si="396"/>
        <v>6</v>
      </c>
      <c r="GG701" s="101">
        <f t="shared" si="397"/>
        <v>3.1099999999999999E-2</v>
      </c>
      <c r="GH701" s="101">
        <f t="shared" si="398"/>
        <v>1</v>
      </c>
      <c r="GI701" s="101">
        <f t="shared" si="399"/>
        <v>11</v>
      </c>
      <c r="GJ701" s="101">
        <f t="shared" si="400"/>
        <v>0.12429999999999999</v>
      </c>
      <c r="GK701" s="101">
        <f t="shared" si="401"/>
        <v>1</v>
      </c>
      <c r="GL701" s="101">
        <f t="shared" si="402"/>
        <v>24</v>
      </c>
    </row>
    <row r="702" spans="170:194" ht="16.5" x14ac:dyDescent="0.2">
      <c r="FN702" s="101">
        <v>697</v>
      </c>
      <c r="FO702" s="101">
        <f t="shared" si="387"/>
        <v>51</v>
      </c>
      <c r="FP702" s="101">
        <f t="shared" si="380"/>
        <v>9</v>
      </c>
      <c r="FQ702" s="14">
        <f t="shared" si="381"/>
        <v>4</v>
      </c>
      <c r="FR702" s="101" t="str">
        <f t="shared" si="388"/>
        <v>张郃专属武器-魂珠-6 6级</v>
      </c>
      <c r="FS702" s="101">
        <f t="shared" si="389"/>
        <v>6</v>
      </c>
      <c r="FT702" s="101">
        <f t="shared" si="390"/>
        <v>6</v>
      </c>
      <c r="FU702" s="101" t="str">
        <f t="shared" si="382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83"/>
        <v>专属强化石3</v>
      </c>
      <c r="FX702" s="101">
        <f t="shared" si="384"/>
        <v>20</v>
      </c>
      <c r="FY702" s="101" t="str">
        <f t="shared" si="385"/>
        <v>专属强化石4</v>
      </c>
      <c r="FZ702" s="101">
        <f t="shared" si="386"/>
        <v>4</v>
      </c>
      <c r="GA702" s="101">
        <f t="shared" si="391"/>
        <v>0.05</v>
      </c>
      <c r="GB702" s="101">
        <f t="shared" si="392"/>
        <v>1</v>
      </c>
      <c r="GC702" s="101">
        <f t="shared" si="393"/>
        <v>29</v>
      </c>
      <c r="GD702" s="101">
        <f t="shared" si="394"/>
        <v>0</v>
      </c>
      <c r="GE702" s="101">
        <f t="shared" si="395"/>
        <v>1</v>
      </c>
      <c r="GF702" s="101">
        <f t="shared" si="396"/>
        <v>7</v>
      </c>
      <c r="GG702" s="101">
        <f t="shared" si="397"/>
        <v>2.5499999999999998E-2</v>
      </c>
      <c r="GH702" s="101">
        <f t="shared" si="398"/>
        <v>1</v>
      </c>
      <c r="GI702" s="101">
        <f t="shared" si="399"/>
        <v>14</v>
      </c>
      <c r="GJ702" s="101">
        <f t="shared" si="400"/>
        <v>0.10199999999999999</v>
      </c>
      <c r="GK702" s="101">
        <f t="shared" si="401"/>
        <v>1</v>
      </c>
      <c r="GL702" s="101">
        <f t="shared" si="402"/>
        <v>29</v>
      </c>
    </row>
    <row r="703" spans="170:194" ht="16.5" x14ac:dyDescent="0.2">
      <c r="FN703" s="101">
        <v>698</v>
      </c>
      <c r="FO703" s="101">
        <f t="shared" si="387"/>
        <v>52</v>
      </c>
      <c r="FP703" s="101">
        <f t="shared" si="380"/>
        <v>9</v>
      </c>
      <c r="FQ703" s="14">
        <f t="shared" si="381"/>
        <v>4</v>
      </c>
      <c r="FR703" s="101" t="str">
        <f t="shared" si="388"/>
        <v>张郃专属武器-魂珠-6 7级</v>
      </c>
      <c r="FS703" s="101">
        <f t="shared" si="389"/>
        <v>6</v>
      </c>
      <c r="FT703" s="101">
        <f t="shared" si="390"/>
        <v>7</v>
      </c>
      <c r="FU703" s="101" t="str">
        <f t="shared" si="382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83"/>
        <v>专属强化石3</v>
      </c>
      <c r="FX703" s="101">
        <f t="shared" si="384"/>
        <v>25</v>
      </c>
      <c r="FY703" s="101" t="str">
        <f t="shared" si="385"/>
        <v>专属强化石4</v>
      </c>
      <c r="FZ703" s="101">
        <f t="shared" si="386"/>
        <v>5</v>
      </c>
      <c r="GA703" s="101">
        <f t="shared" si="391"/>
        <v>0.04</v>
      </c>
      <c r="GB703" s="101">
        <f t="shared" si="392"/>
        <v>1</v>
      </c>
      <c r="GC703" s="101">
        <f t="shared" si="393"/>
        <v>38</v>
      </c>
      <c r="GD703" s="101">
        <f t="shared" si="394"/>
        <v>0</v>
      </c>
      <c r="GE703" s="101">
        <f t="shared" si="395"/>
        <v>1</v>
      </c>
      <c r="GF703" s="101">
        <f t="shared" si="396"/>
        <v>9</v>
      </c>
      <c r="GG703" s="101">
        <f t="shared" si="397"/>
        <v>1.9699999999999999E-2</v>
      </c>
      <c r="GH703" s="101">
        <f t="shared" si="398"/>
        <v>1</v>
      </c>
      <c r="GI703" s="101">
        <f t="shared" si="399"/>
        <v>18</v>
      </c>
      <c r="GJ703" s="101">
        <f t="shared" si="400"/>
        <v>7.8899999999999998E-2</v>
      </c>
      <c r="GK703" s="101">
        <f t="shared" si="401"/>
        <v>1</v>
      </c>
      <c r="GL703" s="101">
        <f t="shared" si="402"/>
        <v>38</v>
      </c>
    </row>
    <row r="704" spans="170:194" ht="16.5" x14ac:dyDescent="0.2">
      <c r="FN704" s="101">
        <v>699</v>
      </c>
      <c r="FO704" s="101">
        <f t="shared" si="387"/>
        <v>53</v>
      </c>
      <c r="FP704" s="101">
        <f t="shared" si="380"/>
        <v>9</v>
      </c>
      <c r="FQ704" s="14">
        <f t="shared" si="381"/>
        <v>4</v>
      </c>
      <c r="FR704" s="101" t="str">
        <f t="shared" si="388"/>
        <v>张郃专属武器-魂珠-6 8级</v>
      </c>
      <c r="FS704" s="101">
        <f t="shared" si="389"/>
        <v>6</v>
      </c>
      <c r="FT704" s="101">
        <f t="shared" si="390"/>
        <v>8</v>
      </c>
      <c r="FU704" s="101" t="str">
        <f t="shared" si="382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83"/>
        <v>专属强化石3</v>
      </c>
      <c r="FX704" s="101">
        <f t="shared" si="384"/>
        <v>35</v>
      </c>
      <c r="FY704" s="101" t="str">
        <f t="shared" si="385"/>
        <v>专属强化石4</v>
      </c>
      <c r="FZ704" s="101">
        <f t="shared" si="386"/>
        <v>7</v>
      </c>
      <c r="GA704" s="101">
        <f t="shared" si="391"/>
        <v>0.03</v>
      </c>
      <c r="GB704" s="101">
        <f t="shared" si="392"/>
        <v>1</v>
      </c>
      <c r="GC704" s="101">
        <f t="shared" si="393"/>
        <v>44</v>
      </c>
      <c r="GD704" s="101">
        <f t="shared" si="394"/>
        <v>0</v>
      </c>
      <c r="GE704" s="101">
        <f t="shared" si="395"/>
        <v>1</v>
      </c>
      <c r="GF704" s="101">
        <f t="shared" si="396"/>
        <v>10</v>
      </c>
      <c r="GG704" s="101">
        <f t="shared" si="397"/>
        <v>1.7100000000000001E-2</v>
      </c>
      <c r="GH704" s="101">
        <f t="shared" si="398"/>
        <v>1</v>
      </c>
      <c r="GI704" s="101">
        <f t="shared" si="399"/>
        <v>21</v>
      </c>
      <c r="GJ704" s="101">
        <f t="shared" si="400"/>
        <v>6.8199999999999997E-2</v>
      </c>
      <c r="GK704" s="101">
        <f t="shared" si="401"/>
        <v>1</v>
      </c>
      <c r="GL704" s="101">
        <f t="shared" si="402"/>
        <v>44</v>
      </c>
    </row>
    <row r="705" spans="170:194" ht="16.5" x14ac:dyDescent="0.2">
      <c r="FN705" s="101">
        <v>700</v>
      </c>
      <c r="FO705" s="101">
        <f t="shared" si="387"/>
        <v>54</v>
      </c>
      <c r="FP705" s="101">
        <f t="shared" si="380"/>
        <v>9</v>
      </c>
      <c r="FQ705" s="14">
        <f t="shared" si="381"/>
        <v>4</v>
      </c>
      <c r="FR705" s="101" t="str">
        <f t="shared" si="388"/>
        <v>张郃专属武器-魂珠-6 9级</v>
      </c>
      <c r="FS705" s="101">
        <f t="shared" si="389"/>
        <v>6</v>
      </c>
      <c r="FT705" s="101">
        <f t="shared" si="390"/>
        <v>9</v>
      </c>
      <c r="FU705" s="101" t="str">
        <f t="shared" si="382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83"/>
        <v>专属强化石3</v>
      </c>
      <c r="FX705" s="101">
        <f t="shared" si="384"/>
        <v>40</v>
      </c>
      <c r="FY705" s="101" t="str">
        <f t="shared" si="385"/>
        <v>专属强化石4</v>
      </c>
      <c r="FZ705" s="101">
        <f t="shared" si="386"/>
        <v>8</v>
      </c>
      <c r="GA705" s="101">
        <f t="shared" si="391"/>
        <v>0.02</v>
      </c>
      <c r="GB705" s="101">
        <f t="shared" si="392"/>
        <v>1</v>
      </c>
      <c r="GC705" s="101">
        <f t="shared" si="393"/>
        <v>62</v>
      </c>
      <c r="GD705" s="101">
        <f t="shared" si="394"/>
        <v>0</v>
      </c>
      <c r="GE705" s="101">
        <f t="shared" si="395"/>
        <v>1</v>
      </c>
      <c r="GF705" s="101">
        <f t="shared" si="396"/>
        <v>15</v>
      </c>
      <c r="GG705" s="101">
        <f t="shared" si="397"/>
        <v>1.21E-2</v>
      </c>
      <c r="GH705" s="101">
        <f t="shared" si="398"/>
        <v>1</v>
      </c>
      <c r="GI705" s="101">
        <f t="shared" si="399"/>
        <v>29</v>
      </c>
      <c r="GJ705" s="101">
        <f t="shared" si="400"/>
        <v>4.82E-2</v>
      </c>
      <c r="GK705" s="101">
        <f t="shared" si="401"/>
        <v>1</v>
      </c>
      <c r="GL705" s="101">
        <f t="shared" si="402"/>
        <v>62</v>
      </c>
    </row>
    <row r="706" spans="170:194" ht="16.5" x14ac:dyDescent="0.2">
      <c r="FN706" s="101">
        <v>701</v>
      </c>
      <c r="FO706" s="101">
        <f t="shared" si="387"/>
        <v>0</v>
      </c>
      <c r="FP706" s="101">
        <f t="shared" si="380"/>
        <v>9</v>
      </c>
      <c r="FQ706" s="14">
        <f t="shared" si="381"/>
        <v>4</v>
      </c>
      <c r="FR706" s="101" t="str">
        <f t="shared" si="388"/>
        <v>张郃专属武器-魂珠-7 0级</v>
      </c>
      <c r="FS706" s="101">
        <f t="shared" si="389"/>
        <v>7</v>
      </c>
      <c r="FT706" s="101">
        <f t="shared" si="390"/>
        <v>0</v>
      </c>
      <c r="FU706" s="101" t="str">
        <f t="shared" si="382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83"/>
        <v/>
      </c>
      <c r="FX706" s="101" t="str">
        <f t="shared" si="384"/>
        <v/>
      </c>
      <c r="FY706" s="101" t="str">
        <f t="shared" si="385"/>
        <v/>
      </c>
      <c r="FZ706" s="101" t="str">
        <f t="shared" si="386"/>
        <v/>
      </c>
      <c r="GA706" s="101" t="str">
        <f t="shared" si="391"/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396"/>
        <v/>
      </c>
      <c r="GG706" s="101" t="str">
        <f t="shared" si="397"/>
        <v/>
      </c>
      <c r="GH706" s="101" t="str">
        <f t="shared" si="398"/>
        <v/>
      </c>
      <c r="GI706" s="101" t="str">
        <f t="shared" si="399"/>
        <v/>
      </c>
      <c r="GJ706" s="101" t="str">
        <f t="shared" si="400"/>
        <v/>
      </c>
      <c r="GK706" s="101" t="str">
        <f t="shared" si="401"/>
        <v/>
      </c>
      <c r="GL706" s="101" t="str">
        <f t="shared" si="402"/>
        <v/>
      </c>
    </row>
    <row r="707" spans="170:194" ht="16.5" x14ac:dyDescent="0.2">
      <c r="FN707" s="101">
        <v>702</v>
      </c>
      <c r="FO707" s="101">
        <f t="shared" si="387"/>
        <v>55</v>
      </c>
      <c r="FP707" s="101">
        <f t="shared" si="380"/>
        <v>9</v>
      </c>
      <c r="FQ707" s="14">
        <f t="shared" si="381"/>
        <v>4</v>
      </c>
      <c r="FR707" s="101" t="str">
        <f t="shared" si="388"/>
        <v>张郃专属武器-魂珠-7 1级</v>
      </c>
      <c r="FS707" s="101">
        <f t="shared" si="389"/>
        <v>7</v>
      </c>
      <c r="FT707" s="101">
        <f t="shared" si="390"/>
        <v>1</v>
      </c>
      <c r="FU707" s="101" t="str">
        <f t="shared" si="382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83"/>
        <v>专属强化石3</v>
      </c>
      <c r="FX707" s="101">
        <f t="shared" si="384"/>
        <v>6</v>
      </c>
      <c r="FY707" s="101" t="str">
        <f t="shared" si="385"/>
        <v>专属强化石4</v>
      </c>
      <c r="FZ707" s="101">
        <f t="shared" si="386"/>
        <v>2</v>
      </c>
      <c r="GA707" s="101">
        <f t="shared" si="391"/>
        <v>0.2</v>
      </c>
      <c r="GB707" s="101">
        <f t="shared" si="392"/>
        <v>1</v>
      </c>
      <c r="GC707" s="101">
        <f t="shared" si="393"/>
        <v>8</v>
      </c>
      <c r="GD707" s="101">
        <f t="shared" si="394"/>
        <v>0</v>
      </c>
      <c r="GE707" s="101">
        <f t="shared" si="395"/>
        <v>1</v>
      </c>
      <c r="GF707" s="101">
        <f t="shared" si="396"/>
        <v>2</v>
      </c>
      <c r="GG707" s="101">
        <f t="shared" si="397"/>
        <v>9.9400000000000002E-2</v>
      </c>
      <c r="GH707" s="101">
        <f t="shared" si="398"/>
        <v>1</v>
      </c>
      <c r="GI707" s="101">
        <f t="shared" si="399"/>
        <v>4</v>
      </c>
      <c r="GJ707" s="101">
        <f t="shared" si="400"/>
        <v>0.3977</v>
      </c>
      <c r="GK707" s="101">
        <f t="shared" si="401"/>
        <v>1</v>
      </c>
      <c r="GL707" s="101">
        <f t="shared" si="402"/>
        <v>8</v>
      </c>
    </row>
    <row r="708" spans="170:194" ht="16.5" x14ac:dyDescent="0.2">
      <c r="FN708" s="101">
        <v>703</v>
      </c>
      <c r="FO708" s="101">
        <f t="shared" si="387"/>
        <v>56</v>
      </c>
      <c r="FP708" s="101">
        <f t="shared" si="380"/>
        <v>9</v>
      </c>
      <c r="FQ708" s="14">
        <f t="shared" si="381"/>
        <v>4</v>
      </c>
      <c r="FR708" s="101" t="str">
        <f t="shared" si="388"/>
        <v>张郃专属武器-魂珠-7 2级</v>
      </c>
      <c r="FS708" s="101">
        <f t="shared" si="389"/>
        <v>7</v>
      </c>
      <c r="FT708" s="101">
        <f t="shared" si="390"/>
        <v>2</v>
      </c>
      <c r="FU708" s="101" t="str">
        <f t="shared" si="382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83"/>
        <v>专属强化石3</v>
      </c>
      <c r="FX708" s="101">
        <f t="shared" si="384"/>
        <v>6</v>
      </c>
      <c r="FY708" s="101" t="str">
        <f t="shared" si="385"/>
        <v>专属强化石4</v>
      </c>
      <c r="FZ708" s="101">
        <f t="shared" si="386"/>
        <v>2</v>
      </c>
      <c r="GA708" s="101">
        <f t="shared" si="391"/>
        <v>0.1</v>
      </c>
      <c r="GB708" s="101">
        <f t="shared" si="392"/>
        <v>1</v>
      </c>
      <c r="GC708" s="101">
        <f t="shared" si="393"/>
        <v>15</v>
      </c>
      <c r="GD708" s="101">
        <f t="shared" si="394"/>
        <v>0</v>
      </c>
      <c r="GE708" s="101">
        <f t="shared" si="395"/>
        <v>1</v>
      </c>
      <c r="GF708" s="101">
        <f t="shared" si="396"/>
        <v>4</v>
      </c>
      <c r="GG708" s="101">
        <f t="shared" si="397"/>
        <v>4.9700000000000001E-2</v>
      </c>
      <c r="GH708" s="101">
        <f t="shared" si="398"/>
        <v>1</v>
      </c>
      <c r="GI708" s="101">
        <f t="shared" si="399"/>
        <v>7</v>
      </c>
      <c r="GJ708" s="101">
        <f t="shared" si="400"/>
        <v>0.19889999999999999</v>
      </c>
      <c r="GK708" s="101">
        <f t="shared" si="401"/>
        <v>1</v>
      </c>
      <c r="GL708" s="101">
        <f t="shared" si="402"/>
        <v>15</v>
      </c>
    </row>
    <row r="709" spans="170:194" ht="16.5" x14ac:dyDescent="0.2">
      <c r="FN709" s="101">
        <v>704</v>
      </c>
      <c r="FO709" s="101">
        <f t="shared" si="387"/>
        <v>57</v>
      </c>
      <c r="FP709" s="101">
        <f t="shared" si="380"/>
        <v>9</v>
      </c>
      <c r="FQ709" s="14">
        <f t="shared" si="381"/>
        <v>4</v>
      </c>
      <c r="FR709" s="101" t="str">
        <f t="shared" si="388"/>
        <v>张郃专属武器-魂珠-7 3级</v>
      </c>
      <c r="FS709" s="101">
        <f t="shared" si="389"/>
        <v>7</v>
      </c>
      <c r="FT709" s="101">
        <f t="shared" si="390"/>
        <v>3</v>
      </c>
      <c r="FU709" s="101" t="str">
        <f t="shared" si="382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83"/>
        <v>专属强化石3</v>
      </c>
      <c r="FX709" s="101">
        <f t="shared" si="384"/>
        <v>9</v>
      </c>
      <c r="FY709" s="101" t="str">
        <f t="shared" si="385"/>
        <v>专属强化石4</v>
      </c>
      <c r="FZ709" s="101">
        <f t="shared" si="386"/>
        <v>3</v>
      </c>
      <c r="GA709" s="101">
        <f t="shared" si="391"/>
        <v>0.1</v>
      </c>
      <c r="GB709" s="101">
        <f t="shared" si="392"/>
        <v>1</v>
      </c>
      <c r="GC709" s="101">
        <f t="shared" si="393"/>
        <v>15</v>
      </c>
      <c r="GD709" s="101">
        <f t="shared" si="394"/>
        <v>0</v>
      </c>
      <c r="GE709" s="101">
        <f t="shared" si="395"/>
        <v>1</v>
      </c>
      <c r="GF709" s="101">
        <f t="shared" si="396"/>
        <v>4</v>
      </c>
      <c r="GG709" s="101">
        <f t="shared" si="397"/>
        <v>4.9700000000000001E-2</v>
      </c>
      <c r="GH709" s="101">
        <f t="shared" si="398"/>
        <v>1</v>
      </c>
      <c r="GI709" s="101">
        <f t="shared" si="399"/>
        <v>7</v>
      </c>
      <c r="GJ709" s="101">
        <f t="shared" si="400"/>
        <v>0.19889999999999999</v>
      </c>
      <c r="GK709" s="101">
        <f t="shared" si="401"/>
        <v>1</v>
      </c>
      <c r="GL709" s="101">
        <f t="shared" si="402"/>
        <v>15</v>
      </c>
    </row>
    <row r="710" spans="170:194" ht="16.5" x14ac:dyDescent="0.2">
      <c r="FN710" s="101">
        <v>705</v>
      </c>
      <c r="FO710" s="101">
        <f t="shared" si="387"/>
        <v>58</v>
      </c>
      <c r="FP710" s="101">
        <f t="shared" si="380"/>
        <v>9</v>
      </c>
      <c r="FQ710" s="14">
        <f t="shared" si="381"/>
        <v>4</v>
      </c>
      <c r="FR710" s="101" t="str">
        <f t="shared" si="388"/>
        <v>张郃专属武器-魂珠-7 4级</v>
      </c>
      <c r="FS710" s="101">
        <f t="shared" si="389"/>
        <v>7</v>
      </c>
      <c r="FT710" s="101">
        <f t="shared" si="390"/>
        <v>4</v>
      </c>
      <c r="FU710" s="101" t="str">
        <f t="shared" si="382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83"/>
        <v>专属强化石3</v>
      </c>
      <c r="FX710" s="101">
        <f t="shared" si="384"/>
        <v>12</v>
      </c>
      <c r="FY710" s="101" t="str">
        <f t="shared" si="385"/>
        <v>专属强化石4</v>
      </c>
      <c r="FZ710" s="101">
        <f t="shared" si="386"/>
        <v>4</v>
      </c>
      <c r="GA710" s="101">
        <f t="shared" si="391"/>
        <v>0.08</v>
      </c>
      <c r="GB710" s="101">
        <f t="shared" si="392"/>
        <v>1</v>
      </c>
      <c r="GC710" s="101">
        <f t="shared" si="393"/>
        <v>19</v>
      </c>
      <c r="GD710" s="101">
        <f t="shared" si="394"/>
        <v>0</v>
      </c>
      <c r="GE710" s="101">
        <f t="shared" si="395"/>
        <v>1</v>
      </c>
      <c r="GF710" s="101">
        <f t="shared" si="396"/>
        <v>4</v>
      </c>
      <c r="GG710" s="101">
        <f t="shared" si="397"/>
        <v>3.9800000000000002E-2</v>
      </c>
      <c r="GH710" s="101">
        <f t="shared" si="398"/>
        <v>1</v>
      </c>
      <c r="GI710" s="101">
        <f t="shared" si="399"/>
        <v>9</v>
      </c>
      <c r="GJ710" s="101">
        <f t="shared" si="400"/>
        <v>0.15909999999999999</v>
      </c>
      <c r="GK710" s="101">
        <f t="shared" si="401"/>
        <v>1</v>
      </c>
      <c r="GL710" s="101">
        <f t="shared" si="402"/>
        <v>19</v>
      </c>
    </row>
    <row r="711" spans="170:194" ht="16.5" x14ac:dyDescent="0.2">
      <c r="FN711" s="101">
        <v>706</v>
      </c>
      <c r="FO711" s="101">
        <f t="shared" si="387"/>
        <v>59</v>
      </c>
      <c r="FP711" s="101">
        <f t="shared" ref="FP711:FP774" si="403">INT((FN711-1)/80+1)</f>
        <v>9</v>
      </c>
      <c r="FQ711" s="14">
        <f t="shared" ref="FQ711:FQ774" si="404">INDEX($FJ$6:$FJ$26,FP711)</f>
        <v>4</v>
      </c>
      <c r="FR711" s="101" t="str">
        <f t="shared" si="388"/>
        <v>张郃专属武器-魂珠-7 5级</v>
      </c>
      <c r="FS711" s="101">
        <f t="shared" si="389"/>
        <v>7</v>
      </c>
      <c r="FT711" s="101">
        <f t="shared" si="390"/>
        <v>5</v>
      </c>
      <c r="FU711" s="101" t="str">
        <f t="shared" ref="FU711:FU774" si="405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406">IF($FT711&gt;0,IF(INDEX($EI$6:$EI$77,$FO711)&gt;=FW$3,INDEX(EL$6:EL$77,$FO711),""),"")</f>
        <v>专属强化石3</v>
      </c>
      <c r="FX711" s="101">
        <f t="shared" ref="FX711:FX774" si="407">IF($FT711&gt;0,IF(INDEX($EI$6:$EI$77,$FO711)&gt;=FX$3,INDEX(EM$6:EM$77,$FO711),""),"")</f>
        <v>12</v>
      </c>
      <c r="FY711" s="101" t="str">
        <f t="shared" ref="FY711:FY774" si="408">IF($FT711&gt;0,IF(INDEX($EI$6:$EI$77,$FO711)&gt;=FY$3,INDEX(EN$6:EN$77,$FO711),""),"")</f>
        <v>专属强化石4</v>
      </c>
      <c r="FZ711" s="101">
        <f t="shared" ref="FZ711:FZ774" si="409">IF($FT711&gt;0,IF(INDEX($EI$6:$EI$77,$FO711)&gt;=FZ$3,INDEX(EO$6:EO$77,$FO711),""),"")</f>
        <v>4</v>
      </c>
      <c r="GA711" s="101">
        <f t="shared" si="391"/>
        <v>0.05</v>
      </c>
      <c r="GB711" s="101">
        <f t="shared" si="392"/>
        <v>1</v>
      </c>
      <c r="GC711" s="101">
        <f t="shared" si="393"/>
        <v>30</v>
      </c>
      <c r="GD711" s="101">
        <f t="shared" si="394"/>
        <v>0</v>
      </c>
      <c r="GE711" s="101">
        <f t="shared" si="395"/>
        <v>1</v>
      </c>
      <c r="GF711" s="101">
        <f t="shared" si="396"/>
        <v>7</v>
      </c>
      <c r="GG711" s="101">
        <f t="shared" si="397"/>
        <v>2.4899999999999999E-2</v>
      </c>
      <c r="GH711" s="101">
        <f t="shared" si="398"/>
        <v>1</v>
      </c>
      <c r="GI711" s="101">
        <f t="shared" si="399"/>
        <v>14</v>
      </c>
      <c r="GJ711" s="101">
        <f t="shared" si="400"/>
        <v>9.9400000000000002E-2</v>
      </c>
      <c r="GK711" s="101">
        <f t="shared" si="401"/>
        <v>1</v>
      </c>
      <c r="GL711" s="101">
        <f t="shared" si="402"/>
        <v>30</v>
      </c>
    </row>
    <row r="712" spans="170:194" ht="16.5" x14ac:dyDescent="0.2">
      <c r="FN712" s="101">
        <v>707</v>
      </c>
      <c r="FO712" s="101">
        <f t="shared" si="387"/>
        <v>60</v>
      </c>
      <c r="FP712" s="101">
        <f t="shared" si="403"/>
        <v>9</v>
      </c>
      <c r="FQ712" s="14">
        <f t="shared" si="404"/>
        <v>4</v>
      </c>
      <c r="FR712" s="101" t="str">
        <f t="shared" si="388"/>
        <v>张郃专属武器-魂珠-7 6级</v>
      </c>
      <c r="FS712" s="101">
        <f t="shared" si="389"/>
        <v>7</v>
      </c>
      <c r="FT712" s="101">
        <f t="shared" si="390"/>
        <v>6</v>
      </c>
      <c r="FU712" s="101" t="str">
        <f t="shared" si="405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406"/>
        <v>专属强化石3</v>
      </c>
      <c r="FX712" s="101">
        <f t="shared" si="407"/>
        <v>15</v>
      </c>
      <c r="FY712" s="101" t="str">
        <f t="shared" si="408"/>
        <v>专属强化石4</v>
      </c>
      <c r="FZ712" s="101">
        <f t="shared" si="409"/>
        <v>5</v>
      </c>
      <c r="GA712" s="101">
        <f t="shared" si="391"/>
        <v>0.04</v>
      </c>
      <c r="GB712" s="101">
        <f t="shared" si="392"/>
        <v>1</v>
      </c>
      <c r="GC712" s="101">
        <f t="shared" si="393"/>
        <v>39</v>
      </c>
      <c r="GD712" s="101">
        <f t="shared" si="394"/>
        <v>0</v>
      </c>
      <c r="GE712" s="101">
        <f t="shared" si="395"/>
        <v>1</v>
      </c>
      <c r="GF712" s="101">
        <f t="shared" si="396"/>
        <v>9</v>
      </c>
      <c r="GG712" s="101">
        <f t="shared" si="397"/>
        <v>1.9099999999999999E-2</v>
      </c>
      <c r="GH712" s="101">
        <f t="shared" si="398"/>
        <v>1</v>
      </c>
      <c r="GI712" s="101">
        <f t="shared" si="399"/>
        <v>18</v>
      </c>
      <c r="GJ712" s="101">
        <f t="shared" si="400"/>
        <v>7.6499999999999999E-2</v>
      </c>
      <c r="GK712" s="101">
        <f t="shared" si="401"/>
        <v>1</v>
      </c>
      <c r="GL712" s="101">
        <f t="shared" si="402"/>
        <v>39</v>
      </c>
    </row>
    <row r="713" spans="170:194" ht="16.5" x14ac:dyDescent="0.2">
      <c r="FN713" s="101">
        <v>708</v>
      </c>
      <c r="FO713" s="101">
        <f t="shared" si="387"/>
        <v>61</v>
      </c>
      <c r="FP713" s="101">
        <f t="shared" si="403"/>
        <v>9</v>
      </c>
      <c r="FQ713" s="14">
        <f t="shared" si="404"/>
        <v>4</v>
      </c>
      <c r="FR713" s="101" t="str">
        <f t="shared" si="388"/>
        <v>张郃专属武器-魂珠-7 7级</v>
      </c>
      <c r="FS713" s="101">
        <f t="shared" si="389"/>
        <v>7</v>
      </c>
      <c r="FT713" s="101">
        <f t="shared" si="390"/>
        <v>7</v>
      </c>
      <c r="FU713" s="101" t="str">
        <f t="shared" si="405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406"/>
        <v>专属强化石3</v>
      </c>
      <c r="FX713" s="101">
        <f t="shared" si="407"/>
        <v>21</v>
      </c>
      <c r="FY713" s="101" t="str">
        <f t="shared" si="408"/>
        <v>专属强化石4</v>
      </c>
      <c r="FZ713" s="101">
        <f t="shared" si="409"/>
        <v>7</v>
      </c>
      <c r="GA713" s="101">
        <f t="shared" si="391"/>
        <v>0.03</v>
      </c>
      <c r="GB713" s="101">
        <f t="shared" si="392"/>
        <v>1</v>
      </c>
      <c r="GC713" s="101">
        <f t="shared" si="393"/>
        <v>45</v>
      </c>
      <c r="GD713" s="101">
        <f t="shared" si="394"/>
        <v>0</v>
      </c>
      <c r="GE713" s="101">
        <f t="shared" si="395"/>
        <v>1</v>
      </c>
      <c r="GF713" s="101">
        <f t="shared" si="396"/>
        <v>11</v>
      </c>
      <c r="GG713" s="101">
        <f t="shared" si="397"/>
        <v>1.66E-2</v>
      </c>
      <c r="GH713" s="101">
        <f t="shared" si="398"/>
        <v>1</v>
      </c>
      <c r="GI713" s="101">
        <f t="shared" si="399"/>
        <v>21</v>
      </c>
      <c r="GJ713" s="101">
        <f t="shared" si="400"/>
        <v>6.6299999999999998E-2</v>
      </c>
      <c r="GK713" s="101">
        <f t="shared" si="401"/>
        <v>1</v>
      </c>
      <c r="GL713" s="101">
        <f t="shared" si="402"/>
        <v>45</v>
      </c>
    </row>
    <row r="714" spans="170:194" ht="16.5" x14ac:dyDescent="0.2">
      <c r="FN714" s="101">
        <v>709</v>
      </c>
      <c r="FO714" s="101">
        <f t="shared" si="387"/>
        <v>62</v>
      </c>
      <c r="FP714" s="101">
        <f t="shared" si="403"/>
        <v>9</v>
      </c>
      <c r="FQ714" s="14">
        <f t="shared" si="404"/>
        <v>4</v>
      </c>
      <c r="FR714" s="101" t="str">
        <f t="shared" si="388"/>
        <v>张郃专属武器-魂珠-7 8级</v>
      </c>
      <c r="FS714" s="101">
        <f t="shared" si="389"/>
        <v>7</v>
      </c>
      <c r="FT714" s="101">
        <f t="shared" si="390"/>
        <v>8</v>
      </c>
      <c r="FU714" s="101" t="str">
        <f t="shared" si="405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406"/>
        <v>专属强化石3</v>
      </c>
      <c r="FX714" s="101">
        <f t="shared" si="407"/>
        <v>24</v>
      </c>
      <c r="FY714" s="101" t="str">
        <f t="shared" si="408"/>
        <v>专属强化石4</v>
      </c>
      <c r="FZ714" s="101">
        <f t="shared" si="409"/>
        <v>8</v>
      </c>
      <c r="GA714" s="101">
        <f t="shared" si="391"/>
        <v>0.02</v>
      </c>
      <c r="GB714" s="101">
        <f t="shared" si="392"/>
        <v>1</v>
      </c>
      <c r="GC714" s="101">
        <f t="shared" si="393"/>
        <v>64</v>
      </c>
      <c r="GD714" s="101">
        <f t="shared" si="394"/>
        <v>0</v>
      </c>
      <c r="GE714" s="101">
        <f t="shared" si="395"/>
        <v>1</v>
      </c>
      <c r="GF714" s="101">
        <f t="shared" si="396"/>
        <v>15</v>
      </c>
      <c r="GG714" s="101">
        <f t="shared" si="397"/>
        <v>1.17E-2</v>
      </c>
      <c r="GH714" s="101">
        <f t="shared" si="398"/>
        <v>1</v>
      </c>
      <c r="GI714" s="101">
        <f t="shared" si="399"/>
        <v>30</v>
      </c>
      <c r="GJ714" s="101">
        <f t="shared" si="400"/>
        <v>4.6800000000000001E-2</v>
      </c>
      <c r="GK714" s="101">
        <f t="shared" si="401"/>
        <v>1</v>
      </c>
      <c r="GL714" s="101">
        <f t="shared" si="402"/>
        <v>64</v>
      </c>
    </row>
    <row r="715" spans="170:194" ht="16.5" x14ac:dyDescent="0.2">
      <c r="FN715" s="101">
        <v>710</v>
      </c>
      <c r="FO715" s="101">
        <f t="shared" si="387"/>
        <v>63</v>
      </c>
      <c r="FP715" s="101">
        <f t="shared" si="403"/>
        <v>9</v>
      </c>
      <c r="FQ715" s="14">
        <f t="shared" si="404"/>
        <v>4</v>
      </c>
      <c r="FR715" s="101" t="str">
        <f t="shared" si="388"/>
        <v>张郃专属武器-魂珠-7 9级</v>
      </c>
      <c r="FS715" s="101">
        <f t="shared" si="389"/>
        <v>7</v>
      </c>
      <c r="FT715" s="101">
        <f t="shared" si="390"/>
        <v>9</v>
      </c>
      <c r="FU715" s="101" t="str">
        <f t="shared" si="405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406"/>
        <v>专属强化石3</v>
      </c>
      <c r="FX715" s="101">
        <f t="shared" si="407"/>
        <v>30</v>
      </c>
      <c r="FY715" s="101" t="str">
        <f t="shared" si="408"/>
        <v>专属强化石4</v>
      </c>
      <c r="FZ715" s="101">
        <f t="shared" si="409"/>
        <v>10</v>
      </c>
      <c r="GA715" s="101">
        <f t="shared" si="391"/>
        <v>0.02</v>
      </c>
      <c r="GB715" s="101">
        <f t="shared" si="392"/>
        <v>1</v>
      </c>
      <c r="GC715" s="101">
        <f t="shared" si="393"/>
        <v>83</v>
      </c>
      <c r="GD715" s="101">
        <f t="shared" si="394"/>
        <v>0</v>
      </c>
      <c r="GE715" s="101">
        <f t="shared" si="395"/>
        <v>1</v>
      </c>
      <c r="GF715" s="101">
        <f t="shared" si="396"/>
        <v>19</v>
      </c>
      <c r="GG715" s="101">
        <f t="shared" si="397"/>
        <v>8.9999999999999993E-3</v>
      </c>
      <c r="GH715" s="101">
        <f t="shared" si="398"/>
        <v>1</v>
      </c>
      <c r="GI715" s="101">
        <f t="shared" si="399"/>
        <v>39</v>
      </c>
      <c r="GJ715" s="101">
        <f t="shared" si="400"/>
        <v>3.6200000000000003E-2</v>
      </c>
      <c r="GK715" s="101">
        <f t="shared" si="401"/>
        <v>1</v>
      </c>
      <c r="GL715" s="101">
        <f t="shared" si="402"/>
        <v>83</v>
      </c>
    </row>
    <row r="716" spans="170:194" ht="16.5" x14ac:dyDescent="0.2">
      <c r="FN716" s="101">
        <v>711</v>
      </c>
      <c r="FO716" s="101">
        <f t="shared" si="387"/>
        <v>0</v>
      </c>
      <c r="FP716" s="101">
        <f t="shared" si="403"/>
        <v>9</v>
      </c>
      <c r="FQ716" s="14">
        <f t="shared" si="404"/>
        <v>4</v>
      </c>
      <c r="FR716" s="101" t="str">
        <f t="shared" si="388"/>
        <v>张郃专属武器-魂珠-8 0级</v>
      </c>
      <c r="FS716" s="101">
        <f t="shared" si="389"/>
        <v>8</v>
      </c>
      <c r="FT716" s="101">
        <f t="shared" si="390"/>
        <v>0</v>
      </c>
      <c r="FU716" s="101" t="str">
        <f t="shared" si="405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406"/>
        <v/>
      </c>
      <c r="FX716" s="101" t="str">
        <f t="shared" si="407"/>
        <v/>
      </c>
      <c r="FY716" s="101" t="str">
        <f t="shared" si="408"/>
        <v/>
      </c>
      <c r="FZ716" s="101" t="str">
        <f t="shared" si="409"/>
        <v/>
      </c>
      <c r="GA716" s="101" t="str">
        <f t="shared" si="391"/>
        <v/>
      </c>
      <c r="GB716" s="101" t="str">
        <f t="shared" si="392"/>
        <v/>
      </c>
      <c r="GC716" s="101" t="str">
        <f t="shared" si="393"/>
        <v/>
      </c>
      <c r="GD716" s="101" t="str">
        <f t="shared" si="394"/>
        <v/>
      </c>
      <c r="GE716" s="101" t="str">
        <f t="shared" si="395"/>
        <v/>
      </c>
      <c r="GF716" s="101" t="str">
        <f t="shared" si="396"/>
        <v/>
      </c>
      <c r="GG716" s="101" t="str">
        <f t="shared" si="397"/>
        <v/>
      </c>
      <c r="GH716" s="101" t="str">
        <f t="shared" si="398"/>
        <v/>
      </c>
      <c r="GI716" s="101" t="str">
        <f t="shared" si="399"/>
        <v/>
      </c>
      <c r="GJ716" s="101" t="str">
        <f t="shared" si="400"/>
        <v/>
      </c>
      <c r="GK716" s="101" t="str">
        <f t="shared" si="401"/>
        <v/>
      </c>
      <c r="GL716" s="101" t="str">
        <f t="shared" si="402"/>
        <v/>
      </c>
    </row>
    <row r="717" spans="170:194" ht="16.5" x14ac:dyDescent="0.2">
      <c r="FN717" s="101">
        <v>712</v>
      </c>
      <c r="FO717" s="101">
        <f t="shared" si="387"/>
        <v>64</v>
      </c>
      <c r="FP717" s="101">
        <f t="shared" si="403"/>
        <v>9</v>
      </c>
      <c r="FQ717" s="14">
        <f t="shared" si="404"/>
        <v>4</v>
      </c>
      <c r="FR717" s="101" t="str">
        <f t="shared" si="388"/>
        <v>张郃专属武器-魂珠-8 1级</v>
      </c>
      <c r="FS717" s="101">
        <f t="shared" si="389"/>
        <v>8</v>
      </c>
      <c r="FT717" s="101">
        <f t="shared" si="390"/>
        <v>1</v>
      </c>
      <c r="FU717" s="101" t="str">
        <f t="shared" si="405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406"/>
        <v>专属强化石4</v>
      </c>
      <c r="FX717" s="101">
        <f t="shared" si="407"/>
        <v>5</v>
      </c>
      <c r="FY717" s="101" t="str">
        <f t="shared" si="408"/>
        <v/>
      </c>
      <c r="FZ717" s="101" t="str">
        <f t="shared" si="409"/>
        <v/>
      </c>
      <c r="GA717" s="101">
        <f t="shared" si="391"/>
        <v>0.11</v>
      </c>
      <c r="GB717" s="101">
        <f t="shared" si="392"/>
        <v>1</v>
      </c>
      <c r="GC717" s="101">
        <f t="shared" si="393"/>
        <v>13</v>
      </c>
      <c r="GD717" s="101">
        <f t="shared" si="394"/>
        <v>0</v>
      </c>
      <c r="GE717" s="101">
        <f t="shared" si="395"/>
        <v>1</v>
      </c>
      <c r="GF717" s="101">
        <f t="shared" si="396"/>
        <v>3</v>
      </c>
      <c r="GG717" s="101">
        <f t="shared" si="397"/>
        <v>5.6500000000000002E-2</v>
      </c>
      <c r="GH717" s="101">
        <f t="shared" si="398"/>
        <v>1</v>
      </c>
      <c r="GI717" s="101">
        <f t="shared" si="399"/>
        <v>6</v>
      </c>
      <c r="GJ717" s="101">
        <f t="shared" si="400"/>
        <v>0.22600000000000001</v>
      </c>
      <c r="GK717" s="101">
        <f t="shared" si="401"/>
        <v>1</v>
      </c>
      <c r="GL717" s="101">
        <f t="shared" si="402"/>
        <v>13</v>
      </c>
    </row>
    <row r="718" spans="170:194" ht="16.5" x14ac:dyDescent="0.2">
      <c r="FN718" s="101">
        <v>713</v>
      </c>
      <c r="FO718" s="101">
        <f t="shared" si="387"/>
        <v>65</v>
      </c>
      <c r="FP718" s="101">
        <f t="shared" si="403"/>
        <v>9</v>
      </c>
      <c r="FQ718" s="14">
        <f t="shared" si="404"/>
        <v>4</v>
      </c>
      <c r="FR718" s="101" t="str">
        <f t="shared" si="388"/>
        <v>张郃专属武器-魂珠-8 2级</v>
      </c>
      <c r="FS718" s="101">
        <f t="shared" si="389"/>
        <v>8</v>
      </c>
      <c r="FT718" s="101">
        <f t="shared" si="390"/>
        <v>2</v>
      </c>
      <c r="FU718" s="101" t="str">
        <f t="shared" si="405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406"/>
        <v>专属强化石4</v>
      </c>
      <c r="FX718" s="101">
        <f t="shared" si="407"/>
        <v>8</v>
      </c>
      <c r="FY718" s="101" t="str">
        <f t="shared" si="408"/>
        <v/>
      </c>
      <c r="FZ718" s="101" t="str">
        <f t="shared" si="409"/>
        <v/>
      </c>
      <c r="GA718" s="101">
        <f t="shared" si="391"/>
        <v>0.09</v>
      </c>
      <c r="GB718" s="101">
        <f t="shared" si="392"/>
        <v>1</v>
      </c>
      <c r="GC718" s="101">
        <f t="shared" si="393"/>
        <v>17</v>
      </c>
      <c r="GD718" s="101">
        <f t="shared" si="394"/>
        <v>0</v>
      </c>
      <c r="GE718" s="101">
        <f t="shared" si="395"/>
        <v>1</v>
      </c>
      <c r="GF718" s="101">
        <f t="shared" si="396"/>
        <v>4</v>
      </c>
      <c r="GG718" s="101">
        <f t="shared" si="397"/>
        <v>4.5199999999999997E-2</v>
      </c>
      <c r="GH718" s="101">
        <f t="shared" si="398"/>
        <v>1</v>
      </c>
      <c r="GI718" s="101">
        <f t="shared" si="399"/>
        <v>8</v>
      </c>
      <c r="GJ718" s="101">
        <f t="shared" si="400"/>
        <v>0.18079999999999999</v>
      </c>
      <c r="GK718" s="101">
        <f t="shared" si="401"/>
        <v>1</v>
      </c>
      <c r="GL718" s="101">
        <f t="shared" si="402"/>
        <v>17</v>
      </c>
    </row>
    <row r="719" spans="170:194" ht="16.5" x14ac:dyDescent="0.2">
      <c r="FN719" s="101">
        <v>714</v>
      </c>
      <c r="FO719" s="101">
        <f t="shared" si="387"/>
        <v>66</v>
      </c>
      <c r="FP719" s="101">
        <f t="shared" si="403"/>
        <v>9</v>
      </c>
      <c r="FQ719" s="14">
        <f t="shared" si="404"/>
        <v>4</v>
      </c>
      <c r="FR719" s="101" t="str">
        <f t="shared" si="388"/>
        <v>张郃专属武器-魂珠-8 3级</v>
      </c>
      <c r="FS719" s="101">
        <f t="shared" si="389"/>
        <v>8</v>
      </c>
      <c r="FT719" s="101">
        <f t="shared" si="390"/>
        <v>3</v>
      </c>
      <c r="FU719" s="101" t="str">
        <f t="shared" si="405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406"/>
        <v>专属强化石4</v>
      </c>
      <c r="FX719" s="101">
        <f t="shared" si="407"/>
        <v>10</v>
      </c>
      <c r="FY719" s="101" t="str">
        <f t="shared" si="408"/>
        <v/>
      </c>
      <c r="FZ719" s="101" t="str">
        <f t="shared" si="409"/>
        <v/>
      </c>
      <c r="GA719" s="101">
        <f t="shared" si="391"/>
        <v>0.08</v>
      </c>
      <c r="GB719" s="101">
        <f t="shared" si="392"/>
        <v>1</v>
      </c>
      <c r="GC719" s="101">
        <f t="shared" si="393"/>
        <v>20</v>
      </c>
      <c r="GD719" s="101">
        <f t="shared" si="394"/>
        <v>0</v>
      </c>
      <c r="GE719" s="101">
        <f t="shared" si="395"/>
        <v>1</v>
      </c>
      <c r="GF719" s="101">
        <f t="shared" si="396"/>
        <v>5</v>
      </c>
      <c r="GG719" s="101">
        <f t="shared" si="397"/>
        <v>3.7699999999999997E-2</v>
      </c>
      <c r="GH719" s="101">
        <f t="shared" si="398"/>
        <v>1</v>
      </c>
      <c r="GI719" s="101">
        <f t="shared" si="399"/>
        <v>9</v>
      </c>
      <c r="GJ719" s="101">
        <f t="shared" si="400"/>
        <v>0.1507</v>
      </c>
      <c r="GK719" s="101">
        <f t="shared" si="401"/>
        <v>1</v>
      </c>
      <c r="GL719" s="101">
        <f t="shared" si="402"/>
        <v>20</v>
      </c>
    </row>
    <row r="720" spans="170:194" ht="16.5" x14ac:dyDescent="0.2">
      <c r="FN720" s="101">
        <v>715</v>
      </c>
      <c r="FO720" s="101">
        <f t="shared" si="387"/>
        <v>67</v>
      </c>
      <c r="FP720" s="101">
        <f t="shared" si="403"/>
        <v>9</v>
      </c>
      <c r="FQ720" s="14">
        <f t="shared" si="404"/>
        <v>4</v>
      </c>
      <c r="FR720" s="101" t="str">
        <f t="shared" si="388"/>
        <v>张郃专属武器-魂珠-8 4级</v>
      </c>
      <c r="FS720" s="101">
        <f t="shared" si="389"/>
        <v>8</v>
      </c>
      <c r="FT720" s="101">
        <f t="shared" si="390"/>
        <v>4</v>
      </c>
      <c r="FU720" s="101" t="str">
        <f t="shared" si="405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406"/>
        <v>专属强化石4</v>
      </c>
      <c r="FX720" s="101">
        <f t="shared" si="407"/>
        <v>12</v>
      </c>
      <c r="FY720" s="101" t="str">
        <f t="shared" si="408"/>
        <v/>
      </c>
      <c r="FZ720" s="101" t="str">
        <f t="shared" si="409"/>
        <v/>
      </c>
      <c r="GA720" s="101">
        <f t="shared" si="391"/>
        <v>0.05</v>
      </c>
      <c r="GB720" s="101">
        <f t="shared" si="392"/>
        <v>1</v>
      </c>
      <c r="GC720" s="101">
        <f t="shared" si="393"/>
        <v>28</v>
      </c>
      <c r="GD720" s="101">
        <f t="shared" si="394"/>
        <v>0</v>
      </c>
      <c r="GE720" s="101">
        <f t="shared" si="395"/>
        <v>1</v>
      </c>
      <c r="GF720" s="101">
        <f t="shared" si="396"/>
        <v>6</v>
      </c>
      <c r="GG720" s="101">
        <f t="shared" si="397"/>
        <v>2.7099999999999999E-2</v>
      </c>
      <c r="GH720" s="101">
        <f t="shared" si="398"/>
        <v>1</v>
      </c>
      <c r="GI720" s="101">
        <f t="shared" si="399"/>
        <v>13</v>
      </c>
      <c r="GJ720" s="101">
        <f t="shared" si="400"/>
        <v>0.1085</v>
      </c>
      <c r="GK720" s="101">
        <f t="shared" si="401"/>
        <v>1</v>
      </c>
      <c r="GL720" s="101">
        <f t="shared" si="402"/>
        <v>28</v>
      </c>
    </row>
    <row r="721" spans="170:194" ht="16.5" x14ac:dyDescent="0.2">
      <c r="FN721" s="101">
        <v>716</v>
      </c>
      <c r="FO721" s="101">
        <f t="shared" si="387"/>
        <v>68</v>
      </c>
      <c r="FP721" s="101">
        <f t="shared" si="403"/>
        <v>9</v>
      </c>
      <c r="FQ721" s="14">
        <f t="shared" si="404"/>
        <v>4</v>
      </c>
      <c r="FR721" s="101" t="str">
        <f t="shared" si="388"/>
        <v>张郃专属武器-魂珠-8 5级</v>
      </c>
      <c r="FS721" s="101">
        <f t="shared" si="389"/>
        <v>8</v>
      </c>
      <c r="FT721" s="101">
        <f t="shared" si="390"/>
        <v>5</v>
      </c>
      <c r="FU721" s="101" t="str">
        <f t="shared" si="405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406"/>
        <v>专属强化石4</v>
      </c>
      <c r="FX721" s="101">
        <f t="shared" si="407"/>
        <v>15</v>
      </c>
      <c r="FY721" s="101" t="str">
        <f t="shared" si="408"/>
        <v/>
      </c>
      <c r="FZ721" s="101" t="str">
        <f t="shared" si="409"/>
        <v/>
      </c>
      <c r="GA721" s="101">
        <f t="shared" si="391"/>
        <v>0.04</v>
      </c>
      <c r="GB721" s="101">
        <f t="shared" si="392"/>
        <v>1</v>
      </c>
      <c r="GC721" s="101">
        <f t="shared" si="393"/>
        <v>35</v>
      </c>
      <c r="GD721" s="101">
        <f t="shared" si="394"/>
        <v>0</v>
      </c>
      <c r="GE721" s="101">
        <f t="shared" si="395"/>
        <v>1</v>
      </c>
      <c r="GF721" s="101">
        <f t="shared" si="396"/>
        <v>8</v>
      </c>
      <c r="GG721" s="101">
        <f t="shared" si="397"/>
        <v>2.12E-2</v>
      </c>
      <c r="GH721" s="101">
        <f t="shared" si="398"/>
        <v>1</v>
      </c>
      <c r="GI721" s="101">
        <f t="shared" si="399"/>
        <v>17</v>
      </c>
      <c r="GJ721" s="101">
        <f t="shared" si="400"/>
        <v>8.4699999999999998E-2</v>
      </c>
      <c r="GK721" s="101">
        <f t="shared" si="401"/>
        <v>1</v>
      </c>
      <c r="GL721" s="101">
        <f t="shared" si="402"/>
        <v>35</v>
      </c>
    </row>
    <row r="722" spans="170:194" ht="16.5" x14ac:dyDescent="0.2">
      <c r="FN722" s="101">
        <v>717</v>
      </c>
      <c r="FO722" s="101">
        <f t="shared" si="387"/>
        <v>69</v>
      </c>
      <c r="FP722" s="101">
        <f t="shared" si="403"/>
        <v>9</v>
      </c>
      <c r="FQ722" s="14">
        <f t="shared" si="404"/>
        <v>4</v>
      </c>
      <c r="FR722" s="101" t="str">
        <f t="shared" si="388"/>
        <v>张郃专属武器-魂珠-8 6级</v>
      </c>
      <c r="FS722" s="101">
        <f t="shared" si="389"/>
        <v>8</v>
      </c>
      <c r="FT722" s="101">
        <f t="shared" si="390"/>
        <v>6</v>
      </c>
      <c r="FU722" s="101" t="str">
        <f t="shared" si="405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406"/>
        <v>专属强化石4</v>
      </c>
      <c r="FX722" s="101">
        <f t="shared" si="407"/>
        <v>18</v>
      </c>
      <c r="FY722" s="101" t="str">
        <f t="shared" si="408"/>
        <v/>
      </c>
      <c r="FZ722" s="101" t="str">
        <f t="shared" si="409"/>
        <v/>
      </c>
      <c r="GA722" s="101">
        <f t="shared" si="391"/>
        <v>0.03</v>
      </c>
      <c r="GB722" s="101">
        <f t="shared" si="392"/>
        <v>1</v>
      </c>
      <c r="GC722" s="101">
        <f t="shared" si="393"/>
        <v>48</v>
      </c>
      <c r="GD722" s="101">
        <f t="shared" si="394"/>
        <v>0</v>
      </c>
      <c r="GE722" s="101">
        <f t="shared" si="395"/>
        <v>1</v>
      </c>
      <c r="GF722" s="101">
        <f t="shared" si="396"/>
        <v>11</v>
      </c>
      <c r="GG722" s="101">
        <f t="shared" si="397"/>
        <v>1.5599999999999999E-2</v>
      </c>
      <c r="GH722" s="101">
        <f t="shared" si="398"/>
        <v>1</v>
      </c>
      <c r="GI722" s="101">
        <f t="shared" si="399"/>
        <v>22</v>
      </c>
      <c r="GJ722" s="101">
        <f t="shared" si="400"/>
        <v>6.2600000000000003E-2</v>
      </c>
      <c r="GK722" s="101">
        <f t="shared" si="401"/>
        <v>1</v>
      </c>
      <c r="GL722" s="101">
        <f t="shared" si="402"/>
        <v>48</v>
      </c>
    </row>
    <row r="723" spans="170:194" ht="16.5" x14ac:dyDescent="0.2">
      <c r="FN723" s="101">
        <v>718</v>
      </c>
      <c r="FO723" s="101">
        <f t="shared" si="387"/>
        <v>70</v>
      </c>
      <c r="FP723" s="101">
        <f t="shared" si="403"/>
        <v>9</v>
      </c>
      <c r="FQ723" s="14">
        <f t="shared" si="404"/>
        <v>4</v>
      </c>
      <c r="FR723" s="101" t="str">
        <f t="shared" si="388"/>
        <v>张郃专属武器-魂珠-8 7级</v>
      </c>
      <c r="FS723" s="101">
        <f t="shared" si="389"/>
        <v>8</v>
      </c>
      <c r="FT723" s="101">
        <f t="shared" si="390"/>
        <v>7</v>
      </c>
      <c r="FU723" s="101" t="str">
        <f t="shared" si="405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406"/>
        <v>专属强化石4</v>
      </c>
      <c r="FX723" s="101">
        <f t="shared" si="407"/>
        <v>25</v>
      </c>
      <c r="FY723" s="101" t="str">
        <f t="shared" si="408"/>
        <v/>
      </c>
      <c r="FZ723" s="101" t="str">
        <f t="shared" si="409"/>
        <v/>
      </c>
      <c r="GA723" s="101">
        <f t="shared" si="391"/>
        <v>0.03</v>
      </c>
      <c r="GB723" s="101">
        <f t="shared" si="392"/>
        <v>1</v>
      </c>
      <c r="GC723" s="101">
        <f t="shared" si="393"/>
        <v>56</v>
      </c>
      <c r="GD723" s="101">
        <f t="shared" si="394"/>
        <v>0</v>
      </c>
      <c r="GE723" s="101">
        <f t="shared" si="395"/>
        <v>1</v>
      </c>
      <c r="GF723" s="101">
        <f t="shared" si="396"/>
        <v>13</v>
      </c>
      <c r="GG723" s="101">
        <f t="shared" si="397"/>
        <v>1.35E-2</v>
      </c>
      <c r="GH723" s="101">
        <f t="shared" si="398"/>
        <v>1</v>
      </c>
      <c r="GI723" s="101">
        <f t="shared" si="399"/>
        <v>26</v>
      </c>
      <c r="GJ723" s="101">
        <f t="shared" si="400"/>
        <v>5.3800000000000001E-2</v>
      </c>
      <c r="GK723" s="101">
        <f t="shared" si="401"/>
        <v>1</v>
      </c>
      <c r="GL723" s="101">
        <f t="shared" si="402"/>
        <v>56</v>
      </c>
    </row>
    <row r="724" spans="170:194" ht="16.5" x14ac:dyDescent="0.2">
      <c r="FN724" s="101">
        <v>719</v>
      </c>
      <c r="FO724" s="101">
        <f t="shared" si="387"/>
        <v>71</v>
      </c>
      <c r="FP724" s="101">
        <f t="shared" si="403"/>
        <v>9</v>
      </c>
      <c r="FQ724" s="14">
        <f t="shared" si="404"/>
        <v>4</v>
      </c>
      <c r="FR724" s="101" t="str">
        <f t="shared" si="388"/>
        <v>张郃专属武器-魂珠-8 8级</v>
      </c>
      <c r="FS724" s="101">
        <f t="shared" si="389"/>
        <v>8</v>
      </c>
      <c r="FT724" s="101">
        <f t="shared" si="390"/>
        <v>8</v>
      </c>
      <c r="FU724" s="101" t="str">
        <f t="shared" si="405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406"/>
        <v>专属强化石4</v>
      </c>
      <c r="FX724" s="101">
        <f t="shared" si="407"/>
        <v>30</v>
      </c>
      <c r="FY724" s="101" t="str">
        <f t="shared" si="408"/>
        <v/>
      </c>
      <c r="FZ724" s="101" t="str">
        <f t="shared" si="409"/>
        <v/>
      </c>
      <c r="GA724" s="101">
        <f t="shared" si="391"/>
        <v>0.02</v>
      </c>
      <c r="GB724" s="101">
        <f t="shared" si="392"/>
        <v>1</v>
      </c>
      <c r="GC724" s="101">
        <f t="shared" si="393"/>
        <v>75</v>
      </c>
      <c r="GD724" s="101">
        <f t="shared" si="394"/>
        <v>0</v>
      </c>
      <c r="GE724" s="101">
        <f t="shared" si="395"/>
        <v>1</v>
      </c>
      <c r="GF724" s="101">
        <f t="shared" si="396"/>
        <v>18</v>
      </c>
      <c r="GG724" s="101">
        <f t="shared" si="397"/>
        <v>0.01</v>
      </c>
      <c r="GH724" s="101">
        <f t="shared" si="398"/>
        <v>1</v>
      </c>
      <c r="GI724" s="101">
        <f t="shared" si="399"/>
        <v>35</v>
      </c>
      <c r="GJ724" s="101">
        <f t="shared" si="400"/>
        <v>3.9899999999999998E-2</v>
      </c>
      <c r="GK724" s="101">
        <f t="shared" si="401"/>
        <v>1</v>
      </c>
      <c r="GL724" s="101">
        <f t="shared" si="402"/>
        <v>75</v>
      </c>
    </row>
    <row r="725" spans="170:194" ht="16.5" x14ac:dyDescent="0.2">
      <c r="FN725" s="101">
        <v>720</v>
      </c>
      <c r="FO725" s="101">
        <f t="shared" si="387"/>
        <v>72</v>
      </c>
      <c r="FP725" s="101">
        <f t="shared" si="403"/>
        <v>9</v>
      </c>
      <c r="FQ725" s="14">
        <f t="shared" si="404"/>
        <v>4</v>
      </c>
      <c r="FR725" s="101" t="str">
        <f t="shared" si="388"/>
        <v>张郃专属武器-魂珠-8 9级</v>
      </c>
      <c r="FS725" s="101">
        <f t="shared" si="389"/>
        <v>8</v>
      </c>
      <c r="FT725" s="101">
        <f t="shared" si="390"/>
        <v>9</v>
      </c>
      <c r="FU725" s="101" t="str">
        <f t="shared" si="405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406"/>
        <v>专属强化石4</v>
      </c>
      <c r="FX725" s="101">
        <f t="shared" si="407"/>
        <v>30</v>
      </c>
      <c r="FY725" s="101" t="str">
        <f t="shared" si="408"/>
        <v/>
      </c>
      <c r="FZ725" s="101" t="str">
        <f t="shared" si="409"/>
        <v/>
      </c>
      <c r="GA725" s="101">
        <f t="shared" si="391"/>
        <v>0.01</v>
      </c>
      <c r="GB725" s="101">
        <f t="shared" si="392"/>
        <v>1</v>
      </c>
      <c r="GC725" s="101">
        <f t="shared" si="393"/>
        <v>122</v>
      </c>
      <c r="GD725" s="101">
        <f t="shared" si="394"/>
        <v>0</v>
      </c>
      <c r="GE725" s="101">
        <f t="shared" si="395"/>
        <v>1</v>
      </c>
      <c r="GF725" s="101">
        <f t="shared" si="396"/>
        <v>28</v>
      </c>
      <c r="GG725" s="101">
        <f t="shared" si="397"/>
        <v>6.1999999999999998E-3</v>
      </c>
      <c r="GH725" s="101">
        <f t="shared" si="398"/>
        <v>1</v>
      </c>
      <c r="GI725" s="101">
        <f t="shared" si="399"/>
        <v>57</v>
      </c>
      <c r="GJ725" s="101">
        <f t="shared" si="400"/>
        <v>2.47E-2</v>
      </c>
      <c r="GK725" s="101">
        <f t="shared" si="401"/>
        <v>1</v>
      </c>
      <c r="GL725" s="101">
        <f t="shared" si="402"/>
        <v>122</v>
      </c>
    </row>
    <row r="726" spans="170:194" ht="16.5" x14ac:dyDescent="0.2">
      <c r="FN726" s="101">
        <v>721</v>
      </c>
      <c r="FO726" s="101">
        <f t="shared" ref="FO726:FO789" si="410">IF(FT726&gt;0,(FS726-1)*9+FT726,0)</f>
        <v>0</v>
      </c>
      <c r="FP726" s="101">
        <f t="shared" si="403"/>
        <v>10</v>
      </c>
      <c r="FQ726" s="14">
        <f t="shared" si="404"/>
        <v>4</v>
      </c>
      <c r="FR726" s="101" t="str">
        <f t="shared" ref="FR726:FR789" si="411">INDEX($FI$6:$FI$26,FP726)&amp;"专属武器-魂珠-"&amp;FS726&amp;" "&amp;FT726&amp;"级"</f>
        <v>张飞专属武器-魂珠-1 0级</v>
      </c>
      <c r="FS726" s="101">
        <f t="shared" ref="FS726:FS789" si="412">INT((FN726-(FP726-1)*80-1)/10)+1</f>
        <v>1</v>
      </c>
      <c r="FT726" s="101">
        <f t="shared" ref="FT726:FT789" si="413">FN726-(FP726-1)*80-(FS726-1)*10-1</f>
        <v>0</v>
      </c>
      <c r="FU726" s="101" t="str">
        <f t="shared" si="405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406"/>
        <v/>
      </c>
      <c r="FX726" s="101" t="str">
        <f t="shared" si="407"/>
        <v/>
      </c>
      <c r="FY726" s="101" t="str">
        <f t="shared" si="408"/>
        <v/>
      </c>
      <c r="FZ726" s="101" t="str">
        <f t="shared" si="409"/>
        <v/>
      </c>
      <c r="GA726" s="101" t="str">
        <f t="shared" ref="GA726:GA789" si="414">IF($FT726&gt;0,INDEX(EP$6:EP$77,$FO726),"")</f>
        <v/>
      </c>
      <c r="GB726" s="101" t="str">
        <f t="shared" ref="GB726:GB789" si="415">IF($FT726&gt;0,INDEX(EQ$6:EQ$77,$FO726),"")</f>
        <v/>
      </c>
      <c r="GC726" s="101" t="str">
        <f t="shared" ref="GC726:GC789" si="416">IF($FT726&gt;0,INDEX(ER$6:ER$77,$FO726),"")</f>
        <v/>
      </c>
      <c r="GD726" s="101" t="str">
        <f t="shared" ref="GD726:GD789" si="417">IF($FT726&gt;0,INDEX(EV$6:EV$77,$FO726),"")</f>
        <v/>
      </c>
      <c r="GE726" s="101" t="str">
        <f t="shared" ref="GE726:GE789" si="418">IF($FT726&gt;0,INDEX(EW$6:EW$77,$FO726),"")</f>
        <v/>
      </c>
      <c r="GF726" s="101" t="str">
        <f t="shared" ref="GF726:GF789" si="419">IF($FT726&gt;0,INDEX(EX$6:EX$77,$FO726),"")</f>
        <v/>
      </c>
      <c r="GG726" s="101" t="str">
        <f t="shared" ref="GG726:GG789" si="420">IF($FT726&gt;0,INDEX(EY$6:EY$77,$FO726),"")</f>
        <v/>
      </c>
      <c r="GH726" s="101" t="str">
        <f t="shared" ref="GH726:GH789" si="421">IF($FT726&gt;0,INDEX(EZ$6:EZ$77,$FO726),"")</f>
        <v/>
      </c>
      <c r="GI726" s="101" t="str">
        <f t="shared" ref="GI726:GI789" si="422">IF($FT726&gt;0,INDEX(FA$6:FA$77,$FO726),"")</f>
        <v/>
      </c>
      <c r="GJ726" s="101" t="str">
        <f t="shared" ref="GJ726:GJ789" si="423">IF($FT726&gt;0,INDEX(FB$6:FB$77,$FO726),"")</f>
        <v/>
      </c>
      <c r="GK726" s="101" t="str">
        <f t="shared" ref="GK726:GK789" si="424">IF($FT726&gt;0,INDEX(FC$6:FC$77,$FO726),"")</f>
        <v/>
      </c>
      <c r="GL726" s="101" t="str">
        <f t="shared" ref="GL726:GL789" si="425">IF($FT726&gt;0,INDEX(FD$6:FD$77,$FO726),"")</f>
        <v/>
      </c>
    </row>
    <row r="727" spans="170:194" ht="16.5" x14ac:dyDescent="0.2">
      <c r="FN727" s="101">
        <v>722</v>
      </c>
      <c r="FO727" s="101">
        <f t="shared" si="410"/>
        <v>1</v>
      </c>
      <c r="FP727" s="101">
        <f t="shared" si="403"/>
        <v>10</v>
      </c>
      <c r="FQ727" s="14">
        <f t="shared" si="404"/>
        <v>4</v>
      </c>
      <c r="FR727" s="101" t="str">
        <f t="shared" si="411"/>
        <v>张飞专属武器-魂珠-1 1级</v>
      </c>
      <c r="FS727" s="101">
        <f t="shared" si="412"/>
        <v>1</v>
      </c>
      <c r="FT727" s="101">
        <f t="shared" si="413"/>
        <v>1</v>
      </c>
      <c r="FU727" s="101" t="str">
        <f t="shared" si="405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406"/>
        <v>专属强化石1</v>
      </c>
      <c r="FX727" s="101">
        <f t="shared" si="407"/>
        <v>1</v>
      </c>
      <c r="FY727" s="101" t="str">
        <f t="shared" si="408"/>
        <v/>
      </c>
      <c r="FZ727" s="101" t="str">
        <f t="shared" si="409"/>
        <v/>
      </c>
      <c r="GA727" s="101">
        <f t="shared" si="414"/>
        <v>0.32</v>
      </c>
      <c r="GB727" s="101">
        <f t="shared" si="415"/>
        <v>1</v>
      </c>
      <c r="GC727" s="101">
        <f t="shared" si="416"/>
        <v>5</v>
      </c>
      <c r="GD727" s="101">
        <f t="shared" si="417"/>
        <v>0</v>
      </c>
      <c r="GE727" s="101">
        <f t="shared" si="418"/>
        <v>1</v>
      </c>
      <c r="GF727" s="101">
        <f t="shared" si="419"/>
        <v>1</v>
      </c>
      <c r="GG727" s="101">
        <f t="shared" si="420"/>
        <v>0.1595</v>
      </c>
      <c r="GH727" s="101">
        <f t="shared" si="421"/>
        <v>1</v>
      </c>
      <c r="GI727" s="101">
        <f t="shared" si="422"/>
        <v>2</v>
      </c>
      <c r="GJ727" s="101">
        <f t="shared" si="423"/>
        <v>0.63819999999999999</v>
      </c>
      <c r="GK727" s="101">
        <f t="shared" si="424"/>
        <v>1</v>
      </c>
      <c r="GL727" s="101">
        <f t="shared" si="425"/>
        <v>5</v>
      </c>
    </row>
    <row r="728" spans="170:194" ht="16.5" x14ac:dyDescent="0.2">
      <c r="FN728" s="101">
        <v>723</v>
      </c>
      <c r="FO728" s="101">
        <f t="shared" si="410"/>
        <v>2</v>
      </c>
      <c r="FP728" s="101">
        <f t="shared" si="403"/>
        <v>10</v>
      </c>
      <c r="FQ728" s="14">
        <f t="shared" si="404"/>
        <v>4</v>
      </c>
      <c r="FR728" s="101" t="str">
        <f t="shared" si="411"/>
        <v>张飞专属武器-魂珠-1 2级</v>
      </c>
      <c r="FS728" s="101">
        <f t="shared" si="412"/>
        <v>1</v>
      </c>
      <c r="FT728" s="101">
        <f t="shared" si="413"/>
        <v>2</v>
      </c>
      <c r="FU728" s="101" t="str">
        <f t="shared" si="405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406"/>
        <v>专属强化石1</v>
      </c>
      <c r="FX728" s="101">
        <f t="shared" si="407"/>
        <v>2</v>
      </c>
      <c r="FY728" s="101" t="str">
        <f t="shared" si="408"/>
        <v/>
      </c>
      <c r="FZ728" s="101" t="str">
        <f t="shared" si="409"/>
        <v/>
      </c>
      <c r="GA728" s="101">
        <f t="shared" si="414"/>
        <v>0.32</v>
      </c>
      <c r="GB728" s="101">
        <f t="shared" si="415"/>
        <v>1</v>
      </c>
      <c r="GC728" s="101">
        <f t="shared" si="416"/>
        <v>5</v>
      </c>
      <c r="GD728" s="101">
        <f t="shared" si="417"/>
        <v>0</v>
      </c>
      <c r="GE728" s="101">
        <f t="shared" si="418"/>
        <v>1</v>
      </c>
      <c r="GF728" s="101">
        <f t="shared" si="419"/>
        <v>1</v>
      </c>
      <c r="GG728" s="101">
        <f t="shared" si="420"/>
        <v>0.1595</v>
      </c>
      <c r="GH728" s="101">
        <f t="shared" si="421"/>
        <v>1</v>
      </c>
      <c r="GI728" s="101">
        <f t="shared" si="422"/>
        <v>2</v>
      </c>
      <c r="GJ728" s="101">
        <f t="shared" si="423"/>
        <v>0.63819999999999999</v>
      </c>
      <c r="GK728" s="101">
        <f t="shared" si="424"/>
        <v>1</v>
      </c>
      <c r="GL728" s="101">
        <f t="shared" si="425"/>
        <v>5</v>
      </c>
    </row>
    <row r="729" spans="170:194" ht="16.5" x14ac:dyDescent="0.2">
      <c r="FN729" s="101">
        <v>724</v>
      </c>
      <c r="FO729" s="101">
        <f t="shared" si="410"/>
        <v>3</v>
      </c>
      <c r="FP729" s="101">
        <f t="shared" si="403"/>
        <v>10</v>
      </c>
      <c r="FQ729" s="14">
        <f t="shared" si="404"/>
        <v>4</v>
      </c>
      <c r="FR729" s="101" t="str">
        <f t="shared" si="411"/>
        <v>张飞专属武器-魂珠-1 3级</v>
      </c>
      <c r="FS729" s="101">
        <f t="shared" si="412"/>
        <v>1</v>
      </c>
      <c r="FT729" s="101">
        <f t="shared" si="413"/>
        <v>3</v>
      </c>
      <c r="FU729" s="101" t="str">
        <f t="shared" si="405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406"/>
        <v>专属强化石1</v>
      </c>
      <c r="FX729" s="101">
        <f t="shared" si="407"/>
        <v>3</v>
      </c>
      <c r="FY729" s="101" t="str">
        <f t="shared" si="408"/>
        <v/>
      </c>
      <c r="FZ729" s="101" t="str">
        <f t="shared" si="409"/>
        <v/>
      </c>
      <c r="GA729" s="101">
        <f t="shared" si="414"/>
        <v>0.32</v>
      </c>
      <c r="GB729" s="101">
        <f t="shared" si="415"/>
        <v>1</v>
      </c>
      <c r="GC729" s="101">
        <f t="shared" si="416"/>
        <v>5</v>
      </c>
      <c r="GD729" s="101">
        <f t="shared" si="417"/>
        <v>0</v>
      </c>
      <c r="GE729" s="101">
        <f t="shared" si="418"/>
        <v>1</v>
      </c>
      <c r="GF729" s="101">
        <f t="shared" si="419"/>
        <v>1</v>
      </c>
      <c r="GG729" s="101">
        <f t="shared" si="420"/>
        <v>0.1595</v>
      </c>
      <c r="GH729" s="101">
        <f t="shared" si="421"/>
        <v>1</v>
      </c>
      <c r="GI729" s="101">
        <f t="shared" si="422"/>
        <v>2</v>
      </c>
      <c r="GJ729" s="101">
        <f t="shared" si="423"/>
        <v>0.63819999999999999</v>
      </c>
      <c r="GK729" s="101">
        <f t="shared" si="424"/>
        <v>1</v>
      </c>
      <c r="GL729" s="101">
        <f t="shared" si="425"/>
        <v>5</v>
      </c>
    </row>
    <row r="730" spans="170:194" ht="16.5" x14ac:dyDescent="0.2">
      <c r="FN730" s="101">
        <v>725</v>
      </c>
      <c r="FO730" s="101">
        <f t="shared" si="410"/>
        <v>4</v>
      </c>
      <c r="FP730" s="101">
        <f t="shared" si="403"/>
        <v>10</v>
      </c>
      <c r="FQ730" s="14">
        <f t="shared" si="404"/>
        <v>4</v>
      </c>
      <c r="FR730" s="101" t="str">
        <f t="shared" si="411"/>
        <v>张飞专属武器-魂珠-1 4级</v>
      </c>
      <c r="FS730" s="101">
        <f t="shared" si="412"/>
        <v>1</v>
      </c>
      <c r="FT730" s="101">
        <f t="shared" si="413"/>
        <v>4</v>
      </c>
      <c r="FU730" s="101" t="str">
        <f t="shared" si="405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406"/>
        <v>专属强化石1</v>
      </c>
      <c r="FX730" s="101">
        <f t="shared" si="407"/>
        <v>4</v>
      </c>
      <c r="FY730" s="101" t="str">
        <f t="shared" si="408"/>
        <v/>
      </c>
      <c r="FZ730" s="101" t="str">
        <f t="shared" si="409"/>
        <v/>
      </c>
      <c r="GA730" s="101">
        <f t="shared" si="414"/>
        <v>0.26</v>
      </c>
      <c r="GB730" s="101">
        <f t="shared" si="415"/>
        <v>1</v>
      </c>
      <c r="GC730" s="101">
        <f t="shared" si="416"/>
        <v>6</v>
      </c>
      <c r="GD730" s="101">
        <f t="shared" si="417"/>
        <v>0</v>
      </c>
      <c r="GE730" s="101">
        <f t="shared" si="418"/>
        <v>1</v>
      </c>
      <c r="GF730" s="101">
        <f t="shared" si="419"/>
        <v>1</v>
      </c>
      <c r="GG730" s="101">
        <f t="shared" si="420"/>
        <v>0.12759999999999999</v>
      </c>
      <c r="GH730" s="101">
        <f t="shared" si="421"/>
        <v>1</v>
      </c>
      <c r="GI730" s="101">
        <f t="shared" si="422"/>
        <v>3</v>
      </c>
      <c r="GJ730" s="101">
        <f t="shared" si="423"/>
        <v>0.51060000000000005</v>
      </c>
      <c r="GK730" s="101">
        <f t="shared" si="424"/>
        <v>1</v>
      </c>
      <c r="GL730" s="101">
        <f t="shared" si="425"/>
        <v>6</v>
      </c>
    </row>
    <row r="731" spans="170:194" ht="16.5" x14ac:dyDescent="0.2">
      <c r="FN731" s="101">
        <v>726</v>
      </c>
      <c r="FO731" s="101">
        <f t="shared" si="410"/>
        <v>5</v>
      </c>
      <c r="FP731" s="101">
        <f t="shared" si="403"/>
        <v>10</v>
      </c>
      <c r="FQ731" s="14">
        <f t="shared" si="404"/>
        <v>4</v>
      </c>
      <c r="FR731" s="101" t="str">
        <f t="shared" si="411"/>
        <v>张飞专属武器-魂珠-1 5级</v>
      </c>
      <c r="FS731" s="101">
        <f t="shared" si="412"/>
        <v>1</v>
      </c>
      <c r="FT731" s="101">
        <f t="shared" si="413"/>
        <v>5</v>
      </c>
      <c r="FU731" s="101" t="str">
        <f t="shared" si="405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406"/>
        <v>专属强化石1</v>
      </c>
      <c r="FX731" s="101">
        <f t="shared" si="407"/>
        <v>5</v>
      </c>
      <c r="FY731" s="101" t="str">
        <f t="shared" si="408"/>
        <v/>
      </c>
      <c r="FZ731" s="101" t="str">
        <f t="shared" si="409"/>
        <v/>
      </c>
      <c r="GA731" s="101">
        <f t="shared" si="414"/>
        <v>0.2</v>
      </c>
      <c r="GB731" s="101">
        <f t="shared" si="415"/>
        <v>1</v>
      </c>
      <c r="GC731" s="101">
        <f t="shared" si="416"/>
        <v>8</v>
      </c>
      <c r="GD731" s="101">
        <f t="shared" si="417"/>
        <v>0</v>
      </c>
      <c r="GE731" s="101">
        <f t="shared" si="418"/>
        <v>1</v>
      </c>
      <c r="GF731" s="101">
        <f t="shared" si="419"/>
        <v>2</v>
      </c>
      <c r="GG731" s="101">
        <f t="shared" si="420"/>
        <v>9.9699999999999997E-2</v>
      </c>
      <c r="GH731" s="101">
        <f t="shared" si="421"/>
        <v>1</v>
      </c>
      <c r="GI731" s="101">
        <f t="shared" si="422"/>
        <v>4</v>
      </c>
      <c r="GJ731" s="101">
        <f t="shared" si="423"/>
        <v>0.39889999999999998</v>
      </c>
      <c r="GK731" s="101">
        <f t="shared" si="424"/>
        <v>1</v>
      </c>
      <c r="GL731" s="101">
        <f t="shared" si="425"/>
        <v>8</v>
      </c>
    </row>
    <row r="732" spans="170:194" ht="16.5" x14ac:dyDescent="0.2">
      <c r="FN732" s="101">
        <v>727</v>
      </c>
      <c r="FO732" s="101">
        <f t="shared" si="410"/>
        <v>6</v>
      </c>
      <c r="FP732" s="101">
        <f t="shared" si="403"/>
        <v>10</v>
      </c>
      <c r="FQ732" s="14">
        <f t="shared" si="404"/>
        <v>4</v>
      </c>
      <c r="FR732" s="101" t="str">
        <f t="shared" si="411"/>
        <v>张飞专属武器-魂珠-1 6级</v>
      </c>
      <c r="FS732" s="101">
        <f t="shared" si="412"/>
        <v>1</v>
      </c>
      <c r="FT732" s="101">
        <f t="shared" si="413"/>
        <v>6</v>
      </c>
      <c r="FU732" s="101" t="str">
        <f t="shared" si="405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406"/>
        <v>专属强化石1</v>
      </c>
      <c r="FX732" s="101">
        <f t="shared" si="407"/>
        <v>6</v>
      </c>
      <c r="FY732" s="101" t="str">
        <f t="shared" si="408"/>
        <v/>
      </c>
      <c r="FZ732" s="101" t="str">
        <f t="shared" si="409"/>
        <v/>
      </c>
      <c r="GA732" s="101">
        <f t="shared" si="414"/>
        <v>0.15</v>
      </c>
      <c r="GB732" s="101">
        <f t="shared" si="415"/>
        <v>1</v>
      </c>
      <c r="GC732" s="101">
        <f t="shared" si="416"/>
        <v>10</v>
      </c>
      <c r="GD732" s="101">
        <f t="shared" si="417"/>
        <v>0</v>
      </c>
      <c r="GE732" s="101">
        <f t="shared" si="418"/>
        <v>1</v>
      </c>
      <c r="GF732" s="101">
        <f t="shared" si="419"/>
        <v>2</v>
      </c>
      <c r="GG732" s="101">
        <f t="shared" si="420"/>
        <v>7.3599999999999999E-2</v>
      </c>
      <c r="GH732" s="101">
        <f t="shared" si="421"/>
        <v>1</v>
      </c>
      <c r="GI732" s="101">
        <f t="shared" si="422"/>
        <v>5</v>
      </c>
      <c r="GJ732" s="101">
        <f t="shared" si="423"/>
        <v>0.29459999999999997</v>
      </c>
      <c r="GK732" s="101">
        <f t="shared" si="424"/>
        <v>1</v>
      </c>
      <c r="GL732" s="101">
        <f t="shared" si="425"/>
        <v>10</v>
      </c>
    </row>
    <row r="733" spans="170:194" ht="16.5" x14ac:dyDescent="0.2">
      <c r="FN733" s="101">
        <v>728</v>
      </c>
      <c r="FO733" s="101">
        <f t="shared" si="410"/>
        <v>7</v>
      </c>
      <c r="FP733" s="101">
        <f t="shared" si="403"/>
        <v>10</v>
      </c>
      <c r="FQ733" s="14">
        <f t="shared" si="404"/>
        <v>4</v>
      </c>
      <c r="FR733" s="101" t="str">
        <f t="shared" si="411"/>
        <v>张飞专属武器-魂珠-1 7级</v>
      </c>
      <c r="FS733" s="101">
        <f t="shared" si="412"/>
        <v>1</v>
      </c>
      <c r="FT733" s="101">
        <f t="shared" si="413"/>
        <v>7</v>
      </c>
      <c r="FU733" s="101" t="str">
        <f t="shared" si="405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406"/>
        <v>专属强化石1</v>
      </c>
      <c r="FX733" s="101">
        <f t="shared" si="407"/>
        <v>7</v>
      </c>
      <c r="FY733" s="101" t="str">
        <f t="shared" si="408"/>
        <v/>
      </c>
      <c r="FZ733" s="101" t="str">
        <f t="shared" si="409"/>
        <v/>
      </c>
      <c r="GA733" s="101">
        <f t="shared" si="414"/>
        <v>0.11</v>
      </c>
      <c r="GB733" s="101">
        <f t="shared" si="415"/>
        <v>1</v>
      </c>
      <c r="GC733" s="101">
        <f t="shared" si="416"/>
        <v>14</v>
      </c>
      <c r="GD733" s="101">
        <f t="shared" si="417"/>
        <v>0</v>
      </c>
      <c r="GE733" s="101">
        <f t="shared" si="418"/>
        <v>1</v>
      </c>
      <c r="GF733" s="101">
        <f t="shared" si="419"/>
        <v>3</v>
      </c>
      <c r="GG733" s="101">
        <f t="shared" si="420"/>
        <v>5.3199999999999997E-2</v>
      </c>
      <c r="GH733" s="101">
        <f t="shared" si="421"/>
        <v>1</v>
      </c>
      <c r="GI733" s="101">
        <f t="shared" si="422"/>
        <v>7</v>
      </c>
      <c r="GJ733" s="101">
        <f t="shared" si="423"/>
        <v>0.2127</v>
      </c>
      <c r="GK733" s="101">
        <f t="shared" si="424"/>
        <v>1</v>
      </c>
      <c r="GL733" s="101">
        <f t="shared" si="425"/>
        <v>14</v>
      </c>
    </row>
    <row r="734" spans="170:194" ht="16.5" x14ac:dyDescent="0.2">
      <c r="FN734" s="101">
        <v>729</v>
      </c>
      <c r="FO734" s="101">
        <f t="shared" si="410"/>
        <v>8</v>
      </c>
      <c r="FP734" s="101">
        <f t="shared" si="403"/>
        <v>10</v>
      </c>
      <c r="FQ734" s="14">
        <f t="shared" si="404"/>
        <v>4</v>
      </c>
      <c r="FR734" s="101" t="str">
        <f t="shared" si="411"/>
        <v>张飞专属武器-魂珠-1 8级</v>
      </c>
      <c r="FS734" s="101">
        <f t="shared" si="412"/>
        <v>1</v>
      </c>
      <c r="FT734" s="101">
        <f t="shared" si="413"/>
        <v>8</v>
      </c>
      <c r="FU734" s="101" t="str">
        <f t="shared" si="405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406"/>
        <v>专属强化石1</v>
      </c>
      <c r="FX734" s="101">
        <f t="shared" si="407"/>
        <v>8</v>
      </c>
      <c r="FY734" s="101" t="str">
        <f t="shared" si="408"/>
        <v/>
      </c>
      <c r="FZ734" s="101" t="str">
        <f t="shared" si="409"/>
        <v/>
      </c>
      <c r="GA734" s="101">
        <f t="shared" si="414"/>
        <v>0.08</v>
      </c>
      <c r="GB734" s="101">
        <f t="shared" si="415"/>
        <v>1</v>
      </c>
      <c r="GC734" s="101">
        <f t="shared" si="416"/>
        <v>20</v>
      </c>
      <c r="GD734" s="101">
        <f t="shared" si="417"/>
        <v>0</v>
      </c>
      <c r="GE734" s="101">
        <f t="shared" si="418"/>
        <v>1</v>
      </c>
      <c r="GF734" s="101">
        <f t="shared" si="419"/>
        <v>5</v>
      </c>
      <c r="GG734" s="101">
        <f t="shared" si="420"/>
        <v>3.7499999999999999E-2</v>
      </c>
      <c r="GH734" s="101">
        <f t="shared" si="421"/>
        <v>1</v>
      </c>
      <c r="GI734" s="101">
        <f t="shared" si="422"/>
        <v>9</v>
      </c>
      <c r="GJ734" s="101">
        <f t="shared" si="423"/>
        <v>0.1502</v>
      </c>
      <c r="GK734" s="101">
        <f t="shared" si="424"/>
        <v>1</v>
      </c>
      <c r="GL734" s="101">
        <f t="shared" si="425"/>
        <v>20</v>
      </c>
    </row>
    <row r="735" spans="170:194" ht="16.5" x14ac:dyDescent="0.2">
      <c r="FN735" s="101">
        <v>730</v>
      </c>
      <c r="FO735" s="101">
        <f t="shared" si="410"/>
        <v>9</v>
      </c>
      <c r="FP735" s="101">
        <f t="shared" si="403"/>
        <v>10</v>
      </c>
      <c r="FQ735" s="14">
        <f t="shared" si="404"/>
        <v>4</v>
      </c>
      <c r="FR735" s="101" t="str">
        <f t="shared" si="411"/>
        <v>张飞专属武器-魂珠-1 9级</v>
      </c>
      <c r="FS735" s="101">
        <f t="shared" si="412"/>
        <v>1</v>
      </c>
      <c r="FT735" s="101">
        <f t="shared" si="413"/>
        <v>9</v>
      </c>
      <c r="FU735" s="101" t="str">
        <f t="shared" si="405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406"/>
        <v>专属强化石1</v>
      </c>
      <c r="FX735" s="101">
        <f t="shared" si="407"/>
        <v>10</v>
      </c>
      <c r="FY735" s="101" t="str">
        <f t="shared" si="408"/>
        <v/>
      </c>
      <c r="FZ735" s="101" t="str">
        <f t="shared" si="409"/>
        <v/>
      </c>
      <c r="GA735" s="101">
        <f t="shared" si="414"/>
        <v>0.06</v>
      </c>
      <c r="GB735" s="101">
        <f t="shared" si="415"/>
        <v>1</v>
      </c>
      <c r="GC735" s="101">
        <f t="shared" si="416"/>
        <v>26</v>
      </c>
      <c r="GD735" s="101">
        <f t="shared" si="417"/>
        <v>0</v>
      </c>
      <c r="GE735" s="101">
        <f t="shared" si="418"/>
        <v>1</v>
      </c>
      <c r="GF735" s="101">
        <f t="shared" si="419"/>
        <v>6</v>
      </c>
      <c r="GG735" s="101">
        <f t="shared" si="420"/>
        <v>2.9000000000000001E-2</v>
      </c>
      <c r="GH735" s="101">
        <f t="shared" si="421"/>
        <v>1</v>
      </c>
      <c r="GI735" s="101">
        <f t="shared" si="422"/>
        <v>12</v>
      </c>
      <c r="GJ735" s="101">
        <f t="shared" si="423"/>
        <v>0.11600000000000001</v>
      </c>
      <c r="GK735" s="101">
        <f t="shared" si="424"/>
        <v>1</v>
      </c>
      <c r="GL735" s="101">
        <f t="shared" si="425"/>
        <v>26</v>
      </c>
    </row>
    <row r="736" spans="170:194" ht="16.5" x14ac:dyDescent="0.2">
      <c r="FN736" s="101">
        <v>731</v>
      </c>
      <c r="FO736" s="101">
        <f t="shared" si="410"/>
        <v>0</v>
      </c>
      <c r="FP736" s="101">
        <f t="shared" si="403"/>
        <v>10</v>
      </c>
      <c r="FQ736" s="14">
        <f t="shared" si="404"/>
        <v>4</v>
      </c>
      <c r="FR736" s="101" t="str">
        <f t="shared" si="411"/>
        <v>张飞专属武器-魂珠-2 0级</v>
      </c>
      <c r="FS736" s="101">
        <f t="shared" si="412"/>
        <v>2</v>
      </c>
      <c r="FT736" s="101">
        <f t="shared" si="413"/>
        <v>0</v>
      </c>
      <c r="FU736" s="101" t="str">
        <f t="shared" si="405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406"/>
        <v/>
      </c>
      <c r="FX736" s="101" t="str">
        <f t="shared" si="407"/>
        <v/>
      </c>
      <c r="FY736" s="101" t="str">
        <f t="shared" si="408"/>
        <v/>
      </c>
      <c r="FZ736" s="101" t="str">
        <f t="shared" si="409"/>
        <v/>
      </c>
      <c r="GA736" s="101" t="str">
        <f t="shared" si="414"/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19"/>
        <v/>
      </c>
      <c r="GG736" s="101" t="str">
        <f t="shared" si="420"/>
        <v/>
      </c>
      <c r="GH736" s="101" t="str">
        <f t="shared" si="421"/>
        <v/>
      </c>
      <c r="GI736" s="101" t="str">
        <f t="shared" si="422"/>
        <v/>
      </c>
      <c r="GJ736" s="101" t="str">
        <f t="shared" si="423"/>
        <v/>
      </c>
      <c r="GK736" s="101" t="str">
        <f t="shared" si="424"/>
        <v/>
      </c>
      <c r="GL736" s="101" t="str">
        <f t="shared" si="425"/>
        <v/>
      </c>
    </row>
    <row r="737" spans="170:194" ht="16.5" x14ac:dyDescent="0.2">
      <c r="FN737" s="101">
        <v>732</v>
      </c>
      <c r="FO737" s="101">
        <f t="shared" si="410"/>
        <v>10</v>
      </c>
      <c r="FP737" s="101">
        <f t="shared" si="403"/>
        <v>10</v>
      </c>
      <c r="FQ737" s="14">
        <f t="shared" si="404"/>
        <v>4</v>
      </c>
      <c r="FR737" s="101" t="str">
        <f t="shared" si="411"/>
        <v>张飞专属武器-魂珠-2 1级</v>
      </c>
      <c r="FS737" s="101">
        <f t="shared" si="412"/>
        <v>2</v>
      </c>
      <c r="FT737" s="101">
        <f t="shared" si="413"/>
        <v>1</v>
      </c>
      <c r="FU737" s="101" t="str">
        <f t="shared" si="405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406"/>
        <v>专属强化石1</v>
      </c>
      <c r="FX737" s="101">
        <f t="shared" si="407"/>
        <v>3</v>
      </c>
      <c r="FY737" s="101" t="str">
        <f t="shared" si="408"/>
        <v>专属强化石2</v>
      </c>
      <c r="FZ737" s="101">
        <f t="shared" si="409"/>
        <v>1</v>
      </c>
      <c r="GA737" s="101">
        <f t="shared" si="414"/>
        <v>0.39</v>
      </c>
      <c r="GB737" s="101">
        <f t="shared" si="415"/>
        <v>1</v>
      </c>
      <c r="GC737" s="101">
        <f t="shared" si="416"/>
        <v>4</v>
      </c>
      <c r="GD737" s="101">
        <f t="shared" si="417"/>
        <v>0</v>
      </c>
      <c r="GE737" s="101">
        <f t="shared" si="418"/>
        <v>1</v>
      </c>
      <c r="GF737" s="101">
        <f t="shared" si="419"/>
        <v>1</v>
      </c>
      <c r="GG737" s="101">
        <f t="shared" si="420"/>
        <v>0.19270000000000001</v>
      </c>
      <c r="GH737" s="101">
        <f t="shared" si="421"/>
        <v>1</v>
      </c>
      <c r="GI737" s="101">
        <f t="shared" si="422"/>
        <v>2</v>
      </c>
      <c r="GJ737" s="101">
        <f t="shared" si="423"/>
        <v>0.77070000000000005</v>
      </c>
      <c r="GK737" s="101">
        <f t="shared" si="424"/>
        <v>1</v>
      </c>
      <c r="GL737" s="101">
        <f t="shared" si="425"/>
        <v>4</v>
      </c>
    </row>
    <row r="738" spans="170:194" ht="16.5" x14ac:dyDescent="0.2">
      <c r="FN738" s="101">
        <v>733</v>
      </c>
      <c r="FO738" s="101">
        <f t="shared" si="410"/>
        <v>11</v>
      </c>
      <c r="FP738" s="101">
        <f t="shared" si="403"/>
        <v>10</v>
      </c>
      <c r="FQ738" s="14">
        <f t="shared" si="404"/>
        <v>4</v>
      </c>
      <c r="FR738" s="101" t="str">
        <f t="shared" si="411"/>
        <v>张飞专属武器-魂珠-2 2级</v>
      </c>
      <c r="FS738" s="101">
        <f t="shared" si="412"/>
        <v>2</v>
      </c>
      <c r="FT738" s="101">
        <f t="shared" si="413"/>
        <v>2</v>
      </c>
      <c r="FU738" s="101" t="str">
        <f t="shared" si="405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406"/>
        <v>专属强化石1</v>
      </c>
      <c r="FX738" s="101">
        <f t="shared" si="407"/>
        <v>3</v>
      </c>
      <c r="FY738" s="101" t="str">
        <f t="shared" si="408"/>
        <v>专属强化石2</v>
      </c>
      <c r="FZ738" s="101">
        <f t="shared" si="409"/>
        <v>1</v>
      </c>
      <c r="GA738" s="101">
        <f t="shared" si="414"/>
        <v>0.19</v>
      </c>
      <c r="GB738" s="101">
        <f t="shared" si="415"/>
        <v>1</v>
      </c>
      <c r="GC738" s="101">
        <f t="shared" si="416"/>
        <v>8</v>
      </c>
      <c r="GD738" s="101">
        <f t="shared" si="417"/>
        <v>0</v>
      </c>
      <c r="GE738" s="101">
        <f t="shared" si="418"/>
        <v>1</v>
      </c>
      <c r="GF738" s="101">
        <f t="shared" si="419"/>
        <v>2</v>
      </c>
      <c r="GG738" s="101">
        <f t="shared" si="420"/>
        <v>9.6299999999999997E-2</v>
      </c>
      <c r="GH738" s="101">
        <f t="shared" si="421"/>
        <v>1</v>
      </c>
      <c r="GI738" s="101">
        <f t="shared" si="422"/>
        <v>4</v>
      </c>
      <c r="GJ738" s="101">
        <f t="shared" si="423"/>
        <v>0.38529999999999998</v>
      </c>
      <c r="GK738" s="101">
        <f t="shared" si="424"/>
        <v>1</v>
      </c>
      <c r="GL738" s="101">
        <f t="shared" si="425"/>
        <v>8</v>
      </c>
    </row>
    <row r="739" spans="170:194" ht="16.5" x14ac:dyDescent="0.2">
      <c r="FN739" s="101">
        <v>734</v>
      </c>
      <c r="FO739" s="101">
        <f t="shared" si="410"/>
        <v>12</v>
      </c>
      <c r="FP739" s="101">
        <f t="shared" si="403"/>
        <v>10</v>
      </c>
      <c r="FQ739" s="14">
        <f t="shared" si="404"/>
        <v>4</v>
      </c>
      <c r="FR739" s="101" t="str">
        <f t="shared" si="411"/>
        <v>张飞专属武器-魂珠-2 3级</v>
      </c>
      <c r="FS739" s="101">
        <f t="shared" si="412"/>
        <v>2</v>
      </c>
      <c r="FT739" s="101">
        <f t="shared" si="413"/>
        <v>3</v>
      </c>
      <c r="FU739" s="101" t="str">
        <f t="shared" si="405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406"/>
        <v>专属强化石1</v>
      </c>
      <c r="FX739" s="101">
        <f t="shared" si="407"/>
        <v>6</v>
      </c>
      <c r="FY739" s="101" t="str">
        <f t="shared" si="408"/>
        <v>专属强化石2</v>
      </c>
      <c r="FZ739" s="101">
        <f t="shared" si="409"/>
        <v>2</v>
      </c>
      <c r="GA739" s="101">
        <f t="shared" si="414"/>
        <v>0.26</v>
      </c>
      <c r="GB739" s="101">
        <f t="shared" si="415"/>
        <v>1</v>
      </c>
      <c r="GC739" s="101">
        <f t="shared" si="416"/>
        <v>6</v>
      </c>
      <c r="GD739" s="101">
        <f t="shared" si="417"/>
        <v>0</v>
      </c>
      <c r="GE739" s="101">
        <f t="shared" si="418"/>
        <v>1</v>
      </c>
      <c r="GF739" s="101">
        <f t="shared" si="419"/>
        <v>1</v>
      </c>
      <c r="GG739" s="101">
        <f t="shared" si="420"/>
        <v>0.12839999999999999</v>
      </c>
      <c r="GH739" s="101">
        <f t="shared" si="421"/>
        <v>1</v>
      </c>
      <c r="GI739" s="101">
        <f t="shared" si="422"/>
        <v>3</v>
      </c>
      <c r="GJ739" s="101">
        <f t="shared" si="423"/>
        <v>0.51380000000000003</v>
      </c>
      <c r="GK739" s="101">
        <f t="shared" si="424"/>
        <v>1</v>
      </c>
      <c r="GL739" s="101">
        <f t="shared" si="425"/>
        <v>6</v>
      </c>
    </row>
    <row r="740" spans="170:194" ht="16.5" x14ac:dyDescent="0.2">
      <c r="FN740" s="101">
        <v>735</v>
      </c>
      <c r="FO740" s="101">
        <f t="shared" si="410"/>
        <v>13</v>
      </c>
      <c r="FP740" s="101">
        <f t="shared" si="403"/>
        <v>10</v>
      </c>
      <c r="FQ740" s="14">
        <f t="shared" si="404"/>
        <v>4</v>
      </c>
      <c r="FR740" s="101" t="str">
        <f t="shared" si="411"/>
        <v>张飞专属武器-魂珠-2 4级</v>
      </c>
      <c r="FS740" s="101">
        <f t="shared" si="412"/>
        <v>2</v>
      </c>
      <c r="FT740" s="101">
        <f t="shared" si="413"/>
        <v>4</v>
      </c>
      <c r="FU740" s="101" t="str">
        <f t="shared" si="405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406"/>
        <v>专属强化石1</v>
      </c>
      <c r="FX740" s="101">
        <f t="shared" si="407"/>
        <v>6</v>
      </c>
      <c r="FY740" s="101" t="str">
        <f t="shared" si="408"/>
        <v>专属强化石2</v>
      </c>
      <c r="FZ740" s="101">
        <f t="shared" si="409"/>
        <v>2</v>
      </c>
      <c r="GA740" s="101">
        <f t="shared" si="414"/>
        <v>0.15</v>
      </c>
      <c r="GB740" s="101">
        <f t="shared" si="415"/>
        <v>1</v>
      </c>
      <c r="GC740" s="101">
        <f t="shared" si="416"/>
        <v>10</v>
      </c>
      <c r="GD740" s="101">
        <f t="shared" si="417"/>
        <v>0</v>
      </c>
      <c r="GE740" s="101">
        <f t="shared" si="418"/>
        <v>1</v>
      </c>
      <c r="GF740" s="101">
        <f t="shared" si="419"/>
        <v>2</v>
      </c>
      <c r="GG740" s="101">
        <f t="shared" si="420"/>
        <v>7.7100000000000002E-2</v>
      </c>
      <c r="GH740" s="101">
        <f t="shared" si="421"/>
        <v>1</v>
      </c>
      <c r="GI740" s="101">
        <f t="shared" si="422"/>
        <v>5</v>
      </c>
      <c r="GJ740" s="101">
        <f t="shared" si="423"/>
        <v>0.30830000000000002</v>
      </c>
      <c r="GK740" s="101">
        <f t="shared" si="424"/>
        <v>1</v>
      </c>
      <c r="GL740" s="101">
        <f t="shared" si="425"/>
        <v>10</v>
      </c>
    </row>
    <row r="741" spans="170:194" ht="16.5" x14ac:dyDescent="0.2">
      <c r="FN741" s="101">
        <v>736</v>
      </c>
      <c r="FO741" s="101">
        <f t="shared" si="410"/>
        <v>14</v>
      </c>
      <c r="FP741" s="101">
        <f t="shared" si="403"/>
        <v>10</v>
      </c>
      <c r="FQ741" s="14">
        <f t="shared" si="404"/>
        <v>4</v>
      </c>
      <c r="FR741" s="101" t="str">
        <f t="shared" si="411"/>
        <v>张飞专属武器-魂珠-2 5级</v>
      </c>
      <c r="FS741" s="101">
        <f t="shared" si="412"/>
        <v>2</v>
      </c>
      <c r="FT741" s="101">
        <f t="shared" si="413"/>
        <v>5</v>
      </c>
      <c r="FU741" s="101" t="str">
        <f t="shared" si="405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406"/>
        <v>专属强化石1</v>
      </c>
      <c r="FX741" s="101">
        <f t="shared" si="407"/>
        <v>9</v>
      </c>
      <c r="FY741" s="101" t="str">
        <f t="shared" si="408"/>
        <v>专属强化石2</v>
      </c>
      <c r="FZ741" s="101">
        <f t="shared" si="409"/>
        <v>3</v>
      </c>
      <c r="GA741" s="101">
        <f t="shared" si="414"/>
        <v>0.14000000000000001</v>
      </c>
      <c r="GB741" s="101">
        <f t="shared" si="415"/>
        <v>1</v>
      </c>
      <c r="GC741" s="101">
        <f t="shared" si="416"/>
        <v>10</v>
      </c>
      <c r="GD741" s="101">
        <f t="shared" si="417"/>
        <v>0</v>
      </c>
      <c r="GE741" s="101">
        <f t="shared" si="418"/>
        <v>1</v>
      </c>
      <c r="GF741" s="101">
        <f t="shared" si="419"/>
        <v>2</v>
      </c>
      <c r="GG741" s="101">
        <f t="shared" si="420"/>
        <v>7.22E-2</v>
      </c>
      <c r="GH741" s="101">
        <f t="shared" si="421"/>
        <v>1</v>
      </c>
      <c r="GI741" s="101">
        <f t="shared" si="422"/>
        <v>5</v>
      </c>
      <c r="GJ741" s="101">
        <f t="shared" si="423"/>
        <v>0.28899999999999998</v>
      </c>
      <c r="GK741" s="101">
        <f t="shared" si="424"/>
        <v>1</v>
      </c>
      <c r="GL741" s="101">
        <f t="shared" si="425"/>
        <v>10</v>
      </c>
    </row>
    <row r="742" spans="170:194" ht="16.5" x14ac:dyDescent="0.2">
      <c r="FN742" s="101">
        <v>737</v>
      </c>
      <c r="FO742" s="101">
        <f t="shared" si="410"/>
        <v>15</v>
      </c>
      <c r="FP742" s="101">
        <f t="shared" si="403"/>
        <v>10</v>
      </c>
      <c r="FQ742" s="14">
        <f t="shared" si="404"/>
        <v>4</v>
      </c>
      <c r="FR742" s="101" t="str">
        <f t="shared" si="411"/>
        <v>张飞专属武器-魂珠-2 6级</v>
      </c>
      <c r="FS742" s="101">
        <f t="shared" si="412"/>
        <v>2</v>
      </c>
      <c r="FT742" s="101">
        <f t="shared" si="413"/>
        <v>6</v>
      </c>
      <c r="FU742" s="101" t="str">
        <f t="shared" si="405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406"/>
        <v>专属强化石1</v>
      </c>
      <c r="FX742" s="101">
        <f t="shared" si="407"/>
        <v>12</v>
      </c>
      <c r="FY742" s="101" t="str">
        <f t="shared" si="408"/>
        <v>专属强化石2</v>
      </c>
      <c r="FZ742" s="101">
        <f t="shared" si="409"/>
        <v>4</v>
      </c>
      <c r="GA742" s="101">
        <f t="shared" si="414"/>
        <v>0.12</v>
      </c>
      <c r="GB742" s="101">
        <f t="shared" si="415"/>
        <v>1</v>
      </c>
      <c r="GC742" s="101">
        <f t="shared" si="416"/>
        <v>13</v>
      </c>
      <c r="GD742" s="101">
        <f t="shared" si="417"/>
        <v>0</v>
      </c>
      <c r="GE742" s="101">
        <f t="shared" si="418"/>
        <v>1</v>
      </c>
      <c r="GF742" s="101">
        <f t="shared" si="419"/>
        <v>3</v>
      </c>
      <c r="GG742" s="101">
        <f t="shared" si="420"/>
        <v>5.9299999999999999E-2</v>
      </c>
      <c r="GH742" s="101">
        <f t="shared" si="421"/>
        <v>1</v>
      </c>
      <c r="GI742" s="101">
        <f t="shared" si="422"/>
        <v>6</v>
      </c>
      <c r="GJ742" s="101">
        <f t="shared" si="423"/>
        <v>0.23710000000000001</v>
      </c>
      <c r="GK742" s="101">
        <f t="shared" si="424"/>
        <v>1</v>
      </c>
      <c r="GL742" s="101">
        <f t="shared" si="425"/>
        <v>13</v>
      </c>
    </row>
    <row r="743" spans="170:194" ht="16.5" x14ac:dyDescent="0.2">
      <c r="FN743" s="101">
        <v>738</v>
      </c>
      <c r="FO743" s="101">
        <f t="shared" si="410"/>
        <v>16</v>
      </c>
      <c r="FP743" s="101">
        <f t="shared" si="403"/>
        <v>10</v>
      </c>
      <c r="FQ743" s="14">
        <f t="shared" si="404"/>
        <v>4</v>
      </c>
      <c r="FR743" s="101" t="str">
        <f t="shared" si="411"/>
        <v>张飞专属武器-魂珠-2 7级</v>
      </c>
      <c r="FS743" s="101">
        <f t="shared" si="412"/>
        <v>2</v>
      </c>
      <c r="FT743" s="101">
        <f t="shared" si="413"/>
        <v>7</v>
      </c>
      <c r="FU743" s="101" t="str">
        <f t="shared" si="405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406"/>
        <v>专属强化石1</v>
      </c>
      <c r="FX743" s="101">
        <f t="shared" si="407"/>
        <v>15</v>
      </c>
      <c r="FY743" s="101" t="str">
        <f t="shared" si="408"/>
        <v>专属强化石2</v>
      </c>
      <c r="FZ743" s="101">
        <f t="shared" si="409"/>
        <v>5</v>
      </c>
      <c r="GA743" s="101">
        <f t="shared" si="414"/>
        <v>0.09</v>
      </c>
      <c r="GB743" s="101">
        <f t="shared" si="415"/>
        <v>1</v>
      </c>
      <c r="GC743" s="101">
        <f t="shared" si="416"/>
        <v>16</v>
      </c>
      <c r="GD743" s="101">
        <f t="shared" si="417"/>
        <v>0</v>
      </c>
      <c r="GE743" s="101">
        <f t="shared" si="418"/>
        <v>1</v>
      </c>
      <c r="GF743" s="101">
        <f t="shared" si="419"/>
        <v>4</v>
      </c>
      <c r="GG743" s="101">
        <f t="shared" si="420"/>
        <v>4.5900000000000003E-2</v>
      </c>
      <c r="GH743" s="101">
        <f t="shared" si="421"/>
        <v>1</v>
      </c>
      <c r="GI743" s="101">
        <f t="shared" si="422"/>
        <v>8</v>
      </c>
      <c r="GJ743" s="101">
        <f t="shared" si="423"/>
        <v>0.1835</v>
      </c>
      <c r="GK743" s="101">
        <f t="shared" si="424"/>
        <v>1</v>
      </c>
      <c r="GL743" s="101">
        <f t="shared" si="425"/>
        <v>16</v>
      </c>
    </row>
    <row r="744" spans="170:194" ht="16.5" x14ac:dyDescent="0.2">
      <c r="FN744" s="101">
        <v>739</v>
      </c>
      <c r="FO744" s="101">
        <f t="shared" si="410"/>
        <v>17</v>
      </c>
      <c r="FP744" s="101">
        <f t="shared" si="403"/>
        <v>10</v>
      </c>
      <c r="FQ744" s="14">
        <f t="shared" si="404"/>
        <v>4</v>
      </c>
      <c r="FR744" s="101" t="str">
        <f t="shared" si="411"/>
        <v>张飞专属武器-魂珠-2 8级</v>
      </c>
      <c r="FS744" s="101">
        <f t="shared" si="412"/>
        <v>2</v>
      </c>
      <c r="FT744" s="101">
        <f t="shared" si="413"/>
        <v>8</v>
      </c>
      <c r="FU744" s="101" t="str">
        <f t="shared" si="405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406"/>
        <v>专属强化石1</v>
      </c>
      <c r="FX744" s="101">
        <f t="shared" si="407"/>
        <v>18</v>
      </c>
      <c r="FY744" s="101" t="str">
        <f t="shared" si="408"/>
        <v>专属强化石2</v>
      </c>
      <c r="FZ744" s="101">
        <f t="shared" si="409"/>
        <v>6</v>
      </c>
      <c r="GA744" s="101">
        <f t="shared" si="414"/>
        <v>7.0000000000000007E-2</v>
      </c>
      <c r="GB744" s="101">
        <f t="shared" si="415"/>
        <v>1</v>
      </c>
      <c r="GC744" s="101">
        <f t="shared" si="416"/>
        <v>22</v>
      </c>
      <c r="GD744" s="101">
        <f t="shared" si="417"/>
        <v>0</v>
      </c>
      <c r="GE744" s="101">
        <f t="shared" si="418"/>
        <v>1</v>
      </c>
      <c r="GF744" s="101">
        <f t="shared" si="419"/>
        <v>5</v>
      </c>
      <c r="GG744" s="101">
        <f t="shared" si="420"/>
        <v>3.4000000000000002E-2</v>
      </c>
      <c r="GH744" s="101">
        <f t="shared" si="421"/>
        <v>1</v>
      </c>
      <c r="GI744" s="101">
        <f t="shared" si="422"/>
        <v>10</v>
      </c>
      <c r="GJ744" s="101">
        <f t="shared" si="423"/>
        <v>0.13600000000000001</v>
      </c>
      <c r="GK744" s="101">
        <f t="shared" si="424"/>
        <v>1</v>
      </c>
      <c r="GL744" s="101">
        <f t="shared" si="425"/>
        <v>22</v>
      </c>
    </row>
    <row r="745" spans="170:194" ht="16.5" x14ac:dyDescent="0.2">
      <c r="FN745" s="101">
        <v>740</v>
      </c>
      <c r="FO745" s="101">
        <f t="shared" si="410"/>
        <v>18</v>
      </c>
      <c r="FP745" s="101">
        <f t="shared" si="403"/>
        <v>10</v>
      </c>
      <c r="FQ745" s="14">
        <f t="shared" si="404"/>
        <v>4</v>
      </c>
      <c r="FR745" s="101" t="str">
        <f t="shared" si="411"/>
        <v>张飞专属武器-魂珠-2 9级</v>
      </c>
      <c r="FS745" s="101">
        <f t="shared" si="412"/>
        <v>2</v>
      </c>
      <c r="FT745" s="101">
        <f t="shared" si="413"/>
        <v>9</v>
      </c>
      <c r="FU745" s="101" t="str">
        <f t="shared" si="405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406"/>
        <v>专属强化石1</v>
      </c>
      <c r="FX745" s="101">
        <f t="shared" si="407"/>
        <v>24</v>
      </c>
      <c r="FY745" s="101" t="str">
        <f t="shared" si="408"/>
        <v>专属强化石2</v>
      </c>
      <c r="FZ745" s="101">
        <f t="shared" si="409"/>
        <v>8</v>
      </c>
      <c r="GA745" s="101">
        <f t="shared" si="414"/>
        <v>0.06</v>
      </c>
      <c r="GB745" s="101">
        <f t="shared" si="415"/>
        <v>1</v>
      </c>
      <c r="GC745" s="101">
        <f t="shared" si="416"/>
        <v>27</v>
      </c>
      <c r="GD745" s="101">
        <f t="shared" si="417"/>
        <v>0</v>
      </c>
      <c r="GE745" s="101">
        <f t="shared" si="418"/>
        <v>1</v>
      </c>
      <c r="GF745" s="101">
        <f t="shared" si="419"/>
        <v>6</v>
      </c>
      <c r="GG745" s="101">
        <f t="shared" si="420"/>
        <v>2.8000000000000001E-2</v>
      </c>
      <c r="GH745" s="101">
        <f t="shared" si="421"/>
        <v>1</v>
      </c>
      <c r="GI745" s="101">
        <f t="shared" si="422"/>
        <v>12</v>
      </c>
      <c r="GJ745" s="101">
        <f t="shared" si="423"/>
        <v>0.11210000000000001</v>
      </c>
      <c r="GK745" s="101">
        <f t="shared" si="424"/>
        <v>1</v>
      </c>
      <c r="GL745" s="101">
        <f t="shared" si="425"/>
        <v>27</v>
      </c>
    </row>
    <row r="746" spans="170:194" ht="16.5" x14ac:dyDescent="0.2">
      <c r="FN746" s="101">
        <v>741</v>
      </c>
      <c r="FO746" s="101">
        <f t="shared" si="410"/>
        <v>0</v>
      </c>
      <c r="FP746" s="101">
        <f t="shared" si="403"/>
        <v>10</v>
      </c>
      <c r="FQ746" s="14">
        <f t="shared" si="404"/>
        <v>4</v>
      </c>
      <c r="FR746" s="101" t="str">
        <f t="shared" si="411"/>
        <v>张飞专属武器-魂珠-3 0级</v>
      </c>
      <c r="FS746" s="101">
        <f t="shared" si="412"/>
        <v>3</v>
      </c>
      <c r="FT746" s="101">
        <f t="shared" si="413"/>
        <v>0</v>
      </c>
      <c r="FU746" s="101" t="str">
        <f t="shared" si="405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406"/>
        <v/>
      </c>
      <c r="FX746" s="101" t="str">
        <f t="shared" si="407"/>
        <v/>
      </c>
      <c r="FY746" s="101" t="str">
        <f t="shared" si="408"/>
        <v/>
      </c>
      <c r="FZ746" s="101" t="str">
        <f t="shared" si="409"/>
        <v/>
      </c>
      <c r="GA746" s="101" t="str">
        <f t="shared" si="414"/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19"/>
        <v/>
      </c>
      <c r="GG746" s="101" t="str">
        <f t="shared" si="420"/>
        <v/>
      </c>
      <c r="GH746" s="101" t="str">
        <f t="shared" si="421"/>
        <v/>
      </c>
      <c r="GI746" s="101" t="str">
        <f t="shared" si="422"/>
        <v/>
      </c>
      <c r="GJ746" s="101" t="str">
        <f t="shared" si="423"/>
        <v/>
      </c>
      <c r="GK746" s="101" t="str">
        <f t="shared" si="424"/>
        <v/>
      </c>
      <c r="GL746" s="101" t="str">
        <f t="shared" si="425"/>
        <v/>
      </c>
    </row>
    <row r="747" spans="170:194" ht="16.5" x14ac:dyDescent="0.2">
      <c r="FN747" s="101">
        <v>742</v>
      </c>
      <c r="FO747" s="101">
        <f t="shared" si="410"/>
        <v>19</v>
      </c>
      <c r="FP747" s="101">
        <f t="shared" si="403"/>
        <v>10</v>
      </c>
      <c r="FQ747" s="14">
        <f t="shared" si="404"/>
        <v>4</v>
      </c>
      <c r="FR747" s="101" t="str">
        <f t="shared" si="411"/>
        <v>张飞专属武器-魂珠-3 1级</v>
      </c>
      <c r="FS747" s="101">
        <f t="shared" si="412"/>
        <v>3</v>
      </c>
      <c r="FT747" s="101">
        <f t="shared" si="413"/>
        <v>1</v>
      </c>
      <c r="FU747" s="101" t="str">
        <f t="shared" si="405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406"/>
        <v>专属强化石1</v>
      </c>
      <c r="FX747" s="101">
        <f t="shared" si="407"/>
        <v>4</v>
      </c>
      <c r="FY747" s="101" t="str">
        <f t="shared" si="408"/>
        <v>专属强化石2</v>
      </c>
      <c r="FZ747" s="101">
        <f t="shared" si="409"/>
        <v>2</v>
      </c>
      <c r="GA747" s="101">
        <f t="shared" si="414"/>
        <v>0.31</v>
      </c>
      <c r="GB747" s="101">
        <f t="shared" si="415"/>
        <v>1</v>
      </c>
      <c r="GC747" s="101">
        <f t="shared" si="416"/>
        <v>5</v>
      </c>
      <c r="GD747" s="101">
        <f t="shared" si="417"/>
        <v>0</v>
      </c>
      <c r="GE747" s="101">
        <f t="shared" si="418"/>
        <v>1</v>
      </c>
      <c r="GF747" s="101">
        <f t="shared" si="419"/>
        <v>1</v>
      </c>
      <c r="GG747" s="101">
        <f t="shared" si="420"/>
        <v>0.15409999999999999</v>
      </c>
      <c r="GH747" s="101">
        <f t="shared" si="421"/>
        <v>1</v>
      </c>
      <c r="GI747" s="101">
        <f t="shared" si="422"/>
        <v>2</v>
      </c>
      <c r="GJ747" s="101">
        <f t="shared" si="423"/>
        <v>0.61650000000000005</v>
      </c>
      <c r="GK747" s="101">
        <f t="shared" si="424"/>
        <v>1</v>
      </c>
      <c r="GL747" s="101">
        <f t="shared" si="425"/>
        <v>5</v>
      </c>
    </row>
    <row r="748" spans="170:194" ht="16.5" x14ac:dyDescent="0.2">
      <c r="FN748" s="101">
        <v>743</v>
      </c>
      <c r="FO748" s="101">
        <f t="shared" si="410"/>
        <v>20</v>
      </c>
      <c r="FP748" s="101">
        <f t="shared" si="403"/>
        <v>10</v>
      </c>
      <c r="FQ748" s="14">
        <f t="shared" si="404"/>
        <v>4</v>
      </c>
      <c r="FR748" s="101" t="str">
        <f t="shared" si="411"/>
        <v>张飞专属武器-魂珠-3 2级</v>
      </c>
      <c r="FS748" s="101">
        <f t="shared" si="412"/>
        <v>3</v>
      </c>
      <c r="FT748" s="101">
        <f t="shared" si="413"/>
        <v>2</v>
      </c>
      <c r="FU748" s="101" t="str">
        <f t="shared" si="405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406"/>
        <v>专属强化石1</v>
      </c>
      <c r="FX748" s="101">
        <f t="shared" si="407"/>
        <v>4</v>
      </c>
      <c r="FY748" s="101" t="str">
        <f t="shared" si="408"/>
        <v>专属强化石2</v>
      </c>
      <c r="FZ748" s="101">
        <f t="shared" si="409"/>
        <v>2</v>
      </c>
      <c r="GA748" s="101">
        <f t="shared" si="414"/>
        <v>0.15</v>
      </c>
      <c r="GB748" s="101">
        <f t="shared" si="415"/>
        <v>1</v>
      </c>
      <c r="GC748" s="101">
        <f t="shared" si="416"/>
        <v>10</v>
      </c>
      <c r="GD748" s="101">
        <f t="shared" si="417"/>
        <v>0</v>
      </c>
      <c r="GE748" s="101">
        <f t="shared" si="418"/>
        <v>1</v>
      </c>
      <c r="GF748" s="101">
        <f t="shared" si="419"/>
        <v>2</v>
      </c>
      <c r="GG748" s="101">
        <f t="shared" si="420"/>
        <v>7.7100000000000002E-2</v>
      </c>
      <c r="GH748" s="101">
        <f t="shared" si="421"/>
        <v>1</v>
      </c>
      <c r="GI748" s="101">
        <f t="shared" si="422"/>
        <v>5</v>
      </c>
      <c r="GJ748" s="101">
        <f t="shared" si="423"/>
        <v>0.30830000000000002</v>
      </c>
      <c r="GK748" s="101">
        <f t="shared" si="424"/>
        <v>1</v>
      </c>
      <c r="GL748" s="101">
        <f t="shared" si="425"/>
        <v>10</v>
      </c>
    </row>
    <row r="749" spans="170:194" ht="16.5" x14ac:dyDescent="0.2">
      <c r="FN749" s="101">
        <v>744</v>
      </c>
      <c r="FO749" s="101">
        <f t="shared" si="410"/>
        <v>21</v>
      </c>
      <c r="FP749" s="101">
        <f t="shared" si="403"/>
        <v>10</v>
      </c>
      <c r="FQ749" s="14">
        <f t="shared" si="404"/>
        <v>4</v>
      </c>
      <c r="FR749" s="101" t="str">
        <f t="shared" si="411"/>
        <v>张飞专属武器-魂珠-3 3级</v>
      </c>
      <c r="FS749" s="101">
        <f t="shared" si="412"/>
        <v>3</v>
      </c>
      <c r="FT749" s="101">
        <f t="shared" si="413"/>
        <v>3</v>
      </c>
      <c r="FU749" s="101" t="str">
        <f t="shared" si="405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406"/>
        <v>专属强化石1</v>
      </c>
      <c r="FX749" s="101">
        <f t="shared" si="407"/>
        <v>6</v>
      </c>
      <c r="FY749" s="101" t="str">
        <f t="shared" si="408"/>
        <v>专属强化石2</v>
      </c>
      <c r="FZ749" s="101">
        <f t="shared" si="409"/>
        <v>3</v>
      </c>
      <c r="GA749" s="101">
        <f t="shared" si="414"/>
        <v>0.15</v>
      </c>
      <c r="GB749" s="101">
        <f t="shared" si="415"/>
        <v>1</v>
      </c>
      <c r="GC749" s="101">
        <f t="shared" si="416"/>
        <v>10</v>
      </c>
      <c r="GD749" s="101">
        <f t="shared" si="417"/>
        <v>0</v>
      </c>
      <c r="GE749" s="101">
        <f t="shared" si="418"/>
        <v>1</v>
      </c>
      <c r="GF749" s="101">
        <f t="shared" si="419"/>
        <v>2</v>
      </c>
      <c r="GG749" s="101">
        <f t="shared" si="420"/>
        <v>7.7100000000000002E-2</v>
      </c>
      <c r="GH749" s="101">
        <f t="shared" si="421"/>
        <v>1</v>
      </c>
      <c r="GI749" s="101">
        <f t="shared" si="422"/>
        <v>5</v>
      </c>
      <c r="GJ749" s="101">
        <f t="shared" si="423"/>
        <v>0.30830000000000002</v>
      </c>
      <c r="GK749" s="101">
        <f t="shared" si="424"/>
        <v>1</v>
      </c>
      <c r="GL749" s="101">
        <f t="shared" si="425"/>
        <v>10</v>
      </c>
    </row>
    <row r="750" spans="170:194" ht="16.5" x14ac:dyDescent="0.2">
      <c r="FN750" s="101">
        <v>745</v>
      </c>
      <c r="FO750" s="101">
        <f t="shared" si="410"/>
        <v>22</v>
      </c>
      <c r="FP750" s="101">
        <f t="shared" si="403"/>
        <v>10</v>
      </c>
      <c r="FQ750" s="14">
        <f t="shared" si="404"/>
        <v>4</v>
      </c>
      <c r="FR750" s="101" t="str">
        <f t="shared" si="411"/>
        <v>张飞专属武器-魂珠-3 4级</v>
      </c>
      <c r="FS750" s="101">
        <f t="shared" si="412"/>
        <v>3</v>
      </c>
      <c r="FT750" s="101">
        <f t="shared" si="413"/>
        <v>4</v>
      </c>
      <c r="FU750" s="101" t="str">
        <f t="shared" si="405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406"/>
        <v>专属强化石1</v>
      </c>
      <c r="FX750" s="101">
        <f t="shared" si="407"/>
        <v>6</v>
      </c>
      <c r="FY750" s="101" t="str">
        <f t="shared" si="408"/>
        <v>专属强化石2</v>
      </c>
      <c r="FZ750" s="101">
        <f t="shared" si="409"/>
        <v>3</v>
      </c>
      <c r="GA750" s="101">
        <f t="shared" si="414"/>
        <v>0.09</v>
      </c>
      <c r="GB750" s="101">
        <f t="shared" si="415"/>
        <v>1</v>
      </c>
      <c r="GC750" s="101">
        <f t="shared" si="416"/>
        <v>16</v>
      </c>
      <c r="GD750" s="101">
        <f t="shared" si="417"/>
        <v>0</v>
      </c>
      <c r="GE750" s="101">
        <f t="shared" si="418"/>
        <v>1</v>
      </c>
      <c r="GF750" s="101">
        <f t="shared" si="419"/>
        <v>4</v>
      </c>
      <c r="GG750" s="101">
        <f t="shared" si="420"/>
        <v>4.6199999999999998E-2</v>
      </c>
      <c r="GH750" s="101">
        <f t="shared" si="421"/>
        <v>1</v>
      </c>
      <c r="GI750" s="101">
        <f t="shared" si="422"/>
        <v>8</v>
      </c>
      <c r="GJ750" s="101">
        <f t="shared" si="423"/>
        <v>0.185</v>
      </c>
      <c r="GK750" s="101">
        <f t="shared" si="424"/>
        <v>1</v>
      </c>
      <c r="GL750" s="101">
        <f t="shared" si="425"/>
        <v>16</v>
      </c>
    </row>
    <row r="751" spans="170:194" ht="16.5" x14ac:dyDescent="0.2">
      <c r="FN751" s="101">
        <v>746</v>
      </c>
      <c r="FO751" s="101">
        <f t="shared" si="410"/>
        <v>23</v>
      </c>
      <c r="FP751" s="101">
        <f t="shared" si="403"/>
        <v>10</v>
      </c>
      <c r="FQ751" s="14">
        <f t="shared" si="404"/>
        <v>4</v>
      </c>
      <c r="FR751" s="101" t="str">
        <f t="shared" si="411"/>
        <v>张飞专属武器-魂珠-3 5级</v>
      </c>
      <c r="FS751" s="101">
        <f t="shared" si="412"/>
        <v>3</v>
      </c>
      <c r="FT751" s="101">
        <f t="shared" si="413"/>
        <v>5</v>
      </c>
      <c r="FU751" s="101" t="str">
        <f t="shared" si="405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406"/>
        <v>专属强化石1</v>
      </c>
      <c r="FX751" s="101">
        <f t="shared" si="407"/>
        <v>8</v>
      </c>
      <c r="FY751" s="101" t="str">
        <f t="shared" si="408"/>
        <v>专属强化石2</v>
      </c>
      <c r="FZ751" s="101">
        <f t="shared" si="409"/>
        <v>4</v>
      </c>
      <c r="GA751" s="101">
        <f t="shared" si="414"/>
        <v>0.08</v>
      </c>
      <c r="GB751" s="101">
        <f t="shared" si="415"/>
        <v>1</v>
      </c>
      <c r="GC751" s="101">
        <f t="shared" si="416"/>
        <v>19</v>
      </c>
      <c r="GD751" s="101">
        <f t="shared" si="417"/>
        <v>0</v>
      </c>
      <c r="GE751" s="101">
        <f t="shared" si="418"/>
        <v>1</v>
      </c>
      <c r="GF751" s="101">
        <f t="shared" si="419"/>
        <v>5</v>
      </c>
      <c r="GG751" s="101">
        <f t="shared" si="420"/>
        <v>3.85E-2</v>
      </c>
      <c r="GH751" s="101">
        <f t="shared" si="421"/>
        <v>1</v>
      </c>
      <c r="GI751" s="101">
        <f t="shared" si="422"/>
        <v>9</v>
      </c>
      <c r="GJ751" s="101">
        <f t="shared" si="423"/>
        <v>0.15409999999999999</v>
      </c>
      <c r="GK751" s="101">
        <f t="shared" si="424"/>
        <v>1</v>
      </c>
      <c r="GL751" s="101">
        <f t="shared" si="425"/>
        <v>19</v>
      </c>
    </row>
    <row r="752" spans="170:194" ht="16.5" x14ac:dyDescent="0.2">
      <c r="FN752" s="101">
        <v>747</v>
      </c>
      <c r="FO752" s="101">
        <f t="shared" si="410"/>
        <v>24</v>
      </c>
      <c r="FP752" s="101">
        <f t="shared" si="403"/>
        <v>10</v>
      </c>
      <c r="FQ752" s="14">
        <f t="shared" si="404"/>
        <v>4</v>
      </c>
      <c r="FR752" s="101" t="str">
        <f t="shared" si="411"/>
        <v>张飞专属武器-魂珠-3 6级</v>
      </c>
      <c r="FS752" s="101">
        <f t="shared" si="412"/>
        <v>3</v>
      </c>
      <c r="FT752" s="101">
        <f t="shared" si="413"/>
        <v>6</v>
      </c>
      <c r="FU752" s="101" t="str">
        <f t="shared" si="405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406"/>
        <v>专属强化石1</v>
      </c>
      <c r="FX752" s="101">
        <f t="shared" si="407"/>
        <v>10</v>
      </c>
      <c r="FY752" s="101" t="str">
        <f t="shared" si="408"/>
        <v>专属强化石2</v>
      </c>
      <c r="FZ752" s="101">
        <f t="shared" si="409"/>
        <v>5</v>
      </c>
      <c r="GA752" s="101">
        <f t="shared" si="414"/>
        <v>0.06</v>
      </c>
      <c r="GB752" s="101">
        <f t="shared" si="415"/>
        <v>1</v>
      </c>
      <c r="GC752" s="101">
        <f t="shared" si="416"/>
        <v>25</v>
      </c>
      <c r="GD752" s="101">
        <f t="shared" si="417"/>
        <v>0</v>
      </c>
      <c r="GE752" s="101">
        <f t="shared" si="418"/>
        <v>1</v>
      </c>
      <c r="GF752" s="101">
        <f t="shared" si="419"/>
        <v>6</v>
      </c>
      <c r="GG752" s="101">
        <f t="shared" si="420"/>
        <v>2.9600000000000001E-2</v>
      </c>
      <c r="GH752" s="101">
        <f t="shared" si="421"/>
        <v>1</v>
      </c>
      <c r="GI752" s="101">
        <f t="shared" si="422"/>
        <v>12</v>
      </c>
      <c r="GJ752" s="101">
        <f t="shared" si="423"/>
        <v>0.1186</v>
      </c>
      <c r="GK752" s="101">
        <f t="shared" si="424"/>
        <v>1</v>
      </c>
      <c r="GL752" s="101">
        <f t="shared" si="425"/>
        <v>25</v>
      </c>
    </row>
    <row r="753" spans="170:194" ht="16.5" x14ac:dyDescent="0.2">
      <c r="FN753" s="101">
        <v>748</v>
      </c>
      <c r="FO753" s="101">
        <f t="shared" si="410"/>
        <v>25</v>
      </c>
      <c r="FP753" s="101">
        <f t="shared" si="403"/>
        <v>10</v>
      </c>
      <c r="FQ753" s="14">
        <f t="shared" si="404"/>
        <v>4</v>
      </c>
      <c r="FR753" s="101" t="str">
        <f t="shared" si="411"/>
        <v>张飞专属武器-魂珠-3 7级</v>
      </c>
      <c r="FS753" s="101">
        <f t="shared" si="412"/>
        <v>3</v>
      </c>
      <c r="FT753" s="101">
        <f t="shared" si="413"/>
        <v>7</v>
      </c>
      <c r="FU753" s="101" t="str">
        <f t="shared" si="405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406"/>
        <v>专属强化石1</v>
      </c>
      <c r="FX753" s="101">
        <f t="shared" si="407"/>
        <v>12</v>
      </c>
      <c r="FY753" s="101" t="str">
        <f t="shared" si="408"/>
        <v>专属强化石2</v>
      </c>
      <c r="FZ753" s="101">
        <f t="shared" si="409"/>
        <v>6</v>
      </c>
      <c r="GA753" s="101">
        <f t="shared" si="414"/>
        <v>0.04</v>
      </c>
      <c r="GB753" s="101">
        <f t="shared" si="415"/>
        <v>1</v>
      </c>
      <c r="GC753" s="101">
        <f t="shared" si="416"/>
        <v>34</v>
      </c>
      <c r="GD753" s="101">
        <f t="shared" si="417"/>
        <v>0</v>
      </c>
      <c r="GE753" s="101">
        <f t="shared" si="418"/>
        <v>1</v>
      </c>
      <c r="GF753" s="101">
        <f t="shared" si="419"/>
        <v>8</v>
      </c>
      <c r="GG753" s="101">
        <f t="shared" si="420"/>
        <v>2.1999999999999999E-2</v>
      </c>
      <c r="GH753" s="101">
        <f t="shared" si="421"/>
        <v>1</v>
      </c>
      <c r="GI753" s="101">
        <f t="shared" si="422"/>
        <v>16</v>
      </c>
      <c r="GJ753" s="101">
        <f t="shared" si="423"/>
        <v>8.8099999999999998E-2</v>
      </c>
      <c r="GK753" s="101">
        <f t="shared" si="424"/>
        <v>1</v>
      </c>
      <c r="GL753" s="101">
        <f t="shared" si="425"/>
        <v>34</v>
      </c>
    </row>
    <row r="754" spans="170:194" ht="16.5" x14ac:dyDescent="0.2">
      <c r="FN754" s="101">
        <v>749</v>
      </c>
      <c r="FO754" s="101">
        <f t="shared" si="410"/>
        <v>26</v>
      </c>
      <c r="FP754" s="101">
        <f t="shared" si="403"/>
        <v>10</v>
      </c>
      <c r="FQ754" s="14">
        <f t="shared" si="404"/>
        <v>4</v>
      </c>
      <c r="FR754" s="101" t="str">
        <f t="shared" si="411"/>
        <v>张飞专属武器-魂珠-3 8级</v>
      </c>
      <c r="FS754" s="101">
        <f t="shared" si="412"/>
        <v>3</v>
      </c>
      <c r="FT754" s="101">
        <f t="shared" si="413"/>
        <v>8</v>
      </c>
      <c r="FU754" s="101" t="str">
        <f t="shared" si="405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406"/>
        <v>专属强化石1</v>
      </c>
      <c r="FX754" s="101">
        <f t="shared" si="407"/>
        <v>16</v>
      </c>
      <c r="FY754" s="101" t="str">
        <f t="shared" si="408"/>
        <v>专属强化石2</v>
      </c>
      <c r="FZ754" s="101">
        <f t="shared" si="409"/>
        <v>8</v>
      </c>
      <c r="GA754" s="101">
        <f t="shared" si="414"/>
        <v>0.04</v>
      </c>
      <c r="GB754" s="101">
        <f t="shared" si="415"/>
        <v>1</v>
      </c>
      <c r="GC754" s="101">
        <f t="shared" si="416"/>
        <v>41</v>
      </c>
      <c r="GD754" s="101">
        <f t="shared" si="417"/>
        <v>0</v>
      </c>
      <c r="GE754" s="101">
        <f t="shared" si="418"/>
        <v>1</v>
      </c>
      <c r="GF754" s="101">
        <f t="shared" si="419"/>
        <v>10</v>
      </c>
      <c r="GG754" s="101">
        <f t="shared" si="420"/>
        <v>1.8100000000000002E-2</v>
      </c>
      <c r="GH754" s="101">
        <f t="shared" si="421"/>
        <v>1</v>
      </c>
      <c r="GI754" s="101">
        <f t="shared" si="422"/>
        <v>19</v>
      </c>
      <c r="GJ754" s="101">
        <f t="shared" si="423"/>
        <v>7.2499999999999995E-2</v>
      </c>
      <c r="GK754" s="101">
        <f t="shared" si="424"/>
        <v>1</v>
      </c>
      <c r="GL754" s="101">
        <f t="shared" si="425"/>
        <v>41</v>
      </c>
    </row>
    <row r="755" spans="170:194" ht="16.5" x14ac:dyDescent="0.2">
      <c r="FN755" s="101">
        <v>750</v>
      </c>
      <c r="FO755" s="101">
        <f t="shared" si="410"/>
        <v>27</v>
      </c>
      <c r="FP755" s="101">
        <f t="shared" si="403"/>
        <v>10</v>
      </c>
      <c r="FQ755" s="14">
        <f t="shared" si="404"/>
        <v>4</v>
      </c>
      <c r="FR755" s="101" t="str">
        <f t="shared" si="411"/>
        <v>张飞专属武器-魂珠-3 9级</v>
      </c>
      <c r="FS755" s="101">
        <f t="shared" si="412"/>
        <v>3</v>
      </c>
      <c r="FT755" s="101">
        <f t="shared" si="413"/>
        <v>9</v>
      </c>
      <c r="FU755" s="101" t="str">
        <f t="shared" si="405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406"/>
        <v>专属强化石1</v>
      </c>
      <c r="FX755" s="101">
        <f t="shared" si="407"/>
        <v>20</v>
      </c>
      <c r="FY755" s="101" t="str">
        <f t="shared" si="408"/>
        <v>专属强化石2</v>
      </c>
      <c r="FZ755" s="101">
        <f t="shared" si="409"/>
        <v>10</v>
      </c>
      <c r="GA755" s="101">
        <f t="shared" si="414"/>
        <v>0.03</v>
      </c>
      <c r="GB755" s="101">
        <f t="shared" si="415"/>
        <v>1</v>
      </c>
      <c r="GC755" s="101">
        <f t="shared" si="416"/>
        <v>54</v>
      </c>
      <c r="GD755" s="101">
        <f t="shared" si="417"/>
        <v>0</v>
      </c>
      <c r="GE755" s="101">
        <f t="shared" si="418"/>
        <v>1</v>
      </c>
      <c r="GF755" s="101">
        <f t="shared" si="419"/>
        <v>12</v>
      </c>
      <c r="GG755" s="101">
        <f t="shared" si="420"/>
        <v>1.4E-2</v>
      </c>
      <c r="GH755" s="101">
        <f t="shared" si="421"/>
        <v>1</v>
      </c>
      <c r="GI755" s="101">
        <f t="shared" si="422"/>
        <v>25</v>
      </c>
      <c r="GJ755" s="101">
        <f t="shared" si="423"/>
        <v>5.6000000000000001E-2</v>
      </c>
      <c r="GK755" s="101">
        <f t="shared" si="424"/>
        <v>1</v>
      </c>
      <c r="GL755" s="101">
        <f t="shared" si="425"/>
        <v>54</v>
      </c>
    </row>
    <row r="756" spans="170:194" ht="16.5" x14ac:dyDescent="0.2">
      <c r="FN756" s="101">
        <v>751</v>
      </c>
      <c r="FO756" s="101">
        <f t="shared" si="410"/>
        <v>0</v>
      </c>
      <c r="FP756" s="101">
        <f t="shared" si="403"/>
        <v>10</v>
      </c>
      <c r="FQ756" s="14">
        <f t="shared" si="404"/>
        <v>4</v>
      </c>
      <c r="FR756" s="101" t="str">
        <f t="shared" si="411"/>
        <v>张飞专属武器-魂珠-4 0级</v>
      </c>
      <c r="FS756" s="101">
        <f t="shared" si="412"/>
        <v>4</v>
      </c>
      <c r="FT756" s="101">
        <f t="shared" si="413"/>
        <v>0</v>
      </c>
      <c r="FU756" s="101" t="str">
        <f t="shared" si="405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406"/>
        <v/>
      </c>
      <c r="FX756" s="101" t="str">
        <f t="shared" si="407"/>
        <v/>
      </c>
      <c r="FY756" s="101" t="str">
        <f t="shared" si="408"/>
        <v/>
      </c>
      <c r="FZ756" s="101" t="str">
        <f t="shared" si="409"/>
        <v/>
      </c>
      <c r="GA756" s="101" t="str">
        <f t="shared" si="414"/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19"/>
        <v/>
      </c>
      <c r="GG756" s="101" t="str">
        <f t="shared" si="420"/>
        <v/>
      </c>
      <c r="GH756" s="101" t="str">
        <f t="shared" si="421"/>
        <v/>
      </c>
      <c r="GI756" s="101" t="str">
        <f t="shared" si="422"/>
        <v/>
      </c>
      <c r="GJ756" s="101" t="str">
        <f t="shared" si="423"/>
        <v/>
      </c>
      <c r="GK756" s="101" t="str">
        <f t="shared" si="424"/>
        <v/>
      </c>
      <c r="GL756" s="101" t="str">
        <f t="shared" si="425"/>
        <v/>
      </c>
    </row>
    <row r="757" spans="170:194" ht="16.5" x14ac:dyDescent="0.2">
      <c r="FN757" s="101">
        <v>752</v>
      </c>
      <c r="FO757" s="101">
        <f t="shared" si="410"/>
        <v>28</v>
      </c>
      <c r="FP757" s="101">
        <f t="shared" si="403"/>
        <v>10</v>
      </c>
      <c r="FQ757" s="14">
        <f t="shared" si="404"/>
        <v>4</v>
      </c>
      <c r="FR757" s="101" t="str">
        <f t="shared" si="411"/>
        <v>张飞专属武器-魂珠-4 1级</v>
      </c>
      <c r="FS757" s="101">
        <f t="shared" si="412"/>
        <v>4</v>
      </c>
      <c r="FT757" s="101">
        <f t="shared" si="413"/>
        <v>1</v>
      </c>
      <c r="FU757" s="101" t="str">
        <f t="shared" si="405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406"/>
        <v>专属强化石2</v>
      </c>
      <c r="FX757" s="101">
        <f t="shared" si="407"/>
        <v>3</v>
      </c>
      <c r="FY757" s="101" t="str">
        <f t="shared" si="408"/>
        <v>专属强化石3</v>
      </c>
      <c r="FZ757" s="101">
        <f t="shared" si="409"/>
        <v>1</v>
      </c>
      <c r="GA757" s="101">
        <f t="shared" si="414"/>
        <v>0.2</v>
      </c>
      <c r="GB757" s="101">
        <f t="shared" si="415"/>
        <v>1</v>
      </c>
      <c r="GC757" s="101">
        <f t="shared" si="416"/>
        <v>7</v>
      </c>
      <c r="GD757" s="101">
        <f t="shared" si="417"/>
        <v>0</v>
      </c>
      <c r="GE757" s="101">
        <f t="shared" si="418"/>
        <v>1</v>
      </c>
      <c r="GF757" s="101">
        <f t="shared" si="419"/>
        <v>2</v>
      </c>
      <c r="GG757" s="101">
        <f t="shared" si="420"/>
        <v>0.1012</v>
      </c>
      <c r="GH757" s="101">
        <f t="shared" si="421"/>
        <v>1</v>
      </c>
      <c r="GI757" s="101">
        <f t="shared" si="422"/>
        <v>3</v>
      </c>
      <c r="GJ757" s="101">
        <f t="shared" si="423"/>
        <v>0.40479999999999999</v>
      </c>
      <c r="GK757" s="101">
        <f t="shared" si="424"/>
        <v>1</v>
      </c>
      <c r="GL757" s="101">
        <f t="shared" si="425"/>
        <v>7</v>
      </c>
    </row>
    <row r="758" spans="170:194" ht="16.5" x14ac:dyDescent="0.2">
      <c r="FN758" s="101">
        <v>753</v>
      </c>
      <c r="FO758" s="101">
        <f t="shared" si="410"/>
        <v>29</v>
      </c>
      <c r="FP758" s="101">
        <f t="shared" si="403"/>
        <v>10</v>
      </c>
      <c r="FQ758" s="14">
        <f t="shared" si="404"/>
        <v>4</v>
      </c>
      <c r="FR758" s="101" t="str">
        <f t="shared" si="411"/>
        <v>张飞专属武器-魂珠-4 2级</v>
      </c>
      <c r="FS758" s="101">
        <f t="shared" si="412"/>
        <v>4</v>
      </c>
      <c r="FT758" s="101">
        <f t="shared" si="413"/>
        <v>2</v>
      </c>
      <c r="FU758" s="101" t="str">
        <f t="shared" si="405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406"/>
        <v>专属强化石2</v>
      </c>
      <c r="FX758" s="101">
        <f t="shared" si="407"/>
        <v>3</v>
      </c>
      <c r="FY758" s="101" t="str">
        <f t="shared" si="408"/>
        <v>专属强化石3</v>
      </c>
      <c r="FZ758" s="101">
        <f t="shared" si="409"/>
        <v>1</v>
      </c>
      <c r="GA758" s="101">
        <f t="shared" si="414"/>
        <v>0.1</v>
      </c>
      <c r="GB758" s="101">
        <f t="shared" si="415"/>
        <v>1</v>
      </c>
      <c r="GC758" s="101">
        <f t="shared" si="416"/>
        <v>15</v>
      </c>
      <c r="GD758" s="101">
        <f t="shared" si="417"/>
        <v>0</v>
      </c>
      <c r="GE758" s="101">
        <f t="shared" si="418"/>
        <v>1</v>
      </c>
      <c r="GF758" s="101">
        <f t="shared" si="419"/>
        <v>3</v>
      </c>
      <c r="GG758" s="101">
        <f t="shared" si="420"/>
        <v>5.0599999999999999E-2</v>
      </c>
      <c r="GH758" s="101">
        <f t="shared" si="421"/>
        <v>1</v>
      </c>
      <c r="GI758" s="101">
        <f t="shared" si="422"/>
        <v>7</v>
      </c>
      <c r="GJ758" s="101">
        <f t="shared" si="423"/>
        <v>0.2024</v>
      </c>
      <c r="GK758" s="101">
        <f t="shared" si="424"/>
        <v>1</v>
      </c>
      <c r="GL758" s="101">
        <f t="shared" si="425"/>
        <v>15</v>
      </c>
    </row>
    <row r="759" spans="170:194" ht="16.5" x14ac:dyDescent="0.2">
      <c r="FN759" s="101">
        <v>754</v>
      </c>
      <c r="FO759" s="101">
        <f t="shared" si="410"/>
        <v>30</v>
      </c>
      <c r="FP759" s="101">
        <f t="shared" si="403"/>
        <v>10</v>
      </c>
      <c r="FQ759" s="14">
        <f t="shared" si="404"/>
        <v>4</v>
      </c>
      <c r="FR759" s="101" t="str">
        <f t="shared" si="411"/>
        <v>张飞专属武器-魂珠-4 3级</v>
      </c>
      <c r="FS759" s="101">
        <f t="shared" si="412"/>
        <v>4</v>
      </c>
      <c r="FT759" s="101">
        <f t="shared" si="413"/>
        <v>3</v>
      </c>
      <c r="FU759" s="101" t="str">
        <f t="shared" si="405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406"/>
        <v>专属强化石2</v>
      </c>
      <c r="FX759" s="101">
        <f t="shared" si="407"/>
        <v>3</v>
      </c>
      <c r="FY759" s="101" t="str">
        <f t="shared" si="408"/>
        <v>专属强化石3</v>
      </c>
      <c r="FZ759" s="101">
        <f t="shared" si="409"/>
        <v>1</v>
      </c>
      <c r="GA759" s="101">
        <f t="shared" si="414"/>
        <v>7.0000000000000007E-2</v>
      </c>
      <c r="GB759" s="101">
        <f t="shared" si="415"/>
        <v>1</v>
      </c>
      <c r="GC759" s="101">
        <f t="shared" si="416"/>
        <v>22</v>
      </c>
      <c r="GD759" s="101">
        <f t="shared" si="417"/>
        <v>0</v>
      </c>
      <c r="GE759" s="101">
        <f t="shared" si="418"/>
        <v>1</v>
      </c>
      <c r="GF759" s="101">
        <f t="shared" si="419"/>
        <v>5</v>
      </c>
      <c r="GG759" s="101">
        <f t="shared" si="420"/>
        <v>3.3700000000000001E-2</v>
      </c>
      <c r="GH759" s="101">
        <f t="shared" si="421"/>
        <v>1</v>
      </c>
      <c r="GI759" s="101">
        <f t="shared" si="422"/>
        <v>10</v>
      </c>
      <c r="GJ759" s="101">
        <f t="shared" si="423"/>
        <v>0.13489999999999999</v>
      </c>
      <c r="GK759" s="101">
        <f t="shared" si="424"/>
        <v>1</v>
      </c>
      <c r="GL759" s="101">
        <f t="shared" si="425"/>
        <v>22</v>
      </c>
    </row>
    <row r="760" spans="170:194" ht="16.5" x14ac:dyDescent="0.2">
      <c r="FN760" s="101">
        <v>755</v>
      </c>
      <c r="FO760" s="101">
        <f t="shared" si="410"/>
        <v>31</v>
      </c>
      <c r="FP760" s="101">
        <f t="shared" si="403"/>
        <v>10</v>
      </c>
      <c r="FQ760" s="14">
        <f t="shared" si="404"/>
        <v>4</v>
      </c>
      <c r="FR760" s="101" t="str">
        <f t="shared" si="411"/>
        <v>张飞专属武器-魂珠-4 4级</v>
      </c>
      <c r="FS760" s="101">
        <f t="shared" si="412"/>
        <v>4</v>
      </c>
      <c r="FT760" s="101">
        <f t="shared" si="413"/>
        <v>4</v>
      </c>
      <c r="FU760" s="101" t="str">
        <f t="shared" si="405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406"/>
        <v>专属强化石2</v>
      </c>
      <c r="FX760" s="101">
        <f t="shared" si="407"/>
        <v>5</v>
      </c>
      <c r="FY760" s="101" t="str">
        <f t="shared" si="408"/>
        <v>专属强化石3</v>
      </c>
      <c r="FZ760" s="101">
        <f t="shared" si="409"/>
        <v>2</v>
      </c>
      <c r="GA760" s="101">
        <f t="shared" si="414"/>
        <v>0.08</v>
      </c>
      <c r="GB760" s="101">
        <f t="shared" si="415"/>
        <v>1</v>
      </c>
      <c r="GC760" s="101">
        <f t="shared" si="416"/>
        <v>19</v>
      </c>
      <c r="GD760" s="101">
        <f t="shared" si="417"/>
        <v>0</v>
      </c>
      <c r="GE760" s="101">
        <f t="shared" si="418"/>
        <v>1</v>
      </c>
      <c r="GF760" s="101">
        <f t="shared" si="419"/>
        <v>4</v>
      </c>
      <c r="GG760" s="101">
        <f t="shared" si="420"/>
        <v>4.0500000000000001E-2</v>
      </c>
      <c r="GH760" s="101">
        <f t="shared" si="421"/>
        <v>1</v>
      </c>
      <c r="GI760" s="101">
        <f t="shared" si="422"/>
        <v>9</v>
      </c>
      <c r="GJ760" s="101">
        <f t="shared" si="423"/>
        <v>0.16189999999999999</v>
      </c>
      <c r="GK760" s="101">
        <f t="shared" si="424"/>
        <v>1</v>
      </c>
      <c r="GL760" s="101">
        <f t="shared" si="425"/>
        <v>19</v>
      </c>
    </row>
    <row r="761" spans="170:194" ht="16.5" x14ac:dyDescent="0.2">
      <c r="FN761" s="101">
        <v>756</v>
      </c>
      <c r="FO761" s="101">
        <f t="shared" si="410"/>
        <v>32</v>
      </c>
      <c r="FP761" s="101">
        <f t="shared" si="403"/>
        <v>10</v>
      </c>
      <c r="FQ761" s="14">
        <f t="shared" si="404"/>
        <v>4</v>
      </c>
      <c r="FR761" s="101" t="str">
        <f t="shared" si="411"/>
        <v>张飞专属武器-魂珠-4 5级</v>
      </c>
      <c r="FS761" s="101">
        <f t="shared" si="412"/>
        <v>4</v>
      </c>
      <c r="FT761" s="101">
        <f t="shared" si="413"/>
        <v>5</v>
      </c>
      <c r="FU761" s="101" t="str">
        <f t="shared" si="405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406"/>
        <v>专属强化石2</v>
      </c>
      <c r="FX761" s="101">
        <f t="shared" si="407"/>
        <v>5</v>
      </c>
      <c r="FY761" s="101" t="str">
        <f t="shared" si="408"/>
        <v>专属强化石3</v>
      </c>
      <c r="FZ761" s="101">
        <f t="shared" si="409"/>
        <v>2</v>
      </c>
      <c r="GA761" s="101">
        <f t="shared" si="414"/>
        <v>0.05</v>
      </c>
      <c r="GB761" s="101">
        <f t="shared" si="415"/>
        <v>1</v>
      </c>
      <c r="GC761" s="101">
        <f t="shared" si="416"/>
        <v>30</v>
      </c>
      <c r="GD761" s="101">
        <f t="shared" si="417"/>
        <v>0</v>
      </c>
      <c r="GE761" s="101">
        <f t="shared" si="418"/>
        <v>1</v>
      </c>
      <c r="GF761" s="101">
        <f t="shared" si="419"/>
        <v>7</v>
      </c>
      <c r="GG761" s="101">
        <f t="shared" si="420"/>
        <v>2.53E-2</v>
      </c>
      <c r="GH761" s="101">
        <f t="shared" si="421"/>
        <v>1</v>
      </c>
      <c r="GI761" s="101">
        <f t="shared" si="422"/>
        <v>14</v>
      </c>
      <c r="GJ761" s="101">
        <f t="shared" si="423"/>
        <v>0.1012</v>
      </c>
      <c r="GK761" s="101">
        <f t="shared" si="424"/>
        <v>1</v>
      </c>
      <c r="GL761" s="101">
        <f t="shared" si="425"/>
        <v>30</v>
      </c>
    </row>
    <row r="762" spans="170:194" ht="16.5" x14ac:dyDescent="0.2">
      <c r="FN762" s="101">
        <v>757</v>
      </c>
      <c r="FO762" s="101">
        <f t="shared" si="410"/>
        <v>33</v>
      </c>
      <c r="FP762" s="101">
        <f t="shared" si="403"/>
        <v>10</v>
      </c>
      <c r="FQ762" s="14">
        <f t="shared" si="404"/>
        <v>4</v>
      </c>
      <c r="FR762" s="101" t="str">
        <f t="shared" si="411"/>
        <v>张飞专属武器-魂珠-4 6级</v>
      </c>
      <c r="FS762" s="101">
        <f t="shared" si="412"/>
        <v>4</v>
      </c>
      <c r="FT762" s="101">
        <f t="shared" si="413"/>
        <v>6</v>
      </c>
      <c r="FU762" s="101" t="str">
        <f t="shared" si="405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406"/>
        <v>专属强化石2</v>
      </c>
      <c r="FX762" s="101">
        <f t="shared" si="407"/>
        <v>5</v>
      </c>
      <c r="FY762" s="101" t="str">
        <f t="shared" si="408"/>
        <v>专属强化石3</v>
      </c>
      <c r="FZ762" s="101">
        <f t="shared" si="409"/>
        <v>2</v>
      </c>
      <c r="GA762" s="101">
        <f t="shared" si="414"/>
        <v>0.03</v>
      </c>
      <c r="GB762" s="101">
        <f t="shared" si="415"/>
        <v>1</v>
      </c>
      <c r="GC762" s="101">
        <f t="shared" si="416"/>
        <v>48</v>
      </c>
      <c r="GD762" s="101">
        <f t="shared" si="417"/>
        <v>0</v>
      </c>
      <c r="GE762" s="101">
        <f t="shared" si="418"/>
        <v>1</v>
      </c>
      <c r="GF762" s="101">
        <f t="shared" si="419"/>
        <v>11</v>
      </c>
      <c r="GG762" s="101">
        <f t="shared" si="420"/>
        <v>1.5599999999999999E-2</v>
      </c>
      <c r="GH762" s="101">
        <f t="shared" si="421"/>
        <v>1</v>
      </c>
      <c r="GI762" s="101">
        <f t="shared" si="422"/>
        <v>22</v>
      </c>
      <c r="GJ762" s="101">
        <f t="shared" si="423"/>
        <v>6.2300000000000001E-2</v>
      </c>
      <c r="GK762" s="101">
        <f t="shared" si="424"/>
        <v>1</v>
      </c>
      <c r="GL762" s="101">
        <f t="shared" si="425"/>
        <v>48</v>
      </c>
    </row>
    <row r="763" spans="170:194" ht="16.5" x14ac:dyDescent="0.2">
      <c r="FN763" s="101">
        <v>758</v>
      </c>
      <c r="FO763" s="101">
        <f t="shared" si="410"/>
        <v>34</v>
      </c>
      <c r="FP763" s="101">
        <f t="shared" si="403"/>
        <v>10</v>
      </c>
      <c r="FQ763" s="14">
        <f t="shared" si="404"/>
        <v>4</v>
      </c>
      <c r="FR763" s="101" t="str">
        <f t="shared" si="411"/>
        <v>张飞专属武器-魂珠-4 7级</v>
      </c>
      <c r="FS763" s="101">
        <f t="shared" si="412"/>
        <v>4</v>
      </c>
      <c r="FT763" s="101">
        <f t="shared" si="413"/>
        <v>7</v>
      </c>
      <c r="FU763" s="101" t="str">
        <f t="shared" si="405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406"/>
        <v>专属强化石2</v>
      </c>
      <c r="FX763" s="101">
        <f t="shared" si="407"/>
        <v>8</v>
      </c>
      <c r="FY763" s="101" t="str">
        <f t="shared" si="408"/>
        <v>专属强化石3</v>
      </c>
      <c r="FZ763" s="101">
        <f t="shared" si="409"/>
        <v>3</v>
      </c>
      <c r="GA763" s="101">
        <f t="shared" si="414"/>
        <v>0.03</v>
      </c>
      <c r="GB763" s="101">
        <f t="shared" si="415"/>
        <v>1</v>
      </c>
      <c r="GC763" s="101">
        <f t="shared" si="416"/>
        <v>52</v>
      </c>
      <c r="GD763" s="101">
        <f t="shared" si="417"/>
        <v>0</v>
      </c>
      <c r="GE763" s="101">
        <f t="shared" si="418"/>
        <v>1</v>
      </c>
      <c r="GF763" s="101">
        <f t="shared" si="419"/>
        <v>12</v>
      </c>
      <c r="GG763" s="101">
        <f t="shared" si="420"/>
        <v>1.4500000000000001E-2</v>
      </c>
      <c r="GH763" s="101">
        <f t="shared" si="421"/>
        <v>1</v>
      </c>
      <c r="GI763" s="101">
        <f t="shared" si="422"/>
        <v>24</v>
      </c>
      <c r="GJ763" s="101">
        <f t="shared" si="423"/>
        <v>5.7799999999999997E-2</v>
      </c>
      <c r="GK763" s="101">
        <f t="shared" si="424"/>
        <v>1</v>
      </c>
      <c r="GL763" s="101">
        <f t="shared" si="425"/>
        <v>52</v>
      </c>
    </row>
    <row r="764" spans="170:194" ht="16.5" x14ac:dyDescent="0.2">
      <c r="FN764" s="101">
        <v>759</v>
      </c>
      <c r="FO764" s="101">
        <f t="shared" si="410"/>
        <v>35</v>
      </c>
      <c r="FP764" s="101">
        <f t="shared" si="403"/>
        <v>10</v>
      </c>
      <c r="FQ764" s="14">
        <f t="shared" si="404"/>
        <v>4</v>
      </c>
      <c r="FR764" s="101" t="str">
        <f t="shared" si="411"/>
        <v>张飞专属武器-魂珠-4 8级</v>
      </c>
      <c r="FS764" s="101">
        <f t="shared" si="412"/>
        <v>4</v>
      </c>
      <c r="FT764" s="101">
        <f t="shared" si="413"/>
        <v>8</v>
      </c>
      <c r="FU764" s="101" t="str">
        <f t="shared" si="405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406"/>
        <v>专属强化石2</v>
      </c>
      <c r="FX764" s="101">
        <f t="shared" si="407"/>
        <v>11</v>
      </c>
      <c r="FY764" s="101" t="str">
        <f t="shared" si="408"/>
        <v>专属强化石3</v>
      </c>
      <c r="FZ764" s="101">
        <f t="shared" si="409"/>
        <v>4</v>
      </c>
      <c r="GA764" s="101">
        <f t="shared" si="414"/>
        <v>0.02</v>
      </c>
      <c r="GB764" s="101">
        <f t="shared" si="415"/>
        <v>1</v>
      </c>
      <c r="GC764" s="101">
        <f t="shared" si="416"/>
        <v>63</v>
      </c>
      <c r="GD764" s="101">
        <f t="shared" si="417"/>
        <v>0</v>
      </c>
      <c r="GE764" s="101">
        <f t="shared" si="418"/>
        <v>1</v>
      </c>
      <c r="GF764" s="101">
        <f t="shared" si="419"/>
        <v>15</v>
      </c>
      <c r="GG764" s="101">
        <f t="shared" si="420"/>
        <v>1.1900000000000001E-2</v>
      </c>
      <c r="GH764" s="101">
        <f t="shared" si="421"/>
        <v>1</v>
      </c>
      <c r="GI764" s="101">
        <f t="shared" si="422"/>
        <v>29</v>
      </c>
      <c r="GJ764" s="101">
        <f t="shared" si="423"/>
        <v>4.7600000000000003E-2</v>
      </c>
      <c r="GK764" s="101">
        <f t="shared" si="424"/>
        <v>1</v>
      </c>
      <c r="GL764" s="101">
        <f t="shared" si="425"/>
        <v>63</v>
      </c>
    </row>
    <row r="765" spans="170:194" ht="16.5" x14ac:dyDescent="0.2">
      <c r="FN765" s="101">
        <v>760</v>
      </c>
      <c r="FO765" s="101">
        <f t="shared" si="410"/>
        <v>36</v>
      </c>
      <c r="FP765" s="101">
        <f t="shared" si="403"/>
        <v>10</v>
      </c>
      <c r="FQ765" s="14">
        <f t="shared" si="404"/>
        <v>4</v>
      </c>
      <c r="FR765" s="101" t="str">
        <f t="shared" si="411"/>
        <v>张飞专属武器-魂珠-4 9级</v>
      </c>
      <c r="FS765" s="101">
        <f t="shared" si="412"/>
        <v>4</v>
      </c>
      <c r="FT765" s="101">
        <f t="shared" si="413"/>
        <v>9</v>
      </c>
      <c r="FU765" s="101" t="str">
        <f t="shared" si="405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406"/>
        <v>专属强化石2</v>
      </c>
      <c r="FX765" s="101">
        <f t="shared" si="407"/>
        <v>16</v>
      </c>
      <c r="FY765" s="101" t="str">
        <f t="shared" si="408"/>
        <v>专属强化石3</v>
      </c>
      <c r="FZ765" s="101">
        <f t="shared" si="409"/>
        <v>6</v>
      </c>
      <c r="GA765" s="101">
        <f t="shared" si="414"/>
        <v>0.02</v>
      </c>
      <c r="GB765" s="101">
        <f t="shared" si="415"/>
        <v>1</v>
      </c>
      <c r="GC765" s="101">
        <f t="shared" si="416"/>
        <v>68</v>
      </c>
      <c r="GD765" s="101">
        <f t="shared" si="417"/>
        <v>0</v>
      </c>
      <c r="GE765" s="101">
        <f t="shared" si="418"/>
        <v>1</v>
      </c>
      <c r="GF765" s="101">
        <f t="shared" si="419"/>
        <v>16</v>
      </c>
      <c r="GG765" s="101">
        <f t="shared" si="420"/>
        <v>1.0999999999999999E-2</v>
      </c>
      <c r="GH765" s="101">
        <f t="shared" si="421"/>
        <v>1</v>
      </c>
      <c r="GI765" s="101">
        <f t="shared" si="422"/>
        <v>32</v>
      </c>
      <c r="GJ765" s="101">
        <f t="shared" si="423"/>
        <v>4.4200000000000003E-2</v>
      </c>
      <c r="GK765" s="101">
        <f t="shared" si="424"/>
        <v>1</v>
      </c>
      <c r="GL765" s="101">
        <f t="shared" si="425"/>
        <v>68</v>
      </c>
    </row>
    <row r="766" spans="170:194" ht="16.5" x14ac:dyDescent="0.2">
      <c r="FN766" s="101">
        <v>761</v>
      </c>
      <c r="FO766" s="101">
        <f t="shared" si="410"/>
        <v>0</v>
      </c>
      <c r="FP766" s="101">
        <f t="shared" si="403"/>
        <v>10</v>
      </c>
      <c r="FQ766" s="14">
        <f t="shared" si="404"/>
        <v>4</v>
      </c>
      <c r="FR766" s="101" t="str">
        <f t="shared" si="411"/>
        <v>张飞专属武器-魂珠-5 0级</v>
      </c>
      <c r="FS766" s="101">
        <f t="shared" si="412"/>
        <v>5</v>
      </c>
      <c r="FT766" s="101">
        <f t="shared" si="413"/>
        <v>0</v>
      </c>
      <c r="FU766" s="101" t="str">
        <f t="shared" si="405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406"/>
        <v/>
      </c>
      <c r="FX766" s="101" t="str">
        <f t="shared" si="407"/>
        <v/>
      </c>
      <c r="FY766" s="101" t="str">
        <f t="shared" si="408"/>
        <v/>
      </c>
      <c r="FZ766" s="101" t="str">
        <f t="shared" si="409"/>
        <v/>
      </c>
      <c r="GA766" s="101" t="str">
        <f t="shared" si="414"/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19"/>
        <v/>
      </c>
      <c r="GG766" s="101" t="str">
        <f t="shared" si="420"/>
        <v/>
      </c>
      <c r="GH766" s="101" t="str">
        <f t="shared" si="421"/>
        <v/>
      </c>
      <c r="GI766" s="101" t="str">
        <f t="shared" si="422"/>
        <v/>
      </c>
      <c r="GJ766" s="101" t="str">
        <f t="shared" si="423"/>
        <v/>
      </c>
      <c r="GK766" s="101" t="str">
        <f t="shared" si="424"/>
        <v/>
      </c>
      <c r="GL766" s="101" t="str">
        <f t="shared" si="425"/>
        <v/>
      </c>
    </row>
    <row r="767" spans="170:194" ht="16.5" x14ac:dyDescent="0.2">
      <c r="FN767" s="101">
        <v>762</v>
      </c>
      <c r="FO767" s="101">
        <f t="shared" si="410"/>
        <v>37</v>
      </c>
      <c r="FP767" s="101">
        <f t="shared" si="403"/>
        <v>10</v>
      </c>
      <c r="FQ767" s="14">
        <f t="shared" si="404"/>
        <v>4</v>
      </c>
      <c r="FR767" s="101" t="str">
        <f t="shared" si="411"/>
        <v>张飞专属武器-魂珠-5 1级</v>
      </c>
      <c r="FS767" s="101">
        <f t="shared" si="412"/>
        <v>5</v>
      </c>
      <c r="FT767" s="101">
        <f t="shared" si="413"/>
        <v>1</v>
      </c>
      <c r="FU767" s="101" t="str">
        <f t="shared" si="405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406"/>
        <v>专属强化石2</v>
      </c>
      <c r="FX767" s="101">
        <f t="shared" si="407"/>
        <v>3</v>
      </c>
      <c r="FY767" s="101" t="str">
        <f t="shared" si="408"/>
        <v>专属强化石3</v>
      </c>
      <c r="FZ767" s="101">
        <f t="shared" si="409"/>
        <v>2</v>
      </c>
      <c r="GA767" s="101">
        <f t="shared" si="414"/>
        <v>0.2</v>
      </c>
      <c r="GB767" s="101">
        <f t="shared" si="415"/>
        <v>1</v>
      </c>
      <c r="GC767" s="101">
        <f t="shared" si="416"/>
        <v>7</v>
      </c>
      <c r="GD767" s="101">
        <f t="shared" si="417"/>
        <v>0</v>
      </c>
      <c r="GE767" s="101">
        <f t="shared" si="418"/>
        <v>1</v>
      </c>
      <c r="GF767" s="101">
        <f t="shared" si="419"/>
        <v>2</v>
      </c>
      <c r="GG767" s="101">
        <f t="shared" si="420"/>
        <v>0.1012</v>
      </c>
      <c r="GH767" s="101">
        <f t="shared" si="421"/>
        <v>1</v>
      </c>
      <c r="GI767" s="101">
        <f t="shared" si="422"/>
        <v>3</v>
      </c>
      <c r="GJ767" s="101">
        <f t="shared" si="423"/>
        <v>0.40479999999999999</v>
      </c>
      <c r="GK767" s="101">
        <f t="shared" si="424"/>
        <v>1</v>
      </c>
      <c r="GL767" s="101">
        <f t="shared" si="425"/>
        <v>7</v>
      </c>
    </row>
    <row r="768" spans="170:194" ht="16.5" x14ac:dyDescent="0.2">
      <c r="FN768" s="101">
        <v>763</v>
      </c>
      <c r="FO768" s="101">
        <f t="shared" si="410"/>
        <v>38</v>
      </c>
      <c r="FP768" s="101">
        <f t="shared" si="403"/>
        <v>10</v>
      </c>
      <c r="FQ768" s="14">
        <f t="shared" si="404"/>
        <v>4</v>
      </c>
      <c r="FR768" s="101" t="str">
        <f t="shared" si="411"/>
        <v>张飞专属武器-魂珠-5 2级</v>
      </c>
      <c r="FS768" s="101">
        <f t="shared" si="412"/>
        <v>5</v>
      </c>
      <c r="FT768" s="101">
        <f t="shared" si="413"/>
        <v>2</v>
      </c>
      <c r="FU768" s="101" t="str">
        <f t="shared" si="405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406"/>
        <v>专属强化石2</v>
      </c>
      <c r="FX768" s="101">
        <f t="shared" si="407"/>
        <v>3</v>
      </c>
      <c r="FY768" s="101" t="str">
        <f t="shared" si="408"/>
        <v>专属强化石3</v>
      </c>
      <c r="FZ768" s="101">
        <f t="shared" si="409"/>
        <v>2</v>
      </c>
      <c r="GA768" s="101">
        <f t="shared" si="414"/>
        <v>0.1</v>
      </c>
      <c r="GB768" s="101">
        <f t="shared" si="415"/>
        <v>1</v>
      </c>
      <c r="GC768" s="101">
        <f t="shared" si="416"/>
        <v>15</v>
      </c>
      <c r="GD768" s="101">
        <f t="shared" si="417"/>
        <v>0</v>
      </c>
      <c r="GE768" s="101">
        <f t="shared" si="418"/>
        <v>1</v>
      </c>
      <c r="GF768" s="101">
        <f t="shared" si="419"/>
        <v>3</v>
      </c>
      <c r="GG768" s="101">
        <f t="shared" si="420"/>
        <v>5.0599999999999999E-2</v>
      </c>
      <c r="GH768" s="101">
        <f t="shared" si="421"/>
        <v>1</v>
      </c>
      <c r="GI768" s="101">
        <f t="shared" si="422"/>
        <v>7</v>
      </c>
      <c r="GJ768" s="101">
        <f t="shared" si="423"/>
        <v>0.2024</v>
      </c>
      <c r="GK768" s="101">
        <f t="shared" si="424"/>
        <v>1</v>
      </c>
      <c r="GL768" s="101">
        <f t="shared" si="425"/>
        <v>15</v>
      </c>
    </row>
    <row r="769" spans="170:194" ht="16.5" x14ac:dyDescent="0.2">
      <c r="FN769" s="101">
        <v>764</v>
      </c>
      <c r="FO769" s="101">
        <f t="shared" si="410"/>
        <v>39</v>
      </c>
      <c r="FP769" s="101">
        <f t="shared" si="403"/>
        <v>10</v>
      </c>
      <c r="FQ769" s="14">
        <f t="shared" si="404"/>
        <v>4</v>
      </c>
      <c r="FR769" s="101" t="str">
        <f t="shared" si="411"/>
        <v>张飞专属武器-魂珠-5 3级</v>
      </c>
      <c r="FS769" s="101">
        <f t="shared" si="412"/>
        <v>5</v>
      </c>
      <c r="FT769" s="101">
        <f t="shared" si="413"/>
        <v>3</v>
      </c>
      <c r="FU769" s="101" t="str">
        <f t="shared" si="405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406"/>
        <v>专属强化石2</v>
      </c>
      <c r="FX769" s="101">
        <f t="shared" si="407"/>
        <v>3</v>
      </c>
      <c r="FY769" s="101" t="str">
        <f t="shared" si="408"/>
        <v>专属强化石3</v>
      </c>
      <c r="FZ769" s="101">
        <f t="shared" si="409"/>
        <v>2</v>
      </c>
      <c r="GA769" s="101">
        <f t="shared" si="414"/>
        <v>7.0000000000000007E-2</v>
      </c>
      <c r="GB769" s="101">
        <f t="shared" si="415"/>
        <v>1</v>
      </c>
      <c r="GC769" s="101">
        <f t="shared" si="416"/>
        <v>22</v>
      </c>
      <c r="GD769" s="101">
        <f t="shared" si="417"/>
        <v>0</v>
      </c>
      <c r="GE769" s="101">
        <f t="shared" si="418"/>
        <v>1</v>
      </c>
      <c r="GF769" s="101">
        <f t="shared" si="419"/>
        <v>5</v>
      </c>
      <c r="GG769" s="101">
        <f t="shared" si="420"/>
        <v>3.3700000000000001E-2</v>
      </c>
      <c r="GH769" s="101">
        <f t="shared" si="421"/>
        <v>1</v>
      </c>
      <c r="GI769" s="101">
        <f t="shared" si="422"/>
        <v>10</v>
      </c>
      <c r="GJ769" s="101">
        <f t="shared" si="423"/>
        <v>0.13489999999999999</v>
      </c>
      <c r="GK769" s="101">
        <f t="shared" si="424"/>
        <v>1</v>
      </c>
      <c r="GL769" s="101">
        <f t="shared" si="425"/>
        <v>22</v>
      </c>
    </row>
    <row r="770" spans="170:194" ht="16.5" x14ac:dyDescent="0.2">
      <c r="FN770" s="101">
        <v>765</v>
      </c>
      <c r="FO770" s="101">
        <f t="shared" si="410"/>
        <v>40</v>
      </c>
      <c r="FP770" s="101">
        <f t="shared" si="403"/>
        <v>10</v>
      </c>
      <c r="FQ770" s="14">
        <f t="shared" si="404"/>
        <v>4</v>
      </c>
      <c r="FR770" s="101" t="str">
        <f t="shared" si="411"/>
        <v>张飞专属武器-魂珠-5 4级</v>
      </c>
      <c r="FS770" s="101">
        <f t="shared" si="412"/>
        <v>5</v>
      </c>
      <c r="FT770" s="101">
        <f t="shared" si="413"/>
        <v>4</v>
      </c>
      <c r="FU770" s="101" t="str">
        <f t="shared" si="405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406"/>
        <v>专属强化石2</v>
      </c>
      <c r="FX770" s="101">
        <f t="shared" si="407"/>
        <v>5</v>
      </c>
      <c r="FY770" s="101" t="str">
        <f t="shared" si="408"/>
        <v>专属强化石3</v>
      </c>
      <c r="FZ770" s="101">
        <f t="shared" si="409"/>
        <v>3</v>
      </c>
      <c r="GA770" s="101">
        <f t="shared" si="414"/>
        <v>0.06</v>
      </c>
      <c r="GB770" s="101">
        <f t="shared" si="415"/>
        <v>1</v>
      </c>
      <c r="GC770" s="101">
        <f t="shared" si="416"/>
        <v>25</v>
      </c>
      <c r="GD770" s="101">
        <f t="shared" si="417"/>
        <v>0</v>
      </c>
      <c r="GE770" s="101">
        <f t="shared" si="418"/>
        <v>1</v>
      </c>
      <c r="GF770" s="101">
        <f t="shared" si="419"/>
        <v>6</v>
      </c>
      <c r="GG770" s="101">
        <f t="shared" si="420"/>
        <v>3.04E-2</v>
      </c>
      <c r="GH770" s="101">
        <f t="shared" si="421"/>
        <v>1</v>
      </c>
      <c r="GI770" s="101">
        <f t="shared" si="422"/>
        <v>12</v>
      </c>
      <c r="GJ770" s="101">
        <f t="shared" si="423"/>
        <v>0.12139999999999999</v>
      </c>
      <c r="GK770" s="101">
        <f t="shared" si="424"/>
        <v>1</v>
      </c>
      <c r="GL770" s="101">
        <f t="shared" si="425"/>
        <v>25</v>
      </c>
    </row>
    <row r="771" spans="170:194" ht="16.5" x14ac:dyDescent="0.2">
      <c r="FN771" s="101">
        <v>766</v>
      </c>
      <c r="FO771" s="101">
        <f t="shared" si="410"/>
        <v>41</v>
      </c>
      <c r="FP771" s="101">
        <f t="shared" si="403"/>
        <v>10</v>
      </c>
      <c r="FQ771" s="14">
        <f t="shared" si="404"/>
        <v>4</v>
      </c>
      <c r="FR771" s="101" t="str">
        <f t="shared" si="411"/>
        <v>张飞专属武器-魂珠-5 5级</v>
      </c>
      <c r="FS771" s="101">
        <f t="shared" si="412"/>
        <v>5</v>
      </c>
      <c r="FT771" s="101">
        <f t="shared" si="413"/>
        <v>5</v>
      </c>
      <c r="FU771" s="101" t="str">
        <f t="shared" si="405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406"/>
        <v>专属强化石2</v>
      </c>
      <c r="FX771" s="101">
        <f t="shared" si="407"/>
        <v>5</v>
      </c>
      <c r="FY771" s="101" t="str">
        <f t="shared" si="408"/>
        <v>专属强化石3</v>
      </c>
      <c r="FZ771" s="101">
        <f t="shared" si="409"/>
        <v>3</v>
      </c>
      <c r="GA771" s="101">
        <f t="shared" si="414"/>
        <v>0.04</v>
      </c>
      <c r="GB771" s="101">
        <f t="shared" si="415"/>
        <v>1</v>
      </c>
      <c r="GC771" s="101">
        <f t="shared" si="416"/>
        <v>40</v>
      </c>
      <c r="GD771" s="101">
        <f t="shared" si="417"/>
        <v>0</v>
      </c>
      <c r="GE771" s="101">
        <f t="shared" si="418"/>
        <v>1</v>
      </c>
      <c r="GF771" s="101">
        <f t="shared" si="419"/>
        <v>9</v>
      </c>
      <c r="GG771" s="101">
        <f t="shared" si="420"/>
        <v>1.9E-2</v>
      </c>
      <c r="GH771" s="101">
        <f t="shared" si="421"/>
        <v>1</v>
      </c>
      <c r="GI771" s="101">
        <f t="shared" si="422"/>
        <v>18</v>
      </c>
      <c r="GJ771" s="101">
        <f t="shared" si="423"/>
        <v>7.5899999999999995E-2</v>
      </c>
      <c r="GK771" s="101">
        <f t="shared" si="424"/>
        <v>1</v>
      </c>
      <c r="GL771" s="101">
        <f t="shared" si="425"/>
        <v>40</v>
      </c>
    </row>
    <row r="772" spans="170:194" ht="16.5" x14ac:dyDescent="0.2">
      <c r="FN772" s="101">
        <v>767</v>
      </c>
      <c r="FO772" s="101">
        <f t="shared" si="410"/>
        <v>42</v>
      </c>
      <c r="FP772" s="101">
        <f t="shared" si="403"/>
        <v>10</v>
      </c>
      <c r="FQ772" s="14">
        <f t="shared" si="404"/>
        <v>4</v>
      </c>
      <c r="FR772" s="101" t="str">
        <f t="shared" si="411"/>
        <v>张飞专属武器-魂珠-5 6级</v>
      </c>
      <c r="FS772" s="101">
        <f t="shared" si="412"/>
        <v>5</v>
      </c>
      <c r="FT772" s="101">
        <f t="shared" si="413"/>
        <v>6</v>
      </c>
      <c r="FU772" s="101" t="str">
        <f t="shared" si="405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406"/>
        <v>专属强化石2</v>
      </c>
      <c r="FX772" s="101">
        <f t="shared" si="407"/>
        <v>8</v>
      </c>
      <c r="FY772" s="101" t="str">
        <f t="shared" si="408"/>
        <v>专属强化石3</v>
      </c>
      <c r="FZ772" s="101">
        <f t="shared" si="409"/>
        <v>5</v>
      </c>
      <c r="GA772" s="101">
        <f t="shared" si="414"/>
        <v>0.04</v>
      </c>
      <c r="GB772" s="101">
        <f t="shared" si="415"/>
        <v>1</v>
      </c>
      <c r="GC772" s="101">
        <f t="shared" si="416"/>
        <v>39</v>
      </c>
      <c r="GD772" s="101">
        <f t="shared" si="417"/>
        <v>0</v>
      </c>
      <c r="GE772" s="101">
        <f t="shared" si="418"/>
        <v>1</v>
      </c>
      <c r="GF772" s="101">
        <f t="shared" si="419"/>
        <v>9</v>
      </c>
      <c r="GG772" s="101">
        <f t="shared" si="420"/>
        <v>1.95E-2</v>
      </c>
      <c r="GH772" s="101">
        <f t="shared" si="421"/>
        <v>1</v>
      </c>
      <c r="GI772" s="101">
        <f t="shared" si="422"/>
        <v>18</v>
      </c>
      <c r="GJ772" s="101">
        <f t="shared" si="423"/>
        <v>7.7799999999999994E-2</v>
      </c>
      <c r="GK772" s="101">
        <f t="shared" si="424"/>
        <v>1</v>
      </c>
      <c r="GL772" s="101">
        <f t="shared" si="425"/>
        <v>39</v>
      </c>
    </row>
    <row r="773" spans="170:194" ht="16.5" x14ac:dyDescent="0.2">
      <c r="FN773" s="101">
        <v>768</v>
      </c>
      <c r="FO773" s="101">
        <f t="shared" si="410"/>
        <v>43</v>
      </c>
      <c r="FP773" s="101">
        <f t="shared" si="403"/>
        <v>10</v>
      </c>
      <c r="FQ773" s="14">
        <f t="shared" si="404"/>
        <v>4</v>
      </c>
      <c r="FR773" s="101" t="str">
        <f t="shared" si="411"/>
        <v>张飞专属武器-魂珠-5 7级</v>
      </c>
      <c r="FS773" s="101">
        <f t="shared" si="412"/>
        <v>5</v>
      </c>
      <c r="FT773" s="101">
        <f t="shared" si="413"/>
        <v>7</v>
      </c>
      <c r="FU773" s="101" t="str">
        <f t="shared" si="405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406"/>
        <v>专属强化石2</v>
      </c>
      <c r="FX773" s="101">
        <f t="shared" si="407"/>
        <v>8</v>
      </c>
      <c r="FY773" s="101" t="str">
        <f t="shared" si="408"/>
        <v>专属强化石3</v>
      </c>
      <c r="FZ773" s="101">
        <f t="shared" si="409"/>
        <v>5</v>
      </c>
      <c r="GA773" s="101">
        <f t="shared" si="414"/>
        <v>0.02</v>
      </c>
      <c r="GB773" s="101">
        <f t="shared" si="415"/>
        <v>1</v>
      </c>
      <c r="GC773" s="101">
        <f t="shared" si="416"/>
        <v>62</v>
      </c>
      <c r="GD773" s="101">
        <f t="shared" si="417"/>
        <v>0</v>
      </c>
      <c r="GE773" s="101">
        <f t="shared" si="418"/>
        <v>1</v>
      </c>
      <c r="GF773" s="101">
        <f t="shared" si="419"/>
        <v>15</v>
      </c>
      <c r="GG773" s="101">
        <f t="shared" si="420"/>
        <v>1.2E-2</v>
      </c>
      <c r="GH773" s="101">
        <f t="shared" si="421"/>
        <v>1</v>
      </c>
      <c r="GI773" s="101">
        <f t="shared" si="422"/>
        <v>29</v>
      </c>
      <c r="GJ773" s="101">
        <f t="shared" si="423"/>
        <v>4.82E-2</v>
      </c>
      <c r="GK773" s="101">
        <f t="shared" si="424"/>
        <v>1</v>
      </c>
      <c r="GL773" s="101">
        <f t="shared" si="425"/>
        <v>62</v>
      </c>
    </row>
    <row r="774" spans="170:194" ht="16.5" x14ac:dyDescent="0.2">
      <c r="FN774" s="101">
        <v>769</v>
      </c>
      <c r="FO774" s="101">
        <f t="shared" si="410"/>
        <v>44</v>
      </c>
      <c r="FP774" s="101">
        <f t="shared" si="403"/>
        <v>10</v>
      </c>
      <c r="FQ774" s="14">
        <f t="shared" si="404"/>
        <v>4</v>
      </c>
      <c r="FR774" s="101" t="str">
        <f t="shared" si="411"/>
        <v>张飞专属武器-魂珠-5 8级</v>
      </c>
      <c r="FS774" s="101">
        <f t="shared" si="412"/>
        <v>5</v>
      </c>
      <c r="FT774" s="101">
        <f t="shared" si="413"/>
        <v>8</v>
      </c>
      <c r="FU774" s="101" t="str">
        <f t="shared" si="405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406"/>
        <v>专属强化石2</v>
      </c>
      <c r="FX774" s="101">
        <f t="shared" si="407"/>
        <v>11</v>
      </c>
      <c r="FY774" s="101" t="str">
        <f t="shared" si="408"/>
        <v>专属强化石3</v>
      </c>
      <c r="FZ774" s="101">
        <f t="shared" si="409"/>
        <v>7</v>
      </c>
      <c r="GA774" s="101">
        <f t="shared" si="414"/>
        <v>0.02</v>
      </c>
      <c r="GB774" s="101">
        <f t="shared" si="415"/>
        <v>1</v>
      </c>
      <c r="GC774" s="101">
        <f t="shared" si="416"/>
        <v>72</v>
      </c>
      <c r="GD774" s="101">
        <f t="shared" si="417"/>
        <v>0</v>
      </c>
      <c r="GE774" s="101">
        <f t="shared" si="418"/>
        <v>1</v>
      </c>
      <c r="GF774" s="101">
        <f t="shared" si="419"/>
        <v>17</v>
      </c>
      <c r="GG774" s="101">
        <f t="shared" si="420"/>
        <v>1.04E-2</v>
      </c>
      <c r="GH774" s="101">
        <f t="shared" si="421"/>
        <v>1</v>
      </c>
      <c r="GI774" s="101">
        <f t="shared" si="422"/>
        <v>34</v>
      </c>
      <c r="GJ774" s="101">
        <f t="shared" si="423"/>
        <v>4.1700000000000001E-2</v>
      </c>
      <c r="GK774" s="101">
        <f t="shared" si="424"/>
        <v>1</v>
      </c>
      <c r="GL774" s="101">
        <f t="shared" si="425"/>
        <v>72</v>
      </c>
    </row>
    <row r="775" spans="170:194" ht="16.5" x14ac:dyDescent="0.2">
      <c r="FN775" s="101">
        <v>770</v>
      </c>
      <c r="FO775" s="101">
        <f t="shared" si="410"/>
        <v>45</v>
      </c>
      <c r="FP775" s="101">
        <f t="shared" ref="FP775:FP838" si="426">INT((FN775-1)/80+1)</f>
        <v>10</v>
      </c>
      <c r="FQ775" s="14">
        <f t="shared" ref="FQ775:FQ838" si="427">INDEX($FJ$6:$FJ$26,FP775)</f>
        <v>4</v>
      </c>
      <c r="FR775" s="101" t="str">
        <f t="shared" si="411"/>
        <v>张飞专属武器-魂珠-5 9级</v>
      </c>
      <c r="FS775" s="101">
        <f t="shared" si="412"/>
        <v>5</v>
      </c>
      <c r="FT775" s="101">
        <f t="shared" si="413"/>
        <v>9</v>
      </c>
      <c r="FU775" s="101" t="str">
        <f t="shared" ref="FU775:FU838" si="428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429">IF($FT775&gt;0,IF(INDEX($EI$6:$EI$77,$FO775)&gt;=FW$3,INDEX(EL$6:EL$77,$FO775),""),"")</f>
        <v>专属强化石2</v>
      </c>
      <c r="FX775" s="101">
        <f t="shared" ref="FX775:FX838" si="430">IF($FT775&gt;0,IF(INDEX($EI$6:$EI$77,$FO775)&gt;=FX$3,INDEX(EM$6:EM$77,$FO775),""),"")</f>
        <v>14</v>
      </c>
      <c r="FY775" s="101" t="str">
        <f t="shared" ref="FY775:FY838" si="431">IF($FT775&gt;0,IF(INDEX($EI$6:$EI$77,$FO775)&gt;=FY$3,INDEX(EN$6:EN$77,$FO775),""),"")</f>
        <v>专属强化石3</v>
      </c>
      <c r="FZ775" s="101">
        <f t="shared" ref="FZ775:FZ838" si="432">IF($FT775&gt;0,IF(INDEX($EI$6:$EI$77,$FO775)&gt;=FZ$3,INDEX(EO$6:EO$77,$FO775),""),"")</f>
        <v>9</v>
      </c>
      <c r="GA775" s="101">
        <f t="shared" si="414"/>
        <v>0.02</v>
      </c>
      <c r="GB775" s="101">
        <f t="shared" si="415"/>
        <v>1</v>
      </c>
      <c r="GC775" s="101">
        <f t="shared" si="416"/>
        <v>91</v>
      </c>
      <c r="GD775" s="101">
        <f t="shared" si="417"/>
        <v>0</v>
      </c>
      <c r="GE775" s="101">
        <f t="shared" si="418"/>
        <v>1</v>
      </c>
      <c r="GF775" s="101">
        <f t="shared" si="419"/>
        <v>21</v>
      </c>
      <c r="GG775" s="101">
        <f t="shared" si="420"/>
        <v>8.3000000000000001E-3</v>
      </c>
      <c r="GH775" s="101">
        <f t="shared" si="421"/>
        <v>1</v>
      </c>
      <c r="GI775" s="101">
        <f t="shared" si="422"/>
        <v>42</v>
      </c>
      <c r="GJ775" s="101">
        <f t="shared" si="423"/>
        <v>3.3099999999999997E-2</v>
      </c>
      <c r="GK775" s="101">
        <f t="shared" si="424"/>
        <v>1</v>
      </c>
      <c r="GL775" s="101">
        <f t="shared" si="425"/>
        <v>91</v>
      </c>
    </row>
    <row r="776" spans="170:194" ht="16.5" x14ac:dyDescent="0.2">
      <c r="FN776" s="101">
        <v>771</v>
      </c>
      <c r="FO776" s="101">
        <f t="shared" si="410"/>
        <v>0</v>
      </c>
      <c r="FP776" s="101">
        <f t="shared" si="426"/>
        <v>10</v>
      </c>
      <c r="FQ776" s="14">
        <f t="shared" si="427"/>
        <v>4</v>
      </c>
      <c r="FR776" s="101" t="str">
        <f t="shared" si="411"/>
        <v>张飞专属武器-魂珠-6 0级</v>
      </c>
      <c r="FS776" s="101">
        <f t="shared" si="412"/>
        <v>6</v>
      </c>
      <c r="FT776" s="101">
        <f t="shared" si="413"/>
        <v>0</v>
      </c>
      <c r="FU776" s="101" t="str">
        <f t="shared" si="428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429"/>
        <v/>
      </c>
      <c r="FX776" s="101" t="str">
        <f t="shared" si="430"/>
        <v/>
      </c>
      <c r="FY776" s="101" t="str">
        <f t="shared" si="431"/>
        <v/>
      </c>
      <c r="FZ776" s="101" t="str">
        <f t="shared" si="432"/>
        <v/>
      </c>
      <c r="GA776" s="101" t="str">
        <f t="shared" si="414"/>
        <v/>
      </c>
      <c r="GB776" s="101" t="str">
        <f t="shared" si="415"/>
        <v/>
      </c>
      <c r="GC776" s="101" t="str">
        <f t="shared" si="416"/>
        <v/>
      </c>
      <c r="GD776" s="101" t="str">
        <f t="shared" si="417"/>
        <v/>
      </c>
      <c r="GE776" s="101" t="str">
        <f t="shared" si="418"/>
        <v/>
      </c>
      <c r="GF776" s="101" t="str">
        <f t="shared" si="419"/>
        <v/>
      </c>
      <c r="GG776" s="101" t="str">
        <f t="shared" si="420"/>
        <v/>
      </c>
      <c r="GH776" s="101" t="str">
        <f t="shared" si="421"/>
        <v/>
      </c>
      <c r="GI776" s="101" t="str">
        <f t="shared" si="422"/>
        <v/>
      </c>
      <c r="GJ776" s="101" t="str">
        <f t="shared" si="423"/>
        <v/>
      </c>
      <c r="GK776" s="101" t="str">
        <f t="shared" si="424"/>
        <v/>
      </c>
      <c r="GL776" s="101" t="str">
        <f t="shared" si="425"/>
        <v/>
      </c>
    </row>
    <row r="777" spans="170:194" ht="16.5" x14ac:dyDescent="0.2">
      <c r="FN777" s="101">
        <v>772</v>
      </c>
      <c r="FO777" s="101">
        <f t="shared" si="410"/>
        <v>46</v>
      </c>
      <c r="FP777" s="101">
        <f t="shared" si="426"/>
        <v>10</v>
      </c>
      <c r="FQ777" s="14">
        <f t="shared" si="427"/>
        <v>4</v>
      </c>
      <c r="FR777" s="101" t="str">
        <f t="shared" si="411"/>
        <v>张飞专属武器-魂珠-6 1级</v>
      </c>
      <c r="FS777" s="101">
        <f t="shared" si="412"/>
        <v>6</v>
      </c>
      <c r="FT777" s="101">
        <f t="shared" si="413"/>
        <v>1</v>
      </c>
      <c r="FU777" s="101" t="str">
        <f t="shared" si="428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429"/>
        <v>专属强化石3</v>
      </c>
      <c r="FX777" s="101">
        <f t="shared" si="430"/>
        <v>5</v>
      </c>
      <c r="FY777" s="101" t="str">
        <f t="shared" si="431"/>
        <v>专属强化石4</v>
      </c>
      <c r="FZ777" s="101">
        <f t="shared" si="432"/>
        <v>1</v>
      </c>
      <c r="GA777" s="101">
        <f t="shared" si="414"/>
        <v>0.17</v>
      </c>
      <c r="GB777" s="101">
        <f t="shared" si="415"/>
        <v>1</v>
      </c>
      <c r="GC777" s="101">
        <f t="shared" si="416"/>
        <v>9</v>
      </c>
      <c r="GD777" s="101">
        <f t="shared" si="417"/>
        <v>0</v>
      </c>
      <c r="GE777" s="101">
        <f t="shared" si="418"/>
        <v>1</v>
      </c>
      <c r="GF777" s="101">
        <f t="shared" si="419"/>
        <v>2</v>
      </c>
      <c r="GG777" s="101">
        <f t="shared" si="420"/>
        <v>8.2900000000000001E-2</v>
      </c>
      <c r="GH777" s="101">
        <f t="shared" si="421"/>
        <v>1</v>
      </c>
      <c r="GI777" s="101">
        <f t="shared" si="422"/>
        <v>4</v>
      </c>
      <c r="GJ777" s="101">
        <f t="shared" si="423"/>
        <v>0.33139999999999997</v>
      </c>
      <c r="GK777" s="101">
        <f t="shared" si="424"/>
        <v>1</v>
      </c>
      <c r="GL777" s="101">
        <f t="shared" si="425"/>
        <v>9</v>
      </c>
    </row>
    <row r="778" spans="170:194" ht="16.5" x14ac:dyDescent="0.2">
      <c r="FN778" s="101">
        <v>773</v>
      </c>
      <c r="FO778" s="101">
        <f t="shared" si="410"/>
        <v>47</v>
      </c>
      <c r="FP778" s="101">
        <f t="shared" si="426"/>
        <v>10</v>
      </c>
      <c r="FQ778" s="14">
        <f t="shared" si="427"/>
        <v>4</v>
      </c>
      <c r="FR778" s="101" t="str">
        <f t="shared" si="411"/>
        <v>张飞专属武器-魂珠-6 2级</v>
      </c>
      <c r="FS778" s="101">
        <f t="shared" si="412"/>
        <v>6</v>
      </c>
      <c r="FT778" s="101">
        <f t="shared" si="413"/>
        <v>2</v>
      </c>
      <c r="FU778" s="101" t="str">
        <f t="shared" si="428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429"/>
        <v>专属强化石3</v>
      </c>
      <c r="FX778" s="101">
        <f t="shared" si="430"/>
        <v>10</v>
      </c>
      <c r="FY778" s="101" t="str">
        <f t="shared" si="431"/>
        <v>专属强化石4</v>
      </c>
      <c r="FZ778" s="101">
        <f t="shared" si="432"/>
        <v>2</v>
      </c>
      <c r="GA778" s="101">
        <f t="shared" si="414"/>
        <v>0.17</v>
      </c>
      <c r="GB778" s="101">
        <f t="shared" si="415"/>
        <v>1</v>
      </c>
      <c r="GC778" s="101">
        <f t="shared" si="416"/>
        <v>9</v>
      </c>
      <c r="GD778" s="101">
        <f t="shared" si="417"/>
        <v>0</v>
      </c>
      <c r="GE778" s="101">
        <f t="shared" si="418"/>
        <v>1</v>
      </c>
      <c r="GF778" s="101">
        <f t="shared" si="419"/>
        <v>2</v>
      </c>
      <c r="GG778" s="101">
        <f t="shared" si="420"/>
        <v>8.2900000000000001E-2</v>
      </c>
      <c r="GH778" s="101">
        <f t="shared" si="421"/>
        <v>1</v>
      </c>
      <c r="GI778" s="101">
        <f t="shared" si="422"/>
        <v>4</v>
      </c>
      <c r="GJ778" s="101">
        <f t="shared" si="423"/>
        <v>0.33139999999999997</v>
      </c>
      <c r="GK778" s="101">
        <f t="shared" si="424"/>
        <v>1</v>
      </c>
      <c r="GL778" s="101">
        <f t="shared" si="425"/>
        <v>9</v>
      </c>
    </row>
    <row r="779" spans="170:194" ht="16.5" x14ac:dyDescent="0.2">
      <c r="FN779" s="101">
        <v>774</v>
      </c>
      <c r="FO779" s="101">
        <f t="shared" si="410"/>
        <v>48</v>
      </c>
      <c r="FP779" s="101">
        <f t="shared" si="426"/>
        <v>10</v>
      </c>
      <c r="FQ779" s="14">
        <f t="shared" si="427"/>
        <v>4</v>
      </c>
      <c r="FR779" s="101" t="str">
        <f t="shared" si="411"/>
        <v>张飞专属武器-魂珠-6 3级</v>
      </c>
      <c r="FS779" s="101">
        <f t="shared" si="412"/>
        <v>6</v>
      </c>
      <c r="FT779" s="101">
        <f t="shared" si="413"/>
        <v>3</v>
      </c>
      <c r="FU779" s="101" t="str">
        <f t="shared" si="428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429"/>
        <v>专属强化石3</v>
      </c>
      <c r="FX779" s="101">
        <f t="shared" si="430"/>
        <v>10</v>
      </c>
      <c r="FY779" s="101" t="str">
        <f t="shared" si="431"/>
        <v>专属强化石4</v>
      </c>
      <c r="FZ779" s="101">
        <f t="shared" si="432"/>
        <v>2</v>
      </c>
      <c r="GA779" s="101">
        <f t="shared" si="414"/>
        <v>0.11</v>
      </c>
      <c r="GB779" s="101">
        <f t="shared" si="415"/>
        <v>1</v>
      </c>
      <c r="GC779" s="101">
        <f t="shared" si="416"/>
        <v>14</v>
      </c>
      <c r="GD779" s="101">
        <f t="shared" si="417"/>
        <v>0</v>
      </c>
      <c r="GE779" s="101">
        <f t="shared" si="418"/>
        <v>1</v>
      </c>
      <c r="GF779" s="101">
        <f t="shared" si="419"/>
        <v>3</v>
      </c>
      <c r="GG779" s="101">
        <f t="shared" si="420"/>
        <v>5.5199999999999999E-2</v>
      </c>
      <c r="GH779" s="101">
        <f t="shared" si="421"/>
        <v>1</v>
      </c>
      <c r="GI779" s="101">
        <f t="shared" si="422"/>
        <v>6</v>
      </c>
      <c r="GJ779" s="101">
        <f t="shared" si="423"/>
        <v>0.221</v>
      </c>
      <c r="GK779" s="101">
        <f t="shared" si="424"/>
        <v>1</v>
      </c>
      <c r="GL779" s="101">
        <f t="shared" si="425"/>
        <v>14</v>
      </c>
    </row>
    <row r="780" spans="170:194" ht="16.5" x14ac:dyDescent="0.2">
      <c r="FN780" s="101">
        <v>775</v>
      </c>
      <c r="FO780" s="101">
        <f t="shared" si="410"/>
        <v>49</v>
      </c>
      <c r="FP780" s="101">
        <f t="shared" si="426"/>
        <v>10</v>
      </c>
      <c r="FQ780" s="14">
        <f t="shared" si="427"/>
        <v>4</v>
      </c>
      <c r="FR780" s="101" t="str">
        <f t="shared" si="411"/>
        <v>张飞专属武器-魂珠-6 4级</v>
      </c>
      <c r="FS780" s="101">
        <f t="shared" si="412"/>
        <v>6</v>
      </c>
      <c r="FT780" s="101">
        <f t="shared" si="413"/>
        <v>4</v>
      </c>
      <c r="FU780" s="101" t="str">
        <f t="shared" si="428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429"/>
        <v>专属强化石3</v>
      </c>
      <c r="FX780" s="101">
        <f t="shared" si="430"/>
        <v>15</v>
      </c>
      <c r="FY780" s="101" t="str">
        <f t="shared" si="431"/>
        <v>专属强化石4</v>
      </c>
      <c r="FZ780" s="101">
        <f t="shared" si="432"/>
        <v>3</v>
      </c>
      <c r="GA780" s="101">
        <f t="shared" si="414"/>
        <v>0.1</v>
      </c>
      <c r="GB780" s="101">
        <f t="shared" si="415"/>
        <v>1</v>
      </c>
      <c r="GC780" s="101">
        <f t="shared" si="416"/>
        <v>15</v>
      </c>
      <c r="GD780" s="101">
        <f t="shared" si="417"/>
        <v>0</v>
      </c>
      <c r="GE780" s="101">
        <f t="shared" si="418"/>
        <v>1</v>
      </c>
      <c r="GF780" s="101">
        <f t="shared" si="419"/>
        <v>4</v>
      </c>
      <c r="GG780" s="101">
        <f t="shared" si="420"/>
        <v>4.9700000000000001E-2</v>
      </c>
      <c r="GH780" s="101">
        <f t="shared" si="421"/>
        <v>1</v>
      </c>
      <c r="GI780" s="101">
        <f t="shared" si="422"/>
        <v>7</v>
      </c>
      <c r="GJ780" s="101">
        <f t="shared" si="423"/>
        <v>0.19889999999999999</v>
      </c>
      <c r="GK780" s="101">
        <f t="shared" si="424"/>
        <v>1</v>
      </c>
      <c r="GL780" s="101">
        <f t="shared" si="425"/>
        <v>15</v>
      </c>
    </row>
    <row r="781" spans="170:194" ht="16.5" x14ac:dyDescent="0.2">
      <c r="FN781" s="101">
        <v>776</v>
      </c>
      <c r="FO781" s="101">
        <f t="shared" si="410"/>
        <v>50</v>
      </c>
      <c r="FP781" s="101">
        <f t="shared" si="426"/>
        <v>10</v>
      </c>
      <c r="FQ781" s="14">
        <f t="shared" si="427"/>
        <v>4</v>
      </c>
      <c r="FR781" s="101" t="str">
        <f t="shared" si="411"/>
        <v>张飞专属武器-魂珠-6 5级</v>
      </c>
      <c r="FS781" s="101">
        <f t="shared" si="412"/>
        <v>6</v>
      </c>
      <c r="FT781" s="101">
        <f t="shared" si="413"/>
        <v>5</v>
      </c>
      <c r="FU781" s="101" t="str">
        <f t="shared" si="428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429"/>
        <v>专属强化石3</v>
      </c>
      <c r="FX781" s="101">
        <f t="shared" si="430"/>
        <v>15</v>
      </c>
      <c r="FY781" s="101" t="str">
        <f t="shared" si="431"/>
        <v>专属强化石4</v>
      </c>
      <c r="FZ781" s="101">
        <f t="shared" si="432"/>
        <v>3</v>
      </c>
      <c r="GA781" s="101">
        <f t="shared" si="414"/>
        <v>0.06</v>
      </c>
      <c r="GB781" s="101">
        <f t="shared" si="415"/>
        <v>1</v>
      </c>
      <c r="GC781" s="101">
        <f t="shared" si="416"/>
        <v>24</v>
      </c>
      <c r="GD781" s="101">
        <f t="shared" si="417"/>
        <v>0</v>
      </c>
      <c r="GE781" s="101">
        <f t="shared" si="418"/>
        <v>1</v>
      </c>
      <c r="GF781" s="101">
        <f t="shared" si="419"/>
        <v>6</v>
      </c>
      <c r="GG781" s="101">
        <f t="shared" si="420"/>
        <v>3.1099999999999999E-2</v>
      </c>
      <c r="GH781" s="101">
        <f t="shared" si="421"/>
        <v>1</v>
      </c>
      <c r="GI781" s="101">
        <f t="shared" si="422"/>
        <v>11</v>
      </c>
      <c r="GJ781" s="101">
        <f t="shared" si="423"/>
        <v>0.12429999999999999</v>
      </c>
      <c r="GK781" s="101">
        <f t="shared" si="424"/>
        <v>1</v>
      </c>
      <c r="GL781" s="101">
        <f t="shared" si="425"/>
        <v>24</v>
      </c>
    </row>
    <row r="782" spans="170:194" ht="16.5" x14ac:dyDescent="0.2">
      <c r="FN782" s="101">
        <v>777</v>
      </c>
      <c r="FO782" s="101">
        <f t="shared" si="410"/>
        <v>51</v>
      </c>
      <c r="FP782" s="101">
        <f t="shared" si="426"/>
        <v>10</v>
      </c>
      <c r="FQ782" s="14">
        <f t="shared" si="427"/>
        <v>4</v>
      </c>
      <c r="FR782" s="101" t="str">
        <f t="shared" si="411"/>
        <v>张飞专属武器-魂珠-6 6级</v>
      </c>
      <c r="FS782" s="101">
        <f t="shared" si="412"/>
        <v>6</v>
      </c>
      <c r="FT782" s="101">
        <f t="shared" si="413"/>
        <v>6</v>
      </c>
      <c r="FU782" s="101" t="str">
        <f t="shared" si="428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429"/>
        <v>专属强化石3</v>
      </c>
      <c r="FX782" s="101">
        <f t="shared" si="430"/>
        <v>20</v>
      </c>
      <c r="FY782" s="101" t="str">
        <f t="shared" si="431"/>
        <v>专属强化石4</v>
      </c>
      <c r="FZ782" s="101">
        <f t="shared" si="432"/>
        <v>4</v>
      </c>
      <c r="GA782" s="101">
        <f t="shared" si="414"/>
        <v>0.05</v>
      </c>
      <c r="GB782" s="101">
        <f t="shared" si="415"/>
        <v>1</v>
      </c>
      <c r="GC782" s="101">
        <f t="shared" si="416"/>
        <v>29</v>
      </c>
      <c r="GD782" s="101">
        <f t="shared" si="417"/>
        <v>0</v>
      </c>
      <c r="GE782" s="101">
        <f t="shared" si="418"/>
        <v>1</v>
      </c>
      <c r="GF782" s="101">
        <f t="shared" si="419"/>
        <v>7</v>
      </c>
      <c r="GG782" s="101">
        <f t="shared" si="420"/>
        <v>2.5499999999999998E-2</v>
      </c>
      <c r="GH782" s="101">
        <f t="shared" si="421"/>
        <v>1</v>
      </c>
      <c r="GI782" s="101">
        <f t="shared" si="422"/>
        <v>14</v>
      </c>
      <c r="GJ782" s="101">
        <f t="shared" si="423"/>
        <v>0.10199999999999999</v>
      </c>
      <c r="GK782" s="101">
        <f t="shared" si="424"/>
        <v>1</v>
      </c>
      <c r="GL782" s="101">
        <f t="shared" si="425"/>
        <v>29</v>
      </c>
    </row>
    <row r="783" spans="170:194" ht="16.5" x14ac:dyDescent="0.2">
      <c r="FN783" s="101">
        <v>778</v>
      </c>
      <c r="FO783" s="101">
        <f t="shared" si="410"/>
        <v>52</v>
      </c>
      <c r="FP783" s="101">
        <f t="shared" si="426"/>
        <v>10</v>
      </c>
      <c r="FQ783" s="14">
        <f t="shared" si="427"/>
        <v>4</v>
      </c>
      <c r="FR783" s="101" t="str">
        <f t="shared" si="411"/>
        <v>张飞专属武器-魂珠-6 7级</v>
      </c>
      <c r="FS783" s="101">
        <f t="shared" si="412"/>
        <v>6</v>
      </c>
      <c r="FT783" s="101">
        <f t="shared" si="413"/>
        <v>7</v>
      </c>
      <c r="FU783" s="101" t="str">
        <f t="shared" si="428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429"/>
        <v>专属强化石3</v>
      </c>
      <c r="FX783" s="101">
        <f t="shared" si="430"/>
        <v>25</v>
      </c>
      <c r="FY783" s="101" t="str">
        <f t="shared" si="431"/>
        <v>专属强化石4</v>
      </c>
      <c r="FZ783" s="101">
        <f t="shared" si="432"/>
        <v>5</v>
      </c>
      <c r="GA783" s="101">
        <f t="shared" si="414"/>
        <v>0.04</v>
      </c>
      <c r="GB783" s="101">
        <f t="shared" si="415"/>
        <v>1</v>
      </c>
      <c r="GC783" s="101">
        <f t="shared" si="416"/>
        <v>38</v>
      </c>
      <c r="GD783" s="101">
        <f t="shared" si="417"/>
        <v>0</v>
      </c>
      <c r="GE783" s="101">
        <f t="shared" si="418"/>
        <v>1</v>
      </c>
      <c r="GF783" s="101">
        <f t="shared" si="419"/>
        <v>9</v>
      </c>
      <c r="GG783" s="101">
        <f t="shared" si="420"/>
        <v>1.9699999999999999E-2</v>
      </c>
      <c r="GH783" s="101">
        <f t="shared" si="421"/>
        <v>1</v>
      </c>
      <c r="GI783" s="101">
        <f t="shared" si="422"/>
        <v>18</v>
      </c>
      <c r="GJ783" s="101">
        <f t="shared" si="423"/>
        <v>7.8899999999999998E-2</v>
      </c>
      <c r="GK783" s="101">
        <f t="shared" si="424"/>
        <v>1</v>
      </c>
      <c r="GL783" s="101">
        <f t="shared" si="425"/>
        <v>38</v>
      </c>
    </row>
    <row r="784" spans="170:194" ht="16.5" x14ac:dyDescent="0.2">
      <c r="FN784" s="101">
        <v>779</v>
      </c>
      <c r="FO784" s="101">
        <f t="shared" si="410"/>
        <v>53</v>
      </c>
      <c r="FP784" s="101">
        <f t="shared" si="426"/>
        <v>10</v>
      </c>
      <c r="FQ784" s="14">
        <f t="shared" si="427"/>
        <v>4</v>
      </c>
      <c r="FR784" s="101" t="str">
        <f t="shared" si="411"/>
        <v>张飞专属武器-魂珠-6 8级</v>
      </c>
      <c r="FS784" s="101">
        <f t="shared" si="412"/>
        <v>6</v>
      </c>
      <c r="FT784" s="101">
        <f t="shared" si="413"/>
        <v>8</v>
      </c>
      <c r="FU784" s="101" t="str">
        <f t="shared" si="428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429"/>
        <v>专属强化石3</v>
      </c>
      <c r="FX784" s="101">
        <f t="shared" si="430"/>
        <v>35</v>
      </c>
      <c r="FY784" s="101" t="str">
        <f t="shared" si="431"/>
        <v>专属强化石4</v>
      </c>
      <c r="FZ784" s="101">
        <f t="shared" si="432"/>
        <v>7</v>
      </c>
      <c r="GA784" s="101">
        <f t="shared" si="414"/>
        <v>0.03</v>
      </c>
      <c r="GB784" s="101">
        <f t="shared" si="415"/>
        <v>1</v>
      </c>
      <c r="GC784" s="101">
        <f t="shared" si="416"/>
        <v>44</v>
      </c>
      <c r="GD784" s="101">
        <f t="shared" si="417"/>
        <v>0</v>
      </c>
      <c r="GE784" s="101">
        <f t="shared" si="418"/>
        <v>1</v>
      </c>
      <c r="GF784" s="101">
        <f t="shared" si="419"/>
        <v>10</v>
      </c>
      <c r="GG784" s="101">
        <f t="shared" si="420"/>
        <v>1.7100000000000001E-2</v>
      </c>
      <c r="GH784" s="101">
        <f t="shared" si="421"/>
        <v>1</v>
      </c>
      <c r="GI784" s="101">
        <f t="shared" si="422"/>
        <v>21</v>
      </c>
      <c r="GJ784" s="101">
        <f t="shared" si="423"/>
        <v>6.8199999999999997E-2</v>
      </c>
      <c r="GK784" s="101">
        <f t="shared" si="424"/>
        <v>1</v>
      </c>
      <c r="GL784" s="101">
        <f t="shared" si="425"/>
        <v>44</v>
      </c>
    </row>
    <row r="785" spans="170:194" ht="16.5" x14ac:dyDescent="0.2">
      <c r="FN785" s="101">
        <v>780</v>
      </c>
      <c r="FO785" s="101">
        <f t="shared" si="410"/>
        <v>54</v>
      </c>
      <c r="FP785" s="101">
        <f t="shared" si="426"/>
        <v>10</v>
      </c>
      <c r="FQ785" s="14">
        <f t="shared" si="427"/>
        <v>4</v>
      </c>
      <c r="FR785" s="101" t="str">
        <f t="shared" si="411"/>
        <v>张飞专属武器-魂珠-6 9级</v>
      </c>
      <c r="FS785" s="101">
        <f t="shared" si="412"/>
        <v>6</v>
      </c>
      <c r="FT785" s="101">
        <f t="shared" si="413"/>
        <v>9</v>
      </c>
      <c r="FU785" s="101" t="str">
        <f t="shared" si="428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429"/>
        <v>专属强化石3</v>
      </c>
      <c r="FX785" s="101">
        <f t="shared" si="430"/>
        <v>40</v>
      </c>
      <c r="FY785" s="101" t="str">
        <f t="shared" si="431"/>
        <v>专属强化石4</v>
      </c>
      <c r="FZ785" s="101">
        <f t="shared" si="432"/>
        <v>8</v>
      </c>
      <c r="GA785" s="101">
        <f t="shared" si="414"/>
        <v>0.02</v>
      </c>
      <c r="GB785" s="101">
        <f t="shared" si="415"/>
        <v>1</v>
      </c>
      <c r="GC785" s="101">
        <f t="shared" si="416"/>
        <v>62</v>
      </c>
      <c r="GD785" s="101">
        <f t="shared" si="417"/>
        <v>0</v>
      </c>
      <c r="GE785" s="101">
        <f t="shared" si="418"/>
        <v>1</v>
      </c>
      <c r="GF785" s="101">
        <f t="shared" si="419"/>
        <v>15</v>
      </c>
      <c r="GG785" s="101">
        <f t="shared" si="420"/>
        <v>1.21E-2</v>
      </c>
      <c r="GH785" s="101">
        <f t="shared" si="421"/>
        <v>1</v>
      </c>
      <c r="GI785" s="101">
        <f t="shared" si="422"/>
        <v>29</v>
      </c>
      <c r="GJ785" s="101">
        <f t="shared" si="423"/>
        <v>4.82E-2</v>
      </c>
      <c r="GK785" s="101">
        <f t="shared" si="424"/>
        <v>1</v>
      </c>
      <c r="GL785" s="101">
        <f t="shared" si="425"/>
        <v>62</v>
      </c>
    </row>
    <row r="786" spans="170:194" ht="16.5" x14ac:dyDescent="0.2">
      <c r="FN786" s="101">
        <v>781</v>
      </c>
      <c r="FO786" s="101">
        <f t="shared" si="410"/>
        <v>0</v>
      </c>
      <c r="FP786" s="101">
        <f t="shared" si="426"/>
        <v>10</v>
      </c>
      <c r="FQ786" s="14">
        <f t="shared" si="427"/>
        <v>4</v>
      </c>
      <c r="FR786" s="101" t="str">
        <f t="shared" si="411"/>
        <v>张飞专属武器-魂珠-7 0级</v>
      </c>
      <c r="FS786" s="101">
        <f t="shared" si="412"/>
        <v>7</v>
      </c>
      <c r="FT786" s="101">
        <f t="shared" si="413"/>
        <v>0</v>
      </c>
      <c r="FU786" s="101" t="str">
        <f t="shared" si="428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429"/>
        <v/>
      </c>
      <c r="FX786" s="101" t="str">
        <f t="shared" si="430"/>
        <v/>
      </c>
      <c r="FY786" s="101" t="str">
        <f t="shared" si="431"/>
        <v/>
      </c>
      <c r="FZ786" s="101" t="str">
        <f t="shared" si="432"/>
        <v/>
      </c>
      <c r="GA786" s="101" t="str">
        <f t="shared" si="414"/>
        <v/>
      </c>
      <c r="GB786" s="101" t="str">
        <f t="shared" si="415"/>
        <v/>
      </c>
      <c r="GC786" s="101" t="str">
        <f t="shared" si="416"/>
        <v/>
      </c>
      <c r="GD786" s="101" t="str">
        <f t="shared" si="417"/>
        <v/>
      </c>
      <c r="GE786" s="101" t="str">
        <f t="shared" si="418"/>
        <v/>
      </c>
      <c r="GF786" s="101" t="str">
        <f t="shared" si="419"/>
        <v/>
      </c>
      <c r="GG786" s="101" t="str">
        <f t="shared" si="420"/>
        <v/>
      </c>
      <c r="GH786" s="101" t="str">
        <f t="shared" si="421"/>
        <v/>
      </c>
      <c r="GI786" s="101" t="str">
        <f t="shared" si="422"/>
        <v/>
      </c>
      <c r="GJ786" s="101" t="str">
        <f t="shared" si="423"/>
        <v/>
      </c>
      <c r="GK786" s="101" t="str">
        <f t="shared" si="424"/>
        <v/>
      </c>
      <c r="GL786" s="101" t="str">
        <f t="shared" si="425"/>
        <v/>
      </c>
    </row>
    <row r="787" spans="170:194" ht="16.5" x14ac:dyDescent="0.2">
      <c r="FN787" s="101">
        <v>782</v>
      </c>
      <c r="FO787" s="101">
        <f t="shared" si="410"/>
        <v>55</v>
      </c>
      <c r="FP787" s="101">
        <f t="shared" si="426"/>
        <v>10</v>
      </c>
      <c r="FQ787" s="14">
        <f t="shared" si="427"/>
        <v>4</v>
      </c>
      <c r="FR787" s="101" t="str">
        <f t="shared" si="411"/>
        <v>张飞专属武器-魂珠-7 1级</v>
      </c>
      <c r="FS787" s="101">
        <f t="shared" si="412"/>
        <v>7</v>
      </c>
      <c r="FT787" s="101">
        <f t="shared" si="413"/>
        <v>1</v>
      </c>
      <c r="FU787" s="101" t="str">
        <f t="shared" si="428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429"/>
        <v>专属强化石3</v>
      </c>
      <c r="FX787" s="101">
        <f t="shared" si="430"/>
        <v>6</v>
      </c>
      <c r="FY787" s="101" t="str">
        <f t="shared" si="431"/>
        <v>专属强化石4</v>
      </c>
      <c r="FZ787" s="101">
        <f t="shared" si="432"/>
        <v>2</v>
      </c>
      <c r="GA787" s="101">
        <f t="shared" si="414"/>
        <v>0.2</v>
      </c>
      <c r="GB787" s="101">
        <f t="shared" si="415"/>
        <v>1</v>
      </c>
      <c r="GC787" s="101">
        <f t="shared" si="416"/>
        <v>8</v>
      </c>
      <c r="GD787" s="101">
        <f t="shared" si="417"/>
        <v>0</v>
      </c>
      <c r="GE787" s="101">
        <f t="shared" si="418"/>
        <v>1</v>
      </c>
      <c r="GF787" s="101">
        <f t="shared" si="419"/>
        <v>2</v>
      </c>
      <c r="GG787" s="101">
        <f t="shared" si="420"/>
        <v>9.9400000000000002E-2</v>
      </c>
      <c r="GH787" s="101">
        <f t="shared" si="421"/>
        <v>1</v>
      </c>
      <c r="GI787" s="101">
        <f t="shared" si="422"/>
        <v>4</v>
      </c>
      <c r="GJ787" s="101">
        <f t="shared" si="423"/>
        <v>0.3977</v>
      </c>
      <c r="GK787" s="101">
        <f t="shared" si="424"/>
        <v>1</v>
      </c>
      <c r="GL787" s="101">
        <f t="shared" si="425"/>
        <v>8</v>
      </c>
    </row>
    <row r="788" spans="170:194" ht="16.5" x14ac:dyDescent="0.2">
      <c r="FN788" s="101">
        <v>783</v>
      </c>
      <c r="FO788" s="101">
        <f t="shared" si="410"/>
        <v>56</v>
      </c>
      <c r="FP788" s="101">
        <f t="shared" si="426"/>
        <v>10</v>
      </c>
      <c r="FQ788" s="14">
        <f t="shared" si="427"/>
        <v>4</v>
      </c>
      <c r="FR788" s="101" t="str">
        <f t="shared" si="411"/>
        <v>张飞专属武器-魂珠-7 2级</v>
      </c>
      <c r="FS788" s="101">
        <f t="shared" si="412"/>
        <v>7</v>
      </c>
      <c r="FT788" s="101">
        <f t="shared" si="413"/>
        <v>2</v>
      </c>
      <c r="FU788" s="101" t="str">
        <f t="shared" si="428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429"/>
        <v>专属强化石3</v>
      </c>
      <c r="FX788" s="101">
        <f t="shared" si="430"/>
        <v>6</v>
      </c>
      <c r="FY788" s="101" t="str">
        <f t="shared" si="431"/>
        <v>专属强化石4</v>
      </c>
      <c r="FZ788" s="101">
        <f t="shared" si="432"/>
        <v>2</v>
      </c>
      <c r="GA788" s="101">
        <f t="shared" si="414"/>
        <v>0.1</v>
      </c>
      <c r="GB788" s="101">
        <f t="shared" si="415"/>
        <v>1</v>
      </c>
      <c r="GC788" s="101">
        <f t="shared" si="416"/>
        <v>15</v>
      </c>
      <c r="GD788" s="101">
        <f t="shared" si="417"/>
        <v>0</v>
      </c>
      <c r="GE788" s="101">
        <f t="shared" si="418"/>
        <v>1</v>
      </c>
      <c r="GF788" s="101">
        <f t="shared" si="419"/>
        <v>4</v>
      </c>
      <c r="GG788" s="101">
        <f t="shared" si="420"/>
        <v>4.9700000000000001E-2</v>
      </c>
      <c r="GH788" s="101">
        <f t="shared" si="421"/>
        <v>1</v>
      </c>
      <c r="GI788" s="101">
        <f t="shared" si="422"/>
        <v>7</v>
      </c>
      <c r="GJ788" s="101">
        <f t="shared" si="423"/>
        <v>0.19889999999999999</v>
      </c>
      <c r="GK788" s="101">
        <f t="shared" si="424"/>
        <v>1</v>
      </c>
      <c r="GL788" s="101">
        <f t="shared" si="425"/>
        <v>15</v>
      </c>
    </row>
    <row r="789" spans="170:194" ht="16.5" x14ac:dyDescent="0.2">
      <c r="FN789" s="101">
        <v>784</v>
      </c>
      <c r="FO789" s="101">
        <f t="shared" si="410"/>
        <v>57</v>
      </c>
      <c r="FP789" s="101">
        <f t="shared" si="426"/>
        <v>10</v>
      </c>
      <c r="FQ789" s="14">
        <f t="shared" si="427"/>
        <v>4</v>
      </c>
      <c r="FR789" s="101" t="str">
        <f t="shared" si="411"/>
        <v>张飞专属武器-魂珠-7 3级</v>
      </c>
      <c r="FS789" s="101">
        <f t="shared" si="412"/>
        <v>7</v>
      </c>
      <c r="FT789" s="101">
        <f t="shared" si="413"/>
        <v>3</v>
      </c>
      <c r="FU789" s="101" t="str">
        <f t="shared" si="428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429"/>
        <v>专属强化石3</v>
      </c>
      <c r="FX789" s="101">
        <f t="shared" si="430"/>
        <v>9</v>
      </c>
      <c r="FY789" s="101" t="str">
        <f t="shared" si="431"/>
        <v>专属强化石4</v>
      </c>
      <c r="FZ789" s="101">
        <f t="shared" si="432"/>
        <v>3</v>
      </c>
      <c r="GA789" s="101">
        <f t="shared" si="414"/>
        <v>0.1</v>
      </c>
      <c r="GB789" s="101">
        <f t="shared" si="415"/>
        <v>1</v>
      </c>
      <c r="GC789" s="101">
        <f t="shared" si="416"/>
        <v>15</v>
      </c>
      <c r="GD789" s="101">
        <f t="shared" si="417"/>
        <v>0</v>
      </c>
      <c r="GE789" s="101">
        <f t="shared" si="418"/>
        <v>1</v>
      </c>
      <c r="GF789" s="101">
        <f t="shared" si="419"/>
        <v>4</v>
      </c>
      <c r="GG789" s="101">
        <f t="shared" si="420"/>
        <v>4.9700000000000001E-2</v>
      </c>
      <c r="GH789" s="101">
        <f t="shared" si="421"/>
        <v>1</v>
      </c>
      <c r="GI789" s="101">
        <f t="shared" si="422"/>
        <v>7</v>
      </c>
      <c r="GJ789" s="101">
        <f t="shared" si="423"/>
        <v>0.19889999999999999</v>
      </c>
      <c r="GK789" s="101">
        <f t="shared" si="424"/>
        <v>1</v>
      </c>
      <c r="GL789" s="101">
        <f t="shared" si="425"/>
        <v>15</v>
      </c>
    </row>
    <row r="790" spans="170:194" ht="16.5" x14ac:dyDescent="0.2">
      <c r="FN790" s="101">
        <v>785</v>
      </c>
      <c r="FO790" s="101">
        <f t="shared" ref="FO790:FO853" si="433">IF(FT790&gt;0,(FS790-1)*9+FT790,0)</f>
        <v>58</v>
      </c>
      <c r="FP790" s="101">
        <f t="shared" si="426"/>
        <v>10</v>
      </c>
      <c r="FQ790" s="14">
        <f t="shared" si="427"/>
        <v>4</v>
      </c>
      <c r="FR790" s="101" t="str">
        <f t="shared" ref="FR790:FR853" si="434">INDEX($FI$6:$FI$26,FP790)&amp;"专属武器-魂珠-"&amp;FS790&amp;" "&amp;FT790&amp;"级"</f>
        <v>张飞专属武器-魂珠-7 4级</v>
      </c>
      <c r="FS790" s="101">
        <f t="shared" ref="FS790:FS853" si="435">INT((FN790-(FP790-1)*80-1)/10)+1</f>
        <v>7</v>
      </c>
      <c r="FT790" s="101">
        <f t="shared" ref="FT790:FT853" si="436">FN790-(FP790-1)*80-(FS790-1)*10-1</f>
        <v>4</v>
      </c>
      <c r="FU790" s="101" t="str">
        <f t="shared" si="428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429"/>
        <v>专属强化石3</v>
      </c>
      <c r="FX790" s="101">
        <f t="shared" si="430"/>
        <v>12</v>
      </c>
      <c r="FY790" s="101" t="str">
        <f t="shared" si="431"/>
        <v>专属强化石4</v>
      </c>
      <c r="FZ790" s="101">
        <f t="shared" si="432"/>
        <v>4</v>
      </c>
      <c r="GA790" s="101">
        <f t="shared" ref="GA790:GA853" si="437">IF($FT790&gt;0,INDEX(EP$6:EP$77,$FO790),"")</f>
        <v>0.08</v>
      </c>
      <c r="GB790" s="101">
        <f t="shared" ref="GB790:GB853" si="438">IF($FT790&gt;0,INDEX(EQ$6:EQ$77,$FO790),"")</f>
        <v>1</v>
      </c>
      <c r="GC790" s="101">
        <f t="shared" ref="GC790:GC853" si="439">IF($FT790&gt;0,INDEX(ER$6:ER$77,$FO790),"")</f>
        <v>19</v>
      </c>
      <c r="GD790" s="101">
        <f t="shared" ref="GD790:GD853" si="440">IF($FT790&gt;0,INDEX(EV$6:EV$77,$FO790),"")</f>
        <v>0</v>
      </c>
      <c r="GE790" s="101">
        <f t="shared" ref="GE790:GE853" si="441">IF($FT790&gt;0,INDEX(EW$6:EW$77,$FO790),"")</f>
        <v>1</v>
      </c>
      <c r="GF790" s="101">
        <f t="shared" ref="GF790:GF853" si="442">IF($FT790&gt;0,INDEX(EX$6:EX$77,$FO790),"")</f>
        <v>4</v>
      </c>
      <c r="GG790" s="101">
        <f t="shared" ref="GG790:GG853" si="443">IF($FT790&gt;0,INDEX(EY$6:EY$77,$FO790),"")</f>
        <v>3.9800000000000002E-2</v>
      </c>
      <c r="GH790" s="101">
        <f t="shared" ref="GH790:GH853" si="444">IF($FT790&gt;0,INDEX(EZ$6:EZ$77,$FO790),"")</f>
        <v>1</v>
      </c>
      <c r="GI790" s="101">
        <f t="shared" ref="GI790:GI853" si="445">IF($FT790&gt;0,INDEX(FA$6:FA$77,$FO790),"")</f>
        <v>9</v>
      </c>
      <c r="GJ790" s="101">
        <f t="shared" ref="GJ790:GJ853" si="446">IF($FT790&gt;0,INDEX(FB$6:FB$77,$FO790),"")</f>
        <v>0.15909999999999999</v>
      </c>
      <c r="GK790" s="101">
        <f t="shared" ref="GK790:GK853" si="447">IF($FT790&gt;0,INDEX(FC$6:FC$77,$FO790),"")</f>
        <v>1</v>
      </c>
      <c r="GL790" s="101">
        <f t="shared" ref="GL790:GL853" si="448">IF($FT790&gt;0,INDEX(FD$6:FD$77,$FO790),"")</f>
        <v>19</v>
      </c>
    </row>
    <row r="791" spans="170:194" ht="16.5" x14ac:dyDescent="0.2">
      <c r="FN791" s="101">
        <v>786</v>
      </c>
      <c r="FO791" s="101">
        <f t="shared" si="433"/>
        <v>59</v>
      </c>
      <c r="FP791" s="101">
        <f t="shared" si="426"/>
        <v>10</v>
      </c>
      <c r="FQ791" s="14">
        <f t="shared" si="427"/>
        <v>4</v>
      </c>
      <c r="FR791" s="101" t="str">
        <f t="shared" si="434"/>
        <v>张飞专属武器-魂珠-7 5级</v>
      </c>
      <c r="FS791" s="101">
        <f t="shared" si="435"/>
        <v>7</v>
      </c>
      <c r="FT791" s="101">
        <f t="shared" si="436"/>
        <v>5</v>
      </c>
      <c r="FU791" s="101" t="str">
        <f t="shared" si="428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429"/>
        <v>专属强化石3</v>
      </c>
      <c r="FX791" s="101">
        <f t="shared" si="430"/>
        <v>12</v>
      </c>
      <c r="FY791" s="101" t="str">
        <f t="shared" si="431"/>
        <v>专属强化石4</v>
      </c>
      <c r="FZ791" s="101">
        <f t="shared" si="432"/>
        <v>4</v>
      </c>
      <c r="GA791" s="101">
        <f t="shared" si="437"/>
        <v>0.05</v>
      </c>
      <c r="GB791" s="101">
        <f t="shared" si="438"/>
        <v>1</v>
      </c>
      <c r="GC791" s="101">
        <f t="shared" si="439"/>
        <v>30</v>
      </c>
      <c r="GD791" s="101">
        <f t="shared" si="440"/>
        <v>0</v>
      </c>
      <c r="GE791" s="101">
        <f t="shared" si="441"/>
        <v>1</v>
      </c>
      <c r="GF791" s="101">
        <f t="shared" si="442"/>
        <v>7</v>
      </c>
      <c r="GG791" s="101">
        <f t="shared" si="443"/>
        <v>2.4899999999999999E-2</v>
      </c>
      <c r="GH791" s="101">
        <f t="shared" si="444"/>
        <v>1</v>
      </c>
      <c r="GI791" s="101">
        <f t="shared" si="445"/>
        <v>14</v>
      </c>
      <c r="GJ791" s="101">
        <f t="shared" si="446"/>
        <v>9.9400000000000002E-2</v>
      </c>
      <c r="GK791" s="101">
        <f t="shared" si="447"/>
        <v>1</v>
      </c>
      <c r="GL791" s="101">
        <f t="shared" si="448"/>
        <v>30</v>
      </c>
    </row>
    <row r="792" spans="170:194" ht="16.5" x14ac:dyDescent="0.2">
      <c r="FN792" s="101">
        <v>787</v>
      </c>
      <c r="FO792" s="101">
        <f t="shared" si="433"/>
        <v>60</v>
      </c>
      <c r="FP792" s="101">
        <f t="shared" si="426"/>
        <v>10</v>
      </c>
      <c r="FQ792" s="14">
        <f t="shared" si="427"/>
        <v>4</v>
      </c>
      <c r="FR792" s="101" t="str">
        <f t="shared" si="434"/>
        <v>张飞专属武器-魂珠-7 6级</v>
      </c>
      <c r="FS792" s="101">
        <f t="shared" si="435"/>
        <v>7</v>
      </c>
      <c r="FT792" s="101">
        <f t="shared" si="436"/>
        <v>6</v>
      </c>
      <c r="FU792" s="101" t="str">
        <f t="shared" si="428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429"/>
        <v>专属强化石3</v>
      </c>
      <c r="FX792" s="101">
        <f t="shared" si="430"/>
        <v>15</v>
      </c>
      <c r="FY792" s="101" t="str">
        <f t="shared" si="431"/>
        <v>专属强化石4</v>
      </c>
      <c r="FZ792" s="101">
        <f t="shared" si="432"/>
        <v>5</v>
      </c>
      <c r="GA792" s="101">
        <f t="shared" si="437"/>
        <v>0.04</v>
      </c>
      <c r="GB792" s="101">
        <f t="shared" si="438"/>
        <v>1</v>
      </c>
      <c r="GC792" s="101">
        <f t="shared" si="439"/>
        <v>39</v>
      </c>
      <c r="GD792" s="101">
        <f t="shared" si="440"/>
        <v>0</v>
      </c>
      <c r="GE792" s="101">
        <f t="shared" si="441"/>
        <v>1</v>
      </c>
      <c r="GF792" s="101">
        <f t="shared" si="442"/>
        <v>9</v>
      </c>
      <c r="GG792" s="101">
        <f t="shared" si="443"/>
        <v>1.9099999999999999E-2</v>
      </c>
      <c r="GH792" s="101">
        <f t="shared" si="444"/>
        <v>1</v>
      </c>
      <c r="GI792" s="101">
        <f t="shared" si="445"/>
        <v>18</v>
      </c>
      <c r="GJ792" s="101">
        <f t="shared" si="446"/>
        <v>7.6499999999999999E-2</v>
      </c>
      <c r="GK792" s="101">
        <f t="shared" si="447"/>
        <v>1</v>
      </c>
      <c r="GL792" s="101">
        <f t="shared" si="448"/>
        <v>39</v>
      </c>
    </row>
    <row r="793" spans="170:194" ht="16.5" x14ac:dyDescent="0.2">
      <c r="FN793" s="101">
        <v>788</v>
      </c>
      <c r="FO793" s="101">
        <f t="shared" si="433"/>
        <v>61</v>
      </c>
      <c r="FP793" s="101">
        <f t="shared" si="426"/>
        <v>10</v>
      </c>
      <c r="FQ793" s="14">
        <f t="shared" si="427"/>
        <v>4</v>
      </c>
      <c r="FR793" s="101" t="str">
        <f t="shared" si="434"/>
        <v>张飞专属武器-魂珠-7 7级</v>
      </c>
      <c r="FS793" s="101">
        <f t="shared" si="435"/>
        <v>7</v>
      </c>
      <c r="FT793" s="101">
        <f t="shared" si="436"/>
        <v>7</v>
      </c>
      <c r="FU793" s="101" t="str">
        <f t="shared" si="428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429"/>
        <v>专属强化石3</v>
      </c>
      <c r="FX793" s="101">
        <f t="shared" si="430"/>
        <v>21</v>
      </c>
      <c r="FY793" s="101" t="str">
        <f t="shared" si="431"/>
        <v>专属强化石4</v>
      </c>
      <c r="FZ793" s="101">
        <f t="shared" si="432"/>
        <v>7</v>
      </c>
      <c r="GA793" s="101">
        <f t="shared" si="437"/>
        <v>0.03</v>
      </c>
      <c r="GB793" s="101">
        <f t="shared" si="438"/>
        <v>1</v>
      </c>
      <c r="GC793" s="101">
        <f t="shared" si="439"/>
        <v>45</v>
      </c>
      <c r="GD793" s="101">
        <f t="shared" si="440"/>
        <v>0</v>
      </c>
      <c r="GE793" s="101">
        <f t="shared" si="441"/>
        <v>1</v>
      </c>
      <c r="GF793" s="101">
        <f t="shared" si="442"/>
        <v>11</v>
      </c>
      <c r="GG793" s="101">
        <f t="shared" si="443"/>
        <v>1.66E-2</v>
      </c>
      <c r="GH793" s="101">
        <f t="shared" si="444"/>
        <v>1</v>
      </c>
      <c r="GI793" s="101">
        <f t="shared" si="445"/>
        <v>21</v>
      </c>
      <c r="GJ793" s="101">
        <f t="shared" si="446"/>
        <v>6.6299999999999998E-2</v>
      </c>
      <c r="GK793" s="101">
        <f t="shared" si="447"/>
        <v>1</v>
      </c>
      <c r="GL793" s="101">
        <f t="shared" si="448"/>
        <v>45</v>
      </c>
    </row>
    <row r="794" spans="170:194" ht="16.5" x14ac:dyDescent="0.2">
      <c r="FN794" s="101">
        <v>789</v>
      </c>
      <c r="FO794" s="101">
        <f t="shared" si="433"/>
        <v>62</v>
      </c>
      <c r="FP794" s="101">
        <f t="shared" si="426"/>
        <v>10</v>
      </c>
      <c r="FQ794" s="14">
        <f t="shared" si="427"/>
        <v>4</v>
      </c>
      <c r="FR794" s="101" t="str">
        <f t="shared" si="434"/>
        <v>张飞专属武器-魂珠-7 8级</v>
      </c>
      <c r="FS794" s="101">
        <f t="shared" si="435"/>
        <v>7</v>
      </c>
      <c r="FT794" s="101">
        <f t="shared" si="436"/>
        <v>8</v>
      </c>
      <c r="FU794" s="101" t="str">
        <f t="shared" si="428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429"/>
        <v>专属强化石3</v>
      </c>
      <c r="FX794" s="101">
        <f t="shared" si="430"/>
        <v>24</v>
      </c>
      <c r="FY794" s="101" t="str">
        <f t="shared" si="431"/>
        <v>专属强化石4</v>
      </c>
      <c r="FZ794" s="101">
        <f t="shared" si="432"/>
        <v>8</v>
      </c>
      <c r="GA794" s="101">
        <f t="shared" si="437"/>
        <v>0.02</v>
      </c>
      <c r="GB794" s="101">
        <f t="shared" si="438"/>
        <v>1</v>
      </c>
      <c r="GC794" s="101">
        <f t="shared" si="439"/>
        <v>64</v>
      </c>
      <c r="GD794" s="101">
        <f t="shared" si="440"/>
        <v>0</v>
      </c>
      <c r="GE794" s="101">
        <f t="shared" si="441"/>
        <v>1</v>
      </c>
      <c r="GF794" s="101">
        <f t="shared" si="442"/>
        <v>15</v>
      </c>
      <c r="GG794" s="101">
        <f t="shared" si="443"/>
        <v>1.17E-2</v>
      </c>
      <c r="GH794" s="101">
        <f t="shared" si="444"/>
        <v>1</v>
      </c>
      <c r="GI794" s="101">
        <f t="shared" si="445"/>
        <v>30</v>
      </c>
      <c r="GJ794" s="101">
        <f t="shared" si="446"/>
        <v>4.6800000000000001E-2</v>
      </c>
      <c r="GK794" s="101">
        <f t="shared" si="447"/>
        <v>1</v>
      </c>
      <c r="GL794" s="101">
        <f t="shared" si="448"/>
        <v>64</v>
      </c>
    </row>
    <row r="795" spans="170:194" ht="16.5" x14ac:dyDescent="0.2">
      <c r="FN795" s="101">
        <v>790</v>
      </c>
      <c r="FO795" s="101">
        <f t="shared" si="433"/>
        <v>63</v>
      </c>
      <c r="FP795" s="101">
        <f t="shared" si="426"/>
        <v>10</v>
      </c>
      <c r="FQ795" s="14">
        <f t="shared" si="427"/>
        <v>4</v>
      </c>
      <c r="FR795" s="101" t="str">
        <f t="shared" si="434"/>
        <v>张飞专属武器-魂珠-7 9级</v>
      </c>
      <c r="FS795" s="101">
        <f t="shared" si="435"/>
        <v>7</v>
      </c>
      <c r="FT795" s="101">
        <f t="shared" si="436"/>
        <v>9</v>
      </c>
      <c r="FU795" s="101" t="str">
        <f t="shared" si="428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429"/>
        <v>专属强化石3</v>
      </c>
      <c r="FX795" s="101">
        <f t="shared" si="430"/>
        <v>30</v>
      </c>
      <c r="FY795" s="101" t="str">
        <f t="shared" si="431"/>
        <v>专属强化石4</v>
      </c>
      <c r="FZ795" s="101">
        <f t="shared" si="432"/>
        <v>10</v>
      </c>
      <c r="GA795" s="101">
        <f t="shared" si="437"/>
        <v>0.02</v>
      </c>
      <c r="GB795" s="101">
        <f t="shared" si="438"/>
        <v>1</v>
      </c>
      <c r="GC795" s="101">
        <f t="shared" si="439"/>
        <v>83</v>
      </c>
      <c r="GD795" s="101">
        <f t="shared" si="440"/>
        <v>0</v>
      </c>
      <c r="GE795" s="101">
        <f t="shared" si="441"/>
        <v>1</v>
      </c>
      <c r="GF795" s="101">
        <f t="shared" si="442"/>
        <v>19</v>
      </c>
      <c r="GG795" s="101">
        <f t="shared" si="443"/>
        <v>8.9999999999999993E-3</v>
      </c>
      <c r="GH795" s="101">
        <f t="shared" si="444"/>
        <v>1</v>
      </c>
      <c r="GI795" s="101">
        <f t="shared" si="445"/>
        <v>39</v>
      </c>
      <c r="GJ795" s="101">
        <f t="shared" si="446"/>
        <v>3.6200000000000003E-2</v>
      </c>
      <c r="GK795" s="101">
        <f t="shared" si="447"/>
        <v>1</v>
      </c>
      <c r="GL795" s="101">
        <f t="shared" si="448"/>
        <v>83</v>
      </c>
    </row>
    <row r="796" spans="170:194" ht="16.5" x14ac:dyDescent="0.2">
      <c r="FN796" s="101">
        <v>791</v>
      </c>
      <c r="FO796" s="101">
        <f t="shared" si="433"/>
        <v>0</v>
      </c>
      <c r="FP796" s="101">
        <f t="shared" si="426"/>
        <v>10</v>
      </c>
      <c r="FQ796" s="14">
        <f t="shared" si="427"/>
        <v>4</v>
      </c>
      <c r="FR796" s="101" t="str">
        <f t="shared" si="434"/>
        <v>张飞专属武器-魂珠-8 0级</v>
      </c>
      <c r="FS796" s="101">
        <f t="shared" si="435"/>
        <v>8</v>
      </c>
      <c r="FT796" s="101">
        <f t="shared" si="436"/>
        <v>0</v>
      </c>
      <c r="FU796" s="101" t="str">
        <f t="shared" si="428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429"/>
        <v/>
      </c>
      <c r="FX796" s="101" t="str">
        <f t="shared" si="430"/>
        <v/>
      </c>
      <c r="FY796" s="101" t="str">
        <f t="shared" si="431"/>
        <v/>
      </c>
      <c r="FZ796" s="101" t="str">
        <f t="shared" si="432"/>
        <v/>
      </c>
      <c r="GA796" s="101" t="str">
        <f t="shared" si="437"/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2"/>
        <v/>
      </c>
      <c r="GG796" s="101" t="str">
        <f t="shared" si="443"/>
        <v/>
      </c>
      <c r="GH796" s="101" t="str">
        <f t="shared" si="444"/>
        <v/>
      </c>
      <c r="GI796" s="101" t="str">
        <f t="shared" si="445"/>
        <v/>
      </c>
      <c r="GJ796" s="101" t="str">
        <f t="shared" si="446"/>
        <v/>
      </c>
      <c r="GK796" s="101" t="str">
        <f t="shared" si="447"/>
        <v/>
      </c>
      <c r="GL796" s="101" t="str">
        <f t="shared" si="448"/>
        <v/>
      </c>
    </row>
    <row r="797" spans="170:194" ht="16.5" x14ac:dyDescent="0.2">
      <c r="FN797" s="101">
        <v>792</v>
      </c>
      <c r="FO797" s="101">
        <f t="shared" si="433"/>
        <v>64</v>
      </c>
      <c r="FP797" s="101">
        <f t="shared" si="426"/>
        <v>10</v>
      </c>
      <c r="FQ797" s="14">
        <f t="shared" si="427"/>
        <v>4</v>
      </c>
      <c r="FR797" s="101" t="str">
        <f t="shared" si="434"/>
        <v>张飞专属武器-魂珠-8 1级</v>
      </c>
      <c r="FS797" s="101">
        <f t="shared" si="435"/>
        <v>8</v>
      </c>
      <c r="FT797" s="101">
        <f t="shared" si="436"/>
        <v>1</v>
      </c>
      <c r="FU797" s="101" t="str">
        <f t="shared" si="428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429"/>
        <v>专属强化石4</v>
      </c>
      <c r="FX797" s="101">
        <f t="shared" si="430"/>
        <v>5</v>
      </c>
      <c r="FY797" s="101" t="str">
        <f t="shared" si="431"/>
        <v/>
      </c>
      <c r="FZ797" s="101" t="str">
        <f t="shared" si="432"/>
        <v/>
      </c>
      <c r="GA797" s="101">
        <f t="shared" si="437"/>
        <v>0.11</v>
      </c>
      <c r="GB797" s="101">
        <f t="shared" si="438"/>
        <v>1</v>
      </c>
      <c r="GC797" s="101">
        <f t="shared" si="439"/>
        <v>13</v>
      </c>
      <c r="GD797" s="101">
        <f t="shared" si="440"/>
        <v>0</v>
      </c>
      <c r="GE797" s="101">
        <f t="shared" si="441"/>
        <v>1</v>
      </c>
      <c r="GF797" s="101">
        <f t="shared" si="442"/>
        <v>3</v>
      </c>
      <c r="GG797" s="101">
        <f t="shared" si="443"/>
        <v>5.6500000000000002E-2</v>
      </c>
      <c r="GH797" s="101">
        <f t="shared" si="444"/>
        <v>1</v>
      </c>
      <c r="GI797" s="101">
        <f t="shared" si="445"/>
        <v>6</v>
      </c>
      <c r="GJ797" s="101">
        <f t="shared" si="446"/>
        <v>0.22600000000000001</v>
      </c>
      <c r="GK797" s="101">
        <f t="shared" si="447"/>
        <v>1</v>
      </c>
      <c r="GL797" s="101">
        <f t="shared" si="448"/>
        <v>13</v>
      </c>
    </row>
    <row r="798" spans="170:194" ht="16.5" x14ac:dyDescent="0.2">
      <c r="FN798" s="101">
        <v>793</v>
      </c>
      <c r="FO798" s="101">
        <f t="shared" si="433"/>
        <v>65</v>
      </c>
      <c r="FP798" s="101">
        <f t="shared" si="426"/>
        <v>10</v>
      </c>
      <c r="FQ798" s="14">
        <f t="shared" si="427"/>
        <v>4</v>
      </c>
      <c r="FR798" s="101" t="str">
        <f t="shared" si="434"/>
        <v>张飞专属武器-魂珠-8 2级</v>
      </c>
      <c r="FS798" s="101">
        <f t="shared" si="435"/>
        <v>8</v>
      </c>
      <c r="FT798" s="101">
        <f t="shared" si="436"/>
        <v>2</v>
      </c>
      <c r="FU798" s="101" t="str">
        <f t="shared" si="428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429"/>
        <v>专属强化石4</v>
      </c>
      <c r="FX798" s="101">
        <f t="shared" si="430"/>
        <v>8</v>
      </c>
      <c r="FY798" s="101" t="str">
        <f t="shared" si="431"/>
        <v/>
      </c>
      <c r="FZ798" s="101" t="str">
        <f t="shared" si="432"/>
        <v/>
      </c>
      <c r="GA798" s="101">
        <f t="shared" si="437"/>
        <v>0.09</v>
      </c>
      <c r="GB798" s="101">
        <f t="shared" si="438"/>
        <v>1</v>
      </c>
      <c r="GC798" s="101">
        <f t="shared" si="439"/>
        <v>17</v>
      </c>
      <c r="GD798" s="101">
        <f t="shared" si="440"/>
        <v>0</v>
      </c>
      <c r="GE798" s="101">
        <f t="shared" si="441"/>
        <v>1</v>
      </c>
      <c r="GF798" s="101">
        <f t="shared" si="442"/>
        <v>4</v>
      </c>
      <c r="GG798" s="101">
        <f t="shared" si="443"/>
        <v>4.5199999999999997E-2</v>
      </c>
      <c r="GH798" s="101">
        <f t="shared" si="444"/>
        <v>1</v>
      </c>
      <c r="GI798" s="101">
        <f t="shared" si="445"/>
        <v>8</v>
      </c>
      <c r="GJ798" s="101">
        <f t="shared" si="446"/>
        <v>0.18079999999999999</v>
      </c>
      <c r="GK798" s="101">
        <f t="shared" si="447"/>
        <v>1</v>
      </c>
      <c r="GL798" s="101">
        <f t="shared" si="448"/>
        <v>17</v>
      </c>
    </row>
    <row r="799" spans="170:194" ht="16.5" x14ac:dyDescent="0.2">
      <c r="FN799" s="101">
        <v>794</v>
      </c>
      <c r="FO799" s="101">
        <f t="shared" si="433"/>
        <v>66</v>
      </c>
      <c r="FP799" s="101">
        <f t="shared" si="426"/>
        <v>10</v>
      </c>
      <c r="FQ799" s="14">
        <f t="shared" si="427"/>
        <v>4</v>
      </c>
      <c r="FR799" s="101" t="str">
        <f t="shared" si="434"/>
        <v>张飞专属武器-魂珠-8 3级</v>
      </c>
      <c r="FS799" s="101">
        <f t="shared" si="435"/>
        <v>8</v>
      </c>
      <c r="FT799" s="101">
        <f t="shared" si="436"/>
        <v>3</v>
      </c>
      <c r="FU799" s="101" t="str">
        <f t="shared" si="428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429"/>
        <v>专属强化石4</v>
      </c>
      <c r="FX799" s="101">
        <f t="shared" si="430"/>
        <v>10</v>
      </c>
      <c r="FY799" s="101" t="str">
        <f t="shared" si="431"/>
        <v/>
      </c>
      <c r="FZ799" s="101" t="str">
        <f t="shared" si="432"/>
        <v/>
      </c>
      <c r="GA799" s="101">
        <f t="shared" si="437"/>
        <v>0.08</v>
      </c>
      <c r="GB799" s="101">
        <f t="shared" si="438"/>
        <v>1</v>
      </c>
      <c r="GC799" s="101">
        <f t="shared" si="439"/>
        <v>20</v>
      </c>
      <c r="GD799" s="101">
        <f t="shared" si="440"/>
        <v>0</v>
      </c>
      <c r="GE799" s="101">
        <f t="shared" si="441"/>
        <v>1</v>
      </c>
      <c r="GF799" s="101">
        <f t="shared" si="442"/>
        <v>5</v>
      </c>
      <c r="GG799" s="101">
        <f t="shared" si="443"/>
        <v>3.7699999999999997E-2</v>
      </c>
      <c r="GH799" s="101">
        <f t="shared" si="444"/>
        <v>1</v>
      </c>
      <c r="GI799" s="101">
        <f t="shared" si="445"/>
        <v>9</v>
      </c>
      <c r="GJ799" s="101">
        <f t="shared" si="446"/>
        <v>0.1507</v>
      </c>
      <c r="GK799" s="101">
        <f t="shared" si="447"/>
        <v>1</v>
      </c>
      <c r="GL799" s="101">
        <f t="shared" si="448"/>
        <v>20</v>
      </c>
    </row>
    <row r="800" spans="170:194" ht="16.5" x14ac:dyDescent="0.2">
      <c r="FN800" s="101">
        <v>795</v>
      </c>
      <c r="FO800" s="101">
        <f t="shared" si="433"/>
        <v>67</v>
      </c>
      <c r="FP800" s="101">
        <f t="shared" si="426"/>
        <v>10</v>
      </c>
      <c r="FQ800" s="14">
        <f t="shared" si="427"/>
        <v>4</v>
      </c>
      <c r="FR800" s="101" t="str">
        <f t="shared" si="434"/>
        <v>张飞专属武器-魂珠-8 4级</v>
      </c>
      <c r="FS800" s="101">
        <f t="shared" si="435"/>
        <v>8</v>
      </c>
      <c r="FT800" s="101">
        <f t="shared" si="436"/>
        <v>4</v>
      </c>
      <c r="FU800" s="101" t="str">
        <f t="shared" si="428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429"/>
        <v>专属强化石4</v>
      </c>
      <c r="FX800" s="101">
        <f t="shared" si="430"/>
        <v>12</v>
      </c>
      <c r="FY800" s="101" t="str">
        <f t="shared" si="431"/>
        <v/>
      </c>
      <c r="FZ800" s="101" t="str">
        <f t="shared" si="432"/>
        <v/>
      </c>
      <c r="GA800" s="101">
        <f t="shared" si="437"/>
        <v>0.05</v>
      </c>
      <c r="GB800" s="101">
        <f t="shared" si="438"/>
        <v>1</v>
      </c>
      <c r="GC800" s="101">
        <f t="shared" si="439"/>
        <v>28</v>
      </c>
      <c r="GD800" s="101">
        <f t="shared" si="440"/>
        <v>0</v>
      </c>
      <c r="GE800" s="101">
        <f t="shared" si="441"/>
        <v>1</v>
      </c>
      <c r="GF800" s="101">
        <f t="shared" si="442"/>
        <v>6</v>
      </c>
      <c r="GG800" s="101">
        <f t="shared" si="443"/>
        <v>2.7099999999999999E-2</v>
      </c>
      <c r="GH800" s="101">
        <f t="shared" si="444"/>
        <v>1</v>
      </c>
      <c r="GI800" s="101">
        <f t="shared" si="445"/>
        <v>13</v>
      </c>
      <c r="GJ800" s="101">
        <f t="shared" si="446"/>
        <v>0.1085</v>
      </c>
      <c r="GK800" s="101">
        <f t="shared" si="447"/>
        <v>1</v>
      </c>
      <c r="GL800" s="101">
        <f t="shared" si="448"/>
        <v>28</v>
      </c>
    </row>
    <row r="801" spans="170:194" ht="16.5" x14ac:dyDescent="0.2">
      <c r="FN801" s="101">
        <v>796</v>
      </c>
      <c r="FO801" s="101">
        <f t="shared" si="433"/>
        <v>68</v>
      </c>
      <c r="FP801" s="101">
        <f t="shared" si="426"/>
        <v>10</v>
      </c>
      <c r="FQ801" s="14">
        <f t="shared" si="427"/>
        <v>4</v>
      </c>
      <c r="FR801" s="101" t="str">
        <f t="shared" si="434"/>
        <v>张飞专属武器-魂珠-8 5级</v>
      </c>
      <c r="FS801" s="101">
        <f t="shared" si="435"/>
        <v>8</v>
      </c>
      <c r="FT801" s="101">
        <f t="shared" si="436"/>
        <v>5</v>
      </c>
      <c r="FU801" s="101" t="str">
        <f t="shared" si="428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429"/>
        <v>专属强化石4</v>
      </c>
      <c r="FX801" s="101">
        <f t="shared" si="430"/>
        <v>15</v>
      </c>
      <c r="FY801" s="101" t="str">
        <f t="shared" si="431"/>
        <v/>
      </c>
      <c r="FZ801" s="101" t="str">
        <f t="shared" si="432"/>
        <v/>
      </c>
      <c r="GA801" s="101">
        <f t="shared" si="437"/>
        <v>0.04</v>
      </c>
      <c r="GB801" s="101">
        <f t="shared" si="438"/>
        <v>1</v>
      </c>
      <c r="GC801" s="101">
        <f t="shared" si="439"/>
        <v>35</v>
      </c>
      <c r="GD801" s="101">
        <f t="shared" si="440"/>
        <v>0</v>
      </c>
      <c r="GE801" s="101">
        <f t="shared" si="441"/>
        <v>1</v>
      </c>
      <c r="GF801" s="101">
        <f t="shared" si="442"/>
        <v>8</v>
      </c>
      <c r="GG801" s="101">
        <f t="shared" si="443"/>
        <v>2.12E-2</v>
      </c>
      <c r="GH801" s="101">
        <f t="shared" si="444"/>
        <v>1</v>
      </c>
      <c r="GI801" s="101">
        <f t="shared" si="445"/>
        <v>17</v>
      </c>
      <c r="GJ801" s="101">
        <f t="shared" si="446"/>
        <v>8.4699999999999998E-2</v>
      </c>
      <c r="GK801" s="101">
        <f t="shared" si="447"/>
        <v>1</v>
      </c>
      <c r="GL801" s="101">
        <f t="shared" si="448"/>
        <v>35</v>
      </c>
    </row>
    <row r="802" spans="170:194" ht="16.5" x14ac:dyDescent="0.2">
      <c r="FN802" s="101">
        <v>797</v>
      </c>
      <c r="FO802" s="101">
        <f t="shared" si="433"/>
        <v>69</v>
      </c>
      <c r="FP802" s="101">
        <f t="shared" si="426"/>
        <v>10</v>
      </c>
      <c r="FQ802" s="14">
        <f t="shared" si="427"/>
        <v>4</v>
      </c>
      <c r="FR802" s="101" t="str">
        <f t="shared" si="434"/>
        <v>张飞专属武器-魂珠-8 6级</v>
      </c>
      <c r="FS802" s="101">
        <f t="shared" si="435"/>
        <v>8</v>
      </c>
      <c r="FT802" s="101">
        <f t="shared" si="436"/>
        <v>6</v>
      </c>
      <c r="FU802" s="101" t="str">
        <f t="shared" si="428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429"/>
        <v>专属强化石4</v>
      </c>
      <c r="FX802" s="101">
        <f t="shared" si="430"/>
        <v>18</v>
      </c>
      <c r="FY802" s="101" t="str">
        <f t="shared" si="431"/>
        <v/>
      </c>
      <c r="FZ802" s="101" t="str">
        <f t="shared" si="432"/>
        <v/>
      </c>
      <c r="GA802" s="101">
        <f t="shared" si="437"/>
        <v>0.03</v>
      </c>
      <c r="GB802" s="101">
        <f t="shared" si="438"/>
        <v>1</v>
      </c>
      <c r="GC802" s="101">
        <f t="shared" si="439"/>
        <v>48</v>
      </c>
      <c r="GD802" s="101">
        <f t="shared" si="440"/>
        <v>0</v>
      </c>
      <c r="GE802" s="101">
        <f t="shared" si="441"/>
        <v>1</v>
      </c>
      <c r="GF802" s="101">
        <f t="shared" si="442"/>
        <v>11</v>
      </c>
      <c r="GG802" s="101">
        <f t="shared" si="443"/>
        <v>1.5599999999999999E-2</v>
      </c>
      <c r="GH802" s="101">
        <f t="shared" si="444"/>
        <v>1</v>
      </c>
      <c r="GI802" s="101">
        <f t="shared" si="445"/>
        <v>22</v>
      </c>
      <c r="GJ802" s="101">
        <f t="shared" si="446"/>
        <v>6.2600000000000003E-2</v>
      </c>
      <c r="GK802" s="101">
        <f t="shared" si="447"/>
        <v>1</v>
      </c>
      <c r="GL802" s="101">
        <f t="shared" si="448"/>
        <v>48</v>
      </c>
    </row>
    <row r="803" spans="170:194" ht="16.5" x14ac:dyDescent="0.2">
      <c r="FN803" s="101">
        <v>798</v>
      </c>
      <c r="FO803" s="101">
        <f t="shared" si="433"/>
        <v>70</v>
      </c>
      <c r="FP803" s="101">
        <f t="shared" si="426"/>
        <v>10</v>
      </c>
      <c r="FQ803" s="14">
        <f t="shared" si="427"/>
        <v>4</v>
      </c>
      <c r="FR803" s="101" t="str">
        <f t="shared" si="434"/>
        <v>张飞专属武器-魂珠-8 7级</v>
      </c>
      <c r="FS803" s="101">
        <f t="shared" si="435"/>
        <v>8</v>
      </c>
      <c r="FT803" s="101">
        <f t="shared" si="436"/>
        <v>7</v>
      </c>
      <c r="FU803" s="101" t="str">
        <f t="shared" si="428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429"/>
        <v>专属强化石4</v>
      </c>
      <c r="FX803" s="101">
        <f t="shared" si="430"/>
        <v>25</v>
      </c>
      <c r="FY803" s="101" t="str">
        <f t="shared" si="431"/>
        <v/>
      </c>
      <c r="FZ803" s="101" t="str">
        <f t="shared" si="432"/>
        <v/>
      </c>
      <c r="GA803" s="101">
        <f t="shared" si="437"/>
        <v>0.03</v>
      </c>
      <c r="GB803" s="101">
        <f t="shared" si="438"/>
        <v>1</v>
      </c>
      <c r="GC803" s="101">
        <f t="shared" si="439"/>
        <v>56</v>
      </c>
      <c r="GD803" s="101">
        <f t="shared" si="440"/>
        <v>0</v>
      </c>
      <c r="GE803" s="101">
        <f t="shared" si="441"/>
        <v>1</v>
      </c>
      <c r="GF803" s="101">
        <f t="shared" si="442"/>
        <v>13</v>
      </c>
      <c r="GG803" s="101">
        <f t="shared" si="443"/>
        <v>1.35E-2</v>
      </c>
      <c r="GH803" s="101">
        <f t="shared" si="444"/>
        <v>1</v>
      </c>
      <c r="GI803" s="101">
        <f t="shared" si="445"/>
        <v>26</v>
      </c>
      <c r="GJ803" s="101">
        <f t="shared" si="446"/>
        <v>5.3800000000000001E-2</v>
      </c>
      <c r="GK803" s="101">
        <f t="shared" si="447"/>
        <v>1</v>
      </c>
      <c r="GL803" s="101">
        <f t="shared" si="448"/>
        <v>56</v>
      </c>
    </row>
    <row r="804" spans="170:194" ht="16.5" x14ac:dyDescent="0.2">
      <c r="FN804" s="101">
        <v>799</v>
      </c>
      <c r="FO804" s="101">
        <f t="shared" si="433"/>
        <v>71</v>
      </c>
      <c r="FP804" s="101">
        <f t="shared" si="426"/>
        <v>10</v>
      </c>
      <c r="FQ804" s="14">
        <f t="shared" si="427"/>
        <v>4</v>
      </c>
      <c r="FR804" s="101" t="str">
        <f t="shared" si="434"/>
        <v>张飞专属武器-魂珠-8 8级</v>
      </c>
      <c r="FS804" s="101">
        <f t="shared" si="435"/>
        <v>8</v>
      </c>
      <c r="FT804" s="101">
        <f t="shared" si="436"/>
        <v>8</v>
      </c>
      <c r="FU804" s="101" t="str">
        <f t="shared" si="428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429"/>
        <v>专属强化石4</v>
      </c>
      <c r="FX804" s="101">
        <f t="shared" si="430"/>
        <v>30</v>
      </c>
      <c r="FY804" s="101" t="str">
        <f t="shared" si="431"/>
        <v/>
      </c>
      <c r="FZ804" s="101" t="str">
        <f t="shared" si="432"/>
        <v/>
      </c>
      <c r="GA804" s="101">
        <f t="shared" si="437"/>
        <v>0.02</v>
      </c>
      <c r="GB804" s="101">
        <f t="shared" si="438"/>
        <v>1</v>
      </c>
      <c r="GC804" s="101">
        <f t="shared" si="439"/>
        <v>75</v>
      </c>
      <c r="GD804" s="101">
        <f t="shared" si="440"/>
        <v>0</v>
      </c>
      <c r="GE804" s="101">
        <f t="shared" si="441"/>
        <v>1</v>
      </c>
      <c r="GF804" s="101">
        <f t="shared" si="442"/>
        <v>18</v>
      </c>
      <c r="GG804" s="101">
        <f t="shared" si="443"/>
        <v>0.01</v>
      </c>
      <c r="GH804" s="101">
        <f t="shared" si="444"/>
        <v>1</v>
      </c>
      <c r="GI804" s="101">
        <f t="shared" si="445"/>
        <v>35</v>
      </c>
      <c r="GJ804" s="101">
        <f t="shared" si="446"/>
        <v>3.9899999999999998E-2</v>
      </c>
      <c r="GK804" s="101">
        <f t="shared" si="447"/>
        <v>1</v>
      </c>
      <c r="GL804" s="101">
        <f t="shared" si="448"/>
        <v>75</v>
      </c>
    </row>
    <row r="805" spans="170:194" ht="16.5" x14ac:dyDescent="0.2">
      <c r="FN805" s="101">
        <v>800</v>
      </c>
      <c r="FO805" s="101">
        <f t="shared" si="433"/>
        <v>72</v>
      </c>
      <c r="FP805" s="101">
        <f t="shared" si="426"/>
        <v>10</v>
      </c>
      <c r="FQ805" s="14">
        <f t="shared" si="427"/>
        <v>4</v>
      </c>
      <c r="FR805" s="101" t="str">
        <f t="shared" si="434"/>
        <v>张飞专属武器-魂珠-8 9级</v>
      </c>
      <c r="FS805" s="101">
        <f t="shared" si="435"/>
        <v>8</v>
      </c>
      <c r="FT805" s="101">
        <f t="shared" si="436"/>
        <v>9</v>
      </c>
      <c r="FU805" s="101" t="str">
        <f t="shared" si="428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429"/>
        <v>专属强化石4</v>
      </c>
      <c r="FX805" s="101">
        <f t="shared" si="430"/>
        <v>30</v>
      </c>
      <c r="FY805" s="101" t="str">
        <f t="shared" si="431"/>
        <v/>
      </c>
      <c r="FZ805" s="101" t="str">
        <f t="shared" si="432"/>
        <v/>
      </c>
      <c r="GA805" s="101">
        <f t="shared" si="437"/>
        <v>0.01</v>
      </c>
      <c r="GB805" s="101">
        <f t="shared" si="438"/>
        <v>1</v>
      </c>
      <c r="GC805" s="101">
        <f t="shared" si="439"/>
        <v>122</v>
      </c>
      <c r="GD805" s="101">
        <f t="shared" si="440"/>
        <v>0</v>
      </c>
      <c r="GE805" s="101">
        <f t="shared" si="441"/>
        <v>1</v>
      </c>
      <c r="GF805" s="101">
        <f t="shared" si="442"/>
        <v>28</v>
      </c>
      <c r="GG805" s="101">
        <f t="shared" si="443"/>
        <v>6.1999999999999998E-3</v>
      </c>
      <c r="GH805" s="101">
        <f t="shared" si="444"/>
        <v>1</v>
      </c>
      <c r="GI805" s="101">
        <f t="shared" si="445"/>
        <v>57</v>
      </c>
      <c r="GJ805" s="101">
        <f t="shared" si="446"/>
        <v>2.47E-2</v>
      </c>
      <c r="GK805" s="101">
        <f t="shared" si="447"/>
        <v>1</v>
      </c>
      <c r="GL805" s="101">
        <f t="shared" si="448"/>
        <v>122</v>
      </c>
    </row>
    <row r="806" spans="170:194" ht="16.5" x14ac:dyDescent="0.2">
      <c r="FN806" s="101">
        <v>801</v>
      </c>
      <c r="FO806" s="101">
        <f t="shared" si="433"/>
        <v>0</v>
      </c>
      <c r="FP806" s="101">
        <f t="shared" si="426"/>
        <v>11</v>
      </c>
      <c r="FQ806" s="14">
        <f t="shared" si="427"/>
        <v>5</v>
      </c>
      <c r="FR806" s="101" t="str">
        <f t="shared" si="434"/>
        <v>夏侯惇专属武器-魂珠-1 0级</v>
      </c>
      <c r="FS806" s="101">
        <f t="shared" si="435"/>
        <v>1</v>
      </c>
      <c r="FT806" s="101">
        <f t="shared" si="436"/>
        <v>0</v>
      </c>
      <c r="FU806" s="101" t="str">
        <f t="shared" si="428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429"/>
        <v/>
      </c>
      <c r="FX806" s="101" t="str">
        <f t="shared" si="430"/>
        <v/>
      </c>
      <c r="FY806" s="101" t="str">
        <f t="shared" si="431"/>
        <v/>
      </c>
      <c r="FZ806" s="101" t="str">
        <f t="shared" si="432"/>
        <v/>
      </c>
      <c r="GA806" s="101" t="str">
        <f t="shared" si="437"/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2"/>
        <v/>
      </c>
      <c r="GG806" s="101" t="str">
        <f t="shared" si="443"/>
        <v/>
      </c>
      <c r="GH806" s="101" t="str">
        <f t="shared" si="444"/>
        <v/>
      </c>
      <c r="GI806" s="101" t="str">
        <f t="shared" si="445"/>
        <v/>
      </c>
      <c r="GJ806" s="101" t="str">
        <f t="shared" si="446"/>
        <v/>
      </c>
      <c r="GK806" s="101" t="str">
        <f t="shared" si="447"/>
        <v/>
      </c>
      <c r="GL806" s="101" t="str">
        <f t="shared" si="448"/>
        <v/>
      </c>
    </row>
    <row r="807" spans="170:194" ht="16.5" x14ac:dyDescent="0.2">
      <c r="FN807" s="101">
        <v>802</v>
      </c>
      <c r="FO807" s="101">
        <f t="shared" si="433"/>
        <v>1</v>
      </c>
      <c r="FP807" s="101">
        <f t="shared" si="426"/>
        <v>11</v>
      </c>
      <c r="FQ807" s="14">
        <f t="shared" si="427"/>
        <v>5</v>
      </c>
      <c r="FR807" s="101" t="str">
        <f t="shared" si="434"/>
        <v>夏侯惇专属武器-魂珠-1 1级</v>
      </c>
      <c r="FS807" s="101">
        <f t="shared" si="435"/>
        <v>1</v>
      </c>
      <c r="FT807" s="101">
        <f t="shared" si="436"/>
        <v>1</v>
      </c>
      <c r="FU807" s="101" t="str">
        <f t="shared" si="428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429"/>
        <v>专属强化石1</v>
      </c>
      <c r="FX807" s="101">
        <f t="shared" si="430"/>
        <v>1</v>
      </c>
      <c r="FY807" s="101" t="str">
        <f t="shared" si="431"/>
        <v/>
      </c>
      <c r="FZ807" s="101" t="str">
        <f t="shared" si="432"/>
        <v/>
      </c>
      <c r="GA807" s="101">
        <f t="shared" si="437"/>
        <v>0.32</v>
      </c>
      <c r="GB807" s="101">
        <f t="shared" si="438"/>
        <v>1</v>
      </c>
      <c r="GC807" s="101">
        <f t="shared" si="439"/>
        <v>5</v>
      </c>
      <c r="GD807" s="101">
        <f t="shared" si="440"/>
        <v>0</v>
      </c>
      <c r="GE807" s="101">
        <f t="shared" si="441"/>
        <v>1</v>
      </c>
      <c r="GF807" s="101">
        <f t="shared" si="442"/>
        <v>1</v>
      </c>
      <c r="GG807" s="101">
        <f t="shared" si="443"/>
        <v>0.1595</v>
      </c>
      <c r="GH807" s="101">
        <f t="shared" si="444"/>
        <v>1</v>
      </c>
      <c r="GI807" s="101">
        <f t="shared" si="445"/>
        <v>2</v>
      </c>
      <c r="GJ807" s="101">
        <f t="shared" si="446"/>
        <v>0.63819999999999999</v>
      </c>
      <c r="GK807" s="101">
        <f t="shared" si="447"/>
        <v>1</v>
      </c>
      <c r="GL807" s="101">
        <f t="shared" si="448"/>
        <v>5</v>
      </c>
    </row>
    <row r="808" spans="170:194" ht="16.5" x14ac:dyDescent="0.2">
      <c r="FN808" s="101">
        <v>803</v>
      </c>
      <c r="FO808" s="101">
        <f t="shared" si="433"/>
        <v>2</v>
      </c>
      <c r="FP808" s="101">
        <f t="shared" si="426"/>
        <v>11</v>
      </c>
      <c r="FQ808" s="14">
        <f t="shared" si="427"/>
        <v>5</v>
      </c>
      <c r="FR808" s="101" t="str">
        <f t="shared" si="434"/>
        <v>夏侯惇专属武器-魂珠-1 2级</v>
      </c>
      <c r="FS808" s="101">
        <f t="shared" si="435"/>
        <v>1</v>
      </c>
      <c r="FT808" s="101">
        <f t="shared" si="436"/>
        <v>2</v>
      </c>
      <c r="FU808" s="101" t="str">
        <f t="shared" si="428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429"/>
        <v>专属强化石1</v>
      </c>
      <c r="FX808" s="101">
        <f t="shared" si="430"/>
        <v>2</v>
      </c>
      <c r="FY808" s="101" t="str">
        <f t="shared" si="431"/>
        <v/>
      </c>
      <c r="FZ808" s="101" t="str">
        <f t="shared" si="432"/>
        <v/>
      </c>
      <c r="GA808" s="101">
        <f t="shared" si="437"/>
        <v>0.32</v>
      </c>
      <c r="GB808" s="101">
        <f t="shared" si="438"/>
        <v>1</v>
      </c>
      <c r="GC808" s="101">
        <f t="shared" si="439"/>
        <v>5</v>
      </c>
      <c r="GD808" s="101">
        <f t="shared" si="440"/>
        <v>0</v>
      </c>
      <c r="GE808" s="101">
        <f t="shared" si="441"/>
        <v>1</v>
      </c>
      <c r="GF808" s="101">
        <f t="shared" si="442"/>
        <v>1</v>
      </c>
      <c r="GG808" s="101">
        <f t="shared" si="443"/>
        <v>0.1595</v>
      </c>
      <c r="GH808" s="101">
        <f t="shared" si="444"/>
        <v>1</v>
      </c>
      <c r="GI808" s="101">
        <f t="shared" si="445"/>
        <v>2</v>
      </c>
      <c r="GJ808" s="101">
        <f t="shared" si="446"/>
        <v>0.63819999999999999</v>
      </c>
      <c r="GK808" s="101">
        <f t="shared" si="447"/>
        <v>1</v>
      </c>
      <c r="GL808" s="101">
        <f t="shared" si="448"/>
        <v>5</v>
      </c>
    </row>
    <row r="809" spans="170:194" ht="16.5" x14ac:dyDescent="0.2">
      <c r="FN809" s="101">
        <v>804</v>
      </c>
      <c r="FO809" s="101">
        <f t="shared" si="433"/>
        <v>3</v>
      </c>
      <c r="FP809" s="101">
        <f t="shared" si="426"/>
        <v>11</v>
      </c>
      <c r="FQ809" s="14">
        <f t="shared" si="427"/>
        <v>5</v>
      </c>
      <c r="FR809" s="101" t="str">
        <f t="shared" si="434"/>
        <v>夏侯惇专属武器-魂珠-1 3级</v>
      </c>
      <c r="FS809" s="101">
        <f t="shared" si="435"/>
        <v>1</v>
      </c>
      <c r="FT809" s="101">
        <f t="shared" si="436"/>
        <v>3</v>
      </c>
      <c r="FU809" s="101" t="str">
        <f t="shared" si="428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429"/>
        <v>专属强化石1</v>
      </c>
      <c r="FX809" s="101">
        <f t="shared" si="430"/>
        <v>3</v>
      </c>
      <c r="FY809" s="101" t="str">
        <f t="shared" si="431"/>
        <v/>
      </c>
      <c r="FZ809" s="101" t="str">
        <f t="shared" si="432"/>
        <v/>
      </c>
      <c r="GA809" s="101">
        <f t="shared" si="437"/>
        <v>0.32</v>
      </c>
      <c r="GB809" s="101">
        <f t="shared" si="438"/>
        <v>1</v>
      </c>
      <c r="GC809" s="101">
        <f t="shared" si="439"/>
        <v>5</v>
      </c>
      <c r="GD809" s="101">
        <f t="shared" si="440"/>
        <v>0</v>
      </c>
      <c r="GE809" s="101">
        <f t="shared" si="441"/>
        <v>1</v>
      </c>
      <c r="GF809" s="101">
        <f t="shared" si="442"/>
        <v>1</v>
      </c>
      <c r="GG809" s="101">
        <f t="shared" si="443"/>
        <v>0.1595</v>
      </c>
      <c r="GH809" s="101">
        <f t="shared" si="444"/>
        <v>1</v>
      </c>
      <c r="GI809" s="101">
        <f t="shared" si="445"/>
        <v>2</v>
      </c>
      <c r="GJ809" s="101">
        <f t="shared" si="446"/>
        <v>0.63819999999999999</v>
      </c>
      <c r="GK809" s="101">
        <f t="shared" si="447"/>
        <v>1</v>
      </c>
      <c r="GL809" s="101">
        <f t="shared" si="448"/>
        <v>5</v>
      </c>
    </row>
    <row r="810" spans="170:194" ht="16.5" x14ac:dyDescent="0.2">
      <c r="FN810" s="101">
        <v>805</v>
      </c>
      <c r="FO810" s="101">
        <f t="shared" si="433"/>
        <v>4</v>
      </c>
      <c r="FP810" s="101">
        <f t="shared" si="426"/>
        <v>11</v>
      </c>
      <c r="FQ810" s="14">
        <f t="shared" si="427"/>
        <v>5</v>
      </c>
      <c r="FR810" s="101" t="str">
        <f t="shared" si="434"/>
        <v>夏侯惇专属武器-魂珠-1 4级</v>
      </c>
      <c r="FS810" s="101">
        <f t="shared" si="435"/>
        <v>1</v>
      </c>
      <c r="FT810" s="101">
        <f t="shared" si="436"/>
        <v>4</v>
      </c>
      <c r="FU810" s="101" t="str">
        <f t="shared" si="428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429"/>
        <v>专属强化石1</v>
      </c>
      <c r="FX810" s="101">
        <f t="shared" si="430"/>
        <v>4</v>
      </c>
      <c r="FY810" s="101" t="str">
        <f t="shared" si="431"/>
        <v/>
      </c>
      <c r="FZ810" s="101" t="str">
        <f t="shared" si="432"/>
        <v/>
      </c>
      <c r="GA810" s="101">
        <f t="shared" si="437"/>
        <v>0.26</v>
      </c>
      <c r="GB810" s="101">
        <f t="shared" si="438"/>
        <v>1</v>
      </c>
      <c r="GC810" s="101">
        <f t="shared" si="439"/>
        <v>6</v>
      </c>
      <c r="GD810" s="101">
        <f t="shared" si="440"/>
        <v>0</v>
      </c>
      <c r="GE810" s="101">
        <f t="shared" si="441"/>
        <v>1</v>
      </c>
      <c r="GF810" s="101">
        <f t="shared" si="442"/>
        <v>1</v>
      </c>
      <c r="GG810" s="101">
        <f t="shared" si="443"/>
        <v>0.12759999999999999</v>
      </c>
      <c r="GH810" s="101">
        <f t="shared" si="444"/>
        <v>1</v>
      </c>
      <c r="GI810" s="101">
        <f t="shared" si="445"/>
        <v>3</v>
      </c>
      <c r="GJ810" s="101">
        <f t="shared" si="446"/>
        <v>0.51060000000000005</v>
      </c>
      <c r="GK810" s="101">
        <f t="shared" si="447"/>
        <v>1</v>
      </c>
      <c r="GL810" s="101">
        <f t="shared" si="448"/>
        <v>6</v>
      </c>
    </row>
    <row r="811" spans="170:194" ht="16.5" x14ac:dyDescent="0.2">
      <c r="FN811" s="101">
        <v>806</v>
      </c>
      <c r="FO811" s="101">
        <f t="shared" si="433"/>
        <v>5</v>
      </c>
      <c r="FP811" s="101">
        <f t="shared" si="426"/>
        <v>11</v>
      </c>
      <c r="FQ811" s="14">
        <f t="shared" si="427"/>
        <v>5</v>
      </c>
      <c r="FR811" s="101" t="str">
        <f t="shared" si="434"/>
        <v>夏侯惇专属武器-魂珠-1 5级</v>
      </c>
      <c r="FS811" s="101">
        <f t="shared" si="435"/>
        <v>1</v>
      </c>
      <c r="FT811" s="101">
        <f t="shared" si="436"/>
        <v>5</v>
      </c>
      <c r="FU811" s="101" t="str">
        <f t="shared" si="428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429"/>
        <v>专属强化石1</v>
      </c>
      <c r="FX811" s="101">
        <f t="shared" si="430"/>
        <v>5</v>
      </c>
      <c r="FY811" s="101" t="str">
        <f t="shared" si="431"/>
        <v/>
      </c>
      <c r="FZ811" s="101" t="str">
        <f t="shared" si="432"/>
        <v/>
      </c>
      <c r="GA811" s="101">
        <f t="shared" si="437"/>
        <v>0.2</v>
      </c>
      <c r="GB811" s="101">
        <f t="shared" si="438"/>
        <v>1</v>
      </c>
      <c r="GC811" s="101">
        <f t="shared" si="439"/>
        <v>8</v>
      </c>
      <c r="GD811" s="101">
        <f t="shared" si="440"/>
        <v>0</v>
      </c>
      <c r="GE811" s="101">
        <f t="shared" si="441"/>
        <v>1</v>
      </c>
      <c r="GF811" s="101">
        <f t="shared" si="442"/>
        <v>2</v>
      </c>
      <c r="GG811" s="101">
        <f t="shared" si="443"/>
        <v>9.9699999999999997E-2</v>
      </c>
      <c r="GH811" s="101">
        <f t="shared" si="444"/>
        <v>1</v>
      </c>
      <c r="GI811" s="101">
        <f t="shared" si="445"/>
        <v>4</v>
      </c>
      <c r="GJ811" s="101">
        <f t="shared" si="446"/>
        <v>0.39889999999999998</v>
      </c>
      <c r="GK811" s="101">
        <f t="shared" si="447"/>
        <v>1</v>
      </c>
      <c r="GL811" s="101">
        <f t="shared" si="448"/>
        <v>8</v>
      </c>
    </row>
    <row r="812" spans="170:194" ht="16.5" x14ac:dyDescent="0.2">
      <c r="FN812" s="101">
        <v>807</v>
      </c>
      <c r="FO812" s="101">
        <f t="shared" si="433"/>
        <v>6</v>
      </c>
      <c r="FP812" s="101">
        <f t="shared" si="426"/>
        <v>11</v>
      </c>
      <c r="FQ812" s="14">
        <f t="shared" si="427"/>
        <v>5</v>
      </c>
      <c r="FR812" s="101" t="str">
        <f t="shared" si="434"/>
        <v>夏侯惇专属武器-魂珠-1 6级</v>
      </c>
      <c r="FS812" s="101">
        <f t="shared" si="435"/>
        <v>1</v>
      </c>
      <c r="FT812" s="101">
        <f t="shared" si="436"/>
        <v>6</v>
      </c>
      <c r="FU812" s="101" t="str">
        <f t="shared" si="428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429"/>
        <v>专属强化石1</v>
      </c>
      <c r="FX812" s="101">
        <f t="shared" si="430"/>
        <v>6</v>
      </c>
      <c r="FY812" s="101" t="str">
        <f t="shared" si="431"/>
        <v/>
      </c>
      <c r="FZ812" s="101" t="str">
        <f t="shared" si="432"/>
        <v/>
      </c>
      <c r="GA812" s="101">
        <f t="shared" si="437"/>
        <v>0.15</v>
      </c>
      <c r="GB812" s="101">
        <f t="shared" si="438"/>
        <v>1</v>
      </c>
      <c r="GC812" s="101">
        <f t="shared" si="439"/>
        <v>10</v>
      </c>
      <c r="GD812" s="101">
        <f t="shared" si="440"/>
        <v>0</v>
      </c>
      <c r="GE812" s="101">
        <f t="shared" si="441"/>
        <v>1</v>
      </c>
      <c r="GF812" s="101">
        <f t="shared" si="442"/>
        <v>2</v>
      </c>
      <c r="GG812" s="101">
        <f t="shared" si="443"/>
        <v>7.3599999999999999E-2</v>
      </c>
      <c r="GH812" s="101">
        <f t="shared" si="444"/>
        <v>1</v>
      </c>
      <c r="GI812" s="101">
        <f t="shared" si="445"/>
        <v>5</v>
      </c>
      <c r="GJ812" s="101">
        <f t="shared" si="446"/>
        <v>0.29459999999999997</v>
      </c>
      <c r="GK812" s="101">
        <f t="shared" si="447"/>
        <v>1</v>
      </c>
      <c r="GL812" s="101">
        <f t="shared" si="448"/>
        <v>10</v>
      </c>
    </row>
    <row r="813" spans="170:194" ht="16.5" x14ac:dyDescent="0.2">
      <c r="FN813" s="101">
        <v>808</v>
      </c>
      <c r="FO813" s="101">
        <f t="shared" si="433"/>
        <v>7</v>
      </c>
      <c r="FP813" s="101">
        <f t="shared" si="426"/>
        <v>11</v>
      </c>
      <c r="FQ813" s="14">
        <f t="shared" si="427"/>
        <v>5</v>
      </c>
      <c r="FR813" s="101" t="str">
        <f t="shared" si="434"/>
        <v>夏侯惇专属武器-魂珠-1 7级</v>
      </c>
      <c r="FS813" s="101">
        <f t="shared" si="435"/>
        <v>1</v>
      </c>
      <c r="FT813" s="101">
        <f t="shared" si="436"/>
        <v>7</v>
      </c>
      <c r="FU813" s="101" t="str">
        <f t="shared" si="428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429"/>
        <v>专属强化石1</v>
      </c>
      <c r="FX813" s="101">
        <f t="shared" si="430"/>
        <v>7</v>
      </c>
      <c r="FY813" s="101" t="str">
        <f t="shared" si="431"/>
        <v/>
      </c>
      <c r="FZ813" s="101" t="str">
        <f t="shared" si="432"/>
        <v/>
      </c>
      <c r="GA813" s="101">
        <f t="shared" si="437"/>
        <v>0.11</v>
      </c>
      <c r="GB813" s="101">
        <f t="shared" si="438"/>
        <v>1</v>
      </c>
      <c r="GC813" s="101">
        <f t="shared" si="439"/>
        <v>14</v>
      </c>
      <c r="GD813" s="101">
        <f t="shared" si="440"/>
        <v>0</v>
      </c>
      <c r="GE813" s="101">
        <f t="shared" si="441"/>
        <v>1</v>
      </c>
      <c r="GF813" s="101">
        <f t="shared" si="442"/>
        <v>3</v>
      </c>
      <c r="GG813" s="101">
        <f t="shared" si="443"/>
        <v>5.3199999999999997E-2</v>
      </c>
      <c r="GH813" s="101">
        <f t="shared" si="444"/>
        <v>1</v>
      </c>
      <c r="GI813" s="101">
        <f t="shared" si="445"/>
        <v>7</v>
      </c>
      <c r="GJ813" s="101">
        <f t="shared" si="446"/>
        <v>0.2127</v>
      </c>
      <c r="GK813" s="101">
        <f t="shared" si="447"/>
        <v>1</v>
      </c>
      <c r="GL813" s="101">
        <f t="shared" si="448"/>
        <v>14</v>
      </c>
    </row>
    <row r="814" spans="170:194" ht="16.5" x14ac:dyDescent="0.2">
      <c r="FN814" s="101">
        <v>809</v>
      </c>
      <c r="FO814" s="101">
        <f t="shared" si="433"/>
        <v>8</v>
      </c>
      <c r="FP814" s="101">
        <f t="shared" si="426"/>
        <v>11</v>
      </c>
      <c r="FQ814" s="14">
        <f t="shared" si="427"/>
        <v>5</v>
      </c>
      <c r="FR814" s="101" t="str">
        <f t="shared" si="434"/>
        <v>夏侯惇专属武器-魂珠-1 8级</v>
      </c>
      <c r="FS814" s="101">
        <f t="shared" si="435"/>
        <v>1</v>
      </c>
      <c r="FT814" s="101">
        <f t="shared" si="436"/>
        <v>8</v>
      </c>
      <c r="FU814" s="101" t="str">
        <f t="shared" si="428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429"/>
        <v>专属强化石1</v>
      </c>
      <c r="FX814" s="101">
        <f t="shared" si="430"/>
        <v>8</v>
      </c>
      <c r="FY814" s="101" t="str">
        <f t="shared" si="431"/>
        <v/>
      </c>
      <c r="FZ814" s="101" t="str">
        <f t="shared" si="432"/>
        <v/>
      </c>
      <c r="GA814" s="101">
        <f t="shared" si="437"/>
        <v>0.08</v>
      </c>
      <c r="GB814" s="101">
        <f t="shared" si="438"/>
        <v>1</v>
      </c>
      <c r="GC814" s="101">
        <f t="shared" si="439"/>
        <v>20</v>
      </c>
      <c r="GD814" s="101">
        <f t="shared" si="440"/>
        <v>0</v>
      </c>
      <c r="GE814" s="101">
        <f t="shared" si="441"/>
        <v>1</v>
      </c>
      <c r="GF814" s="101">
        <f t="shared" si="442"/>
        <v>5</v>
      </c>
      <c r="GG814" s="101">
        <f t="shared" si="443"/>
        <v>3.7499999999999999E-2</v>
      </c>
      <c r="GH814" s="101">
        <f t="shared" si="444"/>
        <v>1</v>
      </c>
      <c r="GI814" s="101">
        <f t="shared" si="445"/>
        <v>9</v>
      </c>
      <c r="GJ814" s="101">
        <f t="shared" si="446"/>
        <v>0.1502</v>
      </c>
      <c r="GK814" s="101">
        <f t="shared" si="447"/>
        <v>1</v>
      </c>
      <c r="GL814" s="101">
        <f t="shared" si="448"/>
        <v>20</v>
      </c>
    </row>
    <row r="815" spans="170:194" ht="16.5" x14ac:dyDescent="0.2">
      <c r="FN815" s="101">
        <v>810</v>
      </c>
      <c r="FO815" s="101">
        <f t="shared" si="433"/>
        <v>9</v>
      </c>
      <c r="FP815" s="101">
        <f t="shared" si="426"/>
        <v>11</v>
      </c>
      <c r="FQ815" s="14">
        <f t="shared" si="427"/>
        <v>5</v>
      </c>
      <c r="FR815" s="101" t="str">
        <f t="shared" si="434"/>
        <v>夏侯惇专属武器-魂珠-1 9级</v>
      </c>
      <c r="FS815" s="101">
        <f t="shared" si="435"/>
        <v>1</v>
      </c>
      <c r="FT815" s="101">
        <f t="shared" si="436"/>
        <v>9</v>
      </c>
      <c r="FU815" s="101" t="str">
        <f t="shared" si="428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429"/>
        <v>专属强化石1</v>
      </c>
      <c r="FX815" s="101">
        <f t="shared" si="430"/>
        <v>10</v>
      </c>
      <c r="FY815" s="101" t="str">
        <f t="shared" si="431"/>
        <v/>
      </c>
      <c r="FZ815" s="101" t="str">
        <f t="shared" si="432"/>
        <v/>
      </c>
      <c r="GA815" s="101">
        <f t="shared" si="437"/>
        <v>0.06</v>
      </c>
      <c r="GB815" s="101">
        <f t="shared" si="438"/>
        <v>1</v>
      </c>
      <c r="GC815" s="101">
        <f t="shared" si="439"/>
        <v>26</v>
      </c>
      <c r="GD815" s="101">
        <f t="shared" si="440"/>
        <v>0</v>
      </c>
      <c r="GE815" s="101">
        <f t="shared" si="441"/>
        <v>1</v>
      </c>
      <c r="GF815" s="101">
        <f t="shared" si="442"/>
        <v>6</v>
      </c>
      <c r="GG815" s="101">
        <f t="shared" si="443"/>
        <v>2.9000000000000001E-2</v>
      </c>
      <c r="GH815" s="101">
        <f t="shared" si="444"/>
        <v>1</v>
      </c>
      <c r="GI815" s="101">
        <f t="shared" si="445"/>
        <v>12</v>
      </c>
      <c r="GJ815" s="101">
        <f t="shared" si="446"/>
        <v>0.11600000000000001</v>
      </c>
      <c r="GK815" s="101">
        <f t="shared" si="447"/>
        <v>1</v>
      </c>
      <c r="GL815" s="101">
        <f t="shared" si="448"/>
        <v>26</v>
      </c>
    </row>
    <row r="816" spans="170:194" ht="16.5" x14ac:dyDescent="0.2">
      <c r="FN816" s="101">
        <v>811</v>
      </c>
      <c r="FO816" s="101">
        <f t="shared" si="433"/>
        <v>0</v>
      </c>
      <c r="FP816" s="101">
        <f t="shared" si="426"/>
        <v>11</v>
      </c>
      <c r="FQ816" s="14">
        <f t="shared" si="427"/>
        <v>5</v>
      </c>
      <c r="FR816" s="101" t="str">
        <f t="shared" si="434"/>
        <v>夏侯惇专属武器-魂珠-2 0级</v>
      </c>
      <c r="FS816" s="101">
        <f t="shared" si="435"/>
        <v>2</v>
      </c>
      <c r="FT816" s="101">
        <f t="shared" si="436"/>
        <v>0</v>
      </c>
      <c r="FU816" s="101" t="str">
        <f t="shared" si="428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429"/>
        <v/>
      </c>
      <c r="FX816" s="101" t="str">
        <f t="shared" si="430"/>
        <v/>
      </c>
      <c r="FY816" s="101" t="str">
        <f t="shared" si="431"/>
        <v/>
      </c>
      <c r="FZ816" s="101" t="str">
        <f t="shared" si="432"/>
        <v/>
      </c>
      <c r="GA816" s="101" t="str">
        <f t="shared" si="437"/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2"/>
        <v/>
      </c>
      <c r="GG816" s="101" t="str">
        <f t="shared" si="443"/>
        <v/>
      </c>
      <c r="GH816" s="101" t="str">
        <f t="shared" si="444"/>
        <v/>
      </c>
      <c r="GI816" s="101" t="str">
        <f t="shared" si="445"/>
        <v/>
      </c>
      <c r="GJ816" s="101" t="str">
        <f t="shared" si="446"/>
        <v/>
      </c>
      <c r="GK816" s="101" t="str">
        <f t="shared" si="447"/>
        <v/>
      </c>
      <c r="GL816" s="101" t="str">
        <f t="shared" si="448"/>
        <v/>
      </c>
    </row>
    <row r="817" spans="170:194" ht="16.5" x14ac:dyDescent="0.2">
      <c r="FN817" s="101">
        <v>812</v>
      </c>
      <c r="FO817" s="101">
        <f t="shared" si="433"/>
        <v>10</v>
      </c>
      <c r="FP817" s="101">
        <f t="shared" si="426"/>
        <v>11</v>
      </c>
      <c r="FQ817" s="14">
        <f t="shared" si="427"/>
        <v>5</v>
      </c>
      <c r="FR817" s="101" t="str">
        <f t="shared" si="434"/>
        <v>夏侯惇专属武器-魂珠-2 1级</v>
      </c>
      <c r="FS817" s="101">
        <f t="shared" si="435"/>
        <v>2</v>
      </c>
      <c r="FT817" s="101">
        <f t="shared" si="436"/>
        <v>1</v>
      </c>
      <c r="FU817" s="101" t="str">
        <f t="shared" si="428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429"/>
        <v>专属强化石1</v>
      </c>
      <c r="FX817" s="101">
        <f t="shared" si="430"/>
        <v>3</v>
      </c>
      <c r="FY817" s="101" t="str">
        <f t="shared" si="431"/>
        <v>专属强化石2</v>
      </c>
      <c r="FZ817" s="101">
        <f t="shared" si="432"/>
        <v>1</v>
      </c>
      <c r="GA817" s="101">
        <f t="shared" si="437"/>
        <v>0.39</v>
      </c>
      <c r="GB817" s="101">
        <f t="shared" si="438"/>
        <v>1</v>
      </c>
      <c r="GC817" s="101">
        <f t="shared" si="439"/>
        <v>4</v>
      </c>
      <c r="GD817" s="101">
        <f t="shared" si="440"/>
        <v>0</v>
      </c>
      <c r="GE817" s="101">
        <f t="shared" si="441"/>
        <v>1</v>
      </c>
      <c r="GF817" s="101">
        <f t="shared" si="442"/>
        <v>1</v>
      </c>
      <c r="GG817" s="101">
        <f t="shared" si="443"/>
        <v>0.19270000000000001</v>
      </c>
      <c r="GH817" s="101">
        <f t="shared" si="444"/>
        <v>1</v>
      </c>
      <c r="GI817" s="101">
        <f t="shared" si="445"/>
        <v>2</v>
      </c>
      <c r="GJ817" s="101">
        <f t="shared" si="446"/>
        <v>0.77070000000000005</v>
      </c>
      <c r="GK817" s="101">
        <f t="shared" si="447"/>
        <v>1</v>
      </c>
      <c r="GL817" s="101">
        <f t="shared" si="448"/>
        <v>4</v>
      </c>
    </row>
    <row r="818" spans="170:194" ht="16.5" x14ac:dyDescent="0.2">
      <c r="FN818" s="101">
        <v>813</v>
      </c>
      <c r="FO818" s="101">
        <f t="shared" si="433"/>
        <v>11</v>
      </c>
      <c r="FP818" s="101">
        <f t="shared" si="426"/>
        <v>11</v>
      </c>
      <c r="FQ818" s="14">
        <f t="shared" si="427"/>
        <v>5</v>
      </c>
      <c r="FR818" s="101" t="str">
        <f t="shared" si="434"/>
        <v>夏侯惇专属武器-魂珠-2 2级</v>
      </c>
      <c r="FS818" s="101">
        <f t="shared" si="435"/>
        <v>2</v>
      </c>
      <c r="FT818" s="101">
        <f t="shared" si="436"/>
        <v>2</v>
      </c>
      <c r="FU818" s="101" t="str">
        <f t="shared" si="428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429"/>
        <v>专属强化石1</v>
      </c>
      <c r="FX818" s="101">
        <f t="shared" si="430"/>
        <v>3</v>
      </c>
      <c r="FY818" s="101" t="str">
        <f t="shared" si="431"/>
        <v>专属强化石2</v>
      </c>
      <c r="FZ818" s="101">
        <f t="shared" si="432"/>
        <v>1</v>
      </c>
      <c r="GA818" s="101">
        <f t="shared" si="437"/>
        <v>0.19</v>
      </c>
      <c r="GB818" s="101">
        <f t="shared" si="438"/>
        <v>1</v>
      </c>
      <c r="GC818" s="101">
        <f t="shared" si="439"/>
        <v>8</v>
      </c>
      <c r="GD818" s="101">
        <f t="shared" si="440"/>
        <v>0</v>
      </c>
      <c r="GE818" s="101">
        <f t="shared" si="441"/>
        <v>1</v>
      </c>
      <c r="GF818" s="101">
        <f t="shared" si="442"/>
        <v>2</v>
      </c>
      <c r="GG818" s="101">
        <f t="shared" si="443"/>
        <v>9.6299999999999997E-2</v>
      </c>
      <c r="GH818" s="101">
        <f t="shared" si="444"/>
        <v>1</v>
      </c>
      <c r="GI818" s="101">
        <f t="shared" si="445"/>
        <v>4</v>
      </c>
      <c r="GJ818" s="101">
        <f t="shared" si="446"/>
        <v>0.38529999999999998</v>
      </c>
      <c r="GK818" s="101">
        <f t="shared" si="447"/>
        <v>1</v>
      </c>
      <c r="GL818" s="101">
        <f t="shared" si="448"/>
        <v>8</v>
      </c>
    </row>
    <row r="819" spans="170:194" ht="16.5" x14ac:dyDescent="0.2">
      <c r="FN819" s="101">
        <v>814</v>
      </c>
      <c r="FO819" s="101">
        <f t="shared" si="433"/>
        <v>12</v>
      </c>
      <c r="FP819" s="101">
        <f t="shared" si="426"/>
        <v>11</v>
      </c>
      <c r="FQ819" s="14">
        <f t="shared" si="427"/>
        <v>5</v>
      </c>
      <c r="FR819" s="101" t="str">
        <f t="shared" si="434"/>
        <v>夏侯惇专属武器-魂珠-2 3级</v>
      </c>
      <c r="FS819" s="101">
        <f t="shared" si="435"/>
        <v>2</v>
      </c>
      <c r="FT819" s="101">
        <f t="shared" si="436"/>
        <v>3</v>
      </c>
      <c r="FU819" s="101" t="str">
        <f t="shared" si="428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429"/>
        <v>专属强化石1</v>
      </c>
      <c r="FX819" s="101">
        <f t="shared" si="430"/>
        <v>6</v>
      </c>
      <c r="FY819" s="101" t="str">
        <f t="shared" si="431"/>
        <v>专属强化石2</v>
      </c>
      <c r="FZ819" s="101">
        <f t="shared" si="432"/>
        <v>2</v>
      </c>
      <c r="GA819" s="101">
        <f t="shared" si="437"/>
        <v>0.26</v>
      </c>
      <c r="GB819" s="101">
        <f t="shared" si="438"/>
        <v>1</v>
      </c>
      <c r="GC819" s="101">
        <f t="shared" si="439"/>
        <v>6</v>
      </c>
      <c r="GD819" s="101">
        <f t="shared" si="440"/>
        <v>0</v>
      </c>
      <c r="GE819" s="101">
        <f t="shared" si="441"/>
        <v>1</v>
      </c>
      <c r="GF819" s="101">
        <f t="shared" si="442"/>
        <v>1</v>
      </c>
      <c r="GG819" s="101">
        <f t="shared" si="443"/>
        <v>0.12839999999999999</v>
      </c>
      <c r="GH819" s="101">
        <f t="shared" si="444"/>
        <v>1</v>
      </c>
      <c r="GI819" s="101">
        <f t="shared" si="445"/>
        <v>3</v>
      </c>
      <c r="GJ819" s="101">
        <f t="shared" si="446"/>
        <v>0.51380000000000003</v>
      </c>
      <c r="GK819" s="101">
        <f t="shared" si="447"/>
        <v>1</v>
      </c>
      <c r="GL819" s="101">
        <f t="shared" si="448"/>
        <v>6</v>
      </c>
    </row>
    <row r="820" spans="170:194" ht="16.5" x14ac:dyDescent="0.2">
      <c r="FN820" s="101">
        <v>815</v>
      </c>
      <c r="FO820" s="101">
        <f t="shared" si="433"/>
        <v>13</v>
      </c>
      <c r="FP820" s="101">
        <f t="shared" si="426"/>
        <v>11</v>
      </c>
      <c r="FQ820" s="14">
        <f t="shared" si="427"/>
        <v>5</v>
      </c>
      <c r="FR820" s="101" t="str">
        <f t="shared" si="434"/>
        <v>夏侯惇专属武器-魂珠-2 4级</v>
      </c>
      <c r="FS820" s="101">
        <f t="shared" si="435"/>
        <v>2</v>
      </c>
      <c r="FT820" s="101">
        <f t="shared" si="436"/>
        <v>4</v>
      </c>
      <c r="FU820" s="101" t="str">
        <f t="shared" si="428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429"/>
        <v>专属强化石1</v>
      </c>
      <c r="FX820" s="101">
        <f t="shared" si="430"/>
        <v>6</v>
      </c>
      <c r="FY820" s="101" t="str">
        <f t="shared" si="431"/>
        <v>专属强化石2</v>
      </c>
      <c r="FZ820" s="101">
        <f t="shared" si="432"/>
        <v>2</v>
      </c>
      <c r="GA820" s="101">
        <f t="shared" si="437"/>
        <v>0.15</v>
      </c>
      <c r="GB820" s="101">
        <f t="shared" si="438"/>
        <v>1</v>
      </c>
      <c r="GC820" s="101">
        <f t="shared" si="439"/>
        <v>10</v>
      </c>
      <c r="GD820" s="101">
        <f t="shared" si="440"/>
        <v>0</v>
      </c>
      <c r="GE820" s="101">
        <f t="shared" si="441"/>
        <v>1</v>
      </c>
      <c r="GF820" s="101">
        <f t="shared" si="442"/>
        <v>2</v>
      </c>
      <c r="GG820" s="101">
        <f t="shared" si="443"/>
        <v>7.7100000000000002E-2</v>
      </c>
      <c r="GH820" s="101">
        <f t="shared" si="444"/>
        <v>1</v>
      </c>
      <c r="GI820" s="101">
        <f t="shared" si="445"/>
        <v>5</v>
      </c>
      <c r="GJ820" s="101">
        <f t="shared" si="446"/>
        <v>0.30830000000000002</v>
      </c>
      <c r="GK820" s="101">
        <f t="shared" si="447"/>
        <v>1</v>
      </c>
      <c r="GL820" s="101">
        <f t="shared" si="448"/>
        <v>10</v>
      </c>
    </row>
    <row r="821" spans="170:194" ht="16.5" x14ac:dyDescent="0.2">
      <c r="FN821" s="101">
        <v>816</v>
      </c>
      <c r="FO821" s="101">
        <f t="shared" si="433"/>
        <v>14</v>
      </c>
      <c r="FP821" s="101">
        <f t="shared" si="426"/>
        <v>11</v>
      </c>
      <c r="FQ821" s="14">
        <f t="shared" si="427"/>
        <v>5</v>
      </c>
      <c r="FR821" s="101" t="str">
        <f t="shared" si="434"/>
        <v>夏侯惇专属武器-魂珠-2 5级</v>
      </c>
      <c r="FS821" s="101">
        <f t="shared" si="435"/>
        <v>2</v>
      </c>
      <c r="FT821" s="101">
        <f t="shared" si="436"/>
        <v>5</v>
      </c>
      <c r="FU821" s="101" t="str">
        <f t="shared" si="428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429"/>
        <v>专属强化石1</v>
      </c>
      <c r="FX821" s="101">
        <f t="shared" si="430"/>
        <v>9</v>
      </c>
      <c r="FY821" s="101" t="str">
        <f t="shared" si="431"/>
        <v>专属强化石2</v>
      </c>
      <c r="FZ821" s="101">
        <f t="shared" si="432"/>
        <v>3</v>
      </c>
      <c r="GA821" s="101">
        <f t="shared" si="437"/>
        <v>0.14000000000000001</v>
      </c>
      <c r="GB821" s="101">
        <f t="shared" si="438"/>
        <v>1</v>
      </c>
      <c r="GC821" s="101">
        <f t="shared" si="439"/>
        <v>10</v>
      </c>
      <c r="GD821" s="101">
        <f t="shared" si="440"/>
        <v>0</v>
      </c>
      <c r="GE821" s="101">
        <f t="shared" si="441"/>
        <v>1</v>
      </c>
      <c r="GF821" s="101">
        <f t="shared" si="442"/>
        <v>2</v>
      </c>
      <c r="GG821" s="101">
        <f t="shared" si="443"/>
        <v>7.22E-2</v>
      </c>
      <c r="GH821" s="101">
        <f t="shared" si="444"/>
        <v>1</v>
      </c>
      <c r="GI821" s="101">
        <f t="shared" si="445"/>
        <v>5</v>
      </c>
      <c r="GJ821" s="101">
        <f t="shared" si="446"/>
        <v>0.28899999999999998</v>
      </c>
      <c r="GK821" s="101">
        <f t="shared" si="447"/>
        <v>1</v>
      </c>
      <c r="GL821" s="101">
        <f t="shared" si="448"/>
        <v>10</v>
      </c>
    </row>
    <row r="822" spans="170:194" ht="16.5" x14ac:dyDescent="0.2">
      <c r="FN822" s="101">
        <v>817</v>
      </c>
      <c r="FO822" s="101">
        <f t="shared" si="433"/>
        <v>15</v>
      </c>
      <c r="FP822" s="101">
        <f t="shared" si="426"/>
        <v>11</v>
      </c>
      <c r="FQ822" s="14">
        <f t="shared" si="427"/>
        <v>5</v>
      </c>
      <c r="FR822" s="101" t="str">
        <f t="shared" si="434"/>
        <v>夏侯惇专属武器-魂珠-2 6级</v>
      </c>
      <c r="FS822" s="101">
        <f t="shared" si="435"/>
        <v>2</v>
      </c>
      <c r="FT822" s="101">
        <f t="shared" si="436"/>
        <v>6</v>
      </c>
      <c r="FU822" s="101" t="str">
        <f t="shared" si="428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429"/>
        <v>专属强化石1</v>
      </c>
      <c r="FX822" s="101">
        <f t="shared" si="430"/>
        <v>12</v>
      </c>
      <c r="FY822" s="101" t="str">
        <f t="shared" si="431"/>
        <v>专属强化石2</v>
      </c>
      <c r="FZ822" s="101">
        <f t="shared" si="432"/>
        <v>4</v>
      </c>
      <c r="GA822" s="101">
        <f t="shared" si="437"/>
        <v>0.12</v>
      </c>
      <c r="GB822" s="101">
        <f t="shared" si="438"/>
        <v>1</v>
      </c>
      <c r="GC822" s="101">
        <f t="shared" si="439"/>
        <v>13</v>
      </c>
      <c r="GD822" s="101">
        <f t="shared" si="440"/>
        <v>0</v>
      </c>
      <c r="GE822" s="101">
        <f t="shared" si="441"/>
        <v>1</v>
      </c>
      <c r="GF822" s="101">
        <f t="shared" si="442"/>
        <v>3</v>
      </c>
      <c r="GG822" s="101">
        <f t="shared" si="443"/>
        <v>5.9299999999999999E-2</v>
      </c>
      <c r="GH822" s="101">
        <f t="shared" si="444"/>
        <v>1</v>
      </c>
      <c r="GI822" s="101">
        <f t="shared" si="445"/>
        <v>6</v>
      </c>
      <c r="GJ822" s="101">
        <f t="shared" si="446"/>
        <v>0.23710000000000001</v>
      </c>
      <c r="GK822" s="101">
        <f t="shared" si="447"/>
        <v>1</v>
      </c>
      <c r="GL822" s="101">
        <f t="shared" si="448"/>
        <v>13</v>
      </c>
    </row>
    <row r="823" spans="170:194" ht="16.5" x14ac:dyDescent="0.2">
      <c r="FN823" s="101">
        <v>818</v>
      </c>
      <c r="FO823" s="101">
        <f t="shared" si="433"/>
        <v>16</v>
      </c>
      <c r="FP823" s="101">
        <f t="shared" si="426"/>
        <v>11</v>
      </c>
      <c r="FQ823" s="14">
        <f t="shared" si="427"/>
        <v>5</v>
      </c>
      <c r="FR823" s="101" t="str">
        <f t="shared" si="434"/>
        <v>夏侯惇专属武器-魂珠-2 7级</v>
      </c>
      <c r="FS823" s="101">
        <f t="shared" si="435"/>
        <v>2</v>
      </c>
      <c r="FT823" s="101">
        <f t="shared" si="436"/>
        <v>7</v>
      </c>
      <c r="FU823" s="101" t="str">
        <f t="shared" si="428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429"/>
        <v>专属强化石1</v>
      </c>
      <c r="FX823" s="101">
        <f t="shared" si="430"/>
        <v>15</v>
      </c>
      <c r="FY823" s="101" t="str">
        <f t="shared" si="431"/>
        <v>专属强化石2</v>
      </c>
      <c r="FZ823" s="101">
        <f t="shared" si="432"/>
        <v>5</v>
      </c>
      <c r="GA823" s="101">
        <f t="shared" si="437"/>
        <v>0.09</v>
      </c>
      <c r="GB823" s="101">
        <f t="shared" si="438"/>
        <v>1</v>
      </c>
      <c r="GC823" s="101">
        <f t="shared" si="439"/>
        <v>16</v>
      </c>
      <c r="GD823" s="101">
        <f t="shared" si="440"/>
        <v>0</v>
      </c>
      <c r="GE823" s="101">
        <f t="shared" si="441"/>
        <v>1</v>
      </c>
      <c r="GF823" s="101">
        <f t="shared" si="442"/>
        <v>4</v>
      </c>
      <c r="GG823" s="101">
        <f t="shared" si="443"/>
        <v>4.5900000000000003E-2</v>
      </c>
      <c r="GH823" s="101">
        <f t="shared" si="444"/>
        <v>1</v>
      </c>
      <c r="GI823" s="101">
        <f t="shared" si="445"/>
        <v>8</v>
      </c>
      <c r="GJ823" s="101">
        <f t="shared" si="446"/>
        <v>0.1835</v>
      </c>
      <c r="GK823" s="101">
        <f t="shared" si="447"/>
        <v>1</v>
      </c>
      <c r="GL823" s="101">
        <f t="shared" si="448"/>
        <v>16</v>
      </c>
    </row>
    <row r="824" spans="170:194" ht="16.5" x14ac:dyDescent="0.2">
      <c r="FN824" s="101">
        <v>819</v>
      </c>
      <c r="FO824" s="101">
        <f t="shared" si="433"/>
        <v>17</v>
      </c>
      <c r="FP824" s="101">
        <f t="shared" si="426"/>
        <v>11</v>
      </c>
      <c r="FQ824" s="14">
        <f t="shared" si="427"/>
        <v>5</v>
      </c>
      <c r="FR824" s="101" t="str">
        <f t="shared" si="434"/>
        <v>夏侯惇专属武器-魂珠-2 8级</v>
      </c>
      <c r="FS824" s="101">
        <f t="shared" si="435"/>
        <v>2</v>
      </c>
      <c r="FT824" s="101">
        <f t="shared" si="436"/>
        <v>8</v>
      </c>
      <c r="FU824" s="101" t="str">
        <f t="shared" si="428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429"/>
        <v>专属强化石1</v>
      </c>
      <c r="FX824" s="101">
        <f t="shared" si="430"/>
        <v>18</v>
      </c>
      <c r="FY824" s="101" t="str">
        <f t="shared" si="431"/>
        <v>专属强化石2</v>
      </c>
      <c r="FZ824" s="101">
        <f t="shared" si="432"/>
        <v>6</v>
      </c>
      <c r="GA824" s="101">
        <f t="shared" si="437"/>
        <v>7.0000000000000007E-2</v>
      </c>
      <c r="GB824" s="101">
        <f t="shared" si="438"/>
        <v>1</v>
      </c>
      <c r="GC824" s="101">
        <f t="shared" si="439"/>
        <v>22</v>
      </c>
      <c r="GD824" s="101">
        <f t="shared" si="440"/>
        <v>0</v>
      </c>
      <c r="GE824" s="101">
        <f t="shared" si="441"/>
        <v>1</v>
      </c>
      <c r="GF824" s="101">
        <f t="shared" si="442"/>
        <v>5</v>
      </c>
      <c r="GG824" s="101">
        <f t="shared" si="443"/>
        <v>3.4000000000000002E-2</v>
      </c>
      <c r="GH824" s="101">
        <f t="shared" si="444"/>
        <v>1</v>
      </c>
      <c r="GI824" s="101">
        <f t="shared" si="445"/>
        <v>10</v>
      </c>
      <c r="GJ824" s="101">
        <f t="shared" si="446"/>
        <v>0.13600000000000001</v>
      </c>
      <c r="GK824" s="101">
        <f t="shared" si="447"/>
        <v>1</v>
      </c>
      <c r="GL824" s="101">
        <f t="shared" si="448"/>
        <v>22</v>
      </c>
    </row>
    <row r="825" spans="170:194" ht="16.5" x14ac:dyDescent="0.2">
      <c r="FN825" s="101">
        <v>820</v>
      </c>
      <c r="FO825" s="101">
        <f t="shared" si="433"/>
        <v>18</v>
      </c>
      <c r="FP825" s="101">
        <f t="shared" si="426"/>
        <v>11</v>
      </c>
      <c r="FQ825" s="14">
        <f t="shared" si="427"/>
        <v>5</v>
      </c>
      <c r="FR825" s="101" t="str">
        <f t="shared" si="434"/>
        <v>夏侯惇专属武器-魂珠-2 9级</v>
      </c>
      <c r="FS825" s="101">
        <f t="shared" si="435"/>
        <v>2</v>
      </c>
      <c r="FT825" s="101">
        <f t="shared" si="436"/>
        <v>9</v>
      </c>
      <c r="FU825" s="101" t="str">
        <f t="shared" si="428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429"/>
        <v>专属强化石1</v>
      </c>
      <c r="FX825" s="101">
        <f t="shared" si="430"/>
        <v>24</v>
      </c>
      <c r="FY825" s="101" t="str">
        <f t="shared" si="431"/>
        <v>专属强化石2</v>
      </c>
      <c r="FZ825" s="101">
        <f t="shared" si="432"/>
        <v>8</v>
      </c>
      <c r="GA825" s="101">
        <f t="shared" si="437"/>
        <v>0.06</v>
      </c>
      <c r="GB825" s="101">
        <f t="shared" si="438"/>
        <v>1</v>
      </c>
      <c r="GC825" s="101">
        <f t="shared" si="439"/>
        <v>27</v>
      </c>
      <c r="GD825" s="101">
        <f t="shared" si="440"/>
        <v>0</v>
      </c>
      <c r="GE825" s="101">
        <f t="shared" si="441"/>
        <v>1</v>
      </c>
      <c r="GF825" s="101">
        <f t="shared" si="442"/>
        <v>6</v>
      </c>
      <c r="GG825" s="101">
        <f t="shared" si="443"/>
        <v>2.8000000000000001E-2</v>
      </c>
      <c r="GH825" s="101">
        <f t="shared" si="444"/>
        <v>1</v>
      </c>
      <c r="GI825" s="101">
        <f t="shared" si="445"/>
        <v>12</v>
      </c>
      <c r="GJ825" s="101">
        <f t="shared" si="446"/>
        <v>0.11210000000000001</v>
      </c>
      <c r="GK825" s="101">
        <f t="shared" si="447"/>
        <v>1</v>
      </c>
      <c r="GL825" s="101">
        <f t="shared" si="448"/>
        <v>27</v>
      </c>
    </row>
    <row r="826" spans="170:194" ht="16.5" x14ac:dyDescent="0.2">
      <c r="FN826" s="101">
        <v>821</v>
      </c>
      <c r="FO826" s="101">
        <f t="shared" si="433"/>
        <v>0</v>
      </c>
      <c r="FP826" s="101">
        <f t="shared" si="426"/>
        <v>11</v>
      </c>
      <c r="FQ826" s="14">
        <f t="shared" si="427"/>
        <v>5</v>
      </c>
      <c r="FR826" s="101" t="str">
        <f t="shared" si="434"/>
        <v>夏侯惇专属武器-魂珠-3 0级</v>
      </c>
      <c r="FS826" s="101">
        <f t="shared" si="435"/>
        <v>3</v>
      </c>
      <c r="FT826" s="101">
        <f t="shared" si="436"/>
        <v>0</v>
      </c>
      <c r="FU826" s="101" t="str">
        <f t="shared" si="428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429"/>
        <v/>
      </c>
      <c r="FX826" s="101" t="str">
        <f t="shared" si="430"/>
        <v/>
      </c>
      <c r="FY826" s="101" t="str">
        <f t="shared" si="431"/>
        <v/>
      </c>
      <c r="FZ826" s="101" t="str">
        <f t="shared" si="432"/>
        <v/>
      </c>
      <c r="GA826" s="101" t="str">
        <f t="shared" si="437"/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2"/>
        <v/>
      </c>
      <c r="GG826" s="101" t="str">
        <f t="shared" si="443"/>
        <v/>
      </c>
      <c r="GH826" s="101" t="str">
        <f t="shared" si="444"/>
        <v/>
      </c>
      <c r="GI826" s="101" t="str">
        <f t="shared" si="445"/>
        <v/>
      </c>
      <c r="GJ826" s="101" t="str">
        <f t="shared" si="446"/>
        <v/>
      </c>
      <c r="GK826" s="101" t="str">
        <f t="shared" si="447"/>
        <v/>
      </c>
      <c r="GL826" s="101" t="str">
        <f t="shared" si="448"/>
        <v/>
      </c>
    </row>
    <row r="827" spans="170:194" ht="16.5" x14ac:dyDescent="0.2">
      <c r="FN827" s="101">
        <v>822</v>
      </c>
      <c r="FO827" s="101">
        <f t="shared" si="433"/>
        <v>19</v>
      </c>
      <c r="FP827" s="101">
        <f t="shared" si="426"/>
        <v>11</v>
      </c>
      <c r="FQ827" s="14">
        <f t="shared" si="427"/>
        <v>5</v>
      </c>
      <c r="FR827" s="101" t="str">
        <f t="shared" si="434"/>
        <v>夏侯惇专属武器-魂珠-3 1级</v>
      </c>
      <c r="FS827" s="101">
        <f t="shared" si="435"/>
        <v>3</v>
      </c>
      <c r="FT827" s="101">
        <f t="shared" si="436"/>
        <v>1</v>
      </c>
      <c r="FU827" s="101" t="str">
        <f t="shared" si="428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429"/>
        <v>专属强化石1</v>
      </c>
      <c r="FX827" s="101">
        <f t="shared" si="430"/>
        <v>4</v>
      </c>
      <c r="FY827" s="101" t="str">
        <f t="shared" si="431"/>
        <v>专属强化石2</v>
      </c>
      <c r="FZ827" s="101">
        <f t="shared" si="432"/>
        <v>2</v>
      </c>
      <c r="GA827" s="101">
        <f t="shared" si="437"/>
        <v>0.31</v>
      </c>
      <c r="GB827" s="101">
        <f t="shared" si="438"/>
        <v>1</v>
      </c>
      <c r="GC827" s="101">
        <f t="shared" si="439"/>
        <v>5</v>
      </c>
      <c r="GD827" s="101">
        <f t="shared" si="440"/>
        <v>0</v>
      </c>
      <c r="GE827" s="101">
        <f t="shared" si="441"/>
        <v>1</v>
      </c>
      <c r="GF827" s="101">
        <f t="shared" si="442"/>
        <v>1</v>
      </c>
      <c r="GG827" s="101">
        <f t="shared" si="443"/>
        <v>0.15409999999999999</v>
      </c>
      <c r="GH827" s="101">
        <f t="shared" si="444"/>
        <v>1</v>
      </c>
      <c r="GI827" s="101">
        <f t="shared" si="445"/>
        <v>2</v>
      </c>
      <c r="GJ827" s="101">
        <f t="shared" si="446"/>
        <v>0.61650000000000005</v>
      </c>
      <c r="GK827" s="101">
        <f t="shared" si="447"/>
        <v>1</v>
      </c>
      <c r="GL827" s="101">
        <f t="shared" si="448"/>
        <v>5</v>
      </c>
    </row>
    <row r="828" spans="170:194" ht="16.5" x14ac:dyDescent="0.2">
      <c r="FN828" s="101">
        <v>823</v>
      </c>
      <c r="FO828" s="101">
        <f t="shared" si="433"/>
        <v>20</v>
      </c>
      <c r="FP828" s="101">
        <f t="shared" si="426"/>
        <v>11</v>
      </c>
      <c r="FQ828" s="14">
        <f t="shared" si="427"/>
        <v>5</v>
      </c>
      <c r="FR828" s="101" t="str">
        <f t="shared" si="434"/>
        <v>夏侯惇专属武器-魂珠-3 2级</v>
      </c>
      <c r="FS828" s="101">
        <f t="shared" si="435"/>
        <v>3</v>
      </c>
      <c r="FT828" s="101">
        <f t="shared" si="436"/>
        <v>2</v>
      </c>
      <c r="FU828" s="101" t="str">
        <f t="shared" si="428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429"/>
        <v>专属强化石1</v>
      </c>
      <c r="FX828" s="101">
        <f t="shared" si="430"/>
        <v>4</v>
      </c>
      <c r="FY828" s="101" t="str">
        <f t="shared" si="431"/>
        <v>专属强化石2</v>
      </c>
      <c r="FZ828" s="101">
        <f t="shared" si="432"/>
        <v>2</v>
      </c>
      <c r="GA828" s="101">
        <f t="shared" si="437"/>
        <v>0.15</v>
      </c>
      <c r="GB828" s="101">
        <f t="shared" si="438"/>
        <v>1</v>
      </c>
      <c r="GC828" s="101">
        <f t="shared" si="439"/>
        <v>10</v>
      </c>
      <c r="GD828" s="101">
        <f t="shared" si="440"/>
        <v>0</v>
      </c>
      <c r="GE828" s="101">
        <f t="shared" si="441"/>
        <v>1</v>
      </c>
      <c r="GF828" s="101">
        <f t="shared" si="442"/>
        <v>2</v>
      </c>
      <c r="GG828" s="101">
        <f t="shared" si="443"/>
        <v>7.7100000000000002E-2</v>
      </c>
      <c r="GH828" s="101">
        <f t="shared" si="444"/>
        <v>1</v>
      </c>
      <c r="GI828" s="101">
        <f t="shared" si="445"/>
        <v>5</v>
      </c>
      <c r="GJ828" s="101">
        <f t="shared" si="446"/>
        <v>0.30830000000000002</v>
      </c>
      <c r="GK828" s="101">
        <f t="shared" si="447"/>
        <v>1</v>
      </c>
      <c r="GL828" s="101">
        <f t="shared" si="448"/>
        <v>10</v>
      </c>
    </row>
    <row r="829" spans="170:194" ht="16.5" x14ac:dyDescent="0.2">
      <c r="FN829" s="101">
        <v>824</v>
      </c>
      <c r="FO829" s="101">
        <f t="shared" si="433"/>
        <v>21</v>
      </c>
      <c r="FP829" s="101">
        <f t="shared" si="426"/>
        <v>11</v>
      </c>
      <c r="FQ829" s="14">
        <f t="shared" si="427"/>
        <v>5</v>
      </c>
      <c r="FR829" s="101" t="str">
        <f t="shared" si="434"/>
        <v>夏侯惇专属武器-魂珠-3 3级</v>
      </c>
      <c r="FS829" s="101">
        <f t="shared" si="435"/>
        <v>3</v>
      </c>
      <c r="FT829" s="101">
        <f t="shared" si="436"/>
        <v>3</v>
      </c>
      <c r="FU829" s="101" t="str">
        <f t="shared" si="428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429"/>
        <v>专属强化石1</v>
      </c>
      <c r="FX829" s="101">
        <f t="shared" si="430"/>
        <v>6</v>
      </c>
      <c r="FY829" s="101" t="str">
        <f t="shared" si="431"/>
        <v>专属强化石2</v>
      </c>
      <c r="FZ829" s="101">
        <f t="shared" si="432"/>
        <v>3</v>
      </c>
      <c r="GA829" s="101">
        <f t="shared" si="437"/>
        <v>0.15</v>
      </c>
      <c r="GB829" s="101">
        <f t="shared" si="438"/>
        <v>1</v>
      </c>
      <c r="GC829" s="101">
        <f t="shared" si="439"/>
        <v>10</v>
      </c>
      <c r="GD829" s="101">
        <f t="shared" si="440"/>
        <v>0</v>
      </c>
      <c r="GE829" s="101">
        <f t="shared" si="441"/>
        <v>1</v>
      </c>
      <c r="GF829" s="101">
        <f t="shared" si="442"/>
        <v>2</v>
      </c>
      <c r="GG829" s="101">
        <f t="shared" si="443"/>
        <v>7.7100000000000002E-2</v>
      </c>
      <c r="GH829" s="101">
        <f t="shared" si="444"/>
        <v>1</v>
      </c>
      <c r="GI829" s="101">
        <f t="shared" si="445"/>
        <v>5</v>
      </c>
      <c r="GJ829" s="101">
        <f t="shared" si="446"/>
        <v>0.30830000000000002</v>
      </c>
      <c r="GK829" s="101">
        <f t="shared" si="447"/>
        <v>1</v>
      </c>
      <c r="GL829" s="101">
        <f t="shared" si="448"/>
        <v>10</v>
      </c>
    </row>
    <row r="830" spans="170:194" ht="16.5" x14ac:dyDescent="0.2">
      <c r="FN830" s="101">
        <v>825</v>
      </c>
      <c r="FO830" s="101">
        <f t="shared" si="433"/>
        <v>22</v>
      </c>
      <c r="FP830" s="101">
        <f t="shared" si="426"/>
        <v>11</v>
      </c>
      <c r="FQ830" s="14">
        <f t="shared" si="427"/>
        <v>5</v>
      </c>
      <c r="FR830" s="101" t="str">
        <f t="shared" si="434"/>
        <v>夏侯惇专属武器-魂珠-3 4级</v>
      </c>
      <c r="FS830" s="101">
        <f t="shared" si="435"/>
        <v>3</v>
      </c>
      <c r="FT830" s="101">
        <f t="shared" si="436"/>
        <v>4</v>
      </c>
      <c r="FU830" s="101" t="str">
        <f t="shared" si="428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429"/>
        <v>专属强化石1</v>
      </c>
      <c r="FX830" s="101">
        <f t="shared" si="430"/>
        <v>6</v>
      </c>
      <c r="FY830" s="101" t="str">
        <f t="shared" si="431"/>
        <v>专属强化石2</v>
      </c>
      <c r="FZ830" s="101">
        <f t="shared" si="432"/>
        <v>3</v>
      </c>
      <c r="GA830" s="101">
        <f t="shared" si="437"/>
        <v>0.09</v>
      </c>
      <c r="GB830" s="101">
        <f t="shared" si="438"/>
        <v>1</v>
      </c>
      <c r="GC830" s="101">
        <f t="shared" si="439"/>
        <v>16</v>
      </c>
      <c r="GD830" s="101">
        <f t="shared" si="440"/>
        <v>0</v>
      </c>
      <c r="GE830" s="101">
        <f t="shared" si="441"/>
        <v>1</v>
      </c>
      <c r="GF830" s="101">
        <f t="shared" si="442"/>
        <v>4</v>
      </c>
      <c r="GG830" s="101">
        <f t="shared" si="443"/>
        <v>4.6199999999999998E-2</v>
      </c>
      <c r="GH830" s="101">
        <f t="shared" si="444"/>
        <v>1</v>
      </c>
      <c r="GI830" s="101">
        <f t="shared" si="445"/>
        <v>8</v>
      </c>
      <c r="GJ830" s="101">
        <f t="shared" si="446"/>
        <v>0.185</v>
      </c>
      <c r="GK830" s="101">
        <f t="shared" si="447"/>
        <v>1</v>
      </c>
      <c r="GL830" s="101">
        <f t="shared" si="448"/>
        <v>16</v>
      </c>
    </row>
    <row r="831" spans="170:194" ht="16.5" x14ac:dyDescent="0.2">
      <c r="FN831" s="101">
        <v>826</v>
      </c>
      <c r="FO831" s="101">
        <f t="shared" si="433"/>
        <v>23</v>
      </c>
      <c r="FP831" s="101">
        <f t="shared" si="426"/>
        <v>11</v>
      </c>
      <c r="FQ831" s="14">
        <f t="shared" si="427"/>
        <v>5</v>
      </c>
      <c r="FR831" s="101" t="str">
        <f t="shared" si="434"/>
        <v>夏侯惇专属武器-魂珠-3 5级</v>
      </c>
      <c r="FS831" s="101">
        <f t="shared" si="435"/>
        <v>3</v>
      </c>
      <c r="FT831" s="101">
        <f t="shared" si="436"/>
        <v>5</v>
      </c>
      <c r="FU831" s="101" t="str">
        <f t="shared" si="428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429"/>
        <v>专属强化石1</v>
      </c>
      <c r="FX831" s="101">
        <f t="shared" si="430"/>
        <v>8</v>
      </c>
      <c r="FY831" s="101" t="str">
        <f t="shared" si="431"/>
        <v>专属强化石2</v>
      </c>
      <c r="FZ831" s="101">
        <f t="shared" si="432"/>
        <v>4</v>
      </c>
      <c r="GA831" s="101">
        <f t="shared" si="437"/>
        <v>0.08</v>
      </c>
      <c r="GB831" s="101">
        <f t="shared" si="438"/>
        <v>1</v>
      </c>
      <c r="GC831" s="101">
        <f t="shared" si="439"/>
        <v>19</v>
      </c>
      <c r="GD831" s="101">
        <f t="shared" si="440"/>
        <v>0</v>
      </c>
      <c r="GE831" s="101">
        <f t="shared" si="441"/>
        <v>1</v>
      </c>
      <c r="GF831" s="101">
        <f t="shared" si="442"/>
        <v>5</v>
      </c>
      <c r="GG831" s="101">
        <f t="shared" si="443"/>
        <v>3.85E-2</v>
      </c>
      <c r="GH831" s="101">
        <f t="shared" si="444"/>
        <v>1</v>
      </c>
      <c r="GI831" s="101">
        <f t="shared" si="445"/>
        <v>9</v>
      </c>
      <c r="GJ831" s="101">
        <f t="shared" si="446"/>
        <v>0.15409999999999999</v>
      </c>
      <c r="GK831" s="101">
        <f t="shared" si="447"/>
        <v>1</v>
      </c>
      <c r="GL831" s="101">
        <f t="shared" si="448"/>
        <v>19</v>
      </c>
    </row>
    <row r="832" spans="170:194" ht="16.5" x14ac:dyDescent="0.2">
      <c r="FN832" s="101">
        <v>827</v>
      </c>
      <c r="FO832" s="101">
        <f t="shared" si="433"/>
        <v>24</v>
      </c>
      <c r="FP832" s="101">
        <f t="shared" si="426"/>
        <v>11</v>
      </c>
      <c r="FQ832" s="14">
        <f t="shared" si="427"/>
        <v>5</v>
      </c>
      <c r="FR832" s="101" t="str">
        <f t="shared" si="434"/>
        <v>夏侯惇专属武器-魂珠-3 6级</v>
      </c>
      <c r="FS832" s="101">
        <f t="shared" si="435"/>
        <v>3</v>
      </c>
      <c r="FT832" s="101">
        <f t="shared" si="436"/>
        <v>6</v>
      </c>
      <c r="FU832" s="101" t="str">
        <f t="shared" si="428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429"/>
        <v>专属强化石1</v>
      </c>
      <c r="FX832" s="101">
        <f t="shared" si="430"/>
        <v>10</v>
      </c>
      <c r="FY832" s="101" t="str">
        <f t="shared" si="431"/>
        <v>专属强化石2</v>
      </c>
      <c r="FZ832" s="101">
        <f t="shared" si="432"/>
        <v>5</v>
      </c>
      <c r="GA832" s="101">
        <f t="shared" si="437"/>
        <v>0.06</v>
      </c>
      <c r="GB832" s="101">
        <f t="shared" si="438"/>
        <v>1</v>
      </c>
      <c r="GC832" s="101">
        <f t="shared" si="439"/>
        <v>25</v>
      </c>
      <c r="GD832" s="101">
        <f t="shared" si="440"/>
        <v>0</v>
      </c>
      <c r="GE832" s="101">
        <f t="shared" si="441"/>
        <v>1</v>
      </c>
      <c r="GF832" s="101">
        <f t="shared" si="442"/>
        <v>6</v>
      </c>
      <c r="GG832" s="101">
        <f t="shared" si="443"/>
        <v>2.9600000000000001E-2</v>
      </c>
      <c r="GH832" s="101">
        <f t="shared" si="444"/>
        <v>1</v>
      </c>
      <c r="GI832" s="101">
        <f t="shared" si="445"/>
        <v>12</v>
      </c>
      <c r="GJ832" s="101">
        <f t="shared" si="446"/>
        <v>0.1186</v>
      </c>
      <c r="GK832" s="101">
        <f t="shared" si="447"/>
        <v>1</v>
      </c>
      <c r="GL832" s="101">
        <f t="shared" si="448"/>
        <v>25</v>
      </c>
    </row>
    <row r="833" spans="170:194" ht="16.5" x14ac:dyDescent="0.2">
      <c r="FN833" s="101">
        <v>828</v>
      </c>
      <c r="FO833" s="101">
        <f t="shared" si="433"/>
        <v>25</v>
      </c>
      <c r="FP833" s="101">
        <f t="shared" si="426"/>
        <v>11</v>
      </c>
      <c r="FQ833" s="14">
        <f t="shared" si="427"/>
        <v>5</v>
      </c>
      <c r="FR833" s="101" t="str">
        <f t="shared" si="434"/>
        <v>夏侯惇专属武器-魂珠-3 7级</v>
      </c>
      <c r="FS833" s="101">
        <f t="shared" si="435"/>
        <v>3</v>
      </c>
      <c r="FT833" s="101">
        <f t="shared" si="436"/>
        <v>7</v>
      </c>
      <c r="FU833" s="101" t="str">
        <f t="shared" si="428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429"/>
        <v>专属强化石1</v>
      </c>
      <c r="FX833" s="101">
        <f t="shared" si="430"/>
        <v>12</v>
      </c>
      <c r="FY833" s="101" t="str">
        <f t="shared" si="431"/>
        <v>专属强化石2</v>
      </c>
      <c r="FZ833" s="101">
        <f t="shared" si="432"/>
        <v>6</v>
      </c>
      <c r="GA833" s="101">
        <f t="shared" si="437"/>
        <v>0.04</v>
      </c>
      <c r="GB833" s="101">
        <f t="shared" si="438"/>
        <v>1</v>
      </c>
      <c r="GC833" s="101">
        <f t="shared" si="439"/>
        <v>34</v>
      </c>
      <c r="GD833" s="101">
        <f t="shared" si="440"/>
        <v>0</v>
      </c>
      <c r="GE833" s="101">
        <f t="shared" si="441"/>
        <v>1</v>
      </c>
      <c r="GF833" s="101">
        <f t="shared" si="442"/>
        <v>8</v>
      </c>
      <c r="GG833" s="101">
        <f t="shared" si="443"/>
        <v>2.1999999999999999E-2</v>
      </c>
      <c r="GH833" s="101">
        <f t="shared" si="444"/>
        <v>1</v>
      </c>
      <c r="GI833" s="101">
        <f t="shared" si="445"/>
        <v>16</v>
      </c>
      <c r="GJ833" s="101">
        <f t="shared" si="446"/>
        <v>8.8099999999999998E-2</v>
      </c>
      <c r="GK833" s="101">
        <f t="shared" si="447"/>
        <v>1</v>
      </c>
      <c r="GL833" s="101">
        <f t="shared" si="448"/>
        <v>34</v>
      </c>
    </row>
    <row r="834" spans="170:194" ht="16.5" x14ac:dyDescent="0.2">
      <c r="FN834" s="101">
        <v>829</v>
      </c>
      <c r="FO834" s="101">
        <f t="shared" si="433"/>
        <v>26</v>
      </c>
      <c r="FP834" s="101">
        <f t="shared" si="426"/>
        <v>11</v>
      </c>
      <c r="FQ834" s="14">
        <f t="shared" si="427"/>
        <v>5</v>
      </c>
      <c r="FR834" s="101" t="str">
        <f t="shared" si="434"/>
        <v>夏侯惇专属武器-魂珠-3 8级</v>
      </c>
      <c r="FS834" s="101">
        <f t="shared" si="435"/>
        <v>3</v>
      </c>
      <c r="FT834" s="101">
        <f t="shared" si="436"/>
        <v>8</v>
      </c>
      <c r="FU834" s="101" t="str">
        <f t="shared" si="428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429"/>
        <v>专属强化石1</v>
      </c>
      <c r="FX834" s="101">
        <f t="shared" si="430"/>
        <v>16</v>
      </c>
      <c r="FY834" s="101" t="str">
        <f t="shared" si="431"/>
        <v>专属强化石2</v>
      </c>
      <c r="FZ834" s="101">
        <f t="shared" si="432"/>
        <v>8</v>
      </c>
      <c r="GA834" s="101">
        <f t="shared" si="437"/>
        <v>0.04</v>
      </c>
      <c r="GB834" s="101">
        <f t="shared" si="438"/>
        <v>1</v>
      </c>
      <c r="GC834" s="101">
        <f t="shared" si="439"/>
        <v>41</v>
      </c>
      <c r="GD834" s="101">
        <f t="shared" si="440"/>
        <v>0</v>
      </c>
      <c r="GE834" s="101">
        <f t="shared" si="441"/>
        <v>1</v>
      </c>
      <c r="GF834" s="101">
        <f t="shared" si="442"/>
        <v>10</v>
      </c>
      <c r="GG834" s="101">
        <f t="shared" si="443"/>
        <v>1.8100000000000002E-2</v>
      </c>
      <c r="GH834" s="101">
        <f t="shared" si="444"/>
        <v>1</v>
      </c>
      <c r="GI834" s="101">
        <f t="shared" si="445"/>
        <v>19</v>
      </c>
      <c r="GJ834" s="101">
        <f t="shared" si="446"/>
        <v>7.2499999999999995E-2</v>
      </c>
      <c r="GK834" s="101">
        <f t="shared" si="447"/>
        <v>1</v>
      </c>
      <c r="GL834" s="101">
        <f t="shared" si="448"/>
        <v>41</v>
      </c>
    </row>
    <row r="835" spans="170:194" ht="16.5" x14ac:dyDescent="0.2">
      <c r="FN835" s="101">
        <v>830</v>
      </c>
      <c r="FO835" s="101">
        <f t="shared" si="433"/>
        <v>27</v>
      </c>
      <c r="FP835" s="101">
        <f t="shared" si="426"/>
        <v>11</v>
      </c>
      <c r="FQ835" s="14">
        <f t="shared" si="427"/>
        <v>5</v>
      </c>
      <c r="FR835" s="101" t="str">
        <f t="shared" si="434"/>
        <v>夏侯惇专属武器-魂珠-3 9级</v>
      </c>
      <c r="FS835" s="101">
        <f t="shared" si="435"/>
        <v>3</v>
      </c>
      <c r="FT835" s="101">
        <f t="shared" si="436"/>
        <v>9</v>
      </c>
      <c r="FU835" s="101" t="str">
        <f t="shared" si="428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429"/>
        <v>专属强化石1</v>
      </c>
      <c r="FX835" s="101">
        <f t="shared" si="430"/>
        <v>20</v>
      </c>
      <c r="FY835" s="101" t="str">
        <f t="shared" si="431"/>
        <v>专属强化石2</v>
      </c>
      <c r="FZ835" s="101">
        <f t="shared" si="432"/>
        <v>10</v>
      </c>
      <c r="GA835" s="101">
        <f t="shared" si="437"/>
        <v>0.03</v>
      </c>
      <c r="GB835" s="101">
        <f t="shared" si="438"/>
        <v>1</v>
      </c>
      <c r="GC835" s="101">
        <f t="shared" si="439"/>
        <v>54</v>
      </c>
      <c r="GD835" s="101">
        <f t="shared" si="440"/>
        <v>0</v>
      </c>
      <c r="GE835" s="101">
        <f t="shared" si="441"/>
        <v>1</v>
      </c>
      <c r="GF835" s="101">
        <f t="shared" si="442"/>
        <v>12</v>
      </c>
      <c r="GG835" s="101">
        <f t="shared" si="443"/>
        <v>1.4E-2</v>
      </c>
      <c r="GH835" s="101">
        <f t="shared" si="444"/>
        <v>1</v>
      </c>
      <c r="GI835" s="101">
        <f t="shared" si="445"/>
        <v>25</v>
      </c>
      <c r="GJ835" s="101">
        <f t="shared" si="446"/>
        <v>5.6000000000000001E-2</v>
      </c>
      <c r="GK835" s="101">
        <f t="shared" si="447"/>
        <v>1</v>
      </c>
      <c r="GL835" s="101">
        <f t="shared" si="448"/>
        <v>54</v>
      </c>
    </row>
    <row r="836" spans="170:194" ht="16.5" x14ac:dyDescent="0.2">
      <c r="FN836" s="101">
        <v>831</v>
      </c>
      <c r="FO836" s="101">
        <f t="shared" si="433"/>
        <v>0</v>
      </c>
      <c r="FP836" s="101">
        <f t="shared" si="426"/>
        <v>11</v>
      </c>
      <c r="FQ836" s="14">
        <f t="shared" si="427"/>
        <v>5</v>
      </c>
      <c r="FR836" s="101" t="str">
        <f t="shared" si="434"/>
        <v>夏侯惇专属武器-魂珠-4 0级</v>
      </c>
      <c r="FS836" s="101">
        <f t="shared" si="435"/>
        <v>4</v>
      </c>
      <c r="FT836" s="101">
        <f t="shared" si="436"/>
        <v>0</v>
      </c>
      <c r="FU836" s="101" t="str">
        <f t="shared" si="428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429"/>
        <v/>
      </c>
      <c r="FX836" s="101" t="str">
        <f t="shared" si="430"/>
        <v/>
      </c>
      <c r="FY836" s="101" t="str">
        <f t="shared" si="431"/>
        <v/>
      </c>
      <c r="FZ836" s="101" t="str">
        <f t="shared" si="432"/>
        <v/>
      </c>
      <c r="GA836" s="101" t="str">
        <f t="shared" si="437"/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2"/>
        <v/>
      </c>
      <c r="GG836" s="101" t="str">
        <f t="shared" si="443"/>
        <v/>
      </c>
      <c r="GH836" s="101" t="str">
        <f t="shared" si="444"/>
        <v/>
      </c>
      <c r="GI836" s="101" t="str">
        <f t="shared" si="445"/>
        <v/>
      </c>
      <c r="GJ836" s="101" t="str">
        <f t="shared" si="446"/>
        <v/>
      </c>
      <c r="GK836" s="101" t="str">
        <f t="shared" si="447"/>
        <v/>
      </c>
      <c r="GL836" s="101" t="str">
        <f t="shared" si="448"/>
        <v/>
      </c>
    </row>
    <row r="837" spans="170:194" ht="16.5" x14ac:dyDescent="0.2">
      <c r="FN837" s="101">
        <v>832</v>
      </c>
      <c r="FO837" s="101">
        <f t="shared" si="433"/>
        <v>28</v>
      </c>
      <c r="FP837" s="101">
        <f t="shared" si="426"/>
        <v>11</v>
      </c>
      <c r="FQ837" s="14">
        <f t="shared" si="427"/>
        <v>5</v>
      </c>
      <c r="FR837" s="101" t="str">
        <f t="shared" si="434"/>
        <v>夏侯惇专属武器-魂珠-4 1级</v>
      </c>
      <c r="FS837" s="101">
        <f t="shared" si="435"/>
        <v>4</v>
      </c>
      <c r="FT837" s="101">
        <f t="shared" si="436"/>
        <v>1</v>
      </c>
      <c r="FU837" s="101" t="str">
        <f t="shared" si="428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429"/>
        <v>专属强化石2</v>
      </c>
      <c r="FX837" s="101">
        <f t="shared" si="430"/>
        <v>3</v>
      </c>
      <c r="FY837" s="101" t="str">
        <f t="shared" si="431"/>
        <v>专属强化石3</v>
      </c>
      <c r="FZ837" s="101">
        <f t="shared" si="432"/>
        <v>1</v>
      </c>
      <c r="GA837" s="101">
        <f t="shared" si="437"/>
        <v>0.2</v>
      </c>
      <c r="GB837" s="101">
        <f t="shared" si="438"/>
        <v>1</v>
      </c>
      <c r="GC837" s="101">
        <f t="shared" si="439"/>
        <v>7</v>
      </c>
      <c r="GD837" s="101">
        <f t="shared" si="440"/>
        <v>0</v>
      </c>
      <c r="GE837" s="101">
        <f t="shared" si="441"/>
        <v>1</v>
      </c>
      <c r="GF837" s="101">
        <f t="shared" si="442"/>
        <v>2</v>
      </c>
      <c r="GG837" s="101">
        <f t="shared" si="443"/>
        <v>0.1012</v>
      </c>
      <c r="GH837" s="101">
        <f t="shared" si="444"/>
        <v>1</v>
      </c>
      <c r="GI837" s="101">
        <f t="shared" si="445"/>
        <v>3</v>
      </c>
      <c r="GJ837" s="101">
        <f t="shared" si="446"/>
        <v>0.40479999999999999</v>
      </c>
      <c r="GK837" s="101">
        <f t="shared" si="447"/>
        <v>1</v>
      </c>
      <c r="GL837" s="101">
        <f t="shared" si="448"/>
        <v>7</v>
      </c>
    </row>
    <row r="838" spans="170:194" ht="16.5" x14ac:dyDescent="0.2">
      <c r="FN838" s="101">
        <v>833</v>
      </c>
      <c r="FO838" s="101">
        <f t="shared" si="433"/>
        <v>29</v>
      </c>
      <c r="FP838" s="101">
        <f t="shared" si="426"/>
        <v>11</v>
      </c>
      <c r="FQ838" s="14">
        <f t="shared" si="427"/>
        <v>5</v>
      </c>
      <c r="FR838" s="101" t="str">
        <f t="shared" si="434"/>
        <v>夏侯惇专属武器-魂珠-4 2级</v>
      </c>
      <c r="FS838" s="101">
        <f t="shared" si="435"/>
        <v>4</v>
      </c>
      <c r="FT838" s="101">
        <f t="shared" si="436"/>
        <v>2</v>
      </c>
      <c r="FU838" s="101" t="str">
        <f t="shared" si="428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429"/>
        <v>专属强化石2</v>
      </c>
      <c r="FX838" s="101">
        <f t="shared" si="430"/>
        <v>3</v>
      </c>
      <c r="FY838" s="101" t="str">
        <f t="shared" si="431"/>
        <v>专属强化石3</v>
      </c>
      <c r="FZ838" s="101">
        <f t="shared" si="432"/>
        <v>1</v>
      </c>
      <c r="GA838" s="101">
        <f t="shared" si="437"/>
        <v>0.1</v>
      </c>
      <c r="GB838" s="101">
        <f t="shared" si="438"/>
        <v>1</v>
      </c>
      <c r="GC838" s="101">
        <f t="shared" si="439"/>
        <v>15</v>
      </c>
      <c r="GD838" s="101">
        <f t="shared" si="440"/>
        <v>0</v>
      </c>
      <c r="GE838" s="101">
        <f t="shared" si="441"/>
        <v>1</v>
      </c>
      <c r="GF838" s="101">
        <f t="shared" si="442"/>
        <v>3</v>
      </c>
      <c r="GG838" s="101">
        <f t="shared" si="443"/>
        <v>5.0599999999999999E-2</v>
      </c>
      <c r="GH838" s="101">
        <f t="shared" si="444"/>
        <v>1</v>
      </c>
      <c r="GI838" s="101">
        <f t="shared" si="445"/>
        <v>7</v>
      </c>
      <c r="GJ838" s="101">
        <f t="shared" si="446"/>
        <v>0.2024</v>
      </c>
      <c r="GK838" s="101">
        <f t="shared" si="447"/>
        <v>1</v>
      </c>
      <c r="GL838" s="101">
        <f t="shared" si="448"/>
        <v>15</v>
      </c>
    </row>
    <row r="839" spans="170:194" ht="16.5" x14ac:dyDescent="0.2">
      <c r="FN839" s="101">
        <v>834</v>
      </c>
      <c r="FO839" s="101">
        <f t="shared" si="433"/>
        <v>30</v>
      </c>
      <c r="FP839" s="101">
        <f t="shared" ref="FP839:FP902" si="449">INT((FN839-1)/80+1)</f>
        <v>11</v>
      </c>
      <c r="FQ839" s="14">
        <f t="shared" ref="FQ839:FQ902" si="450">INDEX($FJ$6:$FJ$26,FP839)</f>
        <v>5</v>
      </c>
      <c r="FR839" s="101" t="str">
        <f t="shared" si="434"/>
        <v>夏侯惇专属武器-魂珠-4 3级</v>
      </c>
      <c r="FS839" s="101">
        <f t="shared" si="435"/>
        <v>4</v>
      </c>
      <c r="FT839" s="101">
        <f t="shared" si="436"/>
        <v>3</v>
      </c>
      <c r="FU839" s="101" t="str">
        <f t="shared" ref="FU839:FU902" si="451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52">IF($FT839&gt;0,IF(INDEX($EI$6:$EI$77,$FO839)&gt;=FW$3,INDEX(EL$6:EL$77,$FO839),""),"")</f>
        <v>专属强化石2</v>
      </c>
      <c r="FX839" s="101">
        <f t="shared" ref="FX839:FX902" si="453">IF($FT839&gt;0,IF(INDEX($EI$6:$EI$77,$FO839)&gt;=FX$3,INDEX(EM$6:EM$77,$FO839),""),"")</f>
        <v>3</v>
      </c>
      <c r="FY839" s="101" t="str">
        <f t="shared" ref="FY839:FY902" si="454">IF($FT839&gt;0,IF(INDEX($EI$6:$EI$77,$FO839)&gt;=FY$3,INDEX(EN$6:EN$77,$FO839),""),"")</f>
        <v>专属强化石3</v>
      </c>
      <c r="FZ839" s="101">
        <f t="shared" ref="FZ839:FZ902" si="455">IF($FT839&gt;0,IF(INDEX($EI$6:$EI$77,$FO839)&gt;=FZ$3,INDEX(EO$6:EO$77,$FO839),""),"")</f>
        <v>1</v>
      </c>
      <c r="GA839" s="101">
        <f t="shared" si="437"/>
        <v>7.0000000000000007E-2</v>
      </c>
      <c r="GB839" s="101">
        <f t="shared" si="438"/>
        <v>1</v>
      </c>
      <c r="GC839" s="101">
        <f t="shared" si="439"/>
        <v>22</v>
      </c>
      <c r="GD839" s="101">
        <f t="shared" si="440"/>
        <v>0</v>
      </c>
      <c r="GE839" s="101">
        <f t="shared" si="441"/>
        <v>1</v>
      </c>
      <c r="GF839" s="101">
        <f t="shared" si="442"/>
        <v>5</v>
      </c>
      <c r="GG839" s="101">
        <f t="shared" si="443"/>
        <v>3.3700000000000001E-2</v>
      </c>
      <c r="GH839" s="101">
        <f t="shared" si="444"/>
        <v>1</v>
      </c>
      <c r="GI839" s="101">
        <f t="shared" si="445"/>
        <v>10</v>
      </c>
      <c r="GJ839" s="101">
        <f t="shared" si="446"/>
        <v>0.13489999999999999</v>
      </c>
      <c r="GK839" s="101">
        <f t="shared" si="447"/>
        <v>1</v>
      </c>
      <c r="GL839" s="101">
        <f t="shared" si="448"/>
        <v>22</v>
      </c>
    </row>
    <row r="840" spans="170:194" ht="16.5" x14ac:dyDescent="0.2">
      <c r="FN840" s="101">
        <v>835</v>
      </c>
      <c r="FO840" s="101">
        <f t="shared" si="433"/>
        <v>31</v>
      </c>
      <c r="FP840" s="101">
        <f t="shared" si="449"/>
        <v>11</v>
      </c>
      <c r="FQ840" s="14">
        <f t="shared" si="450"/>
        <v>5</v>
      </c>
      <c r="FR840" s="101" t="str">
        <f t="shared" si="434"/>
        <v>夏侯惇专属武器-魂珠-4 4级</v>
      </c>
      <c r="FS840" s="101">
        <f t="shared" si="435"/>
        <v>4</v>
      </c>
      <c r="FT840" s="101">
        <f t="shared" si="436"/>
        <v>4</v>
      </c>
      <c r="FU840" s="101" t="str">
        <f t="shared" si="451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52"/>
        <v>专属强化石2</v>
      </c>
      <c r="FX840" s="101">
        <f t="shared" si="453"/>
        <v>5</v>
      </c>
      <c r="FY840" s="101" t="str">
        <f t="shared" si="454"/>
        <v>专属强化石3</v>
      </c>
      <c r="FZ840" s="101">
        <f t="shared" si="455"/>
        <v>2</v>
      </c>
      <c r="GA840" s="101">
        <f t="shared" si="437"/>
        <v>0.08</v>
      </c>
      <c r="GB840" s="101">
        <f t="shared" si="438"/>
        <v>1</v>
      </c>
      <c r="GC840" s="101">
        <f t="shared" si="439"/>
        <v>19</v>
      </c>
      <c r="GD840" s="101">
        <f t="shared" si="440"/>
        <v>0</v>
      </c>
      <c r="GE840" s="101">
        <f t="shared" si="441"/>
        <v>1</v>
      </c>
      <c r="GF840" s="101">
        <f t="shared" si="442"/>
        <v>4</v>
      </c>
      <c r="GG840" s="101">
        <f t="shared" si="443"/>
        <v>4.0500000000000001E-2</v>
      </c>
      <c r="GH840" s="101">
        <f t="shared" si="444"/>
        <v>1</v>
      </c>
      <c r="GI840" s="101">
        <f t="shared" si="445"/>
        <v>9</v>
      </c>
      <c r="GJ840" s="101">
        <f t="shared" si="446"/>
        <v>0.16189999999999999</v>
      </c>
      <c r="GK840" s="101">
        <f t="shared" si="447"/>
        <v>1</v>
      </c>
      <c r="GL840" s="101">
        <f t="shared" si="448"/>
        <v>19</v>
      </c>
    </row>
    <row r="841" spans="170:194" ht="16.5" x14ac:dyDescent="0.2">
      <c r="FN841" s="101">
        <v>836</v>
      </c>
      <c r="FO841" s="101">
        <f t="shared" si="433"/>
        <v>32</v>
      </c>
      <c r="FP841" s="101">
        <f t="shared" si="449"/>
        <v>11</v>
      </c>
      <c r="FQ841" s="14">
        <f t="shared" si="450"/>
        <v>5</v>
      </c>
      <c r="FR841" s="101" t="str">
        <f t="shared" si="434"/>
        <v>夏侯惇专属武器-魂珠-4 5级</v>
      </c>
      <c r="FS841" s="101">
        <f t="shared" si="435"/>
        <v>4</v>
      </c>
      <c r="FT841" s="101">
        <f t="shared" si="436"/>
        <v>5</v>
      </c>
      <c r="FU841" s="101" t="str">
        <f t="shared" si="451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52"/>
        <v>专属强化石2</v>
      </c>
      <c r="FX841" s="101">
        <f t="shared" si="453"/>
        <v>5</v>
      </c>
      <c r="FY841" s="101" t="str">
        <f t="shared" si="454"/>
        <v>专属强化石3</v>
      </c>
      <c r="FZ841" s="101">
        <f t="shared" si="455"/>
        <v>2</v>
      </c>
      <c r="GA841" s="101">
        <f t="shared" si="437"/>
        <v>0.05</v>
      </c>
      <c r="GB841" s="101">
        <f t="shared" si="438"/>
        <v>1</v>
      </c>
      <c r="GC841" s="101">
        <f t="shared" si="439"/>
        <v>30</v>
      </c>
      <c r="GD841" s="101">
        <f t="shared" si="440"/>
        <v>0</v>
      </c>
      <c r="GE841" s="101">
        <f t="shared" si="441"/>
        <v>1</v>
      </c>
      <c r="GF841" s="101">
        <f t="shared" si="442"/>
        <v>7</v>
      </c>
      <c r="GG841" s="101">
        <f t="shared" si="443"/>
        <v>2.53E-2</v>
      </c>
      <c r="GH841" s="101">
        <f t="shared" si="444"/>
        <v>1</v>
      </c>
      <c r="GI841" s="101">
        <f t="shared" si="445"/>
        <v>14</v>
      </c>
      <c r="GJ841" s="101">
        <f t="shared" si="446"/>
        <v>0.1012</v>
      </c>
      <c r="GK841" s="101">
        <f t="shared" si="447"/>
        <v>1</v>
      </c>
      <c r="GL841" s="101">
        <f t="shared" si="448"/>
        <v>30</v>
      </c>
    </row>
    <row r="842" spans="170:194" ht="16.5" x14ac:dyDescent="0.2">
      <c r="FN842" s="101">
        <v>837</v>
      </c>
      <c r="FO842" s="101">
        <f t="shared" si="433"/>
        <v>33</v>
      </c>
      <c r="FP842" s="101">
        <f t="shared" si="449"/>
        <v>11</v>
      </c>
      <c r="FQ842" s="14">
        <f t="shared" si="450"/>
        <v>5</v>
      </c>
      <c r="FR842" s="101" t="str">
        <f t="shared" si="434"/>
        <v>夏侯惇专属武器-魂珠-4 6级</v>
      </c>
      <c r="FS842" s="101">
        <f t="shared" si="435"/>
        <v>4</v>
      </c>
      <c r="FT842" s="101">
        <f t="shared" si="436"/>
        <v>6</v>
      </c>
      <c r="FU842" s="101" t="str">
        <f t="shared" si="451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52"/>
        <v>专属强化石2</v>
      </c>
      <c r="FX842" s="101">
        <f t="shared" si="453"/>
        <v>5</v>
      </c>
      <c r="FY842" s="101" t="str">
        <f t="shared" si="454"/>
        <v>专属强化石3</v>
      </c>
      <c r="FZ842" s="101">
        <f t="shared" si="455"/>
        <v>2</v>
      </c>
      <c r="GA842" s="101">
        <f t="shared" si="437"/>
        <v>0.03</v>
      </c>
      <c r="GB842" s="101">
        <f t="shared" si="438"/>
        <v>1</v>
      </c>
      <c r="GC842" s="101">
        <f t="shared" si="439"/>
        <v>48</v>
      </c>
      <c r="GD842" s="101">
        <f t="shared" si="440"/>
        <v>0</v>
      </c>
      <c r="GE842" s="101">
        <f t="shared" si="441"/>
        <v>1</v>
      </c>
      <c r="GF842" s="101">
        <f t="shared" si="442"/>
        <v>11</v>
      </c>
      <c r="GG842" s="101">
        <f t="shared" si="443"/>
        <v>1.5599999999999999E-2</v>
      </c>
      <c r="GH842" s="101">
        <f t="shared" si="444"/>
        <v>1</v>
      </c>
      <c r="GI842" s="101">
        <f t="shared" si="445"/>
        <v>22</v>
      </c>
      <c r="GJ842" s="101">
        <f t="shared" si="446"/>
        <v>6.2300000000000001E-2</v>
      </c>
      <c r="GK842" s="101">
        <f t="shared" si="447"/>
        <v>1</v>
      </c>
      <c r="GL842" s="101">
        <f t="shared" si="448"/>
        <v>48</v>
      </c>
    </row>
    <row r="843" spans="170:194" ht="16.5" x14ac:dyDescent="0.2">
      <c r="FN843" s="101">
        <v>838</v>
      </c>
      <c r="FO843" s="101">
        <f t="shared" si="433"/>
        <v>34</v>
      </c>
      <c r="FP843" s="101">
        <f t="shared" si="449"/>
        <v>11</v>
      </c>
      <c r="FQ843" s="14">
        <f t="shared" si="450"/>
        <v>5</v>
      </c>
      <c r="FR843" s="101" t="str">
        <f t="shared" si="434"/>
        <v>夏侯惇专属武器-魂珠-4 7级</v>
      </c>
      <c r="FS843" s="101">
        <f t="shared" si="435"/>
        <v>4</v>
      </c>
      <c r="FT843" s="101">
        <f t="shared" si="436"/>
        <v>7</v>
      </c>
      <c r="FU843" s="101" t="str">
        <f t="shared" si="451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52"/>
        <v>专属强化石2</v>
      </c>
      <c r="FX843" s="101">
        <f t="shared" si="453"/>
        <v>8</v>
      </c>
      <c r="FY843" s="101" t="str">
        <f t="shared" si="454"/>
        <v>专属强化石3</v>
      </c>
      <c r="FZ843" s="101">
        <f t="shared" si="455"/>
        <v>3</v>
      </c>
      <c r="GA843" s="101">
        <f t="shared" si="437"/>
        <v>0.03</v>
      </c>
      <c r="GB843" s="101">
        <f t="shared" si="438"/>
        <v>1</v>
      </c>
      <c r="GC843" s="101">
        <f t="shared" si="439"/>
        <v>52</v>
      </c>
      <c r="GD843" s="101">
        <f t="shared" si="440"/>
        <v>0</v>
      </c>
      <c r="GE843" s="101">
        <f t="shared" si="441"/>
        <v>1</v>
      </c>
      <c r="GF843" s="101">
        <f t="shared" si="442"/>
        <v>12</v>
      </c>
      <c r="GG843" s="101">
        <f t="shared" si="443"/>
        <v>1.4500000000000001E-2</v>
      </c>
      <c r="GH843" s="101">
        <f t="shared" si="444"/>
        <v>1</v>
      </c>
      <c r="GI843" s="101">
        <f t="shared" si="445"/>
        <v>24</v>
      </c>
      <c r="GJ843" s="101">
        <f t="shared" si="446"/>
        <v>5.7799999999999997E-2</v>
      </c>
      <c r="GK843" s="101">
        <f t="shared" si="447"/>
        <v>1</v>
      </c>
      <c r="GL843" s="101">
        <f t="shared" si="448"/>
        <v>52</v>
      </c>
    </row>
    <row r="844" spans="170:194" ht="16.5" x14ac:dyDescent="0.2">
      <c r="FN844" s="101">
        <v>839</v>
      </c>
      <c r="FO844" s="101">
        <f t="shared" si="433"/>
        <v>35</v>
      </c>
      <c r="FP844" s="101">
        <f t="shared" si="449"/>
        <v>11</v>
      </c>
      <c r="FQ844" s="14">
        <f t="shared" si="450"/>
        <v>5</v>
      </c>
      <c r="FR844" s="101" t="str">
        <f t="shared" si="434"/>
        <v>夏侯惇专属武器-魂珠-4 8级</v>
      </c>
      <c r="FS844" s="101">
        <f t="shared" si="435"/>
        <v>4</v>
      </c>
      <c r="FT844" s="101">
        <f t="shared" si="436"/>
        <v>8</v>
      </c>
      <c r="FU844" s="101" t="str">
        <f t="shared" si="451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52"/>
        <v>专属强化石2</v>
      </c>
      <c r="FX844" s="101">
        <f t="shared" si="453"/>
        <v>11</v>
      </c>
      <c r="FY844" s="101" t="str">
        <f t="shared" si="454"/>
        <v>专属强化石3</v>
      </c>
      <c r="FZ844" s="101">
        <f t="shared" si="455"/>
        <v>4</v>
      </c>
      <c r="GA844" s="101">
        <f t="shared" si="437"/>
        <v>0.02</v>
      </c>
      <c r="GB844" s="101">
        <f t="shared" si="438"/>
        <v>1</v>
      </c>
      <c r="GC844" s="101">
        <f t="shared" si="439"/>
        <v>63</v>
      </c>
      <c r="GD844" s="101">
        <f t="shared" si="440"/>
        <v>0</v>
      </c>
      <c r="GE844" s="101">
        <f t="shared" si="441"/>
        <v>1</v>
      </c>
      <c r="GF844" s="101">
        <f t="shared" si="442"/>
        <v>15</v>
      </c>
      <c r="GG844" s="101">
        <f t="shared" si="443"/>
        <v>1.1900000000000001E-2</v>
      </c>
      <c r="GH844" s="101">
        <f t="shared" si="444"/>
        <v>1</v>
      </c>
      <c r="GI844" s="101">
        <f t="shared" si="445"/>
        <v>29</v>
      </c>
      <c r="GJ844" s="101">
        <f t="shared" si="446"/>
        <v>4.7600000000000003E-2</v>
      </c>
      <c r="GK844" s="101">
        <f t="shared" si="447"/>
        <v>1</v>
      </c>
      <c r="GL844" s="101">
        <f t="shared" si="448"/>
        <v>63</v>
      </c>
    </row>
    <row r="845" spans="170:194" ht="16.5" x14ac:dyDescent="0.2">
      <c r="FN845" s="101">
        <v>840</v>
      </c>
      <c r="FO845" s="101">
        <f t="shared" si="433"/>
        <v>36</v>
      </c>
      <c r="FP845" s="101">
        <f t="shared" si="449"/>
        <v>11</v>
      </c>
      <c r="FQ845" s="14">
        <f t="shared" si="450"/>
        <v>5</v>
      </c>
      <c r="FR845" s="101" t="str">
        <f t="shared" si="434"/>
        <v>夏侯惇专属武器-魂珠-4 9级</v>
      </c>
      <c r="FS845" s="101">
        <f t="shared" si="435"/>
        <v>4</v>
      </c>
      <c r="FT845" s="101">
        <f t="shared" si="436"/>
        <v>9</v>
      </c>
      <c r="FU845" s="101" t="str">
        <f t="shared" si="451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52"/>
        <v>专属强化石2</v>
      </c>
      <c r="FX845" s="101">
        <f t="shared" si="453"/>
        <v>16</v>
      </c>
      <c r="FY845" s="101" t="str">
        <f t="shared" si="454"/>
        <v>专属强化石3</v>
      </c>
      <c r="FZ845" s="101">
        <f t="shared" si="455"/>
        <v>6</v>
      </c>
      <c r="GA845" s="101">
        <f t="shared" si="437"/>
        <v>0.02</v>
      </c>
      <c r="GB845" s="101">
        <f t="shared" si="438"/>
        <v>1</v>
      </c>
      <c r="GC845" s="101">
        <f t="shared" si="439"/>
        <v>68</v>
      </c>
      <c r="GD845" s="101">
        <f t="shared" si="440"/>
        <v>0</v>
      </c>
      <c r="GE845" s="101">
        <f t="shared" si="441"/>
        <v>1</v>
      </c>
      <c r="GF845" s="101">
        <f t="shared" si="442"/>
        <v>16</v>
      </c>
      <c r="GG845" s="101">
        <f t="shared" si="443"/>
        <v>1.0999999999999999E-2</v>
      </c>
      <c r="GH845" s="101">
        <f t="shared" si="444"/>
        <v>1</v>
      </c>
      <c r="GI845" s="101">
        <f t="shared" si="445"/>
        <v>32</v>
      </c>
      <c r="GJ845" s="101">
        <f t="shared" si="446"/>
        <v>4.4200000000000003E-2</v>
      </c>
      <c r="GK845" s="101">
        <f t="shared" si="447"/>
        <v>1</v>
      </c>
      <c r="GL845" s="101">
        <f t="shared" si="448"/>
        <v>68</v>
      </c>
    </row>
    <row r="846" spans="170:194" ht="16.5" x14ac:dyDescent="0.2">
      <c r="FN846" s="101">
        <v>841</v>
      </c>
      <c r="FO846" s="101">
        <f t="shared" si="433"/>
        <v>0</v>
      </c>
      <c r="FP846" s="101">
        <f t="shared" si="449"/>
        <v>11</v>
      </c>
      <c r="FQ846" s="14">
        <f t="shared" si="450"/>
        <v>5</v>
      </c>
      <c r="FR846" s="101" t="str">
        <f t="shared" si="434"/>
        <v>夏侯惇专属武器-魂珠-5 0级</v>
      </c>
      <c r="FS846" s="101">
        <f t="shared" si="435"/>
        <v>5</v>
      </c>
      <c r="FT846" s="101">
        <f t="shared" si="436"/>
        <v>0</v>
      </c>
      <c r="FU846" s="101" t="str">
        <f t="shared" si="451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52"/>
        <v/>
      </c>
      <c r="FX846" s="101" t="str">
        <f t="shared" si="453"/>
        <v/>
      </c>
      <c r="FY846" s="101" t="str">
        <f t="shared" si="454"/>
        <v/>
      </c>
      <c r="FZ846" s="101" t="str">
        <f t="shared" si="455"/>
        <v/>
      </c>
      <c r="GA846" s="101" t="str">
        <f t="shared" si="437"/>
        <v/>
      </c>
      <c r="GB846" s="101" t="str">
        <f t="shared" si="438"/>
        <v/>
      </c>
      <c r="GC846" s="101" t="str">
        <f t="shared" si="439"/>
        <v/>
      </c>
      <c r="GD846" s="101" t="str">
        <f t="shared" si="440"/>
        <v/>
      </c>
      <c r="GE846" s="101" t="str">
        <f t="shared" si="441"/>
        <v/>
      </c>
      <c r="GF846" s="101" t="str">
        <f t="shared" si="442"/>
        <v/>
      </c>
      <c r="GG846" s="101" t="str">
        <f t="shared" si="443"/>
        <v/>
      </c>
      <c r="GH846" s="101" t="str">
        <f t="shared" si="444"/>
        <v/>
      </c>
      <c r="GI846" s="101" t="str">
        <f t="shared" si="445"/>
        <v/>
      </c>
      <c r="GJ846" s="101" t="str">
        <f t="shared" si="446"/>
        <v/>
      </c>
      <c r="GK846" s="101" t="str">
        <f t="shared" si="447"/>
        <v/>
      </c>
      <c r="GL846" s="101" t="str">
        <f t="shared" si="448"/>
        <v/>
      </c>
    </row>
    <row r="847" spans="170:194" ht="16.5" x14ac:dyDescent="0.2">
      <c r="FN847" s="101">
        <v>842</v>
      </c>
      <c r="FO847" s="101">
        <f t="shared" si="433"/>
        <v>37</v>
      </c>
      <c r="FP847" s="101">
        <f t="shared" si="449"/>
        <v>11</v>
      </c>
      <c r="FQ847" s="14">
        <f t="shared" si="450"/>
        <v>5</v>
      </c>
      <c r="FR847" s="101" t="str">
        <f t="shared" si="434"/>
        <v>夏侯惇专属武器-魂珠-5 1级</v>
      </c>
      <c r="FS847" s="101">
        <f t="shared" si="435"/>
        <v>5</v>
      </c>
      <c r="FT847" s="101">
        <f t="shared" si="436"/>
        <v>1</v>
      </c>
      <c r="FU847" s="101" t="str">
        <f t="shared" si="451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52"/>
        <v>专属强化石2</v>
      </c>
      <c r="FX847" s="101">
        <f t="shared" si="453"/>
        <v>3</v>
      </c>
      <c r="FY847" s="101" t="str">
        <f t="shared" si="454"/>
        <v>专属强化石3</v>
      </c>
      <c r="FZ847" s="101">
        <f t="shared" si="455"/>
        <v>2</v>
      </c>
      <c r="GA847" s="101">
        <f t="shared" si="437"/>
        <v>0.2</v>
      </c>
      <c r="GB847" s="101">
        <f t="shared" si="438"/>
        <v>1</v>
      </c>
      <c r="GC847" s="101">
        <f t="shared" si="439"/>
        <v>7</v>
      </c>
      <c r="GD847" s="101">
        <f t="shared" si="440"/>
        <v>0</v>
      </c>
      <c r="GE847" s="101">
        <f t="shared" si="441"/>
        <v>1</v>
      </c>
      <c r="GF847" s="101">
        <f t="shared" si="442"/>
        <v>2</v>
      </c>
      <c r="GG847" s="101">
        <f t="shared" si="443"/>
        <v>0.1012</v>
      </c>
      <c r="GH847" s="101">
        <f t="shared" si="444"/>
        <v>1</v>
      </c>
      <c r="GI847" s="101">
        <f t="shared" si="445"/>
        <v>3</v>
      </c>
      <c r="GJ847" s="101">
        <f t="shared" si="446"/>
        <v>0.40479999999999999</v>
      </c>
      <c r="GK847" s="101">
        <f t="shared" si="447"/>
        <v>1</v>
      </c>
      <c r="GL847" s="101">
        <f t="shared" si="448"/>
        <v>7</v>
      </c>
    </row>
    <row r="848" spans="170:194" ht="16.5" x14ac:dyDescent="0.2">
      <c r="FN848" s="101">
        <v>843</v>
      </c>
      <c r="FO848" s="101">
        <f t="shared" si="433"/>
        <v>38</v>
      </c>
      <c r="FP848" s="101">
        <f t="shared" si="449"/>
        <v>11</v>
      </c>
      <c r="FQ848" s="14">
        <f t="shared" si="450"/>
        <v>5</v>
      </c>
      <c r="FR848" s="101" t="str">
        <f t="shared" si="434"/>
        <v>夏侯惇专属武器-魂珠-5 2级</v>
      </c>
      <c r="FS848" s="101">
        <f t="shared" si="435"/>
        <v>5</v>
      </c>
      <c r="FT848" s="101">
        <f t="shared" si="436"/>
        <v>2</v>
      </c>
      <c r="FU848" s="101" t="str">
        <f t="shared" si="451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52"/>
        <v>专属强化石2</v>
      </c>
      <c r="FX848" s="101">
        <f t="shared" si="453"/>
        <v>3</v>
      </c>
      <c r="FY848" s="101" t="str">
        <f t="shared" si="454"/>
        <v>专属强化石3</v>
      </c>
      <c r="FZ848" s="101">
        <f t="shared" si="455"/>
        <v>2</v>
      </c>
      <c r="GA848" s="101">
        <f t="shared" si="437"/>
        <v>0.1</v>
      </c>
      <c r="GB848" s="101">
        <f t="shared" si="438"/>
        <v>1</v>
      </c>
      <c r="GC848" s="101">
        <f t="shared" si="439"/>
        <v>15</v>
      </c>
      <c r="GD848" s="101">
        <f t="shared" si="440"/>
        <v>0</v>
      </c>
      <c r="GE848" s="101">
        <f t="shared" si="441"/>
        <v>1</v>
      </c>
      <c r="GF848" s="101">
        <f t="shared" si="442"/>
        <v>3</v>
      </c>
      <c r="GG848" s="101">
        <f t="shared" si="443"/>
        <v>5.0599999999999999E-2</v>
      </c>
      <c r="GH848" s="101">
        <f t="shared" si="444"/>
        <v>1</v>
      </c>
      <c r="GI848" s="101">
        <f t="shared" si="445"/>
        <v>7</v>
      </c>
      <c r="GJ848" s="101">
        <f t="shared" si="446"/>
        <v>0.2024</v>
      </c>
      <c r="GK848" s="101">
        <f t="shared" si="447"/>
        <v>1</v>
      </c>
      <c r="GL848" s="101">
        <f t="shared" si="448"/>
        <v>15</v>
      </c>
    </row>
    <row r="849" spans="170:194" ht="16.5" x14ac:dyDescent="0.2">
      <c r="FN849" s="101">
        <v>844</v>
      </c>
      <c r="FO849" s="101">
        <f t="shared" si="433"/>
        <v>39</v>
      </c>
      <c r="FP849" s="101">
        <f t="shared" si="449"/>
        <v>11</v>
      </c>
      <c r="FQ849" s="14">
        <f t="shared" si="450"/>
        <v>5</v>
      </c>
      <c r="FR849" s="101" t="str">
        <f t="shared" si="434"/>
        <v>夏侯惇专属武器-魂珠-5 3级</v>
      </c>
      <c r="FS849" s="101">
        <f t="shared" si="435"/>
        <v>5</v>
      </c>
      <c r="FT849" s="101">
        <f t="shared" si="436"/>
        <v>3</v>
      </c>
      <c r="FU849" s="101" t="str">
        <f t="shared" si="451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52"/>
        <v>专属强化石2</v>
      </c>
      <c r="FX849" s="101">
        <f t="shared" si="453"/>
        <v>3</v>
      </c>
      <c r="FY849" s="101" t="str">
        <f t="shared" si="454"/>
        <v>专属强化石3</v>
      </c>
      <c r="FZ849" s="101">
        <f t="shared" si="455"/>
        <v>2</v>
      </c>
      <c r="GA849" s="101">
        <f t="shared" si="437"/>
        <v>7.0000000000000007E-2</v>
      </c>
      <c r="GB849" s="101">
        <f t="shared" si="438"/>
        <v>1</v>
      </c>
      <c r="GC849" s="101">
        <f t="shared" si="439"/>
        <v>22</v>
      </c>
      <c r="GD849" s="101">
        <f t="shared" si="440"/>
        <v>0</v>
      </c>
      <c r="GE849" s="101">
        <f t="shared" si="441"/>
        <v>1</v>
      </c>
      <c r="GF849" s="101">
        <f t="shared" si="442"/>
        <v>5</v>
      </c>
      <c r="GG849" s="101">
        <f t="shared" si="443"/>
        <v>3.3700000000000001E-2</v>
      </c>
      <c r="GH849" s="101">
        <f t="shared" si="444"/>
        <v>1</v>
      </c>
      <c r="GI849" s="101">
        <f t="shared" si="445"/>
        <v>10</v>
      </c>
      <c r="GJ849" s="101">
        <f t="shared" si="446"/>
        <v>0.13489999999999999</v>
      </c>
      <c r="GK849" s="101">
        <f t="shared" si="447"/>
        <v>1</v>
      </c>
      <c r="GL849" s="101">
        <f t="shared" si="448"/>
        <v>22</v>
      </c>
    </row>
    <row r="850" spans="170:194" ht="16.5" x14ac:dyDescent="0.2">
      <c r="FN850" s="101">
        <v>845</v>
      </c>
      <c r="FO850" s="101">
        <f t="shared" si="433"/>
        <v>40</v>
      </c>
      <c r="FP850" s="101">
        <f t="shared" si="449"/>
        <v>11</v>
      </c>
      <c r="FQ850" s="14">
        <f t="shared" si="450"/>
        <v>5</v>
      </c>
      <c r="FR850" s="101" t="str">
        <f t="shared" si="434"/>
        <v>夏侯惇专属武器-魂珠-5 4级</v>
      </c>
      <c r="FS850" s="101">
        <f t="shared" si="435"/>
        <v>5</v>
      </c>
      <c r="FT850" s="101">
        <f t="shared" si="436"/>
        <v>4</v>
      </c>
      <c r="FU850" s="101" t="str">
        <f t="shared" si="451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52"/>
        <v>专属强化石2</v>
      </c>
      <c r="FX850" s="101">
        <f t="shared" si="453"/>
        <v>5</v>
      </c>
      <c r="FY850" s="101" t="str">
        <f t="shared" si="454"/>
        <v>专属强化石3</v>
      </c>
      <c r="FZ850" s="101">
        <f t="shared" si="455"/>
        <v>3</v>
      </c>
      <c r="GA850" s="101">
        <f t="shared" si="437"/>
        <v>0.06</v>
      </c>
      <c r="GB850" s="101">
        <f t="shared" si="438"/>
        <v>1</v>
      </c>
      <c r="GC850" s="101">
        <f t="shared" si="439"/>
        <v>25</v>
      </c>
      <c r="GD850" s="101">
        <f t="shared" si="440"/>
        <v>0</v>
      </c>
      <c r="GE850" s="101">
        <f t="shared" si="441"/>
        <v>1</v>
      </c>
      <c r="GF850" s="101">
        <f t="shared" si="442"/>
        <v>6</v>
      </c>
      <c r="GG850" s="101">
        <f t="shared" si="443"/>
        <v>3.04E-2</v>
      </c>
      <c r="GH850" s="101">
        <f t="shared" si="444"/>
        <v>1</v>
      </c>
      <c r="GI850" s="101">
        <f t="shared" si="445"/>
        <v>12</v>
      </c>
      <c r="GJ850" s="101">
        <f t="shared" si="446"/>
        <v>0.12139999999999999</v>
      </c>
      <c r="GK850" s="101">
        <f t="shared" si="447"/>
        <v>1</v>
      </c>
      <c r="GL850" s="101">
        <f t="shared" si="448"/>
        <v>25</v>
      </c>
    </row>
    <row r="851" spans="170:194" ht="16.5" x14ac:dyDescent="0.2">
      <c r="FN851" s="101">
        <v>846</v>
      </c>
      <c r="FO851" s="101">
        <f t="shared" si="433"/>
        <v>41</v>
      </c>
      <c r="FP851" s="101">
        <f t="shared" si="449"/>
        <v>11</v>
      </c>
      <c r="FQ851" s="14">
        <f t="shared" si="450"/>
        <v>5</v>
      </c>
      <c r="FR851" s="101" t="str">
        <f t="shared" si="434"/>
        <v>夏侯惇专属武器-魂珠-5 5级</v>
      </c>
      <c r="FS851" s="101">
        <f t="shared" si="435"/>
        <v>5</v>
      </c>
      <c r="FT851" s="101">
        <f t="shared" si="436"/>
        <v>5</v>
      </c>
      <c r="FU851" s="101" t="str">
        <f t="shared" si="451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52"/>
        <v>专属强化石2</v>
      </c>
      <c r="FX851" s="101">
        <f t="shared" si="453"/>
        <v>5</v>
      </c>
      <c r="FY851" s="101" t="str">
        <f t="shared" si="454"/>
        <v>专属强化石3</v>
      </c>
      <c r="FZ851" s="101">
        <f t="shared" si="455"/>
        <v>3</v>
      </c>
      <c r="GA851" s="101">
        <f t="shared" si="437"/>
        <v>0.04</v>
      </c>
      <c r="GB851" s="101">
        <f t="shared" si="438"/>
        <v>1</v>
      </c>
      <c r="GC851" s="101">
        <f t="shared" si="439"/>
        <v>40</v>
      </c>
      <c r="GD851" s="101">
        <f t="shared" si="440"/>
        <v>0</v>
      </c>
      <c r="GE851" s="101">
        <f t="shared" si="441"/>
        <v>1</v>
      </c>
      <c r="GF851" s="101">
        <f t="shared" si="442"/>
        <v>9</v>
      </c>
      <c r="GG851" s="101">
        <f t="shared" si="443"/>
        <v>1.9E-2</v>
      </c>
      <c r="GH851" s="101">
        <f t="shared" si="444"/>
        <v>1</v>
      </c>
      <c r="GI851" s="101">
        <f t="shared" si="445"/>
        <v>18</v>
      </c>
      <c r="GJ851" s="101">
        <f t="shared" si="446"/>
        <v>7.5899999999999995E-2</v>
      </c>
      <c r="GK851" s="101">
        <f t="shared" si="447"/>
        <v>1</v>
      </c>
      <c r="GL851" s="101">
        <f t="shared" si="448"/>
        <v>40</v>
      </c>
    </row>
    <row r="852" spans="170:194" ht="16.5" x14ac:dyDescent="0.2">
      <c r="FN852" s="101">
        <v>847</v>
      </c>
      <c r="FO852" s="101">
        <f t="shared" si="433"/>
        <v>42</v>
      </c>
      <c r="FP852" s="101">
        <f t="shared" si="449"/>
        <v>11</v>
      </c>
      <c r="FQ852" s="14">
        <f t="shared" si="450"/>
        <v>5</v>
      </c>
      <c r="FR852" s="101" t="str">
        <f t="shared" si="434"/>
        <v>夏侯惇专属武器-魂珠-5 6级</v>
      </c>
      <c r="FS852" s="101">
        <f t="shared" si="435"/>
        <v>5</v>
      </c>
      <c r="FT852" s="101">
        <f t="shared" si="436"/>
        <v>6</v>
      </c>
      <c r="FU852" s="101" t="str">
        <f t="shared" si="451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52"/>
        <v>专属强化石2</v>
      </c>
      <c r="FX852" s="101">
        <f t="shared" si="453"/>
        <v>8</v>
      </c>
      <c r="FY852" s="101" t="str">
        <f t="shared" si="454"/>
        <v>专属强化石3</v>
      </c>
      <c r="FZ852" s="101">
        <f t="shared" si="455"/>
        <v>5</v>
      </c>
      <c r="GA852" s="101">
        <f t="shared" si="437"/>
        <v>0.04</v>
      </c>
      <c r="GB852" s="101">
        <f t="shared" si="438"/>
        <v>1</v>
      </c>
      <c r="GC852" s="101">
        <f t="shared" si="439"/>
        <v>39</v>
      </c>
      <c r="GD852" s="101">
        <f t="shared" si="440"/>
        <v>0</v>
      </c>
      <c r="GE852" s="101">
        <f t="shared" si="441"/>
        <v>1</v>
      </c>
      <c r="GF852" s="101">
        <f t="shared" si="442"/>
        <v>9</v>
      </c>
      <c r="GG852" s="101">
        <f t="shared" si="443"/>
        <v>1.95E-2</v>
      </c>
      <c r="GH852" s="101">
        <f t="shared" si="444"/>
        <v>1</v>
      </c>
      <c r="GI852" s="101">
        <f t="shared" si="445"/>
        <v>18</v>
      </c>
      <c r="GJ852" s="101">
        <f t="shared" si="446"/>
        <v>7.7799999999999994E-2</v>
      </c>
      <c r="GK852" s="101">
        <f t="shared" si="447"/>
        <v>1</v>
      </c>
      <c r="GL852" s="101">
        <f t="shared" si="448"/>
        <v>39</v>
      </c>
    </row>
    <row r="853" spans="170:194" ht="16.5" x14ac:dyDescent="0.2">
      <c r="FN853" s="101">
        <v>848</v>
      </c>
      <c r="FO853" s="101">
        <f t="shared" si="433"/>
        <v>43</v>
      </c>
      <c r="FP853" s="101">
        <f t="shared" si="449"/>
        <v>11</v>
      </c>
      <c r="FQ853" s="14">
        <f t="shared" si="450"/>
        <v>5</v>
      </c>
      <c r="FR853" s="101" t="str">
        <f t="shared" si="434"/>
        <v>夏侯惇专属武器-魂珠-5 7级</v>
      </c>
      <c r="FS853" s="101">
        <f t="shared" si="435"/>
        <v>5</v>
      </c>
      <c r="FT853" s="101">
        <f t="shared" si="436"/>
        <v>7</v>
      </c>
      <c r="FU853" s="101" t="str">
        <f t="shared" si="451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52"/>
        <v>专属强化石2</v>
      </c>
      <c r="FX853" s="101">
        <f t="shared" si="453"/>
        <v>8</v>
      </c>
      <c r="FY853" s="101" t="str">
        <f t="shared" si="454"/>
        <v>专属强化石3</v>
      </c>
      <c r="FZ853" s="101">
        <f t="shared" si="455"/>
        <v>5</v>
      </c>
      <c r="GA853" s="101">
        <f t="shared" si="437"/>
        <v>0.02</v>
      </c>
      <c r="GB853" s="101">
        <f t="shared" si="438"/>
        <v>1</v>
      </c>
      <c r="GC853" s="101">
        <f t="shared" si="439"/>
        <v>62</v>
      </c>
      <c r="GD853" s="101">
        <f t="shared" si="440"/>
        <v>0</v>
      </c>
      <c r="GE853" s="101">
        <f t="shared" si="441"/>
        <v>1</v>
      </c>
      <c r="GF853" s="101">
        <f t="shared" si="442"/>
        <v>15</v>
      </c>
      <c r="GG853" s="101">
        <f t="shared" si="443"/>
        <v>1.2E-2</v>
      </c>
      <c r="GH853" s="101">
        <f t="shared" si="444"/>
        <v>1</v>
      </c>
      <c r="GI853" s="101">
        <f t="shared" si="445"/>
        <v>29</v>
      </c>
      <c r="GJ853" s="101">
        <f t="shared" si="446"/>
        <v>4.82E-2</v>
      </c>
      <c r="GK853" s="101">
        <f t="shared" si="447"/>
        <v>1</v>
      </c>
      <c r="GL853" s="101">
        <f t="shared" si="448"/>
        <v>62</v>
      </c>
    </row>
    <row r="854" spans="170:194" ht="16.5" x14ac:dyDescent="0.2">
      <c r="FN854" s="101">
        <v>849</v>
      </c>
      <c r="FO854" s="101">
        <f t="shared" ref="FO854:FO917" si="456">IF(FT854&gt;0,(FS854-1)*9+FT854,0)</f>
        <v>44</v>
      </c>
      <c r="FP854" s="101">
        <f t="shared" si="449"/>
        <v>11</v>
      </c>
      <c r="FQ854" s="14">
        <f t="shared" si="450"/>
        <v>5</v>
      </c>
      <c r="FR854" s="101" t="str">
        <f t="shared" ref="FR854:FR917" si="457">INDEX($FI$6:$FI$26,FP854)&amp;"专属武器-魂珠-"&amp;FS854&amp;" "&amp;FT854&amp;"级"</f>
        <v>夏侯惇专属武器-魂珠-5 8级</v>
      </c>
      <c r="FS854" s="101">
        <f t="shared" ref="FS854:FS917" si="458">INT((FN854-(FP854-1)*80-1)/10)+1</f>
        <v>5</v>
      </c>
      <c r="FT854" s="101">
        <f t="shared" ref="FT854:FT917" si="459">FN854-(FP854-1)*80-(FS854-1)*10-1</f>
        <v>8</v>
      </c>
      <c r="FU854" s="101" t="str">
        <f t="shared" si="451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52"/>
        <v>专属强化石2</v>
      </c>
      <c r="FX854" s="101">
        <f t="shared" si="453"/>
        <v>11</v>
      </c>
      <c r="FY854" s="101" t="str">
        <f t="shared" si="454"/>
        <v>专属强化石3</v>
      </c>
      <c r="FZ854" s="101">
        <f t="shared" si="455"/>
        <v>7</v>
      </c>
      <c r="GA854" s="101">
        <f t="shared" ref="GA854:GA917" si="460">IF($FT854&gt;0,INDEX(EP$6:EP$77,$FO854),"")</f>
        <v>0.02</v>
      </c>
      <c r="GB854" s="101">
        <f t="shared" ref="GB854:GB917" si="461">IF($FT854&gt;0,INDEX(EQ$6:EQ$77,$FO854),"")</f>
        <v>1</v>
      </c>
      <c r="GC854" s="101">
        <f t="shared" ref="GC854:GC917" si="462">IF($FT854&gt;0,INDEX(ER$6:ER$77,$FO854),"")</f>
        <v>72</v>
      </c>
      <c r="GD854" s="101">
        <f t="shared" ref="GD854:GD917" si="463">IF($FT854&gt;0,INDEX(EV$6:EV$77,$FO854),"")</f>
        <v>0</v>
      </c>
      <c r="GE854" s="101">
        <f t="shared" ref="GE854:GE917" si="464">IF($FT854&gt;0,INDEX(EW$6:EW$77,$FO854),"")</f>
        <v>1</v>
      </c>
      <c r="GF854" s="101">
        <f t="shared" ref="GF854:GF917" si="465">IF($FT854&gt;0,INDEX(EX$6:EX$77,$FO854),"")</f>
        <v>17</v>
      </c>
      <c r="GG854" s="101">
        <f t="shared" ref="GG854:GG917" si="466">IF($FT854&gt;0,INDEX(EY$6:EY$77,$FO854),"")</f>
        <v>1.04E-2</v>
      </c>
      <c r="GH854" s="101">
        <f t="shared" ref="GH854:GH917" si="467">IF($FT854&gt;0,INDEX(EZ$6:EZ$77,$FO854),"")</f>
        <v>1</v>
      </c>
      <c r="GI854" s="101">
        <f t="shared" ref="GI854:GI917" si="468">IF($FT854&gt;0,INDEX(FA$6:FA$77,$FO854),"")</f>
        <v>34</v>
      </c>
      <c r="GJ854" s="101">
        <f t="shared" ref="GJ854:GJ917" si="469">IF($FT854&gt;0,INDEX(FB$6:FB$77,$FO854),"")</f>
        <v>4.1700000000000001E-2</v>
      </c>
      <c r="GK854" s="101">
        <f t="shared" ref="GK854:GK917" si="470">IF($FT854&gt;0,INDEX(FC$6:FC$77,$FO854),"")</f>
        <v>1</v>
      </c>
      <c r="GL854" s="101">
        <f t="shared" ref="GL854:GL917" si="471">IF($FT854&gt;0,INDEX(FD$6:FD$77,$FO854),"")</f>
        <v>72</v>
      </c>
    </row>
    <row r="855" spans="170:194" ht="16.5" x14ac:dyDescent="0.2">
      <c r="FN855" s="101">
        <v>850</v>
      </c>
      <c r="FO855" s="101">
        <f t="shared" si="456"/>
        <v>45</v>
      </c>
      <c r="FP855" s="101">
        <f t="shared" si="449"/>
        <v>11</v>
      </c>
      <c r="FQ855" s="14">
        <f t="shared" si="450"/>
        <v>5</v>
      </c>
      <c r="FR855" s="101" t="str">
        <f t="shared" si="457"/>
        <v>夏侯惇专属武器-魂珠-5 9级</v>
      </c>
      <c r="FS855" s="101">
        <f t="shared" si="458"/>
        <v>5</v>
      </c>
      <c r="FT855" s="101">
        <f t="shared" si="459"/>
        <v>9</v>
      </c>
      <c r="FU855" s="101" t="str">
        <f t="shared" si="451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52"/>
        <v>专属强化石2</v>
      </c>
      <c r="FX855" s="101">
        <f t="shared" si="453"/>
        <v>14</v>
      </c>
      <c r="FY855" s="101" t="str">
        <f t="shared" si="454"/>
        <v>专属强化石3</v>
      </c>
      <c r="FZ855" s="101">
        <f t="shared" si="455"/>
        <v>9</v>
      </c>
      <c r="GA855" s="101">
        <f t="shared" si="460"/>
        <v>0.02</v>
      </c>
      <c r="GB855" s="101">
        <f t="shared" si="461"/>
        <v>1</v>
      </c>
      <c r="GC855" s="101">
        <f t="shared" si="462"/>
        <v>91</v>
      </c>
      <c r="GD855" s="101">
        <f t="shared" si="463"/>
        <v>0</v>
      </c>
      <c r="GE855" s="101">
        <f t="shared" si="464"/>
        <v>1</v>
      </c>
      <c r="GF855" s="101">
        <f t="shared" si="465"/>
        <v>21</v>
      </c>
      <c r="GG855" s="101">
        <f t="shared" si="466"/>
        <v>8.3000000000000001E-3</v>
      </c>
      <c r="GH855" s="101">
        <f t="shared" si="467"/>
        <v>1</v>
      </c>
      <c r="GI855" s="101">
        <f t="shared" si="468"/>
        <v>42</v>
      </c>
      <c r="GJ855" s="101">
        <f t="shared" si="469"/>
        <v>3.3099999999999997E-2</v>
      </c>
      <c r="GK855" s="101">
        <f t="shared" si="470"/>
        <v>1</v>
      </c>
      <c r="GL855" s="101">
        <f t="shared" si="471"/>
        <v>91</v>
      </c>
    </row>
    <row r="856" spans="170:194" ht="16.5" x14ac:dyDescent="0.2">
      <c r="FN856" s="101">
        <v>851</v>
      </c>
      <c r="FO856" s="101">
        <f t="shared" si="456"/>
        <v>0</v>
      </c>
      <c r="FP856" s="101">
        <f t="shared" si="449"/>
        <v>11</v>
      </c>
      <c r="FQ856" s="14">
        <f t="shared" si="450"/>
        <v>5</v>
      </c>
      <c r="FR856" s="101" t="str">
        <f t="shared" si="457"/>
        <v>夏侯惇专属武器-魂珠-6 0级</v>
      </c>
      <c r="FS856" s="101">
        <f t="shared" si="458"/>
        <v>6</v>
      </c>
      <c r="FT856" s="101">
        <f t="shared" si="459"/>
        <v>0</v>
      </c>
      <c r="FU856" s="101" t="str">
        <f t="shared" si="451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52"/>
        <v/>
      </c>
      <c r="FX856" s="101" t="str">
        <f t="shared" si="453"/>
        <v/>
      </c>
      <c r="FY856" s="101" t="str">
        <f t="shared" si="454"/>
        <v/>
      </c>
      <c r="FZ856" s="101" t="str">
        <f t="shared" si="455"/>
        <v/>
      </c>
      <c r="GA856" s="101" t="str">
        <f t="shared" si="460"/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5"/>
        <v/>
      </c>
      <c r="GG856" s="101" t="str">
        <f t="shared" si="466"/>
        <v/>
      </c>
      <c r="GH856" s="101" t="str">
        <f t="shared" si="467"/>
        <v/>
      </c>
      <c r="GI856" s="101" t="str">
        <f t="shared" si="468"/>
        <v/>
      </c>
      <c r="GJ856" s="101" t="str">
        <f t="shared" si="469"/>
        <v/>
      </c>
      <c r="GK856" s="101" t="str">
        <f t="shared" si="470"/>
        <v/>
      </c>
      <c r="GL856" s="101" t="str">
        <f t="shared" si="471"/>
        <v/>
      </c>
    </row>
    <row r="857" spans="170:194" ht="16.5" x14ac:dyDescent="0.2">
      <c r="FN857" s="101">
        <v>852</v>
      </c>
      <c r="FO857" s="101">
        <f t="shared" si="456"/>
        <v>46</v>
      </c>
      <c r="FP857" s="101">
        <f t="shared" si="449"/>
        <v>11</v>
      </c>
      <c r="FQ857" s="14">
        <f t="shared" si="450"/>
        <v>5</v>
      </c>
      <c r="FR857" s="101" t="str">
        <f t="shared" si="457"/>
        <v>夏侯惇专属武器-魂珠-6 1级</v>
      </c>
      <c r="FS857" s="101">
        <f t="shared" si="458"/>
        <v>6</v>
      </c>
      <c r="FT857" s="101">
        <f t="shared" si="459"/>
        <v>1</v>
      </c>
      <c r="FU857" s="101" t="str">
        <f t="shared" si="451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52"/>
        <v>专属强化石3</v>
      </c>
      <c r="FX857" s="101">
        <f t="shared" si="453"/>
        <v>5</v>
      </c>
      <c r="FY857" s="101" t="str">
        <f t="shared" si="454"/>
        <v>专属强化石4</v>
      </c>
      <c r="FZ857" s="101">
        <f t="shared" si="455"/>
        <v>1</v>
      </c>
      <c r="GA857" s="101">
        <f t="shared" si="460"/>
        <v>0.17</v>
      </c>
      <c r="GB857" s="101">
        <f t="shared" si="461"/>
        <v>1</v>
      </c>
      <c r="GC857" s="101">
        <f t="shared" si="462"/>
        <v>9</v>
      </c>
      <c r="GD857" s="101">
        <f t="shared" si="463"/>
        <v>0</v>
      </c>
      <c r="GE857" s="101">
        <f t="shared" si="464"/>
        <v>1</v>
      </c>
      <c r="GF857" s="101">
        <f t="shared" si="465"/>
        <v>2</v>
      </c>
      <c r="GG857" s="101">
        <f t="shared" si="466"/>
        <v>8.2900000000000001E-2</v>
      </c>
      <c r="GH857" s="101">
        <f t="shared" si="467"/>
        <v>1</v>
      </c>
      <c r="GI857" s="101">
        <f t="shared" si="468"/>
        <v>4</v>
      </c>
      <c r="GJ857" s="101">
        <f t="shared" si="469"/>
        <v>0.33139999999999997</v>
      </c>
      <c r="GK857" s="101">
        <f t="shared" si="470"/>
        <v>1</v>
      </c>
      <c r="GL857" s="101">
        <f t="shared" si="471"/>
        <v>9</v>
      </c>
    </row>
    <row r="858" spans="170:194" ht="16.5" x14ac:dyDescent="0.2">
      <c r="FN858" s="101">
        <v>853</v>
      </c>
      <c r="FO858" s="101">
        <f t="shared" si="456"/>
        <v>47</v>
      </c>
      <c r="FP858" s="101">
        <f t="shared" si="449"/>
        <v>11</v>
      </c>
      <c r="FQ858" s="14">
        <f t="shared" si="450"/>
        <v>5</v>
      </c>
      <c r="FR858" s="101" t="str">
        <f t="shared" si="457"/>
        <v>夏侯惇专属武器-魂珠-6 2级</v>
      </c>
      <c r="FS858" s="101">
        <f t="shared" si="458"/>
        <v>6</v>
      </c>
      <c r="FT858" s="101">
        <f t="shared" si="459"/>
        <v>2</v>
      </c>
      <c r="FU858" s="101" t="str">
        <f t="shared" si="451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52"/>
        <v>专属强化石3</v>
      </c>
      <c r="FX858" s="101">
        <f t="shared" si="453"/>
        <v>10</v>
      </c>
      <c r="FY858" s="101" t="str">
        <f t="shared" si="454"/>
        <v>专属强化石4</v>
      </c>
      <c r="FZ858" s="101">
        <f t="shared" si="455"/>
        <v>2</v>
      </c>
      <c r="GA858" s="101">
        <f t="shared" si="460"/>
        <v>0.17</v>
      </c>
      <c r="GB858" s="101">
        <f t="shared" si="461"/>
        <v>1</v>
      </c>
      <c r="GC858" s="101">
        <f t="shared" si="462"/>
        <v>9</v>
      </c>
      <c r="GD858" s="101">
        <f t="shared" si="463"/>
        <v>0</v>
      </c>
      <c r="GE858" s="101">
        <f t="shared" si="464"/>
        <v>1</v>
      </c>
      <c r="GF858" s="101">
        <f t="shared" si="465"/>
        <v>2</v>
      </c>
      <c r="GG858" s="101">
        <f t="shared" si="466"/>
        <v>8.2900000000000001E-2</v>
      </c>
      <c r="GH858" s="101">
        <f t="shared" si="467"/>
        <v>1</v>
      </c>
      <c r="GI858" s="101">
        <f t="shared" si="468"/>
        <v>4</v>
      </c>
      <c r="GJ858" s="101">
        <f t="shared" si="469"/>
        <v>0.33139999999999997</v>
      </c>
      <c r="GK858" s="101">
        <f t="shared" si="470"/>
        <v>1</v>
      </c>
      <c r="GL858" s="101">
        <f t="shared" si="471"/>
        <v>9</v>
      </c>
    </row>
    <row r="859" spans="170:194" ht="16.5" x14ac:dyDescent="0.2">
      <c r="FN859" s="101">
        <v>854</v>
      </c>
      <c r="FO859" s="101">
        <f t="shared" si="456"/>
        <v>48</v>
      </c>
      <c r="FP859" s="101">
        <f t="shared" si="449"/>
        <v>11</v>
      </c>
      <c r="FQ859" s="14">
        <f t="shared" si="450"/>
        <v>5</v>
      </c>
      <c r="FR859" s="101" t="str">
        <f t="shared" si="457"/>
        <v>夏侯惇专属武器-魂珠-6 3级</v>
      </c>
      <c r="FS859" s="101">
        <f t="shared" si="458"/>
        <v>6</v>
      </c>
      <c r="FT859" s="101">
        <f t="shared" si="459"/>
        <v>3</v>
      </c>
      <c r="FU859" s="101" t="str">
        <f t="shared" si="451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52"/>
        <v>专属强化石3</v>
      </c>
      <c r="FX859" s="101">
        <f t="shared" si="453"/>
        <v>10</v>
      </c>
      <c r="FY859" s="101" t="str">
        <f t="shared" si="454"/>
        <v>专属强化石4</v>
      </c>
      <c r="FZ859" s="101">
        <f t="shared" si="455"/>
        <v>2</v>
      </c>
      <c r="GA859" s="101">
        <f t="shared" si="460"/>
        <v>0.11</v>
      </c>
      <c r="GB859" s="101">
        <f t="shared" si="461"/>
        <v>1</v>
      </c>
      <c r="GC859" s="101">
        <f t="shared" si="462"/>
        <v>14</v>
      </c>
      <c r="GD859" s="101">
        <f t="shared" si="463"/>
        <v>0</v>
      </c>
      <c r="GE859" s="101">
        <f t="shared" si="464"/>
        <v>1</v>
      </c>
      <c r="GF859" s="101">
        <f t="shared" si="465"/>
        <v>3</v>
      </c>
      <c r="GG859" s="101">
        <f t="shared" si="466"/>
        <v>5.5199999999999999E-2</v>
      </c>
      <c r="GH859" s="101">
        <f t="shared" si="467"/>
        <v>1</v>
      </c>
      <c r="GI859" s="101">
        <f t="shared" si="468"/>
        <v>6</v>
      </c>
      <c r="GJ859" s="101">
        <f t="shared" si="469"/>
        <v>0.221</v>
      </c>
      <c r="GK859" s="101">
        <f t="shared" si="470"/>
        <v>1</v>
      </c>
      <c r="GL859" s="101">
        <f t="shared" si="471"/>
        <v>14</v>
      </c>
    </row>
    <row r="860" spans="170:194" ht="16.5" x14ac:dyDescent="0.2">
      <c r="FN860" s="101">
        <v>855</v>
      </c>
      <c r="FO860" s="101">
        <f t="shared" si="456"/>
        <v>49</v>
      </c>
      <c r="FP860" s="101">
        <f t="shared" si="449"/>
        <v>11</v>
      </c>
      <c r="FQ860" s="14">
        <f t="shared" si="450"/>
        <v>5</v>
      </c>
      <c r="FR860" s="101" t="str">
        <f t="shared" si="457"/>
        <v>夏侯惇专属武器-魂珠-6 4级</v>
      </c>
      <c r="FS860" s="101">
        <f t="shared" si="458"/>
        <v>6</v>
      </c>
      <c r="FT860" s="101">
        <f t="shared" si="459"/>
        <v>4</v>
      </c>
      <c r="FU860" s="101" t="str">
        <f t="shared" si="451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52"/>
        <v>专属强化石3</v>
      </c>
      <c r="FX860" s="101">
        <f t="shared" si="453"/>
        <v>15</v>
      </c>
      <c r="FY860" s="101" t="str">
        <f t="shared" si="454"/>
        <v>专属强化石4</v>
      </c>
      <c r="FZ860" s="101">
        <f t="shared" si="455"/>
        <v>3</v>
      </c>
      <c r="GA860" s="101">
        <f t="shared" si="460"/>
        <v>0.1</v>
      </c>
      <c r="GB860" s="101">
        <f t="shared" si="461"/>
        <v>1</v>
      </c>
      <c r="GC860" s="101">
        <f t="shared" si="462"/>
        <v>15</v>
      </c>
      <c r="GD860" s="101">
        <f t="shared" si="463"/>
        <v>0</v>
      </c>
      <c r="GE860" s="101">
        <f t="shared" si="464"/>
        <v>1</v>
      </c>
      <c r="GF860" s="101">
        <f t="shared" si="465"/>
        <v>4</v>
      </c>
      <c r="GG860" s="101">
        <f t="shared" si="466"/>
        <v>4.9700000000000001E-2</v>
      </c>
      <c r="GH860" s="101">
        <f t="shared" si="467"/>
        <v>1</v>
      </c>
      <c r="GI860" s="101">
        <f t="shared" si="468"/>
        <v>7</v>
      </c>
      <c r="GJ860" s="101">
        <f t="shared" si="469"/>
        <v>0.19889999999999999</v>
      </c>
      <c r="GK860" s="101">
        <f t="shared" si="470"/>
        <v>1</v>
      </c>
      <c r="GL860" s="101">
        <f t="shared" si="471"/>
        <v>15</v>
      </c>
    </row>
    <row r="861" spans="170:194" ht="16.5" x14ac:dyDescent="0.2">
      <c r="FN861" s="101">
        <v>856</v>
      </c>
      <c r="FO861" s="101">
        <f t="shared" si="456"/>
        <v>50</v>
      </c>
      <c r="FP861" s="101">
        <f t="shared" si="449"/>
        <v>11</v>
      </c>
      <c r="FQ861" s="14">
        <f t="shared" si="450"/>
        <v>5</v>
      </c>
      <c r="FR861" s="101" t="str">
        <f t="shared" si="457"/>
        <v>夏侯惇专属武器-魂珠-6 5级</v>
      </c>
      <c r="FS861" s="101">
        <f t="shared" si="458"/>
        <v>6</v>
      </c>
      <c r="FT861" s="101">
        <f t="shared" si="459"/>
        <v>5</v>
      </c>
      <c r="FU861" s="101" t="str">
        <f t="shared" si="451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52"/>
        <v>专属强化石3</v>
      </c>
      <c r="FX861" s="101">
        <f t="shared" si="453"/>
        <v>15</v>
      </c>
      <c r="FY861" s="101" t="str">
        <f t="shared" si="454"/>
        <v>专属强化石4</v>
      </c>
      <c r="FZ861" s="101">
        <f t="shared" si="455"/>
        <v>3</v>
      </c>
      <c r="GA861" s="101">
        <f t="shared" si="460"/>
        <v>0.06</v>
      </c>
      <c r="GB861" s="101">
        <f t="shared" si="461"/>
        <v>1</v>
      </c>
      <c r="GC861" s="101">
        <f t="shared" si="462"/>
        <v>24</v>
      </c>
      <c r="GD861" s="101">
        <f t="shared" si="463"/>
        <v>0</v>
      </c>
      <c r="GE861" s="101">
        <f t="shared" si="464"/>
        <v>1</v>
      </c>
      <c r="GF861" s="101">
        <f t="shared" si="465"/>
        <v>6</v>
      </c>
      <c r="GG861" s="101">
        <f t="shared" si="466"/>
        <v>3.1099999999999999E-2</v>
      </c>
      <c r="GH861" s="101">
        <f t="shared" si="467"/>
        <v>1</v>
      </c>
      <c r="GI861" s="101">
        <f t="shared" si="468"/>
        <v>11</v>
      </c>
      <c r="GJ861" s="101">
        <f t="shared" si="469"/>
        <v>0.12429999999999999</v>
      </c>
      <c r="GK861" s="101">
        <f t="shared" si="470"/>
        <v>1</v>
      </c>
      <c r="GL861" s="101">
        <f t="shared" si="471"/>
        <v>24</v>
      </c>
    </row>
    <row r="862" spans="170:194" ht="16.5" x14ac:dyDescent="0.2">
      <c r="FN862" s="101">
        <v>857</v>
      </c>
      <c r="FO862" s="101">
        <f t="shared" si="456"/>
        <v>51</v>
      </c>
      <c r="FP862" s="101">
        <f t="shared" si="449"/>
        <v>11</v>
      </c>
      <c r="FQ862" s="14">
        <f t="shared" si="450"/>
        <v>5</v>
      </c>
      <c r="FR862" s="101" t="str">
        <f t="shared" si="457"/>
        <v>夏侯惇专属武器-魂珠-6 6级</v>
      </c>
      <c r="FS862" s="101">
        <f t="shared" si="458"/>
        <v>6</v>
      </c>
      <c r="FT862" s="101">
        <f t="shared" si="459"/>
        <v>6</v>
      </c>
      <c r="FU862" s="101" t="str">
        <f t="shared" si="451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52"/>
        <v>专属强化石3</v>
      </c>
      <c r="FX862" s="101">
        <f t="shared" si="453"/>
        <v>20</v>
      </c>
      <c r="FY862" s="101" t="str">
        <f t="shared" si="454"/>
        <v>专属强化石4</v>
      </c>
      <c r="FZ862" s="101">
        <f t="shared" si="455"/>
        <v>4</v>
      </c>
      <c r="GA862" s="101">
        <f t="shared" si="460"/>
        <v>0.05</v>
      </c>
      <c r="GB862" s="101">
        <f t="shared" si="461"/>
        <v>1</v>
      </c>
      <c r="GC862" s="101">
        <f t="shared" si="462"/>
        <v>29</v>
      </c>
      <c r="GD862" s="101">
        <f t="shared" si="463"/>
        <v>0</v>
      </c>
      <c r="GE862" s="101">
        <f t="shared" si="464"/>
        <v>1</v>
      </c>
      <c r="GF862" s="101">
        <f t="shared" si="465"/>
        <v>7</v>
      </c>
      <c r="GG862" s="101">
        <f t="shared" si="466"/>
        <v>2.5499999999999998E-2</v>
      </c>
      <c r="GH862" s="101">
        <f t="shared" si="467"/>
        <v>1</v>
      </c>
      <c r="GI862" s="101">
        <f t="shared" si="468"/>
        <v>14</v>
      </c>
      <c r="GJ862" s="101">
        <f t="shared" si="469"/>
        <v>0.10199999999999999</v>
      </c>
      <c r="GK862" s="101">
        <f t="shared" si="470"/>
        <v>1</v>
      </c>
      <c r="GL862" s="101">
        <f t="shared" si="471"/>
        <v>29</v>
      </c>
    </row>
    <row r="863" spans="170:194" ht="16.5" x14ac:dyDescent="0.2">
      <c r="FN863" s="101">
        <v>858</v>
      </c>
      <c r="FO863" s="101">
        <f t="shared" si="456"/>
        <v>52</v>
      </c>
      <c r="FP863" s="101">
        <f t="shared" si="449"/>
        <v>11</v>
      </c>
      <c r="FQ863" s="14">
        <f t="shared" si="450"/>
        <v>5</v>
      </c>
      <c r="FR863" s="101" t="str">
        <f t="shared" si="457"/>
        <v>夏侯惇专属武器-魂珠-6 7级</v>
      </c>
      <c r="FS863" s="101">
        <f t="shared" si="458"/>
        <v>6</v>
      </c>
      <c r="FT863" s="101">
        <f t="shared" si="459"/>
        <v>7</v>
      </c>
      <c r="FU863" s="101" t="str">
        <f t="shared" si="451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52"/>
        <v>专属强化石3</v>
      </c>
      <c r="FX863" s="101">
        <f t="shared" si="453"/>
        <v>25</v>
      </c>
      <c r="FY863" s="101" t="str">
        <f t="shared" si="454"/>
        <v>专属强化石4</v>
      </c>
      <c r="FZ863" s="101">
        <f t="shared" si="455"/>
        <v>5</v>
      </c>
      <c r="GA863" s="101">
        <f t="shared" si="460"/>
        <v>0.04</v>
      </c>
      <c r="GB863" s="101">
        <f t="shared" si="461"/>
        <v>1</v>
      </c>
      <c r="GC863" s="101">
        <f t="shared" si="462"/>
        <v>38</v>
      </c>
      <c r="GD863" s="101">
        <f t="shared" si="463"/>
        <v>0</v>
      </c>
      <c r="GE863" s="101">
        <f t="shared" si="464"/>
        <v>1</v>
      </c>
      <c r="GF863" s="101">
        <f t="shared" si="465"/>
        <v>9</v>
      </c>
      <c r="GG863" s="101">
        <f t="shared" si="466"/>
        <v>1.9699999999999999E-2</v>
      </c>
      <c r="GH863" s="101">
        <f t="shared" si="467"/>
        <v>1</v>
      </c>
      <c r="GI863" s="101">
        <f t="shared" si="468"/>
        <v>18</v>
      </c>
      <c r="GJ863" s="101">
        <f t="shared" si="469"/>
        <v>7.8899999999999998E-2</v>
      </c>
      <c r="GK863" s="101">
        <f t="shared" si="470"/>
        <v>1</v>
      </c>
      <c r="GL863" s="101">
        <f t="shared" si="471"/>
        <v>38</v>
      </c>
    </row>
    <row r="864" spans="170:194" ht="16.5" x14ac:dyDescent="0.2">
      <c r="FN864" s="101">
        <v>859</v>
      </c>
      <c r="FO864" s="101">
        <f t="shared" si="456"/>
        <v>53</v>
      </c>
      <c r="FP864" s="101">
        <f t="shared" si="449"/>
        <v>11</v>
      </c>
      <c r="FQ864" s="14">
        <f t="shared" si="450"/>
        <v>5</v>
      </c>
      <c r="FR864" s="101" t="str">
        <f t="shared" si="457"/>
        <v>夏侯惇专属武器-魂珠-6 8级</v>
      </c>
      <c r="FS864" s="101">
        <f t="shared" si="458"/>
        <v>6</v>
      </c>
      <c r="FT864" s="101">
        <f t="shared" si="459"/>
        <v>8</v>
      </c>
      <c r="FU864" s="101" t="str">
        <f t="shared" si="451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52"/>
        <v>专属强化石3</v>
      </c>
      <c r="FX864" s="101">
        <f t="shared" si="453"/>
        <v>35</v>
      </c>
      <c r="FY864" s="101" t="str">
        <f t="shared" si="454"/>
        <v>专属强化石4</v>
      </c>
      <c r="FZ864" s="101">
        <f t="shared" si="455"/>
        <v>7</v>
      </c>
      <c r="GA864" s="101">
        <f t="shared" si="460"/>
        <v>0.03</v>
      </c>
      <c r="GB864" s="101">
        <f t="shared" si="461"/>
        <v>1</v>
      </c>
      <c r="GC864" s="101">
        <f t="shared" si="462"/>
        <v>44</v>
      </c>
      <c r="GD864" s="101">
        <f t="shared" si="463"/>
        <v>0</v>
      </c>
      <c r="GE864" s="101">
        <f t="shared" si="464"/>
        <v>1</v>
      </c>
      <c r="GF864" s="101">
        <f t="shared" si="465"/>
        <v>10</v>
      </c>
      <c r="GG864" s="101">
        <f t="shared" si="466"/>
        <v>1.7100000000000001E-2</v>
      </c>
      <c r="GH864" s="101">
        <f t="shared" si="467"/>
        <v>1</v>
      </c>
      <c r="GI864" s="101">
        <f t="shared" si="468"/>
        <v>21</v>
      </c>
      <c r="GJ864" s="101">
        <f t="shared" si="469"/>
        <v>6.8199999999999997E-2</v>
      </c>
      <c r="GK864" s="101">
        <f t="shared" si="470"/>
        <v>1</v>
      </c>
      <c r="GL864" s="101">
        <f t="shared" si="471"/>
        <v>44</v>
      </c>
    </row>
    <row r="865" spans="170:194" ht="16.5" x14ac:dyDescent="0.2">
      <c r="FN865" s="101">
        <v>860</v>
      </c>
      <c r="FO865" s="101">
        <f t="shared" si="456"/>
        <v>54</v>
      </c>
      <c r="FP865" s="101">
        <f t="shared" si="449"/>
        <v>11</v>
      </c>
      <c r="FQ865" s="14">
        <f t="shared" si="450"/>
        <v>5</v>
      </c>
      <c r="FR865" s="101" t="str">
        <f t="shared" si="457"/>
        <v>夏侯惇专属武器-魂珠-6 9级</v>
      </c>
      <c r="FS865" s="101">
        <f t="shared" si="458"/>
        <v>6</v>
      </c>
      <c r="FT865" s="101">
        <f t="shared" si="459"/>
        <v>9</v>
      </c>
      <c r="FU865" s="101" t="str">
        <f t="shared" si="451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52"/>
        <v>专属强化石3</v>
      </c>
      <c r="FX865" s="101">
        <f t="shared" si="453"/>
        <v>40</v>
      </c>
      <c r="FY865" s="101" t="str">
        <f t="shared" si="454"/>
        <v>专属强化石4</v>
      </c>
      <c r="FZ865" s="101">
        <f t="shared" si="455"/>
        <v>8</v>
      </c>
      <c r="GA865" s="101">
        <f t="shared" si="460"/>
        <v>0.02</v>
      </c>
      <c r="GB865" s="101">
        <f t="shared" si="461"/>
        <v>1</v>
      </c>
      <c r="GC865" s="101">
        <f t="shared" si="462"/>
        <v>62</v>
      </c>
      <c r="GD865" s="101">
        <f t="shared" si="463"/>
        <v>0</v>
      </c>
      <c r="GE865" s="101">
        <f t="shared" si="464"/>
        <v>1</v>
      </c>
      <c r="GF865" s="101">
        <f t="shared" si="465"/>
        <v>15</v>
      </c>
      <c r="GG865" s="101">
        <f t="shared" si="466"/>
        <v>1.21E-2</v>
      </c>
      <c r="GH865" s="101">
        <f t="shared" si="467"/>
        <v>1</v>
      </c>
      <c r="GI865" s="101">
        <f t="shared" si="468"/>
        <v>29</v>
      </c>
      <c r="GJ865" s="101">
        <f t="shared" si="469"/>
        <v>4.82E-2</v>
      </c>
      <c r="GK865" s="101">
        <f t="shared" si="470"/>
        <v>1</v>
      </c>
      <c r="GL865" s="101">
        <f t="shared" si="471"/>
        <v>62</v>
      </c>
    </row>
    <row r="866" spans="170:194" ht="16.5" x14ac:dyDescent="0.2">
      <c r="FN866" s="101">
        <v>861</v>
      </c>
      <c r="FO866" s="101">
        <f t="shared" si="456"/>
        <v>0</v>
      </c>
      <c r="FP866" s="101">
        <f t="shared" si="449"/>
        <v>11</v>
      </c>
      <c r="FQ866" s="14">
        <f t="shared" si="450"/>
        <v>5</v>
      </c>
      <c r="FR866" s="101" t="str">
        <f t="shared" si="457"/>
        <v>夏侯惇专属武器-魂珠-7 0级</v>
      </c>
      <c r="FS866" s="101">
        <f t="shared" si="458"/>
        <v>7</v>
      </c>
      <c r="FT866" s="101">
        <f t="shared" si="459"/>
        <v>0</v>
      </c>
      <c r="FU866" s="101" t="str">
        <f t="shared" si="451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52"/>
        <v/>
      </c>
      <c r="FX866" s="101" t="str">
        <f t="shared" si="453"/>
        <v/>
      </c>
      <c r="FY866" s="101" t="str">
        <f t="shared" si="454"/>
        <v/>
      </c>
      <c r="FZ866" s="101" t="str">
        <f t="shared" si="455"/>
        <v/>
      </c>
      <c r="GA866" s="101" t="str">
        <f t="shared" si="460"/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5"/>
        <v/>
      </c>
      <c r="GG866" s="101" t="str">
        <f t="shared" si="466"/>
        <v/>
      </c>
      <c r="GH866" s="101" t="str">
        <f t="shared" si="467"/>
        <v/>
      </c>
      <c r="GI866" s="101" t="str">
        <f t="shared" si="468"/>
        <v/>
      </c>
      <c r="GJ866" s="101" t="str">
        <f t="shared" si="469"/>
        <v/>
      </c>
      <c r="GK866" s="101" t="str">
        <f t="shared" si="470"/>
        <v/>
      </c>
      <c r="GL866" s="101" t="str">
        <f t="shared" si="471"/>
        <v/>
      </c>
    </row>
    <row r="867" spans="170:194" ht="16.5" x14ac:dyDescent="0.2">
      <c r="FN867" s="101">
        <v>862</v>
      </c>
      <c r="FO867" s="101">
        <f t="shared" si="456"/>
        <v>55</v>
      </c>
      <c r="FP867" s="101">
        <f t="shared" si="449"/>
        <v>11</v>
      </c>
      <c r="FQ867" s="14">
        <f t="shared" si="450"/>
        <v>5</v>
      </c>
      <c r="FR867" s="101" t="str">
        <f t="shared" si="457"/>
        <v>夏侯惇专属武器-魂珠-7 1级</v>
      </c>
      <c r="FS867" s="101">
        <f t="shared" si="458"/>
        <v>7</v>
      </c>
      <c r="FT867" s="101">
        <f t="shared" si="459"/>
        <v>1</v>
      </c>
      <c r="FU867" s="101" t="str">
        <f t="shared" si="451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52"/>
        <v>专属强化石3</v>
      </c>
      <c r="FX867" s="101">
        <f t="shared" si="453"/>
        <v>6</v>
      </c>
      <c r="FY867" s="101" t="str">
        <f t="shared" si="454"/>
        <v>专属强化石4</v>
      </c>
      <c r="FZ867" s="101">
        <f t="shared" si="455"/>
        <v>2</v>
      </c>
      <c r="GA867" s="101">
        <f t="shared" si="460"/>
        <v>0.2</v>
      </c>
      <c r="GB867" s="101">
        <f t="shared" si="461"/>
        <v>1</v>
      </c>
      <c r="GC867" s="101">
        <f t="shared" si="462"/>
        <v>8</v>
      </c>
      <c r="GD867" s="101">
        <f t="shared" si="463"/>
        <v>0</v>
      </c>
      <c r="GE867" s="101">
        <f t="shared" si="464"/>
        <v>1</v>
      </c>
      <c r="GF867" s="101">
        <f t="shared" si="465"/>
        <v>2</v>
      </c>
      <c r="GG867" s="101">
        <f t="shared" si="466"/>
        <v>9.9400000000000002E-2</v>
      </c>
      <c r="GH867" s="101">
        <f t="shared" si="467"/>
        <v>1</v>
      </c>
      <c r="GI867" s="101">
        <f t="shared" si="468"/>
        <v>4</v>
      </c>
      <c r="GJ867" s="101">
        <f t="shared" si="469"/>
        <v>0.3977</v>
      </c>
      <c r="GK867" s="101">
        <f t="shared" si="470"/>
        <v>1</v>
      </c>
      <c r="GL867" s="101">
        <f t="shared" si="471"/>
        <v>8</v>
      </c>
    </row>
    <row r="868" spans="170:194" ht="16.5" x14ac:dyDescent="0.2">
      <c r="FN868" s="101">
        <v>863</v>
      </c>
      <c r="FO868" s="101">
        <f t="shared" si="456"/>
        <v>56</v>
      </c>
      <c r="FP868" s="101">
        <f t="shared" si="449"/>
        <v>11</v>
      </c>
      <c r="FQ868" s="14">
        <f t="shared" si="450"/>
        <v>5</v>
      </c>
      <c r="FR868" s="101" t="str">
        <f t="shared" si="457"/>
        <v>夏侯惇专属武器-魂珠-7 2级</v>
      </c>
      <c r="FS868" s="101">
        <f t="shared" si="458"/>
        <v>7</v>
      </c>
      <c r="FT868" s="101">
        <f t="shared" si="459"/>
        <v>2</v>
      </c>
      <c r="FU868" s="101" t="str">
        <f t="shared" si="451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52"/>
        <v>专属强化石3</v>
      </c>
      <c r="FX868" s="101">
        <f t="shared" si="453"/>
        <v>6</v>
      </c>
      <c r="FY868" s="101" t="str">
        <f t="shared" si="454"/>
        <v>专属强化石4</v>
      </c>
      <c r="FZ868" s="101">
        <f t="shared" si="455"/>
        <v>2</v>
      </c>
      <c r="GA868" s="101">
        <f t="shared" si="460"/>
        <v>0.1</v>
      </c>
      <c r="GB868" s="101">
        <f t="shared" si="461"/>
        <v>1</v>
      </c>
      <c r="GC868" s="101">
        <f t="shared" si="462"/>
        <v>15</v>
      </c>
      <c r="GD868" s="101">
        <f t="shared" si="463"/>
        <v>0</v>
      </c>
      <c r="GE868" s="101">
        <f t="shared" si="464"/>
        <v>1</v>
      </c>
      <c r="GF868" s="101">
        <f t="shared" si="465"/>
        <v>4</v>
      </c>
      <c r="GG868" s="101">
        <f t="shared" si="466"/>
        <v>4.9700000000000001E-2</v>
      </c>
      <c r="GH868" s="101">
        <f t="shared" si="467"/>
        <v>1</v>
      </c>
      <c r="GI868" s="101">
        <f t="shared" si="468"/>
        <v>7</v>
      </c>
      <c r="GJ868" s="101">
        <f t="shared" si="469"/>
        <v>0.19889999999999999</v>
      </c>
      <c r="GK868" s="101">
        <f t="shared" si="470"/>
        <v>1</v>
      </c>
      <c r="GL868" s="101">
        <f t="shared" si="471"/>
        <v>15</v>
      </c>
    </row>
    <row r="869" spans="170:194" ht="16.5" x14ac:dyDescent="0.2">
      <c r="FN869" s="101">
        <v>864</v>
      </c>
      <c r="FO869" s="101">
        <f t="shared" si="456"/>
        <v>57</v>
      </c>
      <c r="FP869" s="101">
        <f t="shared" si="449"/>
        <v>11</v>
      </c>
      <c r="FQ869" s="14">
        <f t="shared" si="450"/>
        <v>5</v>
      </c>
      <c r="FR869" s="101" t="str">
        <f t="shared" si="457"/>
        <v>夏侯惇专属武器-魂珠-7 3级</v>
      </c>
      <c r="FS869" s="101">
        <f t="shared" si="458"/>
        <v>7</v>
      </c>
      <c r="FT869" s="101">
        <f t="shared" si="459"/>
        <v>3</v>
      </c>
      <c r="FU869" s="101" t="str">
        <f t="shared" si="451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52"/>
        <v>专属强化石3</v>
      </c>
      <c r="FX869" s="101">
        <f t="shared" si="453"/>
        <v>9</v>
      </c>
      <c r="FY869" s="101" t="str">
        <f t="shared" si="454"/>
        <v>专属强化石4</v>
      </c>
      <c r="FZ869" s="101">
        <f t="shared" si="455"/>
        <v>3</v>
      </c>
      <c r="GA869" s="101">
        <f t="shared" si="460"/>
        <v>0.1</v>
      </c>
      <c r="GB869" s="101">
        <f t="shared" si="461"/>
        <v>1</v>
      </c>
      <c r="GC869" s="101">
        <f t="shared" si="462"/>
        <v>15</v>
      </c>
      <c r="GD869" s="101">
        <f t="shared" si="463"/>
        <v>0</v>
      </c>
      <c r="GE869" s="101">
        <f t="shared" si="464"/>
        <v>1</v>
      </c>
      <c r="GF869" s="101">
        <f t="shared" si="465"/>
        <v>4</v>
      </c>
      <c r="GG869" s="101">
        <f t="shared" si="466"/>
        <v>4.9700000000000001E-2</v>
      </c>
      <c r="GH869" s="101">
        <f t="shared" si="467"/>
        <v>1</v>
      </c>
      <c r="GI869" s="101">
        <f t="shared" si="468"/>
        <v>7</v>
      </c>
      <c r="GJ869" s="101">
        <f t="shared" si="469"/>
        <v>0.19889999999999999</v>
      </c>
      <c r="GK869" s="101">
        <f t="shared" si="470"/>
        <v>1</v>
      </c>
      <c r="GL869" s="101">
        <f t="shared" si="471"/>
        <v>15</v>
      </c>
    </row>
    <row r="870" spans="170:194" ht="16.5" x14ac:dyDescent="0.2">
      <c r="FN870" s="101">
        <v>865</v>
      </c>
      <c r="FO870" s="101">
        <f t="shared" si="456"/>
        <v>58</v>
      </c>
      <c r="FP870" s="101">
        <f t="shared" si="449"/>
        <v>11</v>
      </c>
      <c r="FQ870" s="14">
        <f t="shared" si="450"/>
        <v>5</v>
      </c>
      <c r="FR870" s="101" t="str">
        <f t="shared" si="457"/>
        <v>夏侯惇专属武器-魂珠-7 4级</v>
      </c>
      <c r="FS870" s="101">
        <f t="shared" si="458"/>
        <v>7</v>
      </c>
      <c r="FT870" s="101">
        <f t="shared" si="459"/>
        <v>4</v>
      </c>
      <c r="FU870" s="101" t="str">
        <f t="shared" si="451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52"/>
        <v>专属强化石3</v>
      </c>
      <c r="FX870" s="101">
        <f t="shared" si="453"/>
        <v>12</v>
      </c>
      <c r="FY870" s="101" t="str">
        <f t="shared" si="454"/>
        <v>专属强化石4</v>
      </c>
      <c r="FZ870" s="101">
        <f t="shared" si="455"/>
        <v>4</v>
      </c>
      <c r="GA870" s="101">
        <f t="shared" si="460"/>
        <v>0.08</v>
      </c>
      <c r="GB870" s="101">
        <f t="shared" si="461"/>
        <v>1</v>
      </c>
      <c r="GC870" s="101">
        <f t="shared" si="462"/>
        <v>19</v>
      </c>
      <c r="GD870" s="101">
        <f t="shared" si="463"/>
        <v>0</v>
      </c>
      <c r="GE870" s="101">
        <f t="shared" si="464"/>
        <v>1</v>
      </c>
      <c r="GF870" s="101">
        <f t="shared" si="465"/>
        <v>4</v>
      </c>
      <c r="GG870" s="101">
        <f t="shared" si="466"/>
        <v>3.9800000000000002E-2</v>
      </c>
      <c r="GH870" s="101">
        <f t="shared" si="467"/>
        <v>1</v>
      </c>
      <c r="GI870" s="101">
        <f t="shared" si="468"/>
        <v>9</v>
      </c>
      <c r="GJ870" s="101">
        <f t="shared" si="469"/>
        <v>0.15909999999999999</v>
      </c>
      <c r="GK870" s="101">
        <f t="shared" si="470"/>
        <v>1</v>
      </c>
      <c r="GL870" s="101">
        <f t="shared" si="471"/>
        <v>19</v>
      </c>
    </row>
    <row r="871" spans="170:194" ht="16.5" x14ac:dyDescent="0.2">
      <c r="FN871" s="101">
        <v>866</v>
      </c>
      <c r="FO871" s="101">
        <f t="shared" si="456"/>
        <v>59</v>
      </c>
      <c r="FP871" s="101">
        <f t="shared" si="449"/>
        <v>11</v>
      </c>
      <c r="FQ871" s="14">
        <f t="shared" si="450"/>
        <v>5</v>
      </c>
      <c r="FR871" s="101" t="str">
        <f t="shared" si="457"/>
        <v>夏侯惇专属武器-魂珠-7 5级</v>
      </c>
      <c r="FS871" s="101">
        <f t="shared" si="458"/>
        <v>7</v>
      </c>
      <c r="FT871" s="101">
        <f t="shared" si="459"/>
        <v>5</v>
      </c>
      <c r="FU871" s="101" t="str">
        <f t="shared" si="451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52"/>
        <v>专属强化石3</v>
      </c>
      <c r="FX871" s="101">
        <f t="shared" si="453"/>
        <v>12</v>
      </c>
      <c r="FY871" s="101" t="str">
        <f t="shared" si="454"/>
        <v>专属强化石4</v>
      </c>
      <c r="FZ871" s="101">
        <f t="shared" si="455"/>
        <v>4</v>
      </c>
      <c r="GA871" s="101">
        <f t="shared" si="460"/>
        <v>0.05</v>
      </c>
      <c r="GB871" s="101">
        <f t="shared" si="461"/>
        <v>1</v>
      </c>
      <c r="GC871" s="101">
        <f t="shared" si="462"/>
        <v>30</v>
      </c>
      <c r="GD871" s="101">
        <f t="shared" si="463"/>
        <v>0</v>
      </c>
      <c r="GE871" s="101">
        <f t="shared" si="464"/>
        <v>1</v>
      </c>
      <c r="GF871" s="101">
        <f t="shared" si="465"/>
        <v>7</v>
      </c>
      <c r="GG871" s="101">
        <f t="shared" si="466"/>
        <v>2.4899999999999999E-2</v>
      </c>
      <c r="GH871" s="101">
        <f t="shared" si="467"/>
        <v>1</v>
      </c>
      <c r="GI871" s="101">
        <f t="shared" si="468"/>
        <v>14</v>
      </c>
      <c r="GJ871" s="101">
        <f t="shared" si="469"/>
        <v>9.9400000000000002E-2</v>
      </c>
      <c r="GK871" s="101">
        <f t="shared" si="470"/>
        <v>1</v>
      </c>
      <c r="GL871" s="101">
        <f t="shared" si="471"/>
        <v>30</v>
      </c>
    </row>
    <row r="872" spans="170:194" ht="16.5" x14ac:dyDescent="0.2">
      <c r="FN872" s="101">
        <v>867</v>
      </c>
      <c r="FO872" s="101">
        <f t="shared" si="456"/>
        <v>60</v>
      </c>
      <c r="FP872" s="101">
        <f t="shared" si="449"/>
        <v>11</v>
      </c>
      <c r="FQ872" s="14">
        <f t="shared" si="450"/>
        <v>5</v>
      </c>
      <c r="FR872" s="101" t="str">
        <f t="shared" si="457"/>
        <v>夏侯惇专属武器-魂珠-7 6级</v>
      </c>
      <c r="FS872" s="101">
        <f t="shared" si="458"/>
        <v>7</v>
      </c>
      <c r="FT872" s="101">
        <f t="shared" si="459"/>
        <v>6</v>
      </c>
      <c r="FU872" s="101" t="str">
        <f t="shared" si="451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52"/>
        <v>专属强化石3</v>
      </c>
      <c r="FX872" s="101">
        <f t="shared" si="453"/>
        <v>15</v>
      </c>
      <c r="FY872" s="101" t="str">
        <f t="shared" si="454"/>
        <v>专属强化石4</v>
      </c>
      <c r="FZ872" s="101">
        <f t="shared" si="455"/>
        <v>5</v>
      </c>
      <c r="GA872" s="101">
        <f t="shared" si="460"/>
        <v>0.04</v>
      </c>
      <c r="GB872" s="101">
        <f t="shared" si="461"/>
        <v>1</v>
      </c>
      <c r="GC872" s="101">
        <f t="shared" si="462"/>
        <v>39</v>
      </c>
      <c r="GD872" s="101">
        <f t="shared" si="463"/>
        <v>0</v>
      </c>
      <c r="GE872" s="101">
        <f t="shared" si="464"/>
        <v>1</v>
      </c>
      <c r="GF872" s="101">
        <f t="shared" si="465"/>
        <v>9</v>
      </c>
      <c r="GG872" s="101">
        <f t="shared" si="466"/>
        <v>1.9099999999999999E-2</v>
      </c>
      <c r="GH872" s="101">
        <f t="shared" si="467"/>
        <v>1</v>
      </c>
      <c r="GI872" s="101">
        <f t="shared" si="468"/>
        <v>18</v>
      </c>
      <c r="GJ872" s="101">
        <f t="shared" si="469"/>
        <v>7.6499999999999999E-2</v>
      </c>
      <c r="GK872" s="101">
        <f t="shared" si="470"/>
        <v>1</v>
      </c>
      <c r="GL872" s="101">
        <f t="shared" si="471"/>
        <v>39</v>
      </c>
    </row>
    <row r="873" spans="170:194" ht="16.5" x14ac:dyDescent="0.2">
      <c r="FN873" s="101">
        <v>868</v>
      </c>
      <c r="FO873" s="101">
        <f t="shared" si="456"/>
        <v>61</v>
      </c>
      <c r="FP873" s="101">
        <f t="shared" si="449"/>
        <v>11</v>
      </c>
      <c r="FQ873" s="14">
        <f t="shared" si="450"/>
        <v>5</v>
      </c>
      <c r="FR873" s="101" t="str">
        <f t="shared" si="457"/>
        <v>夏侯惇专属武器-魂珠-7 7级</v>
      </c>
      <c r="FS873" s="101">
        <f t="shared" si="458"/>
        <v>7</v>
      </c>
      <c r="FT873" s="101">
        <f t="shared" si="459"/>
        <v>7</v>
      </c>
      <c r="FU873" s="101" t="str">
        <f t="shared" si="451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52"/>
        <v>专属强化石3</v>
      </c>
      <c r="FX873" s="101">
        <f t="shared" si="453"/>
        <v>21</v>
      </c>
      <c r="FY873" s="101" t="str">
        <f t="shared" si="454"/>
        <v>专属强化石4</v>
      </c>
      <c r="FZ873" s="101">
        <f t="shared" si="455"/>
        <v>7</v>
      </c>
      <c r="GA873" s="101">
        <f t="shared" si="460"/>
        <v>0.03</v>
      </c>
      <c r="GB873" s="101">
        <f t="shared" si="461"/>
        <v>1</v>
      </c>
      <c r="GC873" s="101">
        <f t="shared" si="462"/>
        <v>45</v>
      </c>
      <c r="GD873" s="101">
        <f t="shared" si="463"/>
        <v>0</v>
      </c>
      <c r="GE873" s="101">
        <f t="shared" si="464"/>
        <v>1</v>
      </c>
      <c r="GF873" s="101">
        <f t="shared" si="465"/>
        <v>11</v>
      </c>
      <c r="GG873" s="101">
        <f t="shared" si="466"/>
        <v>1.66E-2</v>
      </c>
      <c r="GH873" s="101">
        <f t="shared" si="467"/>
        <v>1</v>
      </c>
      <c r="GI873" s="101">
        <f t="shared" si="468"/>
        <v>21</v>
      </c>
      <c r="GJ873" s="101">
        <f t="shared" si="469"/>
        <v>6.6299999999999998E-2</v>
      </c>
      <c r="GK873" s="101">
        <f t="shared" si="470"/>
        <v>1</v>
      </c>
      <c r="GL873" s="101">
        <f t="shared" si="471"/>
        <v>45</v>
      </c>
    </row>
    <row r="874" spans="170:194" ht="16.5" x14ac:dyDescent="0.2">
      <c r="FN874" s="101">
        <v>869</v>
      </c>
      <c r="FO874" s="101">
        <f t="shared" si="456"/>
        <v>62</v>
      </c>
      <c r="FP874" s="101">
        <f t="shared" si="449"/>
        <v>11</v>
      </c>
      <c r="FQ874" s="14">
        <f t="shared" si="450"/>
        <v>5</v>
      </c>
      <c r="FR874" s="101" t="str">
        <f t="shared" si="457"/>
        <v>夏侯惇专属武器-魂珠-7 8级</v>
      </c>
      <c r="FS874" s="101">
        <f t="shared" si="458"/>
        <v>7</v>
      </c>
      <c r="FT874" s="101">
        <f t="shared" si="459"/>
        <v>8</v>
      </c>
      <c r="FU874" s="101" t="str">
        <f t="shared" si="451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52"/>
        <v>专属强化石3</v>
      </c>
      <c r="FX874" s="101">
        <f t="shared" si="453"/>
        <v>24</v>
      </c>
      <c r="FY874" s="101" t="str">
        <f t="shared" si="454"/>
        <v>专属强化石4</v>
      </c>
      <c r="FZ874" s="101">
        <f t="shared" si="455"/>
        <v>8</v>
      </c>
      <c r="GA874" s="101">
        <f t="shared" si="460"/>
        <v>0.02</v>
      </c>
      <c r="GB874" s="101">
        <f t="shared" si="461"/>
        <v>1</v>
      </c>
      <c r="GC874" s="101">
        <f t="shared" si="462"/>
        <v>64</v>
      </c>
      <c r="GD874" s="101">
        <f t="shared" si="463"/>
        <v>0</v>
      </c>
      <c r="GE874" s="101">
        <f t="shared" si="464"/>
        <v>1</v>
      </c>
      <c r="GF874" s="101">
        <f t="shared" si="465"/>
        <v>15</v>
      </c>
      <c r="GG874" s="101">
        <f t="shared" si="466"/>
        <v>1.17E-2</v>
      </c>
      <c r="GH874" s="101">
        <f t="shared" si="467"/>
        <v>1</v>
      </c>
      <c r="GI874" s="101">
        <f t="shared" si="468"/>
        <v>30</v>
      </c>
      <c r="GJ874" s="101">
        <f t="shared" si="469"/>
        <v>4.6800000000000001E-2</v>
      </c>
      <c r="GK874" s="101">
        <f t="shared" si="470"/>
        <v>1</v>
      </c>
      <c r="GL874" s="101">
        <f t="shared" si="471"/>
        <v>64</v>
      </c>
    </row>
    <row r="875" spans="170:194" ht="16.5" x14ac:dyDescent="0.2">
      <c r="FN875" s="101">
        <v>870</v>
      </c>
      <c r="FO875" s="101">
        <f t="shared" si="456"/>
        <v>63</v>
      </c>
      <c r="FP875" s="101">
        <f t="shared" si="449"/>
        <v>11</v>
      </c>
      <c r="FQ875" s="14">
        <f t="shared" si="450"/>
        <v>5</v>
      </c>
      <c r="FR875" s="101" t="str">
        <f t="shared" si="457"/>
        <v>夏侯惇专属武器-魂珠-7 9级</v>
      </c>
      <c r="FS875" s="101">
        <f t="shared" si="458"/>
        <v>7</v>
      </c>
      <c r="FT875" s="101">
        <f t="shared" si="459"/>
        <v>9</v>
      </c>
      <c r="FU875" s="101" t="str">
        <f t="shared" si="451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52"/>
        <v>专属强化石3</v>
      </c>
      <c r="FX875" s="101">
        <f t="shared" si="453"/>
        <v>30</v>
      </c>
      <c r="FY875" s="101" t="str">
        <f t="shared" si="454"/>
        <v>专属强化石4</v>
      </c>
      <c r="FZ875" s="101">
        <f t="shared" si="455"/>
        <v>10</v>
      </c>
      <c r="GA875" s="101">
        <f t="shared" si="460"/>
        <v>0.02</v>
      </c>
      <c r="GB875" s="101">
        <f t="shared" si="461"/>
        <v>1</v>
      </c>
      <c r="GC875" s="101">
        <f t="shared" si="462"/>
        <v>83</v>
      </c>
      <c r="GD875" s="101">
        <f t="shared" si="463"/>
        <v>0</v>
      </c>
      <c r="GE875" s="101">
        <f t="shared" si="464"/>
        <v>1</v>
      </c>
      <c r="GF875" s="101">
        <f t="shared" si="465"/>
        <v>19</v>
      </c>
      <c r="GG875" s="101">
        <f t="shared" si="466"/>
        <v>8.9999999999999993E-3</v>
      </c>
      <c r="GH875" s="101">
        <f t="shared" si="467"/>
        <v>1</v>
      </c>
      <c r="GI875" s="101">
        <f t="shared" si="468"/>
        <v>39</v>
      </c>
      <c r="GJ875" s="101">
        <f t="shared" si="469"/>
        <v>3.6200000000000003E-2</v>
      </c>
      <c r="GK875" s="101">
        <f t="shared" si="470"/>
        <v>1</v>
      </c>
      <c r="GL875" s="101">
        <f t="shared" si="471"/>
        <v>83</v>
      </c>
    </row>
    <row r="876" spans="170:194" ht="16.5" x14ac:dyDescent="0.2">
      <c r="FN876" s="101">
        <v>871</v>
      </c>
      <c r="FO876" s="101">
        <f t="shared" si="456"/>
        <v>0</v>
      </c>
      <c r="FP876" s="101">
        <f t="shared" si="449"/>
        <v>11</v>
      </c>
      <c r="FQ876" s="14">
        <f t="shared" si="450"/>
        <v>5</v>
      </c>
      <c r="FR876" s="101" t="str">
        <f t="shared" si="457"/>
        <v>夏侯惇专属武器-魂珠-8 0级</v>
      </c>
      <c r="FS876" s="101">
        <f t="shared" si="458"/>
        <v>8</v>
      </c>
      <c r="FT876" s="101">
        <f t="shared" si="459"/>
        <v>0</v>
      </c>
      <c r="FU876" s="101" t="str">
        <f t="shared" si="451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52"/>
        <v/>
      </c>
      <c r="FX876" s="101" t="str">
        <f t="shared" si="453"/>
        <v/>
      </c>
      <c r="FY876" s="101" t="str">
        <f t="shared" si="454"/>
        <v/>
      </c>
      <c r="FZ876" s="101" t="str">
        <f t="shared" si="455"/>
        <v/>
      </c>
      <c r="GA876" s="101" t="str">
        <f t="shared" si="460"/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5"/>
        <v/>
      </c>
      <c r="GG876" s="101" t="str">
        <f t="shared" si="466"/>
        <v/>
      </c>
      <c r="GH876" s="101" t="str">
        <f t="shared" si="467"/>
        <v/>
      </c>
      <c r="GI876" s="101" t="str">
        <f t="shared" si="468"/>
        <v/>
      </c>
      <c r="GJ876" s="101" t="str">
        <f t="shared" si="469"/>
        <v/>
      </c>
      <c r="GK876" s="101" t="str">
        <f t="shared" si="470"/>
        <v/>
      </c>
      <c r="GL876" s="101" t="str">
        <f t="shared" si="471"/>
        <v/>
      </c>
    </row>
    <row r="877" spans="170:194" ht="16.5" x14ac:dyDescent="0.2">
      <c r="FN877" s="101">
        <v>872</v>
      </c>
      <c r="FO877" s="101">
        <f t="shared" si="456"/>
        <v>64</v>
      </c>
      <c r="FP877" s="101">
        <f t="shared" si="449"/>
        <v>11</v>
      </c>
      <c r="FQ877" s="14">
        <f t="shared" si="450"/>
        <v>5</v>
      </c>
      <c r="FR877" s="101" t="str">
        <f t="shared" si="457"/>
        <v>夏侯惇专属武器-魂珠-8 1级</v>
      </c>
      <c r="FS877" s="101">
        <f t="shared" si="458"/>
        <v>8</v>
      </c>
      <c r="FT877" s="101">
        <f t="shared" si="459"/>
        <v>1</v>
      </c>
      <c r="FU877" s="101" t="str">
        <f t="shared" si="451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52"/>
        <v>专属强化石4</v>
      </c>
      <c r="FX877" s="101">
        <f t="shared" si="453"/>
        <v>5</v>
      </c>
      <c r="FY877" s="101" t="str">
        <f t="shared" si="454"/>
        <v/>
      </c>
      <c r="FZ877" s="101" t="str">
        <f t="shared" si="455"/>
        <v/>
      </c>
      <c r="GA877" s="101">
        <f t="shared" si="460"/>
        <v>0.11</v>
      </c>
      <c r="GB877" s="101">
        <f t="shared" si="461"/>
        <v>1</v>
      </c>
      <c r="GC877" s="101">
        <f t="shared" si="462"/>
        <v>13</v>
      </c>
      <c r="GD877" s="101">
        <f t="shared" si="463"/>
        <v>0</v>
      </c>
      <c r="GE877" s="101">
        <f t="shared" si="464"/>
        <v>1</v>
      </c>
      <c r="GF877" s="101">
        <f t="shared" si="465"/>
        <v>3</v>
      </c>
      <c r="GG877" s="101">
        <f t="shared" si="466"/>
        <v>5.6500000000000002E-2</v>
      </c>
      <c r="GH877" s="101">
        <f t="shared" si="467"/>
        <v>1</v>
      </c>
      <c r="GI877" s="101">
        <f t="shared" si="468"/>
        <v>6</v>
      </c>
      <c r="GJ877" s="101">
        <f t="shared" si="469"/>
        <v>0.22600000000000001</v>
      </c>
      <c r="GK877" s="101">
        <f t="shared" si="470"/>
        <v>1</v>
      </c>
      <c r="GL877" s="101">
        <f t="shared" si="471"/>
        <v>13</v>
      </c>
    </row>
    <row r="878" spans="170:194" ht="16.5" x14ac:dyDescent="0.2">
      <c r="FN878" s="101">
        <v>873</v>
      </c>
      <c r="FO878" s="101">
        <f t="shared" si="456"/>
        <v>65</v>
      </c>
      <c r="FP878" s="101">
        <f t="shared" si="449"/>
        <v>11</v>
      </c>
      <c r="FQ878" s="14">
        <f t="shared" si="450"/>
        <v>5</v>
      </c>
      <c r="FR878" s="101" t="str">
        <f t="shared" si="457"/>
        <v>夏侯惇专属武器-魂珠-8 2级</v>
      </c>
      <c r="FS878" s="101">
        <f t="shared" si="458"/>
        <v>8</v>
      </c>
      <c r="FT878" s="101">
        <f t="shared" si="459"/>
        <v>2</v>
      </c>
      <c r="FU878" s="101" t="str">
        <f t="shared" si="451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52"/>
        <v>专属强化石4</v>
      </c>
      <c r="FX878" s="101">
        <f t="shared" si="453"/>
        <v>8</v>
      </c>
      <c r="FY878" s="101" t="str">
        <f t="shared" si="454"/>
        <v/>
      </c>
      <c r="FZ878" s="101" t="str">
        <f t="shared" si="455"/>
        <v/>
      </c>
      <c r="GA878" s="101">
        <f t="shared" si="460"/>
        <v>0.09</v>
      </c>
      <c r="GB878" s="101">
        <f t="shared" si="461"/>
        <v>1</v>
      </c>
      <c r="GC878" s="101">
        <f t="shared" si="462"/>
        <v>17</v>
      </c>
      <c r="GD878" s="101">
        <f t="shared" si="463"/>
        <v>0</v>
      </c>
      <c r="GE878" s="101">
        <f t="shared" si="464"/>
        <v>1</v>
      </c>
      <c r="GF878" s="101">
        <f t="shared" si="465"/>
        <v>4</v>
      </c>
      <c r="GG878" s="101">
        <f t="shared" si="466"/>
        <v>4.5199999999999997E-2</v>
      </c>
      <c r="GH878" s="101">
        <f t="shared" si="467"/>
        <v>1</v>
      </c>
      <c r="GI878" s="101">
        <f t="shared" si="468"/>
        <v>8</v>
      </c>
      <c r="GJ878" s="101">
        <f t="shared" si="469"/>
        <v>0.18079999999999999</v>
      </c>
      <c r="GK878" s="101">
        <f t="shared" si="470"/>
        <v>1</v>
      </c>
      <c r="GL878" s="101">
        <f t="shared" si="471"/>
        <v>17</v>
      </c>
    </row>
    <row r="879" spans="170:194" ht="16.5" x14ac:dyDescent="0.2">
      <c r="FN879" s="101">
        <v>874</v>
      </c>
      <c r="FO879" s="101">
        <f t="shared" si="456"/>
        <v>66</v>
      </c>
      <c r="FP879" s="101">
        <f t="shared" si="449"/>
        <v>11</v>
      </c>
      <c r="FQ879" s="14">
        <f t="shared" si="450"/>
        <v>5</v>
      </c>
      <c r="FR879" s="101" t="str">
        <f t="shared" si="457"/>
        <v>夏侯惇专属武器-魂珠-8 3级</v>
      </c>
      <c r="FS879" s="101">
        <f t="shared" si="458"/>
        <v>8</v>
      </c>
      <c r="FT879" s="101">
        <f t="shared" si="459"/>
        <v>3</v>
      </c>
      <c r="FU879" s="101" t="str">
        <f t="shared" si="451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52"/>
        <v>专属强化石4</v>
      </c>
      <c r="FX879" s="101">
        <f t="shared" si="453"/>
        <v>10</v>
      </c>
      <c r="FY879" s="101" t="str">
        <f t="shared" si="454"/>
        <v/>
      </c>
      <c r="FZ879" s="101" t="str">
        <f t="shared" si="455"/>
        <v/>
      </c>
      <c r="GA879" s="101">
        <f t="shared" si="460"/>
        <v>0.08</v>
      </c>
      <c r="GB879" s="101">
        <f t="shared" si="461"/>
        <v>1</v>
      </c>
      <c r="GC879" s="101">
        <f t="shared" si="462"/>
        <v>20</v>
      </c>
      <c r="GD879" s="101">
        <f t="shared" si="463"/>
        <v>0</v>
      </c>
      <c r="GE879" s="101">
        <f t="shared" si="464"/>
        <v>1</v>
      </c>
      <c r="GF879" s="101">
        <f t="shared" si="465"/>
        <v>5</v>
      </c>
      <c r="GG879" s="101">
        <f t="shared" si="466"/>
        <v>3.7699999999999997E-2</v>
      </c>
      <c r="GH879" s="101">
        <f t="shared" si="467"/>
        <v>1</v>
      </c>
      <c r="GI879" s="101">
        <f t="shared" si="468"/>
        <v>9</v>
      </c>
      <c r="GJ879" s="101">
        <f t="shared" si="469"/>
        <v>0.1507</v>
      </c>
      <c r="GK879" s="101">
        <f t="shared" si="470"/>
        <v>1</v>
      </c>
      <c r="GL879" s="101">
        <f t="shared" si="471"/>
        <v>20</v>
      </c>
    </row>
    <row r="880" spans="170:194" ht="16.5" x14ac:dyDescent="0.2">
      <c r="FN880" s="101">
        <v>875</v>
      </c>
      <c r="FO880" s="101">
        <f t="shared" si="456"/>
        <v>67</v>
      </c>
      <c r="FP880" s="101">
        <f t="shared" si="449"/>
        <v>11</v>
      </c>
      <c r="FQ880" s="14">
        <f t="shared" si="450"/>
        <v>5</v>
      </c>
      <c r="FR880" s="101" t="str">
        <f t="shared" si="457"/>
        <v>夏侯惇专属武器-魂珠-8 4级</v>
      </c>
      <c r="FS880" s="101">
        <f t="shared" si="458"/>
        <v>8</v>
      </c>
      <c r="FT880" s="101">
        <f t="shared" si="459"/>
        <v>4</v>
      </c>
      <c r="FU880" s="101" t="str">
        <f t="shared" si="451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52"/>
        <v>专属强化石4</v>
      </c>
      <c r="FX880" s="101">
        <f t="shared" si="453"/>
        <v>12</v>
      </c>
      <c r="FY880" s="101" t="str">
        <f t="shared" si="454"/>
        <v/>
      </c>
      <c r="FZ880" s="101" t="str">
        <f t="shared" si="455"/>
        <v/>
      </c>
      <c r="GA880" s="101">
        <f t="shared" si="460"/>
        <v>0.05</v>
      </c>
      <c r="GB880" s="101">
        <f t="shared" si="461"/>
        <v>1</v>
      </c>
      <c r="GC880" s="101">
        <f t="shared" si="462"/>
        <v>28</v>
      </c>
      <c r="GD880" s="101">
        <f t="shared" si="463"/>
        <v>0</v>
      </c>
      <c r="GE880" s="101">
        <f t="shared" si="464"/>
        <v>1</v>
      </c>
      <c r="GF880" s="101">
        <f t="shared" si="465"/>
        <v>6</v>
      </c>
      <c r="GG880" s="101">
        <f t="shared" si="466"/>
        <v>2.7099999999999999E-2</v>
      </c>
      <c r="GH880" s="101">
        <f t="shared" si="467"/>
        <v>1</v>
      </c>
      <c r="GI880" s="101">
        <f t="shared" si="468"/>
        <v>13</v>
      </c>
      <c r="GJ880" s="101">
        <f t="shared" si="469"/>
        <v>0.1085</v>
      </c>
      <c r="GK880" s="101">
        <f t="shared" si="470"/>
        <v>1</v>
      </c>
      <c r="GL880" s="101">
        <f t="shared" si="471"/>
        <v>28</v>
      </c>
    </row>
    <row r="881" spans="170:194" ht="16.5" x14ac:dyDescent="0.2">
      <c r="FN881" s="101">
        <v>876</v>
      </c>
      <c r="FO881" s="101">
        <f t="shared" si="456"/>
        <v>68</v>
      </c>
      <c r="FP881" s="101">
        <f t="shared" si="449"/>
        <v>11</v>
      </c>
      <c r="FQ881" s="14">
        <f t="shared" si="450"/>
        <v>5</v>
      </c>
      <c r="FR881" s="101" t="str">
        <f t="shared" si="457"/>
        <v>夏侯惇专属武器-魂珠-8 5级</v>
      </c>
      <c r="FS881" s="101">
        <f t="shared" si="458"/>
        <v>8</v>
      </c>
      <c r="FT881" s="101">
        <f t="shared" si="459"/>
        <v>5</v>
      </c>
      <c r="FU881" s="101" t="str">
        <f t="shared" si="451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52"/>
        <v>专属强化石4</v>
      </c>
      <c r="FX881" s="101">
        <f t="shared" si="453"/>
        <v>15</v>
      </c>
      <c r="FY881" s="101" t="str">
        <f t="shared" si="454"/>
        <v/>
      </c>
      <c r="FZ881" s="101" t="str">
        <f t="shared" si="455"/>
        <v/>
      </c>
      <c r="GA881" s="101">
        <f t="shared" si="460"/>
        <v>0.04</v>
      </c>
      <c r="GB881" s="101">
        <f t="shared" si="461"/>
        <v>1</v>
      </c>
      <c r="GC881" s="101">
        <f t="shared" si="462"/>
        <v>35</v>
      </c>
      <c r="GD881" s="101">
        <f t="shared" si="463"/>
        <v>0</v>
      </c>
      <c r="GE881" s="101">
        <f t="shared" si="464"/>
        <v>1</v>
      </c>
      <c r="GF881" s="101">
        <f t="shared" si="465"/>
        <v>8</v>
      </c>
      <c r="GG881" s="101">
        <f t="shared" si="466"/>
        <v>2.12E-2</v>
      </c>
      <c r="GH881" s="101">
        <f t="shared" si="467"/>
        <v>1</v>
      </c>
      <c r="GI881" s="101">
        <f t="shared" si="468"/>
        <v>17</v>
      </c>
      <c r="GJ881" s="101">
        <f t="shared" si="469"/>
        <v>8.4699999999999998E-2</v>
      </c>
      <c r="GK881" s="101">
        <f t="shared" si="470"/>
        <v>1</v>
      </c>
      <c r="GL881" s="101">
        <f t="shared" si="471"/>
        <v>35</v>
      </c>
    </row>
    <row r="882" spans="170:194" ht="16.5" x14ac:dyDescent="0.2">
      <c r="FN882" s="101">
        <v>877</v>
      </c>
      <c r="FO882" s="101">
        <f t="shared" si="456"/>
        <v>69</v>
      </c>
      <c r="FP882" s="101">
        <f t="shared" si="449"/>
        <v>11</v>
      </c>
      <c r="FQ882" s="14">
        <f t="shared" si="450"/>
        <v>5</v>
      </c>
      <c r="FR882" s="101" t="str">
        <f t="shared" si="457"/>
        <v>夏侯惇专属武器-魂珠-8 6级</v>
      </c>
      <c r="FS882" s="101">
        <f t="shared" si="458"/>
        <v>8</v>
      </c>
      <c r="FT882" s="101">
        <f t="shared" si="459"/>
        <v>6</v>
      </c>
      <c r="FU882" s="101" t="str">
        <f t="shared" si="451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52"/>
        <v>专属强化石4</v>
      </c>
      <c r="FX882" s="101">
        <f t="shared" si="453"/>
        <v>18</v>
      </c>
      <c r="FY882" s="101" t="str">
        <f t="shared" si="454"/>
        <v/>
      </c>
      <c r="FZ882" s="101" t="str">
        <f t="shared" si="455"/>
        <v/>
      </c>
      <c r="GA882" s="101">
        <f t="shared" si="460"/>
        <v>0.03</v>
      </c>
      <c r="GB882" s="101">
        <f t="shared" si="461"/>
        <v>1</v>
      </c>
      <c r="GC882" s="101">
        <f t="shared" si="462"/>
        <v>48</v>
      </c>
      <c r="GD882" s="101">
        <f t="shared" si="463"/>
        <v>0</v>
      </c>
      <c r="GE882" s="101">
        <f t="shared" si="464"/>
        <v>1</v>
      </c>
      <c r="GF882" s="101">
        <f t="shared" si="465"/>
        <v>11</v>
      </c>
      <c r="GG882" s="101">
        <f t="shared" si="466"/>
        <v>1.5599999999999999E-2</v>
      </c>
      <c r="GH882" s="101">
        <f t="shared" si="467"/>
        <v>1</v>
      </c>
      <c r="GI882" s="101">
        <f t="shared" si="468"/>
        <v>22</v>
      </c>
      <c r="GJ882" s="101">
        <f t="shared" si="469"/>
        <v>6.2600000000000003E-2</v>
      </c>
      <c r="GK882" s="101">
        <f t="shared" si="470"/>
        <v>1</v>
      </c>
      <c r="GL882" s="101">
        <f t="shared" si="471"/>
        <v>48</v>
      </c>
    </row>
    <row r="883" spans="170:194" ht="16.5" x14ac:dyDescent="0.2">
      <c r="FN883" s="101">
        <v>878</v>
      </c>
      <c r="FO883" s="101">
        <f t="shared" si="456"/>
        <v>70</v>
      </c>
      <c r="FP883" s="101">
        <f t="shared" si="449"/>
        <v>11</v>
      </c>
      <c r="FQ883" s="14">
        <f t="shared" si="450"/>
        <v>5</v>
      </c>
      <c r="FR883" s="101" t="str">
        <f t="shared" si="457"/>
        <v>夏侯惇专属武器-魂珠-8 7级</v>
      </c>
      <c r="FS883" s="101">
        <f t="shared" si="458"/>
        <v>8</v>
      </c>
      <c r="FT883" s="101">
        <f t="shared" si="459"/>
        <v>7</v>
      </c>
      <c r="FU883" s="101" t="str">
        <f t="shared" si="451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52"/>
        <v>专属强化石4</v>
      </c>
      <c r="FX883" s="101">
        <f t="shared" si="453"/>
        <v>25</v>
      </c>
      <c r="FY883" s="101" t="str">
        <f t="shared" si="454"/>
        <v/>
      </c>
      <c r="FZ883" s="101" t="str">
        <f t="shared" si="455"/>
        <v/>
      </c>
      <c r="GA883" s="101">
        <f t="shared" si="460"/>
        <v>0.03</v>
      </c>
      <c r="GB883" s="101">
        <f t="shared" si="461"/>
        <v>1</v>
      </c>
      <c r="GC883" s="101">
        <f t="shared" si="462"/>
        <v>56</v>
      </c>
      <c r="GD883" s="101">
        <f t="shared" si="463"/>
        <v>0</v>
      </c>
      <c r="GE883" s="101">
        <f t="shared" si="464"/>
        <v>1</v>
      </c>
      <c r="GF883" s="101">
        <f t="shared" si="465"/>
        <v>13</v>
      </c>
      <c r="GG883" s="101">
        <f t="shared" si="466"/>
        <v>1.35E-2</v>
      </c>
      <c r="GH883" s="101">
        <f t="shared" si="467"/>
        <v>1</v>
      </c>
      <c r="GI883" s="101">
        <f t="shared" si="468"/>
        <v>26</v>
      </c>
      <c r="GJ883" s="101">
        <f t="shared" si="469"/>
        <v>5.3800000000000001E-2</v>
      </c>
      <c r="GK883" s="101">
        <f t="shared" si="470"/>
        <v>1</v>
      </c>
      <c r="GL883" s="101">
        <f t="shared" si="471"/>
        <v>56</v>
      </c>
    </row>
    <row r="884" spans="170:194" ht="16.5" x14ac:dyDescent="0.2">
      <c r="FN884" s="101">
        <v>879</v>
      </c>
      <c r="FO884" s="101">
        <f t="shared" si="456"/>
        <v>71</v>
      </c>
      <c r="FP884" s="101">
        <f t="shared" si="449"/>
        <v>11</v>
      </c>
      <c r="FQ884" s="14">
        <f t="shared" si="450"/>
        <v>5</v>
      </c>
      <c r="FR884" s="101" t="str">
        <f t="shared" si="457"/>
        <v>夏侯惇专属武器-魂珠-8 8级</v>
      </c>
      <c r="FS884" s="101">
        <f t="shared" si="458"/>
        <v>8</v>
      </c>
      <c r="FT884" s="101">
        <f t="shared" si="459"/>
        <v>8</v>
      </c>
      <c r="FU884" s="101" t="str">
        <f t="shared" si="451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52"/>
        <v>专属强化石4</v>
      </c>
      <c r="FX884" s="101">
        <f t="shared" si="453"/>
        <v>30</v>
      </c>
      <c r="FY884" s="101" t="str">
        <f t="shared" si="454"/>
        <v/>
      </c>
      <c r="FZ884" s="101" t="str">
        <f t="shared" si="455"/>
        <v/>
      </c>
      <c r="GA884" s="101">
        <f t="shared" si="460"/>
        <v>0.02</v>
      </c>
      <c r="GB884" s="101">
        <f t="shared" si="461"/>
        <v>1</v>
      </c>
      <c r="GC884" s="101">
        <f t="shared" si="462"/>
        <v>75</v>
      </c>
      <c r="GD884" s="101">
        <f t="shared" si="463"/>
        <v>0</v>
      </c>
      <c r="GE884" s="101">
        <f t="shared" si="464"/>
        <v>1</v>
      </c>
      <c r="GF884" s="101">
        <f t="shared" si="465"/>
        <v>18</v>
      </c>
      <c r="GG884" s="101">
        <f t="shared" si="466"/>
        <v>0.01</v>
      </c>
      <c r="GH884" s="101">
        <f t="shared" si="467"/>
        <v>1</v>
      </c>
      <c r="GI884" s="101">
        <f t="shared" si="468"/>
        <v>35</v>
      </c>
      <c r="GJ884" s="101">
        <f t="shared" si="469"/>
        <v>3.9899999999999998E-2</v>
      </c>
      <c r="GK884" s="101">
        <f t="shared" si="470"/>
        <v>1</v>
      </c>
      <c r="GL884" s="101">
        <f t="shared" si="471"/>
        <v>75</v>
      </c>
    </row>
    <row r="885" spans="170:194" ht="16.5" x14ac:dyDescent="0.2">
      <c r="FN885" s="101">
        <v>880</v>
      </c>
      <c r="FO885" s="101">
        <f t="shared" si="456"/>
        <v>72</v>
      </c>
      <c r="FP885" s="101">
        <f t="shared" si="449"/>
        <v>11</v>
      </c>
      <c r="FQ885" s="14">
        <f t="shared" si="450"/>
        <v>5</v>
      </c>
      <c r="FR885" s="101" t="str">
        <f t="shared" si="457"/>
        <v>夏侯惇专属武器-魂珠-8 9级</v>
      </c>
      <c r="FS885" s="101">
        <f t="shared" si="458"/>
        <v>8</v>
      </c>
      <c r="FT885" s="101">
        <f t="shared" si="459"/>
        <v>9</v>
      </c>
      <c r="FU885" s="101" t="str">
        <f t="shared" si="451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52"/>
        <v>专属强化石4</v>
      </c>
      <c r="FX885" s="101">
        <f t="shared" si="453"/>
        <v>30</v>
      </c>
      <c r="FY885" s="101" t="str">
        <f t="shared" si="454"/>
        <v/>
      </c>
      <c r="FZ885" s="101" t="str">
        <f t="shared" si="455"/>
        <v/>
      </c>
      <c r="GA885" s="101">
        <f t="shared" si="460"/>
        <v>0.01</v>
      </c>
      <c r="GB885" s="101">
        <f t="shared" si="461"/>
        <v>1</v>
      </c>
      <c r="GC885" s="101">
        <f t="shared" si="462"/>
        <v>122</v>
      </c>
      <c r="GD885" s="101">
        <f t="shared" si="463"/>
        <v>0</v>
      </c>
      <c r="GE885" s="101">
        <f t="shared" si="464"/>
        <v>1</v>
      </c>
      <c r="GF885" s="101">
        <f t="shared" si="465"/>
        <v>28</v>
      </c>
      <c r="GG885" s="101">
        <f t="shared" si="466"/>
        <v>6.1999999999999998E-3</v>
      </c>
      <c r="GH885" s="101">
        <f t="shared" si="467"/>
        <v>1</v>
      </c>
      <c r="GI885" s="101">
        <f t="shared" si="468"/>
        <v>57</v>
      </c>
      <c r="GJ885" s="101">
        <f t="shared" si="469"/>
        <v>2.47E-2</v>
      </c>
      <c r="GK885" s="101">
        <f t="shared" si="470"/>
        <v>1</v>
      </c>
      <c r="GL885" s="101">
        <f t="shared" si="471"/>
        <v>122</v>
      </c>
    </row>
    <row r="886" spans="170:194" ht="16.5" x14ac:dyDescent="0.2">
      <c r="FN886" s="101">
        <v>881</v>
      </c>
      <c r="FO886" s="101">
        <f t="shared" si="456"/>
        <v>0</v>
      </c>
      <c r="FP886" s="101">
        <f t="shared" si="449"/>
        <v>12</v>
      </c>
      <c r="FQ886" s="14">
        <f t="shared" si="450"/>
        <v>3</v>
      </c>
      <c r="FR886" s="101" t="str">
        <f t="shared" si="457"/>
        <v>石灵明专属武器-魂珠-1 0级</v>
      </c>
      <c r="FS886" s="101">
        <f t="shared" si="458"/>
        <v>1</v>
      </c>
      <c r="FT886" s="101">
        <f t="shared" si="459"/>
        <v>0</v>
      </c>
      <c r="FU886" s="101" t="str">
        <f t="shared" si="451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52"/>
        <v/>
      </c>
      <c r="FX886" s="101" t="str">
        <f t="shared" si="453"/>
        <v/>
      </c>
      <c r="FY886" s="101" t="str">
        <f t="shared" si="454"/>
        <v/>
      </c>
      <c r="FZ886" s="101" t="str">
        <f t="shared" si="455"/>
        <v/>
      </c>
      <c r="GA886" s="101" t="str">
        <f t="shared" si="460"/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5"/>
        <v/>
      </c>
      <c r="GG886" s="101" t="str">
        <f t="shared" si="466"/>
        <v/>
      </c>
      <c r="GH886" s="101" t="str">
        <f t="shared" si="467"/>
        <v/>
      </c>
      <c r="GI886" s="101" t="str">
        <f t="shared" si="468"/>
        <v/>
      </c>
      <c r="GJ886" s="101" t="str">
        <f t="shared" si="469"/>
        <v/>
      </c>
      <c r="GK886" s="101" t="str">
        <f t="shared" si="470"/>
        <v/>
      </c>
      <c r="GL886" s="101" t="str">
        <f t="shared" si="471"/>
        <v/>
      </c>
    </row>
    <row r="887" spans="170:194" ht="16.5" x14ac:dyDescent="0.2">
      <c r="FN887" s="101">
        <v>882</v>
      </c>
      <c r="FO887" s="101">
        <f t="shared" si="456"/>
        <v>1</v>
      </c>
      <c r="FP887" s="101">
        <f t="shared" si="449"/>
        <v>12</v>
      </c>
      <c r="FQ887" s="14">
        <f t="shared" si="450"/>
        <v>3</v>
      </c>
      <c r="FR887" s="101" t="str">
        <f t="shared" si="457"/>
        <v>石灵明专属武器-魂珠-1 1级</v>
      </c>
      <c r="FS887" s="101">
        <f t="shared" si="458"/>
        <v>1</v>
      </c>
      <c r="FT887" s="101">
        <f t="shared" si="459"/>
        <v>1</v>
      </c>
      <c r="FU887" s="101" t="str">
        <f t="shared" si="451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52"/>
        <v>专属强化石1</v>
      </c>
      <c r="FX887" s="101">
        <f t="shared" si="453"/>
        <v>1</v>
      </c>
      <c r="FY887" s="101" t="str">
        <f t="shared" si="454"/>
        <v/>
      </c>
      <c r="FZ887" s="101" t="str">
        <f t="shared" si="455"/>
        <v/>
      </c>
      <c r="GA887" s="101">
        <f t="shared" si="460"/>
        <v>0.32</v>
      </c>
      <c r="GB887" s="101">
        <f t="shared" si="461"/>
        <v>1</v>
      </c>
      <c r="GC887" s="101">
        <f t="shared" si="462"/>
        <v>5</v>
      </c>
      <c r="GD887" s="101">
        <f t="shared" si="463"/>
        <v>0</v>
      </c>
      <c r="GE887" s="101">
        <f t="shared" si="464"/>
        <v>1</v>
      </c>
      <c r="GF887" s="101">
        <f t="shared" si="465"/>
        <v>1</v>
      </c>
      <c r="GG887" s="101">
        <f t="shared" si="466"/>
        <v>0.1595</v>
      </c>
      <c r="GH887" s="101">
        <f t="shared" si="467"/>
        <v>1</v>
      </c>
      <c r="GI887" s="101">
        <f t="shared" si="468"/>
        <v>2</v>
      </c>
      <c r="GJ887" s="101">
        <f t="shared" si="469"/>
        <v>0.63819999999999999</v>
      </c>
      <c r="GK887" s="101">
        <f t="shared" si="470"/>
        <v>1</v>
      </c>
      <c r="GL887" s="101">
        <f t="shared" si="471"/>
        <v>5</v>
      </c>
    </row>
    <row r="888" spans="170:194" ht="16.5" x14ac:dyDescent="0.2">
      <c r="FN888" s="101">
        <v>883</v>
      </c>
      <c r="FO888" s="101">
        <f t="shared" si="456"/>
        <v>2</v>
      </c>
      <c r="FP888" s="101">
        <f t="shared" si="449"/>
        <v>12</v>
      </c>
      <c r="FQ888" s="14">
        <f t="shared" si="450"/>
        <v>3</v>
      </c>
      <c r="FR888" s="101" t="str">
        <f t="shared" si="457"/>
        <v>石灵明专属武器-魂珠-1 2级</v>
      </c>
      <c r="FS888" s="101">
        <f t="shared" si="458"/>
        <v>1</v>
      </c>
      <c r="FT888" s="101">
        <f t="shared" si="459"/>
        <v>2</v>
      </c>
      <c r="FU888" s="101" t="str">
        <f t="shared" si="451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52"/>
        <v>专属强化石1</v>
      </c>
      <c r="FX888" s="101">
        <f t="shared" si="453"/>
        <v>2</v>
      </c>
      <c r="FY888" s="101" t="str">
        <f t="shared" si="454"/>
        <v/>
      </c>
      <c r="FZ888" s="101" t="str">
        <f t="shared" si="455"/>
        <v/>
      </c>
      <c r="GA888" s="101">
        <f t="shared" si="460"/>
        <v>0.32</v>
      </c>
      <c r="GB888" s="101">
        <f t="shared" si="461"/>
        <v>1</v>
      </c>
      <c r="GC888" s="101">
        <f t="shared" si="462"/>
        <v>5</v>
      </c>
      <c r="GD888" s="101">
        <f t="shared" si="463"/>
        <v>0</v>
      </c>
      <c r="GE888" s="101">
        <f t="shared" si="464"/>
        <v>1</v>
      </c>
      <c r="GF888" s="101">
        <f t="shared" si="465"/>
        <v>1</v>
      </c>
      <c r="GG888" s="101">
        <f t="shared" si="466"/>
        <v>0.1595</v>
      </c>
      <c r="GH888" s="101">
        <f t="shared" si="467"/>
        <v>1</v>
      </c>
      <c r="GI888" s="101">
        <f t="shared" si="468"/>
        <v>2</v>
      </c>
      <c r="GJ888" s="101">
        <f t="shared" si="469"/>
        <v>0.63819999999999999</v>
      </c>
      <c r="GK888" s="101">
        <f t="shared" si="470"/>
        <v>1</v>
      </c>
      <c r="GL888" s="101">
        <f t="shared" si="471"/>
        <v>5</v>
      </c>
    </row>
    <row r="889" spans="170:194" ht="16.5" x14ac:dyDescent="0.2">
      <c r="FN889" s="101">
        <v>884</v>
      </c>
      <c r="FO889" s="101">
        <f t="shared" si="456"/>
        <v>3</v>
      </c>
      <c r="FP889" s="101">
        <f t="shared" si="449"/>
        <v>12</v>
      </c>
      <c r="FQ889" s="14">
        <f t="shared" si="450"/>
        <v>3</v>
      </c>
      <c r="FR889" s="101" t="str">
        <f t="shared" si="457"/>
        <v>石灵明专属武器-魂珠-1 3级</v>
      </c>
      <c r="FS889" s="101">
        <f t="shared" si="458"/>
        <v>1</v>
      </c>
      <c r="FT889" s="101">
        <f t="shared" si="459"/>
        <v>3</v>
      </c>
      <c r="FU889" s="101" t="str">
        <f t="shared" si="451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52"/>
        <v>专属强化石1</v>
      </c>
      <c r="FX889" s="101">
        <f t="shared" si="453"/>
        <v>3</v>
      </c>
      <c r="FY889" s="101" t="str">
        <f t="shared" si="454"/>
        <v/>
      </c>
      <c r="FZ889" s="101" t="str">
        <f t="shared" si="455"/>
        <v/>
      </c>
      <c r="GA889" s="101">
        <f t="shared" si="460"/>
        <v>0.32</v>
      </c>
      <c r="GB889" s="101">
        <f t="shared" si="461"/>
        <v>1</v>
      </c>
      <c r="GC889" s="101">
        <f t="shared" si="462"/>
        <v>5</v>
      </c>
      <c r="GD889" s="101">
        <f t="shared" si="463"/>
        <v>0</v>
      </c>
      <c r="GE889" s="101">
        <f t="shared" si="464"/>
        <v>1</v>
      </c>
      <c r="GF889" s="101">
        <f t="shared" si="465"/>
        <v>1</v>
      </c>
      <c r="GG889" s="101">
        <f t="shared" si="466"/>
        <v>0.1595</v>
      </c>
      <c r="GH889" s="101">
        <f t="shared" si="467"/>
        <v>1</v>
      </c>
      <c r="GI889" s="101">
        <f t="shared" si="468"/>
        <v>2</v>
      </c>
      <c r="GJ889" s="101">
        <f t="shared" si="469"/>
        <v>0.63819999999999999</v>
      </c>
      <c r="GK889" s="101">
        <f t="shared" si="470"/>
        <v>1</v>
      </c>
      <c r="GL889" s="101">
        <f t="shared" si="471"/>
        <v>5</v>
      </c>
    </row>
    <row r="890" spans="170:194" ht="16.5" x14ac:dyDescent="0.2">
      <c r="FN890" s="101">
        <v>885</v>
      </c>
      <c r="FO890" s="101">
        <f t="shared" si="456"/>
        <v>4</v>
      </c>
      <c r="FP890" s="101">
        <f t="shared" si="449"/>
        <v>12</v>
      </c>
      <c r="FQ890" s="14">
        <f t="shared" si="450"/>
        <v>3</v>
      </c>
      <c r="FR890" s="101" t="str">
        <f t="shared" si="457"/>
        <v>石灵明专属武器-魂珠-1 4级</v>
      </c>
      <c r="FS890" s="101">
        <f t="shared" si="458"/>
        <v>1</v>
      </c>
      <c r="FT890" s="101">
        <f t="shared" si="459"/>
        <v>4</v>
      </c>
      <c r="FU890" s="101" t="str">
        <f t="shared" si="451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52"/>
        <v>专属强化石1</v>
      </c>
      <c r="FX890" s="101">
        <f t="shared" si="453"/>
        <v>4</v>
      </c>
      <c r="FY890" s="101" t="str">
        <f t="shared" si="454"/>
        <v/>
      </c>
      <c r="FZ890" s="101" t="str">
        <f t="shared" si="455"/>
        <v/>
      </c>
      <c r="GA890" s="101">
        <f t="shared" si="460"/>
        <v>0.26</v>
      </c>
      <c r="GB890" s="101">
        <f t="shared" si="461"/>
        <v>1</v>
      </c>
      <c r="GC890" s="101">
        <f t="shared" si="462"/>
        <v>6</v>
      </c>
      <c r="GD890" s="101">
        <f t="shared" si="463"/>
        <v>0</v>
      </c>
      <c r="GE890" s="101">
        <f t="shared" si="464"/>
        <v>1</v>
      </c>
      <c r="GF890" s="101">
        <f t="shared" si="465"/>
        <v>1</v>
      </c>
      <c r="GG890" s="101">
        <f t="shared" si="466"/>
        <v>0.12759999999999999</v>
      </c>
      <c r="GH890" s="101">
        <f t="shared" si="467"/>
        <v>1</v>
      </c>
      <c r="GI890" s="101">
        <f t="shared" si="468"/>
        <v>3</v>
      </c>
      <c r="GJ890" s="101">
        <f t="shared" si="469"/>
        <v>0.51060000000000005</v>
      </c>
      <c r="GK890" s="101">
        <f t="shared" si="470"/>
        <v>1</v>
      </c>
      <c r="GL890" s="101">
        <f t="shared" si="471"/>
        <v>6</v>
      </c>
    </row>
    <row r="891" spans="170:194" ht="16.5" x14ac:dyDescent="0.2">
      <c r="FN891" s="101">
        <v>886</v>
      </c>
      <c r="FO891" s="101">
        <f t="shared" si="456"/>
        <v>5</v>
      </c>
      <c r="FP891" s="101">
        <f t="shared" si="449"/>
        <v>12</v>
      </c>
      <c r="FQ891" s="14">
        <f t="shared" si="450"/>
        <v>3</v>
      </c>
      <c r="FR891" s="101" t="str">
        <f t="shared" si="457"/>
        <v>石灵明专属武器-魂珠-1 5级</v>
      </c>
      <c r="FS891" s="101">
        <f t="shared" si="458"/>
        <v>1</v>
      </c>
      <c r="FT891" s="101">
        <f t="shared" si="459"/>
        <v>5</v>
      </c>
      <c r="FU891" s="101" t="str">
        <f t="shared" si="451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52"/>
        <v>专属强化石1</v>
      </c>
      <c r="FX891" s="101">
        <f t="shared" si="453"/>
        <v>5</v>
      </c>
      <c r="FY891" s="101" t="str">
        <f t="shared" si="454"/>
        <v/>
      </c>
      <c r="FZ891" s="101" t="str">
        <f t="shared" si="455"/>
        <v/>
      </c>
      <c r="GA891" s="101">
        <f t="shared" si="460"/>
        <v>0.2</v>
      </c>
      <c r="GB891" s="101">
        <f t="shared" si="461"/>
        <v>1</v>
      </c>
      <c r="GC891" s="101">
        <f t="shared" si="462"/>
        <v>8</v>
      </c>
      <c r="GD891" s="101">
        <f t="shared" si="463"/>
        <v>0</v>
      </c>
      <c r="GE891" s="101">
        <f t="shared" si="464"/>
        <v>1</v>
      </c>
      <c r="GF891" s="101">
        <f t="shared" si="465"/>
        <v>2</v>
      </c>
      <c r="GG891" s="101">
        <f t="shared" si="466"/>
        <v>9.9699999999999997E-2</v>
      </c>
      <c r="GH891" s="101">
        <f t="shared" si="467"/>
        <v>1</v>
      </c>
      <c r="GI891" s="101">
        <f t="shared" si="468"/>
        <v>4</v>
      </c>
      <c r="GJ891" s="101">
        <f t="shared" si="469"/>
        <v>0.39889999999999998</v>
      </c>
      <c r="GK891" s="101">
        <f t="shared" si="470"/>
        <v>1</v>
      </c>
      <c r="GL891" s="101">
        <f t="shared" si="471"/>
        <v>8</v>
      </c>
    </row>
    <row r="892" spans="170:194" ht="16.5" x14ac:dyDescent="0.2">
      <c r="FN892" s="101">
        <v>887</v>
      </c>
      <c r="FO892" s="101">
        <f t="shared" si="456"/>
        <v>6</v>
      </c>
      <c r="FP892" s="101">
        <f t="shared" si="449"/>
        <v>12</v>
      </c>
      <c r="FQ892" s="14">
        <f t="shared" si="450"/>
        <v>3</v>
      </c>
      <c r="FR892" s="101" t="str">
        <f t="shared" si="457"/>
        <v>石灵明专属武器-魂珠-1 6级</v>
      </c>
      <c r="FS892" s="101">
        <f t="shared" si="458"/>
        <v>1</v>
      </c>
      <c r="FT892" s="101">
        <f t="shared" si="459"/>
        <v>6</v>
      </c>
      <c r="FU892" s="101" t="str">
        <f t="shared" si="451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52"/>
        <v>专属强化石1</v>
      </c>
      <c r="FX892" s="101">
        <f t="shared" si="453"/>
        <v>6</v>
      </c>
      <c r="FY892" s="101" t="str">
        <f t="shared" si="454"/>
        <v/>
      </c>
      <c r="FZ892" s="101" t="str">
        <f t="shared" si="455"/>
        <v/>
      </c>
      <c r="GA892" s="101">
        <f t="shared" si="460"/>
        <v>0.15</v>
      </c>
      <c r="GB892" s="101">
        <f t="shared" si="461"/>
        <v>1</v>
      </c>
      <c r="GC892" s="101">
        <f t="shared" si="462"/>
        <v>10</v>
      </c>
      <c r="GD892" s="101">
        <f t="shared" si="463"/>
        <v>0</v>
      </c>
      <c r="GE892" s="101">
        <f t="shared" si="464"/>
        <v>1</v>
      </c>
      <c r="GF892" s="101">
        <f t="shared" si="465"/>
        <v>2</v>
      </c>
      <c r="GG892" s="101">
        <f t="shared" si="466"/>
        <v>7.3599999999999999E-2</v>
      </c>
      <c r="GH892" s="101">
        <f t="shared" si="467"/>
        <v>1</v>
      </c>
      <c r="GI892" s="101">
        <f t="shared" si="468"/>
        <v>5</v>
      </c>
      <c r="GJ892" s="101">
        <f t="shared" si="469"/>
        <v>0.29459999999999997</v>
      </c>
      <c r="GK892" s="101">
        <f t="shared" si="470"/>
        <v>1</v>
      </c>
      <c r="GL892" s="101">
        <f t="shared" si="471"/>
        <v>10</v>
      </c>
    </row>
    <row r="893" spans="170:194" ht="16.5" x14ac:dyDescent="0.2">
      <c r="FN893" s="101">
        <v>888</v>
      </c>
      <c r="FO893" s="101">
        <f t="shared" si="456"/>
        <v>7</v>
      </c>
      <c r="FP893" s="101">
        <f t="shared" si="449"/>
        <v>12</v>
      </c>
      <c r="FQ893" s="14">
        <f t="shared" si="450"/>
        <v>3</v>
      </c>
      <c r="FR893" s="101" t="str">
        <f t="shared" si="457"/>
        <v>石灵明专属武器-魂珠-1 7级</v>
      </c>
      <c r="FS893" s="101">
        <f t="shared" si="458"/>
        <v>1</v>
      </c>
      <c r="FT893" s="101">
        <f t="shared" si="459"/>
        <v>7</v>
      </c>
      <c r="FU893" s="101" t="str">
        <f t="shared" si="451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52"/>
        <v>专属强化石1</v>
      </c>
      <c r="FX893" s="101">
        <f t="shared" si="453"/>
        <v>7</v>
      </c>
      <c r="FY893" s="101" t="str">
        <f t="shared" si="454"/>
        <v/>
      </c>
      <c r="FZ893" s="101" t="str">
        <f t="shared" si="455"/>
        <v/>
      </c>
      <c r="GA893" s="101">
        <f t="shared" si="460"/>
        <v>0.11</v>
      </c>
      <c r="GB893" s="101">
        <f t="shared" si="461"/>
        <v>1</v>
      </c>
      <c r="GC893" s="101">
        <f t="shared" si="462"/>
        <v>14</v>
      </c>
      <c r="GD893" s="101">
        <f t="shared" si="463"/>
        <v>0</v>
      </c>
      <c r="GE893" s="101">
        <f t="shared" si="464"/>
        <v>1</v>
      </c>
      <c r="GF893" s="101">
        <f t="shared" si="465"/>
        <v>3</v>
      </c>
      <c r="GG893" s="101">
        <f t="shared" si="466"/>
        <v>5.3199999999999997E-2</v>
      </c>
      <c r="GH893" s="101">
        <f t="shared" si="467"/>
        <v>1</v>
      </c>
      <c r="GI893" s="101">
        <f t="shared" si="468"/>
        <v>7</v>
      </c>
      <c r="GJ893" s="101">
        <f t="shared" si="469"/>
        <v>0.2127</v>
      </c>
      <c r="GK893" s="101">
        <f t="shared" si="470"/>
        <v>1</v>
      </c>
      <c r="GL893" s="101">
        <f t="shared" si="471"/>
        <v>14</v>
      </c>
    </row>
    <row r="894" spans="170:194" ht="16.5" x14ac:dyDescent="0.2">
      <c r="FN894" s="101">
        <v>889</v>
      </c>
      <c r="FO894" s="101">
        <f t="shared" si="456"/>
        <v>8</v>
      </c>
      <c r="FP894" s="101">
        <f t="shared" si="449"/>
        <v>12</v>
      </c>
      <c r="FQ894" s="14">
        <f t="shared" si="450"/>
        <v>3</v>
      </c>
      <c r="FR894" s="101" t="str">
        <f t="shared" si="457"/>
        <v>石灵明专属武器-魂珠-1 8级</v>
      </c>
      <c r="FS894" s="101">
        <f t="shared" si="458"/>
        <v>1</v>
      </c>
      <c r="FT894" s="101">
        <f t="shared" si="459"/>
        <v>8</v>
      </c>
      <c r="FU894" s="101" t="str">
        <f t="shared" si="451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52"/>
        <v>专属强化石1</v>
      </c>
      <c r="FX894" s="101">
        <f t="shared" si="453"/>
        <v>8</v>
      </c>
      <c r="FY894" s="101" t="str">
        <f t="shared" si="454"/>
        <v/>
      </c>
      <c r="FZ894" s="101" t="str">
        <f t="shared" si="455"/>
        <v/>
      </c>
      <c r="GA894" s="101">
        <f t="shared" si="460"/>
        <v>0.08</v>
      </c>
      <c r="GB894" s="101">
        <f t="shared" si="461"/>
        <v>1</v>
      </c>
      <c r="GC894" s="101">
        <f t="shared" si="462"/>
        <v>20</v>
      </c>
      <c r="GD894" s="101">
        <f t="shared" si="463"/>
        <v>0</v>
      </c>
      <c r="GE894" s="101">
        <f t="shared" si="464"/>
        <v>1</v>
      </c>
      <c r="GF894" s="101">
        <f t="shared" si="465"/>
        <v>5</v>
      </c>
      <c r="GG894" s="101">
        <f t="shared" si="466"/>
        <v>3.7499999999999999E-2</v>
      </c>
      <c r="GH894" s="101">
        <f t="shared" si="467"/>
        <v>1</v>
      </c>
      <c r="GI894" s="101">
        <f t="shared" si="468"/>
        <v>9</v>
      </c>
      <c r="GJ894" s="101">
        <f t="shared" si="469"/>
        <v>0.1502</v>
      </c>
      <c r="GK894" s="101">
        <f t="shared" si="470"/>
        <v>1</v>
      </c>
      <c r="GL894" s="101">
        <f t="shared" si="471"/>
        <v>20</v>
      </c>
    </row>
    <row r="895" spans="170:194" ht="16.5" x14ac:dyDescent="0.2">
      <c r="FN895" s="101">
        <v>890</v>
      </c>
      <c r="FO895" s="101">
        <f t="shared" si="456"/>
        <v>9</v>
      </c>
      <c r="FP895" s="101">
        <f t="shared" si="449"/>
        <v>12</v>
      </c>
      <c r="FQ895" s="14">
        <f t="shared" si="450"/>
        <v>3</v>
      </c>
      <c r="FR895" s="101" t="str">
        <f t="shared" si="457"/>
        <v>石灵明专属武器-魂珠-1 9级</v>
      </c>
      <c r="FS895" s="101">
        <f t="shared" si="458"/>
        <v>1</v>
      </c>
      <c r="FT895" s="101">
        <f t="shared" si="459"/>
        <v>9</v>
      </c>
      <c r="FU895" s="101" t="str">
        <f t="shared" si="451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52"/>
        <v>专属强化石1</v>
      </c>
      <c r="FX895" s="101">
        <f t="shared" si="453"/>
        <v>10</v>
      </c>
      <c r="FY895" s="101" t="str">
        <f t="shared" si="454"/>
        <v/>
      </c>
      <c r="FZ895" s="101" t="str">
        <f t="shared" si="455"/>
        <v/>
      </c>
      <c r="GA895" s="101">
        <f t="shared" si="460"/>
        <v>0.06</v>
      </c>
      <c r="GB895" s="101">
        <f t="shared" si="461"/>
        <v>1</v>
      </c>
      <c r="GC895" s="101">
        <f t="shared" si="462"/>
        <v>26</v>
      </c>
      <c r="GD895" s="101">
        <f t="shared" si="463"/>
        <v>0</v>
      </c>
      <c r="GE895" s="101">
        <f t="shared" si="464"/>
        <v>1</v>
      </c>
      <c r="GF895" s="101">
        <f t="shared" si="465"/>
        <v>6</v>
      </c>
      <c r="GG895" s="101">
        <f t="shared" si="466"/>
        <v>2.9000000000000001E-2</v>
      </c>
      <c r="GH895" s="101">
        <f t="shared" si="467"/>
        <v>1</v>
      </c>
      <c r="GI895" s="101">
        <f t="shared" si="468"/>
        <v>12</v>
      </c>
      <c r="GJ895" s="101">
        <f t="shared" si="469"/>
        <v>0.11600000000000001</v>
      </c>
      <c r="GK895" s="101">
        <f t="shared" si="470"/>
        <v>1</v>
      </c>
      <c r="GL895" s="101">
        <f t="shared" si="471"/>
        <v>26</v>
      </c>
    </row>
    <row r="896" spans="170:194" ht="16.5" x14ac:dyDescent="0.2">
      <c r="FN896" s="101">
        <v>891</v>
      </c>
      <c r="FO896" s="101">
        <f t="shared" si="456"/>
        <v>0</v>
      </c>
      <c r="FP896" s="101">
        <f t="shared" si="449"/>
        <v>12</v>
      </c>
      <c r="FQ896" s="14">
        <f t="shared" si="450"/>
        <v>3</v>
      </c>
      <c r="FR896" s="101" t="str">
        <f t="shared" si="457"/>
        <v>石灵明专属武器-魂珠-2 0级</v>
      </c>
      <c r="FS896" s="101">
        <f t="shared" si="458"/>
        <v>2</v>
      </c>
      <c r="FT896" s="101">
        <f t="shared" si="459"/>
        <v>0</v>
      </c>
      <c r="FU896" s="101" t="str">
        <f t="shared" si="451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52"/>
        <v/>
      </c>
      <c r="FX896" s="101" t="str">
        <f t="shared" si="453"/>
        <v/>
      </c>
      <c r="FY896" s="101" t="str">
        <f t="shared" si="454"/>
        <v/>
      </c>
      <c r="FZ896" s="101" t="str">
        <f t="shared" si="455"/>
        <v/>
      </c>
      <c r="GA896" s="101" t="str">
        <f t="shared" si="460"/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5"/>
        <v/>
      </c>
      <c r="GG896" s="101" t="str">
        <f t="shared" si="466"/>
        <v/>
      </c>
      <c r="GH896" s="101" t="str">
        <f t="shared" si="467"/>
        <v/>
      </c>
      <c r="GI896" s="101" t="str">
        <f t="shared" si="468"/>
        <v/>
      </c>
      <c r="GJ896" s="101" t="str">
        <f t="shared" si="469"/>
        <v/>
      </c>
      <c r="GK896" s="101" t="str">
        <f t="shared" si="470"/>
        <v/>
      </c>
      <c r="GL896" s="101" t="str">
        <f t="shared" si="471"/>
        <v/>
      </c>
    </row>
    <row r="897" spans="170:194" ht="16.5" x14ac:dyDescent="0.2">
      <c r="FN897" s="101">
        <v>892</v>
      </c>
      <c r="FO897" s="101">
        <f t="shared" si="456"/>
        <v>10</v>
      </c>
      <c r="FP897" s="101">
        <f t="shared" si="449"/>
        <v>12</v>
      </c>
      <c r="FQ897" s="14">
        <f t="shared" si="450"/>
        <v>3</v>
      </c>
      <c r="FR897" s="101" t="str">
        <f t="shared" si="457"/>
        <v>石灵明专属武器-魂珠-2 1级</v>
      </c>
      <c r="FS897" s="101">
        <f t="shared" si="458"/>
        <v>2</v>
      </c>
      <c r="FT897" s="101">
        <f t="shared" si="459"/>
        <v>1</v>
      </c>
      <c r="FU897" s="101" t="str">
        <f t="shared" si="451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52"/>
        <v>专属强化石1</v>
      </c>
      <c r="FX897" s="101">
        <f t="shared" si="453"/>
        <v>3</v>
      </c>
      <c r="FY897" s="101" t="str">
        <f t="shared" si="454"/>
        <v>专属强化石2</v>
      </c>
      <c r="FZ897" s="101">
        <f t="shared" si="455"/>
        <v>1</v>
      </c>
      <c r="GA897" s="101">
        <f t="shared" si="460"/>
        <v>0.39</v>
      </c>
      <c r="GB897" s="101">
        <f t="shared" si="461"/>
        <v>1</v>
      </c>
      <c r="GC897" s="101">
        <f t="shared" si="462"/>
        <v>4</v>
      </c>
      <c r="GD897" s="101">
        <f t="shared" si="463"/>
        <v>0</v>
      </c>
      <c r="GE897" s="101">
        <f t="shared" si="464"/>
        <v>1</v>
      </c>
      <c r="GF897" s="101">
        <f t="shared" si="465"/>
        <v>1</v>
      </c>
      <c r="GG897" s="101">
        <f t="shared" si="466"/>
        <v>0.19270000000000001</v>
      </c>
      <c r="GH897" s="101">
        <f t="shared" si="467"/>
        <v>1</v>
      </c>
      <c r="GI897" s="101">
        <f t="shared" si="468"/>
        <v>2</v>
      </c>
      <c r="GJ897" s="101">
        <f t="shared" si="469"/>
        <v>0.77070000000000005</v>
      </c>
      <c r="GK897" s="101">
        <f t="shared" si="470"/>
        <v>1</v>
      </c>
      <c r="GL897" s="101">
        <f t="shared" si="471"/>
        <v>4</v>
      </c>
    </row>
    <row r="898" spans="170:194" ht="16.5" x14ac:dyDescent="0.2">
      <c r="FN898" s="101">
        <v>893</v>
      </c>
      <c r="FO898" s="101">
        <f t="shared" si="456"/>
        <v>11</v>
      </c>
      <c r="FP898" s="101">
        <f t="shared" si="449"/>
        <v>12</v>
      </c>
      <c r="FQ898" s="14">
        <f t="shared" si="450"/>
        <v>3</v>
      </c>
      <c r="FR898" s="101" t="str">
        <f t="shared" si="457"/>
        <v>石灵明专属武器-魂珠-2 2级</v>
      </c>
      <c r="FS898" s="101">
        <f t="shared" si="458"/>
        <v>2</v>
      </c>
      <c r="FT898" s="101">
        <f t="shared" si="459"/>
        <v>2</v>
      </c>
      <c r="FU898" s="101" t="str">
        <f t="shared" si="451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52"/>
        <v>专属强化石1</v>
      </c>
      <c r="FX898" s="101">
        <f t="shared" si="453"/>
        <v>3</v>
      </c>
      <c r="FY898" s="101" t="str">
        <f t="shared" si="454"/>
        <v>专属强化石2</v>
      </c>
      <c r="FZ898" s="101">
        <f t="shared" si="455"/>
        <v>1</v>
      </c>
      <c r="GA898" s="101">
        <f t="shared" si="460"/>
        <v>0.19</v>
      </c>
      <c r="GB898" s="101">
        <f t="shared" si="461"/>
        <v>1</v>
      </c>
      <c r="GC898" s="101">
        <f t="shared" si="462"/>
        <v>8</v>
      </c>
      <c r="GD898" s="101">
        <f t="shared" si="463"/>
        <v>0</v>
      </c>
      <c r="GE898" s="101">
        <f t="shared" si="464"/>
        <v>1</v>
      </c>
      <c r="GF898" s="101">
        <f t="shared" si="465"/>
        <v>2</v>
      </c>
      <c r="GG898" s="101">
        <f t="shared" si="466"/>
        <v>9.6299999999999997E-2</v>
      </c>
      <c r="GH898" s="101">
        <f t="shared" si="467"/>
        <v>1</v>
      </c>
      <c r="GI898" s="101">
        <f t="shared" si="468"/>
        <v>4</v>
      </c>
      <c r="GJ898" s="101">
        <f t="shared" si="469"/>
        <v>0.38529999999999998</v>
      </c>
      <c r="GK898" s="101">
        <f t="shared" si="470"/>
        <v>1</v>
      </c>
      <c r="GL898" s="101">
        <f t="shared" si="471"/>
        <v>8</v>
      </c>
    </row>
    <row r="899" spans="170:194" ht="16.5" x14ac:dyDescent="0.2">
      <c r="FN899" s="101">
        <v>894</v>
      </c>
      <c r="FO899" s="101">
        <f t="shared" si="456"/>
        <v>12</v>
      </c>
      <c r="FP899" s="101">
        <f t="shared" si="449"/>
        <v>12</v>
      </c>
      <c r="FQ899" s="14">
        <f t="shared" si="450"/>
        <v>3</v>
      </c>
      <c r="FR899" s="101" t="str">
        <f t="shared" si="457"/>
        <v>石灵明专属武器-魂珠-2 3级</v>
      </c>
      <c r="FS899" s="101">
        <f t="shared" si="458"/>
        <v>2</v>
      </c>
      <c r="FT899" s="101">
        <f t="shared" si="459"/>
        <v>3</v>
      </c>
      <c r="FU899" s="101" t="str">
        <f t="shared" si="451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52"/>
        <v>专属强化石1</v>
      </c>
      <c r="FX899" s="101">
        <f t="shared" si="453"/>
        <v>6</v>
      </c>
      <c r="FY899" s="101" t="str">
        <f t="shared" si="454"/>
        <v>专属强化石2</v>
      </c>
      <c r="FZ899" s="101">
        <f t="shared" si="455"/>
        <v>2</v>
      </c>
      <c r="GA899" s="101">
        <f t="shared" si="460"/>
        <v>0.26</v>
      </c>
      <c r="GB899" s="101">
        <f t="shared" si="461"/>
        <v>1</v>
      </c>
      <c r="GC899" s="101">
        <f t="shared" si="462"/>
        <v>6</v>
      </c>
      <c r="GD899" s="101">
        <f t="shared" si="463"/>
        <v>0</v>
      </c>
      <c r="GE899" s="101">
        <f t="shared" si="464"/>
        <v>1</v>
      </c>
      <c r="GF899" s="101">
        <f t="shared" si="465"/>
        <v>1</v>
      </c>
      <c r="GG899" s="101">
        <f t="shared" si="466"/>
        <v>0.12839999999999999</v>
      </c>
      <c r="GH899" s="101">
        <f t="shared" si="467"/>
        <v>1</v>
      </c>
      <c r="GI899" s="101">
        <f t="shared" si="468"/>
        <v>3</v>
      </c>
      <c r="GJ899" s="101">
        <f t="shared" si="469"/>
        <v>0.51380000000000003</v>
      </c>
      <c r="GK899" s="101">
        <f t="shared" si="470"/>
        <v>1</v>
      </c>
      <c r="GL899" s="101">
        <f t="shared" si="471"/>
        <v>6</v>
      </c>
    </row>
    <row r="900" spans="170:194" ht="16.5" x14ac:dyDescent="0.2">
      <c r="FN900" s="101">
        <v>895</v>
      </c>
      <c r="FO900" s="101">
        <f t="shared" si="456"/>
        <v>13</v>
      </c>
      <c r="FP900" s="101">
        <f t="shared" si="449"/>
        <v>12</v>
      </c>
      <c r="FQ900" s="14">
        <f t="shared" si="450"/>
        <v>3</v>
      </c>
      <c r="FR900" s="101" t="str">
        <f t="shared" si="457"/>
        <v>石灵明专属武器-魂珠-2 4级</v>
      </c>
      <c r="FS900" s="101">
        <f t="shared" si="458"/>
        <v>2</v>
      </c>
      <c r="FT900" s="101">
        <f t="shared" si="459"/>
        <v>4</v>
      </c>
      <c r="FU900" s="101" t="str">
        <f t="shared" si="451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52"/>
        <v>专属强化石1</v>
      </c>
      <c r="FX900" s="101">
        <f t="shared" si="453"/>
        <v>6</v>
      </c>
      <c r="FY900" s="101" t="str">
        <f t="shared" si="454"/>
        <v>专属强化石2</v>
      </c>
      <c r="FZ900" s="101">
        <f t="shared" si="455"/>
        <v>2</v>
      </c>
      <c r="GA900" s="101">
        <f t="shared" si="460"/>
        <v>0.15</v>
      </c>
      <c r="GB900" s="101">
        <f t="shared" si="461"/>
        <v>1</v>
      </c>
      <c r="GC900" s="101">
        <f t="shared" si="462"/>
        <v>10</v>
      </c>
      <c r="GD900" s="101">
        <f t="shared" si="463"/>
        <v>0</v>
      </c>
      <c r="GE900" s="101">
        <f t="shared" si="464"/>
        <v>1</v>
      </c>
      <c r="GF900" s="101">
        <f t="shared" si="465"/>
        <v>2</v>
      </c>
      <c r="GG900" s="101">
        <f t="shared" si="466"/>
        <v>7.7100000000000002E-2</v>
      </c>
      <c r="GH900" s="101">
        <f t="shared" si="467"/>
        <v>1</v>
      </c>
      <c r="GI900" s="101">
        <f t="shared" si="468"/>
        <v>5</v>
      </c>
      <c r="GJ900" s="101">
        <f t="shared" si="469"/>
        <v>0.30830000000000002</v>
      </c>
      <c r="GK900" s="101">
        <f t="shared" si="470"/>
        <v>1</v>
      </c>
      <c r="GL900" s="101">
        <f t="shared" si="471"/>
        <v>10</v>
      </c>
    </row>
    <row r="901" spans="170:194" ht="16.5" x14ac:dyDescent="0.2">
      <c r="FN901" s="101">
        <v>896</v>
      </c>
      <c r="FO901" s="101">
        <f t="shared" si="456"/>
        <v>14</v>
      </c>
      <c r="FP901" s="101">
        <f t="shared" si="449"/>
        <v>12</v>
      </c>
      <c r="FQ901" s="14">
        <f t="shared" si="450"/>
        <v>3</v>
      </c>
      <c r="FR901" s="101" t="str">
        <f t="shared" si="457"/>
        <v>石灵明专属武器-魂珠-2 5级</v>
      </c>
      <c r="FS901" s="101">
        <f t="shared" si="458"/>
        <v>2</v>
      </c>
      <c r="FT901" s="101">
        <f t="shared" si="459"/>
        <v>5</v>
      </c>
      <c r="FU901" s="101" t="str">
        <f t="shared" si="451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52"/>
        <v>专属强化石1</v>
      </c>
      <c r="FX901" s="101">
        <f t="shared" si="453"/>
        <v>9</v>
      </c>
      <c r="FY901" s="101" t="str">
        <f t="shared" si="454"/>
        <v>专属强化石2</v>
      </c>
      <c r="FZ901" s="101">
        <f t="shared" si="455"/>
        <v>3</v>
      </c>
      <c r="GA901" s="101">
        <f t="shared" si="460"/>
        <v>0.14000000000000001</v>
      </c>
      <c r="GB901" s="101">
        <f t="shared" si="461"/>
        <v>1</v>
      </c>
      <c r="GC901" s="101">
        <f t="shared" si="462"/>
        <v>10</v>
      </c>
      <c r="GD901" s="101">
        <f t="shared" si="463"/>
        <v>0</v>
      </c>
      <c r="GE901" s="101">
        <f t="shared" si="464"/>
        <v>1</v>
      </c>
      <c r="GF901" s="101">
        <f t="shared" si="465"/>
        <v>2</v>
      </c>
      <c r="GG901" s="101">
        <f t="shared" si="466"/>
        <v>7.22E-2</v>
      </c>
      <c r="GH901" s="101">
        <f t="shared" si="467"/>
        <v>1</v>
      </c>
      <c r="GI901" s="101">
        <f t="shared" si="468"/>
        <v>5</v>
      </c>
      <c r="GJ901" s="101">
        <f t="shared" si="469"/>
        <v>0.28899999999999998</v>
      </c>
      <c r="GK901" s="101">
        <f t="shared" si="470"/>
        <v>1</v>
      </c>
      <c r="GL901" s="101">
        <f t="shared" si="471"/>
        <v>10</v>
      </c>
    </row>
    <row r="902" spans="170:194" ht="16.5" x14ac:dyDescent="0.2">
      <c r="FN902" s="101">
        <v>897</v>
      </c>
      <c r="FO902" s="101">
        <f t="shared" si="456"/>
        <v>15</v>
      </c>
      <c r="FP902" s="101">
        <f t="shared" si="449"/>
        <v>12</v>
      </c>
      <c r="FQ902" s="14">
        <f t="shared" si="450"/>
        <v>3</v>
      </c>
      <c r="FR902" s="101" t="str">
        <f t="shared" si="457"/>
        <v>石灵明专属武器-魂珠-2 6级</v>
      </c>
      <c r="FS902" s="101">
        <f t="shared" si="458"/>
        <v>2</v>
      </c>
      <c r="FT902" s="101">
        <f t="shared" si="459"/>
        <v>6</v>
      </c>
      <c r="FU902" s="101" t="str">
        <f t="shared" si="451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52"/>
        <v>专属强化石1</v>
      </c>
      <c r="FX902" s="101">
        <f t="shared" si="453"/>
        <v>12</v>
      </c>
      <c r="FY902" s="101" t="str">
        <f t="shared" si="454"/>
        <v>专属强化石2</v>
      </c>
      <c r="FZ902" s="101">
        <f t="shared" si="455"/>
        <v>4</v>
      </c>
      <c r="GA902" s="101">
        <f t="shared" si="460"/>
        <v>0.12</v>
      </c>
      <c r="GB902" s="101">
        <f t="shared" si="461"/>
        <v>1</v>
      </c>
      <c r="GC902" s="101">
        <f t="shared" si="462"/>
        <v>13</v>
      </c>
      <c r="GD902" s="101">
        <f t="shared" si="463"/>
        <v>0</v>
      </c>
      <c r="GE902" s="101">
        <f t="shared" si="464"/>
        <v>1</v>
      </c>
      <c r="GF902" s="101">
        <f t="shared" si="465"/>
        <v>3</v>
      </c>
      <c r="GG902" s="101">
        <f t="shared" si="466"/>
        <v>5.9299999999999999E-2</v>
      </c>
      <c r="GH902" s="101">
        <f t="shared" si="467"/>
        <v>1</v>
      </c>
      <c r="GI902" s="101">
        <f t="shared" si="468"/>
        <v>6</v>
      </c>
      <c r="GJ902" s="101">
        <f t="shared" si="469"/>
        <v>0.23710000000000001</v>
      </c>
      <c r="GK902" s="101">
        <f t="shared" si="470"/>
        <v>1</v>
      </c>
      <c r="GL902" s="101">
        <f t="shared" si="471"/>
        <v>13</v>
      </c>
    </row>
    <row r="903" spans="170:194" ht="16.5" x14ac:dyDescent="0.2">
      <c r="FN903" s="101">
        <v>898</v>
      </c>
      <c r="FO903" s="101">
        <f t="shared" si="456"/>
        <v>16</v>
      </c>
      <c r="FP903" s="101">
        <f t="shared" ref="FP903:FP966" si="472">INT((FN903-1)/80+1)</f>
        <v>12</v>
      </c>
      <c r="FQ903" s="14">
        <f t="shared" ref="FQ903:FQ966" si="473">INDEX($FJ$6:$FJ$26,FP903)</f>
        <v>3</v>
      </c>
      <c r="FR903" s="101" t="str">
        <f t="shared" si="457"/>
        <v>石灵明专属武器-魂珠-2 7级</v>
      </c>
      <c r="FS903" s="101">
        <f t="shared" si="458"/>
        <v>2</v>
      </c>
      <c r="FT903" s="101">
        <f t="shared" si="459"/>
        <v>7</v>
      </c>
      <c r="FU903" s="101" t="str">
        <f t="shared" ref="FU903:FU966" si="474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75">IF($FT903&gt;0,IF(INDEX($EI$6:$EI$77,$FO903)&gt;=FW$3,INDEX(EL$6:EL$77,$FO903),""),"")</f>
        <v>专属强化石1</v>
      </c>
      <c r="FX903" s="101">
        <f t="shared" ref="FX903:FX966" si="476">IF($FT903&gt;0,IF(INDEX($EI$6:$EI$77,$FO903)&gt;=FX$3,INDEX(EM$6:EM$77,$FO903),""),"")</f>
        <v>15</v>
      </c>
      <c r="FY903" s="101" t="str">
        <f t="shared" ref="FY903:FY966" si="477">IF($FT903&gt;0,IF(INDEX($EI$6:$EI$77,$FO903)&gt;=FY$3,INDEX(EN$6:EN$77,$FO903),""),"")</f>
        <v>专属强化石2</v>
      </c>
      <c r="FZ903" s="101">
        <f t="shared" ref="FZ903:FZ966" si="478">IF($FT903&gt;0,IF(INDEX($EI$6:$EI$77,$FO903)&gt;=FZ$3,INDEX(EO$6:EO$77,$FO903),""),"")</f>
        <v>5</v>
      </c>
      <c r="GA903" s="101">
        <f t="shared" si="460"/>
        <v>0.09</v>
      </c>
      <c r="GB903" s="101">
        <f t="shared" si="461"/>
        <v>1</v>
      </c>
      <c r="GC903" s="101">
        <f t="shared" si="462"/>
        <v>16</v>
      </c>
      <c r="GD903" s="101">
        <f t="shared" si="463"/>
        <v>0</v>
      </c>
      <c r="GE903" s="101">
        <f t="shared" si="464"/>
        <v>1</v>
      </c>
      <c r="GF903" s="101">
        <f t="shared" si="465"/>
        <v>4</v>
      </c>
      <c r="GG903" s="101">
        <f t="shared" si="466"/>
        <v>4.5900000000000003E-2</v>
      </c>
      <c r="GH903" s="101">
        <f t="shared" si="467"/>
        <v>1</v>
      </c>
      <c r="GI903" s="101">
        <f t="shared" si="468"/>
        <v>8</v>
      </c>
      <c r="GJ903" s="101">
        <f t="shared" si="469"/>
        <v>0.1835</v>
      </c>
      <c r="GK903" s="101">
        <f t="shared" si="470"/>
        <v>1</v>
      </c>
      <c r="GL903" s="101">
        <f t="shared" si="471"/>
        <v>16</v>
      </c>
    </row>
    <row r="904" spans="170:194" ht="16.5" x14ac:dyDescent="0.2">
      <c r="FN904" s="101">
        <v>899</v>
      </c>
      <c r="FO904" s="101">
        <f t="shared" si="456"/>
        <v>17</v>
      </c>
      <c r="FP904" s="101">
        <f t="shared" si="472"/>
        <v>12</v>
      </c>
      <c r="FQ904" s="14">
        <f t="shared" si="473"/>
        <v>3</v>
      </c>
      <c r="FR904" s="101" t="str">
        <f t="shared" si="457"/>
        <v>石灵明专属武器-魂珠-2 8级</v>
      </c>
      <c r="FS904" s="101">
        <f t="shared" si="458"/>
        <v>2</v>
      </c>
      <c r="FT904" s="101">
        <f t="shared" si="459"/>
        <v>8</v>
      </c>
      <c r="FU904" s="101" t="str">
        <f t="shared" si="474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75"/>
        <v>专属强化石1</v>
      </c>
      <c r="FX904" s="101">
        <f t="shared" si="476"/>
        <v>18</v>
      </c>
      <c r="FY904" s="101" t="str">
        <f t="shared" si="477"/>
        <v>专属强化石2</v>
      </c>
      <c r="FZ904" s="101">
        <f t="shared" si="478"/>
        <v>6</v>
      </c>
      <c r="GA904" s="101">
        <f t="shared" si="460"/>
        <v>7.0000000000000007E-2</v>
      </c>
      <c r="GB904" s="101">
        <f t="shared" si="461"/>
        <v>1</v>
      </c>
      <c r="GC904" s="101">
        <f t="shared" si="462"/>
        <v>22</v>
      </c>
      <c r="GD904" s="101">
        <f t="shared" si="463"/>
        <v>0</v>
      </c>
      <c r="GE904" s="101">
        <f t="shared" si="464"/>
        <v>1</v>
      </c>
      <c r="GF904" s="101">
        <f t="shared" si="465"/>
        <v>5</v>
      </c>
      <c r="GG904" s="101">
        <f t="shared" si="466"/>
        <v>3.4000000000000002E-2</v>
      </c>
      <c r="GH904" s="101">
        <f t="shared" si="467"/>
        <v>1</v>
      </c>
      <c r="GI904" s="101">
        <f t="shared" si="468"/>
        <v>10</v>
      </c>
      <c r="GJ904" s="101">
        <f t="shared" si="469"/>
        <v>0.13600000000000001</v>
      </c>
      <c r="GK904" s="101">
        <f t="shared" si="470"/>
        <v>1</v>
      </c>
      <c r="GL904" s="101">
        <f t="shared" si="471"/>
        <v>22</v>
      </c>
    </row>
    <row r="905" spans="170:194" ht="16.5" x14ac:dyDescent="0.2">
      <c r="FN905" s="101">
        <v>900</v>
      </c>
      <c r="FO905" s="101">
        <f t="shared" si="456"/>
        <v>18</v>
      </c>
      <c r="FP905" s="101">
        <f t="shared" si="472"/>
        <v>12</v>
      </c>
      <c r="FQ905" s="14">
        <f t="shared" si="473"/>
        <v>3</v>
      </c>
      <c r="FR905" s="101" t="str">
        <f t="shared" si="457"/>
        <v>石灵明专属武器-魂珠-2 9级</v>
      </c>
      <c r="FS905" s="101">
        <f t="shared" si="458"/>
        <v>2</v>
      </c>
      <c r="FT905" s="101">
        <f t="shared" si="459"/>
        <v>9</v>
      </c>
      <c r="FU905" s="101" t="str">
        <f t="shared" si="474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75"/>
        <v>专属强化石1</v>
      </c>
      <c r="FX905" s="101">
        <f t="shared" si="476"/>
        <v>24</v>
      </c>
      <c r="FY905" s="101" t="str">
        <f t="shared" si="477"/>
        <v>专属强化石2</v>
      </c>
      <c r="FZ905" s="101">
        <f t="shared" si="478"/>
        <v>8</v>
      </c>
      <c r="GA905" s="101">
        <f t="shared" si="460"/>
        <v>0.06</v>
      </c>
      <c r="GB905" s="101">
        <f t="shared" si="461"/>
        <v>1</v>
      </c>
      <c r="GC905" s="101">
        <f t="shared" si="462"/>
        <v>27</v>
      </c>
      <c r="GD905" s="101">
        <f t="shared" si="463"/>
        <v>0</v>
      </c>
      <c r="GE905" s="101">
        <f t="shared" si="464"/>
        <v>1</v>
      </c>
      <c r="GF905" s="101">
        <f t="shared" si="465"/>
        <v>6</v>
      </c>
      <c r="GG905" s="101">
        <f t="shared" si="466"/>
        <v>2.8000000000000001E-2</v>
      </c>
      <c r="GH905" s="101">
        <f t="shared" si="467"/>
        <v>1</v>
      </c>
      <c r="GI905" s="101">
        <f t="shared" si="468"/>
        <v>12</v>
      </c>
      <c r="GJ905" s="101">
        <f t="shared" si="469"/>
        <v>0.11210000000000001</v>
      </c>
      <c r="GK905" s="101">
        <f t="shared" si="470"/>
        <v>1</v>
      </c>
      <c r="GL905" s="101">
        <f t="shared" si="471"/>
        <v>27</v>
      </c>
    </row>
    <row r="906" spans="170:194" ht="16.5" x14ac:dyDescent="0.2">
      <c r="FN906" s="101">
        <v>901</v>
      </c>
      <c r="FO906" s="101">
        <f t="shared" si="456"/>
        <v>0</v>
      </c>
      <c r="FP906" s="101">
        <f t="shared" si="472"/>
        <v>12</v>
      </c>
      <c r="FQ906" s="14">
        <f t="shared" si="473"/>
        <v>3</v>
      </c>
      <c r="FR906" s="101" t="str">
        <f t="shared" si="457"/>
        <v>石灵明专属武器-魂珠-3 0级</v>
      </c>
      <c r="FS906" s="101">
        <f t="shared" si="458"/>
        <v>3</v>
      </c>
      <c r="FT906" s="101">
        <f t="shared" si="459"/>
        <v>0</v>
      </c>
      <c r="FU906" s="101" t="str">
        <f t="shared" si="474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75"/>
        <v/>
      </c>
      <c r="FX906" s="101" t="str">
        <f t="shared" si="476"/>
        <v/>
      </c>
      <c r="FY906" s="101" t="str">
        <f t="shared" si="477"/>
        <v/>
      </c>
      <c r="FZ906" s="101" t="str">
        <f t="shared" si="478"/>
        <v/>
      </c>
      <c r="GA906" s="101" t="str">
        <f t="shared" si="460"/>
        <v/>
      </c>
      <c r="GB906" s="101" t="str">
        <f t="shared" si="461"/>
        <v/>
      </c>
      <c r="GC906" s="101" t="str">
        <f t="shared" si="462"/>
        <v/>
      </c>
      <c r="GD906" s="101" t="str">
        <f t="shared" si="463"/>
        <v/>
      </c>
      <c r="GE906" s="101" t="str">
        <f t="shared" si="464"/>
        <v/>
      </c>
      <c r="GF906" s="101" t="str">
        <f t="shared" si="465"/>
        <v/>
      </c>
      <c r="GG906" s="101" t="str">
        <f t="shared" si="466"/>
        <v/>
      </c>
      <c r="GH906" s="101" t="str">
        <f t="shared" si="467"/>
        <v/>
      </c>
      <c r="GI906" s="101" t="str">
        <f t="shared" si="468"/>
        <v/>
      </c>
      <c r="GJ906" s="101" t="str">
        <f t="shared" si="469"/>
        <v/>
      </c>
      <c r="GK906" s="101" t="str">
        <f t="shared" si="470"/>
        <v/>
      </c>
      <c r="GL906" s="101" t="str">
        <f t="shared" si="471"/>
        <v/>
      </c>
    </row>
    <row r="907" spans="170:194" ht="16.5" x14ac:dyDescent="0.2">
      <c r="FN907" s="101">
        <v>902</v>
      </c>
      <c r="FO907" s="101">
        <f t="shared" si="456"/>
        <v>19</v>
      </c>
      <c r="FP907" s="101">
        <f t="shared" si="472"/>
        <v>12</v>
      </c>
      <c r="FQ907" s="14">
        <f t="shared" si="473"/>
        <v>3</v>
      </c>
      <c r="FR907" s="101" t="str">
        <f t="shared" si="457"/>
        <v>石灵明专属武器-魂珠-3 1级</v>
      </c>
      <c r="FS907" s="101">
        <f t="shared" si="458"/>
        <v>3</v>
      </c>
      <c r="FT907" s="101">
        <f t="shared" si="459"/>
        <v>1</v>
      </c>
      <c r="FU907" s="101" t="str">
        <f t="shared" si="474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75"/>
        <v>专属强化石1</v>
      </c>
      <c r="FX907" s="101">
        <f t="shared" si="476"/>
        <v>4</v>
      </c>
      <c r="FY907" s="101" t="str">
        <f t="shared" si="477"/>
        <v>专属强化石2</v>
      </c>
      <c r="FZ907" s="101">
        <f t="shared" si="478"/>
        <v>2</v>
      </c>
      <c r="GA907" s="101">
        <f t="shared" si="460"/>
        <v>0.31</v>
      </c>
      <c r="GB907" s="101">
        <f t="shared" si="461"/>
        <v>1</v>
      </c>
      <c r="GC907" s="101">
        <f t="shared" si="462"/>
        <v>5</v>
      </c>
      <c r="GD907" s="101">
        <f t="shared" si="463"/>
        <v>0</v>
      </c>
      <c r="GE907" s="101">
        <f t="shared" si="464"/>
        <v>1</v>
      </c>
      <c r="GF907" s="101">
        <f t="shared" si="465"/>
        <v>1</v>
      </c>
      <c r="GG907" s="101">
        <f t="shared" si="466"/>
        <v>0.15409999999999999</v>
      </c>
      <c r="GH907" s="101">
        <f t="shared" si="467"/>
        <v>1</v>
      </c>
      <c r="GI907" s="101">
        <f t="shared" si="468"/>
        <v>2</v>
      </c>
      <c r="GJ907" s="101">
        <f t="shared" si="469"/>
        <v>0.61650000000000005</v>
      </c>
      <c r="GK907" s="101">
        <f t="shared" si="470"/>
        <v>1</v>
      </c>
      <c r="GL907" s="101">
        <f t="shared" si="471"/>
        <v>5</v>
      </c>
    </row>
    <row r="908" spans="170:194" ht="16.5" x14ac:dyDescent="0.2">
      <c r="FN908" s="101">
        <v>903</v>
      </c>
      <c r="FO908" s="101">
        <f t="shared" si="456"/>
        <v>20</v>
      </c>
      <c r="FP908" s="101">
        <f t="shared" si="472"/>
        <v>12</v>
      </c>
      <c r="FQ908" s="14">
        <f t="shared" si="473"/>
        <v>3</v>
      </c>
      <c r="FR908" s="101" t="str">
        <f t="shared" si="457"/>
        <v>石灵明专属武器-魂珠-3 2级</v>
      </c>
      <c r="FS908" s="101">
        <f t="shared" si="458"/>
        <v>3</v>
      </c>
      <c r="FT908" s="101">
        <f t="shared" si="459"/>
        <v>2</v>
      </c>
      <c r="FU908" s="101" t="str">
        <f t="shared" si="474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75"/>
        <v>专属强化石1</v>
      </c>
      <c r="FX908" s="101">
        <f t="shared" si="476"/>
        <v>4</v>
      </c>
      <c r="FY908" s="101" t="str">
        <f t="shared" si="477"/>
        <v>专属强化石2</v>
      </c>
      <c r="FZ908" s="101">
        <f t="shared" si="478"/>
        <v>2</v>
      </c>
      <c r="GA908" s="101">
        <f t="shared" si="460"/>
        <v>0.15</v>
      </c>
      <c r="GB908" s="101">
        <f t="shared" si="461"/>
        <v>1</v>
      </c>
      <c r="GC908" s="101">
        <f t="shared" si="462"/>
        <v>10</v>
      </c>
      <c r="GD908" s="101">
        <f t="shared" si="463"/>
        <v>0</v>
      </c>
      <c r="GE908" s="101">
        <f t="shared" si="464"/>
        <v>1</v>
      </c>
      <c r="GF908" s="101">
        <f t="shared" si="465"/>
        <v>2</v>
      </c>
      <c r="GG908" s="101">
        <f t="shared" si="466"/>
        <v>7.7100000000000002E-2</v>
      </c>
      <c r="GH908" s="101">
        <f t="shared" si="467"/>
        <v>1</v>
      </c>
      <c r="GI908" s="101">
        <f t="shared" si="468"/>
        <v>5</v>
      </c>
      <c r="GJ908" s="101">
        <f t="shared" si="469"/>
        <v>0.30830000000000002</v>
      </c>
      <c r="GK908" s="101">
        <f t="shared" si="470"/>
        <v>1</v>
      </c>
      <c r="GL908" s="101">
        <f t="shared" si="471"/>
        <v>10</v>
      </c>
    </row>
    <row r="909" spans="170:194" ht="16.5" x14ac:dyDescent="0.2">
      <c r="FN909" s="101">
        <v>904</v>
      </c>
      <c r="FO909" s="101">
        <f t="shared" si="456"/>
        <v>21</v>
      </c>
      <c r="FP909" s="101">
        <f t="shared" si="472"/>
        <v>12</v>
      </c>
      <c r="FQ909" s="14">
        <f t="shared" si="473"/>
        <v>3</v>
      </c>
      <c r="FR909" s="101" t="str">
        <f t="shared" si="457"/>
        <v>石灵明专属武器-魂珠-3 3级</v>
      </c>
      <c r="FS909" s="101">
        <f t="shared" si="458"/>
        <v>3</v>
      </c>
      <c r="FT909" s="101">
        <f t="shared" si="459"/>
        <v>3</v>
      </c>
      <c r="FU909" s="101" t="str">
        <f t="shared" si="474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75"/>
        <v>专属强化石1</v>
      </c>
      <c r="FX909" s="101">
        <f t="shared" si="476"/>
        <v>6</v>
      </c>
      <c r="FY909" s="101" t="str">
        <f t="shared" si="477"/>
        <v>专属强化石2</v>
      </c>
      <c r="FZ909" s="101">
        <f t="shared" si="478"/>
        <v>3</v>
      </c>
      <c r="GA909" s="101">
        <f t="shared" si="460"/>
        <v>0.15</v>
      </c>
      <c r="GB909" s="101">
        <f t="shared" si="461"/>
        <v>1</v>
      </c>
      <c r="GC909" s="101">
        <f t="shared" si="462"/>
        <v>10</v>
      </c>
      <c r="GD909" s="101">
        <f t="shared" si="463"/>
        <v>0</v>
      </c>
      <c r="GE909" s="101">
        <f t="shared" si="464"/>
        <v>1</v>
      </c>
      <c r="GF909" s="101">
        <f t="shared" si="465"/>
        <v>2</v>
      </c>
      <c r="GG909" s="101">
        <f t="shared" si="466"/>
        <v>7.7100000000000002E-2</v>
      </c>
      <c r="GH909" s="101">
        <f t="shared" si="467"/>
        <v>1</v>
      </c>
      <c r="GI909" s="101">
        <f t="shared" si="468"/>
        <v>5</v>
      </c>
      <c r="GJ909" s="101">
        <f t="shared" si="469"/>
        <v>0.30830000000000002</v>
      </c>
      <c r="GK909" s="101">
        <f t="shared" si="470"/>
        <v>1</v>
      </c>
      <c r="GL909" s="101">
        <f t="shared" si="471"/>
        <v>10</v>
      </c>
    </row>
    <row r="910" spans="170:194" ht="16.5" x14ac:dyDescent="0.2">
      <c r="FN910" s="101">
        <v>905</v>
      </c>
      <c r="FO910" s="101">
        <f t="shared" si="456"/>
        <v>22</v>
      </c>
      <c r="FP910" s="101">
        <f t="shared" si="472"/>
        <v>12</v>
      </c>
      <c r="FQ910" s="14">
        <f t="shared" si="473"/>
        <v>3</v>
      </c>
      <c r="FR910" s="101" t="str">
        <f t="shared" si="457"/>
        <v>石灵明专属武器-魂珠-3 4级</v>
      </c>
      <c r="FS910" s="101">
        <f t="shared" si="458"/>
        <v>3</v>
      </c>
      <c r="FT910" s="101">
        <f t="shared" si="459"/>
        <v>4</v>
      </c>
      <c r="FU910" s="101" t="str">
        <f t="shared" si="474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75"/>
        <v>专属强化石1</v>
      </c>
      <c r="FX910" s="101">
        <f t="shared" si="476"/>
        <v>6</v>
      </c>
      <c r="FY910" s="101" t="str">
        <f t="shared" si="477"/>
        <v>专属强化石2</v>
      </c>
      <c r="FZ910" s="101">
        <f t="shared" si="478"/>
        <v>3</v>
      </c>
      <c r="GA910" s="101">
        <f t="shared" si="460"/>
        <v>0.09</v>
      </c>
      <c r="GB910" s="101">
        <f t="shared" si="461"/>
        <v>1</v>
      </c>
      <c r="GC910" s="101">
        <f t="shared" si="462"/>
        <v>16</v>
      </c>
      <c r="GD910" s="101">
        <f t="shared" si="463"/>
        <v>0</v>
      </c>
      <c r="GE910" s="101">
        <f t="shared" si="464"/>
        <v>1</v>
      </c>
      <c r="GF910" s="101">
        <f t="shared" si="465"/>
        <v>4</v>
      </c>
      <c r="GG910" s="101">
        <f t="shared" si="466"/>
        <v>4.6199999999999998E-2</v>
      </c>
      <c r="GH910" s="101">
        <f t="shared" si="467"/>
        <v>1</v>
      </c>
      <c r="GI910" s="101">
        <f t="shared" si="468"/>
        <v>8</v>
      </c>
      <c r="GJ910" s="101">
        <f t="shared" si="469"/>
        <v>0.185</v>
      </c>
      <c r="GK910" s="101">
        <f t="shared" si="470"/>
        <v>1</v>
      </c>
      <c r="GL910" s="101">
        <f t="shared" si="471"/>
        <v>16</v>
      </c>
    </row>
    <row r="911" spans="170:194" ht="16.5" x14ac:dyDescent="0.2">
      <c r="FN911" s="101">
        <v>906</v>
      </c>
      <c r="FO911" s="101">
        <f t="shared" si="456"/>
        <v>23</v>
      </c>
      <c r="FP911" s="101">
        <f t="shared" si="472"/>
        <v>12</v>
      </c>
      <c r="FQ911" s="14">
        <f t="shared" si="473"/>
        <v>3</v>
      </c>
      <c r="FR911" s="101" t="str">
        <f t="shared" si="457"/>
        <v>石灵明专属武器-魂珠-3 5级</v>
      </c>
      <c r="FS911" s="101">
        <f t="shared" si="458"/>
        <v>3</v>
      </c>
      <c r="FT911" s="101">
        <f t="shared" si="459"/>
        <v>5</v>
      </c>
      <c r="FU911" s="101" t="str">
        <f t="shared" si="474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75"/>
        <v>专属强化石1</v>
      </c>
      <c r="FX911" s="101">
        <f t="shared" si="476"/>
        <v>8</v>
      </c>
      <c r="FY911" s="101" t="str">
        <f t="shared" si="477"/>
        <v>专属强化石2</v>
      </c>
      <c r="FZ911" s="101">
        <f t="shared" si="478"/>
        <v>4</v>
      </c>
      <c r="GA911" s="101">
        <f t="shared" si="460"/>
        <v>0.08</v>
      </c>
      <c r="GB911" s="101">
        <f t="shared" si="461"/>
        <v>1</v>
      </c>
      <c r="GC911" s="101">
        <f t="shared" si="462"/>
        <v>19</v>
      </c>
      <c r="GD911" s="101">
        <f t="shared" si="463"/>
        <v>0</v>
      </c>
      <c r="GE911" s="101">
        <f t="shared" si="464"/>
        <v>1</v>
      </c>
      <c r="GF911" s="101">
        <f t="shared" si="465"/>
        <v>5</v>
      </c>
      <c r="GG911" s="101">
        <f t="shared" si="466"/>
        <v>3.85E-2</v>
      </c>
      <c r="GH911" s="101">
        <f t="shared" si="467"/>
        <v>1</v>
      </c>
      <c r="GI911" s="101">
        <f t="shared" si="468"/>
        <v>9</v>
      </c>
      <c r="GJ911" s="101">
        <f t="shared" si="469"/>
        <v>0.15409999999999999</v>
      </c>
      <c r="GK911" s="101">
        <f t="shared" si="470"/>
        <v>1</v>
      </c>
      <c r="GL911" s="101">
        <f t="shared" si="471"/>
        <v>19</v>
      </c>
    </row>
    <row r="912" spans="170:194" ht="16.5" x14ac:dyDescent="0.2">
      <c r="FN912" s="101">
        <v>907</v>
      </c>
      <c r="FO912" s="101">
        <f t="shared" si="456"/>
        <v>24</v>
      </c>
      <c r="FP912" s="101">
        <f t="shared" si="472"/>
        <v>12</v>
      </c>
      <c r="FQ912" s="14">
        <f t="shared" si="473"/>
        <v>3</v>
      </c>
      <c r="FR912" s="101" t="str">
        <f t="shared" si="457"/>
        <v>石灵明专属武器-魂珠-3 6级</v>
      </c>
      <c r="FS912" s="101">
        <f t="shared" si="458"/>
        <v>3</v>
      </c>
      <c r="FT912" s="101">
        <f t="shared" si="459"/>
        <v>6</v>
      </c>
      <c r="FU912" s="101" t="str">
        <f t="shared" si="474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75"/>
        <v>专属强化石1</v>
      </c>
      <c r="FX912" s="101">
        <f t="shared" si="476"/>
        <v>10</v>
      </c>
      <c r="FY912" s="101" t="str">
        <f t="shared" si="477"/>
        <v>专属强化石2</v>
      </c>
      <c r="FZ912" s="101">
        <f t="shared" si="478"/>
        <v>5</v>
      </c>
      <c r="GA912" s="101">
        <f t="shared" si="460"/>
        <v>0.06</v>
      </c>
      <c r="GB912" s="101">
        <f t="shared" si="461"/>
        <v>1</v>
      </c>
      <c r="GC912" s="101">
        <f t="shared" si="462"/>
        <v>25</v>
      </c>
      <c r="GD912" s="101">
        <f t="shared" si="463"/>
        <v>0</v>
      </c>
      <c r="GE912" s="101">
        <f t="shared" si="464"/>
        <v>1</v>
      </c>
      <c r="GF912" s="101">
        <f t="shared" si="465"/>
        <v>6</v>
      </c>
      <c r="GG912" s="101">
        <f t="shared" si="466"/>
        <v>2.9600000000000001E-2</v>
      </c>
      <c r="GH912" s="101">
        <f t="shared" si="467"/>
        <v>1</v>
      </c>
      <c r="GI912" s="101">
        <f t="shared" si="468"/>
        <v>12</v>
      </c>
      <c r="GJ912" s="101">
        <f t="shared" si="469"/>
        <v>0.1186</v>
      </c>
      <c r="GK912" s="101">
        <f t="shared" si="470"/>
        <v>1</v>
      </c>
      <c r="GL912" s="101">
        <f t="shared" si="471"/>
        <v>25</v>
      </c>
    </row>
    <row r="913" spans="170:194" ht="16.5" x14ac:dyDescent="0.2">
      <c r="FN913" s="101">
        <v>908</v>
      </c>
      <c r="FO913" s="101">
        <f t="shared" si="456"/>
        <v>25</v>
      </c>
      <c r="FP913" s="101">
        <f t="shared" si="472"/>
        <v>12</v>
      </c>
      <c r="FQ913" s="14">
        <f t="shared" si="473"/>
        <v>3</v>
      </c>
      <c r="FR913" s="101" t="str">
        <f t="shared" si="457"/>
        <v>石灵明专属武器-魂珠-3 7级</v>
      </c>
      <c r="FS913" s="101">
        <f t="shared" si="458"/>
        <v>3</v>
      </c>
      <c r="FT913" s="101">
        <f t="shared" si="459"/>
        <v>7</v>
      </c>
      <c r="FU913" s="101" t="str">
        <f t="shared" si="474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75"/>
        <v>专属强化石1</v>
      </c>
      <c r="FX913" s="101">
        <f t="shared" si="476"/>
        <v>12</v>
      </c>
      <c r="FY913" s="101" t="str">
        <f t="shared" si="477"/>
        <v>专属强化石2</v>
      </c>
      <c r="FZ913" s="101">
        <f t="shared" si="478"/>
        <v>6</v>
      </c>
      <c r="GA913" s="101">
        <f t="shared" si="460"/>
        <v>0.04</v>
      </c>
      <c r="GB913" s="101">
        <f t="shared" si="461"/>
        <v>1</v>
      </c>
      <c r="GC913" s="101">
        <f t="shared" si="462"/>
        <v>34</v>
      </c>
      <c r="GD913" s="101">
        <f t="shared" si="463"/>
        <v>0</v>
      </c>
      <c r="GE913" s="101">
        <f t="shared" si="464"/>
        <v>1</v>
      </c>
      <c r="GF913" s="101">
        <f t="shared" si="465"/>
        <v>8</v>
      </c>
      <c r="GG913" s="101">
        <f t="shared" si="466"/>
        <v>2.1999999999999999E-2</v>
      </c>
      <c r="GH913" s="101">
        <f t="shared" si="467"/>
        <v>1</v>
      </c>
      <c r="GI913" s="101">
        <f t="shared" si="468"/>
        <v>16</v>
      </c>
      <c r="GJ913" s="101">
        <f t="shared" si="469"/>
        <v>8.8099999999999998E-2</v>
      </c>
      <c r="GK913" s="101">
        <f t="shared" si="470"/>
        <v>1</v>
      </c>
      <c r="GL913" s="101">
        <f t="shared" si="471"/>
        <v>34</v>
      </c>
    </row>
    <row r="914" spans="170:194" ht="16.5" x14ac:dyDescent="0.2">
      <c r="FN914" s="101">
        <v>909</v>
      </c>
      <c r="FO914" s="101">
        <f t="shared" si="456"/>
        <v>26</v>
      </c>
      <c r="FP914" s="101">
        <f t="shared" si="472"/>
        <v>12</v>
      </c>
      <c r="FQ914" s="14">
        <f t="shared" si="473"/>
        <v>3</v>
      </c>
      <c r="FR914" s="101" t="str">
        <f t="shared" si="457"/>
        <v>石灵明专属武器-魂珠-3 8级</v>
      </c>
      <c r="FS914" s="101">
        <f t="shared" si="458"/>
        <v>3</v>
      </c>
      <c r="FT914" s="101">
        <f t="shared" si="459"/>
        <v>8</v>
      </c>
      <c r="FU914" s="101" t="str">
        <f t="shared" si="474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75"/>
        <v>专属强化石1</v>
      </c>
      <c r="FX914" s="101">
        <f t="shared" si="476"/>
        <v>16</v>
      </c>
      <c r="FY914" s="101" t="str">
        <f t="shared" si="477"/>
        <v>专属强化石2</v>
      </c>
      <c r="FZ914" s="101">
        <f t="shared" si="478"/>
        <v>8</v>
      </c>
      <c r="GA914" s="101">
        <f t="shared" si="460"/>
        <v>0.04</v>
      </c>
      <c r="GB914" s="101">
        <f t="shared" si="461"/>
        <v>1</v>
      </c>
      <c r="GC914" s="101">
        <f t="shared" si="462"/>
        <v>41</v>
      </c>
      <c r="GD914" s="101">
        <f t="shared" si="463"/>
        <v>0</v>
      </c>
      <c r="GE914" s="101">
        <f t="shared" si="464"/>
        <v>1</v>
      </c>
      <c r="GF914" s="101">
        <f t="shared" si="465"/>
        <v>10</v>
      </c>
      <c r="GG914" s="101">
        <f t="shared" si="466"/>
        <v>1.8100000000000002E-2</v>
      </c>
      <c r="GH914" s="101">
        <f t="shared" si="467"/>
        <v>1</v>
      </c>
      <c r="GI914" s="101">
        <f t="shared" si="468"/>
        <v>19</v>
      </c>
      <c r="GJ914" s="101">
        <f t="shared" si="469"/>
        <v>7.2499999999999995E-2</v>
      </c>
      <c r="GK914" s="101">
        <f t="shared" si="470"/>
        <v>1</v>
      </c>
      <c r="GL914" s="101">
        <f t="shared" si="471"/>
        <v>41</v>
      </c>
    </row>
    <row r="915" spans="170:194" ht="16.5" x14ac:dyDescent="0.2">
      <c r="FN915" s="101">
        <v>910</v>
      </c>
      <c r="FO915" s="101">
        <f t="shared" si="456"/>
        <v>27</v>
      </c>
      <c r="FP915" s="101">
        <f t="shared" si="472"/>
        <v>12</v>
      </c>
      <c r="FQ915" s="14">
        <f t="shared" si="473"/>
        <v>3</v>
      </c>
      <c r="FR915" s="101" t="str">
        <f t="shared" si="457"/>
        <v>石灵明专属武器-魂珠-3 9级</v>
      </c>
      <c r="FS915" s="101">
        <f t="shared" si="458"/>
        <v>3</v>
      </c>
      <c r="FT915" s="101">
        <f t="shared" si="459"/>
        <v>9</v>
      </c>
      <c r="FU915" s="101" t="str">
        <f t="shared" si="474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75"/>
        <v>专属强化石1</v>
      </c>
      <c r="FX915" s="101">
        <f t="shared" si="476"/>
        <v>20</v>
      </c>
      <c r="FY915" s="101" t="str">
        <f t="shared" si="477"/>
        <v>专属强化石2</v>
      </c>
      <c r="FZ915" s="101">
        <f t="shared" si="478"/>
        <v>10</v>
      </c>
      <c r="GA915" s="101">
        <f t="shared" si="460"/>
        <v>0.03</v>
      </c>
      <c r="GB915" s="101">
        <f t="shared" si="461"/>
        <v>1</v>
      </c>
      <c r="GC915" s="101">
        <f t="shared" si="462"/>
        <v>54</v>
      </c>
      <c r="GD915" s="101">
        <f t="shared" si="463"/>
        <v>0</v>
      </c>
      <c r="GE915" s="101">
        <f t="shared" si="464"/>
        <v>1</v>
      </c>
      <c r="GF915" s="101">
        <f t="shared" si="465"/>
        <v>12</v>
      </c>
      <c r="GG915" s="101">
        <f t="shared" si="466"/>
        <v>1.4E-2</v>
      </c>
      <c r="GH915" s="101">
        <f t="shared" si="467"/>
        <v>1</v>
      </c>
      <c r="GI915" s="101">
        <f t="shared" si="468"/>
        <v>25</v>
      </c>
      <c r="GJ915" s="101">
        <f t="shared" si="469"/>
        <v>5.6000000000000001E-2</v>
      </c>
      <c r="GK915" s="101">
        <f t="shared" si="470"/>
        <v>1</v>
      </c>
      <c r="GL915" s="101">
        <f t="shared" si="471"/>
        <v>54</v>
      </c>
    </row>
    <row r="916" spans="170:194" ht="16.5" x14ac:dyDescent="0.2">
      <c r="FN916" s="101">
        <v>911</v>
      </c>
      <c r="FO916" s="101">
        <f t="shared" si="456"/>
        <v>0</v>
      </c>
      <c r="FP916" s="101">
        <f t="shared" si="472"/>
        <v>12</v>
      </c>
      <c r="FQ916" s="14">
        <f t="shared" si="473"/>
        <v>3</v>
      </c>
      <c r="FR916" s="101" t="str">
        <f t="shared" si="457"/>
        <v>石灵明专属武器-魂珠-4 0级</v>
      </c>
      <c r="FS916" s="101">
        <f t="shared" si="458"/>
        <v>4</v>
      </c>
      <c r="FT916" s="101">
        <f t="shared" si="459"/>
        <v>0</v>
      </c>
      <c r="FU916" s="101" t="str">
        <f t="shared" si="474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75"/>
        <v/>
      </c>
      <c r="FX916" s="101" t="str">
        <f t="shared" si="476"/>
        <v/>
      </c>
      <c r="FY916" s="101" t="str">
        <f t="shared" si="477"/>
        <v/>
      </c>
      <c r="FZ916" s="101" t="str">
        <f t="shared" si="478"/>
        <v/>
      </c>
      <c r="GA916" s="101" t="str">
        <f t="shared" si="460"/>
        <v/>
      </c>
      <c r="GB916" s="101" t="str">
        <f t="shared" si="461"/>
        <v/>
      </c>
      <c r="GC916" s="101" t="str">
        <f t="shared" si="462"/>
        <v/>
      </c>
      <c r="GD916" s="101" t="str">
        <f t="shared" si="463"/>
        <v/>
      </c>
      <c r="GE916" s="101" t="str">
        <f t="shared" si="464"/>
        <v/>
      </c>
      <c r="GF916" s="101" t="str">
        <f t="shared" si="465"/>
        <v/>
      </c>
      <c r="GG916" s="101" t="str">
        <f t="shared" si="466"/>
        <v/>
      </c>
      <c r="GH916" s="101" t="str">
        <f t="shared" si="467"/>
        <v/>
      </c>
      <c r="GI916" s="101" t="str">
        <f t="shared" si="468"/>
        <v/>
      </c>
      <c r="GJ916" s="101" t="str">
        <f t="shared" si="469"/>
        <v/>
      </c>
      <c r="GK916" s="101" t="str">
        <f t="shared" si="470"/>
        <v/>
      </c>
      <c r="GL916" s="101" t="str">
        <f t="shared" si="471"/>
        <v/>
      </c>
    </row>
    <row r="917" spans="170:194" ht="16.5" x14ac:dyDescent="0.2">
      <c r="FN917" s="101">
        <v>912</v>
      </c>
      <c r="FO917" s="101">
        <f t="shared" si="456"/>
        <v>28</v>
      </c>
      <c r="FP917" s="101">
        <f t="shared" si="472"/>
        <v>12</v>
      </c>
      <c r="FQ917" s="14">
        <f t="shared" si="473"/>
        <v>3</v>
      </c>
      <c r="FR917" s="101" t="str">
        <f t="shared" si="457"/>
        <v>石灵明专属武器-魂珠-4 1级</v>
      </c>
      <c r="FS917" s="101">
        <f t="shared" si="458"/>
        <v>4</v>
      </c>
      <c r="FT917" s="101">
        <f t="shared" si="459"/>
        <v>1</v>
      </c>
      <c r="FU917" s="101" t="str">
        <f t="shared" si="474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75"/>
        <v>专属强化石2</v>
      </c>
      <c r="FX917" s="101">
        <f t="shared" si="476"/>
        <v>3</v>
      </c>
      <c r="FY917" s="101" t="str">
        <f t="shared" si="477"/>
        <v>专属强化石3</v>
      </c>
      <c r="FZ917" s="101">
        <f t="shared" si="478"/>
        <v>1</v>
      </c>
      <c r="GA917" s="101">
        <f t="shared" si="460"/>
        <v>0.2</v>
      </c>
      <c r="GB917" s="101">
        <f t="shared" si="461"/>
        <v>1</v>
      </c>
      <c r="GC917" s="101">
        <f t="shared" si="462"/>
        <v>7</v>
      </c>
      <c r="GD917" s="101">
        <f t="shared" si="463"/>
        <v>0</v>
      </c>
      <c r="GE917" s="101">
        <f t="shared" si="464"/>
        <v>1</v>
      </c>
      <c r="GF917" s="101">
        <f t="shared" si="465"/>
        <v>2</v>
      </c>
      <c r="GG917" s="101">
        <f t="shared" si="466"/>
        <v>0.1012</v>
      </c>
      <c r="GH917" s="101">
        <f t="shared" si="467"/>
        <v>1</v>
      </c>
      <c r="GI917" s="101">
        <f t="shared" si="468"/>
        <v>3</v>
      </c>
      <c r="GJ917" s="101">
        <f t="shared" si="469"/>
        <v>0.40479999999999999</v>
      </c>
      <c r="GK917" s="101">
        <f t="shared" si="470"/>
        <v>1</v>
      </c>
      <c r="GL917" s="101">
        <f t="shared" si="471"/>
        <v>7</v>
      </c>
    </row>
    <row r="918" spans="170:194" ht="16.5" x14ac:dyDescent="0.2">
      <c r="FN918" s="101">
        <v>913</v>
      </c>
      <c r="FO918" s="101">
        <f t="shared" ref="FO918:FO981" si="479">IF(FT918&gt;0,(FS918-1)*9+FT918,0)</f>
        <v>29</v>
      </c>
      <c r="FP918" s="101">
        <f t="shared" si="472"/>
        <v>12</v>
      </c>
      <c r="FQ918" s="14">
        <f t="shared" si="473"/>
        <v>3</v>
      </c>
      <c r="FR918" s="101" t="str">
        <f t="shared" ref="FR918:FR981" si="480">INDEX($FI$6:$FI$26,FP918)&amp;"专属武器-魂珠-"&amp;FS918&amp;" "&amp;FT918&amp;"级"</f>
        <v>石灵明专属武器-魂珠-4 2级</v>
      </c>
      <c r="FS918" s="101">
        <f t="shared" ref="FS918:FS981" si="481">INT((FN918-(FP918-1)*80-1)/10)+1</f>
        <v>4</v>
      </c>
      <c r="FT918" s="101">
        <f t="shared" ref="FT918:FT981" si="482">FN918-(FP918-1)*80-(FS918-1)*10-1</f>
        <v>2</v>
      </c>
      <c r="FU918" s="101" t="str">
        <f t="shared" si="474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75"/>
        <v>专属强化石2</v>
      </c>
      <c r="FX918" s="101">
        <f t="shared" si="476"/>
        <v>3</v>
      </c>
      <c r="FY918" s="101" t="str">
        <f t="shared" si="477"/>
        <v>专属强化石3</v>
      </c>
      <c r="FZ918" s="101">
        <f t="shared" si="478"/>
        <v>1</v>
      </c>
      <c r="GA918" s="101">
        <f t="shared" ref="GA918:GA981" si="483">IF($FT918&gt;0,INDEX(EP$6:EP$77,$FO918),"")</f>
        <v>0.1</v>
      </c>
      <c r="GB918" s="101">
        <f t="shared" ref="GB918:GB981" si="484">IF($FT918&gt;0,INDEX(EQ$6:EQ$77,$FO918),"")</f>
        <v>1</v>
      </c>
      <c r="GC918" s="101">
        <f t="shared" ref="GC918:GC981" si="485">IF($FT918&gt;0,INDEX(ER$6:ER$77,$FO918),"")</f>
        <v>15</v>
      </c>
      <c r="GD918" s="101">
        <f t="shared" ref="GD918:GD981" si="486">IF($FT918&gt;0,INDEX(EV$6:EV$77,$FO918),"")</f>
        <v>0</v>
      </c>
      <c r="GE918" s="101">
        <f t="shared" ref="GE918:GE981" si="487">IF($FT918&gt;0,INDEX(EW$6:EW$77,$FO918),"")</f>
        <v>1</v>
      </c>
      <c r="GF918" s="101">
        <f t="shared" ref="GF918:GF981" si="488">IF($FT918&gt;0,INDEX(EX$6:EX$77,$FO918),"")</f>
        <v>3</v>
      </c>
      <c r="GG918" s="101">
        <f t="shared" ref="GG918:GG981" si="489">IF($FT918&gt;0,INDEX(EY$6:EY$77,$FO918),"")</f>
        <v>5.0599999999999999E-2</v>
      </c>
      <c r="GH918" s="101">
        <f t="shared" ref="GH918:GH981" si="490">IF($FT918&gt;0,INDEX(EZ$6:EZ$77,$FO918),"")</f>
        <v>1</v>
      </c>
      <c r="GI918" s="101">
        <f t="shared" ref="GI918:GI981" si="491">IF($FT918&gt;0,INDEX(FA$6:FA$77,$FO918),"")</f>
        <v>7</v>
      </c>
      <c r="GJ918" s="101">
        <f t="shared" ref="GJ918:GJ981" si="492">IF($FT918&gt;0,INDEX(FB$6:FB$77,$FO918),"")</f>
        <v>0.2024</v>
      </c>
      <c r="GK918" s="101">
        <f t="shared" ref="GK918:GK981" si="493">IF($FT918&gt;0,INDEX(FC$6:FC$77,$FO918),"")</f>
        <v>1</v>
      </c>
      <c r="GL918" s="101">
        <f t="shared" ref="GL918:GL981" si="494">IF($FT918&gt;0,INDEX(FD$6:FD$77,$FO918),"")</f>
        <v>15</v>
      </c>
    </row>
    <row r="919" spans="170:194" ht="16.5" x14ac:dyDescent="0.2">
      <c r="FN919" s="101">
        <v>914</v>
      </c>
      <c r="FO919" s="101">
        <f t="shared" si="479"/>
        <v>30</v>
      </c>
      <c r="FP919" s="101">
        <f t="shared" si="472"/>
        <v>12</v>
      </c>
      <c r="FQ919" s="14">
        <f t="shared" si="473"/>
        <v>3</v>
      </c>
      <c r="FR919" s="101" t="str">
        <f t="shared" si="480"/>
        <v>石灵明专属武器-魂珠-4 3级</v>
      </c>
      <c r="FS919" s="101">
        <f t="shared" si="481"/>
        <v>4</v>
      </c>
      <c r="FT919" s="101">
        <f t="shared" si="482"/>
        <v>3</v>
      </c>
      <c r="FU919" s="101" t="str">
        <f t="shared" si="474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75"/>
        <v>专属强化石2</v>
      </c>
      <c r="FX919" s="101">
        <f t="shared" si="476"/>
        <v>3</v>
      </c>
      <c r="FY919" s="101" t="str">
        <f t="shared" si="477"/>
        <v>专属强化石3</v>
      </c>
      <c r="FZ919" s="101">
        <f t="shared" si="478"/>
        <v>1</v>
      </c>
      <c r="GA919" s="101">
        <f t="shared" si="483"/>
        <v>7.0000000000000007E-2</v>
      </c>
      <c r="GB919" s="101">
        <f t="shared" si="484"/>
        <v>1</v>
      </c>
      <c r="GC919" s="101">
        <f t="shared" si="485"/>
        <v>22</v>
      </c>
      <c r="GD919" s="101">
        <f t="shared" si="486"/>
        <v>0</v>
      </c>
      <c r="GE919" s="101">
        <f t="shared" si="487"/>
        <v>1</v>
      </c>
      <c r="GF919" s="101">
        <f t="shared" si="488"/>
        <v>5</v>
      </c>
      <c r="GG919" s="101">
        <f t="shared" si="489"/>
        <v>3.3700000000000001E-2</v>
      </c>
      <c r="GH919" s="101">
        <f t="shared" si="490"/>
        <v>1</v>
      </c>
      <c r="GI919" s="101">
        <f t="shared" si="491"/>
        <v>10</v>
      </c>
      <c r="GJ919" s="101">
        <f t="shared" si="492"/>
        <v>0.13489999999999999</v>
      </c>
      <c r="GK919" s="101">
        <f t="shared" si="493"/>
        <v>1</v>
      </c>
      <c r="GL919" s="101">
        <f t="shared" si="494"/>
        <v>22</v>
      </c>
    </row>
    <row r="920" spans="170:194" ht="16.5" x14ac:dyDescent="0.2">
      <c r="FN920" s="101">
        <v>915</v>
      </c>
      <c r="FO920" s="101">
        <f t="shared" si="479"/>
        <v>31</v>
      </c>
      <c r="FP920" s="101">
        <f t="shared" si="472"/>
        <v>12</v>
      </c>
      <c r="FQ920" s="14">
        <f t="shared" si="473"/>
        <v>3</v>
      </c>
      <c r="FR920" s="101" t="str">
        <f t="shared" si="480"/>
        <v>石灵明专属武器-魂珠-4 4级</v>
      </c>
      <c r="FS920" s="101">
        <f t="shared" si="481"/>
        <v>4</v>
      </c>
      <c r="FT920" s="101">
        <f t="shared" si="482"/>
        <v>4</v>
      </c>
      <c r="FU920" s="101" t="str">
        <f t="shared" si="474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75"/>
        <v>专属强化石2</v>
      </c>
      <c r="FX920" s="101">
        <f t="shared" si="476"/>
        <v>5</v>
      </c>
      <c r="FY920" s="101" t="str">
        <f t="shared" si="477"/>
        <v>专属强化石3</v>
      </c>
      <c r="FZ920" s="101">
        <f t="shared" si="478"/>
        <v>2</v>
      </c>
      <c r="GA920" s="101">
        <f t="shared" si="483"/>
        <v>0.08</v>
      </c>
      <c r="GB920" s="101">
        <f t="shared" si="484"/>
        <v>1</v>
      </c>
      <c r="GC920" s="101">
        <f t="shared" si="485"/>
        <v>19</v>
      </c>
      <c r="GD920" s="101">
        <f t="shared" si="486"/>
        <v>0</v>
      </c>
      <c r="GE920" s="101">
        <f t="shared" si="487"/>
        <v>1</v>
      </c>
      <c r="GF920" s="101">
        <f t="shared" si="488"/>
        <v>4</v>
      </c>
      <c r="GG920" s="101">
        <f t="shared" si="489"/>
        <v>4.0500000000000001E-2</v>
      </c>
      <c r="GH920" s="101">
        <f t="shared" si="490"/>
        <v>1</v>
      </c>
      <c r="GI920" s="101">
        <f t="shared" si="491"/>
        <v>9</v>
      </c>
      <c r="GJ920" s="101">
        <f t="shared" si="492"/>
        <v>0.16189999999999999</v>
      </c>
      <c r="GK920" s="101">
        <f t="shared" si="493"/>
        <v>1</v>
      </c>
      <c r="GL920" s="101">
        <f t="shared" si="494"/>
        <v>19</v>
      </c>
    </row>
    <row r="921" spans="170:194" ht="16.5" x14ac:dyDescent="0.2">
      <c r="FN921" s="101">
        <v>916</v>
      </c>
      <c r="FO921" s="101">
        <f t="shared" si="479"/>
        <v>32</v>
      </c>
      <c r="FP921" s="101">
        <f t="shared" si="472"/>
        <v>12</v>
      </c>
      <c r="FQ921" s="14">
        <f t="shared" si="473"/>
        <v>3</v>
      </c>
      <c r="FR921" s="101" t="str">
        <f t="shared" si="480"/>
        <v>石灵明专属武器-魂珠-4 5级</v>
      </c>
      <c r="FS921" s="101">
        <f t="shared" si="481"/>
        <v>4</v>
      </c>
      <c r="FT921" s="101">
        <f t="shared" si="482"/>
        <v>5</v>
      </c>
      <c r="FU921" s="101" t="str">
        <f t="shared" si="474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75"/>
        <v>专属强化石2</v>
      </c>
      <c r="FX921" s="101">
        <f t="shared" si="476"/>
        <v>5</v>
      </c>
      <c r="FY921" s="101" t="str">
        <f t="shared" si="477"/>
        <v>专属强化石3</v>
      </c>
      <c r="FZ921" s="101">
        <f t="shared" si="478"/>
        <v>2</v>
      </c>
      <c r="GA921" s="101">
        <f t="shared" si="483"/>
        <v>0.05</v>
      </c>
      <c r="GB921" s="101">
        <f t="shared" si="484"/>
        <v>1</v>
      </c>
      <c r="GC921" s="101">
        <f t="shared" si="485"/>
        <v>30</v>
      </c>
      <c r="GD921" s="101">
        <f t="shared" si="486"/>
        <v>0</v>
      </c>
      <c r="GE921" s="101">
        <f t="shared" si="487"/>
        <v>1</v>
      </c>
      <c r="GF921" s="101">
        <f t="shared" si="488"/>
        <v>7</v>
      </c>
      <c r="GG921" s="101">
        <f t="shared" si="489"/>
        <v>2.53E-2</v>
      </c>
      <c r="GH921" s="101">
        <f t="shared" si="490"/>
        <v>1</v>
      </c>
      <c r="GI921" s="101">
        <f t="shared" si="491"/>
        <v>14</v>
      </c>
      <c r="GJ921" s="101">
        <f t="shared" si="492"/>
        <v>0.1012</v>
      </c>
      <c r="GK921" s="101">
        <f t="shared" si="493"/>
        <v>1</v>
      </c>
      <c r="GL921" s="101">
        <f t="shared" si="494"/>
        <v>30</v>
      </c>
    </row>
    <row r="922" spans="170:194" ht="16.5" x14ac:dyDescent="0.2">
      <c r="FN922" s="101">
        <v>917</v>
      </c>
      <c r="FO922" s="101">
        <f t="shared" si="479"/>
        <v>33</v>
      </c>
      <c r="FP922" s="101">
        <f t="shared" si="472"/>
        <v>12</v>
      </c>
      <c r="FQ922" s="14">
        <f t="shared" si="473"/>
        <v>3</v>
      </c>
      <c r="FR922" s="101" t="str">
        <f t="shared" si="480"/>
        <v>石灵明专属武器-魂珠-4 6级</v>
      </c>
      <c r="FS922" s="101">
        <f t="shared" si="481"/>
        <v>4</v>
      </c>
      <c r="FT922" s="101">
        <f t="shared" si="482"/>
        <v>6</v>
      </c>
      <c r="FU922" s="101" t="str">
        <f t="shared" si="474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75"/>
        <v>专属强化石2</v>
      </c>
      <c r="FX922" s="101">
        <f t="shared" si="476"/>
        <v>5</v>
      </c>
      <c r="FY922" s="101" t="str">
        <f t="shared" si="477"/>
        <v>专属强化石3</v>
      </c>
      <c r="FZ922" s="101">
        <f t="shared" si="478"/>
        <v>2</v>
      </c>
      <c r="GA922" s="101">
        <f t="shared" si="483"/>
        <v>0.03</v>
      </c>
      <c r="GB922" s="101">
        <f t="shared" si="484"/>
        <v>1</v>
      </c>
      <c r="GC922" s="101">
        <f t="shared" si="485"/>
        <v>48</v>
      </c>
      <c r="GD922" s="101">
        <f t="shared" si="486"/>
        <v>0</v>
      </c>
      <c r="GE922" s="101">
        <f t="shared" si="487"/>
        <v>1</v>
      </c>
      <c r="GF922" s="101">
        <f t="shared" si="488"/>
        <v>11</v>
      </c>
      <c r="GG922" s="101">
        <f t="shared" si="489"/>
        <v>1.5599999999999999E-2</v>
      </c>
      <c r="GH922" s="101">
        <f t="shared" si="490"/>
        <v>1</v>
      </c>
      <c r="GI922" s="101">
        <f t="shared" si="491"/>
        <v>22</v>
      </c>
      <c r="GJ922" s="101">
        <f t="shared" si="492"/>
        <v>6.2300000000000001E-2</v>
      </c>
      <c r="GK922" s="101">
        <f t="shared" si="493"/>
        <v>1</v>
      </c>
      <c r="GL922" s="101">
        <f t="shared" si="494"/>
        <v>48</v>
      </c>
    </row>
    <row r="923" spans="170:194" ht="16.5" x14ac:dyDescent="0.2">
      <c r="FN923" s="101">
        <v>918</v>
      </c>
      <c r="FO923" s="101">
        <f t="shared" si="479"/>
        <v>34</v>
      </c>
      <c r="FP923" s="101">
        <f t="shared" si="472"/>
        <v>12</v>
      </c>
      <c r="FQ923" s="14">
        <f t="shared" si="473"/>
        <v>3</v>
      </c>
      <c r="FR923" s="101" t="str">
        <f t="shared" si="480"/>
        <v>石灵明专属武器-魂珠-4 7级</v>
      </c>
      <c r="FS923" s="101">
        <f t="shared" si="481"/>
        <v>4</v>
      </c>
      <c r="FT923" s="101">
        <f t="shared" si="482"/>
        <v>7</v>
      </c>
      <c r="FU923" s="101" t="str">
        <f t="shared" si="474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75"/>
        <v>专属强化石2</v>
      </c>
      <c r="FX923" s="101">
        <f t="shared" si="476"/>
        <v>8</v>
      </c>
      <c r="FY923" s="101" t="str">
        <f t="shared" si="477"/>
        <v>专属强化石3</v>
      </c>
      <c r="FZ923" s="101">
        <f t="shared" si="478"/>
        <v>3</v>
      </c>
      <c r="GA923" s="101">
        <f t="shared" si="483"/>
        <v>0.03</v>
      </c>
      <c r="GB923" s="101">
        <f t="shared" si="484"/>
        <v>1</v>
      </c>
      <c r="GC923" s="101">
        <f t="shared" si="485"/>
        <v>52</v>
      </c>
      <c r="GD923" s="101">
        <f t="shared" si="486"/>
        <v>0</v>
      </c>
      <c r="GE923" s="101">
        <f t="shared" si="487"/>
        <v>1</v>
      </c>
      <c r="GF923" s="101">
        <f t="shared" si="488"/>
        <v>12</v>
      </c>
      <c r="GG923" s="101">
        <f t="shared" si="489"/>
        <v>1.4500000000000001E-2</v>
      </c>
      <c r="GH923" s="101">
        <f t="shared" si="490"/>
        <v>1</v>
      </c>
      <c r="GI923" s="101">
        <f t="shared" si="491"/>
        <v>24</v>
      </c>
      <c r="GJ923" s="101">
        <f t="shared" si="492"/>
        <v>5.7799999999999997E-2</v>
      </c>
      <c r="GK923" s="101">
        <f t="shared" si="493"/>
        <v>1</v>
      </c>
      <c r="GL923" s="101">
        <f t="shared" si="494"/>
        <v>52</v>
      </c>
    </row>
    <row r="924" spans="170:194" ht="16.5" x14ac:dyDescent="0.2">
      <c r="FN924" s="101">
        <v>919</v>
      </c>
      <c r="FO924" s="101">
        <f t="shared" si="479"/>
        <v>35</v>
      </c>
      <c r="FP924" s="101">
        <f t="shared" si="472"/>
        <v>12</v>
      </c>
      <c r="FQ924" s="14">
        <f t="shared" si="473"/>
        <v>3</v>
      </c>
      <c r="FR924" s="101" t="str">
        <f t="shared" si="480"/>
        <v>石灵明专属武器-魂珠-4 8级</v>
      </c>
      <c r="FS924" s="101">
        <f t="shared" si="481"/>
        <v>4</v>
      </c>
      <c r="FT924" s="101">
        <f t="shared" si="482"/>
        <v>8</v>
      </c>
      <c r="FU924" s="101" t="str">
        <f t="shared" si="474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75"/>
        <v>专属强化石2</v>
      </c>
      <c r="FX924" s="101">
        <f t="shared" si="476"/>
        <v>11</v>
      </c>
      <c r="FY924" s="101" t="str">
        <f t="shared" si="477"/>
        <v>专属强化石3</v>
      </c>
      <c r="FZ924" s="101">
        <f t="shared" si="478"/>
        <v>4</v>
      </c>
      <c r="GA924" s="101">
        <f t="shared" si="483"/>
        <v>0.02</v>
      </c>
      <c r="GB924" s="101">
        <f t="shared" si="484"/>
        <v>1</v>
      </c>
      <c r="GC924" s="101">
        <f t="shared" si="485"/>
        <v>63</v>
      </c>
      <c r="GD924" s="101">
        <f t="shared" si="486"/>
        <v>0</v>
      </c>
      <c r="GE924" s="101">
        <f t="shared" si="487"/>
        <v>1</v>
      </c>
      <c r="GF924" s="101">
        <f t="shared" si="488"/>
        <v>15</v>
      </c>
      <c r="GG924" s="101">
        <f t="shared" si="489"/>
        <v>1.1900000000000001E-2</v>
      </c>
      <c r="GH924" s="101">
        <f t="shared" si="490"/>
        <v>1</v>
      </c>
      <c r="GI924" s="101">
        <f t="shared" si="491"/>
        <v>29</v>
      </c>
      <c r="GJ924" s="101">
        <f t="shared" si="492"/>
        <v>4.7600000000000003E-2</v>
      </c>
      <c r="GK924" s="101">
        <f t="shared" si="493"/>
        <v>1</v>
      </c>
      <c r="GL924" s="101">
        <f t="shared" si="494"/>
        <v>63</v>
      </c>
    </row>
    <row r="925" spans="170:194" ht="16.5" x14ac:dyDescent="0.2">
      <c r="FN925" s="101">
        <v>920</v>
      </c>
      <c r="FO925" s="101">
        <f t="shared" si="479"/>
        <v>36</v>
      </c>
      <c r="FP925" s="101">
        <f t="shared" si="472"/>
        <v>12</v>
      </c>
      <c r="FQ925" s="14">
        <f t="shared" si="473"/>
        <v>3</v>
      </c>
      <c r="FR925" s="101" t="str">
        <f t="shared" si="480"/>
        <v>石灵明专属武器-魂珠-4 9级</v>
      </c>
      <c r="FS925" s="101">
        <f t="shared" si="481"/>
        <v>4</v>
      </c>
      <c r="FT925" s="101">
        <f t="shared" si="482"/>
        <v>9</v>
      </c>
      <c r="FU925" s="101" t="str">
        <f t="shared" si="474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75"/>
        <v>专属强化石2</v>
      </c>
      <c r="FX925" s="101">
        <f t="shared" si="476"/>
        <v>16</v>
      </c>
      <c r="FY925" s="101" t="str">
        <f t="shared" si="477"/>
        <v>专属强化石3</v>
      </c>
      <c r="FZ925" s="101">
        <f t="shared" si="478"/>
        <v>6</v>
      </c>
      <c r="GA925" s="101">
        <f t="shared" si="483"/>
        <v>0.02</v>
      </c>
      <c r="GB925" s="101">
        <f t="shared" si="484"/>
        <v>1</v>
      </c>
      <c r="GC925" s="101">
        <f t="shared" si="485"/>
        <v>68</v>
      </c>
      <c r="GD925" s="101">
        <f t="shared" si="486"/>
        <v>0</v>
      </c>
      <c r="GE925" s="101">
        <f t="shared" si="487"/>
        <v>1</v>
      </c>
      <c r="GF925" s="101">
        <f t="shared" si="488"/>
        <v>16</v>
      </c>
      <c r="GG925" s="101">
        <f t="shared" si="489"/>
        <v>1.0999999999999999E-2</v>
      </c>
      <c r="GH925" s="101">
        <f t="shared" si="490"/>
        <v>1</v>
      </c>
      <c r="GI925" s="101">
        <f t="shared" si="491"/>
        <v>32</v>
      </c>
      <c r="GJ925" s="101">
        <f t="shared" si="492"/>
        <v>4.4200000000000003E-2</v>
      </c>
      <c r="GK925" s="101">
        <f t="shared" si="493"/>
        <v>1</v>
      </c>
      <c r="GL925" s="101">
        <f t="shared" si="494"/>
        <v>68</v>
      </c>
    </row>
    <row r="926" spans="170:194" ht="16.5" x14ac:dyDescent="0.2">
      <c r="FN926" s="101">
        <v>921</v>
      </c>
      <c r="FO926" s="101">
        <f t="shared" si="479"/>
        <v>0</v>
      </c>
      <c r="FP926" s="101">
        <f t="shared" si="472"/>
        <v>12</v>
      </c>
      <c r="FQ926" s="14">
        <f t="shared" si="473"/>
        <v>3</v>
      </c>
      <c r="FR926" s="101" t="str">
        <f t="shared" si="480"/>
        <v>石灵明专属武器-魂珠-5 0级</v>
      </c>
      <c r="FS926" s="101">
        <f t="shared" si="481"/>
        <v>5</v>
      </c>
      <c r="FT926" s="101">
        <f t="shared" si="482"/>
        <v>0</v>
      </c>
      <c r="FU926" s="101" t="str">
        <f t="shared" si="474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75"/>
        <v/>
      </c>
      <c r="FX926" s="101" t="str">
        <f t="shared" si="476"/>
        <v/>
      </c>
      <c r="FY926" s="101" t="str">
        <f t="shared" si="477"/>
        <v/>
      </c>
      <c r="FZ926" s="101" t="str">
        <f t="shared" si="478"/>
        <v/>
      </c>
      <c r="GA926" s="101" t="str">
        <f t="shared" si="483"/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88"/>
        <v/>
      </c>
      <c r="GG926" s="101" t="str">
        <f t="shared" si="489"/>
        <v/>
      </c>
      <c r="GH926" s="101" t="str">
        <f t="shared" si="490"/>
        <v/>
      </c>
      <c r="GI926" s="101" t="str">
        <f t="shared" si="491"/>
        <v/>
      </c>
      <c r="GJ926" s="101" t="str">
        <f t="shared" si="492"/>
        <v/>
      </c>
      <c r="GK926" s="101" t="str">
        <f t="shared" si="493"/>
        <v/>
      </c>
      <c r="GL926" s="101" t="str">
        <f t="shared" si="494"/>
        <v/>
      </c>
    </row>
    <row r="927" spans="170:194" ht="16.5" x14ac:dyDescent="0.2">
      <c r="FN927" s="101">
        <v>922</v>
      </c>
      <c r="FO927" s="101">
        <f t="shared" si="479"/>
        <v>37</v>
      </c>
      <c r="FP927" s="101">
        <f t="shared" si="472"/>
        <v>12</v>
      </c>
      <c r="FQ927" s="14">
        <f t="shared" si="473"/>
        <v>3</v>
      </c>
      <c r="FR927" s="101" t="str">
        <f t="shared" si="480"/>
        <v>石灵明专属武器-魂珠-5 1级</v>
      </c>
      <c r="FS927" s="101">
        <f t="shared" si="481"/>
        <v>5</v>
      </c>
      <c r="FT927" s="101">
        <f t="shared" si="482"/>
        <v>1</v>
      </c>
      <c r="FU927" s="101" t="str">
        <f t="shared" si="474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75"/>
        <v>专属强化石2</v>
      </c>
      <c r="FX927" s="101">
        <f t="shared" si="476"/>
        <v>3</v>
      </c>
      <c r="FY927" s="101" t="str">
        <f t="shared" si="477"/>
        <v>专属强化石3</v>
      </c>
      <c r="FZ927" s="101">
        <f t="shared" si="478"/>
        <v>2</v>
      </c>
      <c r="GA927" s="101">
        <f t="shared" si="483"/>
        <v>0.2</v>
      </c>
      <c r="GB927" s="101">
        <f t="shared" si="484"/>
        <v>1</v>
      </c>
      <c r="GC927" s="101">
        <f t="shared" si="485"/>
        <v>7</v>
      </c>
      <c r="GD927" s="101">
        <f t="shared" si="486"/>
        <v>0</v>
      </c>
      <c r="GE927" s="101">
        <f t="shared" si="487"/>
        <v>1</v>
      </c>
      <c r="GF927" s="101">
        <f t="shared" si="488"/>
        <v>2</v>
      </c>
      <c r="GG927" s="101">
        <f t="shared" si="489"/>
        <v>0.1012</v>
      </c>
      <c r="GH927" s="101">
        <f t="shared" si="490"/>
        <v>1</v>
      </c>
      <c r="GI927" s="101">
        <f t="shared" si="491"/>
        <v>3</v>
      </c>
      <c r="GJ927" s="101">
        <f t="shared" si="492"/>
        <v>0.40479999999999999</v>
      </c>
      <c r="GK927" s="101">
        <f t="shared" si="493"/>
        <v>1</v>
      </c>
      <c r="GL927" s="101">
        <f t="shared" si="494"/>
        <v>7</v>
      </c>
    </row>
    <row r="928" spans="170:194" ht="16.5" x14ac:dyDescent="0.2">
      <c r="FN928" s="101">
        <v>923</v>
      </c>
      <c r="FO928" s="101">
        <f t="shared" si="479"/>
        <v>38</v>
      </c>
      <c r="FP928" s="101">
        <f t="shared" si="472"/>
        <v>12</v>
      </c>
      <c r="FQ928" s="14">
        <f t="shared" si="473"/>
        <v>3</v>
      </c>
      <c r="FR928" s="101" t="str">
        <f t="shared" si="480"/>
        <v>石灵明专属武器-魂珠-5 2级</v>
      </c>
      <c r="FS928" s="101">
        <f t="shared" si="481"/>
        <v>5</v>
      </c>
      <c r="FT928" s="101">
        <f t="shared" si="482"/>
        <v>2</v>
      </c>
      <c r="FU928" s="101" t="str">
        <f t="shared" si="474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75"/>
        <v>专属强化石2</v>
      </c>
      <c r="FX928" s="101">
        <f t="shared" si="476"/>
        <v>3</v>
      </c>
      <c r="FY928" s="101" t="str">
        <f t="shared" si="477"/>
        <v>专属强化石3</v>
      </c>
      <c r="FZ928" s="101">
        <f t="shared" si="478"/>
        <v>2</v>
      </c>
      <c r="GA928" s="101">
        <f t="shared" si="483"/>
        <v>0.1</v>
      </c>
      <c r="GB928" s="101">
        <f t="shared" si="484"/>
        <v>1</v>
      </c>
      <c r="GC928" s="101">
        <f t="shared" si="485"/>
        <v>15</v>
      </c>
      <c r="GD928" s="101">
        <f t="shared" si="486"/>
        <v>0</v>
      </c>
      <c r="GE928" s="101">
        <f t="shared" si="487"/>
        <v>1</v>
      </c>
      <c r="GF928" s="101">
        <f t="shared" si="488"/>
        <v>3</v>
      </c>
      <c r="GG928" s="101">
        <f t="shared" si="489"/>
        <v>5.0599999999999999E-2</v>
      </c>
      <c r="GH928" s="101">
        <f t="shared" si="490"/>
        <v>1</v>
      </c>
      <c r="GI928" s="101">
        <f t="shared" si="491"/>
        <v>7</v>
      </c>
      <c r="GJ928" s="101">
        <f t="shared" si="492"/>
        <v>0.2024</v>
      </c>
      <c r="GK928" s="101">
        <f t="shared" si="493"/>
        <v>1</v>
      </c>
      <c r="GL928" s="101">
        <f t="shared" si="494"/>
        <v>15</v>
      </c>
    </row>
    <row r="929" spans="170:194" ht="16.5" x14ac:dyDescent="0.2">
      <c r="FN929" s="101">
        <v>924</v>
      </c>
      <c r="FO929" s="101">
        <f t="shared" si="479"/>
        <v>39</v>
      </c>
      <c r="FP929" s="101">
        <f t="shared" si="472"/>
        <v>12</v>
      </c>
      <c r="FQ929" s="14">
        <f t="shared" si="473"/>
        <v>3</v>
      </c>
      <c r="FR929" s="101" t="str">
        <f t="shared" si="480"/>
        <v>石灵明专属武器-魂珠-5 3级</v>
      </c>
      <c r="FS929" s="101">
        <f t="shared" si="481"/>
        <v>5</v>
      </c>
      <c r="FT929" s="101">
        <f t="shared" si="482"/>
        <v>3</v>
      </c>
      <c r="FU929" s="101" t="str">
        <f t="shared" si="474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75"/>
        <v>专属强化石2</v>
      </c>
      <c r="FX929" s="101">
        <f t="shared" si="476"/>
        <v>3</v>
      </c>
      <c r="FY929" s="101" t="str">
        <f t="shared" si="477"/>
        <v>专属强化石3</v>
      </c>
      <c r="FZ929" s="101">
        <f t="shared" si="478"/>
        <v>2</v>
      </c>
      <c r="GA929" s="101">
        <f t="shared" si="483"/>
        <v>7.0000000000000007E-2</v>
      </c>
      <c r="GB929" s="101">
        <f t="shared" si="484"/>
        <v>1</v>
      </c>
      <c r="GC929" s="101">
        <f t="shared" si="485"/>
        <v>22</v>
      </c>
      <c r="GD929" s="101">
        <f t="shared" si="486"/>
        <v>0</v>
      </c>
      <c r="GE929" s="101">
        <f t="shared" si="487"/>
        <v>1</v>
      </c>
      <c r="GF929" s="101">
        <f t="shared" si="488"/>
        <v>5</v>
      </c>
      <c r="GG929" s="101">
        <f t="shared" si="489"/>
        <v>3.3700000000000001E-2</v>
      </c>
      <c r="GH929" s="101">
        <f t="shared" si="490"/>
        <v>1</v>
      </c>
      <c r="GI929" s="101">
        <f t="shared" si="491"/>
        <v>10</v>
      </c>
      <c r="GJ929" s="101">
        <f t="shared" si="492"/>
        <v>0.13489999999999999</v>
      </c>
      <c r="GK929" s="101">
        <f t="shared" si="493"/>
        <v>1</v>
      </c>
      <c r="GL929" s="101">
        <f t="shared" si="494"/>
        <v>22</v>
      </c>
    </row>
    <row r="930" spans="170:194" ht="16.5" x14ac:dyDescent="0.2">
      <c r="FN930" s="101">
        <v>925</v>
      </c>
      <c r="FO930" s="101">
        <f t="shared" si="479"/>
        <v>40</v>
      </c>
      <c r="FP930" s="101">
        <f t="shared" si="472"/>
        <v>12</v>
      </c>
      <c r="FQ930" s="14">
        <f t="shared" si="473"/>
        <v>3</v>
      </c>
      <c r="FR930" s="101" t="str">
        <f t="shared" si="480"/>
        <v>石灵明专属武器-魂珠-5 4级</v>
      </c>
      <c r="FS930" s="101">
        <f t="shared" si="481"/>
        <v>5</v>
      </c>
      <c r="FT930" s="101">
        <f t="shared" si="482"/>
        <v>4</v>
      </c>
      <c r="FU930" s="101" t="str">
        <f t="shared" si="474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75"/>
        <v>专属强化石2</v>
      </c>
      <c r="FX930" s="101">
        <f t="shared" si="476"/>
        <v>5</v>
      </c>
      <c r="FY930" s="101" t="str">
        <f t="shared" si="477"/>
        <v>专属强化石3</v>
      </c>
      <c r="FZ930" s="101">
        <f t="shared" si="478"/>
        <v>3</v>
      </c>
      <c r="GA930" s="101">
        <f t="shared" si="483"/>
        <v>0.06</v>
      </c>
      <c r="GB930" s="101">
        <f t="shared" si="484"/>
        <v>1</v>
      </c>
      <c r="GC930" s="101">
        <f t="shared" si="485"/>
        <v>25</v>
      </c>
      <c r="GD930" s="101">
        <f t="shared" si="486"/>
        <v>0</v>
      </c>
      <c r="GE930" s="101">
        <f t="shared" si="487"/>
        <v>1</v>
      </c>
      <c r="GF930" s="101">
        <f t="shared" si="488"/>
        <v>6</v>
      </c>
      <c r="GG930" s="101">
        <f t="shared" si="489"/>
        <v>3.04E-2</v>
      </c>
      <c r="GH930" s="101">
        <f t="shared" si="490"/>
        <v>1</v>
      </c>
      <c r="GI930" s="101">
        <f t="shared" si="491"/>
        <v>12</v>
      </c>
      <c r="GJ930" s="101">
        <f t="shared" si="492"/>
        <v>0.12139999999999999</v>
      </c>
      <c r="GK930" s="101">
        <f t="shared" si="493"/>
        <v>1</v>
      </c>
      <c r="GL930" s="101">
        <f t="shared" si="494"/>
        <v>25</v>
      </c>
    </row>
    <row r="931" spans="170:194" ht="16.5" x14ac:dyDescent="0.2">
      <c r="FN931" s="101">
        <v>926</v>
      </c>
      <c r="FO931" s="101">
        <f t="shared" si="479"/>
        <v>41</v>
      </c>
      <c r="FP931" s="101">
        <f t="shared" si="472"/>
        <v>12</v>
      </c>
      <c r="FQ931" s="14">
        <f t="shared" si="473"/>
        <v>3</v>
      </c>
      <c r="FR931" s="101" t="str">
        <f t="shared" si="480"/>
        <v>石灵明专属武器-魂珠-5 5级</v>
      </c>
      <c r="FS931" s="101">
        <f t="shared" si="481"/>
        <v>5</v>
      </c>
      <c r="FT931" s="101">
        <f t="shared" si="482"/>
        <v>5</v>
      </c>
      <c r="FU931" s="101" t="str">
        <f t="shared" si="474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75"/>
        <v>专属强化石2</v>
      </c>
      <c r="FX931" s="101">
        <f t="shared" si="476"/>
        <v>5</v>
      </c>
      <c r="FY931" s="101" t="str">
        <f t="shared" si="477"/>
        <v>专属强化石3</v>
      </c>
      <c r="FZ931" s="101">
        <f t="shared" si="478"/>
        <v>3</v>
      </c>
      <c r="GA931" s="101">
        <f t="shared" si="483"/>
        <v>0.04</v>
      </c>
      <c r="GB931" s="101">
        <f t="shared" si="484"/>
        <v>1</v>
      </c>
      <c r="GC931" s="101">
        <f t="shared" si="485"/>
        <v>40</v>
      </c>
      <c r="GD931" s="101">
        <f t="shared" si="486"/>
        <v>0</v>
      </c>
      <c r="GE931" s="101">
        <f t="shared" si="487"/>
        <v>1</v>
      </c>
      <c r="GF931" s="101">
        <f t="shared" si="488"/>
        <v>9</v>
      </c>
      <c r="GG931" s="101">
        <f t="shared" si="489"/>
        <v>1.9E-2</v>
      </c>
      <c r="GH931" s="101">
        <f t="shared" si="490"/>
        <v>1</v>
      </c>
      <c r="GI931" s="101">
        <f t="shared" si="491"/>
        <v>18</v>
      </c>
      <c r="GJ931" s="101">
        <f t="shared" si="492"/>
        <v>7.5899999999999995E-2</v>
      </c>
      <c r="GK931" s="101">
        <f t="shared" si="493"/>
        <v>1</v>
      </c>
      <c r="GL931" s="101">
        <f t="shared" si="494"/>
        <v>40</v>
      </c>
    </row>
    <row r="932" spans="170:194" ht="16.5" x14ac:dyDescent="0.2">
      <c r="FN932" s="101">
        <v>927</v>
      </c>
      <c r="FO932" s="101">
        <f t="shared" si="479"/>
        <v>42</v>
      </c>
      <c r="FP932" s="101">
        <f t="shared" si="472"/>
        <v>12</v>
      </c>
      <c r="FQ932" s="14">
        <f t="shared" si="473"/>
        <v>3</v>
      </c>
      <c r="FR932" s="101" t="str">
        <f t="shared" si="480"/>
        <v>石灵明专属武器-魂珠-5 6级</v>
      </c>
      <c r="FS932" s="101">
        <f t="shared" si="481"/>
        <v>5</v>
      </c>
      <c r="FT932" s="101">
        <f t="shared" si="482"/>
        <v>6</v>
      </c>
      <c r="FU932" s="101" t="str">
        <f t="shared" si="474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75"/>
        <v>专属强化石2</v>
      </c>
      <c r="FX932" s="101">
        <f t="shared" si="476"/>
        <v>8</v>
      </c>
      <c r="FY932" s="101" t="str">
        <f t="shared" si="477"/>
        <v>专属强化石3</v>
      </c>
      <c r="FZ932" s="101">
        <f t="shared" si="478"/>
        <v>5</v>
      </c>
      <c r="GA932" s="101">
        <f t="shared" si="483"/>
        <v>0.04</v>
      </c>
      <c r="GB932" s="101">
        <f t="shared" si="484"/>
        <v>1</v>
      </c>
      <c r="GC932" s="101">
        <f t="shared" si="485"/>
        <v>39</v>
      </c>
      <c r="GD932" s="101">
        <f t="shared" si="486"/>
        <v>0</v>
      </c>
      <c r="GE932" s="101">
        <f t="shared" si="487"/>
        <v>1</v>
      </c>
      <c r="GF932" s="101">
        <f t="shared" si="488"/>
        <v>9</v>
      </c>
      <c r="GG932" s="101">
        <f t="shared" si="489"/>
        <v>1.95E-2</v>
      </c>
      <c r="GH932" s="101">
        <f t="shared" si="490"/>
        <v>1</v>
      </c>
      <c r="GI932" s="101">
        <f t="shared" si="491"/>
        <v>18</v>
      </c>
      <c r="GJ932" s="101">
        <f t="shared" si="492"/>
        <v>7.7799999999999994E-2</v>
      </c>
      <c r="GK932" s="101">
        <f t="shared" si="493"/>
        <v>1</v>
      </c>
      <c r="GL932" s="101">
        <f t="shared" si="494"/>
        <v>39</v>
      </c>
    </row>
    <row r="933" spans="170:194" ht="16.5" x14ac:dyDescent="0.2">
      <c r="FN933" s="101">
        <v>928</v>
      </c>
      <c r="FO933" s="101">
        <f t="shared" si="479"/>
        <v>43</v>
      </c>
      <c r="FP933" s="101">
        <f t="shared" si="472"/>
        <v>12</v>
      </c>
      <c r="FQ933" s="14">
        <f t="shared" si="473"/>
        <v>3</v>
      </c>
      <c r="FR933" s="101" t="str">
        <f t="shared" si="480"/>
        <v>石灵明专属武器-魂珠-5 7级</v>
      </c>
      <c r="FS933" s="101">
        <f t="shared" si="481"/>
        <v>5</v>
      </c>
      <c r="FT933" s="101">
        <f t="shared" si="482"/>
        <v>7</v>
      </c>
      <c r="FU933" s="101" t="str">
        <f t="shared" si="474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75"/>
        <v>专属强化石2</v>
      </c>
      <c r="FX933" s="101">
        <f t="shared" si="476"/>
        <v>8</v>
      </c>
      <c r="FY933" s="101" t="str">
        <f t="shared" si="477"/>
        <v>专属强化石3</v>
      </c>
      <c r="FZ933" s="101">
        <f t="shared" si="478"/>
        <v>5</v>
      </c>
      <c r="GA933" s="101">
        <f t="shared" si="483"/>
        <v>0.02</v>
      </c>
      <c r="GB933" s="101">
        <f t="shared" si="484"/>
        <v>1</v>
      </c>
      <c r="GC933" s="101">
        <f t="shared" si="485"/>
        <v>62</v>
      </c>
      <c r="GD933" s="101">
        <f t="shared" si="486"/>
        <v>0</v>
      </c>
      <c r="GE933" s="101">
        <f t="shared" si="487"/>
        <v>1</v>
      </c>
      <c r="GF933" s="101">
        <f t="shared" si="488"/>
        <v>15</v>
      </c>
      <c r="GG933" s="101">
        <f t="shared" si="489"/>
        <v>1.2E-2</v>
      </c>
      <c r="GH933" s="101">
        <f t="shared" si="490"/>
        <v>1</v>
      </c>
      <c r="GI933" s="101">
        <f t="shared" si="491"/>
        <v>29</v>
      </c>
      <c r="GJ933" s="101">
        <f t="shared" si="492"/>
        <v>4.82E-2</v>
      </c>
      <c r="GK933" s="101">
        <f t="shared" si="493"/>
        <v>1</v>
      </c>
      <c r="GL933" s="101">
        <f t="shared" si="494"/>
        <v>62</v>
      </c>
    </row>
    <row r="934" spans="170:194" ht="16.5" x14ac:dyDescent="0.2">
      <c r="FN934" s="101">
        <v>929</v>
      </c>
      <c r="FO934" s="101">
        <f t="shared" si="479"/>
        <v>44</v>
      </c>
      <c r="FP934" s="101">
        <f t="shared" si="472"/>
        <v>12</v>
      </c>
      <c r="FQ934" s="14">
        <f t="shared" si="473"/>
        <v>3</v>
      </c>
      <c r="FR934" s="101" t="str">
        <f t="shared" si="480"/>
        <v>石灵明专属武器-魂珠-5 8级</v>
      </c>
      <c r="FS934" s="101">
        <f t="shared" si="481"/>
        <v>5</v>
      </c>
      <c r="FT934" s="101">
        <f t="shared" si="482"/>
        <v>8</v>
      </c>
      <c r="FU934" s="101" t="str">
        <f t="shared" si="474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75"/>
        <v>专属强化石2</v>
      </c>
      <c r="FX934" s="101">
        <f t="shared" si="476"/>
        <v>11</v>
      </c>
      <c r="FY934" s="101" t="str">
        <f t="shared" si="477"/>
        <v>专属强化石3</v>
      </c>
      <c r="FZ934" s="101">
        <f t="shared" si="478"/>
        <v>7</v>
      </c>
      <c r="GA934" s="101">
        <f t="shared" si="483"/>
        <v>0.02</v>
      </c>
      <c r="GB934" s="101">
        <f t="shared" si="484"/>
        <v>1</v>
      </c>
      <c r="GC934" s="101">
        <f t="shared" si="485"/>
        <v>72</v>
      </c>
      <c r="GD934" s="101">
        <f t="shared" si="486"/>
        <v>0</v>
      </c>
      <c r="GE934" s="101">
        <f t="shared" si="487"/>
        <v>1</v>
      </c>
      <c r="GF934" s="101">
        <f t="shared" si="488"/>
        <v>17</v>
      </c>
      <c r="GG934" s="101">
        <f t="shared" si="489"/>
        <v>1.04E-2</v>
      </c>
      <c r="GH934" s="101">
        <f t="shared" si="490"/>
        <v>1</v>
      </c>
      <c r="GI934" s="101">
        <f t="shared" si="491"/>
        <v>34</v>
      </c>
      <c r="GJ934" s="101">
        <f t="shared" si="492"/>
        <v>4.1700000000000001E-2</v>
      </c>
      <c r="GK934" s="101">
        <f t="shared" si="493"/>
        <v>1</v>
      </c>
      <c r="GL934" s="101">
        <f t="shared" si="494"/>
        <v>72</v>
      </c>
    </row>
    <row r="935" spans="170:194" ht="16.5" x14ac:dyDescent="0.2">
      <c r="FN935" s="101">
        <v>930</v>
      </c>
      <c r="FO935" s="101">
        <f t="shared" si="479"/>
        <v>45</v>
      </c>
      <c r="FP935" s="101">
        <f t="shared" si="472"/>
        <v>12</v>
      </c>
      <c r="FQ935" s="14">
        <f t="shared" si="473"/>
        <v>3</v>
      </c>
      <c r="FR935" s="101" t="str">
        <f t="shared" si="480"/>
        <v>石灵明专属武器-魂珠-5 9级</v>
      </c>
      <c r="FS935" s="101">
        <f t="shared" si="481"/>
        <v>5</v>
      </c>
      <c r="FT935" s="101">
        <f t="shared" si="482"/>
        <v>9</v>
      </c>
      <c r="FU935" s="101" t="str">
        <f t="shared" si="474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75"/>
        <v>专属强化石2</v>
      </c>
      <c r="FX935" s="101">
        <f t="shared" si="476"/>
        <v>14</v>
      </c>
      <c r="FY935" s="101" t="str">
        <f t="shared" si="477"/>
        <v>专属强化石3</v>
      </c>
      <c r="FZ935" s="101">
        <f t="shared" si="478"/>
        <v>9</v>
      </c>
      <c r="GA935" s="101">
        <f t="shared" si="483"/>
        <v>0.02</v>
      </c>
      <c r="GB935" s="101">
        <f t="shared" si="484"/>
        <v>1</v>
      </c>
      <c r="GC935" s="101">
        <f t="shared" si="485"/>
        <v>91</v>
      </c>
      <c r="GD935" s="101">
        <f t="shared" si="486"/>
        <v>0</v>
      </c>
      <c r="GE935" s="101">
        <f t="shared" si="487"/>
        <v>1</v>
      </c>
      <c r="GF935" s="101">
        <f t="shared" si="488"/>
        <v>21</v>
      </c>
      <c r="GG935" s="101">
        <f t="shared" si="489"/>
        <v>8.3000000000000001E-3</v>
      </c>
      <c r="GH935" s="101">
        <f t="shared" si="490"/>
        <v>1</v>
      </c>
      <c r="GI935" s="101">
        <f t="shared" si="491"/>
        <v>42</v>
      </c>
      <c r="GJ935" s="101">
        <f t="shared" si="492"/>
        <v>3.3099999999999997E-2</v>
      </c>
      <c r="GK935" s="101">
        <f t="shared" si="493"/>
        <v>1</v>
      </c>
      <c r="GL935" s="101">
        <f t="shared" si="494"/>
        <v>91</v>
      </c>
    </row>
    <row r="936" spans="170:194" ht="16.5" x14ac:dyDescent="0.2">
      <c r="FN936" s="101">
        <v>931</v>
      </c>
      <c r="FO936" s="101">
        <f t="shared" si="479"/>
        <v>0</v>
      </c>
      <c r="FP936" s="101">
        <f t="shared" si="472"/>
        <v>12</v>
      </c>
      <c r="FQ936" s="14">
        <f t="shared" si="473"/>
        <v>3</v>
      </c>
      <c r="FR936" s="101" t="str">
        <f t="shared" si="480"/>
        <v>石灵明专属武器-魂珠-6 0级</v>
      </c>
      <c r="FS936" s="101">
        <f t="shared" si="481"/>
        <v>6</v>
      </c>
      <c r="FT936" s="101">
        <f t="shared" si="482"/>
        <v>0</v>
      </c>
      <c r="FU936" s="101" t="str">
        <f t="shared" si="474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75"/>
        <v/>
      </c>
      <c r="FX936" s="101" t="str">
        <f t="shared" si="476"/>
        <v/>
      </c>
      <c r="FY936" s="101" t="str">
        <f t="shared" si="477"/>
        <v/>
      </c>
      <c r="FZ936" s="101" t="str">
        <f t="shared" si="478"/>
        <v/>
      </c>
      <c r="GA936" s="101" t="str">
        <f t="shared" si="483"/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88"/>
        <v/>
      </c>
      <c r="GG936" s="101" t="str">
        <f t="shared" si="489"/>
        <v/>
      </c>
      <c r="GH936" s="101" t="str">
        <f t="shared" si="490"/>
        <v/>
      </c>
      <c r="GI936" s="101" t="str">
        <f t="shared" si="491"/>
        <v/>
      </c>
      <c r="GJ936" s="101" t="str">
        <f t="shared" si="492"/>
        <v/>
      </c>
      <c r="GK936" s="101" t="str">
        <f t="shared" si="493"/>
        <v/>
      </c>
      <c r="GL936" s="101" t="str">
        <f t="shared" si="494"/>
        <v/>
      </c>
    </row>
    <row r="937" spans="170:194" ht="16.5" x14ac:dyDescent="0.2">
      <c r="FN937" s="101">
        <v>932</v>
      </c>
      <c r="FO937" s="101">
        <f t="shared" si="479"/>
        <v>46</v>
      </c>
      <c r="FP937" s="101">
        <f t="shared" si="472"/>
        <v>12</v>
      </c>
      <c r="FQ937" s="14">
        <f t="shared" si="473"/>
        <v>3</v>
      </c>
      <c r="FR937" s="101" t="str">
        <f t="shared" si="480"/>
        <v>石灵明专属武器-魂珠-6 1级</v>
      </c>
      <c r="FS937" s="101">
        <f t="shared" si="481"/>
        <v>6</v>
      </c>
      <c r="FT937" s="101">
        <f t="shared" si="482"/>
        <v>1</v>
      </c>
      <c r="FU937" s="101" t="str">
        <f t="shared" si="474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75"/>
        <v>专属强化石3</v>
      </c>
      <c r="FX937" s="101">
        <f t="shared" si="476"/>
        <v>5</v>
      </c>
      <c r="FY937" s="101" t="str">
        <f t="shared" si="477"/>
        <v>专属强化石4</v>
      </c>
      <c r="FZ937" s="101">
        <f t="shared" si="478"/>
        <v>1</v>
      </c>
      <c r="GA937" s="101">
        <f t="shared" si="483"/>
        <v>0.17</v>
      </c>
      <c r="GB937" s="101">
        <f t="shared" si="484"/>
        <v>1</v>
      </c>
      <c r="GC937" s="101">
        <f t="shared" si="485"/>
        <v>9</v>
      </c>
      <c r="GD937" s="101">
        <f t="shared" si="486"/>
        <v>0</v>
      </c>
      <c r="GE937" s="101">
        <f t="shared" si="487"/>
        <v>1</v>
      </c>
      <c r="GF937" s="101">
        <f t="shared" si="488"/>
        <v>2</v>
      </c>
      <c r="GG937" s="101">
        <f t="shared" si="489"/>
        <v>8.2900000000000001E-2</v>
      </c>
      <c r="GH937" s="101">
        <f t="shared" si="490"/>
        <v>1</v>
      </c>
      <c r="GI937" s="101">
        <f t="shared" si="491"/>
        <v>4</v>
      </c>
      <c r="GJ937" s="101">
        <f t="shared" si="492"/>
        <v>0.33139999999999997</v>
      </c>
      <c r="GK937" s="101">
        <f t="shared" si="493"/>
        <v>1</v>
      </c>
      <c r="GL937" s="101">
        <f t="shared" si="494"/>
        <v>9</v>
      </c>
    </row>
    <row r="938" spans="170:194" ht="16.5" x14ac:dyDescent="0.2">
      <c r="FN938" s="101">
        <v>933</v>
      </c>
      <c r="FO938" s="101">
        <f t="shared" si="479"/>
        <v>47</v>
      </c>
      <c r="FP938" s="101">
        <f t="shared" si="472"/>
        <v>12</v>
      </c>
      <c r="FQ938" s="14">
        <f t="shared" si="473"/>
        <v>3</v>
      </c>
      <c r="FR938" s="101" t="str">
        <f t="shared" si="480"/>
        <v>石灵明专属武器-魂珠-6 2级</v>
      </c>
      <c r="FS938" s="101">
        <f t="shared" si="481"/>
        <v>6</v>
      </c>
      <c r="FT938" s="101">
        <f t="shared" si="482"/>
        <v>2</v>
      </c>
      <c r="FU938" s="101" t="str">
        <f t="shared" si="474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75"/>
        <v>专属强化石3</v>
      </c>
      <c r="FX938" s="101">
        <f t="shared" si="476"/>
        <v>10</v>
      </c>
      <c r="FY938" s="101" t="str">
        <f t="shared" si="477"/>
        <v>专属强化石4</v>
      </c>
      <c r="FZ938" s="101">
        <f t="shared" si="478"/>
        <v>2</v>
      </c>
      <c r="GA938" s="101">
        <f t="shared" si="483"/>
        <v>0.17</v>
      </c>
      <c r="GB938" s="101">
        <f t="shared" si="484"/>
        <v>1</v>
      </c>
      <c r="GC938" s="101">
        <f t="shared" si="485"/>
        <v>9</v>
      </c>
      <c r="GD938" s="101">
        <f t="shared" si="486"/>
        <v>0</v>
      </c>
      <c r="GE938" s="101">
        <f t="shared" si="487"/>
        <v>1</v>
      </c>
      <c r="GF938" s="101">
        <f t="shared" si="488"/>
        <v>2</v>
      </c>
      <c r="GG938" s="101">
        <f t="shared" si="489"/>
        <v>8.2900000000000001E-2</v>
      </c>
      <c r="GH938" s="101">
        <f t="shared" si="490"/>
        <v>1</v>
      </c>
      <c r="GI938" s="101">
        <f t="shared" si="491"/>
        <v>4</v>
      </c>
      <c r="GJ938" s="101">
        <f t="shared" si="492"/>
        <v>0.33139999999999997</v>
      </c>
      <c r="GK938" s="101">
        <f t="shared" si="493"/>
        <v>1</v>
      </c>
      <c r="GL938" s="101">
        <f t="shared" si="494"/>
        <v>9</v>
      </c>
    </row>
    <row r="939" spans="170:194" ht="16.5" x14ac:dyDescent="0.2">
      <c r="FN939" s="101">
        <v>934</v>
      </c>
      <c r="FO939" s="101">
        <f t="shared" si="479"/>
        <v>48</v>
      </c>
      <c r="FP939" s="101">
        <f t="shared" si="472"/>
        <v>12</v>
      </c>
      <c r="FQ939" s="14">
        <f t="shared" si="473"/>
        <v>3</v>
      </c>
      <c r="FR939" s="101" t="str">
        <f t="shared" si="480"/>
        <v>石灵明专属武器-魂珠-6 3级</v>
      </c>
      <c r="FS939" s="101">
        <f t="shared" si="481"/>
        <v>6</v>
      </c>
      <c r="FT939" s="101">
        <f t="shared" si="482"/>
        <v>3</v>
      </c>
      <c r="FU939" s="101" t="str">
        <f t="shared" si="474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75"/>
        <v>专属强化石3</v>
      </c>
      <c r="FX939" s="101">
        <f t="shared" si="476"/>
        <v>10</v>
      </c>
      <c r="FY939" s="101" t="str">
        <f t="shared" si="477"/>
        <v>专属强化石4</v>
      </c>
      <c r="FZ939" s="101">
        <f t="shared" si="478"/>
        <v>2</v>
      </c>
      <c r="GA939" s="101">
        <f t="shared" si="483"/>
        <v>0.11</v>
      </c>
      <c r="GB939" s="101">
        <f t="shared" si="484"/>
        <v>1</v>
      </c>
      <c r="GC939" s="101">
        <f t="shared" si="485"/>
        <v>14</v>
      </c>
      <c r="GD939" s="101">
        <f t="shared" si="486"/>
        <v>0</v>
      </c>
      <c r="GE939" s="101">
        <f t="shared" si="487"/>
        <v>1</v>
      </c>
      <c r="GF939" s="101">
        <f t="shared" si="488"/>
        <v>3</v>
      </c>
      <c r="GG939" s="101">
        <f t="shared" si="489"/>
        <v>5.5199999999999999E-2</v>
      </c>
      <c r="GH939" s="101">
        <f t="shared" si="490"/>
        <v>1</v>
      </c>
      <c r="GI939" s="101">
        <f t="shared" si="491"/>
        <v>6</v>
      </c>
      <c r="GJ939" s="101">
        <f t="shared" si="492"/>
        <v>0.221</v>
      </c>
      <c r="GK939" s="101">
        <f t="shared" si="493"/>
        <v>1</v>
      </c>
      <c r="GL939" s="101">
        <f t="shared" si="494"/>
        <v>14</v>
      </c>
    </row>
    <row r="940" spans="170:194" ht="16.5" x14ac:dyDescent="0.2">
      <c r="FN940" s="101">
        <v>935</v>
      </c>
      <c r="FO940" s="101">
        <f t="shared" si="479"/>
        <v>49</v>
      </c>
      <c r="FP940" s="101">
        <f t="shared" si="472"/>
        <v>12</v>
      </c>
      <c r="FQ940" s="14">
        <f t="shared" si="473"/>
        <v>3</v>
      </c>
      <c r="FR940" s="101" t="str">
        <f t="shared" si="480"/>
        <v>石灵明专属武器-魂珠-6 4级</v>
      </c>
      <c r="FS940" s="101">
        <f t="shared" si="481"/>
        <v>6</v>
      </c>
      <c r="FT940" s="101">
        <f t="shared" si="482"/>
        <v>4</v>
      </c>
      <c r="FU940" s="101" t="str">
        <f t="shared" si="474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75"/>
        <v>专属强化石3</v>
      </c>
      <c r="FX940" s="101">
        <f t="shared" si="476"/>
        <v>15</v>
      </c>
      <c r="FY940" s="101" t="str">
        <f t="shared" si="477"/>
        <v>专属强化石4</v>
      </c>
      <c r="FZ940" s="101">
        <f t="shared" si="478"/>
        <v>3</v>
      </c>
      <c r="GA940" s="101">
        <f t="shared" si="483"/>
        <v>0.1</v>
      </c>
      <c r="GB940" s="101">
        <f t="shared" si="484"/>
        <v>1</v>
      </c>
      <c r="GC940" s="101">
        <f t="shared" si="485"/>
        <v>15</v>
      </c>
      <c r="GD940" s="101">
        <f t="shared" si="486"/>
        <v>0</v>
      </c>
      <c r="GE940" s="101">
        <f t="shared" si="487"/>
        <v>1</v>
      </c>
      <c r="GF940" s="101">
        <f t="shared" si="488"/>
        <v>4</v>
      </c>
      <c r="GG940" s="101">
        <f t="shared" si="489"/>
        <v>4.9700000000000001E-2</v>
      </c>
      <c r="GH940" s="101">
        <f t="shared" si="490"/>
        <v>1</v>
      </c>
      <c r="GI940" s="101">
        <f t="shared" si="491"/>
        <v>7</v>
      </c>
      <c r="GJ940" s="101">
        <f t="shared" si="492"/>
        <v>0.19889999999999999</v>
      </c>
      <c r="GK940" s="101">
        <f t="shared" si="493"/>
        <v>1</v>
      </c>
      <c r="GL940" s="101">
        <f t="shared" si="494"/>
        <v>15</v>
      </c>
    </row>
    <row r="941" spans="170:194" ht="16.5" x14ac:dyDescent="0.2">
      <c r="FN941" s="101">
        <v>936</v>
      </c>
      <c r="FO941" s="101">
        <f t="shared" si="479"/>
        <v>50</v>
      </c>
      <c r="FP941" s="101">
        <f t="shared" si="472"/>
        <v>12</v>
      </c>
      <c r="FQ941" s="14">
        <f t="shared" si="473"/>
        <v>3</v>
      </c>
      <c r="FR941" s="101" t="str">
        <f t="shared" si="480"/>
        <v>石灵明专属武器-魂珠-6 5级</v>
      </c>
      <c r="FS941" s="101">
        <f t="shared" si="481"/>
        <v>6</v>
      </c>
      <c r="FT941" s="101">
        <f t="shared" si="482"/>
        <v>5</v>
      </c>
      <c r="FU941" s="101" t="str">
        <f t="shared" si="474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75"/>
        <v>专属强化石3</v>
      </c>
      <c r="FX941" s="101">
        <f t="shared" si="476"/>
        <v>15</v>
      </c>
      <c r="FY941" s="101" t="str">
        <f t="shared" si="477"/>
        <v>专属强化石4</v>
      </c>
      <c r="FZ941" s="101">
        <f t="shared" si="478"/>
        <v>3</v>
      </c>
      <c r="GA941" s="101">
        <f t="shared" si="483"/>
        <v>0.06</v>
      </c>
      <c r="GB941" s="101">
        <f t="shared" si="484"/>
        <v>1</v>
      </c>
      <c r="GC941" s="101">
        <f t="shared" si="485"/>
        <v>24</v>
      </c>
      <c r="GD941" s="101">
        <f t="shared" si="486"/>
        <v>0</v>
      </c>
      <c r="GE941" s="101">
        <f t="shared" si="487"/>
        <v>1</v>
      </c>
      <c r="GF941" s="101">
        <f t="shared" si="488"/>
        <v>6</v>
      </c>
      <c r="GG941" s="101">
        <f t="shared" si="489"/>
        <v>3.1099999999999999E-2</v>
      </c>
      <c r="GH941" s="101">
        <f t="shared" si="490"/>
        <v>1</v>
      </c>
      <c r="GI941" s="101">
        <f t="shared" si="491"/>
        <v>11</v>
      </c>
      <c r="GJ941" s="101">
        <f t="shared" si="492"/>
        <v>0.12429999999999999</v>
      </c>
      <c r="GK941" s="101">
        <f t="shared" si="493"/>
        <v>1</v>
      </c>
      <c r="GL941" s="101">
        <f t="shared" si="494"/>
        <v>24</v>
      </c>
    </row>
    <row r="942" spans="170:194" ht="16.5" x14ac:dyDescent="0.2">
      <c r="FN942" s="101">
        <v>937</v>
      </c>
      <c r="FO942" s="101">
        <f t="shared" si="479"/>
        <v>51</v>
      </c>
      <c r="FP942" s="101">
        <f t="shared" si="472"/>
        <v>12</v>
      </c>
      <c r="FQ942" s="14">
        <f t="shared" si="473"/>
        <v>3</v>
      </c>
      <c r="FR942" s="101" t="str">
        <f t="shared" si="480"/>
        <v>石灵明专属武器-魂珠-6 6级</v>
      </c>
      <c r="FS942" s="101">
        <f t="shared" si="481"/>
        <v>6</v>
      </c>
      <c r="FT942" s="101">
        <f t="shared" si="482"/>
        <v>6</v>
      </c>
      <c r="FU942" s="101" t="str">
        <f t="shared" si="474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75"/>
        <v>专属强化石3</v>
      </c>
      <c r="FX942" s="101">
        <f t="shared" si="476"/>
        <v>20</v>
      </c>
      <c r="FY942" s="101" t="str">
        <f t="shared" si="477"/>
        <v>专属强化石4</v>
      </c>
      <c r="FZ942" s="101">
        <f t="shared" si="478"/>
        <v>4</v>
      </c>
      <c r="GA942" s="101">
        <f t="shared" si="483"/>
        <v>0.05</v>
      </c>
      <c r="GB942" s="101">
        <f t="shared" si="484"/>
        <v>1</v>
      </c>
      <c r="GC942" s="101">
        <f t="shared" si="485"/>
        <v>29</v>
      </c>
      <c r="GD942" s="101">
        <f t="shared" si="486"/>
        <v>0</v>
      </c>
      <c r="GE942" s="101">
        <f t="shared" si="487"/>
        <v>1</v>
      </c>
      <c r="GF942" s="101">
        <f t="shared" si="488"/>
        <v>7</v>
      </c>
      <c r="GG942" s="101">
        <f t="shared" si="489"/>
        <v>2.5499999999999998E-2</v>
      </c>
      <c r="GH942" s="101">
        <f t="shared" si="490"/>
        <v>1</v>
      </c>
      <c r="GI942" s="101">
        <f t="shared" si="491"/>
        <v>14</v>
      </c>
      <c r="GJ942" s="101">
        <f t="shared" si="492"/>
        <v>0.10199999999999999</v>
      </c>
      <c r="GK942" s="101">
        <f t="shared" si="493"/>
        <v>1</v>
      </c>
      <c r="GL942" s="101">
        <f t="shared" si="494"/>
        <v>29</v>
      </c>
    </row>
    <row r="943" spans="170:194" ht="16.5" x14ac:dyDescent="0.2">
      <c r="FN943" s="101">
        <v>938</v>
      </c>
      <c r="FO943" s="101">
        <f t="shared" si="479"/>
        <v>52</v>
      </c>
      <c r="FP943" s="101">
        <f t="shared" si="472"/>
        <v>12</v>
      </c>
      <c r="FQ943" s="14">
        <f t="shared" si="473"/>
        <v>3</v>
      </c>
      <c r="FR943" s="101" t="str">
        <f t="shared" si="480"/>
        <v>石灵明专属武器-魂珠-6 7级</v>
      </c>
      <c r="FS943" s="101">
        <f t="shared" si="481"/>
        <v>6</v>
      </c>
      <c r="FT943" s="101">
        <f t="shared" si="482"/>
        <v>7</v>
      </c>
      <c r="FU943" s="101" t="str">
        <f t="shared" si="474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75"/>
        <v>专属强化石3</v>
      </c>
      <c r="FX943" s="101">
        <f t="shared" si="476"/>
        <v>25</v>
      </c>
      <c r="FY943" s="101" t="str">
        <f t="shared" si="477"/>
        <v>专属强化石4</v>
      </c>
      <c r="FZ943" s="101">
        <f t="shared" si="478"/>
        <v>5</v>
      </c>
      <c r="GA943" s="101">
        <f t="shared" si="483"/>
        <v>0.04</v>
      </c>
      <c r="GB943" s="101">
        <f t="shared" si="484"/>
        <v>1</v>
      </c>
      <c r="GC943" s="101">
        <f t="shared" si="485"/>
        <v>38</v>
      </c>
      <c r="GD943" s="101">
        <f t="shared" si="486"/>
        <v>0</v>
      </c>
      <c r="GE943" s="101">
        <f t="shared" si="487"/>
        <v>1</v>
      </c>
      <c r="GF943" s="101">
        <f t="shared" si="488"/>
        <v>9</v>
      </c>
      <c r="GG943" s="101">
        <f t="shared" si="489"/>
        <v>1.9699999999999999E-2</v>
      </c>
      <c r="GH943" s="101">
        <f t="shared" si="490"/>
        <v>1</v>
      </c>
      <c r="GI943" s="101">
        <f t="shared" si="491"/>
        <v>18</v>
      </c>
      <c r="GJ943" s="101">
        <f t="shared" si="492"/>
        <v>7.8899999999999998E-2</v>
      </c>
      <c r="GK943" s="101">
        <f t="shared" si="493"/>
        <v>1</v>
      </c>
      <c r="GL943" s="101">
        <f t="shared" si="494"/>
        <v>38</v>
      </c>
    </row>
    <row r="944" spans="170:194" ht="16.5" x14ac:dyDescent="0.2">
      <c r="FN944" s="101">
        <v>939</v>
      </c>
      <c r="FO944" s="101">
        <f t="shared" si="479"/>
        <v>53</v>
      </c>
      <c r="FP944" s="101">
        <f t="shared" si="472"/>
        <v>12</v>
      </c>
      <c r="FQ944" s="14">
        <f t="shared" si="473"/>
        <v>3</v>
      </c>
      <c r="FR944" s="101" t="str">
        <f t="shared" si="480"/>
        <v>石灵明专属武器-魂珠-6 8级</v>
      </c>
      <c r="FS944" s="101">
        <f t="shared" si="481"/>
        <v>6</v>
      </c>
      <c r="FT944" s="101">
        <f t="shared" si="482"/>
        <v>8</v>
      </c>
      <c r="FU944" s="101" t="str">
        <f t="shared" si="474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75"/>
        <v>专属强化石3</v>
      </c>
      <c r="FX944" s="101">
        <f t="shared" si="476"/>
        <v>35</v>
      </c>
      <c r="FY944" s="101" t="str">
        <f t="shared" si="477"/>
        <v>专属强化石4</v>
      </c>
      <c r="FZ944" s="101">
        <f t="shared" si="478"/>
        <v>7</v>
      </c>
      <c r="GA944" s="101">
        <f t="shared" si="483"/>
        <v>0.03</v>
      </c>
      <c r="GB944" s="101">
        <f t="shared" si="484"/>
        <v>1</v>
      </c>
      <c r="GC944" s="101">
        <f t="shared" si="485"/>
        <v>44</v>
      </c>
      <c r="GD944" s="101">
        <f t="shared" si="486"/>
        <v>0</v>
      </c>
      <c r="GE944" s="101">
        <f t="shared" si="487"/>
        <v>1</v>
      </c>
      <c r="GF944" s="101">
        <f t="shared" si="488"/>
        <v>10</v>
      </c>
      <c r="GG944" s="101">
        <f t="shared" si="489"/>
        <v>1.7100000000000001E-2</v>
      </c>
      <c r="GH944" s="101">
        <f t="shared" si="490"/>
        <v>1</v>
      </c>
      <c r="GI944" s="101">
        <f t="shared" si="491"/>
        <v>21</v>
      </c>
      <c r="GJ944" s="101">
        <f t="shared" si="492"/>
        <v>6.8199999999999997E-2</v>
      </c>
      <c r="GK944" s="101">
        <f t="shared" si="493"/>
        <v>1</v>
      </c>
      <c r="GL944" s="101">
        <f t="shared" si="494"/>
        <v>44</v>
      </c>
    </row>
    <row r="945" spans="170:194" ht="16.5" x14ac:dyDescent="0.2">
      <c r="FN945" s="101">
        <v>940</v>
      </c>
      <c r="FO945" s="101">
        <f t="shared" si="479"/>
        <v>54</v>
      </c>
      <c r="FP945" s="101">
        <f t="shared" si="472"/>
        <v>12</v>
      </c>
      <c r="FQ945" s="14">
        <f t="shared" si="473"/>
        <v>3</v>
      </c>
      <c r="FR945" s="101" t="str">
        <f t="shared" si="480"/>
        <v>石灵明专属武器-魂珠-6 9级</v>
      </c>
      <c r="FS945" s="101">
        <f t="shared" si="481"/>
        <v>6</v>
      </c>
      <c r="FT945" s="101">
        <f t="shared" si="482"/>
        <v>9</v>
      </c>
      <c r="FU945" s="101" t="str">
        <f t="shared" si="474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75"/>
        <v>专属强化石3</v>
      </c>
      <c r="FX945" s="101">
        <f t="shared" si="476"/>
        <v>40</v>
      </c>
      <c r="FY945" s="101" t="str">
        <f t="shared" si="477"/>
        <v>专属强化石4</v>
      </c>
      <c r="FZ945" s="101">
        <f t="shared" si="478"/>
        <v>8</v>
      </c>
      <c r="GA945" s="101">
        <f t="shared" si="483"/>
        <v>0.02</v>
      </c>
      <c r="GB945" s="101">
        <f t="shared" si="484"/>
        <v>1</v>
      </c>
      <c r="GC945" s="101">
        <f t="shared" si="485"/>
        <v>62</v>
      </c>
      <c r="GD945" s="101">
        <f t="shared" si="486"/>
        <v>0</v>
      </c>
      <c r="GE945" s="101">
        <f t="shared" si="487"/>
        <v>1</v>
      </c>
      <c r="GF945" s="101">
        <f t="shared" si="488"/>
        <v>15</v>
      </c>
      <c r="GG945" s="101">
        <f t="shared" si="489"/>
        <v>1.21E-2</v>
      </c>
      <c r="GH945" s="101">
        <f t="shared" si="490"/>
        <v>1</v>
      </c>
      <c r="GI945" s="101">
        <f t="shared" si="491"/>
        <v>29</v>
      </c>
      <c r="GJ945" s="101">
        <f t="shared" si="492"/>
        <v>4.82E-2</v>
      </c>
      <c r="GK945" s="101">
        <f t="shared" si="493"/>
        <v>1</v>
      </c>
      <c r="GL945" s="101">
        <f t="shared" si="494"/>
        <v>62</v>
      </c>
    </row>
    <row r="946" spans="170:194" ht="16.5" x14ac:dyDescent="0.2">
      <c r="FN946" s="101">
        <v>941</v>
      </c>
      <c r="FO946" s="101">
        <f t="shared" si="479"/>
        <v>0</v>
      </c>
      <c r="FP946" s="101">
        <f t="shared" si="472"/>
        <v>12</v>
      </c>
      <c r="FQ946" s="14">
        <f t="shared" si="473"/>
        <v>3</v>
      </c>
      <c r="FR946" s="101" t="str">
        <f t="shared" si="480"/>
        <v>石灵明专属武器-魂珠-7 0级</v>
      </c>
      <c r="FS946" s="101">
        <f t="shared" si="481"/>
        <v>7</v>
      </c>
      <c r="FT946" s="101">
        <f t="shared" si="482"/>
        <v>0</v>
      </c>
      <c r="FU946" s="101" t="str">
        <f t="shared" si="474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75"/>
        <v/>
      </c>
      <c r="FX946" s="101" t="str">
        <f t="shared" si="476"/>
        <v/>
      </c>
      <c r="FY946" s="101" t="str">
        <f t="shared" si="477"/>
        <v/>
      </c>
      <c r="FZ946" s="101" t="str">
        <f t="shared" si="478"/>
        <v/>
      </c>
      <c r="GA946" s="101" t="str">
        <f t="shared" si="483"/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88"/>
        <v/>
      </c>
      <c r="GG946" s="101" t="str">
        <f t="shared" si="489"/>
        <v/>
      </c>
      <c r="GH946" s="101" t="str">
        <f t="shared" si="490"/>
        <v/>
      </c>
      <c r="GI946" s="101" t="str">
        <f t="shared" si="491"/>
        <v/>
      </c>
      <c r="GJ946" s="101" t="str">
        <f t="shared" si="492"/>
        <v/>
      </c>
      <c r="GK946" s="101" t="str">
        <f t="shared" si="493"/>
        <v/>
      </c>
      <c r="GL946" s="101" t="str">
        <f t="shared" si="494"/>
        <v/>
      </c>
    </row>
    <row r="947" spans="170:194" ht="16.5" x14ac:dyDescent="0.2">
      <c r="FN947" s="101">
        <v>942</v>
      </c>
      <c r="FO947" s="101">
        <f t="shared" si="479"/>
        <v>55</v>
      </c>
      <c r="FP947" s="101">
        <f t="shared" si="472"/>
        <v>12</v>
      </c>
      <c r="FQ947" s="14">
        <f t="shared" si="473"/>
        <v>3</v>
      </c>
      <c r="FR947" s="101" t="str">
        <f t="shared" si="480"/>
        <v>石灵明专属武器-魂珠-7 1级</v>
      </c>
      <c r="FS947" s="101">
        <f t="shared" si="481"/>
        <v>7</v>
      </c>
      <c r="FT947" s="101">
        <f t="shared" si="482"/>
        <v>1</v>
      </c>
      <c r="FU947" s="101" t="str">
        <f t="shared" si="474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75"/>
        <v>专属强化石3</v>
      </c>
      <c r="FX947" s="101">
        <f t="shared" si="476"/>
        <v>6</v>
      </c>
      <c r="FY947" s="101" t="str">
        <f t="shared" si="477"/>
        <v>专属强化石4</v>
      </c>
      <c r="FZ947" s="101">
        <f t="shared" si="478"/>
        <v>2</v>
      </c>
      <c r="GA947" s="101">
        <f t="shared" si="483"/>
        <v>0.2</v>
      </c>
      <c r="GB947" s="101">
        <f t="shared" si="484"/>
        <v>1</v>
      </c>
      <c r="GC947" s="101">
        <f t="shared" si="485"/>
        <v>8</v>
      </c>
      <c r="GD947" s="101">
        <f t="shared" si="486"/>
        <v>0</v>
      </c>
      <c r="GE947" s="101">
        <f t="shared" si="487"/>
        <v>1</v>
      </c>
      <c r="GF947" s="101">
        <f t="shared" si="488"/>
        <v>2</v>
      </c>
      <c r="GG947" s="101">
        <f t="shared" si="489"/>
        <v>9.9400000000000002E-2</v>
      </c>
      <c r="GH947" s="101">
        <f t="shared" si="490"/>
        <v>1</v>
      </c>
      <c r="GI947" s="101">
        <f t="shared" si="491"/>
        <v>4</v>
      </c>
      <c r="GJ947" s="101">
        <f t="shared" si="492"/>
        <v>0.3977</v>
      </c>
      <c r="GK947" s="101">
        <f t="shared" si="493"/>
        <v>1</v>
      </c>
      <c r="GL947" s="101">
        <f t="shared" si="494"/>
        <v>8</v>
      </c>
    </row>
    <row r="948" spans="170:194" ht="16.5" x14ac:dyDescent="0.2">
      <c r="FN948" s="101">
        <v>943</v>
      </c>
      <c r="FO948" s="101">
        <f t="shared" si="479"/>
        <v>56</v>
      </c>
      <c r="FP948" s="101">
        <f t="shared" si="472"/>
        <v>12</v>
      </c>
      <c r="FQ948" s="14">
        <f t="shared" si="473"/>
        <v>3</v>
      </c>
      <c r="FR948" s="101" t="str">
        <f t="shared" si="480"/>
        <v>石灵明专属武器-魂珠-7 2级</v>
      </c>
      <c r="FS948" s="101">
        <f t="shared" si="481"/>
        <v>7</v>
      </c>
      <c r="FT948" s="101">
        <f t="shared" si="482"/>
        <v>2</v>
      </c>
      <c r="FU948" s="101" t="str">
        <f t="shared" si="474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75"/>
        <v>专属强化石3</v>
      </c>
      <c r="FX948" s="101">
        <f t="shared" si="476"/>
        <v>6</v>
      </c>
      <c r="FY948" s="101" t="str">
        <f t="shared" si="477"/>
        <v>专属强化石4</v>
      </c>
      <c r="FZ948" s="101">
        <f t="shared" si="478"/>
        <v>2</v>
      </c>
      <c r="GA948" s="101">
        <f t="shared" si="483"/>
        <v>0.1</v>
      </c>
      <c r="GB948" s="101">
        <f t="shared" si="484"/>
        <v>1</v>
      </c>
      <c r="GC948" s="101">
        <f t="shared" si="485"/>
        <v>15</v>
      </c>
      <c r="GD948" s="101">
        <f t="shared" si="486"/>
        <v>0</v>
      </c>
      <c r="GE948" s="101">
        <f t="shared" si="487"/>
        <v>1</v>
      </c>
      <c r="GF948" s="101">
        <f t="shared" si="488"/>
        <v>4</v>
      </c>
      <c r="GG948" s="101">
        <f t="shared" si="489"/>
        <v>4.9700000000000001E-2</v>
      </c>
      <c r="GH948" s="101">
        <f t="shared" si="490"/>
        <v>1</v>
      </c>
      <c r="GI948" s="101">
        <f t="shared" si="491"/>
        <v>7</v>
      </c>
      <c r="GJ948" s="101">
        <f t="shared" si="492"/>
        <v>0.19889999999999999</v>
      </c>
      <c r="GK948" s="101">
        <f t="shared" si="493"/>
        <v>1</v>
      </c>
      <c r="GL948" s="101">
        <f t="shared" si="494"/>
        <v>15</v>
      </c>
    </row>
    <row r="949" spans="170:194" ht="16.5" x14ac:dyDescent="0.2">
      <c r="FN949" s="101">
        <v>944</v>
      </c>
      <c r="FO949" s="101">
        <f t="shared" si="479"/>
        <v>57</v>
      </c>
      <c r="FP949" s="101">
        <f t="shared" si="472"/>
        <v>12</v>
      </c>
      <c r="FQ949" s="14">
        <f t="shared" si="473"/>
        <v>3</v>
      </c>
      <c r="FR949" s="101" t="str">
        <f t="shared" si="480"/>
        <v>石灵明专属武器-魂珠-7 3级</v>
      </c>
      <c r="FS949" s="101">
        <f t="shared" si="481"/>
        <v>7</v>
      </c>
      <c r="FT949" s="101">
        <f t="shared" si="482"/>
        <v>3</v>
      </c>
      <c r="FU949" s="101" t="str">
        <f t="shared" si="474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75"/>
        <v>专属强化石3</v>
      </c>
      <c r="FX949" s="101">
        <f t="shared" si="476"/>
        <v>9</v>
      </c>
      <c r="FY949" s="101" t="str">
        <f t="shared" si="477"/>
        <v>专属强化石4</v>
      </c>
      <c r="FZ949" s="101">
        <f t="shared" si="478"/>
        <v>3</v>
      </c>
      <c r="GA949" s="101">
        <f t="shared" si="483"/>
        <v>0.1</v>
      </c>
      <c r="GB949" s="101">
        <f t="shared" si="484"/>
        <v>1</v>
      </c>
      <c r="GC949" s="101">
        <f t="shared" si="485"/>
        <v>15</v>
      </c>
      <c r="GD949" s="101">
        <f t="shared" si="486"/>
        <v>0</v>
      </c>
      <c r="GE949" s="101">
        <f t="shared" si="487"/>
        <v>1</v>
      </c>
      <c r="GF949" s="101">
        <f t="shared" si="488"/>
        <v>4</v>
      </c>
      <c r="GG949" s="101">
        <f t="shared" si="489"/>
        <v>4.9700000000000001E-2</v>
      </c>
      <c r="GH949" s="101">
        <f t="shared" si="490"/>
        <v>1</v>
      </c>
      <c r="GI949" s="101">
        <f t="shared" si="491"/>
        <v>7</v>
      </c>
      <c r="GJ949" s="101">
        <f t="shared" si="492"/>
        <v>0.19889999999999999</v>
      </c>
      <c r="GK949" s="101">
        <f t="shared" si="493"/>
        <v>1</v>
      </c>
      <c r="GL949" s="101">
        <f t="shared" si="494"/>
        <v>15</v>
      </c>
    </row>
    <row r="950" spans="170:194" ht="16.5" x14ac:dyDescent="0.2">
      <c r="FN950" s="101">
        <v>945</v>
      </c>
      <c r="FO950" s="101">
        <f t="shared" si="479"/>
        <v>58</v>
      </c>
      <c r="FP950" s="101">
        <f t="shared" si="472"/>
        <v>12</v>
      </c>
      <c r="FQ950" s="14">
        <f t="shared" si="473"/>
        <v>3</v>
      </c>
      <c r="FR950" s="101" t="str">
        <f t="shared" si="480"/>
        <v>石灵明专属武器-魂珠-7 4级</v>
      </c>
      <c r="FS950" s="101">
        <f t="shared" si="481"/>
        <v>7</v>
      </c>
      <c r="FT950" s="101">
        <f t="shared" si="482"/>
        <v>4</v>
      </c>
      <c r="FU950" s="101" t="str">
        <f t="shared" si="474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75"/>
        <v>专属强化石3</v>
      </c>
      <c r="FX950" s="101">
        <f t="shared" si="476"/>
        <v>12</v>
      </c>
      <c r="FY950" s="101" t="str">
        <f t="shared" si="477"/>
        <v>专属强化石4</v>
      </c>
      <c r="FZ950" s="101">
        <f t="shared" si="478"/>
        <v>4</v>
      </c>
      <c r="GA950" s="101">
        <f t="shared" si="483"/>
        <v>0.08</v>
      </c>
      <c r="GB950" s="101">
        <f t="shared" si="484"/>
        <v>1</v>
      </c>
      <c r="GC950" s="101">
        <f t="shared" si="485"/>
        <v>19</v>
      </c>
      <c r="GD950" s="101">
        <f t="shared" si="486"/>
        <v>0</v>
      </c>
      <c r="GE950" s="101">
        <f t="shared" si="487"/>
        <v>1</v>
      </c>
      <c r="GF950" s="101">
        <f t="shared" si="488"/>
        <v>4</v>
      </c>
      <c r="GG950" s="101">
        <f t="shared" si="489"/>
        <v>3.9800000000000002E-2</v>
      </c>
      <c r="GH950" s="101">
        <f t="shared" si="490"/>
        <v>1</v>
      </c>
      <c r="GI950" s="101">
        <f t="shared" si="491"/>
        <v>9</v>
      </c>
      <c r="GJ950" s="101">
        <f t="shared" si="492"/>
        <v>0.15909999999999999</v>
      </c>
      <c r="GK950" s="101">
        <f t="shared" si="493"/>
        <v>1</v>
      </c>
      <c r="GL950" s="101">
        <f t="shared" si="494"/>
        <v>19</v>
      </c>
    </row>
    <row r="951" spans="170:194" ht="16.5" x14ac:dyDescent="0.2">
      <c r="FN951" s="101">
        <v>946</v>
      </c>
      <c r="FO951" s="101">
        <f t="shared" si="479"/>
        <v>59</v>
      </c>
      <c r="FP951" s="101">
        <f t="shared" si="472"/>
        <v>12</v>
      </c>
      <c r="FQ951" s="14">
        <f t="shared" si="473"/>
        <v>3</v>
      </c>
      <c r="FR951" s="101" t="str">
        <f t="shared" si="480"/>
        <v>石灵明专属武器-魂珠-7 5级</v>
      </c>
      <c r="FS951" s="101">
        <f t="shared" si="481"/>
        <v>7</v>
      </c>
      <c r="FT951" s="101">
        <f t="shared" si="482"/>
        <v>5</v>
      </c>
      <c r="FU951" s="101" t="str">
        <f t="shared" si="474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75"/>
        <v>专属强化石3</v>
      </c>
      <c r="FX951" s="101">
        <f t="shared" si="476"/>
        <v>12</v>
      </c>
      <c r="FY951" s="101" t="str">
        <f t="shared" si="477"/>
        <v>专属强化石4</v>
      </c>
      <c r="FZ951" s="101">
        <f t="shared" si="478"/>
        <v>4</v>
      </c>
      <c r="GA951" s="101">
        <f t="shared" si="483"/>
        <v>0.05</v>
      </c>
      <c r="GB951" s="101">
        <f t="shared" si="484"/>
        <v>1</v>
      </c>
      <c r="GC951" s="101">
        <f t="shared" si="485"/>
        <v>30</v>
      </c>
      <c r="GD951" s="101">
        <f t="shared" si="486"/>
        <v>0</v>
      </c>
      <c r="GE951" s="101">
        <f t="shared" si="487"/>
        <v>1</v>
      </c>
      <c r="GF951" s="101">
        <f t="shared" si="488"/>
        <v>7</v>
      </c>
      <c r="GG951" s="101">
        <f t="shared" si="489"/>
        <v>2.4899999999999999E-2</v>
      </c>
      <c r="GH951" s="101">
        <f t="shared" si="490"/>
        <v>1</v>
      </c>
      <c r="GI951" s="101">
        <f t="shared" si="491"/>
        <v>14</v>
      </c>
      <c r="GJ951" s="101">
        <f t="shared" si="492"/>
        <v>9.9400000000000002E-2</v>
      </c>
      <c r="GK951" s="101">
        <f t="shared" si="493"/>
        <v>1</v>
      </c>
      <c r="GL951" s="101">
        <f t="shared" si="494"/>
        <v>30</v>
      </c>
    </row>
    <row r="952" spans="170:194" ht="16.5" x14ac:dyDescent="0.2">
      <c r="FN952" s="101">
        <v>947</v>
      </c>
      <c r="FO952" s="101">
        <f t="shared" si="479"/>
        <v>60</v>
      </c>
      <c r="FP952" s="101">
        <f t="shared" si="472"/>
        <v>12</v>
      </c>
      <c r="FQ952" s="14">
        <f t="shared" si="473"/>
        <v>3</v>
      </c>
      <c r="FR952" s="101" t="str">
        <f t="shared" si="480"/>
        <v>石灵明专属武器-魂珠-7 6级</v>
      </c>
      <c r="FS952" s="101">
        <f t="shared" si="481"/>
        <v>7</v>
      </c>
      <c r="FT952" s="101">
        <f t="shared" si="482"/>
        <v>6</v>
      </c>
      <c r="FU952" s="101" t="str">
        <f t="shared" si="474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75"/>
        <v>专属强化石3</v>
      </c>
      <c r="FX952" s="101">
        <f t="shared" si="476"/>
        <v>15</v>
      </c>
      <c r="FY952" s="101" t="str">
        <f t="shared" si="477"/>
        <v>专属强化石4</v>
      </c>
      <c r="FZ952" s="101">
        <f t="shared" si="478"/>
        <v>5</v>
      </c>
      <c r="GA952" s="101">
        <f t="shared" si="483"/>
        <v>0.04</v>
      </c>
      <c r="GB952" s="101">
        <f t="shared" si="484"/>
        <v>1</v>
      </c>
      <c r="GC952" s="101">
        <f t="shared" si="485"/>
        <v>39</v>
      </c>
      <c r="GD952" s="101">
        <f t="shared" si="486"/>
        <v>0</v>
      </c>
      <c r="GE952" s="101">
        <f t="shared" si="487"/>
        <v>1</v>
      </c>
      <c r="GF952" s="101">
        <f t="shared" si="488"/>
        <v>9</v>
      </c>
      <c r="GG952" s="101">
        <f t="shared" si="489"/>
        <v>1.9099999999999999E-2</v>
      </c>
      <c r="GH952" s="101">
        <f t="shared" si="490"/>
        <v>1</v>
      </c>
      <c r="GI952" s="101">
        <f t="shared" si="491"/>
        <v>18</v>
      </c>
      <c r="GJ952" s="101">
        <f t="shared" si="492"/>
        <v>7.6499999999999999E-2</v>
      </c>
      <c r="GK952" s="101">
        <f t="shared" si="493"/>
        <v>1</v>
      </c>
      <c r="GL952" s="101">
        <f t="shared" si="494"/>
        <v>39</v>
      </c>
    </row>
    <row r="953" spans="170:194" ht="16.5" x14ac:dyDescent="0.2">
      <c r="FN953" s="101">
        <v>948</v>
      </c>
      <c r="FO953" s="101">
        <f t="shared" si="479"/>
        <v>61</v>
      </c>
      <c r="FP953" s="101">
        <f t="shared" si="472"/>
        <v>12</v>
      </c>
      <c r="FQ953" s="14">
        <f t="shared" si="473"/>
        <v>3</v>
      </c>
      <c r="FR953" s="101" t="str">
        <f t="shared" si="480"/>
        <v>石灵明专属武器-魂珠-7 7级</v>
      </c>
      <c r="FS953" s="101">
        <f t="shared" si="481"/>
        <v>7</v>
      </c>
      <c r="FT953" s="101">
        <f t="shared" si="482"/>
        <v>7</v>
      </c>
      <c r="FU953" s="101" t="str">
        <f t="shared" si="474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75"/>
        <v>专属强化石3</v>
      </c>
      <c r="FX953" s="101">
        <f t="shared" si="476"/>
        <v>21</v>
      </c>
      <c r="FY953" s="101" t="str">
        <f t="shared" si="477"/>
        <v>专属强化石4</v>
      </c>
      <c r="FZ953" s="101">
        <f t="shared" si="478"/>
        <v>7</v>
      </c>
      <c r="GA953" s="101">
        <f t="shared" si="483"/>
        <v>0.03</v>
      </c>
      <c r="GB953" s="101">
        <f t="shared" si="484"/>
        <v>1</v>
      </c>
      <c r="GC953" s="101">
        <f t="shared" si="485"/>
        <v>45</v>
      </c>
      <c r="GD953" s="101">
        <f t="shared" si="486"/>
        <v>0</v>
      </c>
      <c r="GE953" s="101">
        <f t="shared" si="487"/>
        <v>1</v>
      </c>
      <c r="GF953" s="101">
        <f t="shared" si="488"/>
        <v>11</v>
      </c>
      <c r="GG953" s="101">
        <f t="shared" si="489"/>
        <v>1.66E-2</v>
      </c>
      <c r="GH953" s="101">
        <f t="shared" si="490"/>
        <v>1</v>
      </c>
      <c r="GI953" s="101">
        <f t="shared" si="491"/>
        <v>21</v>
      </c>
      <c r="GJ953" s="101">
        <f t="shared" si="492"/>
        <v>6.6299999999999998E-2</v>
      </c>
      <c r="GK953" s="101">
        <f t="shared" si="493"/>
        <v>1</v>
      </c>
      <c r="GL953" s="101">
        <f t="shared" si="494"/>
        <v>45</v>
      </c>
    </row>
    <row r="954" spans="170:194" ht="16.5" x14ac:dyDescent="0.2">
      <c r="FN954" s="101">
        <v>949</v>
      </c>
      <c r="FO954" s="101">
        <f t="shared" si="479"/>
        <v>62</v>
      </c>
      <c r="FP954" s="101">
        <f t="shared" si="472"/>
        <v>12</v>
      </c>
      <c r="FQ954" s="14">
        <f t="shared" si="473"/>
        <v>3</v>
      </c>
      <c r="FR954" s="101" t="str">
        <f t="shared" si="480"/>
        <v>石灵明专属武器-魂珠-7 8级</v>
      </c>
      <c r="FS954" s="101">
        <f t="shared" si="481"/>
        <v>7</v>
      </c>
      <c r="FT954" s="101">
        <f t="shared" si="482"/>
        <v>8</v>
      </c>
      <c r="FU954" s="101" t="str">
        <f t="shared" si="474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75"/>
        <v>专属强化石3</v>
      </c>
      <c r="FX954" s="101">
        <f t="shared" si="476"/>
        <v>24</v>
      </c>
      <c r="FY954" s="101" t="str">
        <f t="shared" si="477"/>
        <v>专属强化石4</v>
      </c>
      <c r="FZ954" s="101">
        <f t="shared" si="478"/>
        <v>8</v>
      </c>
      <c r="GA954" s="101">
        <f t="shared" si="483"/>
        <v>0.02</v>
      </c>
      <c r="GB954" s="101">
        <f t="shared" si="484"/>
        <v>1</v>
      </c>
      <c r="GC954" s="101">
        <f t="shared" si="485"/>
        <v>64</v>
      </c>
      <c r="GD954" s="101">
        <f t="shared" si="486"/>
        <v>0</v>
      </c>
      <c r="GE954" s="101">
        <f t="shared" si="487"/>
        <v>1</v>
      </c>
      <c r="GF954" s="101">
        <f t="shared" si="488"/>
        <v>15</v>
      </c>
      <c r="GG954" s="101">
        <f t="shared" si="489"/>
        <v>1.17E-2</v>
      </c>
      <c r="GH954" s="101">
        <f t="shared" si="490"/>
        <v>1</v>
      </c>
      <c r="GI954" s="101">
        <f t="shared" si="491"/>
        <v>30</v>
      </c>
      <c r="GJ954" s="101">
        <f t="shared" si="492"/>
        <v>4.6800000000000001E-2</v>
      </c>
      <c r="GK954" s="101">
        <f t="shared" si="493"/>
        <v>1</v>
      </c>
      <c r="GL954" s="101">
        <f t="shared" si="494"/>
        <v>64</v>
      </c>
    </row>
    <row r="955" spans="170:194" ht="16.5" x14ac:dyDescent="0.2">
      <c r="FN955" s="101">
        <v>950</v>
      </c>
      <c r="FO955" s="101">
        <f t="shared" si="479"/>
        <v>63</v>
      </c>
      <c r="FP955" s="101">
        <f t="shared" si="472"/>
        <v>12</v>
      </c>
      <c r="FQ955" s="14">
        <f t="shared" si="473"/>
        <v>3</v>
      </c>
      <c r="FR955" s="101" t="str">
        <f t="shared" si="480"/>
        <v>石灵明专属武器-魂珠-7 9级</v>
      </c>
      <c r="FS955" s="101">
        <f t="shared" si="481"/>
        <v>7</v>
      </c>
      <c r="FT955" s="101">
        <f t="shared" si="482"/>
        <v>9</v>
      </c>
      <c r="FU955" s="101" t="str">
        <f t="shared" si="474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75"/>
        <v>专属强化石3</v>
      </c>
      <c r="FX955" s="101">
        <f t="shared" si="476"/>
        <v>30</v>
      </c>
      <c r="FY955" s="101" t="str">
        <f t="shared" si="477"/>
        <v>专属强化石4</v>
      </c>
      <c r="FZ955" s="101">
        <f t="shared" si="478"/>
        <v>10</v>
      </c>
      <c r="GA955" s="101">
        <f t="shared" si="483"/>
        <v>0.02</v>
      </c>
      <c r="GB955" s="101">
        <f t="shared" si="484"/>
        <v>1</v>
      </c>
      <c r="GC955" s="101">
        <f t="shared" si="485"/>
        <v>83</v>
      </c>
      <c r="GD955" s="101">
        <f t="shared" si="486"/>
        <v>0</v>
      </c>
      <c r="GE955" s="101">
        <f t="shared" si="487"/>
        <v>1</v>
      </c>
      <c r="GF955" s="101">
        <f t="shared" si="488"/>
        <v>19</v>
      </c>
      <c r="GG955" s="101">
        <f t="shared" si="489"/>
        <v>8.9999999999999993E-3</v>
      </c>
      <c r="GH955" s="101">
        <f t="shared" si="490"/>
        <v>1</v>
      </c>
      <c r="GI955" s="101">
        <f t="shared" si="491"/>
        <v>39</v>
      </c>
      <c r="GJ955" s="101">
        <f t="shared" si="492"/>
        <v>3.6200000000000003E-2</v>
      </c>
      <c r="GK955" s="101">
        <f t="shared" si="493"/>
        <v>1</v>
      </c>
      <c r="GL955" s="101">
        <f t="shared" si="494"/>
        <v>83</v>
      </c>
    </row>
    <row r="956" spans="170:194" ht="16.5" x14ac:dyDescent="0.2">
      <c r="FN956" s="101">
        <v>951</v>
      </c>
      <c r="FO956" s="101">
        <f t="shared" si="479"/>
        <v>0</v>
      </c>
      <c r="FP956" s="101">
        <f t="shared" si="472"/>
        <v>12</v>
      </c>
      <c r="FQ956" s="14">
        <f t="shared" si="473"/>
        <v>3</v>
      </c>
      <c r="FR956" s="101" t="str">
        <f t="shared" si="480"/>
        <v>石灵明专属武器-魂珠-8 0级</v>
      </c>
      <c r="FS956" s="101">
        <f t="shared" si="481"/>
        <v>8</v>
      </c>
      <c r="FT956" s="101">
        <f t="shared" si="482"/>
        <v>0</v>
      </c>
      <c r="FU956" s="101" t="str">
        <f t="shared" si="474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75"/>
        <v/>
      </c>
      <c r="FX956" s="101" t="str">
        <f t="shared" si="476"/>
        <v/>
      </c>
      <c r="FY956" s="101" t="str">
        <f t="shared" si="477"/>
        <v/>
      </c>
      <c r="FZ956" s="101" t="str">
        <f t="shared" si="478"/>
        <v/>
      </c>
      <c r="GA956" s="101" t="str">
        <f t="shared" si="483"/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88"/>
        <v/>
      </c>
      <c r="GG956" s="101" t="str">
        <f t="shared" si="489"/>
        <v/>
      </c>
      <c r="GH956" s="101" t="str">
        <f t="shared" si="490"/>
        <v/>
      </c>
      <c r="GI956" s="101" t="str">
        <f t="shared" si="491"/>
        <v/>
      </c>
      <c r="GJ956" s="101" t="str">
        <f t="shared" si="492"/>
        <v/>
      </c>
      <c r="GK956" s="101" t="str">
        <f t="shared" si="493"/>
        <v/>
      </c>
      <c r="GL956" s="101" t="str">
        <f t="shared" si="494"/>
        <v/>
      </c>
    </row>
    <row r="957" spans="170:194" ht="16.5" x14ac:dyDescent="0.2">
      <c r="FN957" s="101">
        <v>952</v>
      </c>
      <c r="FO957" s="101">
        <f t="shared" si="479"/>
        <v>64</v>
      </c>
      <c r="FP957" s="101">
        <f t="shared" si="472"/>
        <v>12</v>
      </c>
      <c r="FQ957" s="14">
        <f t="shared" si="473"/>
        <v>3</v>
      </c>
      <c r="FR957" s="101" t="str">
        <f t="shared" si="480"/>
        <v>石灵明专属武器-魂珠-8 1级</v>
      </c>
      <c r="FS957" s="101">
        <f t="shared" si="481"/>
        <v>8</v>
      </c>
      <c r="FT957" s="101">
        <f t="shared" si="482"/>
        <v>1</v>
      </c>
      <c r="FU957" s="101" t="str">
        <f t="shared" si="474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75"/>
        <v>专属强化石4</v>
      </c>
      <c r="FX957" s="101">
        <f t="shared" si="476"/>
        <v>5</v>
      </c>
      <c r="FY957" s="101" t="str">
        <f t="shared" si="477"/>
        <v/>
      </c>
      <c r="FZ957" s="101" t="str">
        <f t="shared" si="478"/>
        <v/>
      </c>
      <c r="GA957" s="101">
        <f t="shared" si="483"/>
        <v>0.11</v>
      </c>
      <c r="GB957" s="101">
        <f t="shared" si="484"/>
        <v>1</v>
      </c>
      <c r="GC957" s="101">
        <f t="shared" si="485"/>
        <v>13</v>
      </c>
      <c r="GD957" s="101">
        <f t="shared" si="486"/>
        <v>0</v>
      </c>
      <c r="GE957" s="101">
        <f t="shared" si="487"/>
        <v>1</v>
      </c>
      <c r="GF957" s="101">
        <f t="shared" si="488"/>
        <v>3</v>
      </c>
      <c r="GG957" s="101">
        <f t="shared" si="489"/>
        <v>5.6500000000000002E-2</v>
      </c>
      <c r="GH957" s="101">
        <f t="shared" si="490"/>
        <v>1</v>
      </c>
      <c r="GI957" s="101">
        <f t="shared" si="491"/>
        <v>6</v>
      </c>
      <c r="GJ957" s="101">
        <f t="shared" si="492"/>
        <v>0.22600000000000001</v>
      </c>
      <c r="GK957" s="101">
        <f t="shared" si="493"/>
        <v>1</v>
      </c>
      <c r="GL957" s="101">
        <f t="shared" si="494"/>
        <v>13</v>
      </c>
    </row>
    <row r="958" spans="170:194" ht="16.5" x14ac:dyDescent="0.2">
      <c r="FN958" s="101">
        <v>953</v>
      </c>
      <c r="FO958" s="101">
        <f t="shared" si="479"/>
        <v>65</v>
      </c>
      <c r="FP958" s="101">
        <f t="shared" si="472"/>
        <v>12</v>
      </c>
      <c r="FQ958" s="14">
        <f t="shared" si="473"/>
        <v>3</v>
      </c>
      <c r="FR958" s="101" t="str">
        <f t="shared" si="480"/>
        <v>石灵明专属武器-魂珠-8 2级</v>
      </c>
      <c r="FS958" s="101">
        <f t="shared" si="481"/>
        <v>8</v>
      </c>
      <c r="FT958" s="101">
        <f t="shared" si="482"/>
        <v>2</v>
      </c>
      <c r="FU958" s="101" t="str">
        <f t="shared" si="474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75"/>
        <v>专属强化石4</v>
      </c>
      <c r="FX958" s="101">
        <f t="shared" si="476"/>
        <v>8</v>
      </c>
      <c r="FY958" s="101" t="str">
        <f t="shared" si="477"/>
        <v/>
      </c>
      <c r="FZ958" s="101" t="str">
        <f t="shared" si="478"/>
        <v/>
      </c>
      <c r="GA958" s="101">
        <f t="shared" si="483"/>
        <v>0.09</v>
      </c>
      <c r="GB958" s="101">
        <f t="shared" si="484"/>
        <v>1</v>
      </c>
      <c r="GC958" s="101">
        <f t="shared" si="485"/>
        <v>17</v>
      </c>
      <c r="GD958" s="101">
        <f t="shared" si="486"/>
        <v>0</v>
      </c>
      <c r="GE958" s="101">
        <f t="shared" si="487"/>
        <v>1</v>
      </c>
      <c r="GF958" s="101">
        <f t="shared" si="488"/>
        <v>4</v>
      </c>
      <c r="GG958" s="101">
        <f t="shared" si="489"/>
        <v>4.5199999999999997E-2</v>
      </c>
      <c r="GH958" s="101">
        <f t="shared" si="490"/>
        <v>1</v>
      </c>
      <c r="GI958" s="101">
        <f t="shared" si="491"/>
        <v>8</v>
      </c>
      <c r="GJ958" s="101">
        <f t="shared" si="492"/>
        <v>0.18079999999999999</v>
      </c>
      <c r="GK958" s="101">
        <f t="shared" si="493"/>
        <v>1</v>
      </c>
      <c r="GL958" s="101">
        <f t="shared" si="494"/>
        <v>17</v>
      </c>
    </row>
    <row r="959" spans="170:194" ht="16.5" x14ac:dyDescent="0.2">
      <c r="FN959" s="101">
        <v>954</v>
      </c>
      <c r="FO959" s="101">
        <f t="shared" si="479"/>
        <v>66</v>
      </c>
      <c r="FP959" s="101">
        <f t="shared" si="472"/>
        <v>12</v>
      </c>
      <c r="FQ959" s="14">
        <f t="shared" si="473"/>
        <v>3</v>
      </c>
      <c r="FR959" s="101" t="str">
        <f t="shared" si="480"/>
        <v>石灵明专属武器-魂珠-8 3级</v>
      </c>
      <c r="FS959" s="101">
        <f t="shared" si="481"/>
        <v>8</v>
      </c>
      <c r="FT959" s="101">
        <f t="shared" si="482"/>
        <v>3</v>
      </c>
      <c r="FU959" s="101" t="str">
        <f t="shared" si="474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75"/>
        <v>专属强化石4</v>
      </c>
      <c r="FX959" s="101">
        <f t="shared" si="476"/>
        <v>10</v>
      </c>
      <c r="FY959" s="101" t="str">
        <f t="shared" si="477"/>
        <v/>
      </c>
      <c r="FZ959" s="101" t="str">
        <f t="shared" si="478"/>
        <v/>
      </c>
      <c r="GA959" s="101">
        <f t="shared" si="483"/>
        <v>0.08</v>
      </c>
      <c r="GB959" s="101">
        <f t="shared" si="484"/>
        <v>1</v>
      </c>
      <c r="GC959" s="101">
        <f t="shared" si="485"/>
        <v>20</v>
      </c>
      <c r="GD959" s="101">
        <f t="shared" si="486"/>
        <v>0</v>
      </c>
      <c r="GE959" s="101">
        <f t="shared" si="487"/>
        <v>1</v>
      </c>
      <c r="GF959" s="101">
        <f t="shared" si="488"/>
        <v>5</v>
      </c>
      <c r="GG959" s="101">
        <f t="shared" si="489"/>
        <v>3.7699999999999997E-2</v>
      </c>
      <c r="GH959" s="101">
        <f t="shared" si="490"/>
        <v>1</v>
      </c>
      <c r="GI959" s="101">
        <f t="shared" si="491"/>
        <v>9</v>
      </c>
      <c r="GJ959" s="101">
        <f t="shared" si="492"/>
        <v>0.1507</v>
      </c>
      <c r="GK959" s="101">
        <f t="shared" si="493"/>
        <v>1</v>
      </c>
      <c r="GL959" s="101">
        <f t="shared" si="494"/>
        <v>20</v>
      </c>
    </row>
    <row r="960" spans="170:194" ht="16.5" x14ac:dyDescent="0.2">
      <c r="FN960" s="101">
        <v>955</v>
      </c>
      <c r="FO960" s="101">
        <f t="shared" si="479"/>
        <v>67</v>
      </c>
      <c r="FP960" s="101">
        <f t="shared" si="472"/>
        <v>12</v>
      </c>
      <c r="FQ960" s="14">
        <f t="shared" si="473"/>
        <v>3</v>
      </c>
      <c r="FR960" s="101" t="str">
        <f t="shared" si="480"/>
        <v>石灵明专属武器-魂珠-8 4级</v>
      </c>
      <c r="FS960" s="101">
        <f t="shared" si="481"/>
        <v>8</v>
      </c>
      <c r="FT960" s="101">
        <f t="shared" si="482"/>
        <v>4</v>
      </c>
      <c r="FU960" s="101" t="str">
        <f t="shared" si="474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75"/>
        <v>专属强化石4</v>
      </c>
      <c r="FX960" s="101">
        <f t="shared" si="476"/>
        <v>12</v>
      </c>
      <c r="FY960" s="101" t="str">
        <f t="shared" si="477"/>
        <v/>
      </c>
      <c r="FZ960" s="101" t="str">
        <f t="shared" si="478"/>
        <v/>
      </c>
      <c r="GA960" s="101">
        <f t="shared" si="483"/>
        <v>0.05</v>
      </c>
      <c r="GB960" s="101">
        <f t="shared" si="484"/>
        <v>1</v>
      </c>
      <c r="GC960" s="101">
        <f t="shared" si="485"/>
        <v>28</v>
      </c>
      <c r="GD960" s="101">
        <f t="shared" si="486"/>
        <v>0</v>
      </c>
      <c r="GE960" s="101">
        <f t="shared" si="487"/>
        <v>1</v>
      </c>
      <c r="GF960" s="101">
        <f t="shared" si="488"/>
        <v>6</v>
      </c>
      <c r="GG960" s="101">
        <f t="shared" si="489"/>
        <v>2.7099999999999999E-2</v>
      </c>
      <c r="GH960" s="101">
        <f t="shared" si="490"/>
        <v>1</v>
      </c>
      <c r="GI960" s="101">
        <f t="shared" si="491"/>
        <v>13</v>
      </c>
      <c r="GJ960" s="101">
        <f t="shared" si="492"/>
        <v>0.1085</v>
      </c>
      <c r="GK960" s="101">
        <f t="shared" si="493"/>
        <v>1</v>
      </c>
      <c r="GL960" s="101">
        <f t="shared" si="494"/>
        <v>28</v>
      </c>
    </row>
    <row r="961" spans="170:194" ht="16.5" x14ac:dyDescent="0.2">
      <c r="FN961" s="101">
        <v>956</v>
      </c>
      <c r="FO961" s="101">
        <f t="shared" si="479"/>
        <v>68</v>
      </c>
      <c r="FP961" s="101">
        <f t="shared" si="472"/>
        <v>12</v>
      </c>
      <c r="FQ961" s="14">
        <f t="shared" si="473"/>
        <v>3</v>
      </c>
      <c r="FR961" s="101" t="str">
        <f t="shared" si="480"/>
        <v>石灵明专属武器-魂珠-8 5级</v>
      </c>
      <c r="FS961" s="101">
        <f t="shared" si="481"/>
        <v>8</v>
      </c>
      <c r="FT961" s="101">
        <f t="shared" si="482"/>
        <v>5</v>
      </c>
      <c r="FU961" s="101" t="str">
        <f t="shared" si="474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75"/>
        <v>专属强化石4</v>
      </c>
      <c r="FX961" s="101">
        <f t="shared" si="476"/>
        <v>15</v>
      </c>
      <c r="FY961" s="101" t="str">
        <f t="shared" si="477"/>
        <v/>
      </c>
      <c r="FZ961" s="101" t="str">
        <f t="shared" si="478"/>
        <v/>
      </c>
      <c r="GA961" s="101">
        <f t="shared" si="483"/>
        <v>0.04</v>
      </c>
      <c r="GB961" s="101">
        <f t="shared" si="484"/>
        <v>1</v>
      </c>
      <c r="GC961" s="101">
        <f t="shared" si="485"/>
        <v>35</v>
      </c>
      <c r="GD961" s="101">
        <f t="shared" si="486"/>
        <v>0</v>
      </c>
      <c r="GE961" s="101">
        <f t="shared" si="487"/>
        <v>1</v>
      </c>
      <c r="GF961" s="101">
        <f t="shared" si="488"/>
        <v>8</v>
      </c>
      <c r="GG961" s="101">
        <f t="shared" si="489"/>
        <v>2.12E-2</v>
      </c>
      <c r="GH961" s="101">
        <f t="shared" si="490"/>
        <v>1</v>
      </c>
      <c r="GI961" s="101">
        <f t="shared" si="491"/>
        <v>17</v>
      </c>
      <c r="GJ961" s="101">
        <f t="shared" si="492"/>
        <v>8.4699999999999998E-2</v>
      </c>
      <c r="GK961" s="101">
        <f t="shared" si="493"/>
        <v>1</v>
      </c>
      <c r="GL961" s="101">
        <f t="shared" si="494"/>
        <v>35</v>
      </c>
    </row>
    <row r="962" spans="170:194" ht="16.5" x14ac:dyDescent="0.2">
      <c r="FN962" s="101">
        <v>957</v>
      </c>
      <c r="FO962" s="101">
        <f t="shared" si="479"/>
        <v>69</v>
      </c>
      <c r="FP962" s="101">
        <f t="shared" si="472"/>
        <v>12</v>
      </c>
      <c r="FQ962" s="14">
        <f t="shared" si="473"/>
        <v>3</v>
      </c>
      <c r="FR962" s="101" t="str">
        <f t="shared" si="480"/>
        <v>石灵明专属武器-魂珠-8 6级</v>
      </c>
      <c r="FS962" s="101">
        <f t="shared" si="481"/>
        <v>8</v>
      </c>
      <c r="FT962" s="101">
        <f t="shared" si="482"/>
        <v>6</v>
      </c>
      <c r="FU962" s="101" t="str">
        <f t="shared" si="474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75"/>
        <v>专属强化石4</v>
      </c>
      <c r="FX962" s="101">
        <f t="shared" si="476"/>
        <v>18</v>
      </c>
      <c r="FY962" s="101" t="str">
        <f t="shared" si="477"/>
        <v/>
      </c>
      <c r="FZ962" s="101" t="str">
        <f t="shared" si="478"/>
        <v/>
      </c>
      <c r="GA962" s="101">
        <f t="shared" si="483"/>
        <v>0.03</v>
      </c>
      <c r="GB962" s="101">
        <f t="shared" si="484"/>
        <v>1</v>
      </c>
      <c r="GC962" s="101">
        <f t="shared" si="485"/>
        <v>48</v>
      </c>
      <c r="GD962" s="101">
        <f t="shared" si="486"/>
        <v>0</v>
      </c>
      <c r="GE962" s="101">
        <f t="shared" si="487"/>
        <v>1</v>
      </c>
      <c r="GF962" s="101">
        <f t="shared" si="488"/>
        <v>11</v>
      </c>
      <c r="GG962" s="101">
        <f t="shared" si="489"/>
        <v>1.5599999999999999E-2</v>
      </c>
      <c r="GH962" s="101">
        <f t="shared" si="490"/>
        <v>1</v>
      </c>
      <c r="GI962" s="101">
        <f t="shared" si="491"/>
        <v>22</v>
      </c>
      <c r="GJ962" s="101">
        <f t="shared" si="492"/>
        <v>6.2600000000000003E-2</v>
      </c>
      <c r="GK962" s="101">
        <f t="shared" si="493"/>
        <v>1</v>
      </c>
      <c r="GL962" s="101">
        <f t="shared" si="494"/>
        <v>48</v>
      </c>
    </row>
    <row r="963" spans="170:194" ht="16.5" x14ac:dyDescent="0.2">
      <c r="FN963" s="101">
        <v>958</v>
      </c>
      <c r="FO963" s="101">
        <f t="shared" si="479"/>
        <v>70</v>
      </c>
      <c r="FP963" s="101">
        <f t="shared" si="472"/>
        <v>12</v>
      </c>
      <c r="FQ963" s="14">
        <f t="shared" si="473"/>
        <v>3</v>
      </c>
      <c r="FR963" s="101" t="str">
        <f t="shared" si="480"/>
        <v>石灵明专属武器-魂珠-8 7级</v>
      </c>
      <c r="FS963" s="101">
        <f t="shared" si="481"/>
        <v>8</v>
      </c>
      <c r="FT963" s="101">
        <f t="shared" si="482"/>
        <v>7</v>
      </c>
      <c r="FU963" s="101" t="str">
        <f t="shared" si="474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75"/>
        <v>专属强化石4</v>
      </c>
      <c r="FX963" s="101">
        <f t="shared" si="476"/>
        <v>25</v>
      </c>
      <c r="FY963" s="101" t="str">
        <f t="shared" si="477"/>
        <v/>
      </c>
      <c r="FZ963" s="101" t="str">
        <f t="shared" si="478"/>
        <v/>
      </c>
      <c r="GA963" s="101">
        <f t="shared" si="483"/>
        <v>0.03</v>
      </c>
      <c r="GB963" s="101">
        <f t="shared" si="484"/>
        <v>1</v>
      </c>
      <c r="GC963" s="101">
        <f t="shared" si="485"/>
        <v>56</v>
      </c>
      <c r="GD963" s="101">
        <f t="shared" si="486"/>
        <v>0</v>
      </c>
      <c r="GE963" s="101">
        <f t="shared" si="487"/>
        <v>1</v>
      </c>
      <c r="GF963" s="101">
        <f t="shared" si="488"/>
        <v>13</v>
      </c>
      <c r="GG963" s="101">
        <f t="shared" si="489"/>
        <v>1.35E-2</v>
      </c>
      <c r="GH963" s="101">
        <f t="shared" si="490"/>
        <v>1</v>
      </c>
      <c r="GI963" s="101">
        <f t="shared" si="491"/>
        <v>26</v>
      </c>
      <c r="GJ963" s="101">
        <f t="shared" si="492"/>
        <v>5.3800000000000001E-2</v>
      </c>
      <c r="GK963" s="101">
        <f t="shared" si="493"/>
        <v>1</v>
      </c>
      <c r="GL963" s="101">
        <f t="shared" si="494"/>
        <v>56</v>
      </c>
    </row>
    <row r="964" spans="170:194" ht="16.5" x14ac:dyDescent="0.2">
      <c r="FN964" s="101">
        <v>959</v>
      </c>
      <c r="FO964" s="101">
        <f t="shared" si="479"/>
        <v>71</v>
      </c>
      <c r="FP964" s="101">
        <f t="shared" si="472"/>
        <v>12</v>
      </c>
      <c r="FQ964" s="14">
        <f t="shared" si="473"/>
        <v>3</v>
      </c>
      <c r="FR964" s="101" t="str">
        <f t="shared" si="480"/>
        <v>石灵明专属武器-魂珠-8 8级</v>
      </c>
      <c r="FS964" s="101">
        <f t="shared" si="481"/>
        <v>8</v>
      </c>
      <c r="FT964" s="101">
        <f t="shared" si="482"/>
        <v>8</v>
      </c>
      <c r="FU964" s="101" t="str">
        <f t="shared" si="474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75"/>
        <v>专属强化石4</v>
      </c>
      <c r="FX964" s="101">
        <f t="shared" si="476"/>
        <v>30</v>
      </c>
      <c r="FY964" s="101" t="str">
        <f t="shared" si="477"/>
        <v/>
      </c>
      <c r="FZ964" s="101" t="str">
        <f t="shared" si="478"/>
        <v/>
      </c>
      <c r="GA964" s="101">
        <f t="shared" si="483"/>
        <v>0.02</v>
      </c>
      <c r="GB964" s="101">
        <f t="shared" si="484"/>
        <v>1</v>
      </c>
      <c r="GC964" s="101">
        <f t="shared" si="485"/>
        <v>75</v>
      </c>
      <c r="GD964" s="101">
        <f t="shared" si="486"/>
        <v>0</v>
      </c>
      <c r="GE964" s="101">
        <f t="shared" si="487"/>
        <v>1</v>
      </c>
      <c r="GF964" s="101">
        <f t="shared" si="488"/>
        <v>18</v>
      </c>
      <c r="GG964" s="101">
        <f t="shared" si="489"/>
        <v>0.01</v>
      </c>
      <c r="GH964" s="101">
        <f t="shared" si="490"/>
        <v>1</v>
      </c>
      <c r="GI964" s="101">
        <f t="shared" si="491"/>
        <v>35</v>
      </c>
      <c r="GJ964" s="101">
        <f t="shared" si="492"/>
        <v>3.9899999999999998E-2</v>
      </c>
      <c r="GK964" s="101">
        <f t="shared" si="493"/>
        <v>1</v>
      </c>
      <c r="GL964" s="101">
        <f t="shared" si="494"/>
        <v>75</v>
      </c>
    </row>
    <row r="965" spans="170:194" ht="16.5" x14ac:dyDescent="0.2">
      <c r="FN965" s="101">
        <v>960</v>
      </c>
      <c r="FO965" s="101">
        <f t="shared" si="479"/>
        <v>72</v>
      </c>
      <c r="FP965" s="101">
        <f t="shared" si="472"/>
        <v>12</v>
      </c>
      <c r="FQ965" s="14">
        <f t="shared" si="473"/>
        <v>3</v>
      </c>
      <c r="FR965" s="101" t="str">
        <f t="shared" si="480"/>
        <v>石灵明专属武器-魂珠-8 9级</v>
      </c>
      <c r="FS965" s="101">
        <f t="shared" si="481"/>
        <v>8</v>
      </c>
      <c r="FT965" s="101">
        <f t="shared" si="482"/>
        <v>9</v>
      </c>
      <c r="FU965" s="101" t="str">
        <f t="shared" si="474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75"/>
        <v>专属强化石4</v>
      </c>
      <c r="FX965" s="101">
        <f t="shared" si="476"/>
        <v>30</v>
      </c>
      <c r="FY965" s="101" t="str">
        <f t="shared" si="477"/>
        <v/>
      </c>
      <c r="FZ965" s="101" t="str">
        <f t="shared" si="478"/>
        <v/>
      </c>
      <c r="GA965" s="101">
        <f t="shared" si="483"/>
        <v>0.01</v>
      </c>
      <c r="GB965" s="101">
        <f t="shared" si="484"/>
        <v>1</v>
      </c>
      <c r="GC965" s="101">
        <f t="shared" si="485"/>
        <v>122</v>
      </c>
      <c r="GD965" s="101">
        <f t="shared" si="486"/>
        <v>0</v>
      </c>
      <c r="GE965" s="101">
        <f t="shared" si="487"/>
        <v>1</v>
      </c>
      <c r="GF965" s="101">
        <f t="shared" si="488"/>
        <v>28</v>
      </c>
      <c r="GG965" s="101">
        <f t="shared" si="489"/>
        <v>6.1999999999999998E-3</v>
      </c>
      <c r="GH965" s="101">
        <f t="shared" si="490"/>
        <v>1</v>
      </c>
      <c r="GI965" s="101">
        <f t="shared" si="491"/>
        <v>57</v>
      </c>
      <c r="GJ965" s="101">
        <f t="shared" si="492"/>
        <v>2.47E-2</v>
      </c>
      <c r="GK965" s="101">
        <f t="shared" si="493"/>
        <v>1</v>
      </c>
      <c r="GL965" s="101">
        <f t="shared" si="494"/>
        <v>122</v>
      </c>
    </row>
    <row r="966" spans="170:194" ht="16.5" x14ac:dyDescent="0.2">
      <c r="FN966" s="101">
        <v>961</v>
      </c>
      <c r="FO966" s="101">
        <f t="shared" si="479"/>
        <v>0</v>
      </c>
      <c r="FP966" s="101">
        <f t="shared" si="472"/>
        <v>13</v>
      </c>
      <c r="FQ966" s="14">
        <f t="shared" si="473"/>
        <v>4</v>
      </c>
      <c r="FR966" s="101" t="str">
        <f t="shared" si="480"/>
        <v>西方龙专属武器-魂珠-1 0级</v>
      </c>
      <c r="FS966" s="101">
        <f t="shared" si="481"/>
        <v>1</v>
      </c>
      <c r="FT966" s="101">
        <f t="shared" si="482"/>
        <v>0</v>
      </c>
      <c r="FU966" s="101" t="str">
        <f t="shared" si="474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75"/>
        <v/>
      </c>
      <c r="FX966" s="101" t="str">
        <f t="shared" si="476"/>
        <v/>
      </c>
      <c r="FY966" s="101" t="str">
        <f t="shared" si="477"/>
        <v/>
      </c>
      <c r="FZ966" s="101" t="str">
        <f t="shared" si="478"/>
        <v/>
      </c>
      <c r="GA966" s="101" t="str">
        <f t="shared" si="483"/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88"/>
        <v/>
      </c>
      <c r="GG966" s="101" t="str">
        <f t="shared" si="489"/>
        <v/>
      </c>
      <c r="GH966" s="101" t="str">
        <f t="shared" si="490"/>
        <v/>
      </c>
      <c r="GI966" s="101" t="str">
        <f t="shared" si="491"/>
        <v/>
      </c>
      <c r="GJ966" s="101" t="str">
        <f t="shared" si="492"/>
        <v/>
      </c>
      <c r="GK966" s="101" t="str">
        <f t="shared" si="493"/>
        <v/>
      </c>
      <c r="GL966" s="101" t="str">
        <f t="shared" si="494"/>
        <v/>
      </c>
    </row>
    <row r="967" spans="170:194" ht="16.5" x14ac:dyDescent="0.2">
      <c r="FN967" s="101">
        <v>962</v>
      </c>
      <c r="FO967" s="101">
        <f t="shared" si="479"/>
        <v>1</v>
      </c>
      <c r="FP967" s="101">
        <f t="shared" ref="FP967:FP1030" si="495">INT((FN967-1)/80+1)</f>
        <v>13</v>
      </c>
      <c r="FQ967" s="14">
        <f t="shared" ref="FQ967:FQ1030" si="496">INDEX($FJ$6:$FJ$26,FP967)</f>
        <v>4</v>
      </c>
      <c r="FR967" s="101" t="str">
        <f t="shared" si="480"/>
        <v>西方龙专属武器-魂珠-1 1级</v>
      </c>
      <c r="FS967" s="101">
        <f t="shared" si="481"/>
        <v>1</v>
      </c>
      <c r="FT967" s="101">
        <f t="shared" si="482"/>
        <v>1</v>
      </c>
      <c r="FU967" s="101" t="str">
        <f t="shared" ref="FU967:FU1030" si="497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98">IF($FT967&gt;0,IF(INDEX($EI$6:$EI$77,$FO967)&gt;=FW$3,INDEX(EL$6:EL$77,$FO967),""),"")</f>
        <v>专属强化石1</v>
      </c>
      <c r="FX967" s="101">
        <f t="shared" ref="FX967:FX1030" si="499">IF($FT967&gt;0,IF(INDEX($EI$6:$EI$77,$FO967)&gt;=FX$3,INDEX(EM$6:EM$77,$FO967),""),"")</f>
        <v>1</v>
      </c>
      <c r="FY967" s="101" t="str">
        <f t="shared" ref="FY967:FY1030" si="500">IF($FT967&gt;0,IF(INDEX($EI$6:$EI$77,$FO967)&gt;=FY$3,INDEX(EN$6:EN$77,$FO967),""),"")</f>
        <v/>
      </c>
      <c r="FZ967" s="101" t="str">
        <f t="shared" ref="FZ967:FZ1030" si="501">IF($FT967&gt;0,IF(INDEX($EI$6:$EI$77,$FO967)&gt;=FZ$3,INDEX(EO$6:EO$77,$FO967),""),"")</f>
        <v/>
      </c>
      <c r="GA967" s="101">
        <f t="shared" si="483"/>
        <v>0.32</v>
      </c>
      <c r="GB967" s="101">
        <f t="shared" si="484"/>
        <v>1</v>
      </c>
      <c r="GC967" s="101">
        <f t="shared" si="485"/>
        <v>5</v>
      </c>
      <c r="GD967" s="101">
        <f t="shared" si="486"/>
        <v>0</v>
      </c>
      <c r="GE967" s="101">
        <f t="shared" si="487"/>
        <v>1</v>
      </c>
      <c r="GF967" s="101">
        <f t="shared" si="488"/>
        <v>1</v>
      </c>
      <c r="GG967" s="101">
        <f t="shared" si="489"/>
        <v>0.1595</v>
      </c>
      <c r="GH967" s="101">
        <f t="shared" si="490"/>
        <v>1</v>
      </c>
      <c r="GI967" s="101">
        <f t="shared" si="491"/>
        <v>2</v>
      </c>
      <c r="GJ967" s="101">
        <f t="shared" si="492"/>
        <v>0.63819999999999999</v>
      </c>
      <c r="GK967" s="101">
        <f t="shared" si="493"/>
        <v>1</v>
      </c>
      <c r="GL967" s="101">
        <f t="shared" si="494"/>
        <v>5</v>
      </c>
    </row>
    <row r="968" spans="170:194" ht="16.5" x14ac:dyDescent="0.2">
      <c r="FN968" s="101">
        <v>963</v>
      </c>
      <c r="FO968" s="101">
        <f t="shared" si="479"/>
        <v>2</v>
      </c>
      <c r="FP968" s="101">
        <f t="shared" si="495"/>
        <v>13</v>
      </c>
      <c r="FQ968" s="14">
        <f t="shared" si="496"/>
        <v>4</v>
      </c>
      <c r="FR968" s="101" t="str">
        <f t="shared" si="480"/>
        <v>西方龙专属武器-魂珠-1 2级</v>
      </c>
      <c r="FS968" s="101">
        <f t="shared" si="481"/>
        <v>1</v>
      </c>
      <c r="FT968" s="101">
        <f t="shared" si="482"/>
        <v>2</v>
      </c>
      <c r="FU968" s="101" t="str">
        <f t="shared" si="497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98"/>
        <v>专属强化石1</v>
      </c>
      <c r="FX968" s="101">
        <f t="shared" si="499"/>
        <v>2</v>
      </c>
      <c r="FY968" s="101" t="str">
        <f t="shared" si="500"/>
        <v/>
      </c>
      <c r="FZ968" s="101" t="str">
        <f t="shared" si="501"/>
        <v/>
      </c>
      <c r="GA968" s="101">
        <f t="shared" si="483"/>
        <v>0.32</v>
      </c>
      <c r="GB968" s="101">
        <f t="shared" si="484"/>
        <v>1</v>
      </c>
      <c r="GC968" s="101">
        <f t="shared" si="485"/>
        <v>5</v>
      </c>
      <c r="GD968" s="101">
        <f t="shared" si="486"/>
        <v>0</v>
      </c>
      <c r="GE968" s="101">
        <f t="shared" si="487"/>
        <v>1</v>
      </c>
      <c r="GF968" s="101">
        <f t="shared" si="488"/>
        <v>1</v>
      </c>
      <c r="GG968" s="101">
        <f t="shared" si="489"/>
        <v>0.1595</v>
      </c>
      <c r="GH968" s="101">
        <f t="shared" si="490"/>
        <v>1</v>
      </c>
      <c r="GI968" s="101">
        <f t="shared" si="491"/>
        <v>2</v>
      </c>
      <c r="GJ968" s="101">
        <f t="shared" si="492"/>
        <v>0.63819999999999999</v>
      </c>
      <c r="GK968" s="101">
        <f t="shared" si="493"/>
        <v>1</v>
      </c>
      <c r="GL968" s="101">
        <f t="shared" si="494"/>
        <v>5</v>
      </c>
    </row>
    <row r="969" spans="170:194" ht="16.5" x14ac:dyDescent="0.2">
      <c r="FN969" s="101">
        <v>964</v>
      </c>
      <c r="FO969" s="101">
        <f t="shared" si="479"/>
        <v>3</v>
      </c>
      <c r="FP969" s="101">
        <f t="shared" si="495"/>
        <v>13</v>
      </c>
      <c r="FQ969" s="14">
        <f t="shared" si="496"/>
        <v>4</v>
      </c>
      <c r="FR969" s="101" t="str">
        <f t="shared" si="480"/>
        <v>西方龙专属武器-魂珠-1 3级</v>
      </c>
      <c r="FS969" s="101">
        <f t="shared" si="481"/>
        <v>1</v>
      </c>
      <c r="FT969" s="101">
        <f t="shared" si="482"/>
        <v>3</v>
      </c>
      <c r="FU969" s="101" t="str">
        <f t="shared" si="497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98"/>
        <v>专属强化石1</v>
      </c>
      <c r="FX969" s="101">
        <f t="shared" si="499"/>
        <v>3</v>
      </c>
      <c r="FY969" s="101" t="str">
        <f t="shared" si="500"/>
        <v/>
      </c>
      <c r="FZ969" s="101" t="str">
        <f t="shared" si="501"/>
        <v/>
      </c>
      <c r="GA969" s="101">
        <f t="shared" si="483"/>
        <v>0.32</v>
      </c>
      <c r="GB969" s="101">
        <f t="shared" si="484"/>
        <v>1</v>
      </c>
      <c r="GC969" s="101">
        <f t="shared" si="485"/>
        <v>5</v>
      </c>
      <c r="GD969" s="101">
        <f t="shared" si="486"/>
        <v>0</v>
      </c>
      <c r="GE969" s="101">
        <f t="shared" si="487"/>
        <v>1</v>
      </c>
      <c r="GF969" s="101">
        <f t="shared" si="488"/>
        <v>1</v>
      </c>
      <c r="GG969" s="101">
        <f t="shared" si="489"/>
        <v>0.1595</v>
      </c>
      <c r="GH969" s="101">
        <f t="shared" si="490"/>
        <v>1</v>
      </c>
      <c r="GI969" s="101">
        <f t="shared" si="491"/>
        <v>2</v>
      </c>
      <c r="GJ969" s="101">
        <f t="shared" si="492"/>
        <v>0.63819999999999999</v>
      </c>
      <c r="GK969" s="101">
        <f t="shared" si="493"/>
        <v>1</v>
      </c>
      <c r="GL969" s="101">
        <f t="shared" si="494"/>
        <v>5</v>
      </c>
    </row>
    <row r="970" spans="170:194" ht="16.5" x14ac:dyDescent="0.2">
      <c r="FN970" s="101">
        <v>965</v>
      </c>
      <c r="FO970" s="101">
        <f t="shared" si="479"/>
        <v>4</v>
      </c>
      <c r="FP970" s="101">
        <f t="shared" si="495"/>
        <v>13</v>
      </c>
      <c r="FQ970" s="14">
        <f t="shared" si="496"/>
        <v>4</v>
      </c>
      <c r="FR970" s="101" t="str">
        <f t="shared" si="480"/>
        <v>西方龙专属武器-魂珠-1 4级</v>
      </c>
      <c r="FS970" s="101">
        <f t="shared" si="481"/>
        <v>1</v>
      </c>
      <c r="FT970" s="101">
        <f t="shared" si="482"/>
        <v>4</v>
      </c>
      <c r="FU970" s="101" t="str">
        <f t="shared" si="497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98"/>
        <v>专属强化石1</v>
      </c>
      <c r="FX970" s="101">
        <f t="shared" si="499"/>
        <v>4</v>
      </c>
      <c r="FY970" s="101" t="str">
        <f t="shared" si="500"/>
        <v/>
      </c>
      <c r="FZ970" s="101" t="str">
        <f t="shared" si="501"/>
        <v/>
      </c>
      <c r="GA970" s="101">
        <f t="shared" si="483"/>
        <v>0.26</v>
      </c>
      <c r="GB970" s="101">
        <f t="shared" si="484"/>
        <v>1</v>
      </c>
      <c r="GC970" s="101">
        <f t="shared" si="485"/>
        <v>6</v>
      </c>
      <c r="GD970" s="101">
        <f t="shared" si="486"/>
        <v>0</v>
      </c>
      <c r="GE970" s="101">
        <f t="shared" si="487"/>
        <v>1</v>
      </c>
      <c r="GF970" s="101">
        <f t="shared" si="488"/>
        <v>1</v>
      </c>
      <c r="GG970" s="101">
        <f t="shared" si="489"/>
        <v>0.12759999999999999</v>
      </c>
      <c r="GH970" s="101">
        <f t="shared" si="490"/>
        <v>1</v>
      </c>
      <c r="GI970" s="101">
        <f t="shared" si="491"/>
        <v>3</v>
      </c>
      <c r="GJ970" s="101">
        <f t="shared" si="492"/>
        <v>0.51060000000000005</v>
      </c>
      <c r="GK970" s="101">
        <f t="shared" si="493"/>
        <v>1</v>
      </c>
      <c r="GL970" s="101">
        <f t="shared" si="494"/>
        <v>6</v>
      </c>
    </row>
    <row r="971" spans="170:194" ht="16.5" x14ac:dyDescent="0.2">
      <c r="FN971" s="101">
        <v>966</v>
      </c>
      <c r="FO971" s="101">
        <f t="shared" si="479"/>
        <v>5</v>
      </c>
      <c r="FP971" s="101">
        <f t="shared" si="495"/>
        <v>13</v>
      </c>
      <c r="FQ971" s="14">
        <f t="shared" si="496"/>
        <v>4</v>
      </c>
      <c r="FR971" s="101" t="str">
        <f t="shared" si="480"/>
        <v>西方龙专属武器-魂珠-1 5级</v>
      </c>
      <c r="FS971" s="101">
        <f t="shared" si="481"/>
        <v>1</v>
      </c>
      <c r="FT971" s="101">
        <f t="shared" si="482"/>
        <v>5</v>
      </c>
      <c r="FU971" s="101" t="str">
        <f t="shared" si="497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98"/>
        <v>专属强化石1</v>
      </c>
      <c r="FX971" s="101">
        <f t="shared" si="499"/>
        <v>5</v>
      </c>
      <c r="FY971" s="101" t="str">
        <f t="shared" si="500"/>
        <v/>
      </c>
      <c r="FZ971" s="101" t="str">
        <f t="shared" si="501"/>
        <v/>
      </c>
      <c r="GA971" s="101">
        <f t="shared" si="483"/>
        <v>0.2</v>
      </c>
      <c r="GB971" s="101">
        <f t="shared" si="484"/>
        <v>1</v>
      </c>
      <c r="GC971" s="101">
        <f t="shared" si="485"/>
        <v>8</v>
      </c>
      <c r="GD971" s="101">
        <f t="shared" si="486"/>
        <v>0</v>
      </c>
      <c r="GE971" s="101">
        <f t="shared" si="487"/>
        <v>1</v>
      </c>
      <c r="GF971" s="101">
        <f t="shared" si="488"/>
        <v>2</v>
      </c>
      <c r="GG971" s="101">
        <f t="shared" si="489"/>
        <v>9.9699999999999997E-2</v>
      </c>
      <c r="GH971" s="101">
        <f t="shared" si="490"/>
        <v>1</v>
      </c>
      <c r="GI971" s="101">
        <f t="shared" si="491"/>
        <v>4</v>
      </c>
      <c r="GJ971" s="101">
        <f t="shared" si="492"/>
        <v>0.39889999999999998</v>
      </c>
      <c r="GK971" s="101">
        <f t="shared" si="493"/>
        <v>1</v>
      </c>
      <c r="GL971" s="101">
        <f t="shared" si="494"/>
        <v>8</v>
      </c>
    </row>
    <row r="972" spans="170:194" ht="16.5" x14ac:dyDescent="0.2">
      <c r="FN972" s="101">
        <v>967</v>
      </c>
      <c r="FO972" s="101">
        <f t="shared" si="479"/>
        <v>6</v>
      </c>
      <c r="FP972" s="101">
        <f t="shared" si="495"/>
        <v>13</v>
      </c>
      <c r="FQ972" s="14">
        <f t="shared" si="496"/>
        <v>4</v>
      </c>
      <c r="FR972" s="101" t="str">
        <f t="shared" si="480"/>
        <v>西方龙专属武器-魂珠-1 6级</v>
      </c>
      <c r="FS972" s="101">
        <f t="shared" si="481"/>
        <v>1</v>
      </c>
      <c r="FT972" s="101">
        <f t="shared" si="482"/>
        <v>6</v>
      </c>
      <c r="FU972" s="101" t="str">
        <f t="shared" si="497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98"/>
        <v>专属强化石1</v>
      </c>
      <c r="FX972" s="101">
        <f t="shared" si="499"/>
        <v>6</v>
      </c>
      <c r="FY972" s="101" t="str">
        <f t="shared" si="500"/>
        <v/>
      </c>
      <c r="FZ972" s="101" t="str">
        <f t="shared" si="501"/>
        <v/>
      </c>
      <c r="GA972" s="101">
        <f t="shared" si="483"/>
        <v>0.15</v>
      </c>
      <c r="GB972" s="101">
        <f t="shared" si="484"/>
        <v>1</v>
      </c>
      <c r="GC972" s="101">
        <f t="shared" si="485"/>
        <v>10</v>
      </c>
      <c r="GD972" s="101">
        <f t="shared" si="486"/>
        <v>0</v>
      </c>
      <c r="GE972" s="101">
        <f t="shared" si="487"/>
        <v>1</v>
      </c>
      <c r="GF972" s="101">
        <f t="shared" si="488"/>
        <v>2</v>
      </c>
      <c r="GG972" s="101">
        <f t="shared" si="489"/>
        <v>7.3599999999999999E-2</v>
      </c>
      <c r="GH972" s="101">
        <f t="shared" si="490"/>
        <v>1</v>
      </c>
      <c r="GI972" s="101">
        <f t="shared" si="491"/>
        <v>5</v>
      </c>
      <c r="GJ972" s="101">
        <f t="shared" si="492"/>
        <v>0.29459999999999997</v>
      </c>
      <c r="GK972" s="101">
        <f t="shared" si="493"/>
        <v>1</v>
      </c>
      <c r="GL972" s="101">
        <f t="shared" si="494"/>
        <v>10</v>
      </c>
    </row>
    <row r="973" spans="170:194" ht="16.5" x14ac:dyDescent="0.2">
      <c r="FN973" s="101">
        <v>968</v>
      </c>
      <c r="FO973" s="101">
        <f t="shared" si="479"/>
        <v>7</v>
      </c>
      <c r="FP973" s="101">
        <f t="shared" si="495"/>
        <v>13</v>
      </c>
      <c r="FQ973" s="14">
        <f t="shared" si="496"/>
        <v>4</v>
      </c>
      <c r="FR973" s="101" t="str">
        <f t="shared" si="480"/>
        <v>西方龙专属武器-魂珠-1 7级</v>
      </c>
      <c r="FS973" s="101">
        <f t="shared" si="481"/>
        <v>1</v>
      </c>
      <c r="FT973" s="101">
        <f t="shared" si="482"/>
        <v>7</v>
      </c>
      <c r="FU973" s="101" t="str">
        <f t="shared" si="497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98"/>
        <v>专属强化石1</v>
      </c>
      <c r="FX973" s="101">
        <f t="shared" si="499"/>
        <v>7</v>
      </c>
      <c r="FY973" s="101" t="str">
        <f t="shared" si="500"/>
        <v/>
      </c>
      <c r="FZ973" s="101" t="str">
        <f t="shared" si="501"/>
        <v/>
      </c>
      <c r="GA973" s="101">
        <f t="shared" si="483"/>
        <v>0.11</v>
      </c>
      <c r="GB973" s="101">
        <f t="shared" si="484"/>
        <v>1</v>
      </c>
      <c r="GC973" s="101">
        <f t="shared" si="485"/>
        <v>14</v>
      </c>
      <c r="GD973" s="101">
        <f t="shared" si="486"/>
        <v>0</v>
      </c>
      <c r="GE973" s="101">
        <f t="shared" si="487"/>
        <v>1</v>
      </c>
      <c r="GF973" s="101">
        <f t="shared" si="488"/>
        <v>3</v>
      </c>
      <c r="GG973" s="101">
        <f t="shared" si="489"/>
        <v>5.3199999999999997E-2</v>
      </c>
      <c r="GH973" s="101">
        <f t="shared" si="490"/>
        <v>1</v>
      </c>
      <c r="GI973" s="101">
        <f t="shared" si="491"/>
        <v>7</v>
      </c>
      <c r="GJ973" s="101">
        <f t="shared" si="492"/>
        <v>0.2127</v>
      </c>
      <c r="GK973" s="101">
        <f t="shared" si="493"/>
        <v>1</v>
      </c>
      <c r="GL973" s="101">
        <f t="shared" si="494"/>
        <v>14</v>
      </c>
    </row>
    <row r="974" spans="170:194" ht="16.5" x14ac:dyDescent="0.2">
      <c r="FN974" s="101">
        <v>969</v>
      </c>
      <c r="FO974" s="101">
        <f t="shared" si="479"/>
        <v>8</v>
      </c>
      <c r="FP974" s="101">
        <f t="shared" si="495"/>
        <v>13</v>
      </c>
      <c r="FQ974" s="14">
        <f t="shared" si="496"/>
        <v>4</v>
      </c>
      <c r="FR974" s="101" t="str">
        <f t="shared" si="480"/>
        <v>西方龙专属武器-魂珠-1 8级</v>
      </c>
      <c r="FS974" s="101">
        <f t="shared" si="481"/>
        <v>1</v>
      </c>
      <c r="FT974" s="101">
        <f t="shared" si="482"/>
        <v>8</v>
      </c>
      <c r="FU974" s="101" t="str">
        <f t="shared" si="497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98"/>
        <v>专属强化石1</v>
      </c>
      <c r="FX974" s="101">
        <f t="shared" si="499"/>
        <v>8</v>
      </c>
      <c r="FY974" s="101" t="str">
        <f t="shared" si="500"/>
        <v/>
      </c>
      <c r="FZ974" s="101" t="str">
        <f t="shared" si="501"/>
        <v/>
      </c>
      <c r="GA974" s="101">
        <f t="shared" si="483"/>
        <v>0.08</v>
      </c>
      <c r="GB974" s="101">
        <f t="shared" si="484"/>
        <v>1</v>
      </c>
      <c r="GC974" s="101">
        <f t="shared" si="485"/>
        <v>20</v>
      </c>
      <c r="GD974" s="101">
        <f t="shared" si="486"/>
        <v>0</v>
      </c>
      <c r="GE974" s="101">
        <f t="shared" si="487"/>
        <v>1</v>
      </c>
      <c r="GF974" s="101">
        <f t="shared" si="488"/>
        <v>5</v>
      </c>
      <c r="GG974" s="101">
        <f t="shared" si="489"/>
        <v>3.7499999999999999E-2</v>
      </c>
      <c r="GH974" s="101">
        <f t="shared" si="490"/>
        <v>1</v>
      </c>
      <c r="GI974" s="101">
        <f t="shared" si="491"/>
        <v>9</v>
      </c>
      <c r="GJ974" s="101">
        <f t="shared" si="492"/>
        <v>0.1502</v>
      </c>
      <c r="GK974" s="101">
        <f t="shared" si="493"/>
        <v>1</v>
      </c>
      <c r="GL974" s="101">
        <f t="shared" si="494"/>
        <v>20</v>
      </c>
    </row>
    <row r="975" spans="170:194" ht="16.5" x14ac:dyDescent="0.2">
      <c r="FN975" s="101">
        <v>970</v>
      </c>
      <c r="FO975" s="101">
        <f t="shared" si="479"/>
        <v>9</v>
      </c>
      <c r="FP975" s="101">
        <f t="shared" si="495"/>
        <v>13</v>
      </c>
      <c r="FQ975" s="14">
        <f t="shared" si="496"/>
        <v>4</v>
      </c>
      <c r="FR975" s="101" t="str">
        <f t="shared" si="480"/>
        <v>西方龙专属武器-魂珠-1 9级</v>
      </c>
      <c r="FS975" s="101">
        <f t="shared" si="481"/>
        <v>1</v>
      </c>
      <c r="FT975" s="101">
        <f t="shared" si="482"/>
        <v>9</v>
      </c>
      <c r="FU975" s="101" t="str">
        <f t="shared" si="497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98"/>
        <v>专属强化石1</v>
      </c>
      <c r="FX975" s="101">
        <f t="shared" si="499"/>
        <v>10</v>
      </c>
      <c r="FY975" s="101" t="str">
        <f t="shared" si="500"/>
        <v/>
      </c>
      <c r="FZ975" s="101" t="str">
        <f t="shared" si="501"/>
        <v/>
      </c>
      <c r="GA975" s="101">
        <f t="shared" si="483"/>
        <v>0.06</v>
      </c>
      <c r="GB975" s="101">
        <f t="shared" si="484"/>
        <v>1</v>
      </c>
      <c r="GC975" s="101">
        <f t="shared" si="485"/>
        <v>26</v>
      </c>
      <c r="GD975" s="101">
        <f t="shared" si="486"/>
        <v>0</v>
      </c>
      <c r="GE975" s="101">
        <f t="shared" si="487"/>
        <v>1</v>
      </c>
      <c r="GF975" s="101">
        <f t="shared" si="488"/>
        <v>6</v>
      </c>
      <c r="GG975" s="101">
        <f t="shared" si="489"/>
        <v>2.9000000000000001E-2</v>
      </c>
      <c r="GH975" s="101">
        <f t="shared" si="490"/>
        <v>1</v>
      </c>
      <c r="GI975" s="101">
        <f t="shared" si="491"/>
        <v>12</v>
      </c>
      <c r="GJ975" s="101">
        <f t="shared" si="492"/>
        <v>0.11600000000000001</v>
      </c>
      <c r="GK975" s="101">
        <f t="shared" si="493"/>
        <v>1</v>
      </c>
      <c r="GL975" s="101">
        <f t="shared" si="494"/>
        <v>26</v>
      </c>
    </row>
    <row r="976" spans="170:194" ht="16.5" x14ac:dyDescent="0.2">
      <c r="FN976" s="101">
        <v>971</v>
      </c>
      <c r="FO976" s="101">
        <f t="shared" si="479"/>
        <v>0</v>
      </c>
      <c r="FP976" s="101">
        <f t="shared" si="495"/>
        <v>13</v>
      </c>
      <c r="FQ976" s="14">
        <f t="shared" si="496"/>
        <v>4</v>
      </c>
      <c r="FR976" s="101" t="str">
        <f t="shared" si="480"/>
        <v>西方龙专属武器-魂珠-2 0级</v>
      </c>
      <c r="FS976" s="101">
        <f t="shared" si="481"/>
        <v>2</v>
      </c>
      <c r="FT976" s="101">
        <f t="shared" si="482"/>
        <v>0</v>
      </c>
      <c r="FU976" s="101" t="str">
        <f t="shared" si="497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98"/>
        <v/>
      </c>
      <c r="FX976" s="101" t="str">
        <f t="shared" si="499"/>
        <v/>
      </c>
      <c r="FY976" s="101" t="str">
        <f t="shared" si="500"/>
        <v/>
      </c>
      <c r="FZ976" s="101" t="str">
        <f t="shared" si="501"/>
        <v/>
      </c>
      <c r="GA976" s="101" t="str">
        <f t="shared" si="483"/>
        <v/>
      </c>
      <c r="GB976" s="101" t="str">
        <f t="shared" si="484"/>
        <v/>
      </c>
      <c r="GC976" s="101" t="str">
        <f t="shared" si="485"/>
        <v/>
      </c>
      <c r="GD976" s="101" t="str">
        <f t="shared" si="486"/>
        <v/>
      </c>
      <c r="GE976" s="101" t="str">
        <f t="shared" si="487"/>
        <v/>
      </c>
      <c r="GF976" s="101" t="str">
        <f t="shared" si="488"/>
        <v/>
      </c>
      <c r="GG976" s="101" t="str">
        <f t="shared" si="489"/>
        <v/>
      </c>
      <c r="GH976" s="101" t="str">
        <f t="shared" si="490"/>
        <v/>
      </c>
      <c r="GI976" s="101" t="str">
        <f t="shared" si="491"/>
        <v/>
      </c>
      <c r="GJ976" s="101" t="str">
        <f t="shared" si="492"/>
        <v/>
      </c>
      <c r="GK976" s="101" t="str">
        <f t="shared" si="493"/>
        <v/>
      </c>
      <c r="GL976" s="101" t="str">
        <f t="shared" si="494"/>
        <v/>
      </c>
    </row>
    <row r="977" spans="170:194" ht="16.5" x14ac:dyDescent="0.2">
      <c r="FN977" s="101">
        <v>972</v>
      </c>
      <c r="FO977" s="101">
        <f t="shared" si="479"/>
        <v>10</v>
      </c>
      <c r="FP977" s="101">
        <f t="shared" si="495"/>
        <v>13</v>
      </c>
      <c r="FQ977" s="14">
        <f t="shared" si="496"/>
        <v>4</v>
      </c>
      <c r="FR977" s="101" t="str">
        <f t="shared" si="480"/>
        <v>西方龙专属武器-魂珠-2 1级</v>
      </c>
      <c r="FS977" s="101">
        <f t="shared" si="481"/>
        <v>2</v>
      </c>
      <c r="FT977" s="101">
        <f t="shared" si="482"/>
        <v>1</v>
      </c>
      <c r="FU977" s="101" t="str">
        <f t="shared" si="497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98"/>
        <v>专属强化石1</v>
      </c>
      <c r="FX977" s="101">
        <f t="shared" si="499"/>
        <v>3</v>
      </c>
      <c r="FY977" s="101" t="str">
        <f t="shared" si="500"/>
        <v>专属强化石2</v>
      </c>
      <c r="FZ977" s="101">
        <f t="shared" si="501"/>
        <v>1</v>
      </c>
      <c r="GA977" s="101">
        <f t="shared" si="483"/>
        <v>0.39</v>
      </c>
      <c r="GB977" s="101">
        <f t="shared" si="484"/>
        <v>1</v>
      </c>
      <c r="GC977" s="101">
        <f t="shared" si="485"/>
        <v>4</v>
      </c>
      <c r="GD977" s="101">
        <f t="shared" si="486"/>
        <v>0</v>
      </c>
      <c r="GE977" s="101">
        <f t="shared" si="487"/>
        <v>1</v>
      </c>
      <c r="GF977" s="101">
        <f t="shared" si="488"/>
        <v>1</v>
      </c>
      <c r="GG977" s="101">
        <f t="shared" si="489"/>
        <v>0.19270000000000001</v>
      </c>
      <c r="GH977" s="101">
        <f t="shared" si="490"/>
        <v>1</v>
      </c>
      <c r="GI977" s="101">
        <f t="shared" si="491"/>
        <v>2</v>
      </c>
      <c r="GJ977" s="101">
        <f t="shared" si="492"/>
        <v>0.77070000000000005</v>
      </c>
      <c r="GK977" s="101">
        <f t="shared" si="493"/>
        <v>1</v>
      </c>
      <c r="GL977" s="101">
        <f t="shared" si="494"/>
        <v>4</v>
      </c>
    </row>
    <row r="978" spans="170:194" ht="16.5" x14ac:dyDescent="0.2">
      <c r="FN978" s="101">
        <v>973</v>
      </c>
      <c r="FO978" s="101">
        <f t="shared" si="479"/>
        <v>11</v>
      </c>
      <c r="FP978" s="101">
        <f t="shared" si="495"/>
        <v>13</v>
      </c>
      <c r="FQ978" s="14">
        <f t="shared" si="496"/>
        <v>4</v>
      </c>
      <c r="FR978" s="101" t="str">
        <f t="shared" si="480"/>
        <v>西方龙专属武器-魂珠-2 2级</v>
      </c>
      <c r="FS978" s="101">
        <f t="shared" si="481"/>
        <v>2</v>
      </c>
      <c r="FT978" s="101">
        <f t="shared" si="482"/>
        <v>2</v>
      </c>
      <c r="FU978" s="101" t="str">
        <f t="shared" si="497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98"/>
        <v>专属强化石1</v>
      </c>
      <c r="FX978" s="101">
        <f t="shared" si="499"/>
        <v>3</v>
      </c>
      <c r="FY978" s="101" t="str">
        <f t="shared" si="500"/>
        <v>专属强化石2</v>
      </c>
      <c r="FZ978" s="101">
        <f t="shared" si="501"/>
        <v>1</v>
      </c>
      <c r="GA978" s="101">
        <f t="shared" si="483"/>
        <v>0.19</v>
      </c>
      <c r="GB978" s="101">
        <f t="shared" si="484"/>
        <v>1</v>
      </c>
      <c r="GC978" s="101">
        <f t="shared" si="485"/>
        <v>8</v>
      </c>
      <c r="GD978" s="101">
        <f t="shared" si="486"/>
        <v>0</v>
      </c>
      <c r="GE978" s="101">
        <f t="shared" si="487"/>
        <v>1</v>
      </c>
      <c r="GF978" s="101">
        <f t="shared" si="488"/>
        <v>2</v>
      </c>
      <c r="GG978" s="101">
        <f t="shared" si="489"/>
        <v>9.6299999999999997E-2</v>
      </c>
      <c r="GH978" s="101">
        <f t="shared" si="490"/>
        <v>1</v>
      </c>
      <c r="GI978" s="101">
        <f t="shared" si="491"/>
        <v>4</v>
      </c>
      <c r="GJ978" s="101">
        <f t="shared" si="492"/>
        <v>0.38529999999999998</v>
      </c>
      <c r="GK978" s="101">
        <f t="shared" si="493"/>
        <v>1</v>
      </c>
      <c r="GL978" s="101">
        <f t="shared" si="494"/>
        <v>8</v>
      </c>
    </row>
    <row r="979" spans="170:194" ht="16.5" x14ac:dyDescent="0.2">
      <c r="FN979" s="101">
        <v>974</v>
      </c>
      <c r="FO979" s="101">
        <f t="shared" si="479"/>
        <v>12</v>
      </c>
      <c r="FP979" s="101">
        <f t="shared" si="495"/>
        <v>13</v>
      </c>
      <c r="FQ979" s="14">
        <f t="shared" si="496"/>
        <v>4</v>
      </c>
      <c r="FR979" s="101" t="str">
        <f t="shared" si="480"/>
        <v>西方龙专属武器-魂珠-2 3级</v>
      </c>
      <c r="FS979" s="101">
        <f t="shared" si="481"/>
        <v>2</v>
      </c>
      <c r="FT979" s="101">
        <f t="shared" si="482"/>
        <v>3</v>
      </c>
      <c r="FU979" s="101" t="str">
        <f t="shared" si="497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98"/>
        <v>专属强化石1</v>
      </c>
      <c r="FX979" s="101">
        <f t="shared" si="499"/>
        <v>6</v>
      </c>
      <c r="FY979" s="101" t="str">
        <f t="shared" si="500"/>
        <v>专属强化石2</v>
      </c>
      <c r="FZ979" s="101">
        <f t="shared" si="501"/>
        <v>2</v>
      </c>
      <c r="GA979" s="101">
        <f t="shared" si="483"/>
        <v>0.26</v>
      </c>
      <c r="GB979" s="101">
        <f t="shared" si="484"/>
        <v>1</v>
      </c>
      <c r="GC979" s="101">
        <f t="shared" si="485"/>
        <v>6</v>
      </c>
      <c r="GD979" s="101">
        <f t="shared" si="486"/>
        <v>0</v>
      </c>
      <c r="GE979" s="101">
        <f t="shared" si="487"/>
        <v>1</v>
      </c>
      <c r="GF979" s="101">
        <f t="shared" si="488"/>
        <v>1</v>
      </c>
      <c r="GG979" s="101">
        <f t="shared" si="489"/>
        <v>0.12839999999999999</v>
      </c>
      <c r="GH979" s="101">
        <f t="shared" si="490"/>
        <v>1</v>
      </c>
      <c r="GI979" s="101">
        <f t="shared" si="491"/>
        <v>3</v>
      </c>
      <c r="GJ979" s="101">
        <f t="shared" si="492"/>
        <v>0.51380000000000003</v>
      </c>
      <c r="GK979" s="101">
        <f t="shared" si="493"/>
        <v>1</v>
      </c>
      <c r="GL979" s="101">
        <f t="shared" si="494"/>
        <v>6</v>
      </c>
    </row>
    <row r="980" spans="170:194" ht="16.5" x14ac:dyDescent="0.2">
      <c r="FN980" s="101">
        <v>975</v>
      </c>
      <c r="FO980" s="101">
        <f t="shared" si="479"/>
        <v>13</v>
      </c>
      <c r="FP980" s="101">
        <f t="shared" si="495"/>
        <v>13</v>
      </c>
      <c r="FQ980" s="14">
        <f t="shared" si="496"/>
        <v>4</v>
      </c>
      <c r="FR980" s="101" t="str">
        <f t="shared" si="480"/>
        <v>西方龙专属武器-魂珠-2 4级</v>
      </c>
      <c r="FS980" s="101">
        <f t="shared" si="481"/>
        <v>2</v>
      </c>
      <c r="FT980" s="101">
        <f t="shared" si="482"/>
        <v>4</v>
      </c>
      <c r="FU980" s="101" t="str">
        <f t="shared" si="497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98"/>
        <v>专属强化石1</v>
      </c>
      <c r="FX980" s="101">
        <f t="shared" si="499"/>
        <v>6</v>
      </c>
      <c r="FY980" s="101" t="str">
        <f t="shared" si="500"/>
        <v>专属强化石2</v>
      </c>
      <c r="FZ980" s="101">
        <f t="shared" si="501"/>
        <v>2</v>
      </c>
      <c r="GA980" s="101">
        <f t="shared" si="483"/>
        <v>0.15</v>
      </c>
      <c r="GB980" s="101">
        <f t="shared" si="484"/>
        <v>1</v>
      </c>
      <c r="GC980" s="101">
        <f t="shared" si="485"/>
        <v>10</v>
      </c>
      <c r="GD980" s="101">
        <f t="shared" si="486"/>
        <v>0</v>
      </c>
      <c r="GE980" s="101">
        <f t="shared" si="487"/>
        <v>1</v>
      </c>
      <c r="GF980" s="101">
        <f t="shared" si="488"/>
        <v>2</v>
      </c>
      <c r="GG980" s="101">
        <f t="shared" si="489"/>
        <v>7.7100000000000002E-2</v>
      </c>
      <c r="GH980" s="101">
        <f t="shared" si="490"/>
        <v>1</v>
      </c>
      <c r="GI980" s="101">
        <f t="shared" si="491"/>
        <v>5</v>
      </c>
      <c r="GJ980" s="101">
        <f t="shared" si="492"/>
        <v>0.30830000000000002</v>
      </c>
      <c r="GK980" s="101">
        <f t="shared" si="493"/>
        <v>1</v>
      </c>
      <c r="GL980" s="101">
        <f t="shared" si="494"/>
        <v>10</v>
      </c>
    </row>
    <row r="981" spans="170:194" ht="16.5" x14ac:dyDescent="0.2">
      <c r="FN981" s="101">
        <v>976</v>
      </c>
      <c r="FO981" s="101">
        <f t="shared" si="479"/>
        <v>14</v>
      </c>
      <c r="FP981" s="101">
        <f t="shared" si="495"/>
        <v>13</v>
      </c>
      <c r="FQ981" s="14">
        <f t="shared" si="496"/>
        <v>4</v>
      </c>
      <c r="FR981" s="101" t="str">
        <f t="shared" si="480"/>
        <v>西方龙专属武器-魂珠-2 5级</v>
      </c>
      <c r="FS981" s="101">
        <f t="shared" si="481"/>
        <v>2</v>
      </c>
      <c r="FT981" s="101">
        <f t="shared" si="482"/>
        <v>5</v>
      </c>
      <c r="FU981" s="101" t="str">
        <f t="shared" si="497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98"/>
        <v>专属强化石1</v>
      </c>
      <c r="FX981" s="101">
        <f t="shared" si="499"/>
        <v>9</v>
      </c>
      <c r="FY981" s="101" t="str">
        <f t="shared" si="500"/>
        <v>专属强化石2</v>
      </c>
      <c r="FZ981" s="101">
        <f t="shared" si="501"/>
        <v>3</v>
      </c>
      <c r="GA981" s="101">
        <f t="shared" si="483"/>
        <v>0.14000000000000001</v>
      </c>
      <c r="GB981" s="101">
        <f t="shared" si="484"/>
        <v>1</v>
      </c>
      <c r="GC981" s="101">
        <f t="shared" si="485"/>
        <v>10</v>
      </c>
      <c r="GD981" s="101">
        <f t="shared" si="486"/>
        <v>0</v>
      </c>
      <c r="GE981" s="101">
        <f t="shared" si="487"/>
        <v>1</v>
      </c>
      <c r="GF981" s="101">
        <f t="shared" si="488"/>
        <v>2</v>
      </c>
      <c r="GG981" s="101">
        <f t="shared" si="489"/>
        <v>7.22E-2</v>
      </c>
      <c r="GH981" s="101">
        <f t="shared" si="490"/>
        <v>1</v>
      </c>
      <c r="GI981" s="101">
        <f t="shared" si="491"/>
        <v>5</v>
      </c>
      <c r="GJ981" s="101">
        <f t="shared" si="492"/>
        <v>0.28899999999999998</v>
      </c>
      <c r="GK981" s="101">
        <f t="shared" si="493"/>
        <v>1</v>
      </c>
      <c r="GL981" s="101">
        <f t="shared" si="494"/>
        <v>10</v>
      </c>
    </row>
    <row r="982" spans="170:194" ht="16.5" x14ac:dyDescent="0.2">
      <c r="FN982" s="101">
        <v>977</v>
      </c>
      <c r="FO982" s="101">
        <f t="shared" ref="FO982:FO1045" si="502">IF(FT982&gt;0,(FS982-1)*9+FT982,0)</f>
        <v>15</v>
      </c>
      <c r="FP982" s="101">
        <f t="shared" si="495"/>
        <v>13</v>
      </c>
      <c r="FQ982" s="14">
        <f t="shared" si="496"/>
        <v>4</v>
      </c>
      <c r="FR982" s="101" t="str">
        <f t="shared" ref="FR982:FR1045" si="503">INDEX($FI$6:$FI$26,FP982)&amp;"专属武器-魂珠-"&amp;FS982&amp;" "&amp;FT982&amp;"级"</f>
        <v>西方龙专属武器-魂珠-2 6级</v>
      </c>
      <c r="FS982" s="101">
        <f t="shared" ref="FS982:FS1045" si="504">INT((FN982-(FP982-1)*80-1)/10)+1</f>
        <v>2</v>
      </c>
      <c r="FT982" s="101">
        <f t="shared" ref="FT982:FT1045" si="505">FN982-(FP982-1)*80-(FS982-1)*10-1</f>
        <v>6</v>
      </c>
      <c r="FU982" s="101" t="str">
        <f t="shared" si="497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98"/>
        <v>专属强化石1</v>
      </c>
      <c r="FX982" s="101">
        <f t="shared" si="499"/>
        <v>12</v>
      </c>
      <c r="FY982" s="101" t="str">
        <f t="shared" si="500"/>
        <v>专属强化石2</v>
      </c>
      <c r="FZ982" s="101">
        <f t="shared" si="501"/>
        <v>4</v>
      </c>
      <c r="GA982" s="101">
        <f t="shared" ref="GA982:GA1045" si="506">IF($FT982&gt;0,INDEX(EP$6:EP$77,$FO982),"")</f>
        <v>0.12</v>
      </c>
      <c r="GB982" s="101">
        <f t="shared" ref="GB982:GB1045" si="507">IF($FT982&gt;0,INDEX(EQ$6:EQ$77,$FO982),"")</f>
        <v>1</v>
      </c>
      <c r="GC982" s="101">
        <f t="shared" ref="GC982:GC1045" si="508">IF($FT982&gt;0,INDEX(ER$6:ER$77,$FO982),"")</f>
        <v>13</v>
      </c>
      <c r="GD982" s="101">
        <f t="shared" ref="GD982:GD1045" si="509">IF($FT982&gt;0,INDEX(EV$6:EV$77,$FO982),"")</f>
        <v>0</v>
      </c>
      <c r="GE982" s="101">
        <f t="shared" ref="GE982:GE1045" si="510">IF($FT982&gt;0,INDEX(EW$6:EW$77,$FO982),"")</f>
        <v>1</v>
      </c>
      <c r="GF982" s="101">
        <f t="shared" ref="GF982:GF1045" si="511">IF($FT982&gt;0,INDEX(EX$6:EX$77,$FO982),"")</f>
        <v>3</v>
      </c>
      <c r="GG982" s="101">
        <f t="shared" ref="GG982:GG1045" si="512">IF($FT982&gt;0,INDEX(EY$6:EY$77,$FO982),"")</f>
        <v>5.9299999999999999E-2</v>
      </c>
      <c r="GH982" s="101">
        <f t="shared" ref="GH982:GH1045" si="513">IF($FT982&gt;0,INDEX(EZ$6:EZ$77,$FO982),"")</f>
        <v>1</v>
      </c>
      <c r="GI982" s="101">
        <f t="shared" ref="GI982:GI1045" si="514">IF($FT982&gt;0,INDEX(FA$6:FA$77,$FO982),"")</f>
        <v>6</v>
      </c>
      <c r="GJ982" s="101">
        <f t="shared" ref="GJ982:GJ1045" si="515">IF($FT982&gt;0,INDEX(FB$6:FB$77,$FO982),"")</f>
        <v>0.23710000000000001</v>
      </c>
      <c r="GK982" s="101">
        <f t="shared" ref="GK982:GK1045" si="516">IF($FT982&gt;0,INDEX(FC$6:FC$77,$FO982),"")</f>
        <v>1</v>
      </c>
      <c r="GL982" s="101">
        <f t="shared" ref="GL982:GL1045" si="517">IF($FT982&gt;0,INDEX(FD$6:FD$77,$FO982),"")</f>
        <v>13</v>
      </c>
    </row>
    <row r="983" spans="170:194" ht="16.5" x14ac:dyDescent="0.2">
      <c r="FN983" s="101">
        <v>978</v>
      </c>
      <c r="FO983" s="101">
        <f t="shared" si="502"/>
        <v>16</v>
      </c>
      <c r="FP983" s="101">
        <f t="shared" si="495"/>
        <v>13</v>
      </c>
      <c r="FQ983" s="14">
        <f t="shared" si="496"/>
        <v>4</v>
      </c>
      <c r="FR983" s="101" t="str">
        <f t="shared" si="503"/>
        <v>西方龙专属武器-魂珠-2 7级</v>
      </c>
      <c r="FS983" s="101">
        <f t="shared" si="504"/>
        <v>2</v>
      </c>
      <c r="FT983" s="101">
        <f t="shared" si="505"/>
        <v>7</v>
      </c>
      <c r="FU983" s="101" t="str">
        <f t="shared" si="497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98"/>
        <v>专属强化石1</v>
      </c>
      <c r="FX983" s="101">
        <f t="shared" si="499"/>
        <v>15</v>
      </c>
      <c r="FY983" s="101" t="str">
        <f t="shared" si="500"/>
        <v>专属强化石2</v>
      </c>
      <c r="FZ983" s="101">
        <f t="shared" si="501"/>
        <v>5</v>
      </c>
      <c r="GA983" s="101">
        <f t="shared" si="506"/>
        <v>0.09</v>
      </c>
      <c r="GB983" s="101">
        <f t="shared" si="507"/>
        <v>1</v>
      </c>
      <c r="GC983" s="101">
        <f t="shared" si="508"/>
        <v>16</v>
      </c>
      <c r="GD983" s="101">
        <f t="shared" si="509"/>
        <v>0</v>
      </c>
      <c r="GE983" s="101">
        <f t="shared" si="510"/>
        <v>1</v>
      </c>
      <c r="GF983" s="101">
        <f t="shared" si="511"/>
        <v>4</v>
      </c>
      <c r="GG983" s="101">
        <f t="shared" si="512"/>
        <v>4.5900000000000003E-2</v>
      </c>
      <c r="GH983" s="101">
        <f t="shared" si="513"/>
        <v>1</v>
      </c>
      <c r="GI983" s="101">
        <f t="shared" si="514"/>
        <v>8</v>
      </c>
      <c r="GJ983" s="101">
        <f t="shared" si="515"/>
        <v>0.1835</v>
      </c>
      <c r="GK983" s="101">
        <f t="shared" si="516"/>
        <v>1</v>
      </c>
      <c r="GL983" s="101">
        <f t="shared" si="517"/>
        <v>16</v>
      </c>
    </row>
    <row r="984" spans="170:194" ht="16.5" x14ac:dyDescent="0.2">
      <c r="FN984" s="101">
        <v>979</v>
      </c>
      <c r="FO984" s="101">
        <f t="shared" si="502"/>
        <v>17</v>
      </c>
      <c r="FP984" s="101">
        <f t="shared" si="495"/>
        <v>13</v>
      </c>
      <c r="FQ984" s="14">
        <f t="shared" si="496"/>
        <v>4</v>
      </c>
      <c r="FR984" s="101" t="str">
        <f t="shared" si="503"/>
        <v>西方龙专属武器-魂珠-2 8级</v>
      </c>
      <c r="FS984" s="101">
        <f t="shared" si="504"/>
        <v>2</v>
      </c>
      <c r="FT984" s="101">
        <f t="shared" si="505"/>
        <v>8</v>
      </c>
      <c r="FU984" s="101" t="str">
        <f t="shared" si="497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98"/>
        <v>专属强化石1</v>
      </c>
      <c r="FX984" s="101">
        <f t="shared" si="499"/>
        <v>18</v>
      </c>
      <c r="FY984" s="101" t="str">
        <f t="shared" si="500"/>
        <v>专属强化石2</v>
      </c>
      <c r="FZ984" s="101">
        <f t="shared" si="501"/>
        <v>6</v>
      </c>
      <c r="GA984" s="101">
        <f t="shared" si="506"/>
        <v>7.0000000000000007E-2</v>
      </c>
      <c r="GB984" s="101">
        <f t="shared" si="507"/>
        <v>1</v>
      </c>
      <c r="GC984" s="101">
        <f t="shared" si="508"/>
        <v>22</v>
      </c>
      <c r="GD984" s="101">
        <f t="shared" si="509"/>
        <v>0</v>
      </c>
      <c r="GE984" s="101">
        <f t="shared" si="510"/>
        <v>1</v>
      </c>
      <c r="GF984" s="101">
        <f t="shared" si="511"/>
        <v>5</v>
      </c>
      <c r="GG984" s="101">
        <f t="shared" si="512"/>
        <v>3.4000000000000002E-2</v>
      </c>
      <c r="GH984" s="101">
        <f t="shared" si="513"/>
        <v>1</v>
      </c>
      <c r="GI984" s="101">
        <f t="shared" si="514"/>
        <v>10</v>
      </c>
      <c r="GJ984" s="101">
        <f t="shared" si="515"/>
        <v>0.13600000000000001</v>
      </c>
      <c r="GK984" s="101">
        <f t="shared" si="516"/>
        <v>1</v>
      </c>
      <c r="GL984" s="101">
        <f t="shared" si="517"/>
        <v>22</v>
      </c>
    </row>
    <row r="985" spans="170:194" ht="16.5" x14ac:dyDescent="0.2">
      <c r="FN985" s="101">
        <v>980</v>
      </c>
      <c r="FO985" s="101">
        <f t="shared" si="502"/>
        <v>18</v>
      </c>
      <c r="FP985" s="101">
        <f t="shared" si="495"/>
        <v>13</v>
      </c>
      <c r="FQ985" s="14">
        <f t="shared" si="496"/>
        <v>4</v>
      </c>
      <c r="FR985" s="101" t="str">
        <f t="shared" si="503"/>
        <v>西方龙专属武器-魂珠-2 9级</v>
      </c>
      <c r="FS985" s="101">
        <f t="shared" si="504"/>
        <v>2</v>
      </c>
      <c r="FT985" s="101">
        <f t="shared" si="505"/>
        <v>9</v>
      </c>
      <c r="FU985" s="101" t="str">
        <f t="shared" si="497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98"/>
        <v>专属强化石1</v>
      </c>
      <c r="FX985" s="101">
        <f t="shared" si="499"/>
        <v>24</v>
      </c>
      <c r="FY985" s="101" t="str">
        <f t="shared" si="500"/>
        <v>专属强化石2</v>
      </c>
      <c r="FZ985" s="101">
        <f t="shared" si="501"/>
        <v>8</v>
      </c>
      <c r="GA985" s="101">
        <f t="shared" si="506"/>
        <v>0.06</v>
      </c>
      <c r="GB985" s="101">
        <f t="shared" si="507"/>
        <v>1</v>
      </c>
      <c r="GC985" s="101">
        <f t="shared" si="508"/>
        <v>27</v>
      </c>
      <c r="GD985" s="101">
        <f t="shared" si="509"/>
        <v>0</v>
      </c>
      <c r="GE985" s="101">
        <f t="shared" si="510"/>
        <v>1</v>
      </c>
      <c r="GF985" s="101">
        <f t="shared" si="511"/>
        <v>6</v>
      </c>
      <c r="GG985" s="101">
        <f t="shared" si="512"/>
        <v>2.8000000000000001E-2</v>
      </c>
      <c r="GH985" s="101">
        <f t="shared" si="513"/>
        <v>1</v>
      </c>
      <c r="GI985" s="101">
        <f t="shared" si="514"/>
        <v>12</v>
      </c>
      <c r="GJ985" s="101">
        <f t="shared" si="515"/>
        <v>0.11210000000000001</v>
      </c>
      <c r="GK985" s="101">
        <f t="shared" si="516"/>
        <v>1</v>
      </c>
      <c r="GL985" s="101">
        <f t="shared" si="517"/>
        <v>27</v>
      </c>
    </row>
    <row r="986" spans="170:194" ht="16.5" x14ac:dyDescent="0.2">
      <c r="FN986" s="101">
        <v>981</v>
      </c>
      <c r="FO986" s="101">
        <f t="shared" si="502"/>
        <v>0</v>
      </c>
      <c r="FP986" s="101">
        <f t="shared" si="495"/>
        <v>13</v>
      </c>
      <c r="FQ986" s="14">
        <f t="shared" si="496"/>
        <v>4</v>
      </c>
      <c r="FR986" s="101" t="str">
        <f t="shared" si="503"/>
        <v>西方龙专属武器-魂珠-3 0级</v>
      </c>
      <c r="FS986" s="101">
        <f t="shared" si="504"/>
        <v>3</v>
      </c>
      <c r="FT986" s="101">
        <f t="shared" si="505"/>
        <v>0</v>
      </c>
      <c r="FU986" s="101" t="str">
        <f t="shared" si="497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98"/>
        <v/>
      </c>
      <c r="FX986" s="101" t="str">
        <f t="shared" si="499"/>
        <v/>
      </c>
      <c r="FY986" s="101" t="str">
        <f t="shared" si="500"/>
        <v/>
      </c>
      <c r="FZ986" s="101" t="str">
        <f t="shared" si="501"/>
        <v/>
      </c>
      <c r="GA986" s="101" t="str">
        <f t="shared" si="506"/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1"/>
        <v/>
      </c>
      <c r="GG986" s="101" t="str">
        <f t="shared" si="512"/>
        <v/>
      </c>
      <c r="GH986" s="101" t="str">
        <f t="shared" si="513"/>
        <v/>
      </c>
      <c r="GI986" s="101" t="str">
        <f t="shared" si="514"/>
        <v/>
      </c>
      <c r="GJ986" s="101" t="str">
        <f t="shared" si="515"/>
        <v/>
      </c>
      <c r="GK986" s="101" t="str">
        <f t="shared" si="516"/>
        <v/>
      </c>
      <c r="GL986" s="101" t="str">
        <f t="shared" si="517"/>
        <v/>
      </c>
    </row>
    <row r="987" spans="170:194" ht="16.5" x14ac:dyDescent="0.2">
      <c r="FN987" s="101">
        <v>982</v>
      </c>
      <c r="FO987" s="101">
        <f t="shared" si="502"/>
        <v>19</v>
      </c>
      <c r="FP987" s="101">
        <f t="shared" si="495"/>
        <v>13</v>
      </c>
      <c r="FQ987" s="14">
        <f t="shared" si="496"/>
        <v>4</v>
      </c>
      <c r="FR987" s="101" t="str">
        <f t="shared" si="503"/>
        <v>西方龙专属武器-魂珠-3 1级</v>
      </c>
      <c r="FS987" s="101">
        <f t="shared" si="504"/>
        <v>3</v>
      </c>
      <c r="FT987" s="101">
        <f t="shared" si="505"/>
        <v>1</v>
      </c>
      <c r="FU987" s="101" t="str">
        <f t="shared" si="497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98"/>
        <v>专属强化石1</v>
      </c>
      <c r="FX987" s="101">
        <f t="shared" si="499"/>
        <v>4</v>
      </c>
      <c r="FY987" s="101" t="str">
        <f t="shared" si="500"/>
        <v>专属强化石2</v>
      </c>
      <c r="FZ987" s="101">
        <f t="shared" si="501"/>
        <v>2</v>
      </c>
      <c r="GA987" s="101">
        <f t="shared" si="506"/>
        <v>0.31</v>
      </c>
      <c r="GB987" s="101">
        <f t="shared" si="507"/>
        <v>1</v>
      </c>
      <c r="GC987" s="101">
        <f t="shared" si="508"/>
        <v>5</v>
      </c>
      <c r="GD987" s="101">
        <f t="shared" si="509"/>
        <v>0</v>
      </c>
      <c r="GE987" s="101">
        <f t="shared" si="510"/>
        <v>1</v>
      </c>
      <c r="GF987" s="101">
        <f t="shared" si="511"/>
        <v>1</v>
      </c>
      <c r="GG987" s="101">
        <f t="shared" si="512"/>
        <v>0.15409999999999999</v>
      </c>
      <c r="GH987" s="101">
        <f t="shared" si="513"/>
        <v>1</v>
      </c>
      <c r="GI987" s="101">
        <f t="shared" si="514"/>
        <v>2</v>
      </c>
      <c r="GJ987" s="101">
        <f t="shared" si="515"/>
        <v>0.61650000000000005</v>
      </c>
      <c r="GK987" s="101">
        <f t="shared" si="516"/>
        <v>1</v>
      </c>
      <c r="GL987" s="101">
        <f t="shared" si="517"/>
        <v>5</v>
      </c>
    </row>
    <row r="988" spans="170:194" ht="16.5" x14ac:dyDescent="0.2">
      <c r="FN988" s="101">
        <v>983</v>
      </c>
      <c r="FO988" s="101">
        <f t="shared" si="502"/>
        <v>20</v>
      </c>
      <c r="FP988" s="101">
        <f t="shared" si="495"/>
        <v>13</v>
      </c>
      <c r="FQ988" s="14">
        <f t="shared" si="496"/>
        <v>4</v>
      </c>
      <c r="FR988" s="101" t="str">
        <f t="shared" si="503"/>
        <v>西方龙专属武器-魂珠-3 2级</v>
      </c>
      <c r="FS988" s="101">
        <f t="shared" si="504"/>
        <v>3</v>
      </c>
      <c r="FT988" s="101">
        <f t="shared" si="505"/>
        <v>2</v>
      </c>
      <c r="FU988" s="101" t="str">
        <f t="shared" si="497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98"/>
        <v>专属强化石1</v>
      </c>
      <c r="FX988" s="101">
        <f t="shared" si="499"/>
        <v>4</v>
      </c>
      <c r="FY988" s="101" t="str">
        <f t="shared" si="500"/>
        <v>专属强化石2</v>
      </c>
      <c r="FZ988" s="101">
        <f t="shared" si="501"/>
        <v>2</v>
      </c>
      <c r="GA988" s="101">
        <f t="shared" si="506"/>
        <v>0.15</v>
      </c>
      <c r="GB988" s="101">
        <f t="shared" si="507"/>
        <v>1</v>
      </c>
      <c r="GC988" s="101">
        <f t="shared" si="508"/>
        <v>10</v>
      </c>
      <c r="GD988" s="101">
        <f t="shared" si="509"/>
        <v>0</v>
      </c>
      <c r="GE988" s="101">
        <f t="shared" si="510"/>
        <v>1</v>
      </c>
      <c r="GF988" s="101">
        <f t="shared" si="511"/>
        <v>2</v>
      </c>
      <c r="GG988" s="101">
        <f t="shared" si="512"/>
        <v>7.7100000000000002E-2</v>
      </c>
      <c r="GH988" s="101">
        <f t="shared" si="513"/>
        <v>1</v>
      </c>
      <c r="GI988" s="101">
        <f t="shared" si="514"/>
        <v>5</v>
      </c>
      <c r="GJ988" s="101">
        <f t="shared" si="515"/>
        <v>0.30830000000000002</v>
      </c>
      <c r="GK988" s="101">
        <f t="shared" si="516"/>
        <v>1</v>
      </c>
      <c r="GL988" s="101">
        <f t="shared" si="517"/>
        <v>10</v>
      </c>
    </row>
    <row r="989" spans="170:194" ht="16.5" x14ac:dyDescent="0.2">
      <c r="FN989" s="101">
        <v>984</v>
      </c>
      <c r="FO989" s="101">
        <f t="shared" si="502"/>
        <v>21</v>
      </c>
      <c r="FP989" s="101">
        <f t="shared" si="495"/>
        <v>13</v>
      </c>
      <c r="FQ989" s="14">
        <f t="shared" si="496"/>
        <v>4</v>
      </c>
      <c r="FR989" s="101" t="str">
        <f t="shared" si="503"/>
        <v>西方龙专属武器-魂珠-3 3级</v>
      </c>
      <c r="FS989" s="101">
        <f t="shared" si="504"/>
        <v>3</v>
      </c>
      <c r="FT989" s="101">
        <f t="shared" si="505"/>
        <v>3</v>
      </c>
      <c r="FU989" s="101" t="str">
        <f t="shared" si="497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98"/>
        <v>专属强化石1</v>
      </c>
      <c r="FX989" s="101">
        <f t="shared" si="499"/>
        <v>6</v>
      </c>
      <c r="FY989" s="101" t="str">
        <f t="shared" si="500"/>
        <v>专属强化石2</v>
      </c>
      <c r="FZ989" s="101">
        <f t="shared" si="501"/>
        <v>3</v>
      </c>
      <c r="GA989" s="101">
        <f t="shared" si="506"/>
        <v>0.15</v>
      </c>
      <c r="GB989" s="101">
        <f t="shared" si="507"/>
        <v>1</v>
      </c>
      <c r="GC989" s="101">
        <f t="shared" si="508"/>
        <v>10</v>
      </c>
      <c r="GD989" s="101">
        <f t="shared" si="509"/>
        <v>0</v>
      </c>
      <c r="GE989" s="101">
        <f t="shared" si="510"/>
        <v>1</v>
      </c>
      <c r="GF989" s="101">
        <f t="shared" si="511"/>
        <v>2</v>
      </c>
      <c r="GG989" s="101">
        <f t="shared" si="512"/>
        <v>7.7100000000000002E-2</v>
      </c>
      <c r="GH989" s="101">
        <f t="shared" si="513"/>
        <v>1</v>
      </c>
      <c r="GI989" s="101">
        <f t="shared" si="514"/>
        <v>5</v>
      </c>
      <c r="GJ989" s="101">
        <f t="shared" si="515"/>
        <v>0.30830000000000002</v>
      </c>
      <c r="GK989" s="101">
        <f t="shared" si="516"/>
        <v>1</v>
      </c>
      <c r="GL989" s="101">
        <f t="shared" si="517"/>
        <v>10</v>
      </c>
    </row>
    <row r="990" spans="170:194" ht="16.5" x14ac:dyDescent="0.2">
      <c r="FN990" s="101">
        <v>985</v>
      </c>
      <c r="FO990" s="101">
        <f t="shared" si="502"/>
        <v>22</v>
      </c>
      <c r="FP990" s="101">
        <f t="shared" si="495"/>
        <v>13</v>
      </c>
      <c r="FQ990" s="14">
        <f t="shared" si="496"/>
        <v>4</v>
      </c>
      <c r="FR990" s="101" t="str">
        <f t="shared" si="503"/>
        <v>西方龙专属武器-魂珠-3 4级</v>
      </c>
      <c r="FS990" s="101">
        <f t="shared" si="504"/>
        <v>3</v>
      </c>
      <c r="FT990" s="101">
        <f t="shared" si="505"/>
        <v>4</v>
      </c>
      <c r="FU990" s="101" t="str">
        <f t="shared" si="497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98"/>
        <v>专属强化石1</v>
      </c>
      <c r="FX990" s="101">
        <f t="shared" si="499"/>
        <v>6</v>
      </c>
      <c r="FY990" s="101" t="str">
        <f t="shared" si="500"/>
        <v>专属强化石2</v>
      </c>
      <c r="FZ990" s="101">
        <f t="shared" si="501"/>
        <v>3</v>
      </c>
      <c r="GA990" s="101">
        <f t="shared" si="506"/>
        <v>0.09</v>
      </c>
      <c r="GB990" s="101">
        <f t="shared" si="507"/>
        <v>1</v>
      </c>
      <c r="GC990" s="101">
        <f t="shared" si="508"/>
        <v>16</v>
      </c>
      <c r="GD990" s="101">
        <f t="shared" si="509"/>
        <v>0</v>
      </c>
      <c r="GE990" s="101">
        <f t="shared" si="510"/>
        <v>1</v>
      </c>
      <c r="GF990" s="101">
        <f t="shared" si="511"/>
        <v>4</v>
      </c>
      <c r="GG990" s="101">
        <f t="shared" si="512"/>
        <v>4.6199999999999998E-2</v>
      </c>
      <c r="GH990" s="101">
        <f t="shared" si="513"/>
        <v>1</v>
      </c>
      <c r="GI990" s="101">
        <f t="shared" si="514"/>
        <v>8</v>
      </c>
      <c r="GJ990" s="101">
        <f t="shared" si="515"/>
        <v>0.185</v>
      </c>
      <c r="GK990" s="101">
        <f t="shared" si="516"/>
        <v>1</v>
      </c>
      <c r="GL990" s="101">
        <f t="shared" si="517"/>
        <v>16</v>
      </c>
    </row>
    <row r="991" spans="170:194" ht="16.5" x14ac:dyDescent="0.2">
      <c r="FN991" s="101">
        <v>986</v>
      </c>
      <c r="FO991" s="101">
        <f t="shared" si="502"/>
        <v>23</v>
      </c>
      <c r="FP991" s="101">
        <f t="shared" si="495"/>
        <v>13</v>
      </c>
      <c r="FQ991" s="14">
        <f t="shared" si="496"/>
        <v>4</v>
      </c>
      <c r="FR991" s="101" t="str">
        <f t="shared" si="503"/>
        <v>西方龙专属武器-魂珠-3 5级</v>
      </c>
      <c r="FS991" s="101">
        <f t="shared" si="504"/>
        <v>3</v>
      </c>
      <c r="FT991" s="101">
        <f t="shared" si="505"/>
        <v>5</v>
      </c>
      <c r="FU991" s="101" t="str">
        <f t="shared" si="497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98"/>
        <v>专属强化石1</v>
      </c>
      <c r="FX991" s="101">
        <f t="shared" si="499"/>
        <v>8</v>
      </c>
      <c r="FY991" s="101" t="str">
        <f t="shared" si="500"/>
        <v>专属强化石2</v>
      </c>
      <c r="FZ991" s="101">
        <f t="shared" si="501"/>
        <v>4</v>
      </c>
      <c r="GA991" s="101">
        <f t="shared" si="506"/>
        <v>0.08</v>
      </c>
      <c r="GB991" s="101">
        <f t="shared" si="507"/>
        <v>1</v>
      </c>
      <c r="GC991" s="101">
        <f t="shared" si="508"/>
        <v>19</v>
      </c>
      <c r="GD991" s="101">
        <f t="shared" si="509"/>
        <v>0</v>
      </c>
      <c r="GE991" s="101">
        <f t="shared" si="510"/>
        <v>1</v>
      </c>
      <c r="GF991" s="101">
        <f t="shared" si="511"/>
        <v>5</v>
      </c>
      <c r="GG991" s="101">
        <f t="shared" si="512"/>
        <v>3.85E-2</v>
      </c>
      <c r="GH991" s="101">
        <f t="shared" si="513"/>
        <v>1</v>
      </c>
      <c r="GI991" s="101">
        <f t="shared" si="514"/>
        <v>9</v>
      </c>
      <c r="GJ991" s="101">
        <f t="shared" si="515"/>
        <v>0.15409999999999999</v>
      </c>
      <c r="GK991" s="101">
        <f t="shared" si="516"/>
        <v>1</v>
      </c>
      <c r="GL991" s="101">
        <f t="shared" si="517"/>
        <v>19</v>
      </c>
    </row>
    <row r="992" spans="170:194" ht="16.5" x14ac:dyDescent="0.2">
      <c r="FN992" s="101">
        <v>987</v>
      </c>
      <c r="FO992" s="101">
        <f t="shared" si="502"/>
        <v>24</v>
      </c>
      <c r="FP992" s="101">
        <f t="shared" si="495"/>
        <v>13</v>
      </c>
      <c r="FQ992" s="14">
        <f t="shared" si="496"/>
        <v>4</v>
      </c>
      <c r="FR992" s="101" t="str">
        <f t="shared" si="503"/>
        <v>西方龙专属武器-魂珠-3 6级</v>
      </c>
      <c r="FS992" s="101">
        <f t="shared" si="504"/>
        <v>3</v>
      </c>
      <c r="FT992" s="101">
        <f t="shared" si="505"/>
        <v>6</v>
      </c>
      <c r="FU992" s="101" t="str">
        <f t="shared" si="497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98"/>
        <v>专属强化石1</v>
      </c>
      <c r="FX992" s="101">
        <f t="shared" si="499"/>
        <v>10</v>
      </c>
      <c r="FY992" s="101" t="str">
        <f t="shared" si="500"/>
        <v>专属强化石2</v>
      </c>
      <c r="FZ992" s="101">
        <f t="shared" si="501"/>
        <v>5</v>
      </c>
      <c r="GA992" s="101">
        <f t="shared" si="506"/>
        <v>0.06</v>
      </c>
      <c r="GB992" s="101">
        <f t="shared" si="507"/>
        <v>1</v>
      </c>
      <c r="GC992" s="101">
        <f t="shared" si="508"/>
        <v>25</v>
      </c>
      <c r="GD992" s="101">
        <f t="shared" si="509"/>
        <v>0</v>
      </c>
      <c r="GE992" s="101">
        <f t="shared" si="510"/>
        <v>1</v>
      </c>
      <c r="GF992" s="101">
        <f t="shared" si="511"/>
        <v>6</v>
      </c>
      <c r="GG992" s="101">
        <f t="shared" si="512"/>
        <v>2.9600000000000001E-2</v>
      </c>
      <c r="GH992" s="101">
        <f t="shared" si="513"/>
        <v>1</v>
      </c>
      <c r="GI992" s="101">
        <f t="shared" si="514"/>
        <v>12</v>
      </c>
      <c r="GJ992" s="101">
        <f t="shared" si="515"/>
        <v>0.1186</v>
      </c>
      <c r="GK992" s="101">
        <f t="shared" si="516"/>
        <v>1</v>
      </c>
      <c r="GL992" s="101">
        <f t="shared" si="517"/>
        <v>25</v>
      </c>
    </row>
    <row r="993" spans="170:194" ht="16.5" x14ac:dyDescent="0.2">
      <c r="FN993" s="101">
        <v>988</v>
      </c>
      <c r="FO993" s="101">
        <f t="shared" si="502"/>
        <v>25</v>
      </c>
      <c r="FP993" s="101">
        <f t="shared" si="495"/>
        <v>13</v>
      </c>
      <c r="FQ993" s="14">
        <f t="shared" si="496"/>
        <v>4</v>
      </c>
      <c r="FR993" s="101" t="str">
        <f t="shared" si="503"/>
        <v>西方龙专属武器-魂珠-3 7级</v>
      </c>
      <c r="FS993" s="101">
        <f t="shared" si="504"/>
        <v>3</v>
      </c>
      <c r="FT993" s="101">
        <f t="shared" si="505"/>
        <v>7</v>
      </c>
      <c r="FU993" s="101" t="str">
        <f t="shared" si="497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98"/>
        <v>专属强化石1</v>
      </c>
      <c r="FX993" s="101">
        <f t="shared" si="499"/>
        <v>12</v>
      </c>
      <c r="FY993" s="101" t="str">
        <f t="shared" si="500"/>
        <v>专属强化石2</v>
      </c>
      <c r="FZ993" s="101">
        <f t="shared" si="501"/>
        <v>6</v>
      </c>
      <c r="GA993" s="101">
        <f t="shared" si="506"/>
        <v>0.04</v>
      </c>
      <c r="GB993" s="101">
        <f t="shared" si="507"/>
        <v>1</v>
      </c>
      <c r="GC993" s="101">
        <f t="shared" si="508"/>
        <v>34</v>
      </c>
      <c r="GD993" s="101">
        <f t="shared" si="509"/>
        <v>0</v>
      </c>
      <c r="GE993" s="101">
        <f t="shared" si="510"/>
        <v>1</v>
      </c>
      <c r="GF993" s="101">
        <f t="shared" si="511"/>
        <v>8</v>
      </c>
      <c r="GG993" s="101">
        <f t="shared" si="512"/>
        <v>2.1999999999999999E-2</v>
      </c>
      <c r="GH993" s="101">
        <f t="shared" si="513"/>
        <v>1</v>
      </c>
      <c r="GI993" s="101">
        <f t="shared" si="514"/>
        <v>16</v>
      </c>
      <c r="GJ993" s="101">
        <f t="shared" si="515"/>
        <v>8.8099999999999998E-2</v>
      </c>
      <c r="GK993" s="101">
        <f t="shared" si="516"/>
        <v>1</v>
      </c>
      <c r="GL993" s="101">
        <f t="shared" si="517"/>
        <v>34</v>
      </c>
    </row>
    <row r="994" spans="170:194" ht="16.5" x14ac:dyDescent="0.2">
      <c r="FN994" s="101">
        <v>989</v>
      </c>
      <c r="FO994" s="101">
        <f t="shared" si="502"/>
        <v>26</v>
      </c>
      <c r="FP994" s="101">
        <f t="shared" si="495"/>
        <v>13</v>
      </c>
      <c r="FQ994" s="14">
        <f t="shared" si="496"/>
        <v>4</v>
      </c>
      <c r="FR994" s="101" t="str">
        <f t="shared" si="503"/>
        <v>西方龙专属武器-魂珠-3 8级</v>
      </c>
      <c r="FS994" s="101">
        <f t="shared" si="504"/>
        <v>3</v>
      </c>
      <c r="FT994" s="101">
        <f t="shared" si="505"/>
        <v>8</v>
      </c>
      <c r="FU994" s="101" t="str">
        <f t="shared" si="497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98"/>
        <v>专属强化石1</v>
      </c>
      <c r="FX994" s="101">
        <f t="shared" si="499"/>
        <v>16</v>
      </c>
      <c r="FY994" s="101" t="str">
        <f t="shared" si="500"/>
        <v>专属强化石2</v>
      </c>
      <c r="FZ994" s="101">
        <f t="shared" si="501"/>
        <v>8</v>
      </c>
      <c r="GA994" s="101">
        <f t="shared" si="506"/>
        <v>0.04</v>
      </c>
      <c r="GB994" s="101">
        <f t="shared" si="507"/>
        <v>1</v>
      </c>
      <c r="GC994" s="101">
        <f t="shared" si="508"/>
        <v>41</v>
      </c>
      <c r="GD994" s="101">
        <f t="shared" si="509"/>
        <v>0</v>
      </c>
      <c r="GE994" s="101">
        <f t="shared" si="510"/>
        <v>1</v>
      </c>
      <c r="GF994" s="101">
        <f t="shared" si="511"/>
        <v>10</v>
      </c>
      <c r="GG994" s="101">
        <f t="shared" si="512"/>
        <v>1.8100000000000002E-2</v>
      </c>
      <c r="GH994" s="101">
        <f t="shared" si="513"/>
        <v>1</v>
      </c>
      <c r="GI994" s="101">
        <f t="shared" si="514"/>
        <v>19</v>
      </c>
      <c r="GJ994" s="101">
        <f t="shared" si="515"/>
        <v>7.2499999999999995E-2</v>
      </c>
      <c r="GK994" s="101">
        <f t="shared" si="516"/>
        <v>1</v>
      </c>
      <c r="GL994" s="101">
        <f t="shared" si="517"/>
        <v>41</v>
      </c>
    </row>
    <row r="995" spans="170:194" ht="16.5" x14ac:dyDescent="0.2">
      <c r="FN995" s="101">
        <v>990</v>
      </c>
      <c r="FO995" s="101">
        <f t="shared" si="502"/>
        <v>27</v>
      </c>
      <c r="FP995" s="101">
        <f t="shared" si="495"/>
        <v>13</v>
      </c>
      <c r="FQ995" s="14">
        <f t="shared" si="496"/>
        <v>4</v>
      </c>
      <c r="FR995" s="101" t="str">
        <f t="shared" si="503"/>
        <v>西方龙专属武器-魂珠-3 9级</v>
      </c>
      <c r="FS995" s="101">
        <f t="shared" si="504"/>
        <v>3</v>
      </c>
      <c r="FT995" s="101">
        <f t="shared" si="505"/>
        <v>9</v>
      </c>
      <c r="FU995" s="101" t="str">
        <f t="shared" si="497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98"/>
        <v>专属强化石1</v>
      </c>
      <c r="FX995" s="101">
        <f t="shared" si="499"/>
        <v>20</v>
      </c>
      <c r="FY995" s="101" t="str">
        <f t="shared" si="500"/>
        <v>专属强化石2</v>
      </c>
      <c r="FZ995" s="101">
        <f t="shared" si="501"/>
        <v>10</v>
      </c>
      <c r="GA995" s="101">
        <f t="shared" si="506"/>
        <v>0.03</v>
      </c>
      <c r="GB995" s="101">
        <f t="shared" si="507"/>
        <v>1</v>
      </c>
      <c r="GC995" s="101">
        <f t="shared" si="508"/>
        <v>54</v>
      </c>
      <c r="GD995" s="101">
        <f t="shared" si="509"/>
        <v>0</v>
      </c>
      <c r="GE995" s="101">
        <f t="shared" si="510"/>
        <v>1</v>
      </c>
      <c r="GF995" s="101">
        <f t="shared" si="511"/>
        <v>12</v>
      </c>
      <c r="GG995" s="101">
        <f t="shared" si="512"/>
        <v>1.4E-2</v>
      </c>
      <c r="GH995" s="101">
        <f t="shared" si="513"/>
        <v>1</v>
      </c>
      <c r="GI995" s="101">
        <f t="shared" si="514"/>
        <v>25</v>
      </c>
      <c r="GJ995" s="101">
        <f t="shared" si="515"/>
        <v>5.6000000000000001E-2</v>
      </c>
      <c r="GK995" s="101">
        <f t="shared" si="516"/>
        <v>1</v>
      </c>
      <c r="GL995" s="101">
        <f t="shared" si="517"/>
        <v>54</v>
      </c>
    </row>
    <row r="996" spans="170:194" ht="16.5" x14ac:dyDescent="0.2">
      <c r="FN996" s="101">
        <v>991</v>
      </c>
      <c r="FO996" s="101">
        <f t="shared" si="502"/>
        <v>0</v>
      </c>
      <c r="FP996" s="101">
        <f t="shared" si="495"/>
        <v>13</v>
      </c>
      <c r="FQ996" s="14">
        <f t="shared" si="496"/>
        <v>4</v>
      </c>
      <c r="FR996" s="101" t="str">
        <f t="shared" si="503"/>
        <v>西方龙专属武器-魂珠-4 0级</v>
      </c>
      <c r="FS996" s="101">
        <f t="shared" si="504"/>
        <v>4</v>
      </c>
      <c r="FT996" s="101">
        <f t="shared" si="505"/>
        <v>0</v>
      </c>
      <c r="FU996" s="101" t="str">
        <f t="shared" si="497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98"/>
        <v/>
      </c>
      <c r="FX996" s="101" t="str">
        <f t="shared" si="499"/>
        <v/>
      </c>
      <c r="FY996" s="101" t="str">
        <f t="shared" si="500"/>
        <v/>
      </c>
      <c r="FZ996" s="101" t="str">
        <f t="shared" si="501"/>
        <v/>
      </c>
      <c r="GA996" s="101" t="str">
        <f t="shared" si="506"/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1"/>
        <v/>
      </c>
      <c r="GG996" s="101" t="str">
        <f t="shared" si="512"/>
        <v/>
      </c>
      <c r="GH996" s="101" t="str">
        <f t="shared" si="513"/>
        <v/>
      </c>
      <c r="GI996" s="101" t="str">
        <f t="shared" si="514"/>
        <v/>
      </c>
      <c r="GJ996" s="101" t="str">
        <f t="shared" si="515"/>
        <v/>
      </c>
      <c r="GK996" s="101" t="str">
        <f t="shared" si="516"/>
        <v/>
      </c>
      <c r="GL996" s="101" t="str">
        <f t="shared" si="517"/>
        <v/>
      </c>
    </row>
    <row r="997" spans="170:194" ht="16.5" x14ac:dyDescent="0.2">
      <c r="FN997" s="101">
        <v>992</v>
      </c>
      <c r="FO997" s="101">
        <f t="shared" si="502"/>
        <v>28</v>
      </c>
      <c r="FP997" s="101">
        <f t="shared" si="495"/>
        <v>13</v>
      </c>
      <c r="FQ997" s="14">
        <f t="shared" si="496"/>
        <v>4</v>
      </c>
      <c r="FR997" s="101" t="str">
        <f t="shared" si="503"/>
        <v>西方龙专属武器-魂珠-4 1级</v>
      </c>
      <c r="FS997" s="101">
        <f t="shared" si="504"/>
        <v>4</v>
      </c>
      <c r="FT997" s="101">
        <f t="shared" si="505"/>
        <v>1</v>
      </c>
      <c r="FU997" s="101" t="str">
        <f t="shared" si="497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98"/>
        <v>专属强化石2</v>
      </c>
      <c r="FX997" s="101">
        <f t="shared" si="499"/>
        <v>3</v>
      </c>
      <c r="FY997" s="101" t="str">
        <f t="shared" si="500"/>
        <v>专属强化石3</v>
      </c>
      <c r="FZ997" s="101">
        <f t="shared" si="501"/>
        <v>1</v>
      </c>
      <c r="GA997" s="101">
        <f t="shared" si="506"/>
        <v>0.2</v>
      </c>
      <c r="GB997" s="101">
        <f t="shared" si="507"/>
        <v>1</v>
      </c>
      <c r="GC997" s="101">
        <f t="shared" si="508"/>
        <v>7</v>
      </c>
      <c r="GD997" s="101">
        <f t="shared" si="509"/>
        <v>0</v>
      </c>
      <c r="GE997" s="101">
        <f t="shared" si="510"/>
        <v>1</v>
      </c>
      <c r="GF997" s="101">
        <f t="shared" si="511"/>
        <v>2</v>
      </c>
      <c r="GG997" s="101">
        <f t="shared" si="512"/>
        <v>0.1012</v>
      </c>
      <c r="GH997" s="101">
        <f t="shared" si="513"/>
        <v>1</v>
      </c>
      <c r="GI997" s="101">
        <f t="shared" si="514"/>
        <v>3</v>
      </c>
      <c r="GJ997" s="101">
        <f t="shared" si="515"/>
        <v>0.40479999999999999</v>
      </c>
      <c r="GK997" s="101">
        <f t="shared" si="516"/>
        <v>1</v>
      </c>
      <c r="GL997" s="101">
        <f t="shared" si="517"/>
        <v>7</v>
      </c>
    </row>
    <row r="998" spans="170:194" ht="16.5" x14ac:dyDescent="0.2">
      <c r="FN998" s="101">
        <v>993</v>
      </c>
      <c r="FO998" s="101">
        <f t="shared" si="502"/>
        <v>29</v>
      </c>
      <c r="FP998" s="101">
        <f t="shared" si="495"/>
        <v>13</v>
      </c>
      <c r="FQ998" s="14">
        <f t="shared" si="496"/>
        <v>4</v>
      </c>
      <c r="FR998" s="101" t="str">
        <f t="shared" si="503"/>
        <v>西方龙专属武器-魂珠-4 2级</v>
      </c>
      <c r="FS998" s="101">
        <f t="shared" si="504"/>
        <v>4</v>
      </c>
      <c r="FT998" s="101">
        <f t="shared" si="505"/>
        <v>2</v>
      </c>
      <c r="FU998" s="101" t="str">
        <f t="shared" si="497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98"/>
        <v>专属强化石2</v>
      </c>
      <c r="FX998" s="101">
        <f t="shared" si="499"/>
        <v>3</v>
      </c>
      <c r="FY998" s="101" t="str">
        <f t="shared" si="500"/>
        <v>专属强化石3</v>
      </c>
      <c r="FZ998" s="101">
        <f t="shared" si="501"/>
        <v>1</v>
      </c>
      <c r="GA998" s="101">
        <f t="shared" si="506"/>
        <v>0.1</v>
      </c>
      <c r="GB998" s="101">
        <f t="shared" si="507"/>
        <v>1</v>
      </c>
      <c r="GC998" s="101">
        <f t="shared" si="508"/>
        <v>15</v>
      </c>
      <c r="GD998" s="101">
        <f t="shared" si="509"/>
        <v>0</v>
      </c>
      <c r="GE998" s="101">
        <f t="shared" si="510"/>
        <v>1</v>
      </c>
      <c r="GF998" s="101">
        <f t="shared" si="511"/>
        <v>3</v>
      </c>
      <c r="GG998" s="101">
        <f t="shared" si="512"/>
        <v>5.0599999999999999E-2</v>
      </c>
      <c r="GH998" s="101">
        <f t="shared" si="513"/>
        <v>1</v>
      </c>
      <c r="GI998" s="101">
        <f t="shared" si="514"/>
        <v>7</v>
      </c>
      <c r="GJ998" s="101">
        <f t="shared" si="515"/>
        <v>0.2024</v>
      </c>
      <c r="GK998" s="101">
        <f t="shared" si="516"/>
        <v>1</v>
      </c>
      <c r="GL998" s="101">
        <f t="shared" si="517"/>
        <v>15</v>
      </c>
    </row>
    <row r="999" spans="170:194" ht="16.5" x14ac:dyDescent="0.2">
      <c r="FN999" s="101">
        <v>994</v>
      </c>
      <c r="FO999" s="101">
        <f t="shared" si="502"/>
        <v>30</v>
      </c>
      <c r="FP999" s="101">
        <f t="shared" si="495"/>
        <v>13</v>
      </c>
      <c r="FQ999" s="14">
        <f t="shared" si="496"/>
        <v>4</v>
      </c>
      <c r="FR999" s="101" t="str">
        <f t="shared" si="503"/>
        <v>西方龙专属武器-魂珠-4 3级</v>
      </c>
      <c r="FS999" s="101">
        <f t="shared" si="504"/>
        <v>4</v>
      </c>
      <c r="FT999" s="101">
        <f t="shared" si="505"/>
        <v>3</v>
      </c>
      <c r="FU999" s="101" t="str">
        <f t="shared" si="497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98"/>
        <v>专属强化石2</v>
      </c>
      <c r="FX999" s="101">
        <f t="shared" si="499"/>
        <v>3</v>
      </c>
      <c r="FY999" s="101" t="str">
        <f t="shared" si="500"/>
        <v>专属强化石3</v>
      </c>
      <c r="FZ999" s="101">
        <f t="shared" si="501"/>
        <v>1</v>
      </c>
      <c r="GA999" s="101">
        <f t="shared" si="506"/>
        <v>7.0000000000000007E-2</v>
      </c>
      <c r="GB999" s="101">
        <f t="shared" si="507"/>
        <v>1</v>
      </c>
      <c r="GC999" s="101">
        <f t="shared" si="508"/>
        <v>22</v>
      </c>
      <c r="GD999" s="101">
        <f t="shared" si="509"/>
        <v>0</v>
      </c>
      <c r="GE999" s="101">
        <f t="shared" si="510"/>
        <v>1</v>
      </c>
      <c r="GF999" s="101">
        <f t="shared" si="511"/>
        <v>5</v>
      </c>
      <c r="GG999" s="101">
        <f t="shared" si="512"/>
        <v>3.3700000000000001E-2</v>
      </c>
      <c r="GH999" s="101">
        <f t="shared" si="513"/>
        <v>1</v>
      </c>
      <c r="GI999" s="101">
        <f t="shared" si="514"/>
        <v>10</v>
      </c>
      <c r="GJ999" s="101">
        <f t="shared" si="515"/>
        <v>0.13489999999999999</v>
      </c>
      <c r="GK999" s="101">
        <f t="shared" si="516"/>
        <v>1</v>
      </c>
      <c r="GL999" s="101">
        <f t="shared" si="517"/>
        <v>22</v>
      </c>
    </row>
    <row r="1000" spans="170:194" ht="16.5" x14ac:dyDescent="0.2">
      <c r="FN1000" s="101">
        <v>995</v>
      </c>
      <c r="FO1000" s="101">
        <f t="shared" si="502"/>
        <v>31</v>
      </c>
      <c r="FP1000" s="101">
        <f t="shared" si="495"/>
        <v>13</v>
      </c>
      <c r="FQ1000" s="14">
        <f t="shared" si="496"/>
        <v>4</v>
      </c>
      <c r="FR1000" s="101" t="str">
        <f t="shared" si="503"/>
        <v>西方龙专属武器-魂珠-4 4级</v>
      </c>
      <c r="FS1000" s="101">
        <f t="shared" si="504"/>
        <v>4</v>
      </c>
      <c r="FT1000" s="101">
        <f t="shared" si="505"/>
        <v>4</v>
      </c>
      <c r="FU1000" s="101" t="str">
        <f t="shared" si="497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98"/>
        <v>专属强化石2</v>
      </c>
      <c r="FX1000" s="101">
        <f t="shared" si="499"/>
        <v>5</v>
      </c>
      <c r="FY1000" s="101" t="str">
        <f t="shared" si="500"/>
        <v>专属强化石3</v>
      </c>
      <c r="FZ1000" s="101">
        <f t="shared" si="501"/>
        <v>2</v>
      </c>
      <c r="GA1000" s="101">
        <f t="shared" si="506"/>
        <v>0.08</v>
      </c>
      <c r="GB1000" s="101">
        <f t="shared" si="507"/>
        <v>1</v>
      </c>
      <c r="GC1000" s="101">
        <f t="shared" si="508"/>
        <v>19</v>
      </c>
      <c r="GD1000" s="101">
        <f t="shared" si="509"/>
        <v>0</v>
      </c>
      <c r="GE1000" s="101">
        <f t="shared" si="510"/>
        <v>1</v>
      </c>
      <c r="GF1000" s="101">
        <f t="shared" si="511"/>
        <v>4</v>
      </c>
      <c r="GG1000" s="101">
        <f t="shared" si="512"/>
        <v>4.0500000000000001E-2</v>
      </c>
      <c r="GH1000" s="101">
        <f t="shared" si="513"/>
        <v>1</v>
      </c>
      <c r="GI1000" s="101">
        <f t="shared" si="514"/>
        <v>9</v>
      </c>
      <c r="GJ1000" s="101">
        <f t="shared" si="515"/>
        <v>0.16189999999999999</v>
      </c>
      <c r="GK1000" s="101">
        <f t="shared" si="516"/>
        <v>1</v>
      </c>
      <c r="GL1000" s="101">
        <f t="shared" si="517"/>
        <v>19</v>
      </c>
    </row>
    <row r="1001" spans="170:194" ht="16.5" x14ac:dyDescent="0.2">
      <c r="FN1001" s="101">
        <v>996</v>
      </c>
      <c r="FO1001" s="101">
        <f t="shared" si="502"/>
        <v>32</v>
      </c>
      <c r="FP1001" s="101">
        <f t="shared" si="495"/>
        <v>13</v>
      </c>
      <c r="FQ1001" s="14">
        <f t="shared" si="496"/>
        <v>4</v>
      </c>
      <c r="FR1001" s="101" t="str">
        <f t="shared" si="503"/>
        <v>西方龙专属武器-魂珠-4 5级</v>
      </c>
      <c r="FS1001" s="101">
        <f t="shared" si="504"/>
        <v>4</v>
      </c>
      <c r="FT1001" s="101">
        <f t="shared" si="505"/>
        <v>5</v>
      </c>
      <c r="FU1001" s="101" t="str">
        <f t="shared" si="497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98"/>
        <v>专属强化石2</v>
      </c>
      <c r="FX1001" s="101">
        <f t="shared" si="499"/>
        <v>5</v>
      </c>
      <c r="FY1001" s="101" t="str">
        <f t="shared" si="500"/>
        <v>专属强化石3</v>
      </c>
      <c r="FZ1001" s="101">
        <f t="shared" si="501"/>
        <v>2</v>
      </c>
      <c r="GA1001" s="101">
        <f t="shared" si="506"/>
        <v>0.05</v>
      </c>
      <c r="GB1001" s="101">
        <f t="shared" si="507"/>
        <v>1</v>
      </c>
      <c r="GC1001" s="101">
        <f t="shared" si="508"/>
        <v>30</v>
      </c>
      <c r="GD1001" s="101">
        <f t="shared" si="509"/>
        <v>0</v>
      </c>
      <c r="GE1001" s="101">
        <f t="shared" si="510"/>
        <v>1</v>
      </c>
      <c r="GF1001" s="101">
        <f t="shared" si="511"/>
        <v>7</v>
      </c>
      <c r="GG1001" s="101">
        <f t="shared" si="512"/>
        <v>2.53E-2</v>
      </c>
      <c r="GH1001" s="101">
        <f t="shared" si="513"/>
        <v>1</v>
      </c>
      <c r="GI1001" s="101">
        <f t="shared" si="514"/>
        <v>14</v>
      </c>
      <c r="GJ1001" s="101">
        <f t="shared" si="515"/>
        <v>0.1012</v>
      </c>
      <c r="GK1001" s="101">
        <f t="shared" si="516"/>
        <v>1</v>
      </c>
      <c r="GL1001" s="101">
        <f t="shared" si="517"/>
        <v>30</v>
      </c>
    </row>
    <row r="1002" spans="170:194" ht="16.5" x14ac:dyDescent="0.2">
      <c r="FN1002" s="101">
        <v>997</v>
      </c>
      <c r="FO1002" s="101">
        <f t="shared" si="502"/>
        <v>33</v>
      </c>
      <c r="FP1002" s="101">
        <f t="shared" si="495"/>
        <v>13</v>
      </c>
      <c r="FQ1002" s="14">
        <f t="shared" si="496"/>
        <v>4</v>
      </c>
      <c r="FR1002" s="101" t="str">
        <f t="shared" si="503"/>
        <v>西方龙专属武器-魂珠-4 6级</v>
      </c>
      <c r="FS1002" s="101">
        <f t="shared" si="504"/>
        <v>4</v>
      </c>
      <c r="FT1002" s="101">
        <f t="shared" si="505"/>
        <v>6</v>
      </c>
      <c r="FU1002" s="101" t="str">
        <f t="shared" si="497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98"/>
        <v>专属强化石2</v>
      </c>
      <c r="FX1002" s="101">
        <f t="shared" si="499"/>
        <v>5</v>
      </c>
      <c r="FY1002" s="101" t="str">
        <f t="shared" si="500"/>
        <v>专属强化石3</v>
      </c>
      <c r="FZ1002" s="101">
        <f t="shared" si="501"/>
        <v>2</v>
      </c>
      <c r="GA1002" s="101">
        <f t="shared" si="506"/>
        <v>0.03</v>
      </c>
      <c r="GB1002" s="101">
        <f t="shared" si="507"/>
        <v>1</v>
      </c>
      <c r="GC1002" s="101">
        <f t="shared" si="508"/>
        <v>48</v>
      </c>
      <c r="GD1002" s="101">
        <f t="shared" si="509"/>
        <v>0</v>
      </c>
      <c r="GE1002" s="101">
        <f t="shared" si="510"/>
        <v>1</v>
      </c>
      <c r="GF1002" s="101">
        <f t="shared" si="511"/>
        <v>11</v>
      </c>
      <c r="GG1002" s="101">
        <f t="shared" si="512"/>
        <v>1.5599999999999999E-2</v>
      </c>
      <c r="GH1002" s="101">
        <f t="shared" si="513"/>
        <v>1</v>
      </c>
      <c r="GI1002" s="101">
        <f t="shared" si="514"/>
        <v>22</v>
      </c>
      <c r="GJ1002" s="101">
        <f t="shared" si="515"/>
        <v>6.2300000000000001E-2</v>
      </c>
      <c r="GK1002" s="101">
        <f t="shared" si="516"/>
        <v>1</v>
      </c>
      <c r="GL1002" s="101">
        <f t="shared" si="517"/>
        <v>48</v>
      </c>
    </row>
    <row r="1003" spans="170:194" ht="16.5" x14ac:dyDescent="0.2">
      <c r="FN1003" s="101">
        <v>998</v>
      </c>
      <c r="FO1003" s="101">
        <f t="shared" si="502"/>
        <v>34</v>
      </c>
      <c r="FP1003" s="101">
        <f t="shared" si="495"/>
        <v>13</v>
      </c>
      <c r="FQ1003" s="14">
        <f t="shared" si="496"/>
        <v>4</v>
      </c>
      <c r="FR1003" s="101" t="str">
        <f t="shared" si="503"/>
        <v>西方龙专属武器-魂珠-4 7级</v>
      </c>
      <c r="FS1003" s="101">
        <f t="shared" si="504"/>
        <v>4</v>
      </c>
      <c r="FT1003" s="101">
        <f t="shared" si="505"/>
        <v>7</v>
      </c>
      <c r="FU1003" s="101" t="str">
        <f t="shared" si="497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98"/>
        <v>专属强化石2</v>
      </c>
      <c r="FX1003" s="101">
        <f t="shared" si="499"/>
        <v>8</v>
      </c>
      <c r="FY1003" s="101" t="str">
        <f t="shared" si="500"/>
        <v>专属强化石3</v>
      </c>
      <c r="FZ1003" s="101">
        <f t="shared" si="501"/>
        <v>3</v>
      </c>
      <c r="GA1003" s="101">
        <f t="shared" si="506"/>
        <v>0.03</v>
      </c>
      <c r="GB1003" s="101">
        <f t="shared" si="507"/>
        <v>1</v>
      </c>
      <c r="GC1003" s="101">
        <f t="shared" si="508"/>
        <v>52</v>
      </c>
      <c r="GD1003" s="101">
        <f t="shared" si="509"/>
        <v>0</v>
      </c>
      <c r="GE1003" s="101">
        <f t="shared" si="510"/>
        <v>1</v>
      </c>
      <c r="GF1003" s="101">
        <f t="shared" si="511"/>
        <v>12</v>
      </c>
      <c r="GG1003" s="101">
        <f t="shared" si="512"/>
        <v>1.4500000000000001E-2</v>
      </c>
      <c r="GH1003" s="101">
        <f t="shared" si="513"/>
        <v>1</v>
      </c>
      <c r="GI1003" s="101">
        <f t="shared" si="514"/>
        <v>24</v>
      </c>
      <c r="GJ1003" s="101">
        <f t="shared" si="515"/>
        <v>5.7799999999999997E-2</v>
      </c>
      <c r="GK1003" s="101">
        <f t="shared" si="516"/>
        <v>1</v>
      </c>
      <c r="GL1003" s="101">
        <f t="shared" si="517"/>
        <v>52</v>
      </c>
    </row>
    <row r="1004" spans="170:194" ht="16.5" x14ac:dyDescent="0.2">
      <c r="FN1004" s="101">
        <v>999</v>
      </c>
      <c r="FO1004" s="101">
        <f t="shared" si="502"/>
        <v>35</v>
      </c>
      <c r="FP1004" s="101">
        <f t="shared" si="495"/>
        <v>13</v>
      </c>
      <c r="FQ1004" s="14">
        <f t="shared" si="496"/>
        <v>4</v>
      </c>
      <c r="FR1004" s="101" t="str">
        <f t="shared" si="503"/>
        <v>西方龙专属武器-魂珠-4 8级</v>
      </c>
      <c r="FS1004" s="101">
        <f t="shared" si="504"/>
        <v>4</v>
      </c>
      <c r="FT1004" s="101">
        <f t="shared" si="505"/>
        <v>8</v>
      </c>
      <c r="FU1004" s="101" t="str">
        <f t="shared" si="497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98"/>
        <v>专属强化石2</v>
      </c>
      <c r="FX1004" s="101">
        <f t="shared" si="499"/>
        <v>11</v>
      </c>
      <c r="FY1004" s="101" t="str">
        <f t="shared" si="500"/>
        <v>专属强化石3</v>
      </c>
      <c r="FZ1004" s="101">
        <f t="shared" si="501"/>
        <v>4</v>
      </c>
      <c r="GA1004" s="101">
        <f t="shared" si="506"/>
        <v>0.02</v>
      </c>
      <c r="GB1004" s="101">
        <f t="shared" si="507"/>
        <v>1</v>
      </c>
      <c r="GC1004" s="101">
        <f t="shared" si="508"/>
        <v>63</v>
      </c>
      <c r="GD1004" s="101">
        <f t="shared" si="509"/>
        <v>0</v>
      </c>
      <c r="GE1004" s="101">
        <f t="shared" si="510"/>
        <v>1</v>
      </c>
      <c r="GF1004" s="101">
        <f t="shared" si="511"/>
        <v>15</v>
      </c>
      <c r="GG1004" s="101">
        <f t="shared" si="512"/>
        <v>1.1900000000000001E-2</v>
      </c>
      <c r="GH1004" s="101">
        <f t="shared" si="513"/>
        <v>1</v>
      </c>
      <c r="GI1004" s="101">
        <f t="shared" si="514"/>
        <v>29</v>
      </c>
      <c r="GJ1004" s="101">
        <f t="shared" si="515"/>
        <v>4.7600000000000003E-2</v>
      </c>
      <c r="GK1004" s="101">
        <f t="shared" si="516"/>
        <v>1</v>
      </c>
      <c r="GL1004" s="101">
        <f t="shared" si="517"/>
        <v>63</v>
      </c>
    </row>
    <row r="1005" spans="170:194" ht="16.5" x14ac:dyDescent="0.2">
      <c r="FN1005" s="101">
        <v>1000</v>
      </c>
      <c r="FO1005" s="101">
        <f t="shared" si="502"/>
        <v>36</v>
      </c>
      <c r="FP1005" s="101">
        <f t="shared" si="495"/>
        <v>13</v>
      </c>
      <c r="FQ1005" s="14">
        <f t="shared" si="496"/>
        <v>4</v>
      </c>
      <c r="FR1005" s="101" t="str">
        <f t="shared" si="503"/>
        <v>西方龙专属武器-魂珠-4 9级</v>
      </c>
      <c r="FS1005" s="101">
        <f t="shared" si="504"/>
        <v>4</v>
      </c>
      <c r="FT1005" s="101">
        <f t="shared" si="505"/>
        <v>9</v>
      </c>
      <c r="FU1005" s="101" t="str">
        <f t="shared" si="497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98"/>
        <v>专属强化石2</v>
      </c>
      <c r="FX1005" s="101">
        <f t="shared" si="499"/>
        <v>16</v>
      </c>
      <c r="FY1005" s="101" t="str">
        <f t="shared" si="500"/>
        <v>专属强化石3</v>
      </c>
      <c r="FZ1005" s="101">
        <f t="shared" si="501"/>
        <v>6</v>
      </c>
      <c r="GA1005" s="101">
        <f t="shared" si="506"/>
        <v>0.02</v>
      </c>
      <c r="GB1005" s="101">
        <f t="shared" si="507"/>
        <v>1</v>
      </c>
      <c r="GC1005" s="101">
        <f t="shared" si="508"/>
        <v>68</v>
      </c>
      <c r="GD1005" s="101">
        <f t="shared" si="509"/>
        <v>0</v>
      </c>
      <c r="GE1005" s="101">
        <f t="shared" si="510"/>
        <v>1</v>
      </c>
      <c r="GF1005" s="101">
        <f t="shared" si="511"/>
        <v>16</v>
      </c>
      <c r="GG1005" s="101">
        <f t="shared" si="512"/>
        <v>1.0999999999999999E-2</v>
      </c>
      <c r="GH1005" s="101">
        <f t="shared" si="513"/>
        <v>1</v>
      </c>
      <c r="GI1005" s="101">
        <f t="shared" si="514"/>
        <v>32</v>
      </c>
      <c r="GJ1005" s="101">
        <f t="shared" si="515"/>
        <v>4.4200000000000003E-2</v>
      </c>
      <c r="GK1005" s="101">
        <f t="shared" si="516"/>
        <v>1</v>
      </c>
      <c r="GL1005" s="101">
        <f t="shared" si="517"/>
        <v>68</v>
      </c>
    </row>
    <row r="1006" spans="170:194" ht="16.5" x14ac:dyDescent="0.2">
      <c r="FN1006" s="101">
        <v>1001</v>
      </c>
      <c r="FO1006" s="101">
        <f t="shared" si="502"/>
        <v>0</v>
      </c>
      <c r="FP1006" s="101">
        <f t="shared" si="495"/>
        <v>13</v>
      </c>
      <c r="FQ1006" s="14">
        <f t="shared" si="496"/>
        <v>4</v>
      </c>
      <c r="FR1006" s="101" t="str">
        <f t="shared" si="503"/>
        <v>西方龙专属武器-魂珠-5 0级</v>
      </c>
      <c r="FS1006" s="101">
        <f t="shared" si="504"/>
        <v>5</v>
      </c>
      <c r="FT1006" s="101">
        <f t="shared" si="505"/>
        <v>0</v>
      </c>
      <c r="FU1006" s="101" t="str">
        <f t="shared" si="497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98"/>
        <v/>
      </c>
      <c r="FX1006" s="101" t="str">
        <f t="shared" si="499"/>
        <v/>
      </c>
      <c r="FY1006" s="101" t="str">
        <f t="shared" si="500"/>
        <v/>
      </c>
      <c r="FZ1006" s="101" t="str">
        <f t="shared" si="501"/>
        <v/>
      </c>
      <c r="GA1006" s="101" t="str">
        <f t="shared" si="506"/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1"/>
        <v/>
      </c>
      <c r="GG1006" s="101" t="str">
        <f t="shared" si="512"/>
        <v/>
      </c>
      <c r="GH1006" s="101" t="str">
        <f t="shared" si="513"/>
        <v/>
      </c>
      <c r="GI1006" s="101" t="str">
        <f t="shared" si="514"/>
        <v/>
      </c>
      <c r="GJ1006" s="101" t="str">
        <f t="shared" si="515"/>
        <v/>
      </c>
      <c r="GK1006" s="101" t="str">
        <f t="shared" si="516"/>
        <v/>
      </c>
      <c r="GL1006" s="101" t="str">
        <f t="shared" si="517"/>
        <v/>
      </c>
    </row>
    <row r="1007" spans="170:194" ht="16.5" x14ac:dyDescent="0.2">
      <c r="FN1007" s="101">
        <v>1002</v>
      </c>
      <c r="FO1007" s="101">
        <f t="shared" si="502"/>
        <v>37</v>
      </c>
      <c r="FP1007" s="101">
        <f t="shared" si="495"/>
        <v>13</v>
      </c>
      <c r="FQ1007" s="14">
        <f t="shared" si="496"/>
        <v>4</v>
      </c>
      <c r="FR1007" s="101" t="str">
        <f t="shared" si="503"/>
        <v>西方龙专属武器-魂珠-5 1级</v>
      </c>
      <c r="FS1007" s="101">
        <f t="shared" si="504"/>
        <v>5</v>
      </c>
      <c r="FT1007" s="101">
        <f t="shared" si="505"/>
        <v>1</v>
      </c>
      <c r="FU1007" s="101" t="str">
        <f t="shared" si="497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98"/>
        <v>专属强化石2</v>
      </c>
      <c r="FX1007" s="101">
        <f t="shared" si="499"/>
        <v>3</v>
      </c>
      <c r="FY1007" s="101" t="str">
        <f t="shared" si="500"/>
        <v>专属强化石3</v>
      </c>
      <c r="FZ1007" s="101">
        <f t="shared" si="501"/>
        <v>2</v>
      </c>
      <c r="GA1007" s="101">
        <f t="shared" si="506"/>
        <v>0.2</v>
      </c>
      <c r="GB1007" s="101">
        <f t="shared" si="507"/>
        <v>1</v>
      </c>
      <c r="GC1007" s="101">
        <f t="shared" si="508"/>
        <v>7</v>
      </c>
      <c r="GD1007" s="101">
        <f t="shared" si="509"/>
        <v>0</v>
      </c>
      <c r="GE1007" s="101">
        <f t="shared" si="510"/>
        <v>1</v>
      </c>
      <c r="GF1007" s="101">
        <f t="shared" si="511"/>
        <v>2</v>
      </c>
      <c r="GG1007" s="101">
        <f t="shared" si="512"/>
        <v>0.1012</v>
      </c>
      <c r="GH1007" s="101">
        <f t="shared" si="513"/>
        <v>1</v>
      </c>
      <c r="GI1007" s="101">
        <f t="shared" si="514"/>
        <v>3</v>
      </c>
      <c r="GJ1007" s="101">
        <f t="shared" si="515"/>
        <v>0.40479999999999999</v>
      </c>
      <c r="GK1007" s="101">
        <f t="shared" si="516"/>
        <v>1</v>
      </c>
      <c r="GL1007" s="101">
        <f t="shared" si="517"/>
        <v>7</v>
      </c>
    </row>
    <row r="1008" spans="170:194" ht="16.5" x14ac:dyDescent="0.2">
      <c r="FN1008" s="101">
        <v>1003</v>
      </c>
      <c r="FO1008" s="101">
        <f t="shared" si="502"/>
        <v>38</v>
      </c>
      <c r="FP1008" s="101">
        <f t="shared" si="495"/>
        <v>13</v>
      </c>
      <c r="FQ1008" s="14">
        <f t="shared" si="496"/>
        <v>4</v>
      </c>
      <c r="FR1008" s="101" t="str">
        <f t="shared" si="503"/>
        <v>西方龙专属武器-魂珠-5 2级</v>
      </c>
      <c r="FS1008" s="101">
        <f t="shared" si="504"/>
        <v>5</v>
      </c>
      <c r="FT1008" s="101">
        <f t="shared" si="505"/>
        <v>2</v>
      </c>
      <c r="FU1008" s="101" t="str">
        <f t="shared" si="497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98"/>
        <v>专属强化石2</v>
      </c>
      <c r="FX1008" s="101">
        <f t="shared" si="499"/>
        <v>3</v>
      </c>
      <c r="FY1008" s="101" t="str">
        <f t="shared" si="500"/>
        <v>专属强化石3</v>
      </c>
      <c r="FZ1008" s="101">
        <f t="shared" si="501"/>
        <v>2</v>
      </c>
      <c r="GA1008" s="101">
        <f t="shared" si="506"/>
        <v>0.1</v>
      </c>
      <c r="GB1008" s="101">
        <f t="shared" si="507"/>
        <v>1</v>
      </c>
      <c r="GC1008" s="101">
        <f t="shared" si="508"/>
        <v>15</v>
      </c>
      <c r="GD1008" s="101">
        <f t="shared" si="509"/>
        <v>0</v>
      </c>
      <c r="GE1008" s="101">
        <f t="shared" si="510"/>
        <v>1</v>
      </c>
      <c r="GF1008" s="101">
        <f t="shared" si="511"/>
        <v>3</v>
      </c>
      <c r="GG1008" s="101">
        <f t="shared" si="512"/>
        <v>5.0599999999999999E-2</v>
      </c>
      <c r="GH1008" s="101">
        <f t="shared" si="513"/>
        <v>1</v>
      </c>
      <c r="GI1008" s="101">
        <f t="shared" si="514"/>
        <v>7</v>
      </c>
      <c r="GJ1008" s="101">
        <f t="shared" si="515"/>
        <v>0.2024</v>
      </c>
      <c r="GK1008" s="101">
        <f t="shared" si="516"/>
        <v>1</v>
      </c>
      <c r="GL1008" s="101">
        <f t="shared" si="517"/>
        <v>15</v>
      </c>
    </row>
    <row r="1009" spans="170:194" ht="16.5" x14ac:dyDescent="0.2">
      <c r="FN1009" s="101">
        <v>1004</v>
      </c>
      <c r="FO1009" s="101">
        <f t="shared" si="502"/>
        <v>39</v>
      </c>
      <c r="FP1009" s="101">
        <f t="shared" si="495"/>
        <v>13</v>
      </c>
      <c r="FQ1009" s="14">
        <f t="shared" si="496"/>
        <v>4</v>
      </c>
      <c r="FR1009" s="101" t="str">
        <f t="shared" si="503"/>
        <v>西方龙专属武器-魂珠-5 3级</v>
      </c>
      <c r="FS1009" s="101">
        <f t="shared" si="504"/>
        <v>5</v>
      </c>
      <c r="FT1009" s="101">
        <f t="shared" si="505"/>
        <v>3</v>
      </c>
      <c r="FU1009" s="101" t="str">
        <f t="shared" si="497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98"/>
        <v>专属强化石2</v>
      </c>
      <c r="FX1009" s="101">
        <f t="shared" si="499"/>
        <v>3</v>
      </c>
      <c r="FY1009" s="101" t="str">
        <f t="shared" si="500"/>
        <v>专属强化石3</v>
      </c>
      <c r="FZ1009" s="101">
        <f t="shared" si="501"/>
        <v>2</v>
      </c>
      <c r="GA1009" s="101">
        <f t="shared" si="506"/>
        <v>7.0000000000000007E-2</v>
      </c>
      <c r="GB1009" s="101">
        <f t="shared" si="507"/>
        <v>1</v>
      </c>
      <c r="GC1009" s="101">
        <f t="shared" si="508"/>
        <v>22</v>
      </c>
      <c r="GD1009" s="101">
        <f t="shared" si="509"/>
        <v>0</v>
      </c>
      <c r="GE1009" s="101">
        <f t="shared" si="510"/>
        <v>1</v>
      </c>
      <c r="GF1009" s="101">
        <f t="shared" si="511"/>
        <v>5</v>
      </c>
      <c r="GG1009" s="101">
        <f t="shared" si="512"/>
        <v>3.3700000000000001E-2</v>
      </c>
      <c r="GH1009" s="101">
        <f t="shared" si="513"/>
        <v>1</v>
      </c>
      <c r="GI1009" s="101">
        <f t="shared" si="514"/>
        <v>10</v>
      </c>
      <c r="GJ1009" s="101">
        <f t="shared" si="515"/>
        <v>0.13489999999999999</v>
      </c>
      <c r="GK1009" s="101">
        <f t="shared" si="516"/>
        <v>1</v>
      </c>
      <c r="GL1009" s="101">
        <f t="shared" si="517"/>
        <v>22</v>
      </c>
    </row>
    <row r="1010" spans="170:194" ht="16.5" x14ac:dyDescent="0.2">
      <c r="FN1010" s="101">
        <v>1005</v>
      </c>
      <c r="FO1010" s="101">
        <f t="shared" si="502"/>
        <v>40</v>
      </c>
      <c r="FP1010" s="101">
        <f t="shared" si="495"/>
        <v>13</v>
      </c>
      <c r="FQ1010" s="14">
        <f t="shared" si="496"/>
        <v>4</v>
      </c>
      <c r="FR1010" s="101" t="str">
        <f t="shared" si="503"/>
        <v>西方龙专属武器-魂珠-5 4级</v>
      </c>
      <c r="FS1010" s="101">
        <f t="shared" si="504"/>
        <v>5</v>
      </c>
      <c r="FT1010" s="101">
        <f t="shared" si="505"/>
        <v>4</v>
      </c>
      <c r="FU1010" s="101" t="str">
        <f t="shared" si="497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98"/>
        <v>专属强化石2</v>
      </c>
      <c r="FX1010" s="101">
        <f t="shared" si="499"/>
        <v>5</v>
      </c>
      <c r="FY1010" s="101" t="str">
        <f t="shared" si="500"/>
        <v>专属强化石3</v>
      </c>
      <c r="FZ1010" s="101">
        <f t="shared" si="501"/>
        <v>3</v>
      </c>
      <c r="GA1010" s="101">
        <f t="shared" si="506"/>
        <v>0.06</v>
      </c>
      <c r="GB1010" s="101">
        <f t="shared" si="507"/>
        <v>1</v>
      </c>
      <c r="GC1010" s="101">
        <f t="shared" si="508"/>
        <v>25</v>
      </c>
      <c r="GD1010" s="101">
        <f t="shared" si="509"/>
        <v>0</v>
      </c>
      <c r="GE1010" s="101">
        <f t="shared" si="510"/>
        <v>1</v>
      </c>
      <c r="GF1010" s="101">
        <f t="shared" si="511"/>
        <v>6</v>
      </c>
      <c r="GG1010" s="101">
        <f t="shared" si="512"/>
        <v>3.04E-2</v>
      </c>
      <c r="GH1010" s="101">
        <f t="shared" si="513"/>
        <v>1</v>
      </c>
      <c r="GI1010" s="101">
        <f t="shared" si="514"/>
        <v>12</v>
      </c>
      <c r="GJ1010" s="101">
        <f t="shared" si="515"/>
        <v>0.12139999999999999</v>
      </c>
      <c r="GK1010" s="101">
        <f t="shared" si="516"/>
        <v>1</v>
      </c>
      <c r="GL1010" s="101">
        <f t="shared" si="517"/>
        <v>25</v>
      </c>
    </row>
    <row r="1011" spans="170:194" ht="16.5" x14ac:dyDescent="0.2">
      <c r="FN1011" s="101">
        <v>1006</v>
      </c>
      <c r="FO1011" s="101">
        <f t="shared" si="502"/>
        <v>41</v>
      </c>
      <c r="FP1011" s="101">
        <f t="shared" si="495"/>
        <v>13</v>
      </c>
      <c r="FQ1011" s="14">
        <f t="shared" si="496"/>
        <v>4</v>
      </c>
      <c r="FR1011" s="101" t="str">
        <f t="shared" si="503"/>
        <v>西方龙专属武器-魂珠-5 5级</v>
      </c>
      <c r="FS1011" s="101">
        <f t="shared" si="504"/>
        <v>5</v>
      </c>
      <c r="FT1011" s="101">
        <f t="shared" si="505"/>
        <v>5</v>
      </c>
      <c r="FU1011" s="101" t="str">
        <f t="shared" si="497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98"/>
        <v>专属强化石2</v>
      </c>
      <c r="FX1011" s="101">
        <f t="shared" si="499"/>
        <v>5</v>
      </c>
      <c r="FY1011" s="101" t="str">
        <f t="shared" si="500"/>
        <v>专属强化石3</v>
      </c>
      <c r="FZ1011" s="101">
        <f t="shared" si="501"/>
        <v>3</v>
      </c>
      <c r="GA1011" s="101">
        <f t="shared" si="506"/>
        <v>0.04</v>
      </c>
      <c r="GB1011" s="101">
        <f t="shared" si="507"/>
        <v>1</v>
      </c>
      <c r="GC1011" s="101">
        <f t="shared" si="508"/>
        <v>40</v>
      </c>
      <c r="GD1011" s="101">
        <f t="shared" si="509"/>
        <v>0</v>
      </c>
      <c r="GE1011" s="101">
        <f t="shared" si="510"/>
        <v>1</v>
      </c>
      <c r="GF1011" s="101">
        <f t="shared" si="511"/>
        <v>9</v>
      </c>
      <c r="GG1011" s="101">
        <f t="shared" si="512"/>
        <v>1.9E-2</v>
      </c>
      <c r="GH1011" s="101">
        <f t="shared" si="513"/>
        <v>1</v>
      </c>
      <c r="GI1011" s="101">
        <f t="shared" si="514"/>
        <v>18</v>
      </c>
      <c r="GJ1011" s="101">
        <f t="shared" si="515"/>
        <v>7.5899999999999995E-2</v>
      </c>
      <c r="GK1011" s="101">
        <f t="shared" si="516"/>
        <v>1</v>
      </c>
      <c r="GL1011" s="101">
        <f t="shared" si="517"/>
        <v>40</v>
      </c>
    </row>
    <row r="1012" spans="170:194" ht="16.5" x14ac:dyDescent="0.2">
      <c r="FN1012" s="101">
        <v>1007</v>
      </c>
      <c r="FO1012" s="101">
        <f t="shared" si="502"/>
        <v>42</v>
      </c>
      <c r="FP1012" s="101">
        <f t="shared" si="495"/>
        <v>13</v>
      </c>
      <c r="FQ1012" s="14">
        <f t="shared" si="496"/>
        <v>4</v>
      </c>
      <c r="FR1012" s="101" t="str">
        <f t="shared" si="503"/>
        <v>西方龙专属武器-魂珠-5 6级</v>
      </c>
      <c r="FS1012" s="101">
        <f t="shared" si="504"/>
        <v>5</v>
      </c>
      <c r="FT1012" s="101">
        <f t="shared" si="505"/>
        <v>6</v>
      </c>
      <c r="FU1012" s="101" t="str">
        <f t="shared" si="497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98"/>
        <v>专属强化石2</v>
      </c>
      <c r="FX1012" s="101">
        <f t="shared" si="499"/>
        <v>8</v>
      </c>
      <c r="FY1012" s="101" t="str">
        <f t="shared" si="500"/>
        <v>专属强化石3</v>
      </c>
      <c r="FZ1012" s="101">
        <f t="shared" si="501"/>
        <v>5</v>
      </c>
      <c r="GA1012" s="101">
        <f t="shared" si="506"/>
        <v>0.04</v>
      </c>
      <c r="GB1012" s="101">
        <f t="shared" si="507"/>
        <v>1</v>
      </c>
      <c r="GC1012" s="101">
        <f t="shared" si="508"/>
        <v>39</v>
      </c>
      <c r="GD1012" s="101">
        <f t="shared" si="509"/>
        <v>0</v>
      </c>
      <c r="GE1012" s="101">
        <f t="shared" si="510"/>
        <v>1</v>
      </c>
      <c r="GF1012" s="101">
        <f t="shared" si="511"/>
        <v>9</v>
      </c>
      <c r="GG1012" s="101">
        <f t="shared" si="512"/>
        <v>1.95E-2</v>
      </c>
      <c r="GH1012" s="101">
        <f t="shared" si="513"/>
        <v>1</v>
      </c>
      <c r="GI1012" s="101">
        <f t="shared" si="514"/>
        <v>18</v>
      </c>
      <c r="GJ1012" s="101">
        <f t="shared" si="515"/>
        <v>7.7799999999999994E-2</v>
      </c>
      <c r="GK1012" s="101">
        <f t="shared" si="516"/>
        <v>1</v>
      </c>
      <c r="GL1012" s="101">
        <f t="shared" si="517"/>
        <v>39</v>
      </c>
    </row>
    <row r="1013" spans="170:194" ht="16.5" x14ac:dyDescent="0.2">
      <c r="FN1013" s="101">
        <v>1008</v>
      </c>
      <c r="FO1013" s="101">
        <f t="shared" si="502"/>
        <v>43</v>
      </c>
      <c r="FP1013" s="101">
        <f t="shared" si="495"/>
        <v>13</v>
      </c>
      <c r="FQ1013" s="14">
        <f t="shared" si="496"/>
        <v>4</v>
      </c>
      <c r="FR1013" s="101" t="str">
        <f t="shared" si="503"/>
        <v>西方龙专属武器-魂珠-5 7级</v>
      </c>
      <c r="FS1013" s="101">
        <f t="shared" si="504"/>
        <v>5</v>
      </c>
      <c r="FT1013" s="101">
        <f t="shared" si="505"/>
        <v>7</v>
      </c>
      <c r="FU1013" s="101" t="str">
        <f t="shared" si="497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98"/>
        <v>专属强化石2</v>
      </c>
      <c r="FX1013" s="101">
        <f t="shared" si="499"/>
        <v>8</v>
      </c>
      <c r="FY1013" s="101" t="str">
        <f t="shared" si="500"/>
        <v>专属强化石3</v>
      </c>
      <c r="FZ1013" s="101">
        <f t="shared" si="501"/>
        <v>5</v>
      </c>
      <c r="GA1013" s="101">
        <f t="shared" si="506"/>
        <v>0.02</v>
      </c>
      <c r="GB1013" s="101">
        <f t="shared" si="507"/>
        <v>1</v>
      </c>
      <c r="GC1013" s="101">
        <f t="shared" si="508"/>
        <v>62</v>
      </c>
      <c r="GD1013" s="101">
        <f t="shared" si="509"/>
        <v>0</v>
      </c>
      <c r="GE1013" s="101">
        <f t="shared" si="510"/>
        <v>1</v>
      </c>
      <c r="GF1013" s="101">
        <f t="shared" si="511"/>
        <v>15</v>
      </c>
      <c r="GG1013" s="101">
        <f t="shared" si="512"/>
        <v>1.2E-2</v>
      </c>
      <c r="GH1013" s="101">
        <f t="shared" si="513"/>
        <v>1</v>
      </c>
      <c r="GI1013" s="101">
        <f t="shared" si="514"/>
        <v>29</v>
      </c>
      <c r="GJ1013" s="101">
        <f t="shared" si="515"/>
        <v>4.82E-2</v>
      </c>
      <c r="GK1013" s="101">
        <f t="shared" si="516"/>
        <v>1</v>
      </c>
      <c r="GL1013" s="101">
        <f t="shared" si="517"/>
        <v>62</v>
      </c>
    </row>
    <row r="1014" spans="170:194" ht="16.5" x14ac:dyDescent="0.2">
      <c r="FN1014" s="101">
        <v>1009</v>
      </c>
      <c r="FO1014" s="101">
        <f t="shared" si="502"/>
        <v>44</v>
      </c>
      <c r="FP1014" s="101">
        <f t="shared" si="495"/>
        <v>13</v>
      </c>
      <c r="FQ1014" s="14">
        <f t="shared" si="496"/>
        <v>4</v>
      </c>
      <c r="FR1014" s="101" t="str">
        <f t="shared" si="503"/>
        <v>西方龙专属武器-魂珠-5 8级</v>
      </c>
      <c r="FS1014" s="101">
        <f t="shared" si="504"/>
        <v>5</v>
      </c>
      <c r="FT1014" s="101">
        <f t="shared" si="505"/>
        <v>8</v>
      </c>
      <c r="FU1014" s="101" t="str">
        <f t="shared" si="497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98"/>
        <v>专属强化石2</v>
      </c>
      <c r="FX1014" s="101">
        <f t="shared" si="499"/>
        <v>11</v>
      </c>
      <c r="FY1014" s="101" t="str">
        <f t="shared" si="500"/>
        <v>专属强化石3</v>
      </c>
      <c r="FZ1014" s="101">
        <f t="shared" si="501"/>
        <v>7</v>
      </c>
      <c r="GA1014" s="101">
        <f t="shared" si="506"/>
        <v>0.02</v>
      </c>
      <c r="GB1014" s="101">
        <f t="shared" si="507"/>
        <v>1</v>
      </c>
      <c r="GC1014" s="101">
        <f t="shared" si="508"/>
        <v>72</v>
      </c>
      <c r="GD1014" s="101">
        <f t="shared" si="509"/>
        <v>0</v>
      </c>
      <c r="GE1014" s="101">
        <f t="shared" si="510"/>
        <v>1</v>
      </c>
      <c r="GF1014" s="101">
        <f t="shared" si="511"/>
        <v>17</v>
      </c>
      <c r="GG1014" s="101">
        <f t="shared" si="512"/>
        <v>1.04E-2</v>
      </c>
      <c r="GH1014" s="101">
        <f t="shared" si="513"/>
        <v>1</v>
      </c>
      <c r="GI1014" s="101">
        <f t="shared" si="514"/>
        <v>34</v>
      </c>
      <c r="GJ1014" s="101">
        <f t="shared" si="515"/>
        <v>4.1700000000000001E-2</v>
      </c>
      <c r="GK1014" s="101">
        <f t="shared" si="516"/>
        <v>1</v>
      </c>
      <c r="GL1014" s="101">
        <f t="shared" si="517"/>
        <v>72</v>
      </c>
    </row>
    <row r="1015" spans="170:194" ht="16.5" x14ac:dyDescent="0.2">
      <c r="FN1015" s="101">
        <v>1010</v>
      </c>
      <c r="FO1015" s="101">
        <f t="shared" si="502"/>
        <v>45</v>
      </c>
      <c r="FP1015" s="101">
        <f t="shared" si="495"/>
        <v>13</v>
      </c>
      <c r="FQ1015" s="14">
        <f t="shared" si="496"/>
        <v>4</v>
      </c>
      <c r="FR1015" s="101" t="str">
        <f t="shared" si="503"/>
        <v>西方龙专属武器-魂珠-5 9级</v>
      </c>
      <c r="FS1015" s="101">
        <f t="shared" si="504"/>
        <v>5</v>
      </c>
      <c r="FT1015" s="101">
        <f t="shared" si="505"/>
        <v>9</v>
      </c>
      <c r="FU1015" s="101" t="str">
        <f t="shared" si="497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98"/>
        <v>专属强化石2</v>
      </c>
      <c r="FX1015" s="101">
        <f t="shared" si="499"/>
        <v>14</v>
      </c>
      <c r="FY1015" s="101" t="str">
        <f t="shared" si="500"/>
        <v>专属强化石3</v>
      </c>
      <c r="FZ1015" s="101">
        <f t="shared" si="501"/>
        <v>9</v>
      </c>
      <c r="GA1015" s="101">
        <f t="shared" si="506"/>
        <v>0.02</v>
      </c>
      <c r="GB1015" s="101">
        <f t="shared" si="507"/>
        <v>1</v>
      </c>
      <c r="GC1015" s="101">
        <f t="shared" si="508"/>
        <v>91</v>
      </c>
      <c r="GD1015" s="101">
        <f t="shared" si="509"/>
        <v>0</v>
      </c>
      <c r="GE1015" s="101">
        <f t="shared" si="510"/>
        <v>1</v>
      </c>
      <c r="GF1015" s="101">
        <f t="shared" si="511"/>
        <v>21</v>
      </c>
      <c r="GG1015" s="101">
        <f t="shared" si="512"/>
        <v>8.3000000000000001E-3</v>
      </c>
      <c r="GH1015" s="101">
        <f t="shared" si="513"/>
        <v>1</v>
      </c>
      <c r="GI1015" s="101">
        <f t="shared" si="514"/>
        <v>42</v>
      </c>
      <c r="GJ1015" s="101">
        <f t="shared" si="515"/>
        <v>3.3099999999999997E-2</v>
      </c>
      <c r="GK1015" s="101">
        <f t="shared" si="516"/>
        <v>1</v>
      </c>
      <c r="GL1015" s="101">
        <f t="shared" si="517"/>
        <v>91</v>
      </c>
    </row>
    <row r="1016" spans="170:194" ht="16.5" x14ac:dyDescent="0.2">
      <c r="FN1016" s="101">
        <v>1011</v>
      </c>
      <c r="FO1016" s="101">
        <f t="shared" si="502"/>
        <v>0</v>
      </c>
      <c r="FP1016" s="101">
        <f t="shared" si="495"/>
        <v>13</v>
      </c>
      <c r="FQ1016" s="14">
        <f t="shared" si="496"/>
        <v>4</v>
      </c>
      <c r="FR1016" s="101" t="str">
        <f t="shared" si="503"/>
        <v>西方龙专属武器-魂珠-6 0级</v>
      </c>
      <c r="FS1016" s="101">
        <f t="shared" si="504"/>
        <v>6</v>
      </c>
      <c r="FT1016" s="101">
        <f t="shared" si="505"/>
        <v>0</v>
      </c>
      <c r="FU1016" s="101" t="str">
        <f t="shared" si="497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98"/>
        <v/>
      </c>
      <c r="FX1016" s="101" t="str">
        <f t="shared" si="499"/>
        <v/>
      </c>
      <c r="FY1016" s="101" t="str">
        <f t="shared" si="500"/>
        <v/>
      </c>
      <c r="FZ1016" s="101" t="str">
        <f t="shared" si="501"/>
        <v/>
      </c>
      <c r="GA1016" s="101" t="str">
        <f t="shared" si="506"/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1"/>
        <v/>
      </c>
      <c r="GG1016" s="101" t="str">
        <f t="shared" si="512"/>
        <v/>
      </c>
      <c r="GH1016" s="101" t="str">
        <f t="shared" si="513"/>
        <v/>
      </c>
      <c r="GI1016" s="101" t="str">
        <f t="shared" si="514"/>
        <v/>
      </c>
      <c r="GJ1016" s="101" t="str">
        <f t="shared" si="515"/>
        <v/>
      </c>
      <c r="GK1016" s="101" t="str">
        <f t="shared" si="516"/>
        <v/>
      </c>
      <c r="GL1016" s="101" t="str">
        <f t="shared" si="517"/>
        <v/>
      </c>
    </row>
    <row r="1017" spans="170:194" ht="16.5" x14ac:dyDescent="0.2">
      <c r="FN1017" s="101">
        <v>1012</v>
      </c>
      <c r="FO1017" s="101">
        <f t="shared" si="502"/>
        <v>46</v>
      </c>
      <c r="FP1017" s="101">
        <f t="shared" si="495"/>
        <v>13</v>
      </c>
      <c r="FQ1017" s="14">
        <f t="shared" si="496"/>
        <v>4</v>
      </c>
      <c r="FR1017" s="101" t="str">
        <f t="shared" si="503"/>
        <v>西方龙专属武器-魂珠-6 1级</v>
      </c>
      <c r="FS1017" s="101">
        <f t="shared" si="504"/>
        <v>6</v>
      </c>
      <c r="FT1017" s="101">
        <f t="shared" si="505"/>
        <v>1</v>
      </c>
      <c r="FU1017" s="101" t="str">
        <f t="shared" si="497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98"/>
        <v>专属强化石3</v>
      </c>
      <c r="FX1017" s="101">
        <f t="shared" si="499"/>
        <v>5</v>
      </c>
      <c r="FY1017" s="101" t="str">
        <f t="shared" si="500"/>
        <v>专属强化石4</v>
      </c>
      <c r="FZ1017" s="101">
        <f t="shared" si="501"/>
        <v>1</v>
      </c>
      <c r="GA1017" s="101">
        <f t="shared" si="506"/>
        <v>0.17</v>
      </c>
      <c r="GB1017" s="101">
        <f t="shared" si="507"/>
        <v>1</v>
      </c>
      <c r="GC1017" s="101">
        <f t="shared" si="508"/>
        <v>9</v>
      </c>
      <c r="GD1017" s="101">
        <f t="shared" si="509"/>
        <v>0</v>
      </c>
      <c r="GE1017" s="101">
        <f t="shared" si="510"/>
        <v>1</v>
      </c>
      <c r="GF1017" s="101">
        <f t="shared" si="511"/>
        <v>2</v>
      </c>
      <c r="GG1017" s="101">
        <f t="shared" si="512"/>
        <v>8.2900000000000001E-2</v>
      </c>
      <c r="GH1017" s="101">
        <f t="shared" si="513"/>
        <v>1</v>
      </c>
      <c r="GI1017" s="101">
        <f t="shared" si="514"/>
        <v>4</v>
      </c>
      <c r="GJ1017" s="101">
        <f t="shared" si="515"/>
        <v>0.33139999999999997</v>
      </c>
      <c r="GK1017" s="101">
        <f t="shared" si="516"/>
        <v>1</v>
      </c>
      <c r="GL1017" s="101">
        <f t="shared" si="517"/>
        <v>9</v>
      </c>
    </row>
    <row r="1018" spans="170:194" ht="16.5" x14ac:dyDescent="0.2">
      <c r="FN1018" s="101">
        <v>1013</v>
      </c>
      <c r="FO1018" s="101">
        <f t="shared" si="502"/>
        <v>47</v>
      </c>
      <c r="FP1018" s="101">
        <f t="shared" si="495"/>
        <v>13</v>
      </c>
      <c r="FQ1018" s="14">
        <f t="shared" si="496"/>
        <v>4</v>
      </c>
      <c r="FR1018" s="101" t="str">
        <f t="shared" si="503"/>
        <v>西方龙专属武器-魂珠-6 2级</v>
      </c>
      <c r="FS1018" s="101">
        <f t="shared" si="504"/>
        <v>6</v>
      </c>
      <c r="FT1018" s="101">
        <f t="shared" si="505"/>
        <v>2</v>
      </c>
      <c r="FU1018" s="101" t="str">
        <f t="shared" si="497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98"/>
        <v>专属强化石3</v>
      </c>
      <c r="FX1018" s="101">
        <f t="shared" si="499"/>
        <v>10</v>
      </c>
      <c r="FY1018" s="101" t="str">
        <f t="shared" si="500"/>
        <v>专属强化石4</v>
      </c>
      <c r="FZ1018" s="101">
        <f t="shared" si="501"/>
        <v>2</v>
      </c>
      <c r="GA1018" s="101">
        <f t="shared" si="506"/>
        <v>0.17</v>
      </c>
      <c r="GB1018" s="101">
        <f t="shared" si="507"/>
        <v>1</v>
      </c>
      <c r="GC1018" s="101">
        <f t="shared" si="508"/>
        <v>9</v>
      </c>
      <c r="GD1018" s="101">
        <f t="shared" si="509"/>
        <v>0</v>
      </c>
      <c r="GE1018" s="101">
        <f t="shared" si="510"/>
        <v>1</v>
      </c>
      <c r="GF1018" s="101">
        <f t="shared" si="511"/>
        <v>2</v>
      </c>
      <c r="GG1018" s="101">
        <f t="shared" si="512"/>
        <v>8.2900000000000001E-2</v>
      </c>
      <c r="GH1018" s="101">
        <f t="shared" si="513"/>
        <v>1</v>
      </c>
      <c r="GI1018" s="101">
        <f t="shared" si="514"/>
        <v>4</v>
      </c>
      <c r="GJ1018" s="101">
        <f t="shared" si="515"/>
        <v>0.33139999999999997</v>
      </c>
      <c r="GK1018" s="101">
        <f t="shared" si="516"/>
        <v>1</v>
      </c>
      <c r="GL1018" s="101">
        <f t="shared" si="517"/>
        <v>9</v>
      </c>
    </row>
    <row r="1019" spans="170:194" ht="16.5" x14ac:dyDescent="0.2">
      <c r="FN1019" s="101">
        <v>1014</v>
      </c>
      <c r="FO1019" s="101">
        <f t="shared" si="502"/>
        <v>48</v>
      </c>
      <c r="FP1019" s="101">
        <f t="shared" si="495"/>
        <v>13</v>
      </c>
      <c r="FQ1019" s="14">
        <f t="shared" si="496"/>
        <v>4</v>
      </c>
      <c r="FR1019" s="101" t="str">
        <f t="shared" si="503"/>
        <v>西方龙专属武器-魂珠-6 3级</v>
      </c>
      <c r="FS1019" s="101">
        <f t="shared" si="504"/>
        <v>6</v>
      </c>
      <c r="FT1019" s="101">
        <f t="shared" si="505"/>
        <v>3</v>
      </c>
      <c r="FU1019" s="101" t="str">
        <f t="shared" si="497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98"/>
        <v>专属强化石3</v>
      </c>
      <c r="FX1019" s="101">
        <f t="shared" si="499"/>
        <v>10</v>
      </c>
      <c r="FY1019" s="101" t="str">
        <f t="shared" si="500"/>
        <v>专属强化石4</v>
      </c>
      <c r="FZ1019" s="101">
        <f t="shared" si="501"/>
        <v>2</v>
      </c>
      <c r="GA1019" s="101">
        <f t="shared" si="506"/>
        <v>0.11</v>
      </c>
      <c r="GB1019" s="101">
        <f t="shared" si="507"/>
        <v>1</v>
      </c>
      <c r="GC1019" s="101">
        <f t="shared" si="508"/>
        <v>14</v>
      </c>
      <c r="GD1019" s="101">
        <f t="shared" si="509"/>
        <v>0</v>
      </c>
      <c r="GE1019" s="101">
        <f t="shared" si="510"/>
        <v>1</v>
      </c>
      <c r="GF1019" s="101">
        <f t="shared" si="511"/>
        <v>3</v>
      </c>
      <c r="GG1019" s="101">
        <f t="shared" si="512"/>
        <v>5.5199999999999999E-2</v>
      </c>
      <c r="GH1019" s="101">
        <f t="shared" si="513"/>
        <v>1</v>
      </c>
      <c r="GI1019" s="101">
        <f t="shared" si="514"/>
        <v>6</v>
      </c>
      <c r="GJ1019" s="101">
        <f t="shared" si="515"/>
        <v>0.221</v>
      </c>
      <c r="GK1019" s="101">
        <f t="shared" si="516"/>
        <v>1</v>
      </c>
      <c r="GL1019" s="101">
        <f t="shared" si="517"/>
        <v>14</v>
      </c>
    </row>
    <row r="1020" spans="170:194" ht="16.5" x14ac:dyDescent="0.2">
      <c r="FN1020" s="101">
        <v>1015</v>
      </c>
      <c r="FO1020" s="101">
        <f t="shared" si="502"/>
        <v>49</v>
      </c>
      <c r="FP1020" s="101">
        <f t="shared" si="495"/>
        <v>13</v>
      </c>
      <c r="FQ1020" s="14">
        <f t="shared" si="496"/>
        <v>4</v>
      </c>
      <c r="FR1020" s="101" t="str">
        <f t="shared" si="503"/>
        <v>西方龙专属武器-魂珠-6 4级</v>
      </c>
      <c r="FS1020" s="101">
        <f t="shared" si="504"/>
        <v>6</v>
      </c>
      <c r="FT1020" s="101">
        <f t="shared" si="505"/>
        <v>4</v>
      </c>
      <c r="FU1020" s="101" t="str">
        <f t="shared" si="497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98"/>
        <v>专属强化石3</v>
      </c>
      <c r="FX1020" s="101">
        <f t="shared" si="499"/>
        <v>15</v>
      </c>
      <c r="FY1020" s="101" t="str">
        <f t="shared" si="500"/>
        <v>专属强化石4</v>
      </c>
      <c r="FZ1020" s="101">
        <f t="shared" si="501"/>
        <v>3</v>
      </c>
      <c r="GA1020" s="101">
        <f t="shared" si="506"/>
        <v>0.1</v>
      </c>
      <c r="GB1020" s="101">
        <f t="shared" si="507"/>
        <v>1</v>
      </c>
      <c r="GC1020" s="101">
        <f t="shared" si="508"/>
        <v>15</v>
      </c>
      <c r="GD1020" s="101">
        <f t="shared" si="509"/>
        <v>0</v>
      </c>
      <c r="GE1020" s="101">
        <f t="shared" si="510"/>
        <v>1</v>
      </c>
      <c r="GF1020" s="101">
        <f t="shared" si="511"/>
        <v>4</v>
      </c>
      <c r="GG1020" s="101">
        <f t="shared" si="512"/>
        <v>4.9700000000000001E-2</v>
      </c>
      <c r="GH1020" s="101">
        <f t="shared" si="513"/>
        <v>1</v>
      </c>
      <c r="GI1020" s="101">
        <f t="shared" si="514"/>
        <v>7</v>
      </c>
      <c r="GJ1020" s="101">
        <f t="shared" si="515"/>
        <v>0.19889999999999999</v>
      </c>
      <c r="GK1020" s="101">
        <f t="shared" si="516"/>
        <v>1</v>
      </c>
      <c r="GL1020" s="101">
        <f t="shared" si="517"/>
        <v>15</v>
      </c>
    </row>
    <row r="1021" spans="170:194" ht="16.5" x14ac:dyDescent="0.2">
      <c r="FN1021" s="101">
        <v>1016</v>
      </c>
      <c r="FO1021" s="101">
        <f t="shared" si="502"/>
        <v>50</v>
      </c>
      <c r="FP1021" s="101">
        <f t="shared" si="495"/>
        <v>13</v>
      </c>
      <c r="FQ1021" s="14">
        <f t="shared" si="496"/>
        <v>4</v>
      </c>
      <c r="FR1021" s="101" t="str">
        <f t="shared" si="503"/>
        <v>西方龙专属武器-魂珠-6 5级</v>
      </c>
      <c r="FS1021" s="101">
        <f t="shared" si="504"/>
        <v>6</v>
      </c>
      <c r="FT1021" s="101">
        <f t="shared" si="505"/>
        <v>5</v>
      </c>
      <c r="FU1021" s="101" t="str">
        <f t="shared" si="497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98"/>
        <v>专属强化石3</v>
      </c>
      <c r="FX1021" s="101">
        <f t="shared" si="499"/>
        <v>15</v>
      </c>
      <c r="FY1021" s="101" t="str">
        <f t="shared" si="500"/>
        <v>专属强化石4</v>
      </c>
      <c r="FZ1021" s="101">
        <f t="shared" si="501"/>
        <v>3</v>
      </c>
      <c r="GA1021" s="101">
        <f t="shared" si="506"/>
        <v>0.06</v>
      </c>
      <c r="GB1021" s="101">
        <f t="shared" si="507"/>
        <v>1</v>
      </c>
      <c r="GC1021" s="101">
        <f t="shared" si="508"/>
        <v>24</v>
      </c>
      <c r="GD1021" s="101">
        <f t="shared" si="509"/>
        <v>0</v>
      </c>
      <c r="GE1021" s="101">
        <f t="shared" si="510"/>
        <v>1</v>
      </c>
      <c r="GF1021" s="101">
        <f t="shared" si="511"/>
        <v>6</v>
      </c>
      <c r="GG1021" s="101">
        <f t="shared" si="512"/>
        <v>3.1099999999999999E-2</v>
      </c>
      <c r="GH1021" s="101">
        <f t="shared" si="513"/>
        <v>1</v>
      </c>
      <c r="GI1021" s="101">
        <f t="shared" si="514"/>
        <v>11</v>
      </c>
      <c r="GJ1021" s="101">
        <f t="shared" si="515"/>
        <v>0.12429999999999999</v>
      </c>
      <c r="GK1021" s="101">
        <f t="shared" si="516"/>
        <v>1</v>
      </c>
      <c r="GL1021" s="101">
        <f t="shared" si="517"/>
        <v>24</v>
      </c>
    </row>
    <row r="1022" spans="170:194" ht="16.5" x14ac:dyDescent="0.2">
      <c r="FN1022" s="101">
        <v>1017</v>
      </c>
      <c r="FO1022" s="101">
        <f t="shared" si="502"/>
        <v>51</v>
      </c>
      <c r="FP1022" s="101">
        <f t="shared" si="495"/>
        <v>13</v>
      </c>
      <c r="FQ1022" s="14">
        <f t="shared" si="496"/>
        <v>4</v>
      </c>
      <c r="FR1022" s="101" t="str">
        <f t="shared" si="503"/>
        <v>西方龙专属武器-魂珠-6 6级</v>
      </c>
      <c r="FS1022" s="101">
        <f t="shared" si="504"/>
        <v>6</v>
      </c>
      <c r="FT1022" s="101">
        <f t="shared" si="505"/>
        <v>6</v>
      </c>
      <c r="FU1022" s="101" t="str">
        <f t="shared" si="497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98"/>
        <v>专属强化石3</v>
      </c>
      <c r="FX1022" s="101">
        <f t="shared" si="499"/>
        <v>20</v>
      </c>
      <c r="FY1022" s="101" t="str">
        <f t="shared" si="500"/>
        <v>专属强化石4</v>
      </c>
      <c r="FZ1022" s="101">
        <f t="shared" si="501"/>
        <v>4</v>
      </c>
      <c r="GA1022" s="101">
        <f t="shared" si="506"/>
        <v>0.05</v>
      </c>
      <c r="GB1022" s="101">
        <f t="shared" si="507"/>
        <v>1</v>
      </c>
      <c r="GC1022" s="101">
        <f t="shared" si="508"/>
        <v>29</v>
      </c>
      <c r="GD1022" s="101">
        <f t="shared" si="509"/>
        <v>0</v>
      </c>
      <c r="GE1022" s="101">
        <f t="shared" si="510"/>
        <v>1</v>
      </c>
      <c r="GF1022" s="101">
        <f t="shared" si="511"/>
        <v>7</v>
      </c>
      <c r="GG1022" s="101">
        <f t="shared" si="512"/>
        <v>2.5499999999999998E-2</v>
      </c>
      <c r="GH1022" s="101">
        <f t="shared" si="513"/>
        <v>1</v>
      </c>
      <c r="GI1022" s="101">
        <f t="shared" si="514"/>
        <v>14</v>
      </c>
      <c r="GJ1022" s="101">
        <f t="shared" si="515"/>
        <v>0.10199999999999999</v>
      </c>
      <c r="GK1022" s="101">
        <f t="shared" si="516"/>
        <v>1</v>
      </c>
      <c r="GL1022" s="101">
        <f t="shared" si="517"/>
        <v>29</v>
      </c>
    </row>
    <row r="1023" spans="170:194" ht="16.5" x14ac:dyDescent="0.2">
      <c r="FN1023" s="101">
        <v>1018</v>
      </c>
      <c r="FO1023" s="101">
        <f t="shared" si="502"/>
        <v>52</v>
      </c>
      <c r="FP1023" s="101">
        <f t="shared" si="495"/>
        <v>13</v>
      </c>
      <c r="FQ1023" s="14">
        <f t="shared" si="496"/>
        <v>4</v>
      </c>
      <c r="FR1023" s="101" t="str">
        <f t="shared" si="503"/>
        <v>西方龙专属武器-魂珠-6 7级</v>
      </c>
      <c r="FS1023" s="101">
        <f t="shared" si="504"/>
        <v>6</v>
      </c>
      <c r="FT1023" s="101">
        <f t="shared" si="505"/>
        <v>7</v>
      </c>
      <c r="FU1023" s="101" t="str">
        <f t="shared" si="497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98"/>
        <v>专属强化石3</v>
      </c>
      <c r="FX1023" s="101">
        <f t="shared" si="499"/>
        <v>25</v>
      </c>
      <c r="FY1023" s="101" t="str">
        <f t="shared" si="500"/>
        <v>专属强化石4</v>
      </c>
      <c r="FZ1023" s="101">
        <f t="shared" si="501"/>
        <v>5</v>
      </c>
      <c r="GA1023" s="101">
        <f t="shared" si="506"/>
        <v>0.04</v>
      </c>
      <c r="GB1023" s="101">
        <f t="shared" si="507"/>
        <v>1</v>
      </c>
      <c r="GC1023" s="101">
        <f t="shared" si="508"/>
        <v>38</v>
      </c>
      <c r="GD1023" s="101">
        <f t="shared" si="509"/>
        <v>0</v>
      </c>
      <c r="GE1023" s="101">
        <f t="shared" si="510"/>
        <v>1</v>
      </c>
      <c r="GF1023" s="101">
        <f t="shared" si="511"/>
        <v>9</v>
      </c>
      <c r="GG1023" s="101">
        <f t="shared" si="512"/>
        <v>1.9699999999999999E-2</v>
      </c>
      <c r="GH1023" s="101">
        <f t="shared" si="513"/>
        <v>1</v>
      </c>
      <c r="GI1023" s="101">
        <f t="shared" si="514"/>
        <v>18</v>
      </c>
      <c r="GJ1023" s="101">
        <f t="shared" si="515"/>
        <v>7.8899999999999998E-2</v>
      </c>
      <c r="GK1023" s="101">
        <f t="shared" si="516"/>
        <v>1</v>
      </c>
      <c r="GL1023" s="101">
        <f t="shared" si="517"/>
        <v>38</v>
      </c>
    </row>
    <row r="1024" spans="170:194" ht="16.5" x14ac:dyDescent="0.2">
      <c r="FN1024" s="101">
        <v>1019</v>
      </c>
      <c r="FO1024" s="101">
        <f t="shared" si="502"/>
        <v>53</v>
      </c>
      <c r="FP1024" s="101">
        <f t="shared" si="495"/>
        <v>13</v>
      </c>
      <c r="FQ1024" s="14">
        <f t="shared" si="496"/>
        <v>4</v>
      </c>
      <c r="FR1024" s="101" t="str">
        <f t="shared" si="503"/>
        <v>西方龙专属武器-魂珠-6 8级</v>
      </c>
      <c r="FS1024" s="101">
        <f t="shared" si="504"/>
        <v>6</v>
      </c>
      <c r="FT1024" s="101">
        <f t="shared" si="505"/>
        <v>8</v>
      </c>
      <c r="FU1024" s="101" t="str">
        <f t="shared" si="497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98"/>
        <v>专属强化石3</v>
      </c>
      <c r="FX1024" s="101">
        <f t="shared" si="499"/>
        <v>35</v>
      </c>
      <c r="FY1024" s="101" t="str">
        <f t="shared" si="500"/>
        <v>专属强化石4</v>
      </c>
      <c r="FZ1024" s="101">
        <f t="shared" si="501"/>
        <v>7</v>
      </c>
      <c r="GA1024" s="101">
        <f t="shared" si="506"/>
        <v>0.03</v>
      </c>
      <c r="GB1024" s="101">
        <f t="shared" si="507"/>
        <v>1</v>
      </c>
      <c r="GC1024" s="101">
        <f t="shared" si="508"/>
        <v>44</v>
      </c>
      <c r="GD1024" s="101">
        <f t="shared" si="509"/>
        <v>0</v>
      </c>
      <c r="GE1024" s="101">
        <f t="shared" si="510"/>
        <v>1</v>
      </c>
      <c r="GF1024" s="101">
        <f t="shared" si="511"/>
        <v>10</v>
      </c>
      <c r="GG1024" s="101">
        <f t="shared" si="512"/>
        <v>1.7100000000000001E-2</v>
      </c>
      <c r="GH1024" s="101">
        <f t="shared" si="513"/>
        <v>1</v>
      </c>
      <c r="GI1024" s="101">
        <f t="shared" si="514"/>
        <v>21</v>
      </c>
      <c r="GJ1024" s="101">
        <f t="shared" si="515"/>
        <v>6.8199999999999997E-2</v>
      </c>
      <c r="GK1024" s="101">
        <f t="shared" si="516"/>
        <v>1</v>
      </c>
      <c r="GL1024" s="101">
        <f t="shared" si="517"/>
        <v>44</v>
      </c>
    </row>
    <row r="1025" spans="170:194" ht="16.5" x14ac:dyDescent="0.2">
      <c r="FN1025" s="101">
        <v>1020</v>
      </c>
      <c r="FO1025" s="101">
        <f t="shared" si="502"/>
        <v>54</v>
      </c>
      <c r="FP1025" s="101">
        <f t="shared" si="495"/>
        <v>13</v>
      </c>
      <c r="FQ1025" s="14">
        <f t="shared" si="496"/>
        <v>4</v>
      </c>
      <c r="FR1025" s="101" t="str">
        <f t="shared" si="503"/>
        <v>西方龙专属武器-魂珠-6 9级</v>
      </c>
      <c r="FS1025" s="101">
        <f t="shared" si="504"/>
        <v>6</v>
      </c>
      <c r="FT1025" s="101">
        <f t="shared" si="505"/>
        <v>9</v>
      </c>
      <c r="FU1025" s="101" t="str">
        <f t="shared" si="497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98"/>
        <v>专属强化石3</v>
      </c>
      <c r="FX1025" s="101">
        <f t="shared" si="499"/>
        <v>40</v>
      </c>
      <c r="FY1025" s="101" t="str">
        <f t="shared" si="500"/>
        <v>专属强化石4</v>
      </c>
      <c r="FZ1025" s="101">
        <f t="shared" si="501"/>
        <v>8</v>
      </c>
      <c r="GA1025" s="101">
        <f t="shared" si="506"/>
        <v>0.02</v>
      </c>
      <c r="GB1025" s="101">
        <f t="shared" si="507"/>
        <v>1</v>
      </c>
      <c r="GC1025" s="101">
        <f t="shared" si="508"/>
        <v>62</v>
      </c>
      <c r="GD1025" s="101">
        <f t="shared" si="509"/>
        <v>0</v>
      </c>
      <c r="GE1025" s="101">
        <f t="shared" si="510"/>
        <v>1</v>
      </c>
      <c r="GF1025" s="101">
        <f t="shared" si="511"/>
        <v>15</v>
      </c>
      <c r="GG1025" s="101">
        <f t="shared" si="512"/>
        <v>1.21E-2</v>
      </c>
      <c r="GH1025" s="101">
        <f t="shared" si="513"/>
        <v>1</v>
      </c>
      <c r="GI1025" s="101">
        <f t="shared" si="514"/>
        <v>29</v>
      </c>
      <c r="GJ1025" s="101">
        <f t="shared" si="515"/>
        <v>4.82E-2</v>
      </c>
      <c r="GK1025" s="101">
        <f t="shared" si="516"/>
        <v>1</v>
      </c>
      <c r="GL1025" s="101">
        <f t="shared" si="517"/>
        <v>62</v>
      </c>
    </row>
    <row r="1026" spans="170:194" ht="16.5" x14ac:dyDescent="0.2">
      <c r="FN1026" s="101">
        <v>1021</v>
      </c>
      <c r="FO1026" s="101">
        <f t="shared" si="502"/>
        <v>0</v>
      </c>
      <c r="FP1026" s="101">
        <f t="shared" si="495"/>
        <v>13</v>
      </c>
      <c r="FQ1026" s="14">
        <f t="shared" si="496"/>
        <v>4</v>
      </c>
      <c r="FR1026" s="101" t="str">
        <f t="shared" si="503"/>
        <v>西方龙专属武器-魂珠-7 0级</v>
      </c>
      <c r="FS1026" s="101">
        <f t="shared" si="504"/>
        <v>7</v>
      </c>
      <c r="FT1026" s="101">
        <f t="shared" si="505"/>
        <v>0</v>
      </c>
      <c r="FU1026" s="101" t="str">
        <f t="shared" si="497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98"/>
        <v/>
      </c>
      <c r="FX1026" s="101" t="str">
        <f t="shared" si="499"/>
        <v/>
      </c>
      <c r="FY1026" s="101" t="str">
        <f t="shared" si="500"/>
        <v/>
      </c>
      <c r="FZ1026" s="101" t="str">
        <f t="shared" si="501"/>
        <v/>
      </c>
      <c r="GA1026" s="101" t="str">
        <f t="shared" si="506"/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1"/>
        <v/>
      </c>
      <c r="GG1026" s="101" t="str">
        <f t="shared" si="512"/>
        <v/>
      </c>
      <c r="GH1026" s="101" t="str">
        <f t="shared" si="513"/>
        <v/>
      </c>
      <c r="GI1026" s="101" t="str">
        <f t="shared" si="514"/>
        <v/>
      </c>
      <c r="GJ1026" s="101" t="str">
        <f t="shared" si="515"/>
        <v/>
      </c>
      <c r="GK1026" s="101" t="str">
        <f t="shared" si="516"/>
        <v/>
      </c>
      <c r="GL1026" s="101" t="str">
        <f t="shared" si="517"/>
        <v/>
      </c>
    </row>
    <row r="1027" spans="170:194" ht="16.5" x14ac:dyDescent="0.2">
      <c r="FN1027" s="101">
        <v>1022</v>
      </c>
      <c r="FO1027" s="101">
        <f t="shared" si="502"/>
        <v>55</v>
      </c>
      <c r="FP1027" s="101">
        <f t="shared" si="495"/>
        <v>13</v>
      </c>
      <c r="FQ1027" s="14">
        <f t="shared" si="496"/>
        <v>4</v>
      </c>
      <c r="FR1027" s="101" t="str">
        <f t="shared" si="503"/>
        <v>西方龙专属武器-魂珠-7 1级</v>
      </c>
      <c r="FS1027" s="101">
        <f t="shared" si="504"/>
        <v>7</v>
      </c>
      <c r="FT1027" s="101">
        <f t="shared" si="505"/>
        <v>1</v>
      </c>
      <c r="FU1027" s="101" t="str">
        <f t="shared" si="497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98"/>
        <v>专属强化石3</v>
      </c>
      <c r="FX1027" s="101">
        <f t="shared" si="499"/>
        <v>6</v>
      </c>
      <c r="FY1027" s="101" t="str">
        <f t="shared" si="500"/>
        <v>专属强化石4</v>
      </c>
      <c r="FZ1027" s="101">
        <f t="shared" si="501"/>
        <v>2</v>
      </c>
      <c r="GA1027" s="101">
        <f t="shared" si="506"/>
        <v>0.2</v>
      </c>
      <c r="GB1027" s="101">
        <f t="shared" si="507"/>
        <v>1</v>
      </c>
      <c r="GC1027" s="101">
        <f t="shared" si="508"/>
        <v>8</v>
      </c>
      <c r="GD1027" s="101">
        <f t="shared" si="509"/>
        <v>0</v>
      </c>
      <c r="GE1027" s="101">
        <f t="shared" si="510"/>
        <v>1</v>
      </c>
      <c r="GF1027" s="101">
        <f t="shared" si="511"/>
        <v>2</v>
      </c>
      <c r="GG1027" s="101">
        <f t="shared" si="512"/>
        <v>9.9400000000000002E-2</v>
      </c>
      <c r="GH1027" s="101">
        <f t="shared" si="513"/>
        <v>1</v>
      </c>
      <c r="GI1027" s="101">
        <f t="shared" si="514"/>
        <v>4</v>
      </c>
      <c r="GJ1027" s="101">
        <f t="shared" si="515"/>
        <v>0.3977</v>
      </c>
      <c r="GK1027" s="101">
        <f t="shared" si="516"/>
        <v>1</v>
      </c>
      <c r="GL1027" s="101">
        <f t="shared" si="517"/>
        <v>8</v>
      </c>
    </row>
    <row r="1028" spans="170:194" ht="16.5" x14ac:dyDescent="0.2">
      <c r="FN1028" s="101">
        <v>1023</v>
      </c>
      <c r="FO1028" s="101">
        <f t="shared" si="502"/>
        <v>56</v>
      </c>
      <c r="FP1028" s="101">
        <f t="shared" si="495"/>
        <v>13</v>
      </c>
      <c r="FQ1028" s="14">
        <f t="shared" si="496"/>
        <v>4</v>
      </c>
      <c r="FR1028" s="101" t="str">
        <f t="shared" si="503"/>
        <v>西方龙专属武器-魂珠-7 2级</v>
      </c>
      <c r="FS1028" s="101">
        <f t="shared" si="504"/>
        <v>7</v>
      </c>
      <c r="FT1028" s="101">
        <f t="shared" si="505"/>
        <v>2</v>
      </c>
      <c r="FU1028" s="101" t="str">
        <f t="shared" si="497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98"/>
        <v>专属强化石3</v>
      </c>
      <c r="FX1028" s="101">
        <f t="shared" si="499"/>
        <v>6</v>
      </c>
      <c r="FY1028" s="101" t="str">
        <f t="shared" si="500"/>
        <v>专属强化石4</v>
      </c>
      <c r="FZ1028" s="101">
        <f t="shared" si="501"/>
        <v>2</v>
      </c>
      <c r="GA1028" s="101">
        <f t="shared" si="506"/>
        <v>0.1</v>
      </c>
      <c r="GB1028" s="101">
        <f t="shared" si="507"/>
        <v>1</v>
      </c>
      <c r="GC1028" s="101">
        <f t="shared" si="508"/>
        <v>15</v>
      </c>
      <c r="GD1028" s="101">
        <f t="shared" si="509"/>
        <v>0</v>
      </c>
      <c r="GE1028" s="101">
        <f t="shared" si="510"/>
        <v>1</v>
      </c>
      <c r="GF1028" s="101">
        <f t="shared" si="511"/>
        <v>4</v>
      </c>
      <c r="GG1028" s="101">
        <f t="shared" si="512"/>
        <v>4.9700000000000001E-2</v>
      </c>
      <c r="GH1028" s="101">
        <f t="shared" si="513"/>
        <v>1</v>
      </c>
      <c r="GI1028" s="101">
        <f t="shared" si="514"/>
        <v>7</v>
      </c>
      <c r="GJ1028" s="101">
        <f t="shared" si="515"/>
        <v>0.19889999999999999</v>
      </c>
      <c r="GK1028" s="101">
        <f t="shared" si="516"/>
        <v>1</v>
      </c>
      <c r="GL1028" s="101">
        <f t="shared" si="517"/>
        <v>15</v>
      </c>
    </row>
    <row r="1029" spans="170:194" ht="16.5" x14ac:dyDescent="0.2">
      <c r="FN1029" s="101">
        <v>1024</v>
      </c>
      <c r="FO1029" s="101">
        <f t="shared" si="502"/>
        <v>57</v>
      </c>
      <c r="FP1029" s="101">
        <f t="shared" si="495"/>
        <v>13</v>
      </c>
      <c r="FQ1029" s="14">
        <f t="shared" si="496"/>
        <v>4</v>
      </c>
      <c r="FR1029" s="101" t="str">
        <f t="shared" si="503"/>
        <v>西方龙专属武器-魂珠-7 3级</v>
      </c>
      <c r="FS1029" s="101">
        <f t="shared" si="504"/>
        <v>7</v>
      </c>
      <c r="FT1029" s="101">
        <f t="shared" si="505"/>
        <v>3</v>
      </c>
      <c r="FU1029" s="101" t="str">
        <f t="shared" si="497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98"/>
        <v>专属强化石3</v>
      </c>
      <c r="FX1029" s="101">
        <f t="shared" si="499"/>
        <v>9</v>
      </c>
      <c r="FY1029" s="101" t="str">
        <f t="shared" si="500"/>
        <v>专属强化石4</v>
      </c>
      <c r="FZ1029" s="101">
        <f t="shared" si="501"/>
        <v>3</v>
      </c>
      <c r="GA1029" s="101">
        <f t="shared" si="506"/>
        <v>0.1</v>
      </c>
      <c r="GB1029" s="101">
        <f t="shared" si="507"/>
        <v>1</v>
      </c>
      <c r="GC1029" s="101">
        <f t="shared" si="508"/>
        <v>15</v>
      </c>
      <c r="GD1029" s="101">
        <f t="shared" si="509"/>
        <v>0</v>
      </c>
      <c r="GE1029" s="101">
        <f t="shared" si="510"/>
        <v>1</v>
      </c>
      <c r="GF1029" s="101">
        <f t="shared" si="511"/>
        <v>4</v>
      </c>
      <c r="GG1029" s="101">
        <f t="shared" si="512"/>
        <v>4.9700000000000001E-2</v>
      </c>
      <c r="GH1029" s="101">
        <f t="shared" si="513"/>
        <v>1</v>
      </c>
      <c r="GI1029" s="101">
        <f t="shared" si="514"/>
        <v>7</v>
      </c>
      <c r="GJ1029" s="101">
        <f t="shared" si="515"/>
        <v>0.19889999999999999</v>
      </c>
      <c r="GK1029" s="101">
        <f t="shared" si="516"/>
        <v>1</v>
      </c>
      <c r="GL1029" s="101">
        <f t="shared" si="517"/>
        <v>15</v>
      </c>
    </row>
    <row r="1030" spans="170:194" ht="16.5" x14ac:dyDescent="0.2">
      <c r="FN1030" s="101">
        <v>1025</v>
      </c>
      <c r="FO1030" s="101">
        <f t="shared" si="502"/>
        <v>58</v>
      </c>
      <c r="FP1030" s="101">
        <f t="shared" si="495"/>
        <v>13</v>
      </c>
      <c r="FQ1030" s="14">
        <f t="shared" si="496"/>
        <v>4</v>
      </c>
      <c r="FR1030" s="101" t="str">
        <f t="shared" si="503"/>
        <v>西方龙专属武器-魂珠-7 4级</v>
      </c>
      <c r="FS1030" s="101">
        <f t="shared" si="504"/>
        <v>7</v>
      </c>
      <c r="FT1030" s="101">
        <f t="shared" si="505"/>
        <v>4</v>
      </c>
      <c r="FU1030" s="101" t="str">
        <f t="shared" si="497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98"/>
        <v>专属强化石3</v>
      </c>
      <c r="FX1030" s="101">
        <f t="shared" si="499"/>
        <v>12</v>
      </c>
      <c r="FY1030" s="101" t="str">
        <f t="shared" si="500"/>
        <v>专属强化石4</v>
      </c>
      <c r="FZ1030" s="101">
        <f t="shared" si="501"/>
        <v>4</v>
      </c>
      <c r="GA1030" s="101">
        <f t="shared" si="506"/>
        <v>0.08</v>
      </c>
      <c r="GB1030" s="101">
        <f t="shared" si="507"/>
        <v>1</v>
      </c>
      <c r="GC1030" s="101">
        <f t="shared" si="508"/>
        <v>19</v>
      </c>
      <c r="GD1030" s="101">
        <f t="shared" si="509"/>
        <v>0</v>
      </c>
      <c r="GE1030" s="101">
        <f t="shared" si="510"/>
        <v>1</v>
      </c>
      <c r="GF1030" s="101">
        <f t="shared" si="511"/>
        <v>4</v>
      </c>
      <c r="GG1030" s="101">
        <f t="shared" si="512"/>
        <v>3.9800000000000002E-2</v>
      </c>
      <c r="GH1030" s="101">
        <f t="shared" si="513"/>
        <v>1</v>
      </c>
      <c r="GI1030" s="101">
        <f t="shared" si="514"/>
        <v>9</v>
      </c>
      <c r="GJ1030" s="101">
        <f t="shared" si="515"/>
        <v>0.15909999999999999</v>
      </c>
      <c r="GK1030" s="101">
        <f t="shared" si="516"/>
        <v>1</v>
      </c>
      <c r="GL1030" s="101">
        <f t="shared" si="517"/>
        <v>19</v>
      </c>
    </row>
    <row r="1031" spans="170:194" ht="16.5" x14ac:dyDescent="0.2">
      <c r="FN1031" s="101">
        <v>1026</v>
      </c>
      <c r="FO1031" s="101">
        <f t="shared" si="502"/>
        <v>59</v>
      </c>
      <c r="FP1031" s="101">
        <f t="shared" ref="FP1031:FP1094" si="518">INT((FN1031-1)/80+1)</f>
        <v>13</v>
      </c>
      <c r="FQ1031" s="14">
        <f t="shared" ref="FQ1031:FQ1094" si="519">INDEX($FJ$6:$FJ$26,FP1031)</f>
        <v>4</v>
      </c>
      <c r="FR1031" s="101" t="str">
        <f t="shared" si="503"/>
        <v>西方龙专属武器-魂珠-7 5级</v>
      </c>
      <c r="FS1031" s="101">
        <f t="shared" si="504"/>
        <v>7</v>
      </c>
      <c r="FT1031" s="101">
        <f t="shared" si="505"/>
        <v>5</v>
      </c>
      <c r="FU1031" s="101" t="str">
        <f t="shared" ref="FU1031:FU1094" si="520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521">IF($FT1031&gt;0,IF(INDEX($EI$6:$EI$77,$FO1031)&gt;=FW$3,INDEX(EL$6:EL$77,$FO1031),""),"")</f>
        <v>专属强化石3</v>
      </c>
      <c r="FX1031" s="101">
        <f t="shared" ref="FX1031:FX1094" si="522">IF($FT1031&gt;0,IF(INDEX($EI$6:$EI$77,$FO1031)&gt;=FX$3,INDEX(EM$6:EM$77,$FO1031),""),"")</f>
        <v>12</v>
      </c>
      <c r="FY1031" s="101" t="str">
        <f t="shared" ref="FY1031:FY1094" si="523">IF($FT1031&gt;0,IF(INDEX($EI$6:$EI$77,$FO1031)&gt;=FY$3,INDEX(EN$6:EN$77,$FO1031),""),"")</f>
        <v>专属强化石4</v>
      </c>
      <c r="FZ1031" s="101">
        <f t="shared" ref="FZ1031:FZ1094" si="524">IF($FT1031&gt;0,IF(INDEX($EI$6:$EI$77,$FO1031)&gt;=FZ$3,INDEX(EO$6:EO$77,$FO1031),""),"")</f>
        <v>4</v>
      </c>
      <c r="GA1031" s="101">
        <f t="shared" si="506"/>
        <v>0.05</v>
      </c>
      <c r="GB1031" s="101">
        <f t="shared" si="507"/>
        <v>1</v>
      </c>
      <c r="GC1031" s="101">
        <f t="shared" si="508"/>
        <v>30</v>
      </c>
      <c r="GD1031" s="101">
        <f t="shared" si="509"/>
        <v>0</v>
      </c>
      <c r="GE1031" s="101">
        <f t="shared" si="510"/>
        <v>1</v>
      </c>
      <c r="GF1031" s="101">
        <f t="shared" si="511"/>
        <v>7</v>
      </c>
      <c r="GG1031" s="101">
        <f t="shared" si="512"/>
        <v>2.4899999999999999E-2</v>
      </c>
      <c r="GH1031" s="101">
        <f t="shared" si="513"/>
        <v>1</v>
      </c>
      <c r="GI1031" s="101">
        <f t="shared" si="514"/>
        <v>14</v>
      </c>
      <c r="GJ1031" s="101">
        <f t="shared" si="515"/>
        <v>9.9400000000000002E-2</v>
      </c>
      <c r="GK1031" s="101">
        <f t="shared" si="516"/>
        <v>1</v>
      </c>
      <c r="GL1031" s="101">
        <f t="shared" si="517"/>
        <v>30</v>
      </c>
    </row>
    <row r="1032" spans="170:194" ht="16.5" x14ac:dyDescent="0.2">
      <c r="FN1032" s="101">
        <v>1027</v>
      </c>
      <c r="FO1032" s="101">
        <f t="shared" si="502"/>
        <v>60</v>
      </c>
      <c r="FP1032" s="101">
        <f t="shared" si="518"/>
        <v>13</v>
      </c>
      <c r="FQ1032" s="14">
        <f t="shared" si="519"/>
        <v>4</v>
      </c>
      <c r="FR1032" s="101" t="str">
        <f t="shared" si="503"/>
        <v>西方龙专属武器-魂珠-7 6级</v>
      </c>
      <c r="FS1032" s="101">
        <f t="shared" si="504"/>
        <v>7</v>
      </c>
      <c r="FT1032" s="101">
        <f t="shared" si="505"/>
        <v>6</v>
      </c>
      <c r="FU1032" s="101" t="str">
        <f t="shared" si="520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521"/>
        <v>专属强化石3</v>
      </c>
      <c r="FX1032" s="101">
        <f t="shared" si="522"/>
        <v>15</v>
      </c>
      <c r="FY1032" s="101" t="str">
        <f t="shared" si="523"/>
        <v>专属强化石4</v>
      </c>
      <c r="FZ1032" s="101">
        <f t="shared" si="524"/>
        <v>5</v>
      </c>
      <c r="GA1032" s="101">
        <f t="shared" si="506"/>
        <v>0.04</v>
      </c>
      <c r="GB1032" s="101">
        <f t="shared" si="507"/>
        <v>1</v>
      </c>
      <c r="GC1032" s="101">
        <f t="shared" si="508"/>
        <v>39</v>
      </c>
      <c r="GD1032" s="101">
        <f t="shared" si="509"/>
        <v>0</v>
      </c>
      <c r="GE1032" s="101">
        <f t="shared" si="510"/>
        <v>1</v>
      </c>
      <c r="GF1032" s="101">
        <f t="shared" si="511"/>
        <v>9</v>
      </c>
      <c r="GG1032" s="101">
        <f t="shared" si="512"/>
        <v>1.9099999999999999E-2</v>
      </c>
      <c r="GH1032" s="101">
        <f t="shared" si="513"/>
        <v>1</v>
      </c>
      <c r="GI1032" s="101">
        <f t="shared" si="514"/>
        <v>18</v>
      </c>
      <c r="GJ1032" s="101">
        <f t="shared" si="515"/>
        <v>7.6499999999999999E-2</v>
      </c>
      <c r="GK1032" s="101">
        <f t="shared" si="516"/>
        <v>1</v>
      </c>
      <c r="GL1032" s="101">
        <f t="shared" si="517"/>
        <v>39</v>
      </c>
    </row>
    <row r="1033" spans="170:194" ht="16.5" x14ac:dyDescent="0.2">
      <c r="FN1033" s="101">
        <v>1028</v>
      </c>
      <c r="FO1033" s="101">
        <f t="shared" si="502"/>
        <v>61</v>
      </c>
      <c r="FP1033" s="101">
        <f t="shared" si="518"/>
        <v>13</v>
      </c>
      <c r="FQ1033" s="14">
        <f t="shared" si="519"/>
        <v>4</v>
      </c>
      <c r="FR1033" s="101" t="str">
        <f t="shared" si="503"/>
        <v>西方龙专属武器-魂珠-7 7级</v>
      </c>
      <c r="FS1033" s="101">
        <f t="shared" si="504"/>
        <v>7</v>
      </c>
      <c r="FT1033" s="101">
        <f t="shared" si="505"/>
        <v>7</v>
      </c>
      <c r="FU1033" s="101" t="str">
        <f t="shared" si="520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521"/>
        <v>专属强化石3</v>
      </c>
      <c r="FX1033" s="101">
        <f t="shared" si="522"/>
        <v>21</v>
      </c>
      <c r="FY1033" s="101" t="str">
        <f t="shared" si="523"/>
        <v>专属强化石4</v>
      </c>
      <c r="FZ1033" s="101">
        <f t="shared" si="524"/>
        <v>7</v>
      </c>
      <c r="GA1033" s="101">
        <f t="shared" si="506"/>
        <v>0.03</v>
      </c>
      <c r="GB1033" s="101">
        <f t="shared" si="507"/>
        <v>1</v>
      </c>
      <c r="GC1033" s="101">
        <f t="shared" si="508"/>
        <v>45</v>
      </c>
      <c r="GD1033" s="101">
        <f t="shared" si="509"/>
        <v>0</v>
      </c>
      <c r="GE1033" s="101">
        <f t="shared" si="510"/>
        <v>1</v>
      </c>
      <c r="GF1033" s="101">
        <f t="shared" si="511"/>
        <v>11</v>
      </c>
      <c r="GG1033" s="101">
        <f t="shared" si="512"/>
        <v>1.66E-2</v>
      </c>
      <c r="GH1033" s="101">
        <f t="shared" si="513"/>
        <v>1</v>
      </c>
      <c r="GI1033" s="101">
        <f t="shared" si="514"/>
        <v>21</v>
      </c>
      <c r="GJ1033" s="101">
        <f t="shared" si="515"/>
        <v>6.6299999999999998E-2</v>
      </c>
      <c r="GK1033" s="101">
        <f t="shared" si="516"/>
        <v>1</v>
      </c>
      <c r="GL1033" s="101">
        <f t="shared" si="517"/>
        <v>45</v>
      </c>
    </row>
    <row r="1034" spans="170:194" ht="16.5" x14ac:dyDescent="0.2">
      <c r="FN1034" s="101">
        <v>1029</v>
      </c>
      <c r="FO1034" s="101">
        <f t="shared" si="502"/>
        <v>62</v>
      </c>
      <c r="FP1034" s="101">
        <f t="shared" si="518"/>
        <v>13</v>
      </c>
      <c r="FQ1034" s="14">
        <f t="shared" si="519"/>
        <v>4</v>
      </c>
      <c r="FR1034" s="101" t="str">
        <f t="shared" si="503"/>
        <v>西方龙专属武器-魂珠-7 8级</v>
      </c>
      <c r="FS1034" s="101">
        <f t="shared" si="504"/>
        <v>7</v>
      </c>
      <c r="FT1034" s="101">
        <f t="shared" si="505"/>
        <v>8</v>
      </c>
      <c r="FU1034" s="101" t="str">
        <f t="shared" si="520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521"/>
        <v>专属强化石3</v>
      </c>
      <c r="FX1034" s="101">
        <f t="shared" si="522"/>
        <v>24</v>
      </c>
      <c r="FY1034" s="101" t="str">
        <f t="shared" si="523"/>
        <v>专属强化石4</v>
      </c>
      <c r="FZ1034" s="101">
        <f t="shared" si="524"/>
        <v>8</v>
      </c>
      <c r="GA1034" s="101">
        <f t="shared" si="506"/>
        <v>0.02</v>
      </c>
      <c r="GB1034" s="101">
        <f t="shared" si="507"/>
        <v>1</v>
      </c>
      <c r="GC1034" s="101">
        <f t="shared" si="508"/>
        <v>64</v>
      </c>
      <c r="GD1034" s="101">
        <f t="shared" si="509"/>
        <v>0</v>
      </c>
      <c r="GE1034" s="101">
        <f t="shared" si="510"/>
        <v>1</v>
      </c>
      <c r="GF1034" s="101">
        <f t="shared" si="511"/>
        <v>15</v>
      </c>
      <c r="GG1034" s="101">
        <f t="shared" si="512"/>
        <v>1.17E-2</v>
      </c>
      <c r="GH1034" s="101">
        <f t="shared" si="513"/>
        <v>1</v>
      </c>
      <c r="GI1034" s="101">
        <f t="shared" si="514"/>
        <v>30</v>
      </c>
      <c r="GJ1034" s="101">
        <f t="shared" si="515"/>
        <v>4.6800000000000001E-2</v>
      </c>
      <c r="GK1034" s="101">
        <f t="shared" si="516"/>
        <v>1</v>
      </c>
      <c r="GL1034" s="101">
        <f t="shared" si="517"/>
        <v>64</v>
      </c>
    </row>
    <row r="1035" spans="170:194" ht="16.5" x14ac:dyDescent="0.2">
      <c r="FN1035" s="101">
        <v>1030</v>
      </c>
      <c r="FO1035" s="101">
        <f t="shared" si="502"/>
        <v>63</v>
      </c>
      <c r="FP1035" s="101">
        <f t="shared" si="518"/>
        <v>13</v>
      </c>
      <c r="FQ1035" s="14">
        <f t="shared" si="519"/>
        <v>4</v>
      </c>
      <c r="FR1035" s="101" t="str">
        <f t="shared" si="503"/>
        <v>西方龙专属武器-魂珠-7 9级</v>
      </c>
      <c r="FS1035" s="101">
        <f t="shared" si="504"/>
        <v>7</v>
      </c>
      <c r="FT1035" s="101">
        <f t="shared" si="505"/>
        <v>9</v>
      </c>
      <c r="FU1035" s="101" t="str">
        <f t="shared" si="520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521"/>
        <v>专属强化石3</v>
      </c>
      <c r="FX1035" s="101">
        <f t="shared" si="522"/>
        <v>30</v>
      </c>
      <c r="FY1035" s="101" t="str">
        <f t="shared" si="523"/>
        <v>专属强化石4</v>
      </c>
      <c r="FZ1035" s="101">
        <f t="shared" si="524"/>
        <v>10</v>
      </c>
      <c r="GA1035" s="101">
        <f t="shared" si="506"/>
        <v>0.02</v>
      </c>
      <c r="GB1035" s="101">
        <f t="shared" si="507"/>
        <v>1</v>
      </c>
      <c r="GC1035" s="101">
        <f t="shared" si="508"/>
        <v>83</v>
      </c>
      <c r="GD1035" s="101">
        <f t="shared" si="509"/>
        <v>0</v>
      </c>
      <c r="GE1035" s="101">
        <f t="shared" si="510"/>
        <v>1</v>
      </c>
      <c r="GF1035" s="101">
        <f t="shared" si="511"/>
        <v>19</v>
      </c>
      <c r="GG1035" s="101">
        <f t="shared" si="512"/>
        <v>8.9999999999999993E-3</v>
      </c>
      <c r="GH1035" s="101">
        <f t="shared" si="513"/>
        <v>1</v>
      </c>
      <c r="GI1035" s="101">
        <f t="shared" si="514"/>
        <v>39</v>
      </c>
      <c r="GJ1035" s="101">
        <f t="shared" si="515"/>
        <v>3.6200000000000003E-2</v>
      </c>
      <c r="GK1035" s="101">
        <f t="shared" si="516"/>
        <v>1</v>
      </c>
      <c r="GL1035" s="101">
        <f t="shared" si="517"/>
        <v>83</v>
      </c>
    </row>
    <row r="1036" spans="170:194" ht="16.5" x14ac:dyDescent="0.2">
      <c r="FN1036" s="101">
        <v>1031</v>
      </c>
      <c r="FO1036" s="101">
        <f t="shared" si="502"/>
        <v>0</v>
      </c>
      <c r="FP1036" s="101">
        <f t="shared" si="518"/>
        <v>13</v>
      </c>
      <c r="FQ1036" s="14">
        <f t="shared" si="519"/>
        <v>4</v>
      </c>
      <c r="FR1036" s="101" t="str">
        <f t="shared" si="503"/>
        <v>西方龙专属武器-魂珠-8 0级</v>
      </c>
      <c r="FS1036" s="101">
        <f t="shared" si="504"/>
        <v>8</v>
      </c>
      <c r="FT1036" s="101">
        <f t="shared" si="505"/>
        <v>0</v>
      </c>
      <c r="FU1036" s="101" t="str">
        <f t="shared" si="520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521"/>
        <v/>
      </c>
      <c r="FX1036" s="101" t="str">
        <f t="shared" si="522"/>
        <v/>
      </c>
      <c r="FY1036" s="101" t="str">
        <f t="shared" si="523"/>
        <v/>
      </c>
      <c r="FZ1036" s="101" t="str">
        <f t="shared" si="524"/>
        <v/>
      </c>
      <c r="GA1036" s="101" t="str">
        <f t="shared" si="506"/>
        <v/>
      </c>
      <c r="GB1036" s="101" t="str">
        <f t="shared" si="507"/>
        <v/>
      </c>
      <c r="GC1036" s="101" t="str">
        <f t="shared" si="508"/>
        <v/>
      </c>
      <c r="GD1036" s="101" t="str">
        <f t="shared" si="509"/>
        <v/>
      </c>
      <c r="GE1036" s="101" t="str">
        <f t="shared" si="510"/>
        <v/>
      </c>
      <c r="GF1036" s="101" t="str">
        <f t="shared" si="511"/>
        <v/>
      </c>
      <c r="GG1036" s="101" t="str">
        <f t="shared" si="512"/>
        <v/>
      </c>
      <c r="GH1036" s="101" t="str">
        <f t="shared" si="513"/>
        <v/>
      </c>
      <c r="GI1036" s="101" t="str">
        <f t="shared" si="514"/>
        <v/>
      </c>
      <c r="GJ1036" s="101" t="str">
        <f t="shared" si="515"/>
        <v/>
      </c>
      <c r="GK1036" s="101" t="str">
        <f t="shared" si="516"/>
        <v/>
      </c>
      <c r="GL1036" s="101" t="str">
        <f t="shared" si="517"/>
        <v/>
      </c>
    </row>
    <row r="1037" spans="170:194" ht="16.5" x14ac:dyDescent="0.2">
      <c r="FN1037" s="101">
        <v>1032</v>
      </c>
      <c r="FO1037" s="101">
        <f t="shared" si="502"/>
        <v>64</v>
      </c>
      <c r="FP1037" s="101">
        <f t="shared" si="518"/>
        <v>13</v>
      </c>
      <c r="FQ1037" s="14">
        <f t="shared" si="519"/>
        <v>4</v>
      </c>
      <c r="FR1037" s="101" t="str">
        <f t="shared" si="503"/>
        <v>西方龙专属武器-魂珠-8 1级</v>
      </c>
      <c r="FS1037" s="101">
        <f t="shared" si="504"/>
        <v>8</v>
      </c>
      <c r="FT1037" s="101">
        <f t="shared" si="505"/>
        <v>1</v>
      </c>
      <c r="FU1037" s="101" t="str">
        <f t="shared" si="520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521"/>
        <v>专属强化石4</v>
      </c>
      <c r="FX1037" s="101">
        <f t="shared" si="522"/>
        <v>5</v>
      </c>
      <c r="FY1037" s="101" t="str">
        <f t="shared" si="523"/>
        <v/>
      </c>
      <c r="FZ1037" s="101" t="str">
        <f t="shared" si="524"/>
        <v/>
      </c>
      <c r="GA1037" s="101">
        <f t="shared" si="506"/>
        <v>0.11</v>
      </c>
      <c r="GB1037" s="101">
        <f t="shared" si="507"/>
        <v>1</v>
      </c>
      <c r="GC1037" s="101">
        <f t="shared" si="508"/>
        <v>13</v>
      </c>
      <c r="GD1037" s="101">
        <f t="shared" si="509"/>
        <v>0</v>
      </c>
      <c r="GE1037" s="101">
        <f t="shared" si="510"/>
        <v>1</v>
      </c>
      <c r="GF1037" s="101">
        <f t="shared" si="511"/>
        <v>3</v>
      </c>
      <c r="GG1037" s="101">
        <f t="shared" si="512"/>
        <v>5.6500000000000002E-2</v>
      </c>
      <c r="GH1037" s="101">
        <f t="shared" si="513"/>
        <v>1</v>
      </c>
      <c r="GI1037" s="101">
        <f t="shared" si="514"/>
        <v>6</v>
      </c>
      <c r="GJ1037" s="101">
        <f t="shared" si="515"/>
        <v>0.22600000000000001</v>
      </c>
      <c r="GK1037" s="101">
        <f t="shared" si="516"/>
        <v>1</v>
      </c>
      <c r="GL1037" s="101">
        <f t="shared" si="517"/>
        <v>13</v>
      </c>
    </row>
    <row r="1038" spans="170:194" ht="16.5" x14ac:dyDescent="0.2">
      <c r="FN1038" s="101">
        <v>1033</v>
      </c>
      <c r="FO1038" s="101">
        <f t="shared" si="502"/>
        <v>65</v>
      </c>
      <c r="FP1038" s="101">
        <f t="shared" si="518"/>
        <v>13</v>
      </c>
      <c r="FQ1038" s="14">
        <f t="shared" si="519"/>
        <v>4</v>
      </c>
      <c r="FR1038" s="101" t="str">
        <f t="shared" si="503"/>
        <v>西方龙专属武器-魂珠-8 2级</v>
      </c>
      <c r="FS1038" s="101">
        <f t="shared" si="504"/>
        <v>8</v>
      </c>
      <c r="FT1038" s="101">
        <f t="shared" si="505"/>
        <v>2</v>
      </c>
      <c r="FU1038" s="101" t="str">
        <f t="shared" si="520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521"/>
        <v>专属强化石4</v>
      </c>
      <c r="FX1038" s="101">
        <f t="shared" si="522"/>
        <v>8</v>
      </c>
      <c r="FY1038" s="101" t="str">
        <f t="shared" si="523"/>
        <v/>
      </c>
      <c r="FZ1038" s="101" t="str">
        <f t="shared" si="524"/>
        <v/>
      </c>
      <c r="GA1038" s="101">
        <f t="shared" si="506"/>
        <v>0.09</v>
      </c>
      <c r="GB1038" s="101">
        <f t="shared" si="507"/>
        <v>1</v>
      </c>
      <c r="GC1038" s="101">
        <f t="shared" si="508"/>
        <v>17</v>
      </c>
      <c r="GD1038" s="101">
        <f t="shared" si="509"/>
        <v>0</v>
      </c>
      <c r="GE1038" s="101">
        <f t="shared" si="510"/>
        <v>1</v>
      </c>
      <c r="GF1038" s="101">
        <f t="shared" si="511"/>
        <v>4</v>
      </c>
      <c r="GG1038" s="101">
        <f t="shared" si="512"/>
        <v>4.5199999999999997E-2</v>
      </c>
      <c r="GH1038" s="101">
        <f t="shared" si="513"/>
        <v>1</v>
      </c>
      <c r="GI1038" s="101">
        <f t="shared" si="514"/>
        <v>8</v>
      </c>
      <c r="GJ1038" s="101">
        <f t="shared" si="515"/>
        <v>0.18079999999999999</v>
      </c>
      <c r="GK1038" s="101">
        <f t="shared" si="516"/>
        <v>1</v>
      </c>
      <c r="GL1038" s="101">
        <f t="shared" si="517"/>
        <v>17</v>
      </c>
    </row>
    <row r="1039" spans="170:194" ht="16.5" x14ac:dyDescent="0.2">
      <c r="FN1039" s="101">
        <v>1034</v>
      </c>
      <c r="FO1039" s="101">
        <f t="shared" si="502"/>
        <v>66</v>
      </c>
      <c r="FP1039" s="101">
        <f t="shared" si="518"/>
        <v>13</v>
      </c>
      <c r="FQ1039" s="14">
        <f t="shared" si="519"/>
        <v>4</v>
      </c>
      <c r="FR1039" s="101" t="str">
        <f t="shared" si="503"/>
        <v>西方龙专属武器-魂珠-8 3级</v>
      </c>
      <c r="FS1039" s="101">
        <f t="shared" si="504"/>
        <v>8</v>
      </c>
      <c r="FT1039" s="101">
        <f t="shared" si="505"/>
        <v>3</v>
      </c>
      <c r="FU1039" s="101" t="str">
        <f t="shared" si="520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521"/>
        <v>专属强化石4</v>
      </c>
      <c r="FX1039" s="101">
        <f t="shared" si="522"/>
        <v>10</v>
      </c>
      <c r="FY1039" s="101" t="str">
        <f t="shared" si="523"/>
        <v/>
      </c>
      <c r="FZ1039" s="101" t="str">
        <f t="shared" si="524"/>
        <v/>
      </c>
      <c r="GA1039" s="101">
        <f t="shared" si="506"/>
        <v>0.08</v>
      </c>
      <c r="GB1039" s="101">
        <f t="shared" si="507"/>
        <v>1</v>
      </c>
      <c r="GC1039" s="101">
        <f t="shared" si="508"/>
        <v>20</v>
      </c>
      <c r="GD1039" s="101">
        <f t="shared" si="509"/>
        <v>0</v>
      </c>
      <c r="GE1039" s="101">
        <f t="shared" si="510"/>
        <v>1</v>
      </c>
      <c r="GF1039" s="101">
        <f t="shared" si="511"/>
        <v>5</v>
      </c>
      <c r="GG1039" s="101">
        <f t="shared" si="512"/>
        <v>3.7699999999999997E-2</v>
      </c>
      <c r="GH1039" s="101">
        <f t="shared" si="513"/>
        <v>1</v>
      </c>
      <c r="GI1039" s="101">
        <f t="shared" si="514"/>
        <v>9</v>
      </c>
      <c r="GJ1039" s="101">
        <f t="shared" si="515"/>
        <v>0.1507</v>
      </c>
      <c r="GK1039" s="101">
        <f t="shared" si="516"/>
        <v>1</v>
      </c>
      <c r="GL1039" s="101">
        <f t="shared" si="517"/>
        <v>20</v>
      </c>
    </row>
    <row r="1040" spans="170:194" ht="16.5" x14ac:dyDescent="0.2">
      <c r="FN1040" s="101">
        <v>1035</v>
      </c>
      <c r="FO1040" s="101">
        <f t="shared" si="502"/>
        <v>67</v>
      </c>
      <c r="FP1040" s="101">
        <f t="shared" si="518"/>
        <v>13</v>
      </c>
      <c r="FQ1040" s="14">
        <f t="shared" si="519"/>
        <v>4</v>
      </c>
      <c r="FR1040" s="101" t="str">
        <f t="shared" si="503"/>
        <v>西方龙专属武器-魂珠-8 4级</v>
      </c>
      <c r="FS1040" s="101">
        <f t="shared" si="504"/>
        <v>8</v>
      </c>
      <c r="FT1040" s="101">
        <f t="shared" si="505"/>
        <v>4</v>
      </c>
      <c r="FU1040" s="101" t="str">
        <f t="shared" si="520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521"/>
        <v>专属强化石4</v>
      </c>
      <c r="FX1040" s="101">
        <f t="shared" si="522"/>
        <v>12</v>
      </c>
      <c r="FY1040" s="101" t="str">
        <f t="shared" si="523"/>
        <v/>
      </c>
      <c r="FZ1040" s="101" t="str">
        <f t="shared" si="524"/>
        <v/>
      </c>
      <c r="GA1040" s="101">
        <f t="shared" si="506"/>
        <v>0.05</v>
      </c>
      <c r="GB1040" s="101">
        <f t="shared" si="507"/>
        <v>1</v>
      </c>
      <c r="GC1040" s="101">
        <f t="shared" si="508"/>
        <v>28</v>
      </c>
      <c r="GD1040" s="101">
        <f t="shared" si="509"/>
        <v>0</v>
      </c>
      <c r="GE1040" s="101">
        <f t="shared" si="510"/>
        <v>1</v>
      </c>
      <c r="GF1040" s="101">
        <f t="shared" si="511"/>
        <v>6</v>
      </c>
      <c r="GG1040" s="101">
        <f t="shared" si="512"/>
        <v>2.7099999999999999E-2</v>
      </c>
      <c r="GH1040" s="101">
        <f t="shared" si="513"/>
        <v>1</v>
      </c>
      <c r="GI1040" s="101">
        <f t="shared" si="514"/>
        <v>13</v>
      </c>
      <c r="GJ1040" s="101">
        <f t="shared" si="515"/>
        <v>0.1085</v>
      </c>
      <c r="GK1040" s="101">
        <f t="shared" si="516"/>
        <v>1</v>
      </c>
      <c r="GL1040" s="101">
        <f t="shared" si="517"/>
        <v>28</v>
      </c>
    </row>
    <row r="1041" spans="170:194" ht="16.5" x14ac:dyDescent="0.2">
      <c r="FN1041" s="101">
        <v>1036</v>
      </c>
      <c r="FO1041" s="101">
        <f t="shared" si="502"/>
        <v>68</v>
      </c>
      <c r="FP1041" s="101">
        <f t="shared" si="518"/>
        <v>13</v>
      </c>
      <c r="FQ1041" s="14">
        <f t="shared" si="519"/>
        <v>4</v>
      </c>
      <c r="FR1041" s="101" t="str">
        <f t="shared" si="503"/>
        <v>西方龙专属武器-魂珠-8 5级</v>
      </c>
      <c r="FS1041" s="101">
        <f t="shared" si="504"/>
        <v>8</v>
      </c>
      <c r="FT1041" s="101">
        <f t="shared" si="505"/>
        <v>5</v>
      </c>
      <c r="FU1041" s="101" t="str">
        <f t="shared" si="520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521"/>
        <v>专属强化石4</v>
      </c>
      <c r="FX1041" s="101">
        <f t="shared" si="522"/>
        <v>15</v>
      </c>
      <c r="FY1041" s="101" t="str">
        <f t="shared" si="523"/>
        <v/>
      </c>
      <c r="FZ1041" s="101" t="str">
        <f t="shared" si="524"/>
        <v/>
      </c>
      <c r="GA1041" s="101">
        <f t="shared" si="506"/>
        <v>0.04</v>
      </c>
      <c r="GB1041" s="101">
        <f t="shared" si="507"/>
        <v>1</v>
      </c>
      <c r="GC1041" s="101">
        <f t="shared" si="508"/>
        <v>35</v>
      </c>
      <c r="GD1041" s="101">
        <f t="shared" si="509"/>
        <v>0</v>
      </c>
      <c r="GE1041" s="101">
        <f t="shared" si="510"/>
        <v>1</v>
      </c>
      <c r="GF1041" s="101">
        <f t="shared" si="511"/>
        <v>8</v>
      </c>
      <c r="GG1041" s="101">
        <f t="shared" si="512"/>
        <v>2.12E-2</v>
      </c>
      <c r="GH1041" s="101">
        <f t="shared" si="513"/>
        <v>1</v>
      </c>
      <c r="GI1041" s="101">
        <f t="shared" si="514"/>
        <v>17</v>
      </c>
      <c r="GJ1041" s="101">
        <f t="shared" si="515"/>
        <v>8.4699999999999998E-2</v>
      </c>
      <c r="GK1041" s="101">
        <f t="shared" si="516"/>
        <v>1</v>
      </c>
      <c r="GL1041" s="101">
        <f t="shared" si="517"/>
        <v>35</v>
      </c>
    </row>
    <row r="1042" spans="170:194" ht="16.5" x14ac:dyDescent="0.2">
      <c r="FN1042" s="101">
        <v>1037</v>
      </c>
      <c r="FO1042" s="101">
        <f t="shared" si="502"/>
        <v>69</v>
      </c>
      <c r="FP1042" s="101">
        <f t="shared" si="518"/>
        <v>13</v>
      </c>
      <c r="FQ1042" s="14">
        <f t="shared" si="519"/>
        <v>4</v>
      </c>
      <c r="FR1042" s="101" t="str">
        <f t="shared" si="503"/>
        <v>西方龙专属武器-魂珠-8 6级</v>
      </c>
      <c r="FS1042" s="101">
        <f t="shared" si="504"/>
        <v>8</v>
      </c>
      <c r="FT1042" s="101">
        <f t="shared" si="505"/>
        <v>6</v>
      </c>
      <c r="FU1042" s="101" t="str">
        <f t="shared" si="520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521"/>
        <v>专属强化石4</v>
      </c>
      <c r="FX1042" s="101">
        <f t="shared" si="522"/>
        <v>18</v>
      </c>
      <c r="FY1042" s="101" t="str">
        <f t="shared" si="523"/>
        <v/>
      </c>
      <c r="FZ1042" s="101" t="str">
        <f t="shared" si="524"/>
        <v/>
      </c>
      <c r="GA1042" s="101">
        <f t="shared" si="506"/>
        <v>0.03</v>
      </c>
      <c r="GB1042" s="101">
        <f t="shared" si="507"/>
        <v>1</v>
      </c>
      <c r="GC1042" s="101">
        <f t="shared" si="508"/>
        <v>48</v>
      </c>
      <c r="GD1042" s="101">
        <f t="shared" si="509"/>
        <v>0</v>
      </c>
      <c r="GE1042" s="101">
        <f t="shared" si="510"/>
        <v>1</v>
      </c>
      <c r="GF1042" s="101">
        <f t="shared" si="511"/>
        <v>11</v>
      </c>
      <c r="GG1042" s="101">
        <f t="shared" si="512"/>
        <v>1.5599999999999999E-2</v>
      </c>
      <c r="GH1042" s="101">
        <f t="shared" si="513"/>
        <v>1</v>
      </c>
      <c r="GI1042" s="101">
        <f t="shared" si="514"/>
        <v>22</v>
      </c>
      <c r="GJ1042" s="101">
        <f t="shared" si="515"/>
        <v>6.2600000000000003E-2</v>
      </c>
      <c r="GK1042" s="101">
        <f t="shared" si="516"/>
        <v>1</v>
      </c>
      <c r="GL1042" s="101">
        <f t="shared" si="517"/>
        <v>48</v>
      </c>
    </row>
    <row r="1043" spans="170:194" ht="16.5" x14ac:dyDescent="0.2">
      <c r="FN1043" s="101">
        <v>1038</v>
      </c>
      <c r="FO1043" s="101">
        <f t="shared" si="502"/>
        <v>70</v>
      </c>
      <c r="FP1043" s="101">
        <f t="shared" si="518"/>
        <v>13</v>
      </c>
      <c r="FQ1043" s="14">
        <f t="shared" si="519"/>
        <v>4</v>
      </c>
      <c r="FR1043" s="101" t="str">
        <f t="shared" si="503"/>
        <v>西方龙专属武器-魂珠-8 7级</v>
      </c>
      <c r="FS1043" s="101">
        <f t="shared" si="504"/>
        <v>8</v>
      </c>
      <c r="FT1043" s="101">
        <f t="shared" si="505"/>
        <v>7</v>
      </c>
      <c r="FU1043" s="101" t="str">
        <f t="shared" si="520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521"/>
        <v>专属强化石4</v>
      </c>
      <c r="FX1043" s="101">
        <f t="shared" si="522"/>
        <v>25</v>
      </c>
      <c r="FY1043" s="101" t="str">
        <f t="shared" si="523"/>
        <v/>
      </c>
      <c r="FZ1043" s="101" t="str">
        <f t="shared" si="524"/>
        <v/>
      </c>
      <c r="GA1043" s="101">
        <f t="shared" si="506"/>
        <v>0.03</v>
      </c>
      <c r="GB1043" s="101">
        <f t="shared" si="507"/>
        <v>1</v>
      </c>
      <c r="GC1043" s="101">
        <f t="shared" si="508"/>
        <v>56</v>
      </c>
      <c r="GD1043" s="101">
        <f t="shared" si="509"/>
        <v>0</v>
      </c>
      <c r="GE1043" s="101">
        <f t="shared" si="510"/>
        <v>1</v>
      </c>
      <c r="GF1043" s="101">
        <f t="shared" si="511"/>
        <v>13</v>
      </c>
      <c r="GG1043" s="101">
        <f t="shared" si="512"/>
        <v>1.35E-2</v>
      </c>
      <c r="GH1043" s="101">
        <f t="shared" si="513"/>
        <v>1</v>
      </c>
      <c r="GI1043" s="101">
        <f t="shared" si="514"/>
        <v>26</v>
      </c>
      <c r="GJ1043" s="101">
        <f t="shared" si="515"/>
        <v>5.3800000000000001E-2</v>
      </c>
      <c r="GK1043" s="101">
        <f t="shared" si="516"/>
        <v>1</v>
      </c>
      <c r="GL1043" s="101">
        <f t="shared" si="517"/>
        <v>56</v>
      </c>
    </row>
    <row r="1044" spans="170:194" ht="16.5" x14ac:dyDescent="0.2">
      <c r="FN1044" s="101">
        <v>1039</v>
      </c>
      <c r="FO1044" s="101">
        <f t="shared" si="502"/>
        <v>71</v>
      </c>
      <c r="FP1044" s="101">
        <f t="shared" si="518"/>
        <v>13</v>
      </c>
      <c r="FQ1044" s="14">
        <f t="shared" si="519"/>
        <v>4</v>
      </c>
      <c r="FR1044" s="101" t="str">
        <f t="shared" si="503"/>
        <v>西方龙专属武器-魂珠-8 8级</v>
      </c>
      <c r="FS1044" s="101">
        <f t="shared" si="504"/>
        <v>8</v>
      </c>
      <c r="FT1044" s="101">
        <f t="shared" si="505"/>
        <v>8</v>
      </c>
      <c r="FU1044" s="101" t="str">
        <f t="shared" si="520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521"/>
        <v>专属强化石4</v>
      </c>
      <c r="FX1044" s="101">
        <f t="shared" si="522"/>
        <v>30</v>
      </c>
      <c r="FY1044" s="101" t="str">
        <f t="shared" si="523"/>
        <v/>
      </c>
      <c r="FZ1044" s="101" t="str">
        <f t="shared" si="524"/>
        <v/>
      </c>
      <c r="GA1044" s="101">
        <f t="shared" si="506"/>
        <v>0.02</v>
      </c>
      <c r="GB1044" s="101">
        <f t="shared" si="507"/>
        <v>1</v>
      </c>
      <c r="GC1044" s="101">
        <f t="shared" si="508"/>
        <v>75</v>
      </c>
      <c r="GD1044" s="101">
        <f t="shared" si="509"/>
        <v>0</v>
      </c>
      <c r="GE1044" s="101">
        <f t="shared" si="510"/>
        <v>1</v>
      </c>
      <c r="GF1044" s="101">
        <f t="shared" si="511"/>
        <v>18</v>
      </c>
      <c r="GG1044" s="101">
        <f t="shared" si="512"/>
        <v>0.01</v>
      </c>
      <c r="GH1044" s="101">
        <f t="shared" si="513"/>
        <v>1</v>
      </c>
      <c r="GI1044" s="101">
        <f t="shared" si="514"/>
        <v>35</v>
      </c>
      <c r="GJ1044" s="101">
        <f t="shared" si="515"/>
        <v>3.9899999999999998E-2</v>
      </c>
      <c r="GK1044" s="101">
        <f t="shared" si="516"/>
        <v>1</v>
      </c>
      <c r="GL1044" s="101">
        <f t="shared" si="517"/>
        <v>75</v>
      </c>
    </row>
    <row r="1045" spans="170:194" ht="16.5" x14ac:dyDescent="0.2">
      <c r="FN1045" s="101">
        <v>1040</v>
      </c>
      <c r="FO1045" s="101">
        <f t="shared" si="502"/>
        <v>72</v>
      </c>
      <c r="FP1045" s="101">
        <f t="shared" si="518"/>
        <v>13</v>
      </c>
      <c r="FQ1045" s="14">
        <f t="shared" si="519"/>
        <v>4</v>
      </c>
      <c r="FR1045" s="101" t="str">
        <f t="shared" si="503"/>
        <v>西方龙专属武器-魂珠-8 9级</v>
      </c>
      <c r="FS1045" s="101">
        <f t="shared" si="504"/>
        <v>8</v>
      </c>
      <c r="FT1045" s="101">
        <f t="shared" si="505"/>
        <v>9</v>
      </c>
      <c r="FU1045" s="101" t="str">
        <f t="shared" si="520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521"/>
        <v>专属强化石4</v>
      </c>
      <c r="FX1045" s="101">
        <f t="shared" si="522"/>
        <v>30</v>
      </c>
      <c r="FY1045" s="101" t="str">
        <f t="shared" si="523"/>
        <v/>
      </c>
      <c r="FZ1045" s="101" t="str">
        <f t="shared" si="524"/>
        <v/>
      </c>
      <c r="GA1045" s="101">
        <f t="shared" si="506"/>
        <v>0.01</v>
      </c>
      <c r="GB1045" s="101">
        <f t="shared" si="507"/>
        <v>1</v>
      </c>
      <c r="GC1045" s="101">
        <f t="shared" si="508"/>
        <v>122</v>
      </c>
      <c r="GD1045" s="101">
        <f t="shared" si="509"/>
        <v>0</v>
      </c>
      <c r="GE1045" s="101">
        <f t="shared" si="510"/>
        <v>1</v>
      </c>
      <c r="GF1045" s="101">
        <f t="shared" si="511"/>
        <v>28</v>
      </c>
      <c r="GG1045" s="101">
        <f t="shared" si="512"/>
        <v>6.1999999999999998E-3</v>
      </c>
      <c r="GH1045" s="101">
        <f t="shared" si="513"/>
        <v>1</v>
      </c>
      <c r="GI1045" s="101">
        <f t="shared" si="514"/>
        <v>57</v>
      </c>
      <c r="GJ1045" s="101">
        <f t="shared" si="515"/>
        <v>2.47E-2</v>
      </c>
      <c r="GK1045" s="101">
        <f t="shared" si="516"/>
        <v>1</v>
      </c>
      <c r="GL1045" s="101">
        <f t="shared" si="517"/>
        <v>122</v>
      </c>
    </row>
    <row r="1046" spans="170:194" ht="16.5" x14ac:dyDescent="0.2">
      <c r="FN1046" s="101">
        <v>1041</v>
      </c>
      <c r="FO1046" s="101">
        <f t="shared" ref="FO1046:FO1109" si="525">IF(FT1046&gt;0,(FS1046-1)*9+FT1046,0)</f>
        <v>0</v>
      </c>
      <c r="FP1046" s="101">
        <f t="shared" si="518"/>
        <v>14</v>
      </c>
      <c r="FQ1046" s="14">
        <f t="shared" si="519"/>
        <v>3</v>
      </c>
      <c r="FR1046" s="101" t="str">
        <f t="shared" ref="FR1046:FR1109" si="526">INDEX($FI$6:$FI$26,FP1046)&amp;"专属武器-魂珠-"&amp;FS1046&amp;" "&amp;FT1046&amp;"级"</f>
        <v>飞廉专属武器-魂珠-1 0级</v>
      </c>
      <c r="FS1046" s="101">
        <f t="shared" ref="FS1046:FS1109" si="527">INT((FN1046-(FP1046-1)*80-1)/10)+1</f>
        <v>1</v>
      </c>
      <c r="FT1046" s="101">
        <f t="shared" ref="FT1046:FT1109" si="528">FN1046-(FP1046-1)*80-(FS1046-1)*10-1</f>
        <v>0</v>
      </c>
      <c r="FU1046" s="101" t="str">
        <f t="shared" si="520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521"/>
        <v/>
      </c>
      <c r="FX1046" s="101" t="str">
        <f t="shared" si="522"/>
        <v/>
      </c>
      <c r="FY1046" s="101" t="str">
        <f t="shared" si="523"/>
        <v/>
      </c>
      <c r="FZ1046" s="101" t="str">
        <f t="shared" si="524"/>
        <v/>
      </c>
      <c r="GA1046" s="101" t="str">
        <f t="shared" ref="GA1046:GA1109" si="529">IF($FT1046&gt;0,INDEX(EP$6:EP$77,$FO1046),"")</f>
        <v/>
      </c>
      <c r="GB1046" s="101" t="str">
        <f t="shared" ref="GB1046:GB1109" si="530">IF($FT1046&gt;0,INDEX(EQ$6:EQ$77,$FO1046),"")</f>
        <v/>
      </c>
      <c r="GC1046" s="101" t="str">
        <f t="shared" ref="GC1046:GC1109" si="531">IF($FT1046&gt;0,INDEX(ER$6:ER$77,$FO1046),"")</f>
        <v/>
      </c>
      <c r="GD1046" s="101" t="str">
        <f t="shared" ref="GD1046:GD1109" si="532">IF($FT1046&gt;0,INDEX(EV$6:EV$77,$FO1046),"")</f>
        <v/>
      </c>
      <c r="GE1046" s="101" t="str">
        <f t="shared" ref="GE1046:GE1109" si="533">IF($FT1046&gt;0,INDEX(EW$6:EW$77,$FO1046),"")</f>
        <v/>
      </c>
      <c r="GF1046" s="101" t="str">
        <f t="shared" ref="GF1046:GF1109" si="534">IF($FT1046&gt;0,INDEX(EX$6:EX$77,$FO1046),"")</f>
        <v/>
      </c>
      <c r="GG1046" s="101" t="str">
        <f t="shared" ref="GG1046:GG1109" si="535">IF($FT1046&gt;0,INDEX(EY$6:EY$77,$FO1046),"")</f>
        <v/>
      </c>
      <c r="GH1046" s="101" t="str">
        <f t="shared" ref="GH1046:GH1109" si="536">IF($FT1046&gt;0,INDEX(EZ$6:EZ$77,$FO1046),"")</f>
        <v/>
      </c>
      <c r="GI1046" s="101" t="str">
        <f t="shared" ref="GI1046:GI1109" si="537">IF($FT1046&gt;0,INDEX(FA$6:FA$77,$FO1046),"")</f>
        <v/>
      </c>
      <c r="GJ1046" s="101" t="str">
        <f t="shared" ref="GJ1046:GJ1109" si="538">IF($FT1046&gt;0,INDEX(FB$6:FB$77,$FO1046),"")</f>
        <v/>
      </c>
      <c r="GK1046" s="101" t="str">
        <f t="shared" ref="GK1046:GK1109" si="539">IF($FT1046&gt;0,INDEX(FC$6:FC$77,$FO1046),"")</f>
        <v/>
      </c>
      <c r="GL1046" s="101" t="str">
        <f t="shared" ref="GL1046:GL1109" si="540">IF($FT1046&gt;0,INDEX(FD$6:FD$77,$FO1046),"")</f>
        <v/>
      </c>
    </row>
    <row r="1047" spans="170:194" ht="16.5" x14ac:dyDescent="0.2">
      <c r="FN1047" s="101">
        <v>1042</v>
      </c>
      <c r="FO1047" s="101">
        <f t="shared" si="525"/>
        <v>1</v>
      </c>
      <c r="FP1047" s="101">
        <f t="shared" si="518"/>
        <v>14</v>
      </c>
      <c r="FQ1047" s="14">
        <f t="shared" si="519"/>
        <v>3</v>
      </c>
      <c r="FR1047" s="101" t="str">
        <f t="shared" si="526"/>
        <v>飞廉专属武器-魂珠-1 1级</v>
      </c>
      <c r="FS1047" s="101">
        <f t="shared" si="527"/>
        <v>1</v>
      </c>
      <c r="FT1047" s="101">
        <f t="shared" si="528"/>
        <v>1</v>
      </c>
      <c r="FU1047" s="101" t="str">
        <f t="shared" si="520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521"/>
        <v>专属强化石1</v>
      </c>
      <c r="FX1047" s="101">
        <f t="shared" si="522"/>
        <v>1</v>
      </c>
      <c r="FY1047" s="101" t="str">
        <f t="shared" si="523"/>
        <v/>
      </c>
      <c r="FZ1047" s="101" t="str">
        <f t="shared" si="524"/>
        <v/>
      </c>
      <c r="GA1047" s="101">
        <f t="shared" si="529"/>
        <v>0.32</v>
      </c>
      <c r="GB1047" s="101">
        <f t="shared" si="530"/>
        <v>1</v>
      </c>
      <c r="GC1047" s="101">
        <f t="shared" si="531"/>
        <v>5</v>
      </c>
      <c r="GD1047" s="101">
        <f t="shared" si="532"/>
        <v>0</v>
      </c>
      <c r="GE1047" s="101">
        <f t="shared" si="533"/>
        <v>1</v>
      </c>
      <c r="GF1047" s="101">
        <f t="shared" si="534"/>
        <v>1</v>
      </c>
      <c r="GG1047" s="101">
        <f t="shared" si="535"/>
        <v>0.1595</v>
      </c>
      <c r="GH1047" s="101">
        <f t="shared" si="536"/>
        <v>1</v>
      </c>
      <c r="GI1047" s="101">
        <f t="shared" si="537"/>
        <v>2</v>
      </c>
      <c r="GJ1047" s="101">
        <f t="shared" si="538"/>
        <v>0.63819999999999999</v>
      </c>
      <c r="GK1047" s="101">
        <f t="shared" si="539"/>
        <v>1</v>
      </c>
      <c r="GL1047" s="101">
        <f t="shared" si="540"/>
        <v>5</v>
      </c>
    </row>
    <row r="1048" spans="170:194" ht="16.5" x14ac:dyDescent="0.2">
      <c r="FN1048" s="101">
        <v>1043</v>
      </c>
      <c r="FO1048" s="101">
        <f t="shared" si="525"/>
        <v>2</v>
      </c>
      <c r="FP1048" s="101">
        <f t="shared" si="518"/>
        <v>14</v>
      </c>
      <c r="FQ1048" s="14">
        <f t="shared" si="519"/>
        <v>3</v>
      </c>
      <c r="FR1048" s="101" t="str">
        <f t="shared" si="526"/>
        <v>飞廉专属武器-魂珠-1 2级</v>
      </c>
      <c r="FS1048" s="101">
        <f t="shared" si="527"/>
        <v>1</v>
      </c>
      <c r="FT1048" s="101">
        <f t="shared" si="528"/>
        <v>2</v>
      </c>
      <c r="FU1048" s="101" t="str">
        <f t="shared" si="520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521"/>
        <v>专属强化石1</v>
      </c>
      <c r="FX1048" s="101">
        <f t="shared" si="522"/>
        <v>2</v>
      </c>
      <c r="FY1048" s="101" t="str">
        <f t="shared" si="523"/>
        <v/>
      </c>
      <c r="FZ1048" s="101" t="str">
        <f t="shared" si="524"/>
        <v/>
      </c>
      <c r="GA1048" s="101">
        <f t="shared" si="529"/>
        <v>0.32</v>
      </c>
      <c r="GB1048" s="101">
        <f t="shared" si="530"/>
        <v>1</v>
      </c>
      <c r="GC1048" s="101">
        <f t="shared" si="531"/>
        <v>5</v>
      </c>
      <c r="GD1048" s="101">
        <f t="shared" si="532"/>
        <v>0</v>
      </c>
      <c r="GE1048" s="101">
        <f t="shared" si="533"/>
        <v>1</v>
      </c>
      <c r="GF1048" s="101">
        <f t="shared" si="534"/>
        <v>1</v>
      </c>
      <c r="GG1048" s="101">
        <f t="shared" si="535"/>
        <v>0.1595</v>
      </c>
      <c r="GH1048" s="101">
        <f t="shared" si="536"/>
        <v>1</v>
      </c>
      <c r="GI1048" s="101">
        <f t="shared" si="537"/>
        <v>2</v>
      </c>
      <c r="GJ1048" s="101">
        <f t="shared" si="538"/>
        <v>0.63819999999999999</v>
      </c>
      <c r="GK1048" s="101">
        <f t="shared" si="539"/>
        <v>1</v>
      </c>
      <c r="GL1048" s="101">
        <f t="shared" si="540"/>
        <v>5</v>
      </c>
    </row>
    <row r="1049" spans="170:194" ht="16.5" x14ac:dyDescent="0.2">
      <c r="FN1049" s="101">
        <v>1044</v>
      </c>
      <c r="FO1049" s="101">
        <f t="shared" si="525"/>
        <v>3</v>
      </c>
      <c r="FP1049" s="101">
        <f t="shared" si="518"/>
        <v>14</v>
      </c>
      <c r="FQ1049" s="14">
        <f t="shared" si="519"/>
        <v>3</v>
      </c>
      <c r="FR1049" s="101" t="str">
        <f t="shared" si="526"/>
        <v>飞廉专属武器-魂珠-1 3级</v>
      </c>
      <c r="FS1049" s="101">
        <f t="shared" si="527"/>
        <v>1</v>
      </c>
      <c r="FT1049" s="101">
        <f t="shared" si="528"/>
        <v>3</v>
      </c>
      <c r="FU1049" s="101" t="str">
        <f t="shared" si="520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521"/>
        <v>专属强化石1</v>
      </c>
      <c r="FX1049" s="101">
        <f t="shared" si="522"/>
        <v>3</v>
      </c>
      <c r="FY1049" s="101" t="str">
        <f t="shared" si="523"/>
        <v/>
      </c>
      <c r="FZ1049" s="101" t="str">
        <f t="shared" si="524"/>
        <v/>
      </c>
      <c r="GA1049" s="101">
        <f t="shared" si="529"/>
        <v>0.32</v>
      </c>
      <c r="GB1049" s="101">
        <f t="shared" si="530"/>
        <v>1</v>
      </c>
      <c r="GC1049" s="101">
        <f t="shared" si="531"/>
        <v>5</v>
      </c>
      <c r="GD1049" s="101">
        <f t="shared" si="532"/>
        <v>0</v>
      </c>
      <c r="GE1049" s="101">
        <f t="shared" si="533"/>
        <v>1</v>
      </c>
      <c r="GF1049" s="101">
        <f t="shared" si="534"/>
        <v>1</v>
      </c>
      <c r="GG1049" s="101">
        <f t="shared" si="535"/>
        <v>0.1595</v>
      </c>
      <c r="GH1049" s="101">
        <f t="shared" si="536"/>
        <v>1</v>
      </c>
      <c r="GI1049" s="101">
        <f t="shared" si="537"/>
        <v>2</v>
      </c>
      <c r="GJ1049" s="101">
        <f t="shared" si="538"/>
        <v>0.63819999999999999</v>
      </c>
      <c r="GK1049" s="101">
        <f t="shared" si="539"/>
        <v>1</v>
      </c>
      <c r="GL1049" s="101">
        <f t="shared" si="540"/>
        <v>5</v>
      </c>
    </row>
    <row r="1050" spans="170:194" ht="16.5" x14ac:dyDescent="0.2">
      <c r="FN1050" s="101">
        <v>1045</v>
      </c>
      <c r="FO1050" s="101">
        <f t="shared" si="525"/>
        <v>4</v>
      </c>
      <c r="FP1050" s="101">
        <f t="shared" si="518"/>
        <v>14</v>
      </c>
      <c r="FQ1050" s="14">
        <f t="shared" si="519"/>
        <v>3</v>
      </c>
      <c r="FR1050" s="101" t="str">
        <f t="shared" si="526"/>
        <v>飞廉专属武器-魂珠-1 4级</v>
      </c>
      <c r="FS1050" s="101">
        <f t="shared" si="527"/>
        <v>1</v>
      </c>
      <c r="FT1050" s="101">
        <f t="shared" si="528"/>
        <v>4</v>
      </c>
      <c r="FU1050" s="101" t="str">
        <f t="shared" si="520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521"/>
        <v>专属强化石1</v>
      </c>
      <c r="FX1050" s="101">
        <f t="shared" si="522"/>
        <v>4</v>
      </c>
      <c r="FY1050" s="101" t="str">
        <f t="shared" si="523"/>
        <v/>
      </c>
      <c r="FZ1050" s="101" t="str">
        <f t="shared" si="524"/>
        <v/>
      </c>
      <c r="GA1050" s="101">
        <f t="shared" si="529"/>
        <v>0.26</v>
      </c>
      <c r="GB1050" s="101">
        <f t="shared" si="530"/>
        <v>1</v>
      </c>
      <c r="GC1050" s="101">
        <f t="shared" si="531"/>
        <v>6</v>
      </c>
      <c r="GD1050" s="101">
        <f t="shared" si="532"/>
        <v>0</v>
      </c>
      <c r="GE1050" s="101">
        <f t="shared" si="533"/>
        <v>1</v>
      </c>
      <c r="GF1050" s="101">
        <f t="shared" si="534"/>
        <v>1</v>
      </c>
      <c r="GG1050" s="101">
        <f t="shared" si="535"/>
        <v>0.12759999999999999</v>
      </c>
      <c r="GH1050" s="101">
        <f t="shared" si="536"/>
        <v>1</v>
      </c>
      <c r="GI1050" s="101">
        <f t="shared" si="537"/>
        <v>3</v>
      </c>
      <c r="GJ1050" s="101">
        <f t="shared" si="538"/>
        <v>0.51060000000000005</v>
      </c>
      <c r="GK1050" s="101">
        <f t="shared" si="539"/>
        <v>1</v>
      </c>
      <c r="GL1050" s="101">
        <f t="shared" si="540"/>
        <v>6</v>
      </c>
    </row>
    <row r="1051" spans="170:194" ht="16.5" x14ac:dyDescent="0.2">
      <c r="FN1051" s="101">
        <v>1046</v>
      </c>
      <c r="FO1051" s="101">
        <f t="shared" si="525"/>
        <v>5</v>
      </c>
      <c r="FP1051" s="101">
        <f t="shared" si="518"/>
        <v>14</v>
      </c>
      <c r="FQ1051" s="14">
        <f t="shared" si="519"/>
        <v>3</v>
      </c>
      <c r="FR1051" s="101" t="str">
        <f t="shared" si="526"/>
        <v>飞廉专属武器-魂珠-1 5级</v>
      </c>
      <c r="FS1051" s="101">
        <f t="shared" si="527"/>
        <v>1</v>
      </c>
      <c r="FT1051" s="101">
        <f t="shared" si="528"/>
        <v>5</v>
      </c>
      <c r="FU1051" s="101" t="str">
        <f t="shared" si="520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521"/>
        <v>专属强化石1</v>
      </c>
      <c r="FX1051" s="101">
        <f t="shared" si="522"/>
        <v>5</v>
      </c>
      <c r="FY1051" s="101" t="str">
        <f t="shared" si="523"/>
        <v/>
      </c>
      <c r="FZ1051" s="101" t="str">
        <f t="shared" si="524"/>
        <v/>
      </c>
      <c r="GA1051" s="101">
        <f t="shared" si="529"/>
        <v>0.2</v>
      </c>
      <c r="GB1051" s="101">
        <f t="shared" si="530"/>
        <v>1</v>
      </c>
      <c r="GC1051" s="101">
        <f t="shared" si="531"/>
        <v>8</v>
      </c>
      <c r="GD1051" s="101">
        <f t="shared" si="532"/>
        <v>0</v>
      </c>
      <c r="GE1051" s="101">
        <f t="shared" si="533"/>
        <v>1</v>
      </c>
      <c r="GF1051" s="101">
        <f t="shared" si="534"/>
        <v>2</v>
      </c>
      <c r="GG1051" s="101">
        <f t="shared" si="535"/>
        <v>9.9699999999999997E-2</v>
      </c>
      <c r="GH1051" s="101">
        <f t="shared" si="536"/>
        <v>1</v>
      </c>
      <c r="GI1051" s="101">
        <f t="shared" si="537"/>
        <v>4</v>
      </c>
      <c r="GJ1051" s="101">
        <f t="shared" si="538"/>
        <v>0.39889999999999998</v>
      </c>
      <c r="GK1051" s="101">
        <f t="shared" si="539"/>
        <v>1</v>
      </c>
      <c r="GL1051" s="101">
        <f t="shared" si="54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 s="101">
        <f t="shared" si="518"/>
        <v>14</v>
      </c>
      <c r="FQ1052" s="14">
        <f t="shared" si="519"/>
        <v>3</v>
      </c>
      <c r="FR1052" s="101" t="str">
        <f t="shared" si="526"/>
        <v>飞廉专属武器-魂珠-1 6级</v>
      </c>
      <c r="FS1052" s="101">
        <f t="shared" si="527"/>
        <v>1</v>
      </c>
      <c r="FT1052" s="101">
        <f t="shared" si="528"/>
        <v>6</v>
      </c>
      <c r="FU1052" s="101" t="str">
        <f t="shared" si="520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521"/>
        <v>专属强化石1</v>
      </c>
      <c r="FX1052" s="101">
        <f t="shared" si="522"/>
        <v>6</v>
      </c>
      <c r="FY1052" s="101" t="str">
        <f t="shared" si="523"/>
        <v/>
      </c>
      <c r="FZ1052" s="101" t="str">
        <f t="shared" si="524"/>
        <v/>
      </c>
      <c r="GA1052" s="101">
        <f t="shared" si="529"/>
        <v>0.15</v>
      </c>
      <c r="GB1052" s="101">
        <f t="shared" si="530"/>
        <v>1</v>
      </c>
      <c r="GC1052" s="101">
        <f t="shared" si="531"/>
        <v>10</v>
      </c>
      <c r="GD1052" s="101">
        <f t="shared" si="532"/>
        <v>0</v>
      </c>
      <c r="GE1052" s="101">
        <f t="shared" si="533"/>
        <v>1</v>
      </c>
      <c r="GF1052" s="101">
        <f t="shared" si="534"/>
        <v>2</v>
      </c>
      <c r="GG1052" s="101">
        <f t="shared" si="535"/>
        <v>7.3599999999999999E-2</v>
      </c>
      <c r="GH1052" s="101">
        <f t="shared" si="536"/>
        <v>1</v>
      </c>
      <c r="GI1052" s="101">
        <f t="shared" si="537"/>
        <v>5</v>
      </c>
      <c r="GJ1052" s="101">
        <f t="shared" si="538"/>
        <v>0.29459999999999997</v>
      </c>
      <c r="GK1052" s="101">
        <f t="shared" si="539"/>
        <v>1</v>
      </c>
      <c r="GL1052" s="101">
        <f t="shared" si="540"/>
        <v>10</v>
      </c>
    </row>
    <row r="1053" spans="170:194" ht="16.5" x14ac:dyDescent="0.2">
      <c r="FN1053" s="101">
        <v>1048</v>
      </c>
      <c r="FO1053" s="101">
        <f t="shared" si="525"/>
        <v>7</v>
      </c>
      <c r="FP1053" s="101">
        <f t="shared" si="518"/>
        <v>14</v>
      </c>
      <c r="FQ1053" s="14">
        <f t="shared" si="519"/>
        <v>3</v>
      </c>
      <c r="FR1053" s="101" t="str">
        <f t="shared" si="526"/>
        <v>飞廉专属武器-魂珠-1 7级</v>
      </c>
      <c r="FS1053" s="101">
        <f t="shared" si="527"/>
        <v>1</v>
      </c>
      <c r="FT1053" s="101">
        <f t="shared" si="528"/>
        <v>7</v>
      </c>
      <c r="FU1053" s="101" t="str">
        <f t="shared" si="520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521"/>
        <v>专属强化石1</v>
      </c>
      <c r="FX1053" s="101">
        <f t="shared" si="522"/>
        <v>7</v>
      </c>
      <c r="FY1053" s="101" t="str">
        <f t="shared" si="523"/>
        <v/>
      </c>
      <c r="FZ1053" s="101" t="str">
        <f t="shared" si="524"/>
        <v/>
      </c>
      <c r="GA1053" s="101">
        <f t="shared" si="529"/>
        <v>0.11</v>
      </c>
      <c r="GB1053" s="101">
        <f t="shared" si="530"/>
        <v>1</v>
      </c>
      <c r="GC1053" s="101">
        <f t="shared" si="531"/>
        <v>14</v>
      </c>
      <c r="GD1053" s="101">
        <f t="shared" si="532"/>
        <v>0</v>
      </c>
      <c r="GE1053" s="101">
        <f t="shared" si="533"/>
        <v>1</v>
      </c>
      <c r="GF1053" s="101">
        <f t="shared" si="534"/>
        <v>3</v>
      </c>
      <c r="GG1053" s="101">
        <f t="shared" si="535"/>
        <v>5.3199999999999997E-2</v>
      </c>
      <c r="GH1053" s="101">
        <f t="shared" si="536"/>
        <v>1</v>
      </c>
      <c r="GI1053" s="101">
        <f t="shared" si="537"/>
        <v>7</v>
      </c>
      <c r="GJ1053" s="101">
        <f t="shared" si="538"/>
        <v>0.2127</v>
      </c>
      <c r="GK1053" s="101">
        <f t="shared" si="539"/>
        <v>1</v>
      </c>
      <c r="GL1053" s="101">
        <f t="shared" si="540"/>
        <v>14</v>
      </c>
    </row>
    <row r="1054" spans="170:194" ht="16.5" x14ac:dyDescent="0.2">
      <c r="FN1054" s="101">
        <v>1049</v>
      </c>
      <c r="FO1054" s="101">
        <f t="shared" si="525"/>
        <v>8</v>
      </c>
      <c r="FP1054" s="101">
        <f t="shared" si="518"/>
        <v>14</v>
      </c>
      <c r="FQ1054" s="14">
        <f t="shared" si="519"/>
        <v>3</v>
      </c>
      <c r="FR1054" s="101" t="str">
        <f t="shared" si="526"/>
        <v>飞廉专属武器-魂珠-1 8级</v>
      </c>
      <c r="FS1054" s="101">
        <f t="shared" si="527"/>
        <v>1</v>
      </c>
      <c r="FT1054" s="101">
        <f t="shared" si="528"/>
        <v>8</v>
      </c>
      <c r="FU1054" s="101" t="str">
        <f t="shared" si="520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521"/>
        <v>专属强化石1</v>
      </c>
      <c r="FX1054" s="101">
        <f t="shared" si="522"/>
        <v>8</v>
      </c>
      <c r="FY1054" s="101" t="str">
        <f t="shared" si="523"/>
        <v/>
      </c>
      <c r="FZ1054" s="101" t="str">
        <f t="shared" si="524"/>
        <v/>
      </c>
      <c r="GA1054" s="101">
        <f t="shared" si="529"/>
        <v>0.08</v>
      </c>
      <c r="GB1054" s="101">
        <f t="shared" si="530"/>
        <v>1</v>
      </c>
      <c r="GC1054" s="101">
        <f t="shared" si="531"/>
        <v>20</v>
      </c>
      <c r="GD1054" s="101">
        <f t="shared" si="532"/>
        <v>0</v>
      </c>
      <c r="GE1054" s="101">
        <f t="shared" si="533"/>
        <v>1</v>
      </c>
      <c r="GF1054" s="101">
        <f t="shared" si="534"/>
        <v>5</v>
      </c>
      <c r="GG1054" s="101">
        <f t="shared" si="535"/>
        <v>3.7499999999999999E-2</v>
      </c>
      <c r="GH1054" s="101">
        <f t="shared" si="536"/>
        <v>1</v>
      </c>
      <c r="GI1054" s="101">
        <f t="shared" si="537"/>
        <v>9</v>
      </c>
      <c r="GJ1054" s="101">
        <f t="shared" si="538"/>
        <v>0.1502</v>
      </c>
      <c r="GK1054" s="101">
        <f t="shared" si="539"/>
        <v>1</v>
      </c>
      <c r="GL1054" s="101">
        <f t="shared" si="540"/>
        <v>20</v>
      </c>
    </row>
    <row r="1055" spans="170:194" ht="16.5" x14ac:dyDescent="0.2">
      <c r="FN1055" s="101">
        <v>1050</v>
      </c>
      <c r="FO1055" s="101">
        <f t="shared" si="525"/>
        <v>9</v>
      </c>
      <c r="FP1055" s="101">
        <f t="shared" si="518"/>
        <v>14</v>
      </c>
      <c r="FQ1055" s="14">
        <f t="shared" si="519"/>
        <v>3</v>
      </c>
      <c r="FR1055" s="101" t="str">
        <f t="shared" si="526"/>
        <v>飞廉专属武器-魂珠-1 9级</v>
      </c>
      <c r="FS1055" s="101">
        <f t="shared" si="527"/>
        <v>1</v>
      </c>
      <c r="FT1055" s="101">
        <f t="shared" si="528"/>
        <v>9</v>
      </c>
      <c r="FU1055" s="101" t="str">
        <f t="shared" si="520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521"/>
        <v>专属强化石1</v>
      </c>
      <c r="FX1055" s="101">
        <f t="shared" si="522"/>
        <v>10</v>
      </c>
      <c r="FY1055" s="101" t="str">
        <f t="shared" si="523"/>
        <v/>
      </c>
      <c r="FZ1055" s="101" t="str">
        <f t="shared" si="524"/>
        <v/>
      </c>
      <c r="GA1055" s="101">
        <f t="shared" si="529"/>
        <v>0.06</v>
      </c>
      <c r="GB1055" s="101">
        <f t="shared" si="530"/>
        <v>1</v>
      </c>
      <c r="GC1055" s="101">
        <f t="shared" si="531"/>
        <v>26</v>
      </c>
      <c r="GD1055" s="101">
        <f t="shared" si="532"/>
        <v>0</v>
      </c>
      <c r="GE1055" s="101">
        <f t="shared" si="533"/>
        <v>1</v>
      </c>
      <c r="GF1055" s="101">
        <f t="shared" si="534"/>
        <v>6</v>
      </c>
      <c r="GG1055" s="101">
        <f t="shared" si="535"/>
        <v>2.9000000000000001E-2</v>
      </c>
      <c r="GH1055" s="101">
        <f t="shared" si="536"/>
        <v>1</v>
      </c>
      <c r="GI1055" s="101">
        <f t="shared" si="537"/>
        <v>12</v>
      </c>
      <c r="GJ1055" s="101">
        <f t="shared" si="538"/>
        <v>0.11600000000000001</v>
      </c>
      <c r="GK1055" s="101">
        <f t="shared" si="539"/>
        <v>1</v>
      </c>
      <c r="GL1055" s="101">
        <f t="shared" si="540"/>
        <v>26</v>
      </c>
    </row>
    <row r="1056" spans="170:194" ht="16.5" x14ac:dyDescent="0.2">
      <c r="FN1056" s="101">
        <v>1051</v>
      </c>
      <c r="FO1056" s="101">
        <f t="shared" si="525"/>
        <v>0</v>
      </c>
      <c r="FP1056" s="101">
        <f t="shared" si="518"/>
        <v>14</v>
      </c>
      <c r="FQ1056" s="14">
        <f t="shared" si="519"/>
        <v>3</v>
      </c>
      <c r="FR1056" s="101" t="str">
        <f t="shared" si="526"/>
        <v>飞廉专属武器-魂珠-2 0级</v>
      </c>
      <c r="FS1056" s="101">
        <f t="shared" si="527"/>
        <v>2</v>
      </c>
      <c r="FT1056" s="101">
        <f t="shared" si="528"/>
        <v>0</v>
      </c>
      <c r="FU1056" s="101" t="str">
        <f t="shared" si="520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521"/>
        <v/>
      </c>
      <c r="FX1056" s="101" t="str">
        <f t="shared" si="522"/>
        <v/>
      </c>
      <c r="FY1056" s="101" t="str">
        <f t="shared" si="523"/>
        <v/>
      </c>
      <c r="FZ1056" s="101" t="str">
        <f t="shared" si="524"/>
        <v/>
      </c>
      <c r="GA1056" s="101" t="str">
        <f t="shared" si="529"/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4"/>
        <v/>
      </c>
      <c r="GG1056" s="101" t="str">
        <f t="shared" si="535"/>
        <v/>
      </c>
      <c r="GH1056" s="101" t="str">
        <f t="shared" si="536"/>
        <v/>
      </c>
      <c r="GI1056" s="101" t="str">
        <f t="shared" si="537"/>
        <v/>
      </c>
      <c r="GJ1056" s="101" t="str">
        <f t="shared" si="538"/>
        <v/>
      </c>
      <c r="GK1056" s="101" t="str">
        <f t="shared" si="539"/>
        <v/>
      </c>
      <c r="GL1056" s="101" t="str">
        <f t="shared" si="540"/>
        <v/>
      </c>
    </row>
    <row r="1057" spans="170:194" ht="16.5" x14ac:dyDescent="0.2">
      <c r="FN1057" s="101">
        <v>1052</v>
      </c>
      <c r="FO1057" s="101">
        <f t="shared" si="525"/>
        <v>10</v>
      </c>
      <c r="FP1057" s="101">
        <f t="shared" si="518"/>
        <v>14</v>
      </c>
      <c r="FQ1057" s="14">
        <f t="shared" si="519"/>
        <v>3</v>
      </c>
      <c r="FR1057" s="101" t="str">
        <f t="shared" si="526"/>
        <v>飞廉专属武器-魂珠-2 1级</v>
      </c>
      <c r="FS1057" s="101">
        <f t="shared" si="527"/>
        <v>2</v>
      </c>
      <c r="FT1057" s="101">
        <f t="shared" si="528"/>
        <v>1</v>
      </c>
      <c r="FU1057" s="101" t="str">
        <f t="shared" si="520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521"/>
        <v>专属强化石1</v>
      </c>
      <c r="FX1057" s="101">
        <f t="shared" si="522"/>
        <v>3</v>
      </c>
      <c r="FY1057" s="101" t="str">
        <f t="shared" si="523"/>
        <v>专属强化石2</v>
      </c>
      <c r="FZ1057" s="101">
        <f t="shared" si="524"/>
        <v>1</v>
      </c>
      <c r="GA1057" s="101">
        <f t="shared" si="529"/>
        <v>0.39</v>
      </c>
      <c r="GB1057" s="101">
        <f t="shared" si="530"/>
        <v>1</v>
      </c>
      <c r="GC1057" s="101">
        <f t="shared" si="531"/>
        <v>4</v>
      </c>
      <c r="GD1057" s="101">
        <f t="shared" si="532"/>
        <v>0</v>
      </c>
      <c r="GE1057" s="101">
        <f t="shared" si="533"/>
        <v>1</v>
      </c>
      <c r="GF1057" s="101">
        <f t="shared" si="534"/>
        <v>1</v>
      </c>
      <c r="GG1057" s="101">
        <f t="shared" si="535"/>
        <v>0.19270000000000001</v>
      </c>
      <c r="GH1057" s="101">
        <f t="shared" si="536"/>
        <v>1</v>
      </c>
      <c r="GI1057" s="101">
        <f t="shared" si="537"/>
        <v>2</v>
      </c>
      <c r="GJ1057" s="101">
        <f t="shared" si="538"/>
        <v>0.77070000000000005</v>
      </c>
      <c r="GK1057" s="101">
        <f t="shared" si="539"/>
        <v>1</v>
      </c>
      <c r="GL1057" s="101">
        <f t="shared" si="540"/>
        <v>4</v>
      </c>
    </row>
    <row r="1058" spans="170:194" ht="16.5" x14ac:dyDescent="0.2">
      <c r="FN1058" s="101">
        <v>1053</v>
      </c>
      <c r="FO1058" s="101">
        <f t="shared" si="525"/>
        <v>11</v>
      </c>
      <c r="FP1058" s="101">
        <f t="shared" si="518"/>
        <v>14</v>
      </c>
      <c r="FQ1058" s="14">
        <f t="shared" si="519"/>
        <v>3</v>
      </c>
      <c r="FR1058" s="101" t="str">
        <f t="shared" si="526"/>
        <v>飞廉专属武器-魂珠-2 2级</v>
      </c>
      <c r="FS1058" s="101">
        <f t="shared" si="527"/>
        <v>2</v>
      </c>
      <c r="FT1058" s="101">
        <f t="shared" si="528"/>
        <v>2</v>
      </c>
      <c r="FU1058" s="101" t="str">
        <f t="shared" si="520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521"/>
        <v>专属强化石1</v>
      </c>
      <c r="FX1058" s="101">
        <f t="shared" si="522"/>
        <v>3</v>
      </c>
      <c r="FY1058" s="101" t="str">
        <f t="shared" si="523"/>
        <v>专属强化石2</v>
      </c>
      <c r="FZ1058" s="101">
        <f t="shared" si="524"/>
        <v>1</v>
      </c>
      <c r="GA1058" s="101">
        <f t="shared" si="529"/>
        <v>0.19</v>
      </c>
      <c r="GB1058" s="101">
        <f t="shared" si="530"/>
        <v>1</v>
      </c>
      <c r="GC1058" s="101">
        <f t="shared" si="531"/>
        <v>8</v>
      </c>
      <c r="GD1058" s="101">
        <f t="shared" si="532"/>
        <v>0</v>
      </c>
      <c r="GE1058" s="101">
        <f t="shared" si="533"/>
        <v>1</v>
      </c>
      <c r="GF1058" s="101">
        <f t="shared" si="534"/>
        <v>2</v>
      </c>
      <c r="GG1058" s="101">
        <f t="shared" si="535"/>
        <v>9.6299999999999997E-2</v>
      </c>
      <c r="GH1058" s="101">
        <f t="shared" si="536"/>
        <v>1</v>
      </c>
      <c r="GI1058" s="101">
        <f t="shared" si="537"/>
        <v>4</v>
      </c>
      <c r="GJ1058" s="101">
        <f t="shared" si="538"/>
        <v>0.38529999999999998</v>
      </c>
      <c r="GK1058" s="101">
        <f t="shared" si="539"/>
        <v>1</v>
      </c>
      <c r="GL1058" s="101">
        <f t="shared" si="540"/>
        <v>8</v>
      </c>
    </row>
    <row r="1059" spans="170:194" ht="16.5" x14ac:dyDescent="0.2">
      <c r="FN1059" s="101">
        <v>1054</v>
      </c>
      <c r="FO1059" s="101">
        <f t="shared" si="525"/>
        <v>12</v>
      </c>
      <c r="FP1059" s="101">
        <f t="shared" si="518"/>
        <v>14</v>
      </c>
      <c r="FQ1059" s="14">
        <f t="shared" si="519"/>
        <v>3</v>
      </c>
      <c r="FR1059" s="101" t="str">
        <f t="shared" si="526"/>
        <v>飞廉专属武器-魂珠-2 3级</v>
      </c>
      <c r="FS1059" s="101">
        <f t="shared" si="527"/>
        <v>2</v>
      </c>
      <c r="FT1059" s="101">
        <f t="shared" si="528"/>
        <v>3</v>
      </c>
      <c r="FU1059" s="101" t="str">
        <f t="shared" si="520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521"/>
        <v>专属强化石1</v>
      </c>
      <c r="FX1059" s="101">
        <f t="shared" si="522"/>
        <v>6</v>
      </c>
      <c r="FY1059" s="101" t="str">
        <f t="shared" si="523"/>
        <v>专属强化石2</v>
      </c>
      <c r="FZ1059" s="101">
        <f t="shared" si="524"/>
        <v>2</v>
      </c>
      <c r="GA1059" s="101">
        <f t="shared" si="529"/>
        <v>0.26</v>
      </c>
      <c r="GB1059" s="101">
        <f t="shared" si="530"/>
        <v>1</v>
      </c>
      <c r="GC1059" s="101">
        <f t="shared" si="531"/>
        <v>6</v>
      </c>
      <c r="GD1059" s="101">
        <f t="shared" si="532"/>
        <v>0</v>
      </c>
      <c r="GE1059" s="101">
        <f t="shared" si="533"/>
        <v>1</v>
      </c>
      <c r="GF1059" s="101">
        <f t="shared" si="534"/>
        <v>1</v>
      </c>
      <c r="GG1059" s="101">
        <f t="shared" si="535"/>
        <v>0.12839999999999999</v>
      </c>
      <c r="GH1059" s="101">
        <f t="shared" si="536"/>
        <v>1</v>
      </c>
      <c r="GI1059" s="101">
        <f t="shared" si="537"/>
        <v>3</v>
      </c>
      <c r="GJ1059" s="101">
        <f t="shared" si="538"/>
        <v>0.51380000000000003</v>
      </c>
      <c r="GK1059" s="101">
        <f t="shared" si="539"/>
        <v>1</v>
      </c>
      <c r="GL1059" s="101">
        <f t="shared" si="540"/>
        <v>6</v>
      </c>
    </row>
    <row r="1060" spans="170:194" ht="16.5" x14ac:dyDescent="0.2">
      <c r="FN1060" s="101">
        <v>1055</v>
      </c>
      <c r="FO1060" s="101">
        <f t="shared" si="525"/>
        <v>13</v>
      </c>
      <c r="FP1060" s="101">
        <f t="shared" si="518"/>
        <v>14</v>
      </c>
      <c r="FQ1060" s="14">
        <f t="shared" si="519"/>
        <v>3</v>
      </c>
      <c r="FR1060" s="101" t="str">
        <f t="shared" si="526"/>
        <v>飞廉专属武器-魂珠-2 4级</v>
      </c>
      <c r="FS1060" s="101">
        <f t="shared" si="527"/>
        <v>2</v>
      </c>
      <c r="FT1060" s="101">
        <f t="shared" si="528"/>
        <v>4</v>
      </c>
      <c r="FU1060" s="101" t="str">
        <f t="shared" si="520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521"/>
        <v>专属强化石1</v>
      </c>
      <c r="FX1060" s="101">
        <f t="shared" si="522"/>
        <v>6</v>
      </c>
      <c r="FY1060" s="101" t="str">
        <f t="shared" si="523"/>
        <v>专属强化石2</v>
      </c>
      <c r="FZ1060" s="101">
        <f t="shared" si="524"/>
        <v>2</v>
      </c>
      <c r="GA1060" s="101">
        <f t="shared" si="529"/>
        <v>0.15</v>
      </c>
      <c r="GB1060" s="101">
        <f t="shared" si="530"/>
        <v>1</v>
      </c>
      <c r="GC1060" s="101">
        <f t="shared" si="531"/>
        <v>10</v>
      </c>
      <c r="GD1060" s="101">
        <f t="shared" si="532"/>
        <v>0</v>
      </c>
      <c r="GE1060" s="101">
        <f t="shared" si="533"/>
        <v>1</v>
      </c>
      <c r="GF1060" s="101">
        <f t="shared" si="534"/>
        <v>2</v>
      </c>
      <c r="GG1060" s="101">
        <f t="shared" si="535"/>
        <v>7.7100000000000002E-2</v>
      </c>
      <c r="GH1060" s="101">
        <f t="shared" si="536"/>
        <v>1</v>
      </c>
      <c r="GI1060" s="101">
        <f t="shared" si="537"/>
        <v>5</v>
      </c>
      <c r="GJ1060" s="101">
        <f t="shared" si="538"/>
        <v>0.30830000000000002</v>
      </c>
      <c r="GK1060" s="101">
        <f t="shared" si="539"/>
        <v>1</v>
      </c>
      <c r="GL1060" s="101">
        <f t="shared" si="540"/>
        <v>10</v>
      </c>
    </row>
    <row r="1061" spans="170:194" ht="16.5" x14ac:dyDescent="0.2">
      <c r="FN1061" s="101">
        <v>1056</v>
      </c>
      <c r="FO1061" s="101">
        <f t="shared" si="525"/>
        <v>14</v>
      </c>
      <c r="FP1061" s="101">
        <f t="shared" si="518"/>
        <v>14</v>
      </c>
      <c r="FQ1061" s="14">
        <f t="shared" si="519"/>
        <v>3</v>
      </c>
      <c r="FR1061" s="101" t="str">
        <f t="shared" si="526"/>
        <v>飞廉专属武器-魂珠-2 5级</v>
      </c>
      <c r="FS1061" s="101">
        <f t="shared" si="527"/>
        <v>2</v>
      </c>
      <c r="FT1061" s="101">
        <f t="shared" si="528"/>
        <v>5</v>
      </c>
      <c r="FU1061" s="101" t="str">
        <f t="shared" si="520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521"/>
        <v>专属强化石1</v>
      </c>
      <c r="FX1061" s="101">
        <f t="shared" si="522"/>
        <v>9</v>
      </c>
      <c r="FY1061" s="101" t="str">
        <f t="shared" si="523"/>
        <v>专属强化石2</v>
      </c>
      <c r="FZ1061" s="101">
        <f t="shared" si="524"/>
        <v>3</v>
      </c>
      <c r="GA1061" s="101">
        <f t="shared" si="529"/>
        <v>0.14000000000000001</v>
      </c>
      <c r="GB1061" s="101">
        <f t="shared" si="530"/>
        <v>1</v>
      </c>
      <c r="GC1061" s="101">
        <f t="shared" si="531"/>
        <v>10</v>
      </c>
      <c r="GD1061" s="101">
        <f t="shared" si="532"/>
        <v>0</v>
      </c>
      <c r="GE1061" s="101">
        <f t="shared" si="533"/>
        <v>1</v>
      </c>
      <c r="GF1061" s="101">
        <f t="shared" si="534"/>
        <v>2</v>
      </c>
      <c r="GG1061" s="101">
        <f t="shared" si="535"/>
        <v>7.22E-2</v>
      </c>
      <c r="GH1061" s="101">
        <f t="shared" si="536"/>
        <v>1</v>
      </c>
      <c r="GI1061" s="101">
        <f t="shared" si="537"/>
        <v>5</v>
      </c>
      <c r="GJ1061" s="101">
        <f t="shared" si="538"/>
        <v>0.28899999999999998</v>
      </c>
      <c r="GK1061" s="101">
        <f t="shared" si="539"/>
        <v>1</v>
      </c>
      <c r="GL1061" s="101">
        <f t="shared" si="540"/>
        <v>10</v>
      </c>
    </row>
    <row r="1062" spans="170:194" ht="16.5" x14ac:dyDescent="0.2">
      <c r="FN1062" s="101">
        <v>1057</v>
      </c>
      <c r="FO1062" s="101">
        <f t="shared" si="525"/>
        <v>15</v>
      </c>
      <c r="FP1062" s="101">
        <f t="shared" si="518"/>
        <v>14</v>
      </c>
      <c r="FQ1062" s="14">
        <f t="shared" si="519"/>
        <v>3</v>
      </c>
      <c r="FR1062" s="101" t="str">
        <f t="shared" si="526"/>
        <v>飞廉专属武器-魂珠-2 6级</v>
      </c>
      <c r="FS1062" s="101">
        <f t="shared" si="527"/>
        <v>2</v>
      </c>
      <c r="FT1062" s="101">
        <f t="shared" si="528"/>
        <v>6</v>
      </c>
      <c r="FU1062" s="101" t="str">
        <f t="shared" si="520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521"/>
        <v>专属强化石1</v>
      </c>
      <c r="FX1062" s="101">
        <f t="shared" si="522"/>
        <v>12</v>
      </c>
      <c r="FY1062" s="101" t="str">
        <f t="shared" si="523"/>
        <v>专属强化石2</v>
      </c>
      <c r="FZ1062" s="101">
        <f t="shared" si="524"/>
        <v>4</v>
      </c>
      <c r="GA1062" s="101">
        <f t="shared" si="529"/>
        <v>0.12</v>
      </c>
      <c r="GB1062" s="101">
        <f t="shared" si="530"/>
        <v>1</v>
      </c>
      <c r="GC1062" s="101">
        <f t="shared" si="531"/>
        <v>13</v>
      </c>
      <c r="GD1062" s="101">
        <f t="shared" si="532"/>
        <v>0</v>
      </c>
      <c r="GE1062" s="101">
        <f t="shared" si="533"/>
        <v>1</v>
      </c>
      <c r="GF1062" s="101">
        <f t="shared" si="534"/>
        <v>3</v>
      </c>
      <c r="GG1062" s="101">
        <f t="shared" si="535"/>
        <v>5.9299999999999999E-2</v>
      </c>
      <c r="GH1062" s="101">
        <f t="shared" si="536"/>
        <v>1</v>
      </c>
      <c r="GI1062" s="101">
        <f t="shared" si="537"/>
        <v>6</v>
      </c>
      <c r="GJ1062" s="101">
        <f t="shared" si="538"/>
        <v>0.23710000000000001</v>
      </c>
      <c r="GK1062" s="101">
        <f t="shared" si="539"/>
        <v>1</v>
      </c>
      <c r="GL1062" s="101">
        <f t="shared" si="540"/>
        <v>13</v>
      </c>
    </row>
    <row r="1063" spans="170:194" ht="16.5" x14ac:dyDescent="0.2">
      <c r="FN1063" s="101">
        <v>1058</v>
      </c>
      <c r="FO1063" s="101">
        <f t="shared" si="525"/>
        <v>16</v>
      </c>
      <c r="FP1063" s="101">
        <f t="shared" si="518"/>
        <v>14</v>
      </c>
      <c r="FQ1063" s="14">
        <f t="shared" si="519"/>
        <v>3</v>
      </c>
      <c r="FR1063" s="101" t="str">
        <f t="shared" si="526"/>
        <v>飞廉专属武器-魂珠-2 7级</v>
      </c>
      <c r="FS1063" s="101">
        <f t="shared" si="527"/>
        <v>2</v>
      </c>
      <c r="FT1063" s="101">
        <f t="shared" si="528"/>
        <v>7</v>
      </c>
      <c r="FU1063" s="101" t="str">
        <f t="shared" si="520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521"/>
        <v>专属强化石1</v>
      </c>
      <c r="FX1063" s="101">
        <f t="shared" si="522"/>
        <v>15</v>
      </c>
      <c r="FY1063" s="101" t="str">
        <f t="shared" si="523"/>
        <v>专属强化石2</v>
      </c>
      <c r="FZ1063" s="101">
        <f t="shared" si="524"/>
        <v>5</v>
      </c>
      <c r="GA1063" s="101">
        <f t="shared" si="529"/>
        <v>0.09</v>
      </c>
      <c r="GB1063" s="101">
        <f t="shared" si="530"/>
        <v>1</v>
      </c>
      <c r="GC1063" s="101">
        <f t="shared" si="531"/>
        <v>16</v>
      </c>
      <c r="GD1063" s="101">
        <f t="shared" si="532"/>
        <v>0</v>
      </c>
      <c r="GE1063" s="101">
        <f t="shared" si="533"/>
        <v>1</v>
      </c>
      <c r="GF1063" s="101">
        <f t="shared" si="534"/>
        <v>4</v>
      </c>
      <c r="GG1063" s="101">
        <f t="shared" si="535"/>
        <v>4.5900000000000003E-2</v>
      </c>
      <c r="GH1063" s="101">
        <f t="shared" si="536"/>
        <v>1</v>
      </c>
      <c r="GI1063" s="101">
        <f t="shared" si="537"/>
        <v>8</v>
      </c>
      <c r="GJ1063" s="101">
        <f t="shared" si="538"/>
        <v>0.1835</v>
      </c>
      <c r="GK1063" s="101">
        <f t="shared" si="539"/>
        <v>1</v>
      </c>
      <c r="GL1063" s="101">
        <f t="shared" si="540"/>
        <v>16</v>
      </c>
    </row>
    <row r="1064" spans="170:194" ht="16.5" x14ac:dyDescent="0.2">
      <c r="FN1064" s="101">
        <v>1059</v>
      </c>
      <c r="FO1064" s="101">
        <f t="shared" si="525"/>
        <v>17</v>
      </c>
      <c r="FP1064" s="101">
        <f t="shared" si="518"/>
        <v>14</v>
      </c>
      <c r="FQ1064" s="14">
        <f t="shared" si="519"/>
        <v>3</v>
      </c>
      <c r="FR1064" s="101" t="str">
        <f t="shared" si="526"/>
        <v>飞廉专属武器-魂珠-2 8级</v>
      </c>
      <c r="FS1064" s="101">
        <f t="shared" si="527"/>
        <v>2</v>
      </c>
      <c r="FT1064" s="101">
        <f t="shared" si="528"/>
        <v>8</v>
      </c>
      <c r="FU1064" s="101" t="str">
        <f t="shared" si="520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521"/>
        <v>专属强化石1</v>
      </c>
      <c r="FX1064" s="101">
        <f t="shared" si="522"/>
        <v>18</v>
      </c>
      <c r="FY1064" s="101" t="str">
        <f t="shared" si="523"/>
        <v>专属强化石2</v>
      </c>
      <c r="FZ1064" s="101">
        <f t="shared" si="524"/>
        <v>6</v>
      </c>
      <c r="GA1064" s="101">
        <f t="shared" si="529"/>
        <v>7.0000000000000007E-2</v>
      </c>
      <c r="GB1064" s="101">
        <f t="shared" si="530"/>
        <v>1</v>
      </c>
      <c r="GC1064" s="101">
        <f t="shared" si="531"/>
        <v>22</v>
      </c>
      <c r="GD1064" s="101">
        <f t="shared" si="532"/>
        <v>0</v>
      </c>
      <c r="GE1064" s="101">
        <f t="shared" si="533"/>
        <v>1</v>
      </c>
      <c r="GF1064" s="101">
        <f t="shared" si="534"/>
        <v>5</v>
      </c>
      <c r="GG1064" s="101">
        <f t="shared" si="535"/>
        <v>3.4000000000000002E-2</v>
      </c>
      <c r="GH1064" s="101">
        <f t="shared" si="536"/>
        <v>1</v>
      </c>
      <c r="GI1064" s="101">
        <f t="shared" si="537"/>
        <v>10</v>
      </c>
      <c r="GJ1064" s="101">
        <f t="shared" si="538"/>
        <v>0.13600000000000001</v>
      </c>
      <c r="GK1064" s="101">
        <f t="shared" si="539"/>
        <v>1</v>
      </c>
      <c r="GL1064" s="101">
        <f t="shared" si="540"/>
        <v>22</v>
      </c>
    </row>
    <row r="1065" spans="170:194" ht="16.5" x14ac:dyDescent="0.2">
      <c r="FN1065" s="101">
        <v>1060</v>
      </c>
      <c r="FO1065" s="101">
        <f t="shared" si="525"/>
        <v>18</v>
      </c>
      <c r="FP1065" s="101">
        <f t="shared" si="518"/>
        <v>14</v>
      </c>
      <c r="FQ1065" s="14">
        <f t="shared" si="519"/>
        <v>3</v>
      </c>
      <c r="FR1065" s="101" t="str">
        <f t="shared" si="526"/>
        <v>飞廉专属武器-魂珠-2 9级</v>
      </c>
      <c r="FS1065" s="101">
        <f t="shared" si="527"/>
        <v>2</v>
      </c>
      <c r="FT1065" s="101">
        <f t="shared" si="528"/>
        <v>9</v>
      </c>
      <c r="FU1065" s="101" t="str">
        <f t="shared" si="520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521"/>
        <v>专属强化石1</v>
      </c>
      <c r="FX1065" s="101">
        <f t="shared" si="522"/>
        <v>24</v>
      </c>
      <c r="FY1065" s="101" t="str">
        <f t="shared" si="523"/>
        <v>专属强化石2</v>
      </c>
      <c r="FZ1065" s="101">
        <f t="shared" si="524"/>
        <v>8</v>
      </c>
      <c r="GA1065" s="101">
        <f t="shared" si="529"/>
        <v>0.06</v>
      </c>
      <c r="GB1065" s="101">
        <f t="shared" si="530"/>
        <v>1</v>
      </c>
      <c r="GC1065" s="101">
        <f t="shared" si="531"/>
        <v>27</v>
      </c>
      <c r="GD1065" s="101">
        <f t="shared" si="532"/>
        <v>0</v>
      </c>
      <c r="GE1065" s="101">
        <f t="shared" si="533"/>
        <v>1</v>
      </c>
      <c r="GF1065" s="101">
        <f t="shared" si="534"/>
        <v>6</v>
      </c>
      <c r="GG1065" s="101">
        <f t="shared" si="535"/>
        <v>2.8000000000000001E-2</v>
      </c>
      <c r="GH1065" s="101">
        <f t="shared" si="536"/>
        <v>1</v>
      </c>
      <c r="GI1065" s="101">
        <f t="shared" si="537"/>
        <v>12</v>
      </c>
      <c r="GJ1065" s="101">
        <f t="shared" si="538"/>
        <v>0.11210000000000001</v>
      </c>
      <c r="GK1065" s="101">
        <f t="shared" si="539"/>
        <v>1</v>
      </c>
      <c r="GL1065" s="101">
        <f t="shared" si="540"/>
        <v>27</v>
      </c>
    </row>
    <row r="1066" spans="170:194" ht="16.5" x14ac:dyDescent="0.2">
      <c r="FN1066" s="101">
        <v>1061</v>
      </c>
      <c r="FO1066" s="101">
        <f t="shared" si="525"/>
        <v>0</v>
      </c>
      <c r="FP1066" s="101">
        <f t="shared" si="518"/>
        <v>14</v>
      </c>
      <c r="FQ1066" s="14">
        <f t="shared" si="519"/>
        <v>3</v>
      </c>
      <c r="FR1066" s="101" t="str">
        <f t="shared" si="526"/>
        <v>飞廉专属武器-魂珠-3 0级</v>
      </c>
      <c r="FS1066" s="101">
        <f t="shared" si="527"/>
        <v>3</v>
      </c>
      <c r="FT1066" s="101">
        <f t="shared" si="528"/>
        <v>0</v>
      </c>
      <c r="FU1066" s="101" t="str">
        <f t="shared" si="520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521"/>
        <v/>
      </c>
      <c r="FX1066" s="101" t="str">
        <f t="shared" si="522"/>
        <v/>
      </c>
      <c r="FY1066" s="101" t="str">
        <f t="shared" si="523"/>
        <v/>
      </c>
      <c r="FZ1066" s="101" t="str">
        <f t="shared" si="524"/>
        <v/>
      </c>
      <c r="GA1066" s="101" t="str">
        <f t="shared" si="529"/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4"/>
        <v/>
      </c>
      <c r="GG1066" s="101" t="str">
        <f t="shared" si="535"/>
        <v/>
      </c>
      <c r="GH1066" s="101" t="str">
        <f t="shared" si="536"/>
        <v/>
      </c>
      <c r="GI1066" s="101" t="str">
        <f t="shared" si="537"/>
        <v/>
      </c>
      <c r="GJ1066" s="101" t="str">
        <f t="shared" si="538"/>
        <v/>
      </c>
      <c r="GK1066" s="101" t="str">
        <f t="shared" si="539"/>
        <v/>
      </c>
      <c r="GL1066" s="101" t="str">
        <f t="shared" si="540"/>
        <v/>
      </c>
    </row>
    <row r="1067" spans="170:194" ht="16.5" x14ac:dyDescent="0.2">
      <c r="FN1067" s="101">
        <v>1062</v>
      </c>
      <c r="FO1067" s="101">
        <f t="shared" si="525"/>
        <v>19</v>
      </c>
      <c r="FP1067" s="101">
        <f t="shared" si="518"/>
        <v>14</v>
      </c>
      <c r="FQ1067" s="14">
        <f t="shared" si="519"/>
        <v>3</v>
      </c>
      <c r="FR1067" s="101" t="str">
        <f t="shared" si="526"/>
        <v>飞廉专属武器-魂珠-3 1级</v>
      </c>
      <c r="FS1067" s="101">
        <f t="shared" si="527"/>
        <v>3</v>
      </c>
      <c r="FT1067" s="101">
        <f t="shared" si="528"/>
        <v>1</v>
      </c>
      <c r="FU1067" s="101" t="str">
        <f t="shared" si="520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521"/>
        <v>专属强化石1</v>
      </c>
      <c r="FX1067" s="101">
        <f t="shared" si="522"/>
        <v>4</v>
      </c>
      <c r="FY1067" s="101" t="str">
        <f t="shared" si="523"/>
        <v>专属强化石2</v>
      </c>
      <c r="FZ1067" s="101">
        <f t="shared" si="524"/>
        <v>2</v>
      </c>
      <c r="GA1067" s="101">
        <f t="shared" si="529"/>
        <v>0.31</v>
      </c>
      <c r="GB1067" s="101">
        <f t="shared" si="530"/>
        <v>1</v>
      </c>
      <c r="GC1067" s="101">
        <f t="shared" si="531"/>
        <v>5</v>
      </c>
      <c r="GD1067" s="101">
        <f t="shared" si="532"/>
        <v>0</v>
      </c>
      <c r="GE1067" s="101">
        <f t="shared" si="533"/>
        <v>1</v>
      </c>
      <c r="GF1067" s="101">
        <f t="shared" si="534"/>
        <v>1</v>
      </c>
      <c r="GG1067" s="101">
        <f t="shared" si="535"/>
        <v>0.15409999999999999</v>
      </c>
      <c r="GH1067" s="101">
        <f t="shared" si="536"/>
        <v>1</v>
      </c>
      <c r="GI1067" s="101">
        <f t="shared" si="537"/>
        <v>2</v>
      </c>
      <c r="GJ1067" s="101">
        <f t="shared" si="538"/>
        <v>0.61650000000000005</v>
      </c>
      <c r="GK1067" s="101">
        <f t="shared" si="539"/>
        <v>1</v>
      </c>
      <c r="GL1067" s="101">
        <f t="shared" si="540"/>
        <v>5</v>
      </c>
    </row>
    <row r="1068" spans="170:194" ht="16.5" x14ac:dyDescent="0.2">
      <c r="FN1068" s="101">
        <v>1063</v>
      </c>
      <c r="FO1068" s="101">
        <f t="shared" si="525"/>
        <v>20</v>
      </c>
      <c r="FP1068" s="101">
        <f t="shared" si="518"/>
        <v>14</v>
      </c>
      <c r="FQ1068" s="14">
        <f t="shared" si="519"/>
        <v>3</v>
      </c>
      <c r="FR1068" s="101" t="str">
        <f t="shared" si="526"/>
        <v>飞廉专属武器-魂珠-3 2级</v>
      </c>
      <c r="FS1068" s="101">
        <f t="shared" si="527"/>
        <v>3</v>
      </c>
      <c r="FT1068" s="101">
        <f t="shared" si="528"/>
        <v>2</v>
      </c>
      <c r="FU1068" s="101" t="str">
        <f t="shared" si="520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521"/>
        <v>专属强化石1</v>
      </c>
      <c r="FX1068" s="101">
        <f t="shared" si="522"/>
        <v>4</v>
      </c>
      <c r="FY1068" s="101" t="str">
        <f t="shared" si="523"/>
        <v>专属强化石2</v>
      </c>
      <c r="FZ1068" s="101">
        <f t="shared" si="524"/>
        <v>2</v>
      </c>
      <c r="GA1068" s="101">
        <f t="shared" si="529"/>
        <v>0.15</v>
      </c>
      <c r="GB1068" s="101">
        <f t="shared" si="530"/>
        <v>1</v>
      </c>
      <c r="GC1068" s="101">
        <f t="shared" si="531"/>
        <v>10</v>
      </c>
      <c r="GD1068" s="101">
        <f t="shared" si="532"/>
        <v>0</v>
      </c>
      <c r="GE1068" s="101">
        <f t="shared" si="533"/>
        <v>1</v>
      </c>
      <c r="GF1068" s="101">
        <f t="shared" si="534"/>
        <v>2</v>
      </c>
      <c r="GG1068" s="101">
        <f t="shared" si="535"/>
        <v>7.7100000000000002E-2</v>
      </c>
      <c r="GH1068" s="101">
        <f t="shared" si="536"/>
        <v>1</v>
      </c>
      <c r="GI1068" s="101">
        <f t="shared" si="537"/>
        <v>5</v>
      </c>
      <c r="GJ1068" s="101">
        <f t="shared" si="538"/>
        <v>0.30830000000000002</v>
      </c>
      <c r="GK1068" s="101">
        <f t="shared" si="539"/>
        <v>1</v>
      </c>
      <c r="GL1068" s="101">
        <f t="shared" si="540"/>
        <v>10</v>
      </c>
    </row>
    <row r="1069" spans="170:194" ht="16.5" x14ac:dyDescent="0.2">
      <c r="FN1069" s="101">
        <v>1064</v>
      </c>
      <c r="FO1069" s="101">
        <f t="shared" si="525"/>
        <v>21</v>
      </c>
      <c r="FP1069" s="101">
        <f t="shared" si="518"/>
        <v>14</v>
      </c>
      <c r="FQ1069" s="14">
        <f t="shared" si="519"/>
        <v>3</v>
      </c>
      <c r="FR1069" s="101" t="str">
        <f t="shared" si="526"/>
        <v>飞廉专属武器-魂珠-3 3级</v>
      </c>
      <c r="FS1069" s="101">
        <f t="shared" si="527"/>
        <v>3</v>
      </c>
      <c r="FT1069" s="101">
        <f t="shared" si="528"/>
        <v>3</v>
      </c>
      <c r="FU1069" s="101" t="str">
        <f t="shared" si="520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521"/>
        <v>专属强化石1</v>
      </c>
      <c r="FX1069" s="101">
        <f t="shared" si="522"/>
        <v>6</v>
      </c>
      <c r="FY1069" s="101" t="str">
        <f t="shared" si="523"/>
        <v>专属强化石2</v>
      </c>
      <c r="FZ1069" s="101">
        <f t="shared" si="524"/>
        <v>3</v>
      </c>
      <c r="GA1069" s="101">
        <f t="shared" si="529"/>
        <v>0.15</v>
      </c>
      <c r="GB1069" s="101">
        <f t="shared" si="530"/>
        <v>1</v>
      </c>
      <c r="GC1069" s="101">
        <f t="shared" si="531"/>
        <v>10</v>
      </c>
      <c r="GD1069" s="101">
        <f t="shared" si="532"/>
        <v>0</v>
      </c>
      <c r="GE1069" s="101">
        <f t="shared" si="533"/>
        <v>1</v>
      </c>
      <c r="GF1069" s="101">
        <f t="shared" si="534"/>
        <v>2</v>
      </c>
      <c r="GG1069" s="101">
        <f t="shared" si="535"/>
        <v>7.7100000000000002E-2</v>
      </c>
      <c r="GH1069" s="101">
        <f t="shared" si="536"/>
        <v>1</v>
      </c>
      <c r="GI1069" s="101">
        <f t="shared" si="537"/>
        <v>5</v>
      </c>
      <c r="GJ1069" s="101">
        <f t="shared" si="538"/>
        <v>0.30830000000000002</v>
      </c>
      <c r="GK1069" s="101">
        <f t="shared" si="539"/>
        <v>1</v>
      </c>
      <c r="GL1069" s="101">
        <f t="shared" si="540"/>
        <v>10</v>
      </c>
    </row>
    <row r="1070" spans="170:194" ht="16.5" x14ac:dyDescent="0.2">
      <c r="FN1070" s="101">
        <v>1065</v>
      </c>
      <c r="FO1070" s="101">
        <f t="shared" si="525"/>
        <v>22</v>
      </c>
      <c r="FP1070" s="101">
        <f t="shared" si="518"/>
        <v>14</v>
      </c>
      <c r="FQ1070" s="14">
        <f t="shared" si="519"/>
        <v>3</v>
      </c>
      <c r="FR1070" s="101" t="str">
        <f t="shared" si="526"/>
        <v>飞廉专属武器-魂珠-3 4级</v>
      </c>
      <c r="FS1070" s="101">
        <f t="shared" si="527"/>
        <v>3</v>
      </c>
      <c r="FT1070" s="101">
        <f t="shared" si="528"/>
        <v>4</v>
      </c>
      <c r="FU1070" s="101" t="str">
        <f t="shared" si="520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521"/>
        <v>专属强化石1</v>
      </c>
      <c r="FX1070" s="101">
        <f t="shared" si="522"/>
        <v>6</v>
      </c>
      <c r="FY1070" s="101" t="str">
        <f t="shared" si="523"/>
        <v>专属强化石2</v>
      </c>
      <c r="FZ1070" s="101">
        <f t="shared" si="524"/>
        <v>3</v>
      </c>
      <c r="GA1070" s="101">
        <f t="shared" si="529"/>
        <v>0.09</v>
      </c>
      <c r="GB1070" s="101">
        <f t="shared" si="530"/>
        <v>1</v>
      </c>
      <c r="GC1070" s="101">
        <f t="shared" si="531"/>
        <v>16</v>
      </c>
      <c r="GD1070" s="101">
        <f t="shared" si="532"/>
        <v>0</v>
      </c>
      <c r="GE1070" s="101">
        <f t="shared" si="533"/>
        <v>1</v>
      </c>
      <c r="GF1070" s="101">
        <f t="shared" si="534"/>
        <v>4</v>
      </c>
      <c r="GG1070" s="101">
        <f t="shared" si="535"/>
        <v>4.6199999999999998E-2</v>
      </c>
      <c r="GH1070" s="101">
        <f t="shared" si="536"/>
        <v>1</v>
      </c>
      <c r="GI1070" s="101">
        <f t="shared" si="537"/>
        <v>8</v>
      </c>
      <c r="GJ1070" s="101">
        <f t="shared" si="538"/>
        <v>0.185</v>
      </c>
      <c r="GK1070" s="101">
        <f t="shared" si="539"/>
        <v>1</v>
      </c>
      <c r="GL1070" s="101">
        <f t="shared" si="540"/>
        <v>16</v>
      </c>
    </row>
    <row r="1071" spans="170:194" ht="16.5" x14ac:dyDescent="0.2">
      <c r="FN1071" s="101">
        <v>1066</v>
      </c>
      <c r="FO1071" s="101">
        <f t="shared" si="525"/>
        <v>23</v>
      </c>
      <c r="FP1071" s="101">
        <f t="shared" si="518"/>
        <v>14</v>
      </c>
      <c r="FQ1071" s="14">
        <f t="shared" si="519"/>
        <v>3</v>
      </c>
      <c r="FR1071" s="101" t="str">
        <f t="shared" si="526"/>
        <v>飞廉专属武器-魂珠-3 5级</v>
      </c>
      <c r="FS1071" s="101">
        <f t="shared" si="527"/>
        <v>3</v>
      </c>
      <c r="FT1071" s="101">
        <f t="shared" si="528"/>
        <v>5</v>
      </c>
      <c r="FU1071" s="101" t="str">
        <f t="shared" si="520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521"/>
        <v>专属强化石1</v>
      </c>
      <c r="FX1071" s="101">
        <f t="shared" si="522"/>
        <v>8</v>
      </c>
      <c r="FY1071" s="101" t="str">
        <f t="shared" si="523"/>
        <v>专属强化石2</v>
      </c>
      <c r="FZ1071" s="101">
        <f t="shared" si="524"/>
        <v>4</v>
      </c>
      <c r="GA1071" s="101">
        <f t="shared" si="529"/>
        <v>0.08</v>
      </c>
      <c r="GB1071" s="101">
        <f t="shared" si="530"/>
        <v>1</v>
      </c>
      <c r="GC1071" s="101">
        <f t="shared" si="531"/>
        <v>19</v>
      </c>
      <c r="GD1071" s="101">
        <f t="shared" si="532"/>
        <v>0</v>
      </c>
      <c r="GE1071" s="101">
        <f t="shared" si="533"/>
        <v>1</v>
      </c>
      <c r="GF1071" s="101">
        <f t="shared" si="534"/>
        <v>5</v>
      </c>
      <c r="GG1071" s="101">
        <f t="shared" si="535"/>
        <v>3.85E-2</v>
      </c>
      <c r="GH1071" s="101">
        <f t="shared" si="536"/>
        <v>1</v>
      </c>
      <c r="GI1071" s="101">
        <f t="shared" si="537"/>
        <v>9</v>
      </c>
      <c r="GJ1071" s="101">
        <f t="shared" si="538"/>
        <v>0.15409999999999999</v>
      </c>
      <c r="GK1071" s="101">
        <f t="shared" si="539"/>
        <v>1</v>
      </c>
      <c r="GL1071" s="101">
        <f t="shared" si="540"/>
        <v>19</v>
      </c>
    </row>
    <row r="1072" spans="170:194" ht="16.5" x14ac:dyDescent="0.2">
      <c r="FN1072" s="101">
        <v>1067</v>
      </c>
      <c r="FO1072" s="101">
        <f t="shared" si="525"/>
        <v>24</v>
      </c>
      <c r="FP1072" s="101">
        <f t="shared" si="518"/>
        <v>14</v>
      </c>
      <c r="FQ1072" s="14">
        <f t="shared" si="519"/>
        <v>3</v>
      </c>
      <c r="FR1072" s="101" t="str">
        <f t="shared" si="526"/>
        <v>飞廉专属武器-魂珠-3 6级</v>
      </c>
      <c r="FS1072" s="101">
        <f t="shared" si="527"/>
        <v>3</v>
      </c>
      <c r="FT1072" s="101">
        <f t="shared" si="528"/>
        <v>6</v>
      </c>
      <c r="FU1072" s="101" t="str">
        <f t="shared" si="520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521"/>
        <v>专属强化石1</v>
      </c>
      <c r="FX1072" s="101">
        <f t="shared" si="522"/>
        <v>10</v>
      </c>
      <c r="FY1072" s="101" t="str">
        <f t="shared" si="523"/>
        <v>专属强化石2</v>
      </c>
      <c r="FZ1072" s="101">
        <f t="shared" si="524"/>
        <v>5</v>
      </c>
      <c r="GA1072" s="101">
        <f t="shared" si="529"/>
        <v>0.06</v>
      </c>
      <c r="GB1072" s="101">
        <f t="shared" si="530"/>
        <v>1</v>
      </c>
      <c r="GC1072" s="101">
        <f t="shared" si="531"/>
        <v>25</v>
      </c>
      <c r="GD1072" s="101">
        <f t="shared" si="532"/>
        <v>0</v>
      </c>
      <c r="GE1072" s="101">
        <f t="shared" si="533"/>
        <v>1</v>
      </c>
      <c r="GF1072" s="101">
        <f t="shared" si="534"/>
        <v>6</v>
      </c>
      <c r="GG1072" s="101">
        <f t="shared" si="535"/>
        <v>2.9600000000000001E-2</v>
      </c>
      <c r="GH1072" s="101">
        <f t="shared" si="536"/>
        <v>1</v>
      </c>
      <c r="GI1072" s="101">
        <f t="shared" si="537"/>
        <v>12</v>
      </c>
      <c r="GJ1072" s="101">
        <f t="shared" si="538"/>
        <v>0.1186</v>
      </c>
      <c r="GK1072" s="101">
        <f t="shared" si="539"/>
        <v>1</v>
      </c>
      <c r="GL1072" s="101">
        <f t="shared" si="540"/>
        <v>25</v>
      </c>
    </row>
    <row r="1073" spans="170:194" ht="16.5" x14ac:dyDescent="0.2">
      <c r="FN1073" s="101">
        <v>1068</v>
      </c>
      <c r="FO1073" s="101">
        <f t="shared" si="525"/>
        <v>25</v>
      </c>
      <c r="FP1073" s="101">
        <f t="shared" si="518"/>
        <v>14</v>
      </c>
      <c r="FQ1073" s="14">
        <f t="shared" si="519"/>
        <v>3</v>
      </c>
      <c r="FR1073" s="101" t="str">
        <f t="shared" si="526"/>
        <v>飞廉专属武器-魂珠-3 7级</v>
      </c>
      <c r="FS1073" s="101">
        <f t="shared" si="527"/>
        <v>3</v>
      </c>
      <c r="FT1073" s="101">
        <f t="shared" si="528"/>
        <v>7</v>
      </c>
      <c r="FU1073" s="101" t="str">
        <f t="shared" si="520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521"/>
        <v>专属强化石1</v>
      </c>
      <c r="FX1073" s="101">
        <f t="shared" si="522"/>
        <v>12</v>
      </c>
      <c r="FY1073" s="101" t="str">
        <f t="shared" si="523"/>
        <v>专属强化石2</v>
      </c>
      <c r="FZ1073" s="101">
        <f t="shared" si="524"/>
        <v>6</v>
      </c>
      <c r="GA1073" s="101">
        <f t="shared" si="529"/>
        <v>0.04</v>
      </c>
      <c r="GB1073" s="101">
        <f t="shared" si="530"/>
        <v>1</v>
      </c>
      <c r="GC1073" s="101">
        <f t="shared" si="531"/>
        <v>34</v>
      </c>
      <c r="GD1073" s="101">
        <f t="shared" si="532"/>
        <v>0</v>
      </c>
      <c r="GE1073" s="101">
        <f t="shared" si="533"/>
        <v>1</v>
      </c>
      <c r="GF1073" s="101">
        <f t="shared" si="534"/>
        <v>8</v>
      </c>
      <c r="GG1073" s="101">
        <f t="shared" si="535"/>
        <v>2.1999999999999999E-2</v>
      </c>
      <c r="GH1073" s="101">
        <f t="shared" si="536"/>
        <v>1</v>
      </c>
      <c r="GI1073" s="101">
        <f t="shared" si="537"/>
        <v>16</v>
      </c>
      <c r="GJ1073" s="101">
        <f t="shared" si="538"/>
        <v>8.8099999999999998E-2</v>
      </c>
      <c r="GK1073" s="101">
        <f t="shared" si="539"/>
        <v>1</v>
      </c>
      <c r="GL1073" s="101">
        <f t="shared" si="540"/>
        <v>34</v>
      </c>
    </row>
    <row r="1074" spans="170:194" ht="16.5" x14ac:dyDescent="0.2">
      <c r="FN1074" s="101">
        <v>1069</v>
      </c>
      <c r="FO1074" s="101">
        <f t="shared" si="525"/>
        <v>26</v>
      </c>
      <c r="FP1074" s="101">
        <f t="shared" si="518"/>
        <v>14</v>
      </c>
      <c r="FQ1074" s="14">
        <f t="shared" si="519"/>
        <v>3</v>
      </c>
      <c r="FR1074" s="101" t="str">
        <f t="shared" si="526"/>
        <v>飞廉专属武器-魂珠-3 8级</v>
      </c>
      <c r="FS1074" s="101">
        <f t="shared" si="527"/>
        <v>3</v>
      </c>
      <c r="FT1074" s="101">
        <f t="shared" si="528"/>
        <v>8</v>
      </c>
      <c r="FU1074" s="101" t="str">
        <f t="shared" si="520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521"/>
        <v>专属强化石1</v>
      </c>
      <c r="FX1074" s="101">
        <f t="shared" si="522"/>
        <v>16</v>
      </c>
      <c r="FY1074" s="101" t="str">
        <f t="shared" si="523"/>
        <v>专属强化石2</v>
      </c>
      <c r="FZ1074" s="101">
        <f t="shared" si="524"/>
        <v>8</v>
      </c>
      <c r="GA1074" s="101">
        <f t="shared" si="529"/>
        <v>0.04</v>
      </c>
      <c r="GB1074" s="101">
        <f t="shared" si="530"/>
        <v>1</v>
      </c>
      <c r="GC1074" s="101">
        <f t="shared" si="531"/>
        <v>41</v>
      </c>
      <c r="GD1074" s="101">
        <f t="shared" si="532"/>
        <v>0</v>
      </c>
      <c r="GE1074" s="101">
        <f t="shared" si="533"/>
        <v>1</v>
      </c>
      <c r="GF1074" s="101">
        <f t="shared" si="534"/>
        <v>10</v>
      </c>
      <c r="GG1074" s="101">
        <f t="shared" si="535"/>
        <v>1.8100000000000002E-2</v>
      </c>
      <c r="GH1074" s="101">
        <f t="shared" si="536"/>
        <v>1</v>
      </c>
      <c r="GI1074" s="101">
        <f t="shared" si="537"/>
        <v>19</v>
      </c>
      <c r="GJ1074" s="101">
        <f t="shared" si="538"/>
        <v>7.2499999999999995E-2</v>
      </c>
      <c r="GK1074" s="101">
        <f t="shared" si="539"/>
        <v>1</v>
      </c>
      <c r="GL1074" s="101">
        <f t="shared" si="540"/>
        <v>41</v>
      </c>
    </row>
    <row r="1075" spans="170:194" ht="16.5" x14ac:dyDescent="0.2">
      <c r="FN1075" s="101">
        <v>1070</v>
      </c>
      <c r="FO1075" s="101">
        <f t="shared" si="525"/>
        <v>27</v>
      </c>
      <c r="FP1075" s="101">
        <f t="shared" si="518"/>
        <v>14</v>
      </c>
      <c r="FQ1075" s="14">
        <f t="shared" si="519"/>
        <v>3</v>
      </c>
      <c r="FR1075" s="101" t="str">
        <f t="shared" si="526"/>
        <v>飞廉专属武器-魂珠-3 9级</v>
      </c>
      <c r="FS1075" s="101">
        <f t="shared" si="527"/>
        <v>3</v>
      </c>
      <c r="FT1075" s="101">
        <f t="shared" si="528"/>
        <v>9</v>
      </c>
      <c r="FU1075" s="101" t="str">
        <f t="shared" si="520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521"/>
        <v>专属强化石1</v>
      </c>
      <c r="FX1075" s="101">
        <f t="shared" si="522"/>
        <v>20</v>
      </c>
      <c r="FY1075" s="101" t="str">
        <f t="shared" si="523"/>
        <v>专属强化石2</v>
      </c>
      <c r="FZ1075" s="101">
        <f t="shared" si="524"/>
        <v>10</v>
      </c>
      <c r="GA1075" s="101">
        <f t="shared" si="529"/>
        <v>0.03</v>
      </c>
      <c r="GB1075" s="101">
        <f t="shared" si="530"/>
        <v>1</v>
      </c>
      <c r="GC1075" s="101">
        <f t="shared" si="531"/>
        <v>54</v>
      </c>
      <c r="GD1075" s="101">
        <f t="shared" si="532"/>
        <v>0</v>
      </c>
      <c r="GE1075" s="101">
        <f t="shared" si="533"/>
        <v>1</v>
      </c>
      <c r="GF1075" s="101">
        <f t="shared" si="534"/>
        <v>12</v>
      </c>
      <c r="GG1075" s="101">
        <f t="shared" si="535"/>
        <v>1.4E-2</v>
      </c>
      <c r="GH1075" s="101">
        <f t="shared" si="536"/>
        <v>1</v>
      </c>
      <c r="GI1075" s="101">
        <f t="shared" si="537"/>
        <v>25</v>
      </c>
      <c r="GJ1075" s="101">
        <f t="shared" si="538"/>
        <v>5.6000000000000001E-2</v>
      </c>
      <c r="GK1075" s="101">
        <f t="shared" si="539"/>
        <v>1</v>
      </c>
      <c r="GL1075" s="101">
        <f t="shared" si="540"/>
        <v>54</v>
      </c>
    </row>
    <row r="1076" spans="170:194" ht="16.5" x14ac:dyDescent="0.2">
      <c r="FN1076" s="101">
        <v>1071</v>
      </c>
      <c r="FO1076" s="101">
        <f t="shared" si="525"/>
        <v>0</v>
      </c>
      <c r="FP1076" s="101">
        <f t="shared" si="518"/>
        <v>14</v>
      </c>
      <c r="FQ1076" s="14">
        <f t="shared" si="519"/>
        <v>3</v>
      </c>
      <c r="FR1076" s="101" t="str">
        <f t="shared" si="526"/>
        <v>飞廉专属武器-魂珠-4 0级</v>
      </c>
      <c r="FS1076" s="101">
        <f t="shared" si="527"/>
        <v>4</v>
      </c>
      <c r="FT1076" s="101">
        <f t="shared" si="528"/>
        <v>0</v>
      </c>
      <c r="FU1076" s="101" t="str">
        <f t="shared" si="520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521"/>
        <v/>
      </c>
      <c r="FX1076" s="101" t="str">
        <f t="shared" si="522"/>
        <v/>
      </c>
      <c r="FY1076" s="101" t="str">
        <f t="shared" si="523"/>
        <v/>
      </c>
      <c r="FZ1076" s="101" t="str">
        <f t="shared" si="524"/>
        <v/>
      </c>
      <c r="GA1076" s="101" t="str">
        <f t="shared" si="529"/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4"/>
        <v/>
      </c>
      <c r="GG1076" s="101" t="str">
        <f t="shared" si="535"/>
        <v/>
      </c>
      <c r="GH1076" s="101" t="str">
        <f t="shared" si="536"/>
        <v/>
      </c>
      <c r="GI1076" s="101" t="str">
        <f t="shared" si="537"/>
        <v/>
      </c>
      <c r="GJ1076" s="101" t="str">
        <f t="shared" si="538"/>
        <v/>
      </c>
      <c r="GK1076" s="101" t="str">
        <f t="shared" si="539"/>
        <v/>
      </c>
      <c r="GL1076" s="101" t="str">
        <f t="shared" si="540"/>
        <v/>
      </c>
    </row>
    <row r="1077" spans="170:194" ht="16.5" x14ac:dyDescent="0.2">
      <c r="FN1077" s="101">
        <v>1072</v>
      </c>
      <c r="FO1077" s="101">
        <f t="shared" si="525"/>
        <v>28</v>
      </c>
      <c r="FP1077" s="101">
        <f t="shared" si="518"/>
        <v>14</v>
      </c>
      <c r="FQ1077" s="14">
        <f t="shared" si="519"/>
        <v>3</v>
      </c>
      <c r="FR1077" s="101" t="str">
        <f t="shared" si="526"/>
        <v>飞廉专属武器-魂珠-4 1级</v>
      </c>
      <c r="FS1077" s="101">
        <f t="shared" si="527"/>
        <v>4</v>
      </c>
      <c r="FT1077" s="101">
        <f t="shared" si="528"/>
        <v>1</v>
      </c>
      <c r="FU1077" s="101" t="str">
        <f t="shared" si="520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521"/>
        <v>专属强化石2</v>
      </c>
      <c r="FX1077" s="101">
        <f t="shared" si="522"/>
        <v>3</v>
      </c>
      <c r="FY1077" s="101" t="str">
        <f t="shared" si="523"/>
        <v>专属强化石3</v>
      </c>
      <c r="FZ1077" s="101">
        <f t="shared" si="524"/>
        <v>1</v>
      </c>
      <c r="GA1077" s="101">
        <f t="shared" si="529"/>
        <v>0.2</v>
      </c>
      <c r="GB1077" s="101">
        <f t="shared" si="530"/>
        <v>1</v>
      </c>
      <c r="GC1077" s="101">
        <f t="shared" si="531"/>
        <v>7</v>
      </c>
      <c r="GD1077" s="101">
        <f t="shared" si="532"/>
        <v>0</v>
      </c>
      <c r="GE1077" s="101">
        <f t="shared" si="533"/>
        <v>1</v>
      </c>
      <c r="GF1077" s="101">
        <f t="shared" si="534"/>
        <v>2</v>
      </c>
      <c r="GG1077" s="101">
        <f t="shared" si="535"/>
        <v>0.1012</v>
      </c>
      <c r="GH1077" s="101">
        <f t="shared" si="536"/>
        <v>1</v>
      </c>
      <c r="GI1077" s="101">
        <f t="shared" si="537"/>
        <v>3</v>
      </c>
      <c r="GJ1077" s="101">
        <f t="shared" si="538"/>
        <v>0.40479999999999999</v>
      </c>
      <c r="GK1077" s="101">
        <f t="shared" si="539"/>
        <v>1</v>
      </c>
      <c r="GL1077" s="101">
        <f t="shared" si="540"/>
        <v>7</v>
      </c>
    </row>
    <row r="1078" spans="170:194" ht="16.5" x14ac:dyDescent="0.2">
      <c r="FN1078" s="101">
        <v>1073</v>
      </c>
      <c r="FO1078" s="101">
        <f t="shared" si="525"/>
        <v>29</v>
      </c>
      <c r="FP1078" s="101">
        <f t="shared" si="518"/>
        <v>14</v>
      </c>
      <c r="FQ1078" s="14">
        <f t="shared" si="519"/>
        <v>3</v>
      </c>
      <c r="FR1078" s="101" t="str">
        <f t="shared" si="526"/>
        <v>飞廉专属武器-魂珠-4 2级</v>
      </c>
      <c r="FS1078" s="101">
        <f t="shared" si="527"/>
        <v>4</v>
      </c>
      <c r="FT1078" s="101">
        <f t="shared" si="528"/>
        <v>2</v>
      </c>
      <c r="FU1078" s="101" t="str">
        <f t="shared" si="520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521"/>
        <v>专属强化石2</v>
      </c>
      <c r="FX1078" s="101">
        <f t="shared" si="522"/>
        <v>3</v>
      </c>
      <c r="FY1078" s="101" t="str">
        <f t="shared" si="523"/>
        <v>专属强化石3</v>
      </c>
      <c r="FZ1078" s="101">
        <f t="shared" si="524"/>
        <v>1</v>
      </c>
      <c r="GA1078" s="101">
        <f t="shared" si="529"/>
        <v>0.1</v>
      </c>
      <c r="GB1078" s="101">
        <f t="shared" si="530"/>
        <v>1</v>
      </c>
      <c r="GC1078" s="101">
        <f t="shared" si="531"/>
        <v>15</v>
      </c>
      <c r="GD1078" s="101">
        <f t="shared" si="532"/>
        <v>0</v>
      </c>
      <c r="GE1078" s="101">
        <f t="shared" si="533"/>
        <v>1</v>
      </c>
      <c r="GF1078" s="101">
        <f t="shared" si="534"/>
        <v>3</v>
      </c>
      <c r="GG1078" s="101">
        <f t="shared" si="535"/>
        <v>5.0599999999999999E-2</v>
      </c>
      <c r="GH1078" s="101">
        <f t="shared" si="536"/>
        <v>1</v>
      </c>
      <c r="GI1078" s="101">
        <f t="shared" si="537"/>
        <v>7</v>
      </c>
      <c r="GJ1078" s="101">
        <f t="shared" si="538"/>
        <v>0.2024</v>
      </c>
      <c r="GK1078" s="101">
        <f t="shared" si="539"/>
        <v>1</v>
      </c>
      <c r="GL1078" s="101">
        <f t="shared" si="540"/>
        <v>15</v>
      </c>
    </row>
    <row r="1079" spans="170:194" ht="16.5" x14ac:dyDescent="0.2">
      <c r="FN1079" s="101">
        <v>1074</v>
      </c>
      <c r="FO1079" s="101">
        <f t="shared" si="525"/>
        <v>30</v>
      </c>
      <c r="FP1079" s="101">
        <f t="shared" si="518"/>
        <v>14</v>
      </c>
      <c r="FQ1079" s="14">
        <f t="shared" si="519"/>
        <v>3</v>
      </c>
      <c r="FR1079" s="101" t="str">
        <f t="shared" si="526"/>
        <v>飞廉专属武器-魂珠-4 3级</v>
      </c>
      <c r="FS1079" s="101">
        <f t="shared" si="527"/>
        <v>4</v>
      </c>
      <c r="FT1079" s="101">
        <f t="shared" si="528"/>
        <v>3</v>
      </c>
      <c r="FU1079" s="101" t="str">
        <f t="shared" si="520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521"/>
        <v>专属强化石2</v>
      </c>
      <c r="FX1079" s="101">
        <f t="shared" si="522"/>
        <v>3</v>
      </c>
      <c r="FY1079" s="101" t="str">
        <f t="shared" si="523"/>
        <v>专属强化石3</v>
      </c>
      <c r="FZ1079" s="101">
        <f t="shared" si="524"/>
        <v>1</v>
      </c>
      <c r="GA1079" s="101">
        <f t="shared" si="529"/>
        <v>7.0000000000000007E-2</v>
      </c>
      <c r="GB1079" s="101">
        <f t="shared" si="530"/>
        <v>1</v>
      </c>
      <c r="GC1079" s="101">
        <f t="shared" si="531"/>
        <v>22</v>
      </c>
      <c r="GD1079" s="101">
        <f t="shared" si="532"/>
        <v>0</v>
      </c>
      <c r="GE1079" s="101">
        <f t="shared" si="533"/>
        <v>1</v>
      </c>
      <c r="GF1079" s="101">
        <f t="shared" si="534"/>
        <v>5</v>
      </c>
      <c r="GG1079" s="101">
        <f t="shared" si="535"/>
        <v>3.3700000000000001E-2</v>
      </c>
      <c r="GH1079" s="101">
        <f t="shared" si="536"/>
        <v>1</v>
      </c>
      <c r="GI1079" s="101">
        <f t="shared" si="537"/>
        <v>10</v>
      </c>
      <c r="GJ1079" s="101">
        <f t="shared" si="538"/>
        <v>0.13489999999999999</v>
      </c>
      <c r="GK1079" s="101">
        <f t="shared" si="539"/>
        <v>1</v>
      </c>
      <c r="GL1079" s="101">
        <f t="shared" si="540"/>
        <v>22</v>
      </c>
    </row>
    <row r="1080" spans="170:194" ht="16.5" x14ac:dyDescent="0.2">
      <c r="FN1080" s="101">
        <v>1075</v>
      </c>
      <c r="FO1080" s="101">
        <f t="shared" si="525"/>
        <v>31</v>
      </c>
      <c r="FP1080" s="101">
        <f t="shared" si="518"/>
        <v>14</v>
      </c>
      <c r="FQ1080" s="14">
        <f t="shared" si="519"/>
        <v>3</v>
      </c>
      <c r="FR1080" s="101" t="str">
        <f t="shared" si="526"/>
        <v>飞廉专属武器-魂珠-4 4级</v>
      </c>
      <c r="FS1080" s="101">
        <f t="shared" si="527"/>
        <v>4</v>
      </c>
      <c r="FT1080" s="101">
        <f t="shared" si="528"/>
        <v>4</v>
      </c>
      <c r="FU1080" s="101" t="str">
        <f t="shared" si="520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521"/>
        <v>专属强化石2</v>
      </c>
      <c r="FX1080" s="101">
        <f t="shared" si="522"/>
        <v>5</v>
      </c>
      <c r="FY1080" s="101" t="str">
        <f t="shared" si="523"/>
        <v>专属强化石3</v>
      </c>
      <c r="FZ1080" s="101">
        <f t="shared" si="524"/>
        <v>2</v>
      </c>
      <c r="GA1080" s="101">
        <f t="shared" si="529"/>
        <v>0.08</v>
      </c>
      <c r="GB1080" s="101">
        <f t="shared" si="530"/>
        <v>1</v>
      </c>
      <c r="GC1080" s="101">
        <f t="shared" si="531"/>
        <v>19</v>
      </c>
      <c r="GD1080" s="101">
        <f t="shared" si="532"/>
        <v>0</v>
      </c>
      <c r="GE1080" s="101">
        <f t="shared" si="533"/>
        <v>1</v>
      </c>
      <c r="GF1080" s="101">
        <f t="shared" si="534"/>
        <v>4</v>
      </c>
      <c r="GG1080" s="101">
        <f t="shared" si="535"/>
        <v>4.0500000000000001E-2</v>
      </c>
      <c r="GH1080" s="101">
        <f t="shared" si="536"/>
        <v>1</v>
      </c>
      <c r="GI1080" s="101">
        <f t="shared" si="537"/>
        <v>9</v>
      </c>
      <c r="GJ1080" s="101">
        <f t="shared" si="538"/>
        <v>0.16189999999999999</v>
      </c>
      <c r="GK1080" s="101">
        <f t="shared" si="539"/>
        <v>1</v>
      </c>
      <c r="GL1080" s="101">
        <f t="shared" si="540"/>
        <v>19</v>
      </c>
    </row>
    <row r="1081" spans="170:194" ht="16.5" x14ac:dyDescent="0.2">
      <c r="FN1081" s="101">
        <v>1076</v>
      </c>
      <c r="FO1081" s="101">
        <f t="shared" si="525"/>
        <v>32</v>
      </c>
      <c r="FP1081" s="101">
        <f t="shared" si="518"/>
        <v>14</v>
      </c>
      <c r="FQ1081" s="14">
        <f t="shared" si="519"/>
        <v>3</v>
      </c>
      <c r="FR1081" s="101" t="str">
        <f t="shared" si="526"/>
        <v>飞廉专属武器-魂珠-4 5级</v>
      </c>
      <c r="FS1081" s="101">
        <f t="shared" si="527"/>
        <v>4</v>
      </c>
      <c r="FT1081" s="101">
        <f t="shared" si="528"/>
        <v>5</v>
      </c>
      <c r="FU1081" s="101" t="str">
        <f t="shared" si="520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521"/>
        <v>专属强化石2</v>
      </c>
      <c r="FX1081" s="101">
        <f t="shared" si="522"/>
        <v>5</v>
      </c>
      <c r="FY1081" s="101" t="str">
        <f t="shared" si="523"/>
        <v>专属强化石3</v>
      </c>
      <c r="FZ1081" s="101">
        <f t="shared" si="524"/>
        <v>2</v>
      </c>
      <c r="GA1081" s="101">
        <f t="shared" si="529"/>
        <v>0.05</v>
      </c>
      <c r="GB1081" s="101">
        <f t="shared" si="530"/>
        <v>1</v>
      </c>
      <c r="GC1081" s="101">
        <f t="shared" si="531"/>
        <v>30</v>
      </c>
      <c r="GD1081" s="101">
        <f t="shared" si="532"/>
        <v>0</v>
      </c>
      <c r="GE1081" s="101">
        <f t="shared" si="533"/>
        <v>1</v>
      </c>
      <c r="GF1081" s="101">
        <f t="shared" si="534"/>
        <v>7</v>
      </c>
      <c r="GG1081" s="101">
        <f t="shared" si="535"/>
        <v>2.53E-2</v>
      </c>
      <c r="GH1081" s="101">
        <f t="shared" si="536"/>
        <v>1</v>
      </c>
      <c r="GI1081" s="101">
        <f t="shared" si="537"/>
        <v>14</v>
      </c>
      <c r="GJ1081" s="101">
        <f t="shared" si="538"/>
        <v>0.1012</v>
      </c>
      <c r="GK1081" s="101">
        <f t="shared" si="539"/>
        <v>1</v>
      </c>
      <c r="GL1081" s="101">
        <f t="shared" si="540"/>
        <v>30</v>
      </c>
    </row>
    <row r="1082" spans="170:194" ht="16.5" x14ac:dyDescent="0.2">
      <c r="FN1082" s="101">
        <v>1077</v>
      </c>
      <c r="FO1082" s="101">
        <f t="shared" si="525"/>
        <v>33</v>
      </c>
      <c r="FP1082" s="101">
        <f t="shared" si="518"/>
        <v>14</v>
      </c>
      <c r="FQ1082" s="14">
        <f t="shared" si="519"/>
        <v>3</v>
      </c>
      <c r="FR1082" s="101" t="str">
        <f t="shared" si="526"/>
        <v>飞廉专属武器-魂珠-4 6级</v>
      </c>
      <c r="FS1082" s="101">
        <f t="shared" si="527"/>
        <v>4</v>
      </c>
      <c r="FT1082" s="101">
        <f t="shared" si="528"/>
        <v>6</v>
      </c>
      <c r="FU1082" s="101" t="str">
        <f t="shared" si="520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521"/>
        <v>专属强化石2</v>
      </c>
      <c r="FX1082" s="101">
        <f t="shared" si="522"/>
        <v>5</v>
      </c>
      <c r="FY1082" s="101" t="str">
        <f t="shared" si="523"/>
        <v>专属强化石3</v>
      </c>
      <c r="FZ1082" s="101">
        <f t="shared" si="524"/>
        <v>2</v>
      </c>
      <c r="GA1082" s="101">
        <f t="shared" si="529"/>
        <v>0.03</v>
      </c>
      <c r="GB1082" s="101">
        <f t="shared" si="530"/>
        <v>1</v>
      </c>
      <c r="GC1082" s="101">
        <f t="shared" si="531"/>
        <v>48</v>
      </c>
      <c r="GD1082" s="101">
        <f t="shared" si="532"/>
        <v>0</v>
      </c>
      <c r="GE1082" s="101">
        <f t="shared" si="533"/>
        <v>1</v>
      </c>
      <c r="GF1082" s="101">
        <f t="shared" si="534"/>
        <v>11</v>
      </c>
      <c r="GG1082" s="101">
        <f t="shared" si="535"/>
        <v>1.5599999999999999E-2</v>
      </c>
      <c r="GH1082" s="101">
        <f t="shared" si="536"/>
        <v>1</v>
      </c>
      <c r="GI1082" s="101">
        <f t="shared" si="537"/>
        <v>22</v>
      </c>
      <c r="GJ1082" s="101">
        <f t="shared" si="538"/>
        <v>6.2300000000000001E-2</v>
      </c>
      <c r="GK1082" s="101">
        <f t="shared" si="539"/>
        <v>1</v>
      </c>
      <c r="GL1082" s="101">
        <f t="shared" si="540"/>
        <v>48</v>
      </c>
    </row>
    <row r="1083" spans="170:194" ht="16.5" x14ac:dyDescent="0.2">
      <c r="FN1083" s="101">
        <v>1078</v>
      </c>
      <c r="FO1083" s="101">
        <f t="shared" si="525"/>
        <v>34</v>
      </c>
      <c r="FP1083" s="101">
        <f t="shared" si="518"/>
        <v>14</v>
      </c>
      <c r="FQ1083" s="14">
        <f t="shared" si="519"/>
        <v>3</v>
      </c>
      <c r="FR1083" s="101" t="str">
        <f t="shared" si="526"/>
        <v>飞廉专属武器-魂珠-4 7级</v>
      </c>
      <c r="FS1083" s="101">
        <f t="shared" si="527"/>
        <v>4</v>
      </c>
      <c r="FT1083" s="101">
        <f t="shared" si="528"/>
        <v>7</v>
      </c>
      <c r="FU1083" s="101" t="str">
        <f t="shared" si="520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521"/>
        <v>专属强化石2</v>
      </c>
      <c r="FX1083" s="101">
        <f t="shared" si="522"/>
        <v>8</v>
      </c>
      <c r="FY1083" s="101" t="str">
        <f t="shared" si="523"/>
        <v>专属强化石3</v>
      </c>
      <c r="FZ1083" s="101">
        <f t="shared" si="524"/>
        <v>3</v>
      </c>
      <c r="GA1083" s="101">
        <f t="shared" si="529"/>
        <v>0.03</v>
      </c>
      <c r="GB1083" s="101">
        <f t="shared" si="530"/>
        <v>1</v>
      </c>
      <c r="GC1083" s="101">
        <f t="shared" si="531"/>
        <v>52</v>
      </c>
      <c r="GD1083" s="101">
        <f t="shared" si="532"/>
        <v>0</v>
      </c>
      <c r="GE1083" s="101">
        <f t="shared" si="533"/>
        <v>1</v>
      </c>
      <c r="GF1083" s="101">
        <f t="shared" si="534"/>
        <v>12</v>
      </c>
      <c r="GG1083" s="101">
        <f t="shared" si="535"/>
        <v>1.4500000000000001E-2</v>
      </c>
      <c r="GH1083" s="101">
        <f t="shared" si="536"/>
        <v>1</v>
      </c>
      <c r="GI1083" s="101">
        <f t="shared" si="537"/>
        <v>24</v>
      </c>
      <c r="GJ1083" s="101">
        <f t="shared" si="538"/>
        <v>5.7799999999999997E-2</v>
      </c>
      <c r="GK1083" s="101">
        <f t="shared" si="539"/>
        <v>1</v>
      </c>
      <c r="GL1083" s="101">
        <f t="shared" si="540"/>
        <v>52</v>
      </c>
    </row>
    <row r="1084" spans="170:194" ht="16.5" x14ac:dyDescent="0.2">
      <c r="FN1084" s="101">
        <v>1079</v>
      </c>
      <c r="FO1084" s="101">
        <f t="shared" si="525"/>
        <v>35</v>
      </c>
      <c r="FP1084" s="101">
        <f t="shared" si="518"/>
        <v>14</v>
      </c>
      <c r="FQ1084" s="14">
        <f t="shared" si="519"/>
        <v>3</v>
      </c>
      <c r="FR1084" s="101" t="str">
        <f t="shared" si="526"/>
        <v>飞廉专属武器-魂珠-4 8级</v>
      </c>
      <c r="FS1084" s="101">
        <f t="shared" si="527"/>
        <v>4</v>
      </c>
      <c r="FT1084" s="101">
        <f t="shared" si="528"/>
        <v>8</v>
      </c>
      <c r="FU1084" s="101" t="str">
        <f t="shared" si="520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521"/>
        <v>专属强化石2</v>
      </c>
      <c r="FX1084" s="101">
        <f t="shared" si="522"/>
        <v>11</v>
      </c>
      <c r="FY1084" s="101" t="str">
        <f t="shared" si="523"/>
        <v>专属强化石3</v>
      </c>
      <c r="FZ1084" s="101">
        <f t="shared" si="524"/>
        <v>4</v>
      </c>
      <c r="GA1084" s="101">
        <f t="shared" si="529"/>
        <v>0.02</v>
      </c>
      <c r="GB1084" s="101">
        <f t="shared" si="530"/>
        <v>1</v>
      </c>
      <c r="GC1084" s="101">
        <f t="shared" si="531"/>
        <v>63</v>
      </c>
      <c r="GD1084" s="101">
        <f t="shared" si="532"/>
        <v>0</v>
      </c>
      <c r="GE1084" s="101">
        <f t="shared" si="533"/>
        <v>1</v>
      </c>
      <c r="GF1084" s="101">
        <f t="shared" si="534"/>
        <v>15</v>
      </c>
      <c r="GG1084" s="101">
        <f t="shared" si="535"/>
        <v>1.1900000000000001E-2</v>
      </c>
      <c r="GH1084" s="101">
        <f t="shared" si="536"/>
        <v>1</v>
      </c>
      <c r="GI1084" s="101">
        <f t="shared" si="537"/>
        <v>29</v>
      </c>
      <c r="GJ1084" s="101">
        <f t="shared" si="538"/>
        <v>4.7600000000000003E-2</v>
      </c>
      <c r="GK1084" s="101">
        <f t="shared" si="539"/>
        <v>1</v>
      </c>
      <c r="GL1084" s="101">
        <f t="shared" si="540"/>
        <v>63</v>
      </c>
    </row>
    <row r="1085" spans="170:194" ht="16.5" x14ac:dyDescent="0.2">
      <c r="FN1085" s="101">
        <v>1080</v>
      </c>
      <c r="FO1085" s="101">
        <f t="shared" si="525"/>
        <v>36</v>
      </c>
      <c r="FP1085" s="101">
        <f t="shared" si="518"/>
        <v>14</v>
      </c>
      <c r="FQ1085" s="14">
        <f t="shared" si="519"/>
        <v>3</v>
      </c>
      <c r="FR1085" s="101" t="str">
        <f t="shared" si="526"/>
        <v>飞廉专属武器-魂珠-4 9级</v>
      </c>
      <c r="FS1085" s="101">
        <f t="shared" si="527"/>
        <v>4</v>
      </c>
      <c r="FT1085" s="101">
        <f t="shared" si="528"/>
        <v>9</v>
      </c>
      <c r="FU1085" s="101" t="str">
        <f t="shared" si="520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521"/>
        <v>专属强化石2</v>
      </c>
      <c r="FX1085" s="101">
        <f t="shared" si="522"/>
        <v>16</v>
      </c>
      <c r="FY1085" s="101" t="str">
        <f t="shared" si="523"/>
        <v>专属强化石3</v>
      </c>
      <c r="FZ1085" s="101">
        <f t="shared" si="524"/>
        <v>6</v>
      </c>
      <c r="GA1085" s="101">
        <f t="shared" si="529"/>
        <v>0.02</v>
      </c>
      <c r="GB1085" s="101">
        <f t="shared" si="530"/>
        <v>1</v>
      </c>
      <c r="GC1085" s="101">
        <f t="shared" si="531"/>
        <v>68</v>
      </c>
      <c r="GD1085" s="101">
        <f t="shared" si="532"/>
        <v>0</v>
      </c>
      <c r="GE1085" s="101">
        <f t="shared" si="533"/>
        <v>1</v>
      </c>
      <c r="GF1085" s="101">
        <f t="shared" si="534"/>
        <v>16</v>
      </c>
      <c r="GG1085" s="101">
        <f t="shared" si="535"/>
        <v>1.0999999999999999E-2</v>
      </c>
      <c r="GH1085" s="101">
        <f t="shared" si="536"/>
        <v>1</v>
      </c>
      <c r="GI1085" s="101">
        <f t="shared" si="537"/>
        <v>32</v>
      </c>
      <c r="GJ1085" s="101">
        <f t="shared" si="538"/>
        <v>4.4200000000000003E-2</v>
      </c>
      <c r="GK1085" s="101">
        <f t="shared" si="539"/>
        <v>1</v>
      </c>
      <c r="GL1085" s="101">
        <f t="shared" si="540"/>
        <v>68</v>
      </c>
    </row>
    <row r="1086" spans="170:194" ht="16.5" x14ac:dyDescent="0.2">
      <c r="FN1086" s="101">
        <v>1081</v>
      </c>
      <c r="FO1086" s="101">
        <f t="shared" si="525"/>
        <v>0</v>
      </c>
      <c r="FP1086" s="101">
        <f t="shared" si="518"/>
        <v>14</v>
      </c>
      <c r="FQ1086" s="14">
        <f t="shared" si="519"/>
        <v>3</v>
      </c>
      <c r="FR1086" s="101" t="str">
        <f t="shared" si="526"/>
        <v>飞廉专属武器-魂珠-5 0级</v>
      </c>
      <c r="FS1086" s="101">
        <f t="shared" si="527"/>
        <v>5</v>
      </c>
      <c r="FT1086" s="101">
        <f t="shared" si="528"/>
        <v>0</v>
      </c>
      <c r="FU1086" s="101" t="str">
        <f t="shared" si="520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521"/>
        <v/>
      </c>
      <c r="FX1086" s="101" t="str">
        <f t="shared" si="522"/>
        <v/>
      </c>
      <c r="FY1086" s="101" t="str">
        <f t="shared" si="523"/>
        <v/>
      </c>
      <c r="FZ1086" s="101" t="str">
        <f t="shared" si="524"/>
        <v/>
      </c>
      <c r="GA1086" s="101" t="str">
        <f t="shared" si="529"/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4"/>
        <v/>
      </c>
      <c r="GG1086" s="101" t="str">
        <f t="shared" si="535"/>
        <v/>
      </c>
      <c r="GH1086" s="101" t="str">
        <f t="shared" si="536"/>
        <v/>
      </c>
      <c r="GI1086" s="101" t="str">
        <f t="shared" si="537"/>
        <v/>
      </c>
      <c r="GJ1086" s="101" t="str">
        <f t="shared" si="538"/>
        <v/>
      </c>
      <c r="GK1086" s="101" t="str">
        <f t="shared" si="539"/>
        <v/>
      </c>
      <c r="GL1086" s="101" t="str">
        <f t="shared" si="540"/>
        <v/>
      </c>
    </row>
    <row r="1087" spans="170:194" ht="16.5" x14ac:dyDescent="0.2">
      <c r="FN1087" s="101">
        <v>1082</v>
      </c>
      <c r="FO1087" s="101">
        <f t="shared" si="525"/>
        <v>37</v>
      </c>
      <c r="FP1087" s="101">
        <f t="shared" si="518"/>
        <v>14</v>
      </c>
      <c r="FQ1087" s="14">
        <f t="shared" si="519"/>
        <v>3</v>
      </c>
      <c r="FR1087" s="101" t="str">
        <f t="shared" si="526"/>
        <v>飞廉专属武器-魂珠-5 1级</v>
      </c>
      <c r="FS1087" s="101">
        <f t="shared" si="527"/>
        <v>5</v>
      </c>
      <c r="FT1087" s="101">
        <f t="shared" si="528"/>
        <v>1</v>
      </c>
      <c r="FU1087" s="101" t="str">
        <f t="shared" si="520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521"/>
        <v>专属强化石2</v>
      </c>
      <c r="FX1087" s="101">
        <f t="shared" si="522"/>
        <v>3</v>
      </c>
      <c r="FY1087" s="101" t="str">
        <f t="shared" si="523"/>
        <v>专属强化石3</v>
      </c>
      <c r="FZ1087" s="101">
        <f t="shared" si="524"/>
        <v>2</v>
      </c>
      <c r="GA1087" s="101">
        <f t="shared" si="529"/>
        <v>0.2</v>
      </c>
      <c r="GB1087" s="101">
        <f t="shared" si="530"/>
        <v>1</v>
      </c>
      <c r="GC1087" s="101">
        <f t="shared" si="531"/>
        <v>7</v>
      </c>
      <c r="GD1087" s="101">
        <f t="shared" si="532"/>
        <v>0</v>
      </c>
      <c r="GE1087" s="101">
        <f t="shared" si="533"/>
        <v>1</v>
      </c>
      <c r="GF1087" s="101">
        <f t="shared" si="534"/>
        <v>2</v>
      </c>
      <c r="GG1087" s="101">
        <f t="shared" si="535"/>
        <v>0.1012</v>
      </c>
      <c r="GH1087" s="101">
        <f t="shared" si="536"/>
        <v>1</v>
      </c>
      <c r="GI1087" s="101">
        <f t="shared" si="537"/>
        <v>3</v>
      </c>
      <c r="GJ1087" s="101">
        <f t="shared" si="538"/>
        <v>0.40479999999999999</v>
      </c>
      <c r="GK1087" s="101">
        <f t="shared" si="539"/>
        <v>1</v>
      </c>
      <c r="GL1087" s="101">
        <f t="shared" si="540"/>
        <v>7</v>
      </c>
    </row>
    <row r="1088" spans="170:194" ht="16.5" x14ac:dyDescent="0.2">
      <c r="FN1088" s="101">
        <v>1083</v>
      </c>
      <c r="FO1088" s="101">
        <f t="shared" si="525"/>
        <v>38</v>
      </c>
      <c r="FP1088" s="101">
        <f t="shared" si="518"/>
        <v>14</v>
      </c>
      <c r="FQ1088" s="14">
        <f t="shared" si="519"/>
        <v>3</v>
      </c>
      <c r="FR1088" s="101" t="str">
        <f t="shared" si="526"/>
        <v>飞廉专属武器-魂珠-5 2级</v>
      </c>
      <c r="FS1088" s="101">
        <f t="shared" si="527"/>
        <v>5</v>
      </c>
      <c r="FT1088" s="101">
        <f t="shared" si="528"/>
        <v>2</v>
      </c>
      <c r="FU1088" s="101" t="str">
        <f t="shared" si="520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521"/>
        <v>专属强化石2</v>
      </c>
      <c r="FX1088" s="101">
        <f t="shared" si="522"/>
        <v>3</v>
      </c>
      <c r="FY1088" s="101" t="str">
        <f t="shared" si="523"/>
        <v>专属强化石3</v>
      </c>
      <c r="FZ1088" s="101">
        <f t="shared" si="524"/>
        <v>2</v>
      </c>
      <c r="GA1088" s="101">
        <f t="shared" si="529"/>
        <v>0.1</v>
      </c>
      <c r="GB1088" s="101">
        <f t="shared" si="530"/>
        <v>1</v>
      </c>
      <c r="GC1088" s="101">
        <f t="shared" si="531"/>
        <v>15</v>
      </c>
      <c r="GD1088" s="101">
        <f t="shared" si="532"/>
        <v>0</v>
      </c>
      <c r="GE1088" s="101">
        <f t="shared" si="533"/>
        <v>1</v>
      </c>
      <c r="GF1088" s="101">
        <f t="shared" si="534"/>
        <v>3</v>
      </c>
      <c r="GG1088" s="101">
        <f t="shared" si="535"/>
        <v>5.0599999999999999E-2</v>
      </c>
      <c r="GH1088" s="101">
        <f t="shared" si="536"/>
        <v>1</v>
      </c>
      <c r="GI1088" s="101">
        <f t="shared" si="537"/>
        <v>7</v>
      </c>
      <c r="GJ1088" s="101">
        <f t="shared" si="538"/>
        <v>0.2024</v>
      </c>
      <c r="GK1088" s="101">
        <f t="shared" si="539"/>
        <v>1</v>
      </c>
      <c r="GL1088" s="101">
        <f t="shared" si="540"/>
        <v>15</v>
      </c>
    </row>
    <row r="1089" spans="170:194" ht="16.5" x14ac:dyDescent="0.2">
      <c r="FN1089" s="101">
        <v>1084</v>
      </c>
      <c r="FO1089" s="101">
        <f t="shared" si="525"/>
        <v>39</v>
      </c>
      <c r="FP1089" s="101">
        <f t="shared" si="518"/>
        <v>14</v>
      </c>
      <c r="FQ1089" s="14">
        <f t="shared" si="519"/>
        <v>3</v>
      </c>
      <c r="FR1089" s="101" t="str">
        <f t="shared" si="526"/>
        <v>飞廉专属武器-魂珠-5 3级</v>
      </c>
      <c r="FS1089" s="101">
        <f t="shared" si="527"/>
        <v>5</v>
      </c>
      <c r="FT1089" s="101">
        <f t="shared" si="528"/>
        <v>3</v>
      </c>
      <c r="FU1089" s="101" t="str">
        <f t="shared" si="520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521"/>
        <v>专属强化石2</v>
      </c>
      <c r="FX1089" s="101">
        <f t="shared" si="522"/>
        <v>3</v>
      </c>
      <c r="FY1089" s="101" t="str">
        <f t="shared" si="523"/>
        <v>专属强化石3</v>
      </c>
      <c r="FZ1089" s="101">
        <f t="shared" si="524"/>
        <v>2</v>
      </c>
      <c r="GA1089" s="101">
        <f t="shared" si="529"/>
        <v>7.0000000000000007E-2</v>
      </c>
      <c r="GB1089" s="101">
        <f t="shared" si="530"/>
        <v>1</v>
      </c>
      <c r="GC1089" s="101">
        <f t="shared" si="531"/>
        <v>22</v>
      </c>
      <c r="GD1089" s="101">
        <f t="shared" si="532"/>
        <v>0</v>
      </c>
      <c r="GE1089" s="101">
        <f t="shared" si="533"/>
        <v>1</v>
      </c>
      <c r="GF1089" s="101">
        <f t="shared" si="534"/>
        <v>5</v>
      </c>
      <c r="GG1089" s="101">
        <f t="shared" si="535"/>
        <v>3.3700000000000001E-2</v>
      </c>
      <c r="GH1089" s="101">
        <f t="shared" si="536"/>
        <v>1</v>
      </c>
      <c r="GI1089" s="101">
        <f t="shared" si="537"/>
        <v>10</v>
      </c>
      <c r="GJ1089" s="101">
        <f t="shared" si="538"/>
        <v>0.13489999999999999</v>
      </c>
      <c r="GK1089" s="101">
        <f t="shared" si="539"/>
        <v>1</v>
      </c>
      <c r="GL1089" s="101">
        <f t="shared" si="540"/>
        <v>22</v>
      </c>
    </row>
    <row r="1090" spans="170:194" ht="16.5" x14ac:dyDescent="0.2">
      <c r="FN1090" s="101">
        <v>1085</v>
      </c>
      <c r="FO1090" s="101">
        <f t="shared" si="525"/>
        <v>40</v>
      </c>
      <c r="FP1090" s="101">
        <f t="shared" si="518"/>
        <v>14</v>
      </c>
      <c r="FQ1090" s="14">
        <f t="shared" si="519"/>
        <v>3</v>
      </c>
      <c r="FR1090" s="101" t="str">
        <f t="shared" si="526"/>
        <v>飞廉专属武器-魂珠-5 4级</v>
      </c>
      <c r="FS1090" s="101">
        <f t="shared" si="527"/>
        <v>5</v>
      </c>
      <c r="FT1090" s="101">
        <f t="shared" si="528"/>
        <v>4</v>
      </c>
      <c r="FU1090" s="101" t="str">
        <f t="shared" si="520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521"/>
        <v>专属强化石2</v>
      </c>
      <c r="FX1090" s="101">
        <f t="shared" si="522"/>
        <v>5</v>
      </c>
      <c r="FY1090" s="101" t="str">
        <f t="shared" si="523"/>
        <v>专属强化石3</v>
      </c>
      <c r="FZ1090" s="101">
        <f t="shared" si="524"/>
        <v>3</v>
      </c>
      <c r="GA1090" s="101">
        <f t="shared" si="529"/>
        <v>0.06</v>
      </c>
      <c r="GB1090" s="101">
        <f t="shared" si="530"/>
        <v>1</v>
      </c>
      <c r="GC1090" s="101">
        <f t="shared" si="531"/>
        <v>25</v>
      </c>
      <c r="GD1090" s="101">
        <f t="shared" si="532"/>
        <v>0</v>
      </c>
      <c r="GE1090" s="101">
        <f t="shared" si="533"/>
        <v>1</v>
      </c>
      <c r="GF1090" s="101">
        <f t="shared" si="534"/>
        <v>6</v>
      </c>
      <c r="GG1090" s="101">
        <f t="shared" si="535"/>
        <v>3.04E-2</v>
      </c>
      <c r="GH1090" s="101">
        <f t="shared" si="536"/>
        <v>1</v>
      </c>
      <c r="GI1090" s="101">
        <f t="shared" si="537"/>
        <v>12</v>
      </c>
      <c r="GJ1090" s="101">
        <f t="shared" si="538"/>
        <v>0.12139999999999999</v>
      </c>
      <c r="GK1090" s="101">
        <f t="shared" si="539"/>
        <v>1</v>
      </c>
      <c r="GL1090" s="101">
        <f t="shared" si="540"/>
        <v>25</v>
      </c>
    </row>
    <row r="1091" spans="170:194" ht="16.5" x14ac:dyDescent="0.2">
      <c r="FN1091" s="101">
        <v>1086</v>
      </c>
      <c r="FO1091" s="101">
        <f t="shared" si="525"/>
        <v>41</v>
      </c>
      <c r="FP1091" s="101">
        <f t="shared" si="518"/>
        <v>14</v>
      </c>
      <c r="FQ1091" s="14">
        <f t="shared" si="519"/>
        <v>3</v>
      </c>
      <c r="FR1091" s="101" t="str">
        <f t="shared" si="526"/>
        <v>飞廉专属武器-魂珠-5 5级</v>
      </c>
      <c r="FS1091" s="101">
        <f t="shared" si="527"/>
        <v>5</v>
      </c>
      <c r="FT1091" s="101">
        <f t="shared" si="528"/>
        <v>5</v>
      </c>
      <c r="FU1091" s="101" t="str">
        <f t="shared" si="520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521"/>
        <v>专属强化石2</v>
      </c>
      <c r="FX1091" s="101">
        <f t="shared" si="522"/>
        <v>5</v>
      </c>
      <c r="FY1091" s="101" t="str">
        <f t="shared" si="523"/>
        <v>专属强化石3</v>
      </c>
      <c r="FZ1091" s="101">
        <f t="shared" si="524"/>
        <v>3</v>
      </c>
      <c r="GA1091" s="101">
        <f t="shared" si="529"/>
        <v>0.04</v>
      </c>
      <c r="GB1091" s="101">
        <f t="shared" si="530"/>
        <v>1</v>
      </c>
      <c r="GC1091" s="101">
        <f t="shared" si="531"/>
        <v>40</v>
      </c>
      <c r="GD1091" s="101">
        <f t="shared" si="532"/>
        <v>0</v>
      </c>
      <c r="GE1091" s="101">
        <f t="shared" si="533"/>
        <v>1</v>
      </c>
      <c r="GF1091" s="101">
        <f t="shared" si="534"/>
        <v>9</v>
      </c>
      <c r="GG1091" s="101">
        <f t="shared" si="535"/>
        <v>1.9E-2</v>
      </c>
      <c r="GH1091" s="101">
        <f t="shared" si="536"/>
        <v>1</v>
      </c>
      <c r="GI1091" s="101">
        <f t="shared" si="537"/>
        <v>18</v>
      </c>
      <c r="GJ1091" s="101">
        <f t="shared" si="538"/>
        <v>7.5899999999999995E-2</v>
      </c>
      <c r="GK1091" s="101">
        <f t="shared" si="539"/>
        <v>1</v>
      </c>
      <c r="GL1091" s="101">
        <f t="shared" si="540"/>
        <v>40</v>
      </c>
    </row>
    <row r="1092" spans="170:194" ht="16.5" x14ac:dyDescent="0.2">
      <c r="FN1092" s="101">
        <v>1087</v>
      </c>
      <c r="FO1092" s="101">
        <f t="shared" si="525"/>
        <v>42</v>
      </c>
      <c r="FP1092" s="101">
        <f t="shared" si="518"/>
        <v>14</v>
      </c>
      <c r="FQ1092" s="14">
        <f t="shared" si="519"/>
        <v>3</v>
      </c>
      <c r="FR1092" s="101" t="str">
        <f t="shared" si="526"/>
        <v>飞廉专属武器-魂珠-5 6级</v>
      </c>
      <c r="FS1092" s="101">
        <f t="shared" si="527"/>
        <v>5</v>
      </c>
      <c r="FT1092" s="101">
        <f t="shared" si="528"/>
        <v>6</v>
      </c>
      <c r="FU1092" s="101" t="str">
        <f t="shared" si="520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521"/>
        <v>专属强化石2</v>
      </c>
      <c r="FX1092" s="101">
        <f t="shared" si="522"/>
        <v>8</v>
      </c>
      <c r="FY1092" s="101" t="str">
        <f t="shared" si="523"/>
        <v>专属强化石3</v>
      </c>
      <c r="FZ1092" s="101">
        <f t="shared" si="524"/>
        <v>5</v>
      </c>
      <c r="GA1092" s="101">
        <f t="shared" si="529"/>
        <v>0.04</v>
      </c>
      <c r="GB1092" s="101">
        <f t="shared" si="530"/>
        <v>1</v>
      </c>
      <c r="GC1092" s="101">
        <f t="shared" si="531"/>
        <v>39</v>
      </c>
      <c r="GD1092" s="101">
        <f t="shared" si="532"/>
        <v>0</v>
      </c>
      <c r="GE1092" s="101">
        <f t="shared" si="533"/>
        <v>1</v>
      </c>
      <c r="GF1092" s="101">
        <f t="shared" si="534"/>
        <v>9</v>
      </c>
      <c r="GG1092" s="101">
        <f t="shared" si="535"/>
        <v>1.95E-2</v>
      </c>
      <c r="GH1092" s="101">
        <f t="shared" si="536"/>
        <v>1</v>
      </c>
      <c r="GI1092" s="101">
        <f t="shared" si="537"/>
        <v>18</v>
      </c>
      <c r="GJ1092" s="101">
        <f t="shared" si="538"/>
        <v>7.7799999999999994E-2</v>
      </c>
      <c r="GK1092" s="101">
        <f t="shared" si="539"/>
        <v>1</v>
      </c>
      <c r="GL1092" s="101">
        <f t="shared" si="540"/>
        <v>39</v>
      </c>
    </row>
    <row r="1093" spans="170:194" ht="16.5" x14ac:dyDescent="0.2">
      <c r="FN1093" s="101">
        <v>1088</v>
      </c>
      <c r="FO1093" s="101">
        <f t="shared" si="525"/>
        <v>43</v>
      </c>
      <c r="FP1093" s="101">
        <f t="shared" si="518"/>
        <v>14</v>
      </c>
      <c r="FQ1093" s="14">
        <f t="shared" si="519"/>
        <v>3</v>
      </c>
      <c r="FR1093" s="101" t="str">
        <f t="shared" si="526"/>
        <v>飞廉专属武器-魂珠-5 7级</v>
      </c>
      <c r="FS1093" s="101">
        <f t="shared" si="527"/>
        <v>5</v>
      </c>
      <c r="FT1093" s="101">
        <f t="shared" si="528"/>
        <v>7</v>
      </c>
      <c r="FU1093" s="101" t="str">
        <f t="shared" si="520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521"/>
        <v>专属强化石2</v>
      </c>
      <c r="FX1093" s="101">
        <f t="shared" si="522"/>
        <v>8</v>
      </c>
      <c r="FY1093" s="101" t="str">
        <f t="shared" si="523"/>
        <v>专属强化石3</v>
      </c>
      <c r="FZ1093" s="101">
        <f t="shared" si="524"/>
        <v>5</v>
      </c>
      <c r="GA1093" s="101">
        <f t="shared" si="529"/>
        <v>0.02</v>
      </c>
      <c r="GB1093" s="101">
        <f t="shared" si="530"/>
        <v>1</v>
      </c>
      <c r="GC1093" s="101">
        <f t="shared" si="531"/>
        <v>62</v>
      </c>
      <c r="GD1093" s="101">
        <f t="shared" si="532"/>
        <v>0</v>
      </c>
      <c r="GE1093" s="101">
        <f t="shared" si="533"/>
        <v>1</v>
      </c>
      <c r="GF1093" s="101">
        <f t="shared" si="534"/>
        <v>15</v>
      </c>
      <c r="GG1093" s="101">
        <f t="shared" si="535"/>
        <v>1.2E-2</v>
      </c>
      <c r="GH1093" s="101">
        <f t="shared" si="536"/>
        <v>1</v>
      </c>
      <c r="GI1093" s="101">
        <f t="shared" si="537"/>
        <v>29</v>
      </c>
      <c r="GJ1093" s="101">
        <f t="shared" si="538"/>
        <v>4.82E-2</v>
      </c>
      <c r="GK1093" s="101">
        <f t="shared" si="539"/>
        <v>1</v>
      </c>
      <c r="GL1093" s="101">
        <f t="shared" si="540"/>
        <v>62</v>
      </c>
    </row>
    <row r="1094" spans="170:194" ht="16.5" x14ac:dyDescent="0.2">
      <c r="FN1094" s="101">
        <v>1089</v>
      </c>
      <c r="FO1094" s="101">
        <f t="shared" si="525"/>
        <v>44</v>
      </c>
      <c r="FP1094" s="101">
        <f t="shared" si="518"/>
        <v>14</v>
      </c>
      <c r="FQ1094" s="14">
        <f t="shared" si="519"/>
        <v>3</v>
      </c>
      <c r="FR1094" s="101" t="str">
        <f t="shared" si="526"/>
        <v>飞廉专属武器-魂珠-5 8级</v>
      </c>
      <c r="FS1094" s="101">
        <f t="shared" si="527"/>
        <v>5</v>
      </c>
      <c r="FT1094" s="101">
        <f t="shared" si="528"/>
        <v>8</v>
      </c>
      <c r="FU1094" s="101" t="str">
        <f t="shared" si="520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521"/>
        <v>专属强化石2</v>
      </c>
      <c r="FX1094" s="101">
        <f t="shared" si="522"/>
        <v>11</v>
      </c>
      <c r="FY1094" s="101" t="str">
        <f t="shared" si="523"/>
        <v>专属强化石3</v>
      </c>
      <c r="FZ1094" s="101">
        <f t="shared" si="524"/>
        <v>7</v>
      </c>
      <c r="GA1094" s="101">
        <f t="shared" si="529"/>
        <v>0.02</v>
      </c>
      <c r="GB1094" s="101">
        <f t="shared" si="530"/>
        <v>1</v>
      </c>
      <c r="GC1094" s="101">
        <f t="shared" si="531"/>
        <v>72</v>
      </c>
      <c r="GD1094" s="101">
        <f t="shared" si="532"/>
        <v>0</v>
      </c>
      <c r="GE1094" s="101">
        <f t="shared" si="533"/>
        <v>1</v>
      </c>
      <c r="GF1094" s="101">
        <f t="shared" si="534"/>
        <v>17</v>
      </c>
      <c r="GG1094" s="101">
        <f t="shared" si="535"/>
        <v>1.04E-2</v>
      </c>
      <c r="GH1094" s="101">
        <f t="shared" si="536"/>
        <v>1</v>
      </c>
      <c r="GI1094" s="101">
        <f t="shared" si="537"/>
        <v>34</v>
      </c>
      <c r="GJ1094" s="101">
        <f t="shared" si="538"/>
        <v>4.1700000000000001E-2</v>
      </c>
      <c r="GK1094" s="101">
        <f t="shared" si="539"/>
        <v>1</v>
      </c>
      <c r="GL1094" s="101">
        <f t="shared" si="540"/>
        <v>72</v>
      </c>
    </row>
    <row r="1095" spans="170:194" ht="16.5" x14ac:dyDescent="0.2">
      <c r="FN1095" s="101">
        <v>1090</v>
      </c>
      <c r="FO1095" s="101">
        <f t="shared" si="525"/>
        <v>45</v>
      </c>
      <c r="FP1095" s="101">
        <f t="shared" ref="FP1095:FP1158" si="541">INT((FN1095-1)/80+1)</f>
        <v>14</v>
      </c>
      <c r="FQ1095" s="14">
        <f t="shared" ref="FQ1095:FQ1158" si="542">INDEX($FJ$6:$FJ$26,FP1095)</f>
        <v>3</v>
      </c>
      <c r="FR1095" s="101" t="str">
        <f t="shared" si="526"/>
        <v>飞廉专属武器-魂珠-5 9级</v>
      </c>
      <c r="FS1095" s="101">
        <f t="shared" si="527"/>
        <v>5</v>
      </c>
      <c r="FT1095" s="101">
        <f t="shared" si="528"/>
        <v>9</v>
      </c>
      <c r="FU1095" s="101" t="str">
        <f t="shared" ref="FU1095:FU1158" si="543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44">IF($FT1095&gt;0,IF(INDEX($EI$6:$EI$77,$FO1095)&gt;=FW$3,INDEX(EL$6:EL$77,$FO1095),""),"")</f>
        <v>专属强化石2</v>
      </c>
      <c r="FX1095" s="101">
        <f t="shared" ref="FX1095:FX1158" si="545">IF($FT1095&gt;0,IF(INDEX($EI$6:$EI$77,$FO1095)&gt;=FX$3,INDEX(EM$6:EM$77,$FO1095),""),"")</f>
        <v>14</v>
      </c>
      <c r="FY1095" s="101" t="str">
        <f t="shared" ref="FY1095:FY1158" si="546">IF($FT1095&gt;0,IF(INDEX($EI$6:$EI$77,$FO1095)&gt;=FY$3,INDEX(EN$6:EN$77,$FO1095),""),"")</f>
        <v>专属强化石3</v>
      </c>
      <c r="FZ1095" s="101">
        <f t="shared" ref="FZ1095:FZ1158" si="547">IF($FT1095&gt;0,IF(INDEX($EI$6:$EI$77,$FO1095)&gt;=FZ$3,INDEX(EO$6:EO$77,$FO1095),""),"")</f>
        <v>9</v>
      </c>
      <c r="GA1095" s="101">
        <f t="shared" si="529"/>
        <v>0.02</v>
      </c>
      <c r="GB1095" s="101">
        <f t="shared" si="530"/>
        <v>1</v>
      </c>
      <c r="GC1095" s="101">
        <f t="shared" si="531"/>
        <v>91</v>
      </c>
      <c r="GD1095" s="101">
        <f t="shared" si="532"/>
        <v>0</v>
      </c>
      <c r="GE1095" s="101">
        <f t="shared" si="533"/>
        <v>1</v>
      </c>
      <c r="GF1095" s="101">
        <f t="shared" si="534"/>
        <v>21</v>
      </c>
      <c r="GG1095" s="101">
        <f t="shared" si="535"/>
        <v>8.3000000000000001E-3</v>
      </c>
      <c r="GH1095" s="101">
        <f t="shared" si="536"/>
        <v>1</v>
      </c>
      <c r="GI1095" s="101">
        <f t="shared" si="537"/>
        <v>42</v>
      </c>
      <c r="GJ1095" s="101">
        <f t="shared" si="538"/>
        <v>3.3099999999999997E-2</v>
      </c>
      <c r="GK1095" s="101">
        <f t="shared" si="539"/>
        <v>1</v>
      </c>
      <c r="GL1095" s="101">
        <f t="shared" si="540"/>
        <v>91</v>
      </c>
    </row>
    <row r="1096" spans="170:194" ht="16.5" x14ac:dyDescent="0.2">
      <c r="FN1096" s="101">
        <v>1091</v>
      </c>
      <c r="FO1096" s="101">
        <f t="shared" si="525"/>
        <v>0</v>
      </c>
      <c r="FP1096" s="101">
        <f t="shared" si="541"/>
        <v>14</v>
      </c>
      <c r="FQ1096" s="14">
        <f t="shared" si="542"/>
        <v>3</v>
      </c>
      <c r="FR1096" s="101" t="str">
        <f t="shared" si="526"/>
        <v>飞廉专属武器-魂珠-6 0级</v>
      </c>
      <c r="FS1096" s="101">
        <f t="shared" si="527"/>
        <v>6</v>
      </c>
      <c r="FT1096" s="101">
        <f t="shared" si="528"/>
        <v>0</v>
      </c>
      <c r="FU1096" s="101" t="str">
        <f t="shared" si="543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44"/>
        <v/>
      </c>
      <c r="FX1096" s="101" t="str">
        <f t="shared" si="545"/>
        <v/>
      </c>
      <c r="FY1096" s="101" t="str">
        <f t="shared" si="546"/>
        <v/>
      </c>
      <c r="FZ1096" s="101" t="str">
        <f t="shared" si="547"/>
        <v/>
      </c>
      <c r="GA1096" s="101" t="str">
        <f t="shared" si="529"/>
        <v/>
      </c>
      <c r="GB1096" s="101" t="str">
        <f t="shared" si="530"/>
        <v/>
      </c>
      <c r="GC1096" s="101" t="str">
        <f t="shared" si="531"/>
        <v/>
      </c>
      <c r="GD1096" s="101" t="str">
        <f t="shared" si="532"/>
        <v/>
      </c>
      <c r="GE1096" s="101" t="str">
        <f t="shared" si="533"/>
        <v/>
      </c>
      <c r="GF1096" s="101" t="str">
        <f t="shared" si="534"/>
        <v/>
      </c>
      <c r="GG1096" s="101" t="str">
        <f t="shared" si="535"/>
        <v/>
      </c>
      <c r="GH1096" s="101" t="str">
        <f t="shared" si="536"/>
        <v/>
      </c>
      <c r="GI1096" s="101" t="str">
        <f t="shared" si="537"/>
        <v/>
      </c>
      <c r="GJ1096" s="101" t="str">
        <f t="shared" si="538"/>
        <v/>
      </c>
      <c r="GK1096" s="101" t="str">
        <f t="shared" si="539"/>
        <v/>
      </c>
      <c r="GL1096" s="101" t="str">
        <f t="shared" si="540"/>
        <v/>
      </c>
    </row>
    <row r="1097" spans="170:194" ht="16.5" x14ac:dyDescent="0.2">
      <c r="FN1097" s="101">
        <v>1092</v>
      </c>
      <c r="FO1097" s="101">
        <f t="shared" si="525"/>
        <v>46</v>
      </c>
      <c r="FP1097" s="101">
        <f t="shared" si="541"/>
        <v>14</v>
      </c>
      <c r="FQ1097" s="14">
        <f t="shared" si="542"/>
        <v>3</v>
      </c>
      <c r="FR1097" s="101" t="str">
        <f t="shared" si="526"/>
        <v>飞廉专属武器-魂珠-6 1级</v>
      </c>
      <c r="FS1097" s="101">
        <f t="shared" si="527"/>
        <v>6</v>
      </c>
      <c r="FT1097" s="101">
        <f t="shared" si="528"/>
        <v>1</v>
      </c>
      <c r="FU1097" s="101" t="str">
        <f t="shared" si="543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44"/>
        <v>专属强化石3</v>
      </c>
      <c r="FX1097" s="101">
        <f t="shared" si="545"/>
        <v>5</v>
      </c>
      <c r="FY1097" s="101" t="str">
        <f t="shared" si="546"/>
        <v>专属强化石4</v>
      </c>
      <c r="FZ1097" s="101">
        <f t="shared" si="547"/>
        <v>1</v>
      </c>
      <c r="GA1097" s="101">
        <f t="shared" si="529"/>
        <v>0.17</v>
      </c>
      <c r="GB1097" s="101">
        <f t="shared" si="530"/>
        <v>1</v>
      </c>
      <c r="GC1097" s="101">
        <f t="shared" si="531"/>
        <v>9</v>
      </c>
      <c r="GD1097" s="101">
        <f t="shared" si="532"/>
        <v>0</v>
      </c>
      <c r="GE1097" s="101">
        <f t="shared" si="533"/>
        <v>1</v>
      </c>
      <c r="GF1097" s="101">
        <f t="shared" si="534"/>
        <v>2</v>
      </c>
      <c r="GG1097" s="101">
        <f t="shared" si="535"/>
        <v>8.2900000000000001E-2</v>
      </c>
      <c r="GH1097" s="101">
        <f t="shared" si="536"/>
        <v>1</v>
      </c>
      <c r="GI1097" s="101">
        <f t="shared" si="537"/>
        <v>4</v>
      </c>
      <c r="GJ1097" s="101">
        <f t="shared" si="538"/>
        <v>0.33139999999999997</v>
      </c>
      <c r="GK1097" s="101">
        <f t="shared" si="539"/>
        <v>1</v>
      </c>
      <c r="GL1097" s="101">
        <f t="shared" si="540"/>
        <v>9</v>
      </c>
    </row>
    <row r="1098" spans="170:194" ht="16.5" x14ac:dyDescent="0.2">
      <c r="FN1098" s="101">
        <v>1093</v>
      </c>
      <c r="FO1098" s="101">
        <f t="shared" si="525"/>
        <v>47</v>
      </c>
      <c r="FP1098" s="101">
        <f t="shared" si="541"/>
        <v>14</v>
      </c>
      <c r="FQ1098" s="14">
        <f t="shared" si="542"/>
        <v>3</v>
      </c>
      <c r="FR1098" s="101" t="str">
        <f t="shared" si="526"/>
        <v>飞廉专属武器-魂珠-6 2级</v>
      </c>
      <c r="FS1098" s="101">
        <f t="shared" si="527"/>
        <v>6</v>
      </c>
      <c r="FT1098" s="101">
        <f t="shared" si="528"/>
        <v>2</v>
      </c>
      <c r="FU1098" s="101" t="str">
        <f t="shared" si="543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44"/>
        <v>专属强化石3</v>
      </c>
      <c r="FX1098" s="101">
        <f t="shared" si="545"/>
        <v>10</v>
      </c>
      <c r="FY1098" s="101" t="str">
        <f t="shared" si="546"/>
        <v>专属强化石4</v>
      </c>
      <c r="FZ1098" s="101">
        <f t="shared" si="547"/>
        <v>2</v>
      </c>
      <c r="GA1098" s="101">
        <f t="shared" si="529"/>
        <v>0.17</v>
      </c>
      <c r="GB1098" s="101">
        <f t="shared" si="530"/>
        <v>1</v>
      </c>
      <c r="GC1098" s="101">
        <f t="shared" si="531"/>
        <v>9</v>
      </c>
      <c r="GD1098" s="101">
        <f t="shared" si="532"/>
        <v>0</v>
      </c>
      <c r="GE1098" s="101">
        <f t="shared" si="533"/>
        <v>1</v>
      </c>
      <c r="GF1098" s="101">
        <f t="shared" si="534"/>
        <v>2</v>
      </c>
      <c r="GG1098" s="101">
        <f t="shared" si="535"/>
        <v>8.2900000000000001E-2</v>
      </c>
      <c r="GH1098" s="101">
        <f t="shared" si="536"/>
        <v>1</v>
      </c>
      <c r="GI1098" s="101">
        <f t="shared" si="537"/>
        <v>4</v>
      </c>
      <c r="GJ1098" s="101">
        <f t="shared" si="538"/>
        <v>0.33139999999999997</v>
      </c>
      <c r="GK1098" s="101">
        <f t="shared" si="539"/>
        <v>1</v>
      </c>
      <c r="GL1098" s="101">
        <f t="shared" si="540"/>
        <v>9</v>
      </c>
    </row>
    <row r="1099" spans="170:194" ht="16.5" x14ac:dyDescent="0.2">
      <c r="FN1099" s="101">
        <v>1094</v>
      </c>
      <c r="FO1099" s="101">
        <f t="shared" si="525"/>
        <v>48</v>
      </c>
      <c r="FP1099" s="101">
        <f t="shared" si="541"/>
        <v>14</v>
      </c>
      <c r="FQ1099" s="14">
        <f t="shared" si="542"/>
        <v>3</v>
      </c>
      <c r="FR1099" s="101" t="str">
        <f t="shared" si="526"/>
        <v>飞廉专属武器-魂珠-6 3级</v>
      </c>
      <c r="FS1099" s="101">
        <f t="shared" si="527"/>
        <v>6</v>
      </c>
      <c r="FT1099" s="101">
        <f t="shared" si="528"/>
        <v>3</v>
      </c>
      <c r="FU1099" s="101" t="str">
        <f t="shared" si="543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44"/>
        <v>专属强化石3</v>
      </c>
      <c r="FX1099" s="101">
        <f t="shared" si="545"/>
        <v>10</v>
      </c>
      <c r="FY1099" s="101" t="str">
        <f t="shared" si="546"/>
        <v>专属强化石4</v>
      </c>
      <c r="FZ1099" s="101">
        <f t="shared" si="547"/>
        <v>2</v>
      </c>
      <c r="GA1099" s="101">
        <f t="shared" si="529"/>
        <v>0.11</v>
      </c>
      <c r="GB1099" s="101">
        <f t="shared" si="530"/>
        <v>1</v>
      </c>
      <c r="GC1099" s="101">
        <f t="shared" si="531"/>
        <v>14</v>
      </c>
      <c r="GD1099" s="101">
        <f t="shared" si="532"/>
        <v>0</v>
      </c>
      <c r="GE1099" s="101">
        <f t="shared" si="533"/>
        <v>1</v>
      </c>
      <c r="GF1099" s="101">
        <f t="shared" si="534"/>
        <v>3</v>
      </c>
      <c r="GG1099" s="101">
        <f t="shared" si="535"/>
        <v>5.5199999999999999E-2</v>
      </c>
      <c r="GH1099" s="101">
        <f t="shared" si="536"/>
        <v>1</v>
      </c>
      <c r="GI1099" s="101">
        <f t="shared" si="537"/>
        <v>6</v>
      </c>
      <c r="GJ1099" s="101">
        <f t="shared" si="538"/>
        <v>0.221</v>
      </c>
      <c r="GK1099" s="101">
        <f t="shared" si="539"/>
        <v>1</v>
      </c>
      <c r="GL1099" s="101">
        <f t="shared" si="540"/>
        <v>14</v>
      </c>
    </row>
    <row r="1100" spans="170:194" ht="16.5" x14ac:dyDescent="0.2">
      <c r="FN1100" s="101">
        <v>1095</v>
      </c>
      <c r="FO1100" s="101">
        <f t="shared" si="525"/>
        <v>49</v>
      </c>
      <c r="FP1100" s="101">
        <f t="shared" si="541"/>
        <v>14</v>
      </c>
      <c r="FQ1100" s="14">
        <f t="shared" si="542"/>
        <v>3</v>
      </c>
      <c r="FR1100" s="101" t="str">
        <f t="shared" si="526"/>
        <v>飞廉专属武器-魂珠-6 4级</v>
      </c>
      <c r="FS1100" s="101">
        <f t="shared" si="527"/>
        <v>6</v>
      </c>
      <c r="FT1100" s="101">
        <f t="shared" si="528"/>
        <v>4</v>
      </c>
      <c r="FU1100" s="101" t="str">
        <f t="shared" si="543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44"/>
        <v>专属强化石3</v>
      </c>
      <c r="FX1100" s="101">
        <f t="shared" si="545"/>
        <v>15</v>
      </c>
      <c r="FY1100" s="101" t="str">
        <f t="shared" si="546"/>
        <v>专属强化石4</v>
      </c>
      <c r="FZ1100" s="101">
        <f t="shared" si="547"/>
        <v>3</v>
      </c>
      <c r="GA1100" s="101">
        <f t="shared" si="529"/>
        <v>0.1</v>
      </c>
      <c r="GB1100" s="101">
        <f t="shared" si="530"/>
        <v>1</v>
      </c>
      <c r="GC1100" s="101">
        <f t="shared" si="531"/>
        <v>15</v>
      </c>
      <c r="GD1100" s="101">
        <f t="shared" si="532"/>
        <v>0</v>
      </c>
      <c r="GE1100" s="101">
        <f t="shared" si="533"/>
        <v>1</v>
      </c>
      <c r="GF1100" s="101">
        <f t="shared" si="534"/>
        <v>4</v>
      </c>
      <c r="GG1100" s="101">
        <f t="shared" si="535"/>
        <v>4.9700000000000001E-2</v>
      </c>
      <c r="GH1100" s="101">
        <f t="shared" si="536"/>
        <v>1</v>
      </c>
      <c r="GI1100" s="101">
        <f t="shared" si="537"/>
        <v>7</v>
      </c>
      <c r="GJ1100" s="101">
        <f t="shared" si="538"/>
        <v>0.19889999999999999</v>
      </c>
      <c r="GK1100" s="101">
        <f t="shared" si="539"/>
        <v>1</v>
      </c>
      <c r="GL1100" s="101">
        <f t="shared" si="540"/>
        <v>15</v>
      </c>
    </row>
    <row r="1101" spans="170:194" ht="16.5" x14ac:dyDescent="0.2">
      <c r="FN1101" s="101">
        <v>1096</v>
      </c>
      <c r="FO1101" s="101">
        <f t="shared" si="525"/>
        <v>50</v>
      </c>
      <c r="FP1101" s="101">
        <f t="shared" si="541"/>
        <v>14</v>
      </c>
      <c r="FQ1101" s="14">
        <f t="shared" si="542"/>
        <v>3</v>
      </c>
      <c r="FR1101" s="101" t="str">
        <f t="shared" si="526"/>
        <v>飞廉专属武器-魂珠-6 5级</v>
      </c>
      <c r="FS1101" s="101">
        <f t="shared" si="527"/>
        <v>6</v>
      </c>
      <c r="FT1101" s="101">
        <f t="shared" si="528"/>
        <v>5</v>
      </c>
      <c r="FU1101" s="101" t="str">
        <f t="shared" si="543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44"/>
        <v>专属强化石3</v>
      </c>
      <c r="FX1101" s="101">
        <f t="shared" si="545"/>
        <v>15</v>
      </c>
      <c r="FY1101" s="101" t="str">
        <f t="shared" si="546"/>
        <v>专属强化石4</v>
      </c>
      <c r="FZ1101" s="101">
        <f t="shared" si="547"/>
        <v>3</v>
      </c>
      <c r="GA1101" s="101">
        <f t="shared" si="529"/>
        <v>0.06</v>
      </c>
      <c r="GB1101" s="101">
        <f t="shared" si="530"/>
        <v>1</v>
      </c>
      <c r="GC1101" s="101">
        <f t="shared" si="531"/>
        <v>24</v>
      </c>
      <c r="GD1101" s="101">
        <f t="shared" si="532"/>
        <v>0</v>
      </c>
      <c r="GE1101" s="101">
        <f t="shared" si="533"/>
        <v>1</v>
      </c>
      <c r="GF1101" s="101">
        <f t="shared" si="534"/>
        <v>6</v>
      </c>
      <c r="GG1101" s="101">
        <f t="shared" si="535"/>
        <v>3.1099999999999999E-2</v>
      </c>
      <c r="GH1101" s="101">
        <f t="shared" si="536"/>
        <v>1</v>
      </c>
      <c r="GI1101" s="101">
        <f t="shared" si="537"/>
        <v>11</v>
      </c>
      <c r="GJ1101" s="101">
        <f t="shared" si="538"/>
        <v>0.12429999999999999</v>
      </c>
      <c r="GK1101" s="101">
        <f t="shared" si="539"/>
        <v>1</v>
      </c>
      <c r="GL1101" s="101">
        <f t="shared" si="540"/>
        <v>24</v>
      </c>
    </row>
    <row r="1102" spans="170:194" ht="16.5" x14ac:dyDescent="0.2">
      <c r="FN1102" s="101">
        <v>1097</v>
      </c>
      <c r="FO1102" s="101">
        <f t="shared" si="525"/>
        <v>51</v>
      </c>
      <c r="FP1102" s="101">
        <f t="shared" si="541"/>
        <v>14</v>
      </c>
      <c r="FQ1102" s="14">
        <f t="shared" si="542"/>
        <v>3</v>
      </c>
      <c r="FR1102" s="101" t="str">
        <f t="shared" si="526"/>
        <v>飞廉专属武器-魂珠-6 6级</v>
      </c>
      <c r="FS1102" s="101">
        <f t="shared" si="527"/>
        <v>6</v>
      </c>
      <c r="FT1102" s="101">
        <f t="shared" si="528"/>
        <v>6</v>
      </c>
      <c r="FU1102" s="101" t="str">
        <f t="shared" si="543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44"/>
        <v>专属强化石3</v>
      </c>
      <c r="FX1102" s="101">
        <f t="shared" si="545"/>
        <v>20</v>
      </c>
      <c r="FY1102" s="101" t="str">
        <f t="shared" si="546"/>
        <v>专属强化石4</v>
      </c>
      <c r="FZ1102" s="101">
        <f t="shared" si="547"/>
        <v>4</v>
      </c>
      <c r="GA1102" s="101">
        <f t="shared" si="529"/>
        <v>0.05</v>
      </c>
      <c r="GB1102" s="101">
        <f t="shared" si="530"/>
        <v>1</v>
      </c>
      <c r="GC1102" s="101">
        <f t="shared" si="531"/>
        <v>29</v>
      </c>
      <c r="GD1102" s="101">
        <f t="shared" si="532"/>
        <v>0</v>
      </c>
      <c r="GE1102" s="101">
        <f t="shared" si="533"/>
        <v>1</v>
      </c>
      <c r="GF1102" s="101">
        <f t="shared" si="534"/>
        <v>7</v>
      </c>
      <c r="GG1102" s="101">
        <f t="shared" si="535"/>
        <v>2.5499999999999998E-2</v>
      </c>
      <c r="GH1102" s="101">
        <f t="shared" si="536"/>
        <v>1</v>
      </c>
      <c r="GI1102" s="101">
        <f t="shared" si="537"/>
        <v>14</v>
      </c>
      <c r="GJ1102" s="101">
        <f t="shared" si="538"/>
        <v>0.10199999999999999</v>
      </c>
      <c r="GK1102" s="101">
        <f t="shared" si="539"/>
        <v>1</v>
      </c>
      <c r="GL1102" s="101">
        <f t="shared" si="540"/>
        <v>29</v>
      </c>
    </row>
    <row r="1103" spans="170:194" ht="16.5" x14ac:dyDescent="0.2">
      <c r="FN1103" s="101">
        <v>1098</v>
      </c>
      <c r="FO1103" s="101">
        <f t="shared" si="525"/>
        <v>52</v>
      </c>
      <c r="FP1103" s="101">
        <f t="shared" si="541"/>
        <v>14</v>
      </c>
      <c r="FQ1103" s="14">
        <f t="shared" si="542"/>
        <v>3</v>
      </c>
      <c r="FR1103" s="101" t="str">
        <f t="shared" si="526"/>
        <v>飞廉专属武器-魂珠-6 7级</v>
      </c>
      <c r="FS1103" s="101">
        <f t="shared" si="527"/>
        <v>6</v>
      </c>
      <c r="FT1103" s="101">
        <f t="shared" si="528"/>
        <v>7</v>
      </c>
      <c r="FU1103" s="101" t="str">
        <f t="shared" si="543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44"/>
        <v>专属强化石3</v>
      </c>
      <c r="FX1103" s="101">
        <f t="shared" si="545"/>
        <v>25</v>
      </c>
      <c r="FY1103" s="101" t="str">
        <f t="shared" si="546"/>
        <v>专属强化石4</v>
      </c>
      <c r="FZ1103" s="101">
        <f t="shared" si="547"/>
        <v>5</v>
      </c>
      <c r="GA1103" s="101">
        <f t="shared" si="529"/>
        <v>0.04</v>
      </c>
      <c r="GB1103" s="101">
        <f t="shared" si="530"/>
        <v>1</v>
      </c>
      <c r="GC1103" s="101">
        <f t="shared" si="531"/>
        <v>38</v>
      </c>
      <c r="GD1103" s="101">
        <f t="shared" si="532"/>
        <v>0</v>
      </c>
      <c r="GE1103" s="101">
        <f t="shared" si="533"/>
        <v>1</v>
      </c>
      <c r="GF1103" s="101">
        <f t="shared" si="534"/>
        <v>9</v>
      </c>
      <c r="GG1103" s="101">
        <f t="shared" si="535"/>
        <v>1.9699999999999999E-2</v>
      </c>
      <c r="GH1103" s="101">
        <f t="shared" si="536"/>
        <v>1</v>
      </c>
      <c r="GI1103" s="101">
        <f t="shared" si="537"/>
        <v>18</v>
      </c>
      <c r="GJ1103" s="101">
        <f t="shared" si="538"/>
        <v>7.8899999999999998E-2</v>
      </c>
      <c r="GK1103" s="101">
        <f t="shared" si="539"/>
        <v>1</v>
      </c>
      <c r="GL1103" s="101">
        <f t="shared" si="540"/>
        <v>38</v>
      </c>
    </row>
    <row r="1104" spans="170:194" ht="16.5" x14ac:dyDescent="0.2">
      <c r="FN1104" s="101">
        <v>1099</v>
      </c>
      <c r="FO1104" s="101">
        <f t="shared" si="525"/>
        <v>53</v>
      </c>
      <c r="FP1104" s="101">
        <f t="shared" si="541"/>
        <v>14</v>
      </c>
      <c r="FQ1104" s="14">
        <f t="shared" si="542"/>
        <v>3</v>
      </c>
      <c r="FR1104" s="101" t="str">
        <f t="shared" si="526"/>
        <v>飞廉专属武器-魂珠-6 8级</v>
      </c>
      <c r="FS1104" s="101">
        <f t="shared" si="527"/>
        <v>6</v>
      </c>
      <c r="FT1104" s="101">
        <f t="shared" si="528"/>
        <v>8</v>
      </c>
      <c r="FU1104" s="101" t="str">
        <f t="shared" si="543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44"/>
        <v>专属强化石3</v>
      </c>
      <c r="FX1104" s="101">
        <f t="shared" si="545"/>
        <v>35</v>
      </c>
      <c r="FY1104" s="101" t="str">
        <f t="shared" si="546"/>
        <v>专属强化石4</v>
      </c>
      <c r="FZ1104" s="101">
        <f t="shared" si="547"/>
        <v>7</v>
      </c>
      <c r="GA1104" s="101">
        <f t="shared" si="529"/>
        <v>0.03</v>
      </c>
      <c r="GB1104" s="101">
        <f t="shared" si="530"/>
        <v>1</v>
      </c>
      <c r="GC1104" s="101">
        <f t="shared" si="531"/>
        <v>44</v>
      </c>
      <c r="GD1104" s="101">
        <f t="shared" si="532"/>
        <v>0</v>
      </c>
      <c r="GE1104" s="101">
        <f t="shared" si="533"/>
        <v>1</v>
      </c>
      <c r="GF1104" s="101">
        <f t="shared" si="534"/>
        <v>10</v>
      </c>
      <c r="GG1104" s="101">
        <f t="shared" si="535"/>
        <v>1.7100000000000001E-2</v>
      </c>
      <c r="GH1104" s="101">
        <f t="shared" si="536"/>
        <v>1</v>
      </c>
      <c r="GI1104" s="101">
        <f t="shared" si="537"/>
        <v>21</v>
      </c>
      <c r="GJ1104" s="101">
        <f t="shared" si="538"/>
        <v>6.8199999999999997E-2</v>
      </c>
      <c r="GK1104" s="101">
        <f t="shared" si="539"/>
        <v>1</v>
      </c>
      <c r="GL1104" s="101">
        <f t="shared" si="540"/>
        <v>44</v>
      </c>
    </row>
    <row r="1105" spans="170:194" ht="16.5" x14ac:dyDescent="0.2">
      <c r="FN1105" s="101">
        <v>1100</v>
      </c>
      <c r="FO1105" s="101">
        <f t="shared" si="525"/>
        <v>54</v>
      </c>
      <c r="FP1105" s="101">
        <f t="shared" si="541"/>
        <v>14</v>
      </c>
      <c r="FQ1105" s="14">
        <f t="shared" si="542"/>
        <v>3</v>
      </c>
      <c r="FR1105" s="101" t="str">
        <f t="shared" si="526"/>
        <v>飞廉专属武器-魂珠-6 9级</v>
      </c>
      <c r="FS1105" s="101">
        <f t="shared" si="527"/>
        <v>6</v>
      </c>
      <c r="FT1105" s="101">
        <f t="shared" si="528"/>
        <v>9</v>
      </c>
      <c r="FU1105" s="101" t="str">
        <f t="shared" si="543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44"/>
        <v>专属强化石3</v>
      </c>
      <c r="FX1105" s="101">
        <f t="shared" si="545"/>
        <v>40</v>
      </c>
      <c r="FY1105" s="101" t="str">
        <f t="shared" si="546"/>
        <v>专属强化石4</v>
      </c>
      <c r="FZ1105" s="101">
        <f t="shared" si="547"/>
        <v>8</v>
      </c>
      <c r="GA1105" s="101">
        <f t="shared" si="529"/>
        <v>0.02</v>
      </c>
      <c r="GB1105" s="101">
        <f t="shared" si="530"/>
        <v>1</v>
      </c>
      <c r="GC1105" s="101">
        <f t="shared" si="531"/>
        <v>62</v>
      </c>
      <c r="GD1105" s="101">
        <f t="shared" si="532"/>
        <v>0</v>
      </c>
      <c r="GE1105" s="101">
        <f t="shared" si="533"/>
        <v>1</v>
      </c>
      <c r="GF1105" s="101">
        <f t="shared" si="534"/>
        <v>15</v>
      </c>
      <c r="GG1105" s="101">
        <f t="shared" si="535"/>
        <v>1.21E-2</v>
      </c>
      <c r="GH1105" s="101">
        <f t="shared" si="536"/>
        <v>1</v>
      </c>
      <c r="GI1105" s="101">
        <f t="shared" si="537"/>
        <v>29</v>
      </c>
      <c r="GJ1105" s="101">
        <f t="shared" si="538"/>
        <v>4.82E-2</v>
      </c>
      <c r="GK1105" s="101">
        <f t="shared" si="539"/>
        <v>1</v>
      </c>
      <c r="GL1105" s="101">
        <f t="shared" si="540"/>
        <v>62</v>
      </c>
    </row>
    <row r="1106" spans="170:194" ht="16.5" x14ac:dyDescent="0.2">
      <c r="FN1106" s="101">
        <v>1101</v>
      </c>
      <c r="FO1106" s="101">
        <f t="shared" si="525"/>
        <v>0</v>
      </c>
      <c r="FP1106" s="101">
        <f t="shared" si="541"/>
        <v>14</v>
      </c>
      <c r="FQ1106" s="14">
        <f t="shared" si="542"/>
        <v>3</v>
      </c>
      <c r="FR1106" s="101" t="str">
        <f t="shared" si="526"/>
        <v>飞廉专属武器-魂珠-7 0级</v>
      </c>
      <c r="FS1106" s="101">
        <f t="shared" si="527"/>
        <v>7</v>
      </c>
      <c r="FT1106" s="101">
        <f t="shared" si="528"/>
        <v>0</v>
      </c>
      <c r="FU1106" s="101" t="str">
        <f t="shared" si="543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44"/>
        <v/>
      </c>
      <c r="FX1106" s="101" t="str">
        <f t="shared" si="545"/>
        <v/>
      </c>
      <c r="FY1106" s="101" t="str">
        <f t="shared" si="546"/>
        <v/>
      </c>
      <c r="FZ1106" s="101" t="str">
        <f t="shared" si="547"/>
        <v/>
      </c>
      <c r="GA1106" s="101" t="str">
        <f t="shared" si="529"/>
        <v/>
      </c>
      <c r="GB1106" s="101" t="str">
        <f t="shared" si="530"/>
        <v/>
      </c>
      <c r="GC1106" s="101" t="str">
        <f t="shared" si="531"/>
        <v/>
      </c>
      <c r="GD1106" s="101" t="str">
        <f t="shared" si="532"/>
        <v/>
      </c>
      <c r="GE1106" s="101" t="str">
        <f t="shared" si="533"/>
        <v/>
      </c>
      <c r="GF1106" s="101" t="str">
        <f t="shared" si="534"/>
        <v/>
      </c>
      <c r="GG1106" s="101" t="str">
        <f t="shared" si="535"/>
        <v/>
      </c>
      <c r="GH1106" s="101" t="str">
        <f t="shared" si="536"/>
        <v/>
      </c>
      <c r="GI1106" s="101" t="str">
        <f t="shared" si="537"/>
        <v/>
      </c>
      <c r="GJ1106" s="101" t="str">
        <f t="shared" si="538"/>
        <v/>
      </c>
      <c r="GK1106" s="101" t="str">
        <f t="shared" si="539"/>
        <v/>
      </c>
      <c r="GL1106" s="101" t="str">
        <f t="shared" si="540"/>
        <v/>
      </c>
    </row>
    <row r="1107" spans="170:194" ht="16.5" x14ac:dyDescent="0.2">
      <c r="FN1107" s="101">
        <v>1102</v>
      </c>
      <c r="FO1107" s="101">
        <f t="shared" si="525"/>
        <v>55</v>
      </c>
      <c r="FP1107" s="101">
        <f t="shared" si="541"/>
        <v>14</v>
      </c>
      <c r="FQ1107" s="14">
        <f t="shared" si="542"/>
        <v>3</v>
      </c>
      <c r="FR1107" s="101" t="str">
        <f t="shared" si="526"/>
        <v>飞廉专属武器-魂珠-7 1级</v>
      </c>
      <c r="FS1107" s="101">
        <f t="shared" si="527"/>
        <v>7</v>
      </c>
      <c r="FT1107" s="101">
        <f t="shared" si="528"/>
        <v>1</v>
      </c>
      <c r="FU1107" s="101" t="str">
        <f t="shared" si="543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44"/>
        <v>专属强化石3</v>
      </c>
      <c r="FX1107" s="101">
        <f t="shared" si="545"/>
        <v>6</v>
      </c>
      <c r="FY1107" s="101" t="str">
        <f t="shared" si="546"/>
        <v>专属强化石4</v>
      </c>
      <c r="FZ1107" s="101">
        <f t="shared" si="547"/>
        <v>2</v>
      </c>
      <c r="GA1107" s="101">
        <f t="shared" si="529"/>
        <v>0.2</v>
      </c>
      <c r="GB1107" s="101">
        <f t="shared" si="530"/>
        <v>1</v>
      </c>
      <c r="GC1107" s="101">
        <f t="shared" si="531"/>
        <v>8</v>
      </c>
      <c r="GD1107" s="101">
        <f t="shared" si="532"/>
        <v>0</v>
      </c>
      <c r="GE1107" s="101">
        <f t="shared" si="533"/>
        <v>1</v>
      </c>
      <c r="GF1107" s="101">
        <f t="shared" si="534"/>
        <v>2</v>
      </c>
      <c r="GG1107" s="101">
        <f t="shared" si="535"/>
        <v>9.9400000000000002E-2</v>
      </c>
      <c r="GH1107" s="101">
        <f t="shared" si="536"/>
        <v>1</v>
      </c>
      <c r="GI1107" s="101">
        <f t="shared" si="537"/>
        <v>4</v>
      </c>
      <c r="GJ1107" s="101">
        <f t="shared" si="538"/>
        <v>0.3977</v>
      </c>
      <c r="GK1107" s="101">
        <f t="shared" si="539"/>
        <v>1</v>
      </c>
      <c r="GL1107" s="101">
        <f t="shared" si="540"/>
        <v>8</v>
      </c>
    </row>
    <row r="1108" spans="170:194" ht="16.5" x14ac:dyDescent="0.2">
      <c r="FN1108" s="101">
        <v>1103</v>
      </c>
      <c r="FO1108" s="101">
        <f t="shared" si="525"/>
        <v>56</v>
      </c>
      <c r="FP1108" s="101">
        <f t="shared" si="541"/>
        <v>14</v>
      </c>
      <c r="FQ1108" s="14">
        <f t="shared" si="542"/>
        <v>3</v>
      </c>
      <c r="FR1108" s="101" t="str">
        <f t="shared" si="526"/>
        <v>飞廉专属武器-魂珠-7 2级</v>
      </c>
      <c r="FS1108" s="101">
        <f t="shared" si="527"/>
        <v>7</v>
      </c>
      <c r="FT1108" s="101">
        <f t="shared" si="528"/>
        <v>2</v>
      </c>
      <c r="FU1108" s="101" t="str">
        <f t="shared" si="543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44"/>
        <v>专属强化石3</v>
      </c>
      <c r="FX1108" s="101">
        <f t="shared" si="545"/>
        <v>6</v>
      </c>
      <c r="FY1108" s="101" t="str">
        <f t="shared" si="546"/>
        <v>专属强化石4</v>
      </c>
      <c r="FZ1108" s="101">
        <f t="shared" si="547"/>
        <v>2</v>
      </c>
      <c r="GA1108" s="101">
        <f t="shared" si="529"/>
        <v>0.1</v>
      </c>
      <c r="GB1108" s="101">
        <f t="shared" si="530"/>
        <v>1</v>
      </c>
      <c r="GC1108" s="101">
        <f t="shared" si="531"/>
        <v>15</v>
      </c>
      <c r="GD1108" s="101">
        <f t="shared" si="532"/>
        <v>0</v>
      </c>
      <c r="GE1108" s="101">
        <f t="shared" si="533"/>
        <v>1</v>
      </c>
      <c r="GF1108" s="101">
        <f t="shared" si="534"/>
        <v>4</v>
      </c>
      <c r="GG1108" s="101">
        <f t="shared" si="535"/>
        <v>4.9700000000000001E-2</v>
      </c>
      <c r="GH1108" s="101">
        <f t="shared" si="536"/>
        <v>1</v>
      </c>
      <c r="GI1108" s="101">
        <f t="shared" si="537"/>
        <v>7</v>
      </c>
      <c r="GJ1108" s="101">
        <f t="shared" si="538"/>
        <v>0.19889999999999999</v>
      </c>
      <c r="GK1108" s="101">
        <f t="shared" si="539"/>
        <v>1</v>
      </c>
      <c r="GL1108" s="101">
        <f t="shared" si="540"/>
        <v>15</v>
      </c>
    </row>
    <row r="1109" spans="170:194" ht="16.5" x14ac:dyDescent="0.2">
      <c r="FN1109" s="101">
        <v>1104</v>
      </c>
      <c r="FO1109" s="101">
        <f t="shared" si="525"/>
        <v>57</v>
      </c>
      <c r="FP1109" s="101">
        <f t="shared" si="541"/>
        <v>14</v>
      </c>
      <c r="FQ1109" s="14">
        <f t="shared" si="542"/>
        <v>3</v>
      </c>
      <c r="FR1109" s="101" t="str">
        <f t="shared" si="526"/>
        <v>飞廉专属武器-魂珠-7 3级</v>
      </c>
      <c r="FS1109" s="101">
        <f t="shared" si="527"/>
        <v>7</v>
      </c>
      <c r="FT1109" s="101">
        <f t="shared" si="528"/>
        <v>3</v>
      </c>
      <c r="FU1109" s="101" t="str">
        <f t="shared" si="543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44"/>
        <v>专属强化石3</v>
      </c>
      <c r="FX1109" s="101">
        <f t="shared" si="545"/>
        <v>9</v>
      </c>
      <c r="FY1109" s="101" t="str">
        <f t="shared" si="546"/>
        <v>专属强化石4</v>
      </c>
      <c r="FZ1109" s="101">
        <f t="shared" si="547"/>
        <v>3</v>
      </c>
      <c r="GA1109" s="101">
        <f t="shared" si="529"/>
        <v>0.1</v>
      </c>
      <c r="GB1109" s="101">
        <f t="shared" si="530"/>
        <v>1</v>
      </c>
      <c r="GC1109" s="101">
        <f t="shared" si="531"/>
        <v>15</v>
      </c>
      <c r="GD1109" s="101">
        <f t="shared" si="532"/>
        <v>0</v>
      </c>
      <c r="GE1109" s="101">
        <f t="shared" si="533"/>
        <v>1</v>
      </c>
      <c r="GF1109" s="101">
        <f t="shared" si="534"/>
        <v>4</v>
      </c>
      <c r="GG1109" s="101">
        <f t="shared" si="535"/>
        <v>4.9700000000000001E-2</v>
      </c>
      <c r="GH1109" s="101">
        <f t="shared" si="536"/>
        <v>1</v>
      </c>
      <c r="GI1109" s="101">
        <f t="shared" si="537"/>
        <v>7</v>
      </c>
      <c r="GJ1109" s="101">
        <f t="shared" si="538"/>
        <v>0.19889999999999999</v>
      </c>
      <c r="GK1109" s="101">
        <f t="shared" si="539"/>
        <v>1</v>
      </c>
      <c r="GL1109" s="101">
        <f t="shared" si="540"/>
        <v>15</v>
      </c>
    </row>
    <row r="1110" spans="170:194" ht="16.5" x14ac:dyDescent="0.2">
      <c r="FN1110" s="101">
        <v>1105</v>
      </c>
      <c r="FO1110" s="101">
        <f t="shared" ref="FO1110:FO1173" si="548">IF(FT1110&gt;0,(FS1110-1)*9+FT1110,0)</f>
        <v>58</v>
      </c>
      <c r="FP1110" s="101">
        <f t="shared" si="541"/>
        <v>14</v>
      </c>
      <c r="FQ1110" s="14">
        <f t="shared" si="542"/>
        <v>3</v>
      </c>
      <c r="FR1110" s="101" t="str">
        <f t="shared" ref="FR1110:FR1173" si="549">INDEX($FI$6:$FI$26,FP1110)&amp;"专属武器-魂珠-"&amp;FS1110&amp;" "&amp;FT1110&amp;"级"</f>
        <v>飞廉专属武器-魂珠-7 4级</v>
      </c>
      <c r="FS1110" s="101">
        <f t="shared" ref="FS1110:FS1173" si="550">INT((FN1110-(FP1110-1)*80-1)/10)+1</f>
        <v>7</v>
      </c>
      <c r="FT1110" s="101">
        <f t="shared" ref="FT1110:FT1173" si="551">FN1110-(FP1110-1)*80-(FS1110-1)*10-1</f>
        <v>4</v>
      </c>
      <c r="FU1110" s="101" t="str">
        <f t="shared" si="543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44"/>
        <v>专属强化石3</v>
      </c>
      <c r="FX1110" s="101">
        <f t="shared" si="545"/>
        <v>12</v>
      </c>
      <c r="FY1110" s="101" t="str">
        <f t="shared" si="546"/>
        <v>专属强化石4</v>
      </c>
      <c r="FZ1110" s="101">
        <f t="shared" si="547"/>
        <v>4</v>
      </c>
      <c r="GA1110" s="101">
        <f t="shared" ref="GA1110:GA1173" si="552">IF($FT1110&gt;0,INDEX(EP$6:EP$77,$FO1110),"")</f>
        <v>0.08</v>
      </c>
      <c r="GB1110" s="101">
        <f t="shared" ref="GB1110:GB1173" si="553">IF($FT1110&gt;0,INDEX(EQ$6:EQ$77,$FO1110),"")</f>
        <v>1</v>
      </c>
      <c r="GC1110" s="101">
        <f t="shared" ref="GC1110:GC1173" si="554">IF($FT1110&gt;0,INDEX(ER$6:ER$77,$FO1110),"")</f>
        <v>19</v>
      </c>
      <c r="GD1110" s="101">
        <f t="shared" ref="GD1110:GD1173" si="555">IF($FT1110&gt;0,INDEX(EV$6:EV$77,$FO1110),"")</f>
        <v>0</v>
      </c>
      <c r="GE1110" s="101">
        <f t="shared" ref="GE1110:GE1173" si="556">IF($FT1110&gt;0,INDEX(EW$6:EW$77,$FO1110),"")</f>
        <v>1</v>
      </c>
      <c r="GF1110" s="101">
        <f t="shared" ref="GF1110:GF1173" si="557">IF($FT1110&gt;0,INDEX(EX$6:EX$77,$FO1110),"")</f>
        <v>4</v>
      </c>
      <c r="GG1110" s="101">
        <f t="shared" ref="GG1110:GG1173" si="558">IF($FT1110&gt;0,INDEX(EY$6:EY$77,$FO1110),"")</f>
        <v>3.9800000000000002E-2</v>
      </c>
      <c r="GH1110" s="101">
        <f t="shared" ref="GH1110:GH1173" si="559">IF($FT1110&gt;0,INDEX(EZ$6:EZ$77,$FO1110),"")</f>
        <v>1</v>
      </c>
      <c r="GI1110" s="101">
        <f t="shared" ref="GI1110:GI1173" si="560">IF($FT1110&gt;0,INDEX(FA$6:FA$77,$FO1110),"")</f>
        <v>9</v>
      </c>
      <c r="GJ1110" s="101">
        <f t="shared" ref="GJ1110:GJ1173" si="561">IF($FT1110&gt;0,INDEX(FB$6:FB$77,$FO1110),"")</f>
        <v>0.15909999999999999</v>
      </c>
      <c r="GK1110" s="101">
        <f t="shared" ref="GK1110:GK1173" si="562">IF($FT1110&gt;0,INDEX(FC$6:FC$77,$FO1110),"")</f>
        <v>1</v>
      </c>
      <c r="GL1110" s="101">
        <f t="shared" ref="GL1110:GL1173" si="563">IF($FT1110&gt;0,INDEX(FD$6:FD$77,$FO1110),"")</f>
        <v>19</v>
      </c>
    </row>
    <row r="1111" spans="170:194" ht="16.5" x14ac:dyDescent="0.2">
      <c r="FN1111" s="101">
        <v>1106</v>
      </c>
      <c r="FO1111" s="101">
        <f t="shared" si="548"/>
        <v>59</v>
      </c>
      <c r="FP1111" s="101">
        <f t="shared" si="541"/>
        <v>14</v>
      </c>
      <c r="FQ1111" s="14">
        <f t="shared" si="542"/>
        <v>3</v>
      </c>
      <c r="FR1111" s="101" t="str">
        <f t="shared" si="549"/>
        <v>飞廉专属武器-魂珠-7 5级</v>
      </c>
      <c r="FS1111" s="101">
        <f t="shared" si="550"/>
        <v>7</v>
      </c>
      <c r="FT1111" s="101">
        <f t="shared" si="551"/>
        <v>5</v>
      </c>
      <c r="FU1111" s="101" t="str">
        <f t="shared" si="543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44"/>
        <v>专属强化石3</v>
      </c>
      <c r="FX1111" s="101">
        <f t="shared" si="545"/>
        <v>12</v>
      </c>
      <c r="FY1111" s="101" t="str">
        <f t="shared" si="546"/>
        <v>专属强化石4</v>
      </c>
      <c r="FZ1111" s="101">
        <f t="shared" si="547"/>
        <v>4</v>
      </c>
      <c r="GA1111" s="101">
        <f t="shared" si="552"/>
        <v>0.05</v>
      </c>
      <c r="GB1111" s="101">
        <f t="shared" si="553"/>
        <v>1</v>
      </c>
      <c r="GC1111" s="101">
        <f t="shared" si="554"/>
        <v>30</v>
      </c>
      <c r="GD1111" s="101">
        <f t="shared" si="555"/>
        <v>0</v>
      </c>
      <c r="GE1111" s="101">
        <f t="shared" si="556"/>
        <v>1</v>
      </c>
      <c r="GF1111" s="101">
        <f t="shared" si="557"/>
        <v>7</v>
      </c>
      <c r="GG1111" s="101">
        <f t="shared" si="558"/>
        <v>2.4899999999999999E-2</v>
      </c>
      <c r="GH1111" s="101">
        <f t="shared" si="559"/>
        <v>1</v>
      </c>
      <c r="GI1111" s="101">
        <f t="shared" si="560"/>
        <v>14</v>
      </c>
      <c r="GJ1111" s="101">
        <f t="shared" si="561"/>
        <v>9.9400000000000002E-2</v>
      </c>
      <c r="GK1111" s="101">
        <f t="shared" si="562"/>
        <v>1</v>
      </c>
      <c r="GL1111" s="101">
        <f t="shared" si="563"/>
        <v>30</v>
      </c>
    </row>
    <row r="1112" spans="170:194" ht="16.5" x14ac:dyDescent="0.2">
      <c r="FN1112" s="101">
        <v>1107</v>
      </c>
      <c r="FO1112" s="101">
        <f t="shared" si="548"/>
        <v>60</v>
      </c>
      <c r="FP1112" s="101">
        <f t="shared" si="541"/>
        <v>14</v>
      </c>
      <c r="FQ1112" s="14">
        <f t="shared" si="542"/>
        <v>3</v>
      </c>
      <c r="FR1112" s="101" t="str">
        <f t="shared" si="549"/>
        <v>飞廉专属武器-魂珠-7 6级</v>
      </c>
      <c r="FS1112" s="101">
        <f t="shared" si="550"/>
        <v>7</v>
      </c>
      <c r="FT1112" s="101">
        <f t="shared" si="551"/>
        <v>6</v>
      </c>
      <c r="FU1112" s="101" t="str">
        <f t="shared" si="543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44"/>
        <v>专属强化石3</v>
      </c>
      <c r="FX1112" s="101">
        <f t="shared" si="545"/>
        <v>15</v>
      </c>
      <c r="FY1112" s="101" t="str">
        <f t="shared" si="546"/>
        <v>专属强化石4</v>
      </c>
      <c r="FZ1112" s="101">
        <f t="shared" si="547"/>
        <v>5</v>
      </c>
      <c r="GA1112" s="101">
        <f t="shared" si="552"/>
        <v>0.04</v>
      </c>
      <c r="GB1112" s="101">
        <f t="shared" si="553"/>
        <v>1</v>
      </c>
      <c r="GC1112" s="101">
        <f t="shared" si="554"/>
        <v>39</v>
      </c>
      <c r="GD1112" s="101">
        <f t="shared" si="555"/>
        <v>0</v>
      </c>
      <c r="GE1112" s="101">
        <f t="shared" si="556"/>
        <v>1</v>
      </c>
      <c r="GF1112" s="101">
        <f t="shared" si="557"/>
        <v>9</v>
      </c>
      <c r="GG1112" s="101">
        <f t="shared" si="558"/>
        <v>1.9099999999999999E-2</v>
      </c>
      <c r="GH1112" s="101">
        <f t="shared" si="559"/>
        <v>1</v>
      </c>
      <c r="GI1112" s="101">
        <f t="shared" si="560"/>
        <v>18</v>
      </c>
      <c r="GJ1112" s="101">
        <f t="shared" si="561"/>
        <v>7.6499999999999999E-2</v>
      </c>
      <c r="GK1112" s="101">
        <f t="shared" si="562"/>
        <v>1</v>
      </c>
      <c r="GL1112" s="101">
        <f t="shared" si="563"/>
        <v>39</v>
      </c>
    </row>
    <row r="1113" spans="170:194" ht="16.5" x14ac:dyDescent="0.2">
      <c r="FN1113" s="101">
        <v>1108</v>
      </c>
      <c r="FO1113" s="101">
        <f t="shared" si="548"/>
        <v>61</v>
      </c>
      <c r="FP1113" s="101">
        <f t="shared" si="541"/>
        <v>14</v>
      </c>
      <c r="FQ1113" s="14">
        <f t="shared" si="542"/>
        <v>3</v>
      </c>
      <c r="FR1113" s="101" t="str">
        <f t="shared" si="549"/>
        <v>飞廉专属武器-魂珠-7 7级</v>
      </c>
      <c r="FS1113" s="101">
        <f t="shared" si="550"/>
        <v>7</v>
      </c>
      <c r="FT1113" s="101">
        <f t="shared" si="551"/>
        <v>7</v>
      </c>
      <c r="FU1113" s="101" t="str">
        <f t="shared" si="543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44"/>
        <v>专属强化石3</v>
      </c>
      <c r="FX1113" s="101">
        <f t="shared" si="545"/>
        <v>21</v>
      </c>
      <c r="FY1113" s="101" t="str">
        <f t="shared" si="546"/>
        <v>专属强化石4</v>
      </c>
      <c r="FZ1113" s="101">
        <f t="shared" si="547"/>
        <v>7</v>
      </c>
      <c r="GA1113" s="101">
        <f t="shared" si="552"/>
        <v>0.03</v>
      </c>
      <c r="GB1113" s="101">
        <f t="shared" si="553"/>
        <v>1</v>
      </c>
      <c r="GC1113" s="101">
        <f t="shared" si="554"/>
        <v>45</v>
      </c>
      <c r="GD1113" s="101">
        <f t="shared" si="555"/>
        <v>0</v>
      </c>
      <c r="GE1113" s="101">
        <f t="shared" si="556"/>
        <v>1</v>
      </c>
      <c r="GF1113" s="101">
        <f t="shared" si="557"/>
        <v>11</v>
      </c>
      <c r="GG1113" s="101">
        <f t="shared" si="558"/>
        <v>1.66E-2</v>
      </c>
      <c r="GH1113" s="101">
        <f t="shared" si="559"/>
        <v>1</v>
      </c>
      <c r="GI1113" s="101">
        <f t="shared" si="560"/>
        <v>21</v>
      </c>
      <c r="GJ1113" s="101">
        <f t="shared" si="561"/>
        <v>6.6299999999999998E-2</v>
      </c>
      <c r="GK1113" s="101">
        <f t="shared" si="562"/>
        <v>1</v>
      </c>
      <c r="GL1113" s="101">
        <f t="shared" si="563"/>
        <v>45</v>
      </c>
    </row>
    <row r="1114" spans="170:194" ht="16.5" x14ac:dyDescent="0.2">
      <c r="FN1114" s="101">
        <v>1109</v>
      </c>
      <c r="FO1114" s="101">
        <f t="shared" si="548"/>
        <v>62</v>
      </c>
      <c r="FP1114" s="101">
        <f t="shared" si="541"/>
        <v>14</v>
      </c>
      <c r="FQ1114" s="14">
        <f t="shared" si="542"/>
        <v>3</v>
      </c>
      <c r="FR1114" s="101" t="str">
        <f t="shared" si="549"/>
        <v>飞廉专属武器-魂珠-7 8级</v>
      </c>
      <c r="FS1114" s="101">
        <f t="shared" si="550"/>
        <v>7</v>
      </c>
      <c r="FT1114" s="101">
        <f t="shared" si="551"/>
        <v>8</v>
      </c>
      <c r="FU1114" s="101" t="str">
        <f t="shared" si="543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44"/>
        <v>专属强化石3</v>
      </c>
      <c r="FX1114" s="101">
        <f t="shared" si="545"/>
        <v>24</v>
      </c>
      <c r="FY1114" s="101" t="str">
        <f t="shared" si="546"/>
        <v>专属强化石4</v>
      </c>
      <c r="FZ1114" s="101">
        <f t="shared" si="547"/>
        <v>8</v>
      </c>
      <c r="GA1114" s="101">
        <f t="shared" si="552"/>
        <v>0.02</v>
      </c>
      <c r="GB1114" s="101">
        <f t="shared" si="553"/>
        <v>1</v>
      </c>
      <c r="GC1114" s="101">
        <f t="shared" si="554"/>
        <v>64</v>
      </c>
      <c r="GD1114" s="101">
        <f t="shared" si="555"/>
        <v>0</v>
      </c>
      <c r="GE1114" s="101">
        <f t="shared" si="556"/>
        <v>1</v>
      </c>
      <c r="GF1114" s="101">
        <f t="shared" si="557"/>
        <v>15</v>
      </c>
      <c r="GG1114" s="101">
        <f t="shared" si="558"/>
        <v>1.17E-2</v>
      </c>
      <c r="GH1114" s="101">
        <f t="shared" si="559"/>
        <v>1</v>
      </c>
      <c r="GI1114" s="101">
        <f t="shared" si="560"/>
        <v>30</v>
      </c>
      <c r="GJ1114" s="101">
        <f t="shared" si="561"/>
        <v>4.6800000000000001E-2</v>
      </c>
      <c r="GK1114" s="101">
        <f t="shared" si="562"/>
        <v>1</v>
      </c>
      <c r="GL1114" s="101">
        <f t="shared" si="563"/>
        <v>64</v>
      </c>
    </row>
    <row r="1115" spans="170:194" ht="16.5" x14ac:dyDescent="0.2">
      <c r="FN1115" s="101">
        <v>1110</v>
      </c>
      <c r="FO1115" s="101">
        <f t="shared" si="548"/>
        <v>63</v>
      </c>
      <c r="FP1115" s="101">
        <f t="shared" si="541"/>
        <v>14</v>
      </c>
      <c r="FQ1115" s="14">
        <f t="shared" si="542"/>
        <v>3</v>
      </c>
      <c r="FR1115" s="101" t="str">
        <f t="shared" si="549"/>
        <v>飞廉专属武器-魂珠-7 9级</v>
      </c>
      <c r="FS1115" s="101">
        <f t="shared" si="550"/>
        <v>7</v>
      </c>
      <c r="FT1115" s="101">
        <f t="shared" si="551"/>
        <v>9</v>
      </c>
      <c r="FU1115" s="101" t="str">
        <f t="shared" si="543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44"/>
        <v>专属强化石3</v>
      </c>
      <c r="FX1115" s="101">
        <f t="shared" si="545"/>
        <v>30</v>
      </c>
      <c r="FY1115" s="101" t="str">
        <f t="shared" si="546"/>
        <v>专属强化石4</v>
      </c>
      <c r="FZ1115" s="101">
        <f t="shared" si="547"/>
        <v>10</v>
      </c>
      <c r="GA1115" s="101">
        <f t="shared" si="552"/>
        <v>0.02</v>
      </c>
      <c r="GB1115" s="101">
        <f t="shared" si="553"/>
        <v>1</v>
      </c>
      <c r="GC1115" s="101">
        <f t="shared" si="554"/>
        <v>83</v>
      </c>
      <c r="GD1115" s="101">
        <f t="shared" si="555"/>
        <v>0</v>
      </c>
      <c r="GE1115" s="101">
        <f t="shared" si="556"/>
        <v>1</v>
      </c>
      <c r="GF1115" s="101">
        <f t="shared" si="557"/>
        <v>19</v>
      </c>
      <c r="GG1115" s="101">
        <f t="shared" si="558"/>
        <v>8.9999999999999993E-3</v>
      </c>
      <c r="GH1115" s="101">
        <f t="shared" si="559"/>
        <v>1</v>
      </c>
      <c r="GI1115" s="101">
        <f t="shared" si="560"/>
        <v>39</v>
      </c>
      <c r="GJ1115" s="101">
        <f t="shared" si="561"/>
        <v>3.6200000000000003E-2</v>
      </c>
      <c r="GK1115" s="101">
        <f t="shared" si="562"/>
        <v>1</v>
      </c>
      <c r="GL1115" s="101">
        <f t="shared" si="563"/>
        <v>83</v>
      </c>
    </row>
    <row r="1116" spans="170:194" ht="16.5" x14ac:dyDescent="0.2">
      <c r="FN1116" s="101">
        <v>1111</v>
      </c>
      <c r="FO1116" s="101">
        <f t="shared" si="548"/>
        <v>0</v>
      </c>
      <c r="FP1116" s="101">
        <f t="shared" si="541"/>
        <v>14</v>
      </c>
      <c r="FQ1116" s="14">
        <f t="shared" si="542"/>
        <v>3</v>
      </c>
      <c r="FR1116" s="101" t="str">
        <f t="shared" si="549"/>
        <v>飞廉专属武器-魂珠-8 0级</v>
      </c>
      <c r="FS1116" s="101">
        <f t="shared" si="550"/>
        <v>8</v>
      </c>
      <c r="FT1116" s="101">
        <f t="shared" si="551"/>
        <v>0</v>
      </c>
      <c r="FU1116" s="101" t="str">
        <f t="shared" si="543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44"/>
        <v/>
      </c>
      <c r="FX1116" s="101" t="str">
        <f t="shared" si="545"/>
        <v/>
      </c>
      <c r="FY1116" s="101" t="str">
        <f t="shared" si="546"/>
        <v/>
      </c>
      <c r="FZ1116" s="101" t="str">
        <f t="shared" si="547"/>
        <v/>
      </c>
      <c r="GA1116" s="101" t="str">
        <f t="shared" si="552"/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57"/>
        <v/>
      </c>
      <c r="GG1116" s="101" t="str">
        <f t="shared" si="558"/>
        <v/>
      </c>
      <c r="GH1116" s="101" t="str">
        <f t="shared" si="559"/>
        <v/>
      </c>
      <c r="GI1116" s="101" t="str">
        <f t="shared" si="560"/>
        <v/>
      </c>
      <c r="GJ1116" s="101" t="str">
        <f t="shared" si="561"/>
        <v/>
      </c>
      <c r="GK1116" s="101" t="str">
        <f t="shared" si="562"/>
        <v/>
      </c>
      <c r="GL1116" s="101" t="str">
        <f t="shared" si="563"/>
        <v/>
      </c>
    </row>
    <row r="1117" spans="170:194" ht="16.5" x14ac:dyDescent="0.2">
      <c r="FN1117" s="101">
        <v>1112</v>
      </c>
      <c r="FO1117" s="101">
        <f t="shared" si="548"/>
        <v>64</v>
      </c>
      <c r="FP1117" s="101">
        <f t="shared" si="541"/>
        <v>14</v>
      </c>
      <c r="FQ1117" s="14">
        <f t="shared" si="542"/>
        <v>3</v>
      </c>
      <c r="FR1117" s="101" t="str">
        <f t="shared" si="549"/>
        <v>飞廉专属武器-魂珠-8 1级</v>
      </c>
      <c r="FS1117" s="101">
        <f t="shared" si="550"/>
        <v>8</v>
      </c>
      <c r="FT1117" s="101">
        <f t="shared" si="551"/>
        <v>1</v>
      </c>
      <c r="FU1117" s="101" t="str">
        <f t="shared" si="543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44"/>
        <v>专属强化石4</v>
      </c>
      <c r="FX1117" s="101">
        <f t="shared" si="545"/>
        <v>5</v>
      </c>
      <c r="FY1117" s="101" t="str">
        <f t="shared" si="546"/>
        <v/>
      </c>
      <c r="FZ1117" s="101" t="str">
        <f t="shared" si="547"/>
        <v/>
      </c>
      <c r="GA1117" s="101">
        <f t="shared" si="552"/>
        <v>0.11</v>
      </c>
      <c r="GB1117" s="101">
        <f t="shared" si="553"/>
        <v>1</v>
      </c>
      <c r="GC1117" s="101">
        <f t="shared" si="554"/>
        <v>13</v>
      </c>
      <c r="GD1117" s="101">
        <f t="shared" si="555"/>
        <v>0</v>
      </c>
      <c r="GE1117" s="101">
        <f t="shared" si="556"/>
        <v>1</v>
      </c>
      <c r="GF1117" s="101">
        <f t="shared" si="557"/>
        <v>3</v>
      </c>
      <c r="GG1117" s="101">
        <f t="shared" si="558"/>
        <v>5.6500000000000002E-2</v>
      </c>
      <c r="GH1117" s="101">
        <f t="shared" si="559"/>
        <v>1</v>
      </c>
      <c r="GI1117" s="101">
        <f t="shared" si="560"/>
        <v>6</v>
      </c>
      <c r="GJ1117" s="101">
        <f t="shared" si="561"/>
        <v>0.22600000000000001</v>
      </c>
      <c r="GK1117" s="101">
        <f t="shared" si="562"/>
        <v>1</v>
      </c>
      <c r="GL1117" s="101">
        <f t="shared" si="563"/>
        <v>13</v>
      </c>
    </row>
    <row r="1118" spans="170:194" ht="16.5" x14ac:dyDescent="0.2">
      <c r="FN1118" s="101">
        <v>1113</v>
      </c>
      <c r="FO1118" s="101">
        <f t="shared" si="548"/>
        <v>65</v>
      </c>
      <c r="FP1118" s="101">
        <f t="shared" si="541"/>
        <v>14</v>
      </c>
      <c r="FQ1118" s="14">
        <f t="shared" si="542"/>
        <v>3</v>
      </c>
      <c r="FR1118" s="101" t="str">
        <f t="shared" si="549"/>
        <v>飞廉专属武器-魂珠-8 2级</v>
      </c>
      <c r="FS1118" s="101">
        <f t="shared" si="550"/>
        <v>8</v>
      </c>
      <c r="FT1118" s="101">
        <f t="shared" si="551"/>
        <v>2</v>
      </c>
      <c r="FU1118" s="101" t="str">
        <f t="shared" si="543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44"/>
        <v>专属强化石4</v>
      </c>
      <c r="FX1118" s="101">
        <f t="shared" si="545"/>
        <v>8</v>
      </c>
      <c r="FY1118" s="101" t="str">
        <f t="shared" si="546"/>
        <v/>
      </c>
      <c r="FZ1118" s="101" t="str">
        <f t="shared" si="547"/>
        <v/>
      </c>
      <c r="GA1118" s="101">
        <f t="shared" si="552"/>
        <v>0.09</v>
      </c>
      <c r="GB1118" s="101">
        <f t="shared" si="553"/>
        <v>1</v>
      </c>
      <c r="GC1118" s="101">
        <f t="shared" si="554"/>
        <v>17</v>
      </c>
      <c r="GD1118" s="101">
        <f t="shared" si="555"/>
        <v>0</v>
      </c>
      <c r="GE1118" s="101">
        <f t="shared" si="556"/>
        <v>1</v>
      </c>
      <c r="GF1118" s="101">
        <f t="shared" si="557"/>
        <v>4</v>
      </c>
      <c r="GG1118" s="101">
        <f t="shared" si="558"/>
        <v>4.5199999999999997E-2</v>
      </c>
      <c r="GH1118" s="101">
        <f t="shared" si="559"/>
        <v>1</v>
      </c>
      <c r="GI1118" s="101">
        <f t="shared" si="560"/>
        <v>8</v>
      </c>
      <c r="GJ1118" s="101">
        <f t="shared" si="561"/>
        <v>0.18079999999999999</v>
      </c>
      <c r="GK1118" s="101">
        <f t="shared" si="562"/>
        <v>1</v>
      </c>
      <c r="GL1118" s="101">
        <f t="shared" si="563"/>
        <v>17</v>
      </c>
    </row>
    <row r="1119" spans="170:194" ht="16.5" x14ac:dyDescent="0.2">
      <c r="FN1119" s="101">
        <v>1114</v>
      </c>
      <c r="FO1119" s="101">
        <f t="shared" si="548"/>
        <v>66</v>
      </c>
      <c r="FP1119" s="101">
        <f t="shared" si="541"/>
        <v>14</v>
      </c>
      <c r="FQ1119" s="14">
        <f t="shared" si="542"/>
        <v>3</v>
      </c>
      <c r="FR1119" s="101" t="str">
        <f t="shared" si="549"/>
        <v>飞廉专属武器-魂珠-8 3级</v>
      </c>
      <c r="FS1119" s="101">
        <f t="shared" si="550"/>
        <v>8</v>
      </c>
      <c r="FT1119" s="101">
        <f t="shared" si="551"/>
        <v>3</v>
      </c>
      <c r="FU1119" s="101" t="str">
        <f t="shared" si="543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44"/>
        <v>专属强化石4</v>
      </c>
      <c r="FX1119" s="101">
        <f t="shared" si="545"/>
        <v>10</v>
      </c>
      <c r="FY1119" s="101" t="str">
        <f t="shared" si="546"/>
        <v/>
      </c>
      <c r="FZ1119" s="101" t="str">
        <f t="shared" si="547"/>
        <v/>
      </c>
      <c r="GA1119" s="101">
        <f t="shared" si="552"/>
        <v>0.08</v>
      </c>
      <c r="GB1119" s="101">
        <f t="shared" si="553"/>
        <v>1</v>
      </c>
      <c r="GC1119" s="101">
        <f t="shared" si="554"/>
        <v>20</v>
      </c>
      <c r="GD1119" s="101">
        <f t="shared" si="555"/>
        <v>0</v>
      </c>
      <c r="GE1119" s="101">
        <f t="shared" si="556"/>
        <v>1</v>
      </c>
      <c r="GF1119" s="101">
        <f t="shared" si="557"/>
        <v>5</v>
      </c>
      <c r="GG1119" s="101">
        <f t="shared" si="558"/>
        <v>3.7699999999999997E-2</v>
      </c>
      <c r="GH1119" s="101">
        <f t="shared" si="559"/>
        <v>1</v>
      </c>
      <c r="GI1119" s="101">
        <f t="shared" si="560"/>
        <v>9</v>
      </c>
      <c r="GJ1119" s="101">
        <f t="shared" si="561"/>
        <v>0.1507</v>
      </c>
      <c r="GK1119" s="101">
        <f t="shared" si="562"/>
        <v>1</v>
      </c>
      <c r="GL1119" s="101">
        <f t="shared" si="563"/>
        <v>20</v>
      </c>
    </row>
    <row r="1120" spans="170:194" ht="16.5" x14ac:dyDescent="0.2">
      <c r="FN1120" s="101">
        <v>1115</v>
      </c>
      <c r="FO1120" s="101">
        <f t="shared" si="548"/>
        <v>67</v>
      </c>
      <c r="FP1120" s="101">
        <f t="shared" si="541"/>
        <v>14</v>
      </c>
      <c r="FQ1120" s="14">
        <f t="shared" si="542"/>
        <v>3</v>
      </c>
      <c r="FR1120" s="101" t="str">
        <f t="shared" si="549"/>
        <v>飞廉专属武器-魂珠-8 4级</v>
      </c>
      <c r="FS1120" s="101">
        <f t="shared" si="550"/>
        <v>8</v>
      </c>
      <c r="FT1120" s="101">
        <f t="shared" si="551"/>
        <v>4</v>
      </c>
      <c r="FU1120" s="101" t="str">
        <f t="shared" si="543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44"/>
        <v>专属强化石4</v>
      </c>
      <c r="FX1120" s="101">
        <f t="shared" si="545"/>
        <v>12</v>
      </c>
      <c r="FY1120" s="101" t="str">
        <f t="shared" si="546"/>
        <v/>
      </c>
      <c r="FZ1120" s="101" t="str">
        <f t="shared" si="547"/>
        <v/>
      </c>
      <c r="GA1120" s="101">
        <f t="shared" si="552"/>
        <v>0.05</v>
      </c>
      <c r="GB1120" s="101">
        <f t="shared" si="553"/>
        <v>1</v>
      </c>
      <c r="GC1120" s="101">
        <f t="shared" si="554"/>
        <v>28</v>
      </c>
      <c r="GD1120" s="101">
        <f t="shared" si="555"/>
        <v>0</v>
      </c>
      <c r="GE1120" s="101">
        <f t="shared" si="556"/>
        <v>1</v>
      </c>
      <c r="GF1120" s="101">
        <f t="shared" si="557"/>
        <v>6</v>
      </c>
      <c r="GG1120" s="101">
        <f t="shared" si="558"/>
        <v>2.7099999999999999E-2</v>
      </c>
      <c r="GH1120" s="101">
        <f t="shared" si="559"/>
        <v>1</v>
      </c>
      <c r="GI1120" s="101">
        <f t="shared" si="560"/>
        <v>13</v>
      </c>
      <c r="GJ1120" s="101">
        <f t="shared" si="561"/>
        <v>0.1085</v>
      </c>
      <c r="GK1120" s="101">
        <f t="shared" si="562"/>
        <v>1</v>
      </c>
      <c r="GL1120" s="101">
        <f t="shared" si="563"/>
        <v>28</v>
      </c>
    </row>
    <row r="1121" spans="170:194" ht="16.5" x14ac:dyDescent="0.2">
      <c r="FN1121" s="101">
        <v>1116</v>
      </c>
      <c r="FO1121" s="101">
        <f t="shared" si="548"/>
        <v>68</v>
      </c>
      <c r="FP1121" s="101">
        <f t="shared" si="541"/>
        <v>14</v>
      </c>
      <c r="FQ1121" s="14">
        <f t="shared" si="542"/>
        <v>3</v>
      </c>
      <c r="FR1121" s="101" t="str">
        <f t="shared" si="549"/>
        <v>飞廉专属武器-魂珠-8 5级</v>
      </c>
      <c r="FS1121" s="101">
        <f t="shared" si="550"/>
        <v>8</v>
      </c>
      <c r="FT1121" s="101">
        <f t="shared" si="551"/>
        <v>5</v>
      </c>
      <c r="FU1121" s="101" t="str">
        <f t="shared" si="543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44"/>
        <v>专属强化石4</v>
      </c>
      <c r="FX1121" s="101">
        <f t="shared" si="545"/>
        <v>15</v>
      </c>
      <c r="FY1121" s="101" t="str">
        <f t="shared" si="546"/>
        <v/>
      </c>
      <c r="FZ1121" s="101" t="str">
        <f t="shared" si="547"/>
        <v/>
      </c>
      <c r="GA1121" s="101">
        <f t="shared" si="552"/>
        <v>0.04</v>
      </c>
      <c r="GB1121" s="101">
        <f t="shared" si="553"/>
        <v>1</v>
      </c>
      <c r="GC1121" s="101">
        <f t="shared" si="554"/>
        <v>35</v>
      </c>
      <c r="GD1121" s="101">
        <f t="shared" si="555"/>
        <v>0</v>
      </c>
      <c r="GE1121" s="101">
        <f t="shared" si="556"/>
        <v>1</v>
      </c>
      <c r="GF1121" s="101">
        <f t="shared" si="557"/>
        <v>8</v>
      </c>
      <c r="GG1121" s="101">
        <f t="shared" si="558"/>
        <v>2.12E-2</v>
      </c>
      <c r="GH1121" s="101">
        <f t="shared" si="559"/>
        <v>1</v>
      </c>
      <c r="GI1121" s="101">
        <f t="shared" si="560"/>
        <v>17</v>
      </c>
      <c r="GJ1121" s="101">
        <f t="shared" si="561"/>
        <v>8.4699999999999998E-2</v>
      </c>
      <c r="GK1121" s="101">
        <f t="shared" si="562"/>
        <v>1</v>
      </c>
      <c r="GL1121" s="101">
        <f t="shared" si="563"/>
        <v>35</v>
      </c>
    </row>
    <row r="1122" spans="170:194" ht="16.5" x14ac:dyDescent="0.2">
      <c r="FN1122" s="101">
        <v>1117</v>
      </c>
      <c r="FO1122" s="101">
        <f t="shared" si="548"/>
        <v>69</v>
      </c>
      <c r="FP1122" s="101">
        <f t="shared" si="541"/>
        <v>14</v>
      </c>
      <c r="FQ1122" s="14">
        <f t="shared" si="542"/>
        <v>3</v>
      </c>
      <c r="FR1122" s="101" t="str">
        <f t="shared" si="549"/>
        <v>飞廉专属武器-魂珠-8 6级</v>
      </c>
      <c r="FS1122" s="101">
        <f t="shared" si="550"/>
        <v>8</v>
      </c>
      <c r="FT1122" s="101">
        <f t="shared" si="551"/>
        <v>6</v>
      </c>
      <c r="FU1122" s="101" t="str">
        <f t="shared" si="543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44"/>
        <v>专属强化石4</v>
      </c>
      <c r="FX1122" s="101">
        <f t="shared" si="545"/>
        <v>18</v>
      </c>
      <c r="FY1122" s="101" t="str">
        <f t="shared" si="546"/>
        <v/>
      </c>
      <c r="FZ1122" s="101" t="str">
        <f t="shared" si="547"/>
        <v/>
      </c>
      <c r="GA1122" s="101">
        <f t="shared" si="552"/>
        <v>0.03</v>
      </c>
      <c r="GB1122" s="101">
        <f t="shared" si="553"/>
        <v>1</v>
      </c>
      <c r="GC1122" s="101">
        <f t="shared" si="554"/>
        <v>48</v>
      </c>
      <c r="GD1122" s="101">
        <f t="shared" si="555"/>
        <v>0</v>
      </c>
      <c r="GE1122" s="101">
        <f t="shared" si="556"/>
        <v>1</v>
      </c>
      <c r="GF1122" s="101">
        <f t="shared" si="557"/>
        <v>11</v>
      </c>
      <c r="GG1122" s="101">
        <f t="shared" si="558"/>
        <v>1.5599999999999999E-2</v>
      </c>
      <c r="GH1122" s="101">
        <f t="shared" si="559"/>
        <v>1</v>
      </c>
      <c r="GI1122" s="101">
        <f t="shared" si="560"/>
        <v>22</v>
      </c>
      <c r="GJ1122" s="101">
        <f t="shared" si="561"/>
        <v>6.2600000000000003E-2</v>
      </c>
      <c r="GK1122" s="101">
        <f t="shared" si="562"/>
        <v>1</v>
      </c>
      <c r="GL1122" s="101">
        <f t="shared" si="563"/>
        <v>48</v>
      </c>
    </row>
    <row r="1123" spans="170:194" ht="16.5" x14ac:dyDescent="0.2">
      <c r="FN1123" s="101">
        <v>1118</v>
      </c>
      <c r="FO1123" s="101">
        <f t="shared" si="548"/>
        <v>70</v>
      </c>
      <c r="FP1123" s="101">
        <f t="shared" si="541"/>
        <v>14</v>
      </c>
      <c r="FQ1123" s="14">
        <f t="shared" si="542"/>
        <v>3</v>
      </c>
      <c r="FR1123" s="101" t="str">
        <f t="shared" si="549"/>
        <v>飞廉专属武器-魂珠-8 7级</v>
      </c>
      <c r="FS1123" s="101">
        <f t="shared" si="550"/>
        <v>8</v>
      </c>
      <c r="FT1123" s="101">
        <f t="shared" si="551"/>
        <v>7</v>
      </c>
      <c r="FU1123" s="101" t="str">
        <f t="shared" si="543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44"/>
        <v>专属强化石4</v>
      </c>
      <c r="FX1123" s="101">
        <f t="shared" si="545"/>
        <v>25</v>
      </c>
      <c r="FY1123" s="101" t="str">
        <f t="shared" si="546"/>
        <v/>
      </c>
      <c r="FZ1123" s="101" t="str">
        <f t="shared" si="547"/>
        <v/>
      </c>
      <c r="GA1123" s="101">
        <f t="shared" si="552"/>
        <v>0.03</v>
      </c>
      <c r="GB1123" s="101">
        <f t="shared" si="553"/>
        <v>1</v>
      </c>
      <c r="GC1123" s="101">
        <f t="shared" si="554"/>
        <v>56</v>
      </c>
      <c r="GD1123" s="101">
        <f t="shared" si="555"/>
        <v>0</v>
      </c>
      <c r="GE1123" s="101">
        <f t="shared" si="556"/>
        <v>1</v>
      </c>
      <c r="GF1123" s="101">
        <f t="shared" si="557"/>
        <v>13</v>
      </c>
      <c r="GG1123" s="101">
        <f t="shared" si="558"/>
        <v>1.35E-2</v>
      </c>
      <c r="GH1123" s="101">
        <f t="shared" si="559"/>
        <v>1</v>
      </c>
      <c r="GI1123" s="101">
        <f t="shared" si="560"/>
        <v>26</v>
      </c>
      <c r="GJ1123" s="101">
        <f t="shared" si="561"/>
        <v>5.3800000000000001E-2</v>
      </c>
      <c r="GK1123" s="101">
        <f t="shared" si="562"/>
        <v>1</v>
      </c>
      <c r="GL1123" s="101">
        <f t="shared" si="563"/>
        <v>56</v>
      </c>
    </row>
    <row r="1124" spans="170:194" ht="16.5" x14ac:dyDescent="0.2">
      <c r="FN1124" s="101">
        <v>1119</v>
      </c>
      <c r="FO1124" s="101">
        <f t="shared" si="548"/>
        <v>71</v>
      </c>
      <c r="FP1124" s="101">
        <f t="shared" si="541"/>
        <v>14</v>
      </c>
      <c r="FQ1124" s="14">
        <f t="shared" si="542"/>
        <v>3</v>
      </c>
      <c r="FR1124" s="101" t="str">
        <f t="shared" si="549"/>
        <v>飞廉专属武器-魂珠-8 8级</v>
      </c>
      <c r="FS1124" s="101">
        <f t="shared" si="550"/>
        <v>8</v>
      </c>
      <c r="FT1124" s="101">
        <f t="shared" si="551"/>
        <v>8</v>
      </c>
      <c r="FU1124" s="101" t="str">
        <f t="shared" si="543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44"/>
        <v>专属强化石4</v>
      </c>
      <c r="FX1124" s="101">
        <f t="shared" si="545"/>
        <v>30</v>
      </c>
      <c r="FY1124" s="101" t="str">
        <f t="shared" si="546"/>
        <v/>
      </c>
      <c r="FZ1124" s="101" t="str">
        <f t="shared" si="547"/>
        <v/>
      </c>
      <c r="GA1124" s="101">
        <f t="shared" si="552"/>
        <v>0.02</v>
      </c>
      <c r="GB1124" s="101">
        <f t="shared" si="553"/>
        <v>1</v>
      </c>
      <c r="GC1124" s="101">
        <f t="shared" si="554"/>
        <v>75</v>
      </c>
      <c r="GD1124" s="101">
        <f t="shared" si="555"/>
        <v>0</v>
      </c>
      <c r="GE1124" s="101">
        <f t="shared" si="556"/>
        <v>1</v>
      </c>
      <c r="GF1124" s="101">
        <f t="shared" si="557"/>
        <v>18</v>
      </c>
      <c r="GG1124" s="101">
        <f t="shared" si="558"/>
        <v>0.01</v>
      </c>
      <c r="GH1124" s="101">
        <f t="shared" si="559"/>
        <v>1</v>
      </c>
      <c r="GI1124" s="101">
        <f t="shared" si="560"/>
        <v>35</v>
      </c>
      <c r="GJ1124" s="101">
        <f t="shared" si="561"/>
        <v>3.9899999999999998E-2</v>
      </c>
      <c r="GK1124" s="101">
        <f t="shared" si="562"/>
        <v>1</v>
      </c>
      <c r="GL1124" s="101">
        <f t="shared" si="563"/>
        <v>75</v>
      </c>
    </row>
    <row r="1125" spans="170:194" ht="16.5" x14ac:dyDescent="0.2">
      <c r="FN1125" s="101">
        <v>1120</v>
      </c>
      <c r="FO1125" s="101">
        <f t="shared" si="548"/>
        <v>72</v>
      </c>
      <c r="FP1125" s="101">
        <f t="shared" si="541"/>
        <v>14</v>
      </c>
      <c r="FQ1125" s="14">
        <f t="shared" si="542"/>
        <v>3</v>
      </c>
      <c r="FR1125" s="101" t="str">
        <f t="shared" si="549"/>
        <v>飞廉专属武器-魂珠-8 9级</v>
      </c>
      <c r="FS1125" s="101">
        <f t="shared" si="550"/>
        <v>8</v>
      </c>
      <c r="FT1125" s="101">
        <f t="shared" si="551"/>
        <v>9</v>
      </c>
      <c r="FU1125" s="101" t="str">
        <f t="shared" si="543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44"/>
        <v>专属强化石4</v>
      </c>
      <c r="FX1125" s="101">
        <f t="shared" si="545"/>
        <v>30</v>
      </c>
      <c r="FY1125" s="101" t="str">
        <f t="shared" si="546"/>
        <v/>
      </c>
      <c r="FZ1125" s="101" t="str">
        <f t="shared" si="547"/>
        <v/>
      </c>
      <c r="GA1125" s="101">
        <f t="shared" si="552"/>
        <v>0.01</v>
      </c>
      <c r="GB1125" s="101">
        <f t="shared" si="553"/>
        <v>1</v>
      </c>
      <c r="GC1125" s="101">
        <f t="shared" si="554"/>
        <v>122</v>
      </c>
      <c r="GD1125" s="101">
        <f t="shared" si="555"/>
        <v>0</v>
      </c>
      <c r="GE1125" s="101">
        <f t="shared" si="556"/>
        <v>1</v>
      </c>
      <c r="GF1125" s="101">
        <f t="shared" si="557"/>
        <v>28</v>
      </c>
      <c r="GG1125" s="101">
        <f t="shared" si="558"/>
        <v>6.1999999999999998E-3</v>
      </c>
      <c r="GH1125" s="101">
        <f t="shared" si="559"/>
        <v>1</v>
      </c>
      <c r="GI1125" s="101">
        <f t="shared" si="560"/>
        <v>57</v>
      </c>
      <c r="GJ1125" s="101">
        <f t="shared" si="561"/>
        <v>2.47E-2</v>
      </c>
      <c r="GK1125" s="101">
        <f t="shared" si="562"/>
        <v>1</v>
      </c>
      <c r="GL1125" s="101">
        <f t="shared" si="563"/>
        <v>122</v>
      </c>
    </row>
    <row r="1126" spans="170:194" ht="16.5" x14ac:dyDescent="0.2">
      <c r="FN1126" s="101">
        <v>1121</v>
      </c>
      <c r="FO1126" s="101">
        <f t="shared" si="548"/>
        <v>0</v>
      </c>
      <c r="FP1126" s="101">
        <f t="shared" si="541"/>
        <v>15</v>
      </c>
      <c r="FQ1126" s="14">
        <f t="shared" si="542"/>
        <v>3</v>
      </c>
      <c r="FR1126" s="101" t="str">
        <f t="shared" si="549"/>
        <v>高顺专属武器-魂珠-1 0级</v>
      </c>
      <c r="FS1126" s="101">
        <f t="shared" si="550"/>
        <v>1</v>
      </c>
      <c r="FT1126" s="101">
        <f t="shared" si="551"/>
        <v>0</v>
      </c>
      <c r="FU1126" s="101" t="str">
        <f t="shared" si="543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44"/>
        <v/>
      </c>
      <c r="FX1126" s="101" t="str">
        <f t="shared" si="545"/>
        <v/>
      </c>
      <c r="FY1126" s="101" t="str">
        <f t="shared" si="546"/>
        <v/>
      </c>
      <c r="FZ1126" s="101" t="str">
        <f t="shared" si="547"/>
        <v/>
      </c>
      <c r="GA1126" s="101" t="str">
        <f t="shared" si="552"/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57"/>
        <v/>
      </c>
      <c r="GG1126" s="101" t="str">
        <f t="shared" si="558"/>
        <v/>
      </c>
      <c r="GH1126" s="101" t="str">
        <f t="shared" si="559"/>
        <v/>
      </c>
      <c r="GI1126" s="101" t="str">
        <f t="shared" si="560"/>
        <v/>
      </c>
      <c r="GJ1126" s="101" t="str">
        <f t="shared" si="561"/>
        <v/>
      </c>
      <c r="GK1126" s="101" t="str">
        <f t="shared" si="562"/>
        <v/>
      </c>
      <c r="GL1126" s="101" t="str">
        <f t="shared" si="563"/>
        <v/>
      </c>
    </row>
    <row r="1127" spans="170:194" ht="16.5" x14ac:dyDescent="0.2">
      <c r="FN1127" s="101">
        <v>1122</v>
      </c>
      <c r="FO1127" s="101">
        <f t="shared" si="548"/>
        <v>1</v>
      </c>
      <c r="FP1127" s="101">
        <f t="shared" si="541"/>
        <v>15</v>
      </c>
      <c r="FQ1127" s="14">
        <f t="shared" si="542"/>
        <v>3</v>
      </c>
      <c r="FR1127" s="101" t="str">
        <f t="shared" si="549"/>
        <v>高顺专属武器-魂珠-1 1级</v>
      </c>
      <c r="FS1127" s="101">
        <f t="shared" si="550"/>
        <v>1</v>
      </c>
      <c r="FT1127" s="101">
        <f t="shared" si="551"/>
        <v>1</v>
      </c>
      <c r="FU1127" s="101" t="str">
        <f t="shared" si="543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44"/>
        <v>专属强化石1</v>
      </c>
      <c r="FX1127" s="101">
        <f t="shared" si="545"/>
        <v>1</v>
      </c>
      <c r="FY1127" s="101" t="str">
        <f t="shared" si="546"/>
        <v/>
      </c>
      <c r="FZ1127" s="101" t="str">
        <f t="shared" si="547"/>
        <v/>
      </c>
      <c r="GA1127" s="101">
        <f t="shared" si="552"/>
        <v>0.32</v>
      </c>
      <c r="GB1127" s="101">
        <f t="shared" si="553"/>
        <v>1</v>
      </c>
      <c r="GC1127" s="101">
        <f t="shared" si="554"/>
        <v>5</v>
      </c>
      <c r="GD1127" s="101">
        <f t="shared" si="555"/>
        <v>0</v>
      </c>
      <c r="GE1127" s="101">
        <f t="shared" si="556"/>
        <v>1</v>
      </c>
      <c r="GF1127" s="101">
        <f t="shared" si="557"/>
        <v>1</v>
      </c>
      <c r="GG1127" s="101">
        <f t="shared" si="558"/>
        <v>0.1595</v>
      </c>
      <c r="GH1127" s="101">
        <f t="shared" si="559"/>
        <v>1</v>
      </c>
      <c r="GI1127" s="101">
        <f t="shared" si="560"/>
        <v>2</v>
      </c>
      <c r="GJ1127" s="101">
        <f t="shared" si="561"/>
        <v>0.63819999999999999</v>
      </c>
      <c r="GK1127" s="101">
        <f t="shared" si="562"/>
        <v>1</v>
      </c>
      <c r="GL1127" s="101">
        <f t="shared" si="563"/>
        <v>5</v>
      </c>
    </row>
    <row r="1128" spans="170:194" ht="16.5" x14ac:dyDescent="0.2">
      <c r="FN1128" s="101">
        <v>1123</v>
      </c>
      <c r="FO1128" s="101">
        <f t="shared" si="548"/>
        <v>2</v>
      </c>
      <c r="FP1128" s="101">
        <f t="shared" si="541"/>
        <v>15</v>
      </c>
      <c r="FQ1128" s="14">
        <f t="shared" si="542"/>
        <v>3</v>
      </c>
      <c r="FR1128" s="101" t="str">
        <f t="shared" si="549"/>
        <v>高顺专属武器-魂珠-1 2级</v>
      </c>
      <c r="FS1128" s="101">
        <f t="shared" si="550"/>
        <v>1</v>
      </c>
      <c r="FT1128" s="101">
        <f t="shared" si="551"/>
        <v>2</v>
      </c>
      <c r="FU1128" s="101" t="str">
        <f t="shared" si="543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44"/>
        <v>专属强化石1</v>
      </c>
      <c r="FX1128" s="101">
        <f t="shared" si="545"/>
        <v>2</v>
      </c>
      <c r="FY1128" s="101" t="str">
        <f t="shared" si="546"/>
        <v/>
      </c>
      <c r="FZ1128" s="101" t="str">
        <f t="shared" si="547"/>
        <v/>
      </c>
      <c r="GA1128" s="101">
        <f t="shared" si="552"/>
        <v>0.32</v>
      </c>
      <c r="GB1128" s="101">
        <f t="shared" si="553"/>
        <v>1</v>
      </c>
      <c r="GC1128" s="101">
        <f t="shared" si="554"/>
        <v>5</v>
      </c>
      <c r="GD1128" s="101">
        <f t="shared" si="555"/>
        <v>0</v>
      </c>
      <c r="GE1128" s="101">
        <f t="shared" si="556"/>
        <v>1</v>
      </c>
      <c r="GF1128" s="101">
        <f t="shared" si="557"/>
        <v>1</v>
      </c>
      <c r="GG1128" s="101">
        <f t="shared" si="558"/>
        <v>0.1595</v>
      </c>
      <c r="GH1128" s="101">
        <f t="shared" si="559"/>
        <v>1</v>
      </c>
      <c r="GI1128" s="101">
        <f t="shared" si="560"/>
        <v>2</v>
      </c>
      <c r="GJ1128" s="101">
        <f t="shared" si="561"/>
        <v>0.63819999999999999</v>
      </c>
      <c r="GK1128" s="101">
        <f t="shared" si="562"/>
        <v>1</v>
      </c>
      <c r="GL1128" s="101">
        <f t="shared" si="563"/>
        <v>5</v>
      </c>
    </row>
    <row r="1129" spans="170:194" ht="16.5" x14ac:dyDescent="0.2">
      <c r="FN1129" s="101">
        <v>1124</v>
      </c>
      <c r="FO1129" s="101">
        <f t="shared" si="548"/>
        <v>3</v>
      </c>
      <c r="FP1129" s="101">
        <f t="shared" si="541"/>
        <v>15</v>
      </c>
      <c r="FQ1129" s="14">
        <f t="shared" si="542"/>
        <v>3</v>
      </c>
      <c r="FR1129" s="101" t="str">
        <f t="shared" si="549"/>
        <v>高顺专属武器-魂珠-1 3级</v>
      </c>
      <c r="FS1129" s="101">
        <f t="shared" si="550"/>
        <v>1</v>
      </c>
      <c r="FT1129" s="101">
        <f t="shared" si="551"/>
        <v>3</v>
      </c>
      <c r="FU1129" s="101" t="str">
        <f t="shared" si="543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44"/>
        <v>专属强化石1</v>
      </c>
      <c r="FX1129" s="101">
        <f t="shared" si="545"/>
        <v>3</v>
      </c>
      <c r="FY1129" s="101" t="str">
        <f t="shared" si="546"/>
        <v/>
      </c>
      <c r="FZ1129" s="101" t="str">
        <f t="shared" si="547"/>
        <v/>
      </c>
      <c r="GA1129" s="101">
        <f t="shared" si="552"/>
        <v>0.32</v>
      </c>
      <c r="GB1129" s="101">
        <f t="shared" si="553"/>
        <v>1</v>
      </c>
      <c r="GC1129" s="101">
        <f t="shared" si="554"/>
        <v>5</v>
      </c>
      <c r="GD1129" s="101">
        <f t="shared" si="555"/>
        <v>0</v>
      </c>
      <c r="GE1129" s="101">
        <f t="shared" si="556"/>
        <v>1</v>
      </c>
      <c r="GF1129" s="101">
        <f t="shared" si="557"/>
        <v>1</v>
      </c>
      <c r="GG1129" s="101">
        <f t="shared" si="558"/>
        <v>0.1595</v>
      </c>
      <c r="GH1129" s="101">
        <f t="shared" si="559"/>
        <v>1</v>
      </c>
      <c r="GI1129" s="101">
        <f t="shared" si="560"/>
        <v>2</v>
      </c>
      <c r="GJ1129" s="101">
        <f t="shared" si="561"/>
        <v>0.63819999999999999</v>
      </c>
      <c r="GK1129" s="101">
        <f t="shared" si="562"/>
        <v>1</v>
      </c>
      <c r="GL1129" s="101">
        <f t="shared" si="563"/>
        <v>5</v>
      </c>
    </row>
    <row r="1130" spans="170:194" ht="16.5" x14ac:dyDescent="0.2">
      <c r="FN1130" s="101">
        <v>1125</v>
      </c>
      <c r="FO1130" s="101">
        <f t="shared" si="548"/>
        <v>4</v>
      </c>
      <c r="FP1130" s="101">
        <f t="shared" si="541"/>
        <v>15</v>
      </c>
      <c r="FQ1130" s="14">
        <f t="shared" si="542"/>
        <v>3</v>
      </c>
      <c r="FR1130" s="101" t="str">
        <f t="shared" si="549"/>
        <v>高顺专属武器-魂珠-1 4级</v>
      </c>
      <c r="FS1130" s="101">
        <f t="shared" si="550"/>
        <v>1</v>
      </c>
      <c r="FT1130" s="101">
        <f t="shared" si="551"/>
        <v>4</v>
      </c>
      <c r="FU1130" s="101" t="str">
        <f t="shared" si="543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44"/>
        <v>专属强化石1</v>
      </c>
      <c r="FX1130" s="101">
        <f t="shared" si="545"/>
        <v>4</v>
      </c>
      <c r="FY1130" s="101" t="str">
        <f t="shared" si="546"/>
        <v/>
      </c>
      <c r="FZ1130" s="101" t="str">
        <f t="shared" si="547"/>
        <v/>
      </c>
      <c r="GA1130" s="101">
        <f t="shared" si="552"/>
        <v>0.26</v>
      </c>
      <c r="GB1130" s="101">
        <f t="shared" si="553"/>
        <v>1</v>
      </c>
      <c r="GC1130" s="101">
        <f t="shared" si="554"/>
        <v>6</v>
      </c>
      <c r="GD1130" s="101">
        <f t="shared" si="555"/>
        <v>0</v>
      </c>
      <c r="GE1130" s="101">
        <f t="shared" si="556"/>
        <v>1</v>
      </c>
      <c r="GF1130" s="101">
        <f t="shared" si="557"/>
        <v>1</v>
      </c>
      <c r="GG1130" s="101">
        <f t="shared" si="558"/>
        <v>0.12759999999999999</v>
      </c>
      <c r="GH1130" s="101">
        <f t="shared" si="559"/>
        <v>1</v>
      </c>
      <c r="GI1130" s="101">
        <f t="shared" si="560"/>
        <v>3</v>
      </c>
      <c r="GJ1130" s="101">
        <f t="shared" si="561"/>
        <v>0.51060000000000005</v>
      </c>
      <c r="GK1130" s="101">
        <f t="shared" si="562"/>
        <v>1</v>
      </c>
      <c r="GL1130" s="101">
        <f t="shared" si="563"/>
        <v>6</v>
      </c>
    </row>
    <row r="1131" spans="170:194" ht="16.5" x14ac:dyDescent="0.2">
      <c r="FN1131" s="101">
        <v>1126</v>
      </c>
      <c r="FO1131" s="101">
        <f t="shared" si="548"/>
        <v>5</v>
      </c>
      <c r="FP1131" s="101">
        <f t="shared" si="541"/>
        <v>15</v>
      </c>
      <c r="FQ1131" s="14">
        <f t="shared" si="542"/>
        <v>3</v>
      </c>
      <c r="FR1131" s="101" t="str">
        <f t="shared" si="549"/>
        <v>高顺专属武器-魂珠-1 5级</v>
      </c>
      <c r="FS1131" s="101">
        <f t="shared" si="550"/>
        <v>1</v>
      </c>
      <c r="FT1131" s="101">
        <f t="shared" si="551"/>
        <v>5</v>
      </c>
      <c r="FU1131" s="101" t="str">
        <f t="shared" si="543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44"/>
        <v>专属强化石1</v>
      </c>
      <c r="FX1131" s="101">
        <f t="shared" si="545"/>
        <v>5</v>
      </c>
      <c r="FY1131" s="101" t="str">
        <f t="shared" si="546"/>
        <v/>
      </c>
      <c r="FZ1131" s="101" t="str">
        <f t="shared" si="547"/>
        <v/>
      </c>
      <c r="GA1131" s="101">
        <f t="shared" si="552"/>
        <v>0.2</v>
      </c>
      <c r="GB1131" s="101">
        <f t="shared" si="553"/>
        <v>1</v>
      </c>
      <c r="GC1131" s="101">
        <f t="shared" si="554"/>
        <v>8</v>
      </c>
      <c r="GD1131" s="101">
        <f t="shared" si="555"/>
        <v>0</v>
      </c>
      <c r="GE1131" s="101">
        <f t="shared" si="556"/>
        <v>1</v>
      </c>
      <c r="GF1131" s="101">
        <f t="shared" si="557"/>
        <v>2</v>
      </c>
      <c r="GG1131" s="101">
        <f t="shared" si="558"/>
        <v>9.9699999999999997E-2</v>
      </c>
      <c r="GH1131" s="101">
        <f t="shared" si="559"/>
        <v>1</v>
      </c>
      <c r="GI1131" s="101">
        <f t="shared" si="560"/>
        <v>4</v>
      </c>
      <c r="GJ1131" s="101">
        <f t="shared" si="561"/>
        <v>0.39889999999999998</v>
      </c>
      <c r="GK1131" s="101">
        <f t="shared" si="562"/>
        <v>1</v>
      </c>
      <c r="GL1131" s="101">
        <f t="shared" si="563"/>
        <v>8</v>
      </c>
    </row>
    <row r="1132" spans="170:194" ht="16.5" x14ac:dyDescent="0.2">
      <c r="FN1132" s="101">
        <v>1127</v>
      </c>
      <c r="FO1132" s="101">
        <f t="shared" si="548"/>
        <v>6</v>
      </c>
      <c r="FP1132" s="101">
        <f t="shared" si="541"/>
        <v>15</v>
      </c>
      <c r="FQ1132" s="14">
        <f t="shared" si="542"/>
        <v>3</v>
      </c>
      <c r="FR1132" s="101" t="str">
        <f t="shared" si="549"/>
        <v>高顺专属武器-魂珠-1 6级</v>
      </c>
      <c r="FS1132" s="101">
        <f t="shared" si="550"/>
        <v>1</v>
      </c>
      <c r="FT1132" s="101">
        <f t="shared" si="551"/>
        <v>6</v>
      </c>
      <c r="FU1132" s="101" t="str">
        <f t="shared" si="543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44"/>
        <v>专属强化石1</v>
      </c>
      <c r="FX1132" s="101">
        <f t="shared" si="545"/>
        <v>6</v>
      </c>
      <c r="FY1132" s="101" t="str">
        <f t="shared" si="546"/>
        <v/>
      </c>
      <c r="FZ1132" s="101" t="str">
        <f t="shared" si="547"/>
        <v/>
      </c>
      <c r="GA1132" s="101">
        <f t="shared" si="552"/>
        <v>0.15</v>
      </c>
      <c r="GB1132" s="101">
        <f t="shared" si="553"/>
        <v>1</v>
      </c>
      <c r="GC1132" s="101">
        <f t="shared" si="554"/>
        <v>10</v>
      </c>
      <c r="GD1132" s="101">
        <f t="shared" si="555"/>
        <v>0</v>
      </c>
      <c r="GE1132" s="101">
        <f t="shared" si="556"/>
        <v>1</v>
      </c>
      <c r="GF1132" s="101">
        <f t="shared" si="557"/>
        <v>2</v>
      </c>
      <c r="GG1132" s="101">
        <f t="shared" si="558"/>
        <v>7.3599999999999999E-2</v>
      </c>
      <c r="GH1132" s="101">
        <f t="shared" si="559"/>
        <v>1</v>
      </c>
      <c r="GI1132" s="101">
        <f t="shared" si="560"/>
        <v>5</v>
      </c>
      <c r="GJ1132" s="101">
        <f t="shared" si="561"/>
        <v>0.29459999999999997</v>
      </c>
      <c r="GK1132" s="101">
        <f t="shared" si="562"/>
        <v>1</v>
      </c>
      <c r="GL1132" s="101">
        <f t="shared" si="563"/>
        <v>10</v>
      </c>
    </row>
    <row r="1133" spans="170:194" ht="16.5" x14ac:dyDescent="0.2">
      <c r="FN1133" s="101">
        <v>1128</v>
      </c>
      <c r="FO1133" s="101">
        <f t="shared" si="548"/>
        <v>7</v>
      </c>
      <c r="FP1133" s="101">
        <f t="shared" si="541"/>
        <v>15</v>
      </c>
      <c r="FQ1133" s="14">
        <f t="shared" si="542"/>
        <v>3</v>
      </c>
      <c r="FR1133" s="101" t="str">
        <f t="shared" si="549"/>
        <v>高顺专属武器-魂珠-1 7级</v>
      </c>
      <c r="FS1133" s="101">
        <f t="shared" si="550"/>
        <v>1</v>
      </c>
      <c r="FT1133" s="101">
        <f t="shared" si="551"/>
        <v>7</v>
      </c>
      <c r="FU1133" s="101" t="str">
        <f t="shared" si="543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44"/>
        <v>专属强化石1</v>
      </c>
      <c r="FX1133" s="101">
        <f t="shared" si="545"/>
        <v>7</v>
      </c>
      <c r="FY1133" s="101" t="str">
        <f t="shared" si="546"/>
        <v/>
      </c>
      <c r="FZ1133" s="101" t="str">
        <f t="shared" si="547"/>
        <v/>
      </c>
      <c r="GA1133" s="101">
        <f t="shared" si="552"/>
        <v>0.11</v>
      </c>
      <c r="GB1133" s="101">
        <f t="shared" si="553"/>
        <v>1</v>
      </c>
      <c r="GC1133" s="101">
        <f t="shared" si="554"/>
        <v>14</v>
      </c>
      <c r="GD1133" s="101">
        <f t="shared" si="555"/>
        <v>0</v>
      </c>
      <c r="GE1133" s="101">
        <f t="shared" si="556"/>
        <v>1</v>
      </c>
      <c r="GF1133" s="101">
        <f t="shared" si="557"/>
        <v>3</v>
      </c>
      <c r="GG1133" s="101">
        <f t="shared" si="558"/>
        <v>5.3199999999999997E-2</v>
      </c>
      <c r="GH1133" s="101">
        <f t="shared" si="559"/>
        <v>1</v>
      </c>
      <c r="GI1133" s="101">
        <f t="shared" si="560"/>
        <v>7</v>
      </c>
      <c r="GJ1133" s="101">
        <f t="shared" si="561"/>
        <v>0.2127</v>
      </c>
      <c r="GK1133" s="101">
        <f t="shared" si="562"/>
        <v>1</v>
      </c>
      <c r="GL1133" s="101">
        <f t="shared" si="563"/>
        <v>14</v>
      </c>
    </row>
    <row r="1134" spans="170:194" ht="16.5" x14ac:dyDescent="0.2">
      <c r="FN1134" s="101">
        <v>1129</v>
      </c>
      <c r="FO1134" s="101">
        <f t="shared" si="548"/>
        <v>8</v>
      </c>
      <c r="FP1134" s="101">
        <f t="shared" si="541"/>
        <v>15</v>
      </c>
      <c r="FQ1134" s="14">
        <f t="shared" si="542"/>
        <v>3</v>
      </c>
      <c r="FR1134" s="101" t="str">
        <f t="shared" si="549"/>
        <v>高顺专属武器-魂珠-1 8级</v>
      </c>
      <c r="FS1134" s="101">
        <f t="shared" si="550"/>
        <v>1</v>
      </c>
      <c r="FT1134" s="101">
        <f t="shared" si="551"/>
        <v>8</v>
      </c>
      <c r="FU1134" s="101" t="str">
        <f t="shared" si="543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44"/>
        <v>专属强化石1</v>
      </c>
      <c r="FX1134" s="101">
        <f t="shared" si="545"/>
        <v>8</v>
      </c>
      <c r="FY1134" s="101" t="str">
        <f t="shared" si="546"/>
        <v/>
      </c>
      <c r="FZ1134" s="101" t="str">
        <f t="shared" si="547"/>
        <v/>
      </c>
      <c r="GA1134" s="101">
        <f t="shared" si="552"/>
        <v>0.08</v>
      </c>
      <c r="GB1134" s="101">
        <f t="shared" si="553"/>
        <v>1</v>
      </c>
      <c r="GC1134" s="101">
        <f t="shared" si="554"/>
        <v>20</v>
      </c>
      <c r="GD1134" s="101">
        <f t="shared" si="555"/>
        <v>0</v>
      </c>
      <c r="GE1134" s="101">
        <f t="shared" si="556"/>
        <v>1</v>
      </c>
      <c r="GF1134" s="101">
        <f t="shared" si="557"/>
        <v>5</v>
      </c>
      <c r="GG1134" s="101">
        <f t="shared" si="558"/>
        <v>3.7499999999999999E-2</v>
      </c>
      <c r="GH1134" s="101">
        <f t="shared" si="559"/>
        <v>1</v>
      </c>
      <c r="GI1134" s="101">
        <f t="shared" si="560"/>
        <v>9</v>
      </c>
      <c r="GJ1134" s="101">
        <f t="shared" si="561"/>
        <v>0.1502</v>
      </c>
      <c r="GK1134" s="101">
        <f t="shared" si="562"/>
        <v>1</v>
      </c>
      <c r="GL1134" s="101">
        <f t="shared" si="563"/>
        <v>20</v>
      </c>
    </row>
    <row r="1135" spans="170:194" ht="16.5" x14ac:dyDescent="0.2">
      <c r="FN1135" s="101">
        <v>1130</v>
      </c>
      <c r="FO1135" s="101">
        <f t="shared" si="548"/>
        <v>9</v>
      </c>
      <c r="FP1135" s="101">
        <f t="shared" si="541"/>
        <v>15</v>
      </c>
      <c r="FQ1135" s="14">
        <f t="shared" si="542"/>
        <v>3</v>
      </c>
      <c r="FR1135" s="101" t="str">
        <f t="shared" si="549"/>
        <v>高顺专属武器-魂珠-1 9级</v>
      </c>
      <c r="FS1135" s="101">
        <f t="shared" si="550"/>
        <v>1</v>
      </c>
      <c r="FT1135" s="101">
        <f t="shared" si="551"/>
        <v>9</v>
      </c>
      <c r="FU1135" s="101" t="str">
        <f t="shared" si="543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44"/>
        <v>专属强化石1</v>
      </c>
      <c r="FX1135" s="101">
        <f t="shared" si="545"/>
        <v>10</v>
      </c>
      <c r="FY1135" s="101" t="str">
        <f t="shared" si="546"/>
        <v/>
      </c>
      <c r="FZ1135" s="101" t="str">
        <f t="shared" si="547"/>
        <v/>
      </c>
      <c r="GA1135" s="101">
        <f t="shared" si="552"/>
        <v>0.06</v>
      </c>
      <c r="GB1135" s="101">
        <f t="shared" si="553"/>
        <v>1</v>
      </c>
      <c r="GC1135" s="101">
        <f t="shared" si="554"/>
        <v>26</v>
      </c>
      <c r="GD1135" s="101">
        <f t="shared" si="555"/>
        <v>0</v>
      </c>
      <c r="GE1135" s="101">
        <f t="shared" si="556"/>
        <v>1</v>
      </c>
      <c r="GF1135" s="101">
        <f t="shared" si="557"/>
        <v>6</v>
      </c>
      <c r="GG1135" s="101">
        <f t="shared" si="558"/>
        <v>2.9000000000000001E-2</v>
      </c>
      <c r="GH1135" s="101">
        <f t="shared" si="559"/>
        <v>1</v>
      </c>
      <c r="GI1135" s="101">
        <f t="shared" si="560"/>
        <v>12</v>
      </c>
      <c r="GJ1135" s="101">
        <f t="shared" si="561"/>
        <v>0.11600000000000001</v>
      </c>
      <c r="GK1135" s="101">
        <f t="shared" si="562"/>
        <v>1</v>
      </c>
      <c r="GL1135" s="101">
        <f t="shared" si="563"/>
        <v>26</v>
      </c>
    </row>
    <row r="1136" spans="170:194" ht="16.5" x14ac:dyDescent="0.2">
      <c r="FN1136" s="101">
        <v>1131</v>
      </c>
      <c r="FO1136" s="101">
        <f t="shared" si="548"/>
        <v>0</v>
      </c>
      <c r="FP1136" s="101">
        <f t="shared" si="541"/>
        <v>15</v>
      </c>
      <c r="FQ1136" s="14">
        <f t="shared" si="542"/>
        <v>3</v>
      </c>
      <c r="FR1136" s="101" t="str">
        <f t="shared" si="549"/>
        <v>高顺专属武器-魂珠-2 0级</v>
      </c>
      <c r="FS1136" s="101">
        <f t="shared" si="550"/>
        <v>2</v>
      </c>
      <c r="FT1136" s="101">
        <f t="shared" si="551"/>
        <v>0</v>
      </c>
      <c r="FU1136" s="101" t="str">
        <f t="shared" si="543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44"/>
        <v/>
      </c>
      <c r="FX1136" s="101" t="str">
        <f t="shared" si="545"/>
        <v/>
      </c>
      <c r="FY1136" s="101" t="str">
        <f t="shared" si="546"/>
        <v/>
      </c>
      <c r="FZ1136" s="101" t="str">
        <f t="shared" si="547"/>
        <v/>
      </c>
      <c r="GA1136" s="101" t="str">
        <f t="shared" si="552"/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57"/>
        <v/>
      </c>
      <c r="GG1136" s="101" t="str">
        <f t="shared" si="558"/>
        <v/>
      </c>
      <c r="GH1136" s="101" t="str">
        <f t="shared" si="559"/>
        <v/>
      </c>
      <c r="GI1136" s="101" t="str">
        <f t="shared" si="560"/>
        <v/>
      </c>
      <c r="GJ1136" s="101" t="str">
        <f t="shared" si="561"/>
        <v/>
      </c>
      <c r="GK1136" s="101" t="str">
        <f t="shared" si="562"/>
        <v/>
      </c>
      <c r="GL1136" s="101" t="str">
        <f t="shared" si="563"/>
        <v/>
      </c>
    </row>
    <row r="1137" spans="170:194" ht="16.5" x14ac:dyDescent="0.2">
      <c r="FN1137" s="101">
        <v>1132</v>
      </c>
      <c r="FO1137" s="101">
        <f t="shared" si="548"/>
        <v>10</v>
      </c>
      <c r="FP1137" s="101">
        <f t="shared" si="541"/>
        <v>15</v>
      </c>
      <c r="FQ1137" s="14">
        <f t="shared" si="542"/>
        <v>3</v>
      </c>
      <c r="FR1137" s="101" t="str">
        <f t="shared" si="549"/>
        <v>高顺专属武器-魂珠-2 1级</v>
      </c>
      <c r="FS1137" s="101">
        <f t="shared" si="550"/>
        <v>2</v>
      </c>
      <c r="FT1137" s="101">
        <f t="shared" si="551"/>
        <v>1</v>
      </c>
      <c r="FU1137" s="101" t="str">
        <f t="shared" si="543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44"/>
        <v>专属强化石1</v>
      </c>
      <c r="FX1137" s="101">
        <f t="shared" si="545"/>
        <v>3</v>
      </c>
      <c r="FY1137" s="101" t="str">
        <f t="shared" si="546"/>
        <v>专属强化石2</v>
      </c>
      <c r="FZ1137" s="101">
        <f t="shared" si="547"/>
        <v>1</v>
      </c>
      <c r="GA1137" s="101">
        <f t="shared" si="552"/>
        <v>0.39</v>
      </c>
      <c r="GB1137" s="101">
        <f t="shared" si="553"/>
        <v>1</v>
      </c>
      <c r="GC1137" s="101">
        <f t="shared" si="554"/>
        <v>4</v>
      </c>
      <c r="GD1137" s="101">
        <f t="shared" si="555"/>
        <v>0</v>
      </c>
      <c r="GE1137" s="101">
        <f t="shared" si="556"/>
        <v>1</v>
      </c>
      <c r="GF1137" s="101">
        <f t="shared" si="557"/>
        <v>1</v>
      </c>
      <c r="GG1137" s="101">
        <f t="shared" si="558"/>
        <v>0.19270000000000001</v>
      </c>
      <c r="GH1137" s="101">
        <f t="shared" si="559"/>
        <v>1</v>
      </c>
      <c r="GI1137" s="101">
        <f t="shared" si="560"/>
        <v>2</v>
      </c>
      <c r="GJ1137" s="101">
        <f t="shared" si="561"/>
        <v>0.77070000000000005</v>
      </c>
      <c r="GK1137" s="101">
        <f t="shared" si="562"/>
        <v>1</v>
      </c>
      <c r="GL1137" s="101">
        <f t="shared" si="563"/>
        <v>4</v>
      </c>
    </row>
    <row r="1138" spans="170:194" ht="16.5" x14ac:dyDescent="0.2">
      <c r="FN1138" s="101">
        <v>1133</v>
      </c>
      <c r="FO1138" s="101">
        <f t="shared" si="548"/>
        <v>11</v>
      </c>
      <c r="FP1138" s="101">
        <f t="shared" si="541"/>
        <v>15</v>
      </c>
      <c r="FQ1138" s="14">
        <f t="shared" si="542"/>
        <v>3</v>
      </c>
      <c r="FR1138" s="101" t="str">
        <f t="shared" si="549"/>
        <v>高顺专属武器-魂珠-2 2级</v>
      </c>
      <c r="FS1138" s="101">
        <f t="shared" si="550"/>
        <v>2</v>
      </c>
      <c r="FT1138" s="101">
        <f t="shared" si="551"/>
        <v>2</v>
      </c>
      <c r="FU1138" s="101" t="str">
        <f t="shared" si="543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44"/>
        <v>专属强化石1</v>
      </c>
      <c r="FX1138" s="101">
        <f t="shared" si="545"/>
        <v>3</v>
      </c>
      <c r="FY1138" s="101" t="str">
        <f t="shared" si="546"/>
        <v>专属强化石2</v>
      </c>
      <c r="FZ1138" s="101">
        <f t="shared" si="547"/>
        <v>1</v>
      </c>
      <c r="GA1138" s="101">
        <f t="shared" si="552"/>
        <v>0.19</v>
      </c>
      <c r="GB1138" s="101">
        <f t="shared" si="553"/>
        <v>1</v>
      </c>
      <c r="GC1138" s="101">
        <f t="shared" si="554"/>
        <v>8</v>
      </c>
      <c r="GD1138" s="101">
        <f t="shared" si="555"/>
        <v>0</v>
      </c>
      <c r="GE1138" s="101">
        <f t="shared" si="556"/>
        <v>1</v>
      </c>
      <c r="GF1138" s="101">
        <f t="shared" si="557"/>
        <v>2</v>
      </c>
      <c r="GG1138" s="101">
        <f t="shared" si="558"/>
        <v>9.6299999999999997E-2</v>
      </c>
      <c r="GH1138" s="101">
        <f t="shared" si="559"/>
        <v>1</v>
      </c>
      <c r="GI1138" s="101">
        <f t="shared" si="560"/>
        <v>4</v>
      </c>
      <c r="GJ1138" s="101">
        <f t="shared" si="561"/>
        <v>0.38529999999999998</v>
      </c>
      <c r="GK1138" s="101">
        <f t="shared" si="562"/>
        <v>1</v>
      </c>
      <c r="GL1138" s="101">
        <f t="shared" si="563"/>
        <v>8</v>
      </c>
    </row>
    <row r="1139" spans="170:194" ht="16.5" x14ac:dyDescent="0.2">
      <c r="FN1139" s="101">
        <v>1134</v>
      </c>
      <c r="FO1139" s="101">
        <f t="shared" si="548"/>
        <v>12</v>
      </c>
      <c r="FP1139" s="101">
        <f t="shared" si="541"/>
        <v>15</v>
      </c>
      <c r="FQ1139" s="14">
        <f t="shared" si="542"/>
        <v>3</v>
      </c>
      <c r="FR1139" s="101" t="str">
        <f t="shared" si="549"/>
        <v>高顺专属武器-魂珠-2 3级</v>
      </c>
      <c r="FS1139" s="101">
        <f t="shared" si="550"/>
        <v>2</v>
      </c>
      <c r="FT1139" s="101">
        <f t="shared" si="551"/>
        <v>3</v>
      </c>
      <c r="FU1139" s="101" t="str">
        <f t="shared" si="543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44"/>
        <v>专属强化石1</v>
      </c>
      <c r="FX1139" s="101">
        <f t="shared" si="545"/>
        <v>6</v>
      </c>
      <c r="FY1139" s="101" t="str">
        <f t="shared" si="546"/>
        <v>专属强化石2</v>
      </c>
      <c r="FZ1139" s="101">
        <f t="shared" si="547"/>
        <v>2</v>
      </c>
      <c r="GA1139" s="101">
        <f t="shared" si="552"/>
        <v>0.26</v>
      </c>
      <c r="GB1139" s="101">
        <f t="shared" si="553"/>
        <v>1</v>
      </c>
      <c r="GC1139" s="101">
        <f t="shared" si="554"/>
        <v>6</v>
      </c>
      <c r="GD1139" s="101">
        <f t="shared" si="555"/>
        <v>0</v>
      </c>
      <c r="GE1139" s="101">
        <f t="shared" si="556"/>
        <v>1</v>
      </c>
      <c r="GF1139" s="101">
        <f t="shared" si="557"/>
        <v>1</v>
      </c>
      <c r="GG1139" s="101">
        <f t="shared" si="558"/>
        <v>0.12839999999999999</v>
      </c>
      <c r="GH1139" s="101">
        <f t="shared" si="559"/>
        <v>1</v>
      </c>
      <c r="GI1139" s="101">
        <f t="shared" si="560"/>
        <v>3</v>
      </c>
      <c r="GJ1139" s="101">
        <f t="shared" si="561"/>
        <v>0.51380000000000003</v>
      </c>
      <c r="GK1139" s="101">
        <f t="shared" si="562"/>
        <v>1</v>
      </c>
      <c r="GL1139" s="101">
        <f t="shared" si="563"/>
        <v>6</v>
      </c>
    </row>
    <row r="1140" spans="170:194" ht="16.5" x14ac:dyDescent="0.2">
      <c r="FN1140" s="101">
        <v>1135</v>
      </c>
      <c r="FO1140" s="101">
        <f t="shared" si="548"/>
        <v>13</v>
      </c>
      <c r="FP1140" s="101">
        <f t="shared" si="541"/>
        <v>15</v>
      </c>
      <c r="FQ1140" s="14">
        <f t="shared" si="542"/>
        <v>3</v>
      </c>
      <c r="FR1140" s="101" t="str">
        <f t="shared" si="549"/>
        <v>高顺专属武器-魂珠-2 4级</v>
      </c>
      <c r="FS1140" s="101">
        <f t="shared" si="550"/>
        <v>2</v>
      </c>
      <c r="FT1140" s="101">
        <f t="shared" si="551"/>
        <v>4</v>
      </c>
      <c r="FU1140" s="101" t="str">
        <f t="shared" si="543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44"/>
        <v>专属强化石1</v>
      </c>
      <c r="FX1140" s="101">
        <f t="shared" si="545"/>
        <v>6</v>
      </c>
      <c r="FY1140" s="101" t="str">
        <f t="shared" si="546"/>
        <v>专属强化石2</v>
      </c>
      <c r="FZ1140" s="101">
        <f t="shared" si="547"/>
        <v>2</v>
      </c>
      <c r="GA1140" s="101">
        <f t="shared" si="552"/>
        <v>0.15</v>
      </c>
      <c r="GB1140" s="101">
        <f t="shared" si="553"/>
        <v>1</v>
      </c>
      <c r="GC1140" s="101">
        <f t="shared" si="554"/>
        <v>10</v>
      </c>
      <c r="GD1140" s="101">
        <f t="shared" si="555"/>
        <v>0</v>
      </c>
      <c r="GE1140" s="101">
        <f t="shared" si="556"/>
        <v>1</v>
      </c>
      <c r="GF1140" s="101">
        <f t="shared" si="557"/>
        <v>2</v>
      </c>
      <c r="GG1140" s="101">
        <f t="shared" si="558"/>
        <v>7.7100000000000002E-2</v>
      </c>
      <c r="GH1140" s="101">
        <f t="shared" si="559"/>
        <v>1</v>
      </c>
      <c r="GI1140" s="101">
        <f t="shared" si="560"/>
        <v>5</v>
      </c>
      <c r="GJ1140" s="101">
        <f t="shared" si="561"/>
        <v>0.30830000000000002</v>
      </c>
      <c r="GK1140" s="101">
        <f t="shared" si="562"/>
        <v>1</v>
      </c>
      <c r="GL1140" s="101">
        <f t="shared" si="563"/>
        <v>10</v>
      </c>
    </row>
    <row r="1141" spans="170:194" ht="16.5" x14ac:dyDescent="0.2">
      <c r="FN1141" s="101">
        <v>1136</v>
      </c>
      <c r="FO1141" s="101">
        <f t="shared" si="548"/>
        <v>14</v>
      </c>
      <c r="FP1141" s="101">
        <f t="shared" si="541"/>
        <v>15</v>
      </c>
      <c r="FQ1141" s="14">
        <f t="shared" si="542"/>
        <v>3</v>
      </c>
      <c r="FR1141" s="101" t="str">
        <f t="shared" si="549"/>
        <v>高顺专属武器-魂珠-2 5级</v>
      </c>
      <c r="FS1141" s="101">
        <f t="shared" si="550"/>
        <v>2</v>
      </c>
      <c r="FT1141" s="101">
        <f t="shared" si="551"/>
        <v>5</v>
      </c>
      <c r="FU1141" s="101" t="str">
        <f t="shared" si="543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44"/>
        <v>专属强化石1</v>
      </c>
      <c r="FX1141" s="101">
        <f t="shared" si="545"/>
        <v>9</v>
      </c>
      <c r="FY1141" s="101" t="str">
        <f t="shared" si="546"/>
        <v>专属强化石2</v>
      </c>
      <c r="FZ1141" s="101">
        <f t="shared" si="547"/>
        <v>3</v>
      </c>
      <c r="GA1141" s="101">
        <f t="shared" si="552"/>
        <v>0.14000000000000001</v>
      </c>
      <c r="GB1141" s="101">
        <f t="shared" si="553"/>
        <v>1</v>
      </c>
      <c r="GC1141" s="101">
        <f t="shared" si="554"/>
        <v>10</v>
      </c>
      <c r="GD1141" s="101">
        <f t="shared" si="555"/>
        <v>0</v>
      </c>
      <c r="GE1141" s="101">
        <f t="shared" si="556"/>
        <v>1</v>
      </c>
      <c r="GF1141" s="101">
        <f t="shared" si="557"/>
        <v>2</v>
      </c>
      <c r="GG1141" s="101">
        <f t="shared" si="558"/>
        <v>7.22E-2</v>
      </c>
      <c r="GH1141" s="101">
        <f t="shared" si="559"/>
        <v>1</v>
      </c>
      <c r="GI1141" s="101">
        <f t="shared" si="560"/>
        <v>5</v>
      </c>
      <c r="GJ1141" s="101">
        <f t="shared" si="561"/>
        <v>0.28899999999999998</v>
      </c>
      <c r="GK1141" s="101">
        <f t="shared" si="562"/>
        <v>1</v>
      </c>
      <c r="GL1141" s="101">
        <f t="shared" si="563"/>
        <v>10</v>
      </c>
    </row>
    <row r="1142" spans="170:194" ht="16.5" x14ac:dyDescent="0.2">
      <c r="FN1142" s="101">
        <v>1137</v>
      </c>
      <c r="FO1142" s="101">
        <f t="shared" si="548"/>
        <v>15</v>
      </c>
      <c r="FP1142" s="101">
        <f t="shared" si="541"/>
        <v>15</v>
      </c>
      <c r="FQ1142" s="14">
        <f t="shared" si="542"/>
        <v>3</v>
      </c>
      <c r="FR1142" s="101" t="str">
        <f t="shared" si="549"/>
        <v>高顺专属武器-魂珠-2 6级</v>
      </c>
      <c r="FS1142" s="101">
        <f t="shared" si="550"/>
        <v>2</v>
      </c>
      <c r="FT1142" s="101">
        <f t="shared" si="551"/>
        <v>6</v>
      </c>
      <c r="FU1142" s="101" t="str">
        <f t="shared" si="543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44"/>
        <v>专属强化石1</v>
      </c>
      <c r="FX1142" s="101">
        <f t="shared" si="545"/>
        <v>12</v>
      </c>
      <c r="FY1142" s="101" t="str">
        <f t="shared" si="546"/>
        <v>专属强化石2</v>
      </c>
      <c r="FZ1142" s="101">
        <f t="shared" si="547"/>
        <v>4</v>
      </c>
      <c r="GA1142" s="101">
        <f t="shared" si="552"/>
        <v>0.12</v>
      </c>
      <c r="GB1142" s="101">
        <f t="shared" si="553"/>
        <v>1</v>
      </c>
      <c r="GC1142" s="101">
        <f t="shared" si="554"/>
        <v>13</v>
      </c>
      <c r="GD1142" s="101">
        <f t="shared" si="555"/>
        <v>0</v>
      </c>
      <c r="GE1142" s="101">
        <f t="shared" si="556"/>
        <v>1</v>
      </c>
      <c r="GF1142" s="101">
        <f t="shared" si="557"/>
        <v>3</v>
      </c>
      <c r="GG1142" s="101">
        <f t="shared" si="558"/>
        <v>5.9299999999999999E-2</v>
      </c>
      <c r="GH1142" s="101">
        <f t="shared" si="559"/>
        <v>1</v>
      </c>
      <c r="GI1142" s="101">
        <f t="shared" si="560"/>
        <v>6</v>
      </c>
      <c r="GJ1142" s="101">
        <f t="shared" si="561"/>
        <v>0.23710000000000001</v>
      </c>
      <c r="GK1142" s="101">
        <f t="shared" si="562"/>
        <v>1</v>
      </c>
      <c r="GL1142" s="101">
        <f t="shared" si="563"/>
        <v>13</v>
      </c>
    </row>
    <row r="1143" spans="170:194" ht="16.5" x14ac:dyDescent="0.2">
      <c r="FN1143" s="101">
        <v>1138</v>
      </c>
      <c r="FO1143" s="101">
        <f t="shared" si="548"/>
        <v>16</v>
      </c>
      <c r="FP1143" s="101">
        <f t="shared" si="541"/>
        <v>15</v>
      </c>
      <c r="FQ1143" s="14">
        <f t="shared" si="542"/>
        <v>3</v>
      </c>
      <c r="FR1143" s="101" t="str">
        <f t="shared" si="549"/>
        <v>高顺专属武器-魂珠-2 7级</v>
      </c>
      <c r="FS1143" s="101">
        <f t="shared" si="550"/>
        <v>2</v>
      </c>
      <c r="FT1143" s="101">
        <f t="shared" si="551"/>
        <v>7</v>
      </c>
      <c r="FU1143" s="101" t="str">
        <f t="shared" si="543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44"/>
        <v>专属强化石1</v>
      </c>
      <c r="FX1143" s="101">
        <f t="shared" si="545"/>
        <v>15</v>
      </c>
      <c r="FY1143" s="101" t="str">
        <f t="shared" si="546"/>
        <v>专属强化石2</v>
      </c>
      <c r="FZ1143" s="101">
        <f t="shared" si="547"/>
        <v>5</v>
      </c>
      <c r="GA1143" s="101">
        <f t="shared" si="552"/>
        <v>0.09</v>
      </c>
      <c r="GB1143" s="101">
        <f t="shared" si="553"/>
        <v>1</v>
      </c>
      <c r="GC1143" s="101">
        <f t="shared" si="554"/>
        <v>16</v>
      </c>
      <c r="GD1143" s="101">
        <f t="shared" si="555"/>
        <v>0</v>
      </c>
      <c r="GE1143" s="101">
        <f t="shared" si="556"/>
        <v>1</v>
      </c>
      <c r="GF1143" s="101">
        <f t="shared" si="557"/>
        <v>4</v>
      </c>
      <c r="GG1143" s="101">
        <f t="shared" si="558"/>
        <v>4.5900000000000003E-2</v>
      </c>
      <c r="GH1143" s="101">
        <f t="shared" si="559"/>
        <v>1</v>
      </c>
      <c r="GI1143" s="101">
        <f t="shared" si="560"/>
        <v>8</v>
      </c>
      <c r="GJ1143" s="101">
        <f t="shared" si="561"/>
        <v>0.1835</v>
      </c>
      <c r="GK1143" s="101">
        <f t="shared" si="562"/>
        <v>1</v>
      </c>
      <c r="GL1143" s="101">
        <f t="shared" si="563"/>
        <v>16</v>
      </c>
    </row>
    <row r="1144" spans="170:194" ht="16.5" x14ac:dyDescent="0.2">
      <c r="FN1144" s="101">
        <v>1139</v>
      </c>
      <c r="FO1144" s="101">
        <f t="shared" si="548"/>
        <v>17</v>
      </c>
      <c r="FP1144" s="101">
        <f t="shared" si="541"/>
        <v>15</v>
      </c>
      <c r="FQ1144" s="14">
        <f t="shared" si="542"/>
        <v>3</v>
      </c>
      <c r="FR1144" s="101" t="str">
        <f t="shared" si="549"/>
        <v>高顺专属武器-魂珠-2 8级</v>
      </c>
      <c r="FS1144" s="101">
        <f t="shared" si="550"/>
        <v>2</v>
      </c>
      <c r="FT1144" s="101">
        <f t="shared" si="551"/>
        <v>8</v>
      </c>
      <c r="FU1144" s="101" t="str">
        <f t="shared" si="543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44"/>
        <v>专属强化石1</v>
      </c>
      <c r="FX1144" s="101">
        <f t="shared" si="545"/>
        <v>18</v>
      </c>
      <c r="FY1144" s="101" t="str">
        <f t="shared" si="546"/>
        <v>专属强化石2</v>
      </c>
      <c r="FZ1144" s="101">
        <f t="shared" si="547"/>
        <v>6</v>
      </c>
      <c r="GA1144" s="101">
        <f t="shared" si="552"/>
        <v>7.0000000000000007E-2</v>
      </c>
      <c r="GB1144" s="101">
        <f t="shared" si="553"/>
        <v>1</v>
      </c>
      <c r="GC1144" s="101">
        <f t="shared" si="554"/>
        <v>22</v>
      </c>
      <c r="GD1144" s="101">
        <f t="shared" si="555"/>
        <v>0</v>
      </c>
      <c r="GE1144" s="101">
        <f t="shared" si="556"/>
        <v>1</v>
      </c>
      <c r="GF1144" s="101">
        <f t="shared" si="557"/>
        <v>5</v>
      </c>
      <c r="GG1144" s="101">
        <f t="shared" si="558"/>
        <v>3.4000000000000002E-2</v>
      </c>
      <c r="GH1144" s="101">
        <f t="shared" si="559"/>
        <v>1</v>
      </c>
      <c r="GI1144" s="101">
        <f t="shared" si="560"/>
        <v>10</v>
      </c>
      <c r="GJ1144" s="101">
        <f t="shared" si="561"/>
        <v>0.13600000000000001</v>
      </c>
      <c r="GK1144" s="101">
        <f t="shared" si="562"/>
        <v>1</v>
      </c>
      <c r="GL1144" s="101">
        <f t="shared" si="563"/>
        <v>22</v>
      </c>
    </row>
    <row r="1145" spans="170:194" ht="16.5" x14ac:dyDescent="0.2">
      <c r="FN1145" s="101">
        <v>1140</v>
      </c>
      <c r="FO1145" s="101">
        <f t="shared" si="548"/>
        <v>18</v>
      </c>
      <c r="FP1145" s="101">
        <f t="shared" si="541"/>
        <v>15</v>
      </c>
      <c r="FQ1145" s="14">
        <f t="shared" si="542"/>
        <v>3</v>
      </c>
      <c r="FR1145" s="101" t="str">
        <f t="shared" si="549"/>
        <v>高顺专属武器-魂珠-2 9级</v>
      </c>
      <c r="FS1145" s="101">
        <f t="shared" si="550"/>
        <v>2</v>
      </c>
      <c r="FT1145" s="101">
        <f t="shared" si="551"/>
        <v>9</v>
      </c>
      <c r="FU1145" s="101" t="str">
        <f t="shared" si="543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44"/>
        <v>专属强化石1</v>
      </c>
      <c r="FX1145" s="101">
        <f t="shared" si="545"/>
        <v>24</v>
      </c>
      <c r="FY1145" s="101" t="str">
        <f t="shared" si="546"/>
        <v>专属强化石2</v>
      </c>
      <c r="FZ1145" s="101">
        <f t="shared" si="547"/>
        <v>8</v>
      </c>
      <c r="GA1145" s="101">
        <f t="shared" si="552"/>
        <v>0.06</v>
      </c>
      <c r="GB1145" s="101">
        <f t="shared" si="553"/>
        <v>1</v>
      </c>
      <c r="GC1145" s="101">
        <f t="shared" si="554"/>
        <v>27</v>
      </c>
      <c r="GD1145" s="101">
        <f t="shared" si="555"/>
        <v>0</v>
      </c>
      <c r="GE1145" s="101">
        <f t="shared" si="556"/>
        <v>1</v>
      </c>
      <c r="GF1145" s="101">
        <f t="shared" si="557"/>
        <v>6</v>
      </c>
      <c r="GG1145" s="101">
        <f t="shared" si="558"/>
        <v>2.8000000000000001E-2</v>
      </c>
      <c r="GH1145" s="101">
        <f t="shared" si="559"/>
        <v>1</v>
      </c>
      <c r="GI1145" s="101">
        <f t="shared" si="560"/>
        <v>12</v>
      </c>
      <c r="GJ1145" s="101">
        <f t="shared" si="561"/>
        <v>0.11210000000000001</v>
      </c>
      <c r="GK1145" s="101">
        <f t="shared" si="562"/>
        <v>1</v>
      </c>
      <c r="GL1145" s="101">
        <f t="shared" si="563"/>
        <v>27</v>
      </c>
    </row>
    <row r="1146" spans="170:194" ht="16.5" x14ac:dyDescent="0.2">
      <c r="FN1146" s="101">
        <v>1141</v>
      </c>
      <c r="FO1146" s="101">
        <f t="shared" si="548"/>
        <v>0</v>
      </c>
      <c r="FP1146" s="101">
        <f t="shared" si="541"/>
        <v>15</v>
      </c>
      <c r="FQ1146" s="14">
        <f t="shared" si="542"/>
        <v>3</v>
      </c>
      <c r="FR1146" s="101" t="str">
        <f t="shared" si="549"/>
        <v>高顺专属武器-魂珠-3 0级</v>
      </c>
      <c r="FS1146" s="101">
        <f t="shared" si="550"/>
        <v>3</v>
      </c>
      <c r="FT1146" s="101">
        <f t="shared" si="551"/>
        <v>0</v>
      </c>
      <c r="FU1146" s="101" t="str">
        <f t="shared" si="543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44"/>
        <v/>
      </c>
      <c r="FX1146" s="101" t="str">
        <f t="shared" si="545"/>
        <v/>
      </c>
      <c r="FY1146" s="101" t="str">
        <f t="shared" si="546"/>
        <v/>
      </c>
      <c r="FZ1146" s="101" t="str">
        <f t="shared" si="547"/>
        <v/>
      </c>
      <c r="GA1146" s="101" t="str">
        <f t="shared" si="552"/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57"/>
        <v/>
      </c>
      <c r="GG1146" s="101" t="str">
        <f t="shared" si="558"/>
        <v/>
      </c>
      <c r="GH1146" s="101" t="str">
        <f t="shared" si="559"/>
        <v/>
      </c>
      <c r="GI1146" s="101" t="str">
        <f t="shared" si="560"/>
        <v/>
      </c>
      <c r="GJ1146" s="101" t="str">
        <f t="shared" si="561"/>
        <v/>
      </c>
      <c r="GK1146" s="101" t="str">
        <f t="shared" si="562"/>
        <v/>
      </c>
      <c r="GL1146" s="101" t="str">
        <f t="shared" si="563"/>
        <v/>
      </c>
    </row>
    <row r="1147" spans="170:194" ht="16.5" x14ac:dyDescent="0.2">
      <c r="FN1147" s="101">
        <v>1142</v>
      </c>
      <c r="FO1147" s="101">
        <f t="shared" si="548"/>
        <v>19</v>
      </c>
      <c r="FP1147" s="101">
        <f t="shared" si="541"/>
        <v>15</v>
      </c>
      <c r="FQ1147" s="14">
        <f t="shared" si="542"/>
        <v>3</v>
      </c>
      <c r="FR1147" s="101" t="str">
        <f t="shared" si="549"/>
        <v>高顺专属武器-魂珠-3 1级</v>
      </c>
      <c r="FS1147" s="101">
        <f t="shared" si="550"/>
        <v>3</v>
      </c>
      <c r="FT1147" s="101">
        <f t="shared" si="551"/>
        <v>1</v>
      </c>
      <c r="FU1147" s="101" t="str">
        <f t="shared" si="543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44"/>
        <v>专属强化石1</v>
      </c>
      <c r="FX1147" s="101">
        <f t="shared" si="545"/>
        <v>4</v>
      </c>
      <c r="FY1147" s="101" t="str">
        <f t="shared" si="546"/>
        <v>专属强化石2</v>
      </c>
      <c r="FZ1147" s="101">
        <f t="shared" si="547"/>
        <v>2</v>
      </c>
      <c r="GA1147" s="101">
        <f t="shared" si="552"/>
        <v>0.31</v>
      </c>
      <c r="GB1147" s="101">
        <f t="shared" si="553"/>
        <v>1</v>
      </c>
      <c r="GC1147" s="101">
        <f t="shared" si="554"/>
        <v>5</v>
      </c>
      <c r="GD1147" s="101">
        <f t="shared" si="555"/>
        <v>0</v>
      </c>
      <c r="GE1147" s="101">
        <f t="shared" si="556"/>
        <v>1</v>
      </c>
      <c r="GF1147" s="101">
        <f t="shared" si="557"/>
        <v>1</v>
      </c>
      <c r="GG1147" s="101">
        <f t="shared" si="558"/>
        <v>0.15409999999999999</v>
      </c>
      <c r="GH1147" s="101">
        <f t="shared" si="559"/>
        <v>1</v>
      </c>
      <c r="GI1147" s="101">
        <f t="shared" si="560"/>
        <v>2</v>
      </c>
      <c r="GJ1147" s="101">
        <f t="shared" si="561"/>
        <v>0.61650000000000005</v>
      </c>
      <c r="GK1147" s="101">
        <f t="shared" si="562"/>
        <v>1</v>
      </c>
      <c r="GL1147" s="101">
        <f t="shared" si="563"/>
        <v>5</v>
      </c>
    </row>
    <row r="1148" spans="170:194" ht="16.5" x14ac:dyDescent="0.2">
      <c r="FN1148" s="101">
        <v>1143</v>
      </c>
      <c r="FO1148" s="101">
        <f t="shared" si="548"/>
        <v>20</v>
      </c>
      <c r="FP1148" s="101">
        <f t="shared" si="541"/>
        <v>15</v>
      </c>
      <c r="FQ1148" s="14">
        <f t="shared" si="542"/>
        <v>3</v>
      </c>
      <c r="FR1148" s="101" t="str">
        <f t="shared" si="549"/>
        <v>高顺专属武器-魂珠-3 2级</v>
      </c>
      <c r="FS1148" s="101">
        <f t="shared" si="550"/>
        <v>3</v>
      </c>
      <c r="FT1148" s="101">
        <f t="shared" si="551"/>
        <v>2</v>
      </c>
      <c r="FU1148" s="101" t="str">
        <f t="shared" si="543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44"/>
        <v>专属强化石1</v>
      </c>
      <c r="FX1148" s="101">
        <f t="shared" si="545"/>
        <v>4</v>
      </c>
      <c r="FY1148" s="101" t="str">
        <f t="shared" si="546"/>
        <v>专属强化石2</v>
      </c>
      <c r="FZ1148" s="101">
        <f t="shared" si="547"/>
        <v>2</v>
      </c>
      <c r="GA1148" s="101">
        <f t="shared" si="552"/>
        <v>0.15</v>
      </c>
      <c r="GB1148" s="101">
        <f t="shared" si="553"/>
        <v>1</v>
      </c>
      <c r="GC1148" s="101">
        <f t="shared" si="554"/>
        <v>10</v>
      </c>
      <c r="GD1148" s="101">
        <f t="shared" si="555"/>
        <v>0</v>
      </c>
      <c r="GE1148" s="101">
        <f t="shared" si="556"/>
        <v>1</v>
      </c>
      <c r="GF1148" s="101">
        <f t="shared" si="557"/>
        <v>2</v>
      </c>
      <c r="GG1148" s="101">
        <f t="shared" si="558"/>
        <v>7.7100000000000002E-2</v>
      </c>
      <c r="GH1148" s="101">
        <f t="shared" si="559"/>
        <v>1</v>
      </c>
      <c r="GI1148" s="101">
        <f t="shared" si="560"/>
        <v>5</v>
      </c>
      <c r="GJ1148" s="101">
        <f t="shared" si="561"/>
        <v>0.30830000000000002</v>
      </c>
      <c r="GK1148" s="101">
        <f t="shared" si="562"/>
        <v>1</v>
      </c>
      <c r="GL1148" s="101">
        <f t="shared" si="563"/>
        <v>10</v>
      </c>
    </row>
    <row r="1149" spans="170:194" ht="16.5" x14ac:dyDescent="0.2">
      <c r="FN1149" s="101">
        <v>1144</v>
      </c>
      <c r="FO1149" s="101">
        <f t="shared" si="548"/>
        <v>21</v>
      </c>
      <c r="FP1149" s="101">
        <f t="shared" si="541"/>
        <v>15</v>
      </c>
      <c r="FQ1149" s="14">
        <f t="shared" si="542"/>
        <v>3</v>
      </c>
      <c r="FR1149" s="101" t="str">
        <f t="shared" si="549"/>
        <v>高顺专属武器-魂珠-3 3级</v>
      </c>
      <c r="FS1149" s="101">
        <f t="shared" si="550"/>
        <v>3</v>
      </c>
      <c r="FT1149" s="101">
        <f t="shared" si="551"/>
        <v>3</v>
      </c>
      <c r="FU1149" s="101" t="str">
        <f t="shared" si="543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44"/>
        <v>专属强化石1</v>
      </c>
      <c r="FX1149" s="101">
        <f t="shared" si="545"/>
        <v>6</v>
      </c>
      <c r="FY1149" s="101" t="str">
        <f t="shared" si="546"/>
        <v>专属强化石2</v>
      </c>
      <c r="FZ1149" s="101">
        <f t="shared" si="547"/>
        <v>3</v>
      </c>
      <c r="GA1149" s="101">
        <f t="shared" si="552"/>
        <v>0.15</v>
      </c>
      <c r="GB1149" s="101">
        <f t="shared" si="553"/>
        <v>1</v>
      </c>
      <c r="GC1149" s="101">
        <f t="shared" si="554"/>
        <v>10</v>
      </c>
      <c r="GD1149" s="101">
        <f t="shared" si="555"/>
        <v>0</v>
      </c>
      <c r="GE1149" s="101">
        <f t="shared" si="556"/>
        <v>1</v>
      </c>
      <c r="GF1149" s="101">
        <f t="shared" si="557"/>
        <v>2</v>
      </c>
      <c r="GG1149" s="101">
        <f t="shared" si="558"/>
        <v>7.7100000000000002E-2</v>
      </c>
      <c r="GH1149" s="101">
        <f t="shared" si="559"/>
        <v>1</v>
      </c>
      <c r="GI1149" s="101">
        <f t="shared" si="560"/>
        <v>5</v>
      </c>
      <c r="GJ1149" s="101">
        <f t="shared" si="561"/>
        <v>0.30830000000000002</v>
      </c>
      <c r="GK1149" s="101">
        <f t="shared" si="562"/>
        <v>1</v>
      </c>
      <c r="GL1149" s="101">
        <f t="shared" si="563"/>
        <v>10</v>
      </c>
    </row>
    <row r="1150" spans="170:194" ht="16.5" x14ac:dyDescent="0.2">
      <c r="FN1150" s="101">
        <v>1145</v>
      </c>
      <c r="FO1150" s="101">
        <f t="shared" si="548"/>
        <v>22</v>
      </c>
      <c r="FP1150" s="101">
        <f t="shared" si="541"/>
        <v>15</v>
      </c>
      <c r="FQ1150" s="14">
        <f t="shared" si="542"/>
        <v>3</v>
      </c>
      <c r="FR1150" s="101" t="str">
        <f t="shared" si="549"/>
        <v>高顺专属武器-魂珠-3 4级</v>
      </c>
      <c r="FS1150" s="101">
        <f t="shared" si="550"/>
        <v>3</v>
      </c>
      <c r="FT1150" s="101">
        <f t="shared" si="551"/>
        <v>4</v>
      </c>
      <c r="FU1150" s="101" t="str">
        <f t="shared" si="543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44"/>
        <v>专属强化石1</v>
      </c>
      <c r="FX1150" s="101">
        <f t="shared" si="545"/>
        <v>6</v>
      </c>
      <c r="FY1150" s="101" t="str">
        <f t="shared" si="546"/>
        <v>专属强化石2</v>
      </c>
      <c r="FZ1150" s="101">
        <f t="shared" si="547"/>
        <v>3</v>
      </c>
      <c r="GA1150" s="101">
        <f t="shared" si="552"/>
        <v>0.09</v>
      </c>
      <c r="GB1150" s="101">
        <f t="shared" si="553"/>
        <v>1</v>
      </c>
      <c r="GC1150" s="101">
        <f t="shared" si="554"/>
        <v>16</v>
      </c>
      <c r="GD1150" s="101">
        <f t="shared" si="555"/>
        <v>0</v>
      </c>
      <c r="GE1150" s="101">
        <f t="shared" si="556"/>
        <v>1</v>
      </c>
      <c r="GF1150" s="101">
        <f t="shared" si="557"/>
        <v>4</v>
      </c>
      <c r="GG1150" s="101">
        <f t="shared" si="558"/>
        <v>4.6199999999999998E-2</v>
      </c>
      <c r="GH1150" s="101">
        <f t="shared" si="559"/>
        <v>1</v>
      </c>
      <c r="GI1150" s="101">
        <f t="shared" si="560"/>
        <v>8</v>
      </c>
      <c r="GJ1150" s="101">
        <f t="shared" si="561"/>
        <v>0.185</v>
      </c>
      <c r="GK1150" s="101">
        <f t="shared" si="562"/>
        <v>1</v>
      </c>
      <c r="GL1150" s="101">
        <f t="shared" si="563"/>
        <v>16</v>
      </c>
    </row>
    <row r="1151" spans="170:194" ht="16.5" x14ac:dyDescent="0.2">
      <c r="FN1151" s="101">
        <v>1146</v>
      </c>
      <c r="FO1151" s="101">
        <f t="shared" si="548"/>
        <v>23</v>
      </c>
      <c r="FP1151" s="101">
        <f t="shared" si="541"/>
        <v>15</v>
      </c>
      <c r="FQ1151" s="14">
        <f t="shared" si="542"/>
        <v>3</v>
      </c>
      <c r="FR1151" s="101" t="str">
        <f t="shared" si="549"/>
        <v>高顺专属武器-魂珠-3 5级</v>
      </c>
      <c r="FS1151" s="101">
        <f t="shared" si="550"/>
        <v>3</v>
      </c>
      <c r="FT1151" s="101">
        <f t="shared" si="551"/>
        <v>5</v>
      </c>
      <c r="FU1151" s="101" t="str">
        <f t="shared" si="543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44"/>
        <v>专属强化石1</v>
      </c>
      <c r="FX1151" s="101">
        <f t="shared" si="545"/>
        <v>8</v>
      </c>
      <c r="FY1151" s="101" t="str">
        <f t="shared" si="546"/>
        <v>专属强化石2</v>
      </c>
      <c r="FZ1151" s="101">
        <f t="shared" si="547"/>
        <v>4</v>
      </c>
      <c r="GA1151" s="101">
        <f t="shared" si="552"/>
        <v>0.08</v>
      </c>
      <c r="GB1151" s="101">
        <f t="shared" si="553"/>
        <v>1</v>
      </c>
      <c r="GC1151" s="101">
        <f t="shared" si="554"/>
        <v>19</v>
      </c>
      <c r="GD1151" s="101">
        <f t="shared" si="555"/>
        <v>0</v>
      </c>
      <c r="GE1151" s="101">
        <f t="shared" si="556"/>
        <v>1</v>
      </c>
      <c r="GF1151" s="101">
        <f t="shared" si="557"/>
        <v>5</v>
      </c>
      <c r="GG1151" s="101">
        <f t="shared" si="558"/>
        <v>3.85E-2</v>
      </c>
      <c r="GH1151" s="101">
        <f t="shared" si="559"/>
        <v>1</v>
      </c>
      <c r="GI1151" s="101">
        <f t="shared" si="560"/>
        <v>9</v>
      </c>
      <c r="GJ1151" s="101">
        <f t="shared" si="561"/>
        <v>0.15409999999999999</v>
      </c>
      <c r="GK1151" s="101">
        <f t="shared" si="562"/>
        <v>1</v>
      </c>
      <c r="GL1151" s="101">
        <f t="shared" si="563"/>
        <v>19</v>
      </c>
    </row>
    <row r="1152" spans="170:194" ht="16.5" x14ac:dyDescent="0.2">
      <c r="FN1152" s="101">
        <v>1147</v>
      </c>
      <c r="FO1152" s="101">
        <f t="shared" si="548"/>
        <v>24</v>
      </c>
      <c r="FP1152" s="101">
        <f t="shared" si="541"/>
        <v>15</v>
      </c>
      <c r="FQ1152" s="14">
        <f t="shared" si="542"/>
        <v>3</v>
      </c>
      <c r="FR1152" s="101" t="str">
        <f t="shared" si="549"/>
        <v>高顺专属武器-魂珠-3 6级</v>
      </c>
      <c r="FS1152" s="101">
        <f t="shared" si="550"/>
        <v>3</v>
      </c>
      <c r="FT1152" s="101">
        <f t="shared" si="551"/>
        <v>6</v>
      </c>
      <c r="FU1152" s="101" t="str">
        <f t="shared" si="543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44"/>
        <v>专属强化石1</v>
      </c>
      <c r="FX1152" s="101">
        <f t="shared" si="545"/>
        <v>10</v>
      </c>
      <c r="FY1152" s="101" t="str">
        <f t="shared" si="546"/>
        <v>专属强化石2</v>
      </c>
      <c r="FZ1152" s="101">
        <f t="shared" si="547"/>
        <v>5</v>
      </c>
      <c r="GA1152" s="101">
        <f t="shared" si="552"/>
        <v>0.06</v>
      </c>
      <c r="GB1152" s="101">
        <f t="shared" si="553"/>
        <v>1</v>
      </c>
      <c r="GC1152" s="101">
        <f t="shared" si="554"/>
        <v>25</v>
      </c>
      <c r="GD1152" s="101">
        <f t="shared" si="555"/>
        <v>0</v>
      </c>
      <c r="GE1152" s="101">
        <f t="shared" si="556"/>
        <v>1</v>
      </c>
      <c r="GF1152" s="101">
        <f t="shared" si="557"/>
        <v>6</v>
      </c>
      <c r="GG1152" s="101">
        <f t="shared" si="558"/>
        <v>2.9600000000000001E-2</v>
      </c>
      <c r="GH1152" s="101">
        <f t="shared" si="559"/>
        <v>1</v>
      </c>
      <c r="GI1152" s="101">
        <f t="shared" si="560"/>
        <v>12</v>
      </c>
      <c r="GJ1152" s="101">
        <f t="shared" si="561"/>
        <v>0.1186</v>
      </c>
      <c r="GK1152" s="101">
        <f t="shared" si="562"/>
        <v>1</v>
      </c>
      <c r="GL1152" s="101">
        <f t="shared" si="563"/>
        <v>25</v>
      </c>
    </row>
    <row r="1153" spans="170:194" ht="16.5" x14ac:dyDescent="0.2">
      <c r="FN1153" s="101">
        <v>1148</v>
      </c>
      <c r="FO1153" s="101">
        <f t="shared" si="548"/>
        <v>25</v>
      </c>
      <c r="FP1153" s="101">
        <f t="shared" si="541"/>
        <v>15</v>
      </c>
      <c r="FQ1153" s="14">
        <f t="shared" si="542"/>
        <v>3</v>
      </c>
      <c r="FR1153" s="101" t="str">
        <f t="shared" si="549"/>
        <v>高顺专属武器-魂珠-3 7级</v>
      </c>
      <c r="FS1153" s="101">
        <f t="shared" si="550"/>
        <v>3</v>
      </c>
      <c r="FT1153" s="101">
        <f t="shared" si="551"/>
        <v>7</v>
      </c>
      <c r="FU1153" s="101" t="str">
        <f t="shared" si="543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44"/>
        <v>专属强化石1</v>
      </c>
      <c r="FX1153" s="101">
        <f t="shared" si="545"/>
        <v>12</v>
      </c>
      <c r="FY1153" s="101" t="str">
        <f t="shared" si="546"/>
        <v>专属强化石2</v>
      </c>
      <c r="FZ1153" s="101">
        <f t="shared" si="547"/>
        <v>6</v>
      </c>
      <c r="GA1153" s="101">
        <f t="shared" si="552"/>
        <v>0.04</v>
      </c>
      <c r="GB1153" s="101">
        <f t="shared" si="553"/>
        <v>1</v>
      </c>
      <c r="GC1153" s="101">
        <f t="shared" si="554"/>
        <v>34</v>
      </c>
      <c r="GD1153" s="101">
        <f t="shared" si="555"/>
        <v>0</v>
      </c>
      <c r="GE1153" s="101">
        <f t="shared" si="556"/>
        <v>1</v>
      </c>
      <c r="GF1153" s="101">
        <f t="shared" si="557"/>
        <v>8</v>
      </c>
      <c r="GG1153" s="101">
        <f t="shared" si="558"/>
        <v>2.1999999999999999E-2</v>
      </c>
      <c r="GH1153" s="101">
        <f t="shared" si="559"/>
        <v>1</v>
      </c>
      <c r="GI1153" s="101">
        <f t="shared" si="560"/>
        <v>16</v>
      </c>
      <c r="GJ1153" s="101">
        <f t="shared" si="561"/>
        <v>8.8099999999999998E-2</v>
      </c>
      <c r="GK1153" s="101">
        <f t="shared" si="562"/>
        <v>1</v>
      </c>
      <c r="GL1153" s="101">
        <f t="shared" si="563"/>
        <v>34</v>
      </c>
    </row>
    <row r="1154" spans="170:194" ht="16.5" x14ac:dyDescent="0.2">
      <c r="FN1154" s="101">
        <v>1149</v>
      </c>
      <c r="FO1154" s="101">
        <f t="shared" si="548"/>
        <v>26</v>
      </c>
      <c r="FP1154" s="101">
        <f t="shared" si="541"/>
        <v>15</v>
      </c>
      <c r="FQ1154" s="14">
        <f t="shared" si="542"/>
        <v>3</v>
      </c>
      <c r="FR1154" s="101" t="str">
        <f t="shared" si="549"/>
        <v>高顺专属武器-魂珠-3 8级</v>
      </c>
      <c r="FS1154" s="101">
        <f t="shared" si="550"/>
        <v>3</v>
      </c>
      <c r="FT1154" s="101">
        <f t="shared" si="551"/>
        <v>8</v>
      </c>
      <c r="FU1154" s="101" t="str">
        <f t="shared" si="543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44"/>
        <v>专属强化石1</v>
      </c>
      <c r="FX1154" s="101">
        <f t="shared" si="545"/>
        <v>16</v>
      </c>
      <c r="FY1154" s="101" t="str">
        <f t="shared" si="546"/>
        <v>专属强化石2</v>
      </c>
      <c r="FZ1154" s="101">
        <f t="shared" si="547"/>
        <v>8</v>
      </c>
      <c r="GA1154" s="101">
        <f t="shared" si="552"/>
        <v>0.04</v>
      </c>
      <c r="GB1154" s="101">
        <f t="shared" si="553"/>
        <v>1</v>
      </c>
      <c r="GC1154" s="101">
        <f t="shared" si="554"/>
        <v>41</v>
      </c>
      <c r="GD1154" s="101">
        <f t="shared" si="555"/>
        <v>0</v>
      </c>
      <c r="GE1154" s="101">
        <f t="shared" si="556"/>
        <v>1</v>
      </c>
      <c r="GF1154" s="101">
        <f t="shared" si="557"/>
        <v>10</v>
      </c>
      <c r="GG1154" s="101">
        <f t="shared" si="558"/>
        <v>1.8100000000000002E-2</v>
      </c>
      <c r="GH1154" s="101">
        <f t="shared" si="559"/>
        <v>1</v>
      </c>
      <c r="GI1154" s="101">
        <f t="shared" si="560"/>
        <v>19</v>
      </c>
      <c r="GJ1154" s="101">
        <f t="shared" si="561"/>
        <v>7.2499999999999995E-2</v>
      </c>
      <c r="GK1154" s="101">
        <f t="shared" si="562"/>
        <v>1</v>
      </c>
      <c r="GL1154" s="101">
        <f t="shared" si="563"/>
        <v>41</v>
      </c>
    </row>
    <row r="1155" spans="170:194" ht="16.5" x14ac:dyDescent="0.2">
      <c r="FN1155" s="101">
        <v>1150</v>
      </c>
      <c r="FO1155" s="101">
        <f t="shared" si="548"/>
        <v>27</v>
      </c>
      <c r="FP1155" s="101">
        <f t="shared" si="541"/>
        <v>15</v>
      </c>
      <c r="FQ1155" s="14">
        <f t="shared" si="542"/>
        <v>3</v>
      </c>
      <c r="FR1155" s="101" t="str">
        <f t="shared" si="549"/>
        <v>高顺专属武器-魂珠-3 9级</v>
      </c>
      <c r="FS1155" s="101">
        <f t="shared" si="550"/>
        <v>3</v>
      </c>
      <c r="FT1155" s="101">
        <f t="shared" si="551"/>
        <v>9</v>
      </c>
      <c r="FU1155" s="101" t="str">
        <f t="shared" si="543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44"/>
        <v>专属强化石1</v>
      </c>
      <c r="FX1155" s="101">
        <f t="shared" si="545"/>
        <v>20</v>
      </c>
      <c r="FY1155" s="101" t="str">
        <f t="shared" si="546"/>
        <v>专属强化石2</v>
      </c>
      <c r="FZ1155" s="101">
        <f t="shared" si="547"/>
        <v>10</v>
      </c>
      <c r="GA1155" s="101">
        <f t="shared" si="552"/>
        <v>0.03</v>
      </c>
      <c r="GB1155" s="101">
        <f t="shared" si="553"/>
        <v>1</v>
      </c>
      <c r="GC1155" s="101">
        <f t="shared" si="554"/>
        <v>54</v>
      </c>
      <c r="GD1155" s="101">
        <f t="shared" si="555"/>
        <v>0</v>
      </c>
      <c r="GE1155" s="101">
        <f t="shared" si="556"/>
        <v>1</v>
      </c>
      <c r="GF1155" s="101">
        <f t="shared" si="557"/>
        <v>12</v>
      </c>
      <c r="GG1155" s="101">
        <f t="shared" si="558"/>
        <v>1.4E-2</v>
      </c>
      <c r="GH1155" s="101">
        <f t="shared" si="559"/>
        <v>1</v>
      </c>
      <c r="GI1155" s="101">
        <f t="shared" si="560"/>
        <v>25</v>
      </c>
      <c r="GJ1155" s="101">
        <f t="shared" si="561"/>
        <v>5.6000000000000001E-2</v>
      </c>
      <c r="GK1155" s="101">
        <f t="shared" si="562"/>
        <v>1</v>
      </c>
      <c r="GL1155" s="101">
        <f t="shared" si="563"/>
        <v>54</v>
      </c>
    </row>
    <row r="1156" spans="170:194" ht="16.5" x14ac:dyDescent="0.2">
      <c r="FN1156" s="101">
        <v>1151</v>
      </c>
      <c r="FO1156" s="101">
        <f t="shared" si="548"/>
        <v>0</v>
      </c>
      <c r="FP1156" s="101">
        <f t="shared" si="541"/>
        <v>15</v>
      </c>
      <c r="FQ1156" s="14">
        <f t="shared" si="542"/>
        <v>3</v>
      </c>
      <c r="FR1156" s="101" t="str">
        <f t="shared" si="549"/>
        <v>高顺专属武器-魂珠-4 0级</v>
      </c>
      <c r="FS1156" s="101">
        <f t="shared" si="550"/>
        <v>4</v>
      </c>
      <c r="FT1156" s="101">
        <f t="shared" si="551"/>
        <v>0</v>
      </c>
      <c r="FU1156" s="101" t="str">
        <f t="shared" si="543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44"/>
        <v/>
      </c>
      <c r="FX1156" s="101" t="str">
        <f t="shared" si="545"/>
        <v/>
      </c>
      <c r="FY1156" s="101" t="str">
        <f t="shared" si="546"/>
        <v/>
      </c>
      <c r="FZ1156" s="101" t="str">
        <f t="shared" si="547"/>
        <v/>
      </c>
      <c r="GA1156" s="101" t="str">
        <f t="shared" si="552"/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57"/>
        <v/>
      </c>
      <c r="GG1156" s="101" t="str">
        <f t="shared" si="558"/>
        <v/>
      </c>
      <c r="GH1156" s="101" t="str">
        <f t="shared" si="559"/>
        <v/>
      </c>
      <c r="GI1156" s="101" t="str">
        <f t="shared" si="560"/>
        <v/>
      </c>
      <c r="GJ1156" s="101" t="str">
        <f t="shared" si="561"/>
        <v/>
      </c>
      <c r="GK1156" s="101" t="str">
        <f t="shared" si="562"/>
        <v/>
      </c>
      <c r="GL1156" s="101" t="str">
        <f t="shared" si="563"/>
        <v/>
      </c>
    </row>
    <row r="1157" spans="170:194" ht="16.5" x14ac:dyDescent="0.2">
      <c r="FN1157" s="101">
        <v>1152</v>
      </c>
      <c r="FO1157" s="101">
        <f t="shared" si="548"/>
        <v>28</v>
      </c>
      <c r="FP1157" s="101">
        <f t="shared" si="541"/>
        <v>15</v>
      </c>
      <c r="FQ1157" s="14">
        <f t="shared" si="542"/>
        <v>3</v>
      </c>
      <c r="FR1157" s="101" t="str">
        <f t="shared" si="549"/>
        <v>高顺专属武器-魂珠-4 1级</v>
      </c>
      <c r="FS1157" s="101">
        <f t="shared" si="550"/>
        <v>4</v>
      </c>
      <c r="FT1157" s="101">
        <f t="shared" si="551"/>
        <v>1</v>
      </c>
      <c r="FU1157" s="101" t="str">
        <f t="shared" si="543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44"/>
        <v>专属强化石2</v>
      </c>
      <c r="FX1157" s="101">
        <f t="shared" si="545"/>
        <v>3</v>
      </c>
      <c r="FY1157" s="101" t="str">
        <f t="shared" si="546"/>
        <v>专属强化石3</v>
      </c>
      <c r="FZ1157" s="101">
        <f t="shared" si="547"/>
        <v>1</v>
      </c>
      <c r="GA1157" s="101">
        <f t="shared" si="552"/>
        <v>0.2</v>
      </c>
      <c r="GB1157" s="101">
        <f t="shared" si="553"/>
        <v>1</v>
      </c>
      <c r="GC1157" s="101">
        <f t="shared" si="554"/>
        <v>7</v>
      </c>
      <c r="GD1157" s="101">
        <f t="shared" si="555"/>
        <v>0</v>
      </c>
      <c r="GE1157" s="101">
        <f t="shared" si="556"/>
        <v>1</v>
      </c>
      <c r="GF1157" s="101">
        <f t="shared" si="557"/>
        <v>2</v>
      </c>
      <c r="GG1157" s="101">
        <f t="shared" si="558"/>
        <v>0.1012</v>
      </c>
      <c r="GH1157" s="101">
        <f t="shared" si="559"/>
        <v>1</v>
      </c>
      <c r="GI1157" s="101">
        <f t="shared" si="560"/>
        <v>3</v>
      </c>
      <c r="GJ1157" s="101">
        <f t="shared" si="561"/>
        <v>0.40479999999999999</v>
      </c>
      <c r="GK1157" s="101">
        <f t="shared" si="562"/>
        <v>1</v>
      </c>
      <c r="GL1157" s="101">
        <f t="shared" si="563"/>
        <v>7</v>
      </c>
    </row>
    <row r="1158" spans="170:194" ht="16.5" x14ac:dyDescent="0.2">
      <c r="FN1158" s="101">
        <v>1153</v>
      </c>
      <c r="FO1158" s="101">
        <f t="shared" si="548"/>
        <v>29</v>
      </c>
      <c r="FP1158" s="101">
        <f t="shared" si="541"/>
        <v>15</v>
      </c>
      <c r="FQ1158" s="14">
        <f t="shared" si="542"/>
        <v>3</v>
      </c>
      <c r="FR1158" s="101" t="str">
        <f t="shared" si="549"/>
        <v>高顺专属武器-魂珠-4 2级</v>
      </c>
      <c r="FS1158" s="101">
        <f t="shared" si="550"/>
        <v>4</v>
      </c>
      <c r="FT1158" s="101">
        <f t="shared" si="551"/>
        <v>2</v>
      </c>
      <c r="FU1158" s="101" t="str">
        <f t="shared" si="543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44"/>
        <v>专属强化石2</v>
      </c>
      <c r="FX1158" s="101">
        <f t="shared" si="545"/>
        <v>3</v>
      </c>
      <c r="FY1158" s="101" t="str">
        <f t="shared" si="546"/>
        <v>专属强化石3</v>
      </c>
      <c r="FZ1158" s="101">
        <f t="shared" si="547"/>
        <v>1</v>
      </c>
      <c r="GA1158" s="101">
        <f t="shared" si="552"/>
        <v>0.1</v>
      </c>
      <c r="GB1158" s="101">
        <f t="shared" si="553"/>
        <v>1</v>
      </c>
      <c r="GC1158" s="101">
        <f t="shared" si="554"/>
        <v>15</v>
      </c>
      <c r="GD1158" s="101">
        <f t="shared" si="555"/>
        <v>0</v>
      </c>
      <c r="GE1158" s="101">
        <f t="shared" si="556"/>
        <v>1</v>
      </c>
      <c r="GF1158" s="101">
        <f t="shared" si="557"/>
        <v>3</v>
      </c>
      <c r="GG1158" s="101">
        <f t="shared" si="558"/>
        <v>5.0599999999999999E-2</v>
      </c>
      <c r="GH1158" s="101">
        <f t="shared" si="559"/>
        <v>1</v>
      </c>
      <c r="GI1158" s="101">
        <f t="shared" si="560"/>
        <v>7</v>
      </c>
      <c r="GJ1158" s="101">
        <f t="shared" si="561"/>
        <v>0.2024</v>
      </c>
      <c r="GK1158" s="101">
        <f t="shared" si="562"/>
        <v>1</v>
      </c>
      <c r="GL1158" s="101">
        <f t="shared" si="563"/>
        <v>15</v>
      </c>
    </row>
    <row r="1159" spans="170:194" ht="16.5" x14ac:dyDescent="0.2">
      <c r="FN1159" s="101">
        <v>1154</v>
      </c>
      <c r="FO1159" s="101">
        <f t="shared" si="548"/>
        <v>30</v>
      </c>
      <c r="FP1159" s="101">
        <f t="shared" ref="FP1159:FP1222" si="564">INT((FN1159-1)/80+1)</f>
        <v>15</v>
      </c>
      <c r="FQ1159" s="14">
        <f t="shared" ref="FQ1159:FQ1222" si="565">INDEX($FJ$6:$FJ$26,FP1159)</f>
        <v>3</v>
      </c>
      <c r="FR1159" s="101" t="str">
        <f t="shared" si="549"/>
        <v>高顺专属武器-魂珠-4 3级</v>
      </c>
      <c r="FS1159" s="101">
        <f t="shared" si="550"/>
        <v>4</v>
      </c>
      <c r="FT1159" s="101">
        <f t="shared" si="551"/>
        <v>3</v>
      </c>
      <c r="FU1159" s="101" t="str">
        <f t="shared" ref="FU1159:FU1222" si="566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67">IF($FT1159&gt;0,IF(INDEX($EI$6:$EI$77,$FO1159)&gt;=FW$3,INDEX(EL$6:EL$77,$FO1159),""),"")</f>
        <v>专属强化石2</v>
      </c>
      <c r="FX1159" s="101">
        <f t="shared" ref="FX1159:FX1222" si="568">IF($FT1159&gt;0,IF(INDEX($EI$6:$EI$77,$FO1159)&gt;=FX$3,INDEX(EM$6:EM$77,$FO1159),""),"")</f>
        <v>3</v>
      </c>
      <c r="FY1159" s="101" t="str">
        <f t="shared" ref="FY1159:FY1222" si="569">IF($FT1159&gt;0,IF(INDEX($EI$6:$EI$77,$FO1159)&gt;=FY$3,INDEX(EN$6:EN$77,$FO1159),""),"")</f>
        <v>专属强化石3</v>
      </c>
      <c r="FZ1159" s="101">
        <f t="shared" ref="FZ1159:FZ1222" si="570">IF($FT1159&gt;0,IF(INDEX($EI$6:$EI$77,$FO1159)&gt;=FZ$3,INDEX(EO$6:EO$77,$FO1159),""),"")</f>
        <v>1</v>
      </c>
      <c r="GA1159" s="101">
        <f t="shared" si="552"/>
        <v>7.0000000000000007E-2</v>
      </c>
      <c r="GB1159" s="101">
        <f t="shared" si="553"/>
        <v>1</v>
      </c>
      <c r="GC1159" s="101">
        <f t="shared" si="554"/>
        <v>22</v>
      </c>
      <c r="GD1159" s="101">
        <f t="shared" si="555"/>
        <v>0</v>
      </c>
      <c r="GE1159" s="101">
        <f t="shared" si="556"/>
        <v>1</v>
      </c>
      <c r="GF1159" s="101">
        <f t="shared" si="557"/>
        <v>5</v>
      </c>
      <c r="GG1159" s="101">
        <f t="shared" si="558"/>
        <v>3.3700000000000001E-2</v>
      </c>
      <c r="GH1159" s="101">
        <f t="shared" si="559"/>
        <v>1</v>
      </c>
      <c r="GI1159" s="101">
        <f t="shared" si="560"/>
        <v>10</v>
      </c>
      <c r="GJ1159" s="101">
        <f t="shared" si="561"/>
        <v>0.13489999999999999</v>
      </c>
      <c r="GK1159" s="101">
        <f t="shared" si="562"/>
        <v>1</v>
      </c>
      <c r="GL1159" s="101">
        <f t="shared" si="563"/>
        <v>22</v>
      </c>
    </row>
    <row r="1160" spans="170:194" ht="16.5" x14ac:dyDescent="0.2">
      <c r="FN1160" s="101">
        <v>1155</v>
      </c>
      <c r="FO1160" s="101">
        <f t="shared" si="548"/>
        <v>31</v>
      </c>
      <c r="FP1160" s="101">
        <f t="shared" si="564"/>
        <v>15</v>
      </c>
      <c r="FQ1160" s="14">
        <f t="shared" si="565"/>
        <v>3</v>
      </c>
      <c r="FR1160" s="101" t="str">
        <f t="shared" si="549"/>
        <v>高顺专属武器-魂珠-4 4级</v>
      </c>
      <c r="FS1160" s="101">
        <f t="shared" si="550"/>
        <v>4</v>
      </c>
      <c r="FT1160" s="101">
        <f t="shared" si="551"/>
        <v>4</v>
      </c>
      <c r="FU1160" s="101" t="str">
        <f t="shared" si="566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67"/>
        <v>专属强化石2</v>
      </c>
      <c r="FX1160" s="101">
        <f t="shared" si="568"/>
        <v>5</v>
      </c>
      <c r="FY1160" s="101" t="str">
        <f t="shared" si="569"/>
        <v>专属强化石3</v>
      </c>
      <c r="FZ1160" s="101">
        <f t="shared" si="570"/>
        <v>2</v>
      </c>
      <c r="GA1160" s="101">
        <f t="shared" si="552"/>
        <v>0.08</v>
      </c>
      <c r="GB1160" s="101">
        <f t="shared" si="553"/>
        <v>1</v>
      </c>
      <c r="GC1160" s="101">
        <f t="shared" si="554"/>
        <v>19</v>
      </c>
      <c r="GD1160" s="101">
        <f t="shared" si="555"/>
        <v>0</v>
      </c>
      <c r="GE1160" s="101">
        <f t="shared" si="556"/>
        <v>1</v>
      </c>
      <c r="GF1160" s="101">
        <f t="shared" si="557"/>
        <v>4</v>
      </c>
      <c r="GG1160" s="101">
        <f t="shared" si="558"/>
        <v>4.0500000000000001E-2</v>
      </c>
      <c r="GH1160" s="101">
        <f t="shared" si="559"/>
        <v>1</v>
      </c>
      <c r="GI1160" s="101">
        <f t="shared" si="560"/>
        <v>9</v>
      </c>
      <c r="GJ1160" s="101">
        <f t="shared" si="561"/>
        <v>0.16189999999999999</v>
      </c>
      <c r="GK1160" s="101">
        <f t="shared" si="562"/>
        <v>1</v>
      </c>
      <c r="GL1160" s="101">
        <f t="shared" si="563"/>
        <v>19</v>
      </c>
    </row>
    <row r="1161" spans="170:194" ht="16.5" x14ac:dyDescent="0.2">
      <c r="FN1161" s="101">
        <v>1156</v>
      </c>
      <c r="FO1161" s="101">
        <f t="shared" si="548"/>
        <v>32</v>
      </c>
      <c r="FP1161" s="101">
        <f t="shared" si="564"/>
        <v>15</v>
      </c>
      <c r="FQ1161" s="14">
        <f t="shared" si="565"/>
        <v>3</v>
      </c>
      <c r="FR1161" s="101" t="str">
        <f t="shared" si="549"/>
        <v>高顺专属武器-魂珠-4 5级</v>
      </c>
      <c r="FS1161" s="101">
        <f t="shared" si="550"/>
        <v>4</v>
      </c>
      <c r="FT1161" s="101">
        <f t="shared" si="551"/>
        <v>5</v>
      </c>
      <c r="FU1161" s="101" t="str">
        <f t="shared" si="566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67"/>
        <v>专属强化石2</v>
      </c>
      <c r="FX1161" s="101">
        <f t="shared" si="568"/>
        <v>5</v>
      </c>
      <c r="FY1161" s="101" t="str">
        <f t="shared" si="569"/>
        <v>专属强化石3</v>
      </c>
      <c r="FZ1161" s="101">
        <f t="shared" si="570"/>
        <v>2</v>
      </c>
      <c r="GA1161" s="101">
        <f t="shared" si="552"/>
        <v>0.05</v>
      </c>
      <c r="GB1161" s="101">
        <f t="shared" si="553"/>
        <v>1</v>
      </c>
      <c r="GC1161" s="101">
        <f t="shared" si="554"/>
        <v>30</v>
      </c>
      <c r="GD1161" s="101">
        <f t="shared" si="555"/>
        <v>0</v>
      </c>
      <c r="GE1161" s="101">
        <f t="shared" si="556"/>
        <v>1</v>
      </c>
      <c r="GF1161" s="101">
        <f t="shared" si="557"/>
        <v>7</v>
      </c>
      <c r="GG1161" s="101">
        <f t="shared" si="558"/>
        <v>2.53E-2</v>
      </c>
      <c r="GH1161" s="101">
        <f t="shared" si="559"/>
        <v>1</v>
      </c>
      <c r="GI1161" s="101">
        <f t="shared" si="560"/>
        <v>14</v>
      </c>
      <c r="GJ1161" s="101">
        <f t="shared" si="561"/>
        <v>0.1012</v>
      </c>
      <c r="GK1161" s="101">
        <f t="shared" si="562"/>
        <v>1</v>
      </c>
      <c r="GL1161" s="101">
        <f t="shared" si="563"/>
        <v>30</v>
      </c>
    </row>
    <row r="1162" spans="170:194" ht="16.5" x14ac:dyDescent="0.2">
      <c r="FN1162" s="101">
        <v>1157</v>
      </c>
      <c r="FO1162" s="101">
        <f t="shared" si="548"/>
        <v>33</v>
      </c>
      <c r="FP1162" s="101">
        <f t="shared" si="564"/>
        <v>15</v>
      </c>
      <c r="FQ1162" s="14">
        <f t="shared" si="565"/>
        <v>3</v>
      </c>
      <c r="FR1162" s="101" t="str">
        <f t="shared" si="549"/>
        <v>高顺专属武器-魂珠-4 6级</v>
      </c>
      <c r="FS1162" s="101">
        <f t="shared" si="550"/>
        <v>4</v>
      </c>
      <c r="FT1162" s="101">
        <f t="shared" si="551"/>
        <v>6</v>
      </c>
      <c r="FU1162" s="101" t="str">
        <f t="shared" si="566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67"/>
        <v>专属强化石2</v>
      </c>
      <c r="FX1162" s="101">
        <f t="shared" si="568"/>
        <v>5</v>
      </c>
      <c r="FY1162" s="101" t="str">
        <f t="shared" si="569"/>
        <v>专属强化石3</v>
      </c>
      <c r="FZ1162" s="101">
        <f t="shared" si="570"/>
        <v>2</v>
      </c>
      <c r="GA1162" s="101">
        <f t="shared" si="552"/>
        <v>0.03</v>
      </c>
      <c r="GB1162" s="101">
        <f t="shared" si="553"/>
        <v>1</v>
      </c>
      <c r="GC1162" s="101">
        <f t="shared" si="554"/>
        <v>48</v>
      </c>
      <c r="GD1162" s="101">
        <f t="shared" si="555"/>
        <v>0</v>
      </c>
      <c r="GE1162" s="101">
        <f t="shared" si="556"/>
        <v>1</v>
      </c>
      <c r="GF1162" s="101">
        <f t="shared" si="557"/>
        <v>11</v>
      </c>
      <c r="GG1162" s="101">
        <f t="shared" si="558"/>
        <v>1.5599999999999999E-2</v>
      </c>
      <c r="GH1162" s="101">
        <f t="shared" si="559"/>
        <v>1</v>
      </c>
      <c r="GI1162" s="101">
        <f t="shared" si="560"/>
        <v>22</v>
      </c>
      <c r="GJ1162" s="101">
        <f t="shared" si="561"/>
        <v>6.2300000000000001E-2</v>
      </c>
      <c r="GK1162" s="101">
        <f t="shared" si="562"/>
        <v>1</v>
      </c>
      <c r="GL1162" s="101">
        <f t="shared" si="563"/>
        <v>48</v>
      </c>
    </row>
    <row r="1163" spans="170:194" ht="16.5" x14ac:dyDescent="0.2">
      <c r="FN1163" s="101">
        <v>1158</v>
      </c>
      <c r="FO1163" s="101">
        <f t="shared" si="548"/>
        <v>34</v>
      </c>
      <c r="FP1163" s="101">
        <f t="shared" si="564"/>
        <v>15</v>
      </c>
      <c r="FQ1163" s="14">
        <f t="shared" si="565"/>
        <v>3</v>
      </c>
      <c r="FR1163" s="101" t="str">
        <f t="shared" si="549"/>
        <v>高顺专属武器-魂珠-4 7级</v>
      </c>
      <c r="FS1163" s="101">
        <f t="shared" si="550"/>
        <v>4</v>
      </c>
      <c r="FT1163" s="101">
        <f t="shared" si="551"/>
        <v>7</v>
      </c>
      <c r="FU1163" s="101" t="str">
        <f t="shared" si="566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67"/>
        <v>专属强化石2</v>
      </c>
      <c r="FX1163" s="101">
        <f t="shared" si="568"/>
        <v>8</v>
      </c>
      <c r="FY1163" s="101" t="str">
        <f t="shared" si="569"/>
        <v>专属强化石3</v>
      </c>
      <c r="FZ1163" s="101">
        <f t="shared" si="570"/>
        <v>3</v>
      </c>
      <c r="GA1163" s="101">
        <f t="shared" si="552"/>
        <v>0.03</v>
      </c>
      <c r="GB1163" s="101">
        <f t="shared" si="553"/>
        <v>1</v>
      </c>
      <c r="GC1163" s="101">
        <f t="shared" si="554"/>
        <v>52</v>
      </c>
      <c r="GD1163" s="101">
        <f t="shared" si="555"/>
        <v>0</v>
      </c>
      <c r="GE1163" s="101">
        <f t="shared" si="556"/>
        <v>1</v>
      </c>
      <c r="GF1163" s="101">
        <f t="shared" si="557"/>
        <v>12</v>
      </c>
      <c r="GG1163" s="101">
        <f t="shared" si="558"/>
        <v>1.4500000000000001E-2</v>
      </c>
      <c r="GH1163" s="101">
        <f t="shared" si="559"/>
        <v>1</v>
      </c>
      <c r="GI1163" s="101">
        <f t="shared" si="560"/>
        <v>24</v>
      </c>
      <c r="GJ1163" s="101">
        <f t="shared" si="561"/>
        <v>5.7799999999999997E-2</v>
      </c>
      <c r="GK1163" s="101">
        <f t="shared" si="562"/>
        <v>1</v>
      </c>
      <c r="GL1163" s="101">
        <f t="shared" si="563"/>
        <v>52</v>
      </c>
    </row>
    <row r="1164" spans="170:194" ht="16.5" x14ac:dyDescent="0.2">
      <c r="FN1164" s="101">
        <v>1159</v>
      </c>
      <c r="FO1164" s="101">
        <f t="shared" si="548"/>
        <v>35</v>
      </c>
      <c r="FP1164" s="101">
        <f t="shared" si="564"/>
        <v>15</v>
      </c>
      <c r="FQ1164" s="14">
        <f t="shared" si="565"/>
        <v>3</v>
      </c>
      <c r="FR1164" s="101" t="str">
        <f t="shared" si="549"/>
        <v>高顺专属武器-魂珠-4 8级</v>
      </c>
      <c r="FS1164" s="101">
        <f t="shared" si="550"/>
        <v>4</v>
      </c>
      <c r="FT1164" s="101">
        <f t="shared" si="551"/>
        <v>8</v>
      </c>
      <c r="FU1164" s="101" t="str">
        <f t="shared" si="566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67"/>
        <v>专属强化石2</v>
      </c>
      <c r="FX1164" s="101">
        <f t="shared" si="568"/>
        <v>11</v>
      </c>
      <c r="FY1164" s="101" t="str">
        <f t="shared" si="569"/>
        <v>专属强化石3</v>
      </c>
      <c r="FZ1164" s="101">
        <f t="shared" si="570"/>
        <v>4</v>
      </c>
      <c r="GA1164" s="101">
        <f t="shared" si="552"/>
        <v>0.02</v>
      </c>
      <c r="GB1164" s="101">
        <f t="shared" si="553"/>
        <v>1</v>
      </c>
      <c r="GC1164" s="101">
        <f t="shared" si="554"/>
        <v>63</v>
      </c>
      <c r="GD1164" s="101">
        <f t="shared" si="555"/>
        <v>0</v>
      </c>
      <c r="GE1164" s="101">
        <f t="shared" si="556"/>
        <v>1</v>
      </c>
      <c r="GF1164" s="101">
        <f t="shared" si="557"/>
        <v>15</v>
      </c>
      <c r="GG1164" s="101">
        <f t="shared" si="558"/>
        <v>1.1900000000000001E-2</v>
      </c>
      <c r="GH1164" s="101">
        <f t="shared" si="559"/>
        <v>1</v>
      </c>
      <c r="GI1164" s="101">
        <f t="shared" si="560"/>
        <v>29</v>
      </c>
      <c r="GJ1164" s="101">
        <f t="shared" si="561"/>
        <v>4.7600000000000003E-2</v>
      </c>
      <c r="GK1164" s="101">
        <f t="shared" si="562"/>
        <v>1</v>
      </c>
      <c r="GL1164" s="101">
        <f t="shared" si="563"/>
        <v>63</v>
      </c>
    </row>
    <row r="1165" spans="170:194" ht="16.5" x14ac:dyDescent="0.2">
      <c r="FN1165" s="101">
        <v>1160</v>
      </c>
      <c r="FO1165" s="101">
        <f t="shared" si="548"/>
        <v>36</v>
      </c>
      <c r="FP1165" s="101">
        <f t="shared" si="564"/>
        <v>15</v>
      </c>
      <c r="FQ1165" s="14">
        <f t="shared" si="565"/>
        <v>3</v>
      </c>
      <c r="FR1165" s="101" t="str">
        <f t="shared" si="549"/>
        <v>高顺专属武器-魂珠-4 9级</v>
      </c>
      <c r="FS1165" s="101">
        <f t="shared" si="550"/>
        <v>4</v>
      </c>
      <c r="FT1165" s="101">
        <f t="shared" si="551"/>
        <v>9</v>
      </c>
      <c r="FU1165" s="101" t="str">
        <f t="shared" si="566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67"/>
        <v>专属强化石2</v>
      </c>
      <c r="FX1165" s="101">
        <f t="shared" si="568"/>
        <v>16</v>
      </c>
      <c r="FY1165" s="101" t="str">
        <f t="shared" si="569"/>
        <v>专属强化石3</v>
      </c>
      <c r="FZ1165" s="101">
        <f t="shared" si="570"/>
        <v>6</v>
      </c>
      <c r="GA1165" s="101">
        <f t="shared" si="552"/>
        <v>0.02</v>
      </c>
      <c r="GB1165" s="101">
        <f t="shared" si="553"/>
        <v>1</v>
      </c>
      <c r="GC1165" s="101">
        <f t="shared" si="554"/>
        <v>68</v>
      </c>
      <c r="GD1165" s="101">
        <f t="shared" si="555"/>
        <v>0</v>
      </c>
      <c r="GE1165" s="101">
        <f t="shared" si="556"/>
        <v>1</v>
      </c>
      <c r="GF1165" s="101">
        <f t="shared" si="557"/>
        <v>16</v>
      </c>
      <c r="GG1165" s="101">
        <f t="shared" si="558"/>
        <v>1.0999999999999999E-2</v>
      </c>
      <c r="GH1165" s="101">
        <f t="shared" si="559"/>
        <v>1</v>
      </c>
      <c r="GI1165" s="101">
        <f t="shared" si="560"/>
        <v>32</v>
      </c>
      <c r="GJ1165" s="101">
        <f t="shared" si="561"/>
        <v>4.4200000000000003E-2</v>
      </c>
      <c r="GK1165" s="101">
        <f t="shared" si="562"/>
        <v>1</v>
      </c>
      <c r="GL1165" s="101">
        <f t="shared" si="563"/>
        <v>68</v>
      </c>
    </row>
    <row r="1166" spans="170:194" ht="16.5" x14ac:dyDescent="0.2">
      <c r="FN1166" s="101">
        <v>1161</v>
      </c>
      <c r="FO1166" s="101">
        <f t="shared" si="548"/>
        <v>0</v>
      </c>
      <c r="FP1166" s="101">
        <f t="shared" si="564"/>
        <v>15</v>
      </c>
      <c r="FQ1166" s="14">
        <f t="shared" si="565"/>
        <v>3</v>
      </c>
      <c r="FR1166" s="101" t="str">
        <f t="shared" si="549"/>
        <v>高顺专属武器-魂珠-5 0级</v>
      </c>
      <c r="FS1166" s="101">
        <f t="shared" si="550"/>
        <v>5</v>
      </c>
      <c r="FT1166" s="101">
        <f t="shared" si="551"/>
        <v>0</v>
      </c>
      <c r="FU1166" s="101" t="str">
        <f t="shared" si="566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67"/>
        <v/>
      </c>
      <c r="FX1166" s="101" t="str">
        <f t="shared" si="568"/>
        <v/>
      </c>
      <c r="FY1166" s="101" t="str">
        <f t="shared" si="569"/>
        <v/>
      </c>
      <c r="FZ1166" s="101" t="str">
        <f t="shared" si="570"/>
        <v/>
      </c>
      <c r="GA1166" s="101" t="str">
        <f t="shared" si="552"/>
        <v/>
      </c>
      <c r="GB1166" s="101" t="str">
        <f t="shared" si="553"/>
        <v/>
      </c>
      <c r="GC1166" s="101" t="str">
        <f t="shared" si="554"/>
        <v/>
      </c>
      <c r="GD1166" s="101" t="str">
        <f t="shared" si="555"/>
        <v/>
      </c>
      <c r="GE1166" s="101" t="str">
        <f t="shared" si="556"/>
        <v/>
      </c>
      <c r="GF1166" s="101" t="str">
        <f t="shared" si="557"/>
        <v/>
      </c>
      <c r="GG1166" s="101" t="str">
        <f t="shared" si="558"/>
        <v/>
      </c>
      <c r="GH1166" s="101" t="str">
        <f t="shared" si="559"/>
        <v/>
      </c>
      <c r="GI1166" s="101" t="str">
        <f t="shared" si="560"/>
        <v/>
      </c>
      <c r="GJ1166" s="101" t="str">
        <f t="shared" si="561"/>
        <v/>
      </c>
      <c r="GK1166" s="101" t="str">
        <f t="shared" si="562"/>
        <v/>
      </c>
      <c r="GL1166" s="101" t="str">
        <f t="shared" si="563"/>
        <v/>
      </c>
    </row>
    <row r="1167" spans="170:194" ht="16.5" x14ac:dyDescent="0.2">
      <c r="FN1167" s="101">
        <v>1162</v>
      </c>
      <c r="FO1167" s="101">
        <f t="shared" si="548"/>
        <v>37</v>
      </c>
      <c r="FP1167" s="101">
        <f t="shared" si="564"/>
        <v>15</v>
      </c>
      <c r="FQ1167" s="14">
        <f t="shared" si="565"/>
        <v>3</v>
      </c>
      <c r="FR1167" s="101" t="str">
        <f t="shared" si="549"/>
        <v>高顺专属武器-魂珠-5 1级</v>
      </c>
      <c r="FS1167" s="101">
        <f t="shared" si="550"/>
        <v>5</v>
      </c>
      <c r="FT1167" s="101">
        <f t="shared" si="551"/>
        <v>1</v>
      </c>
      <c r="FU1167" s="101" t="str">
        <f t="shared" si="566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67"/>
        <v>专属强化石2</v>
      </c>
      <c r="FX1167" s="101">
        <f t="shared" si="568"/>
        <v>3</v>
      </c>
      <c r="FY1167" s="101" t="str">
        <f t="shared" si="569"/>
        <v>专属强化石3</v>
      </c>
      <c r="FZ1167" s="101">
        <f t="shared" si="570"/>
        <v>2</v>
      </c>
      <c r="GA1167" s="101">
        <f t="shared" si="552"/>
        <v>0.2</v>
      </c>
      <c r="GB1167" s="101">
        <f t="shared" si="553"/>
        <v>1</v>
      </c>
      <c r="GC1167" s="101">
        <f t="shared" si="554"/>
        <v>7</v>
      </c>
      <c r="GD1167" s="101">
        <f t="shared" si="555"/>
        <v>0</v>
      </c>
      <c r="GE1167" s="101">
        <f t="shared" si="556"/>
        <v>1</v>
      </c>
      <c r="GF1167" s="101">
        <f t="shared" si="557"/>
        <v>2</v>
      </c>
      <c r="GG1167" s="101">
        <f t="shared" si="558"/>
        <v>0.1012</v>
      </c>
      <c r="GH1167" s="101">
        <f t="shared" si="559"/>
        <v>1</v>
      </c>
      <c r="GI1167" s="101">
        <f t="shared" si="560"/>
        <v>3</v>
      </c>
      <c r="GJ1167" s="101">
        <f t="shared" si="561"/>
        <v>0.40479999999999999</v>
      </c>
      <c r="GK1167" s="101">
        <f t="shared" si="562"/>
        <v>1</v>
      </c>
      <c r="GL1167" s="101">
        <f t="shared" si="563"/>
        <v>7</v>
      </c>
    </row>
    <row r="1168" spans="170:194" ht="16.5" x14ac:dyDescent="0.2">
      <c r="FN1168" s="101">
        <v>1163</v>
      </c>
      <c r="FO1168" s="101">
        <f t="shared" si="548"/>
        <v>38</v>
      </c>
      <c r="FP1168" s="101">
        <f t="shared" si="564"/>
        <v>15</v>
      </c>
      <c r="FQ1168" s="14">
        <f t="shared" si="565"/>
        <v>3</v>
      </c>
      <c r="FR1168" s="101" t="str">
        <f t="shared" si="549"/>
        <v>高顺专属武器-魂珠-5 2级</v>
      </c>
      <c r="FS1168" s="101">
        <f t="shared" si="550"/>
        <v>5</v>
      </c>
      <c r="FT1168" s="101">
        <f t="shared" si="551"/>
        <v>2</v>
      </c>
      <c r="FU1168" s="101" t="str">
        <f t="shared" si="566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67"/>
        <v>专属强化石2</v>
      </c>
      <c r="FX1168" s="101">
        <f t="shared" si="568"/>
        <v>3</v>
      </c>
      <c r="FY1168" s="101" t="str">
        <f t="shared" si="569"/>
        <v>专属强化石3</v>
      </c>
      <c r="FZ1168" s="101">
        <f t="shared" si="570"/>
        <v>2</v>
      </c>
      <c r="GA1168" s="101">
        <f t="shared" si="552"/>
        <v>0.1</v>
      </c>
      <c r="GB1168" s="101">
        <f t="shared" si="553"/>
        <v>1</v>
      </c>
      <c r="GC1168" s="101">
        <f t="shared" si="554"/>
        <v>15</v>
      </c>
      <c r="GD1168" s="101">
        <f t="shared" si="555"/>
        <v>0</v>
      </c>
      <c r="GE1168" s="101">
        <f t="shared" si="556"/>
        <v>1</v>
      </c>
      <c r="GF1168" s="101">
        <f t="shared" si="557"/>
        <v>3</v>
      </c>
      <c r="GG1168" s="101">
        <f t="shared" si="558"/>
        <v>5.0599999999999999E-2</v>
      </c>
      <c r="GH1168" s="101">
        <f t="shared" si="559"/>
        <v>1</v>
      </c>
      <c r="GI1168" s="101">
        <f t="shared" si="560"/>
        <v>7</v>
      </c>
      <c r="GJ1168" s="101">
        <f t="shared" si="561"/>
        <v>0.2024</v>
      </c>
      <c r="GK1168" s="101">
        <f t="shared" si="562"/>
        <v>1</v>
      </c>
      <c r="GL1168" s="101">
        <f t="shared" si="563"/>
        <v>15</v>
      </c>
    </row>
    <row r="1169" spans="170:194" ht="16.5" x14ac:dyDescent="0.2">
      <c r="FN1169" s="101">
        <v>1164</v>
      </c>
      <c r="FO1169" s="101">
        <f t="shared" si="548"/>
        <v>39</v>
      </c>
      <c r="FP1169" s="101">
        <f t="shared" si="564"/>
        <v>15</v>
      </c>
      <c r="FQ1169" s="14">
        <f t="shared" si="565"/>
        <v>3</v>
      </c>
      <c r="FR1169" s="101" t="str">
        <f t="shared" si="549"/>
        <v>高顺专属武器-魂珠-5 3级</v>
      </c>
      <c r="FS1169" s="101">
        <f t="shared" si="550"/>
        <v>5</v>
      </c>
      <c r="FT1169" s="101">
        <f t="shared" si="551"/>
        <v>3</v>
      </c>
      <c r="FU1169" s="101" t="str">
        <f t="shared" si="566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67"/>
        <v>专属强化石2</v>
      </c>
      <c r="FX1169" s="101">
        <f t="shared" si="568"/>
        <v>3</v>
      </c>
      <c r="FY1169" s="101" t="str">
        <f t="shared" si="569"/>
        <v>专属强化石3</v>
      </c>
      <c r="FZ1169" s="101">
        <f t="shared" si="570"/>
        <v>2</v>
      </c>
      <c r="GA1169" s="101">
        <f t="shared" si="552"/>
        <v>7.0000000000000007E-2</v>
      </c>
      <c r="GB1169" s="101">
        <f t="shared" si="553"/>
        <v>1</v>
      </c>
      <c r="GC1169" s="101">
        <f t="shared" si="554"/>
        <v>22</v>
      </c>
      <c r="GD1169" s="101">
        <f t="shared" si="555"/>
        <v>0</v>
      </c>
      <c r="GE1169" s="101">
        <f t="shared" si="556"/>
        <v>1</v>
      </c>
      <c r="GF1169" s="101">
        <f t="shared" si="557"/>
        <v>5</v>
      </c>
      <c r="GG1169" s="101">
        <f t="shared" si="558"/>
        <v>3.3700000000000001E-2</v>
      </c>
      <c r="GH1169" s="101">
        <f t="shared" si="559"/>
        <v>1</v>
      </c>
      <c r="GI1169" s="101">
        <f t="shared" si="560"/>
        <v>10</v>
      </c>
      <c r="GJ1169" s="101">
        <f t="shared" si="561"/>
        <v>0.13489999999999999</v>
      </c>
      <c r="GK1169" s="101">
        <f t="shared" si="562"/>
        <v>1</v>
      </c>
      <c r="GL1169" s="101">
        <f t="shared" si="563"/>
        <v>22</v>
      </c>
    </row>
    <row r="1170" spans="170:194" ht="16.5" x14ac:dyDescent="0.2">
      <c r="FN1170" s="101">
        <v>1165</v>
      </c>
      <c r="FO1170" s="101">
        <f t="shared" si="548"/>
        <v>40</v>
      </c>
      <c r="FP1170" s="101">
        <f t="shared" si="564"/>
        <v>15</v>
      </c>
      <c r="FQ1170" s="14">
        <f t="shared" si="565"/>
        <v>3</v>
      </c>
      <c r="FR1170" s="101" t="str">
        <f t="shared" si="549"/>
        <v>高顺专属武器-魂珠-5 4级</v>
      </c>
      <c r="FS1170" s="101">
        <f t="shared" si="550"/>
        <v>5</v>
      </c>
      <c r="FT1170" s="101">
        <f t="shared" si="551"/>
        <v>4</v>
      </c>
      <c r="FU1170" s="101" t="str">
        <f t="shared" si="566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67"/>
        <v>专属强化石2</v>
      </c>
      <c r="FX1170" s="101">
        <f t="shared" si="568"/>
        <v>5</v>
      </c>
      <c r="FY1170" s="101" t="str">
        <f t="shared" si="569"/>
        <v>专属强化石3</v>
      </c>
      <c r="FZ1170" s="101">
        <f t="shared" si="570"/>
        <v>3</v>
      </c>
      <c r="GA1170" s="101">
        <f t="shared" si="552"/>
        <v>0.06</v>
      </c>
      <c r="GB1170" s="101">
        <f t="shared" si="553"/>
        <v>1</v>
      </c>
      <c r="GC1170" s="101">
        <f t="shared" si="554"/>
        <v>25</v>
      </c>
      <c r="GD1170" s="101">
        <f t="shared" si="555"/>
        <v>0</v>
      </c>
      <c r="GE1170" s="101">
        <f t="shared" si="556"/>
        <v>1</v>
      </c>
      <c r="GF1170" s="101">
        <f t="shared" si="557"/>
        <v>6</v>
      </c>
      <c r="GG1170" s="101">
        <f t="shared" si="558"/>
        <v>3.04E-2</v>
      </c>
      <c r="GH1170" s="101">
        <f t="shared" si="559"/>
        <v>1</v>
      </c>
      <c r="GI1170" s="101">
        <f t="shared" si="560"/>
        <v>12</v>
      </c>
      <c r="GJ1170" s="101">
        <f t="shared" si="561"/>
        <v>0.12139999999999999</v>
      </c>
      <c r="GK1170" s="101">
        <f t="shared" si="562"/>
        <v>1</v>
      </c>
      <c r="GL1170" s="101">
        <f t="shared" si="563"/>
        <v>25</v>
      </c>
    </row>
    <row r="1171" spans="170:194" ht="16.5" x14ac:dyDescent="0.2">
      <c r="FN1171" s="101">
        <v>1166</v>
      </c>
      <c r="FO1171" s="101">
        <f t="shared" si="548"/>
        <v>41</v>
      </c>
      <c r="FP1171" s="101">
        <f t="shared" si="564"/>
        <v>15</v>
      </c>
      <c r="FQ1171" s="14">
        <f t="shared" si="565"/>
        <v>3</v>
      </c>
      <c r="FR1171" s="101" t="str">
        <f t="shared" si="549"/>
        <v>高顺专属武器-魂珠-5 5级</v>
      </c>
      <c r="FS1171" s="101">
        <f t="shared" si="550"/>
        <v>5</v>
      </c>
      <c r="FT1171" s="101">
        <f t="shared" si="551"/>
        <v>5</v>
      </c>
      <c r="FU1171" s="101" t="str">
        <f t="shared" si="566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67"/>
        <v>专属强化石2</v>
      </c>
      <c r="FX1171" s="101">
        <f t="shared" si="568"/>
        <v>5</v>
      </c>
      <c r="FY1171" s="101" t="str">
        <f t="shared" si="569"/>
        <v>专属强化石3</v>
      </c>
      <c r="FZ1171" s="101">
        <f t="shared" si="570"/>
        <v>3</v>
      </c>
      <c r="GA1171" s="101">
        <f t="shared" si="552"/>
        <v>0.04</v>
      </c>
      <c r="GB1171" s="101">
        <f t="shared" si="553"/>
        <v>1</v>
      </c>
      <c r="GC1171" s="101">
        <f t="shared" si="554"/>
        <v>40</v>
      </c>
      <c r="GD1171" s="101">
        <f t="shared" si="555"/>
        <v>0</v>
      </c>
      <c r="GE1171" s="101">
        <f t="shared" si="556"/>
        <v>1</v>
      </c>
      <c r="GF1171" s="101">
        <f t="shared" si="557"/>
        <v>9</v>
      </c>
      <c r="GG1171" s="101">
        <f t="shared" si="558"/>
        <v>1.9E-2</v>
      </c>
      <c r="GH1171" s="101">
        <f t="shared" si="559"/>
        <v>1</v>
      </c>
      <c r="GI1171" s="101">
        <f t="shared" si="560"/>
        <v>18</v>
      </c>
      <c r="GJ1171" s="101">
        <f t="shared" si="561"/>
        <v>7.5899999999999995E-2</v>
      </c>
      <c r="GK1171" s="101">
        <f t="shared" si="562"/>
        <v>1</v>
      </c>
      <c r="GL1171" s="101">
        <f t="shared" si="563"/>
        <v>40</v>
      </c>
    </row>
    <row r="1172" spans="170:194" ht="16.5" x14ac:dyDescent="0.2">
      <c r="FN1172" s="101">
        <v>1167</v>
      </c>
      <c r="FO1172" s="101">
        <f t="shared" si="548"/>
        <v>42</v>
      </c>
      <c r="FP1172" s="101">
        <f t="shared" si="564"/>
        <v>15</v>
      </c>
      <c r="FQ1172" s="14">
        <f t="shared" si="565"/>
        <v>3</v>
      </c>
      <c r="FR1172" s="101" t="str">
        <f t="shared" si="549"/>
        <v>高顺专属武器-魂珠-5 6级</v>
      </c>
      <c r="FS1172" s="101">
        <f t="shared" si="550"/>
        <v>5</v>
      </c>
      <c r="FT1172" s="101">
        <f t="shared" si="551"/>
        <v>6</v>
      </c>
      <c r="FU1172" s="101" t="str">
        <f t="shared" si="566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67"/>
        <v>专属强化石2</v>
      </c>
      <c r="FX1172" s="101">
        <f t="shared" si="568"/>
        <v>8</v>
      </c>
      <c r="FY1172" s="101" t="str">
        <f t="shared" si="569"/>
        <v>专属强化石3</v>
      </c>
      <c r="FZ1172" s="101">
        <f t="shared" si="570"/>
        <v>5</v>
      </c>
      <c r="GA1172" s="101">
        <f t="shared" si="552"/>
        <v>0.04</v>
      </c>
      <c r="GB1172" s="101">
        <f t="shared" si="553"/>
        <v>1</v>
      </c>
      <c r="GC1172" s="101">
        <f t="shared" si="554"/>
        <v>39</v>
      </c>
      <c r="GD1172" s="101">
        <f t="shared" si="555"/>
        <v>0</v>
      </c>
      <c r="GE1172" s="101">
        <f t="shared" si="556"/>
        <v>1</v>
      </c>
      <c r="GF1172" s="101">
        <f t="shared" si="557"/>
        <v>9</v>
      </c>
      <c r="GG1172" s="101">
        <f t="shared" si="558"/>
        <v>1.95E-2</v>
      </c>
      <c r="GH1172" s="101">
        <f t="shared" si="559"/>
        <v>1</v>
      </c>
      <c r="GI1172" s="101">
        <f t="shared" si="560"/>
        <v>18</v>
      </c>
      <c r="GJ1172" s="101">
        <f t="shared" si="561"/>
        <v>7.7799999999999994E-2</v>
      </c>
      <c r="GK1172" s="101">
        <f t="shared" si="562"/>
        <v>1</v>
      </c>
      <c r="GL1172" s="101">
        <f t="shared" si="563"/>
        <v>39</v>
      </c>
    </row>
    <row r="1173" spans="170:194" ht="16.5" x14ac:dyDescent="0.2">
      <c r="FN1173" s="101">
        <v>1168</v>
      </c>
      <c r="FO1173" s="101">
        <f t="shared" si="548"/>
        <v>43</v>
      </c>
      <c r="FP1173" s="101">
        <f t="shared" si="564"/>
        <v>15</v>
      </c>
      <c r="FQ1173" s="14">
        <f t="shared" si="565"/>
        <v>3</v>
      </c>
      <c r="FR1173" s="101" t="str">
        <f t="shared" si="549"/>
        <v>高顺专属武器-魂珠-5 7级</v>
      </c>
      <c r="FS1173" s="101">
        <f t="shared" si="550"/>
        <v>5</v>
      </c>
      <c r="FT1173" s="101">
        <f t="shared" si="551"/>
        <v>7</v>
      </c>
      <c r="FU1173" s="101" t="str">
        <f t="shared" si="566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67"/>
        <v>专属强化石2</v>
      </c>
      <c r="FX1173" s="101">
        <f t="shared" si="568"/>
        <v>8</v>
      </c>
      <c r="FY1173" s="101" t="str">
        <f t="shared" si="569"/>
        <v>专属强化石3</v>
      </c>
      <c r="FZ1173" s="101">
        <f t="shared" si="570"/>
        <v>5</v>
      </c>
      <c r="GA1173" s="101">
        <f t="shared" si="552"/>
        <v>0.02</v>
      </c>
      <c r="GB1173" s="101">
        <f t="shared" si="553"/>
        <v>1</v>
      </c>
      <c r="GC1173" s="101">
        <f t="shared" si="554"/>
        <v>62</v>
      </c>
      <c r="GD1173" s="101">
        <f t="shared" si="555"/>
        <v>0</v>
      </c>
      <c r="GE1173" s="101">
        <f t="shared" si="556"/>
        <v>1</v>
      </c>
      <c r="GF1173" s="101">
        <f t="shared" si="557"/>
        <v>15</v>
      </c>
      <c r="GG1173" s="101">
        <f t="shared" si="558"/>
        <v>1.2E-2</v>
      </c>
      <c r="GH1173" s="101">
        <f t="shared" si="559"/>
        <v>1</v>
      </c>
      <c r="GI1173" s="101">
        <f t="shared" si="560"/>
        <v>29</v>
      </c>
      <c r="GJ1173" s="101">
        <f t="shared" si="561"/>
        <v>4.82E-2</v>
      </c>
      <c r="GK1173" s="101">
        <f t="shared" si="562"/>
        <v>1</v>
      </c>
      <c r="GL1173" s="101">
        <f t="shared" si="563"/>
        <v>62</v>
      </c>
    </row>
    <row r="1174" spans="170:194" ht="16.5" x14ac:dyDescent="0.2">
      <c r="FN1174" s="101">
        <v>1169</v>
      </c>
      <c r="FO1174" s="101">
        <f t="shared" ref="FO1174:FO1237" si="571">IF(FT1174&gt;0,(FS1174-1)*9+FT1174,0)</f>
        <v>44</v>
      </c>
      <c r="FP1174" s="101">
        <f t="shared" si="564"/>
        <v>15</v>
      </c>
      <c r="FQ1174" s="14">
        <f t="shared" si="565"/>
        <v>3</v>
      </c>
      <c r="FR1174" s="101" t="str">
        <f t="shared" ref="FR1174:FR1237" si="572">INDEX($FI$6:$FI$26,FP1174)&amp;"专属武器-魂珠-"&amp;FS1174&amp;" "&amp;FT1174&amp;"级"</f>
        <v>高顺专属武器-魂珠-5 8级</v>
      </c>
      <c r="FS1174" s="101">
        <f t="shared" ref="FS1174:FS1237" si="573">INT((FN1174-(FP1174-1)*80-1)/10)+1</f>
        <v>5</v>
      </c>
      <c r="FT1174" s="101">
        <f t="shared" ref="FT1174:FT1237" si="574">FN1174-(FP1174-1)*80-(FS1174-1)*10-1</f>
        <v>8</v>
      </c>
      <c r="FU1174" s="101" t="str">
        <f t="shared" si="566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67"/>
        <v>专属强化石2</v>
      </c>
      <c r="FX1174" s="101">
        <f t="shared" si="568"/>
        <v>11</v>
      </c>
      <c r="FY1174" s="101" t="str">
        <f t="shared" si="569"/>
        <v>专属强化石3</v>
      </c>
      <c r="FZ1174" s="101">
        <f t="shared" si="570"/>
        <v>7</v>
      </c>
      <c r="GA1174" s="101">
        <f t="shared" ref="GA1174:GA1237" si="575">IF($FT1174&gt;0,INDEX(EP$6:EP$77,$FO1174),"")</f>
        <v>0.02</v>
      </c>
      <c r="GB1174" s="101">
        <f t="shared" ref="GB1174:GB1237" si="576">IF($FT1174&gt;0,INDEX(EQ$6:EQ$77,$FO1174),"")</f>
        <v>1</v>
      </c>
      <c r="GC1174" s="101">
        <f t="shared" ref="GC1174:GC1237" si="577">IF($FT1174&gt;0,INDEX(ER$6:ER$77,$FO1174),"")</f>
        <v>72</v>
      </c>
      <c r="GD1174" s="101">
        <f t="shared" ref="GD1174:GD1237" si="578">IF($FT1174&gt;0,INDEX(EV$6:EV$77,$FO1174),"")</f>
        <v>0</v>
      </c>
      <c r="GE1174" s="101">
        <f t="shared" ref="GE1174:GE1237" si="579">IF($FT1174&gt;0,INDEX(EW$6:EW$77,$FO1174),"")</f>
        <v>1</v>
      </c>
      <c r="GF1174" s="101">
        <f t="shared" ref="GF1174:GF1237" si="580">IF($FT1174&gt;0,INDEX(EX$6:EX$77,$FO1174),"")</f>
        <v>17</v>
      </c>
      <c r="GG1174" s="101">
        <f t="shared" ref="GG1174:GG1237" si="581">IF($FT1174&gt;0,INDEX(EY$6:EY$77,$FO1174),"")</f>
        <v>1.04E-2</v>
      </c>
      <c r="GH1174" s="101">
        <f t="shared" ref="GH1174:GH1237" si="582">IF($FT1174&gt;0,INDEX(EZ$6:EZ$77,$FO1174),"")</f>
        <v>1</v>
      </c>
      <c r="GI1174" s="101">
        <f t="shared" ref="GI1174:GI1237" si="583">IF($FT1174&gt;0,INDEX(FA$6:FA$77,$FO1174),"")</f>
        <v>34</v>
      </c>
      <c r="GJ1174" s="101">
        <f t="shared" ref="GJ1174:GJ1237" si="584">IF($FT1174&gt;0,INDEX(FB$6:FB$77,$FO1174),"")</f>
        <v>4.1700000000000001E-2</v>
      </c>
      <c r="GK1174" s="101">
        <f t="shared" ref="GK1174:GK1237" si="585">IF($FT1174&gt;0,INDEX(FC$6:FC$77,$FO1174),"")</f>
        <v>1</v>
      </c>
      <c r="GL1174" s="101">
        <f t="shared" ref="GL1174:GL1237" si="586">IF($FT1174&gt;0,INDEX(FD$6:FD$77,$FO1174),"")</f>
        <v>72</v>
      </c>
    </row>
    <row r="1175" spans="170:194" ht="16.5" x14ac:dyDescent="0.2">
      <c r="FN1175" s="101">
        <v>1170</v>
      </c>
      <c r="FO1175" s="101">
        <f t="shared" si="571"/>
        <v>45</v>
      </c>
      <c r="FP1175" s="101">
        <f t="shared" si="564"/>
        <v>15</v>
      </c>
      <c r="FQ1175" s="14">
        <f t="shared" si="565"/>
        <v>3</v>
      </c>
      <c r="FR1175" s="101" t="str">
        <f t="shared" si="572"/>
        <v>高顺专属武器-魂珠-5 9级</v>
      </c>
      <c r="FS1175" s="101">
        <f t="shared" si="573"/>
        <v>5</v>
      </c>
      <c r="FT1175" s="101">
        <f t="shared" si="574"/>
        <v>9</v>
      </c>
      <c r="FU1175" s="101" t="str">
        <f t="shared" si="566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67"/>
        <v>专属强化石2</v>
      </c>
      <c r="FX1175" s="101">
        <f t="shared" si="568"/>
        <v>14</v>
      </c>
      <c r="FY1175" s="101" t="str">
        <f t="shared" si="569"/>
        <v>专属强化石3</v>
      </c>
      <c r="FZ1175" s="101">
        <f t="shared" si="570"/>
        <v>9</v>
      </c>
      <c r="GA1175" s="101">
        <f t="shared" si="575"/>
        <v>0.02</v>
      </c>
      <c r="GB1175" s="101">
        <f t="shared" si="576"/>
        <v>1</v>
      </c>
      <c r="GC1175" s="101">
        <f t="shared" si="577"/>
        <v>91</v>
      </c>
      <c r="GD1175" s="101">
        <f t="shared" si="578"/>
        <v>0</v>
      </c>
      <c r="GE1175" s="101">
        <f t="shared" si="579"/>
        <v>1</v>
      </c>
      <c r="GF1175" s="101">
        <f t="shared" si="580"/>
        <v>21</v>
      </c>
      <c r="GG1175" s="101">
        <f t="shared" si="581"/>
        <v>8.3000000000000001E-3</v>
      </c>
      <c r="GH1175" s="101">
        <f t="shared" si="582"/>
        <v>1</v>
      </c>
      <c r="GI1175" s="101">
        <f t="shared" si="583"/>
        <v>42</v>
      </c>
      <c r="GJ1175" s="101">
        <f t="shared" si="584"/>
        <v>3.3099999999999997E-2</v>
      </c>
      <c r="GK1175" s="101">
        <f t="shared" si="585"/>
        <v>1</v>
      </c>
      <c r="GL1175" s="101">
        <f t="shared" si="586"/>
        <v>91</v>
      </c>
    </row>
    <row r="1176" spans="170:194" ht="16.5" x14ac:dyDescent="0.2">
      <c r="FN1176" s="101">
        <v>1171</v>
      </c>
      <c r="FO1176" s="101">
        <f t="shared" si="571"/>
        <v>0</v>
      </c>
      <c r="FP1176" s="101">
        <f t="shared" si="564"/>
        <v>15</v>
      </c>
      <c r="FQ1176" s="14">
        <f t="shared" si="565"/>
        <v>3</v>
      </c>
      <c r="FR1176" s="101" t="str">
        <f t="shared" si="572"/>
        <v>高顺专属武器-魂珠-6 0级</v>
      </c>
      <c r="FS1176" s="101">
        <f t="shared" si="573"/>
        <v>6</v>
      </c>
      <c r="FT1176" s="101">
        <f t="shared" si="574"/>
        <v>0</v>
      </c>
      <c r="FU1176" s="101" t="str">
        <f t="shared" si="566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67"/>
        <v/>
      </c>
      <c r="FX1176" s="101" t="str">
        <f t="shared" si="568"/>
        <v/>
      </c>
      <c r="FY1176" s="101" t="str">
        <f t="shared" si="569"/>
        <v/>
      </c>
      <c r="FZ1176" s="101" t="str">
        <f t="shared" si="570"/>
        <v/>
      </c>
      <c r="GA1176" s="101" t="str">
        <f t="shared" si="575"/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0"/>
        <v/>
      </c>
      <c r="GG1176" s="101" t="str">
        <f t="shared" si="581"/>
        <v/>
      </c>
      <c r="GH1176" s="101" t="str">
        <f t="shared" si="582"/>
        <v/>
      </c>
      <c r="GI1176" s="101" t="str">
        <f t="shared" si="583"/>
        <v/>
      </c>
      <c r="GJ1176" s="101" t="str">
        <f t="shared" si="584"/>
        <v/>
      </c>
      <c r="GK1176" s="101" t="str">
        <f t="shared" si="585"/>
        <v/>
      </c>
      <c r="GL1176" s="101" t="str">
        <f t="shared" si="586"/>
        <v/>
      </c>
    </row>
    <row r="1177" spans="170:194" ht="16.5" x14ac:dyDescent="0.2">
      <c r="FN1177" s="101">
        <v>1172</v>
      </c>
      <c r="FO1177" s="101">
        <f t="shared" si="571"/>
        <v>46</v>
      </c>
      <c r="FP1177" s="101">
        <f t="shared" si="564"/>
        <v>15</v>
      </c>
      <c r="FQ1177" s="14">
        <f t="shared" si="565"/>
        <v>3</v>
      </c>
      <c r="FR1177" s="101" t="str">
        <f t="shared" si="572"/>
        <v>高顺专属武器-魂珠-6 1级</v>
      </c>
      <c r="FS1177" s="101">
        <f t="shared" si="573"/>
        <v>6</v>
      </c>
      <c r="FT1177" s="101">
        <f t="shared" si="574"/>
        <v>1</v>
      </c>
      <c r="FU1177" s="101" t="str">
        <f t="shared" si="566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67"/>
        <v>专属强化石3</v>
      </c>
      <c r="FX1177" s="101">
        <f t="shared" si="568"/>
        <v>5</v>
      </c>
      <c r="FY1177" s="101" t="str">
        <f t="shared" si="569"/>
        <v>专属强化石4</v>
      </c>
      <c r="FZ1177" s="101">
        <f t="shared" si="570"/>
        <v>1</v>
      </c>
      <c r="GA1177" s="101">
        <f t="shared" si="575"/>
        <v>0.17</v>
      </c>
      <c r="GB1177" s="101">
        <f t="shared" si="576"/>
        <v>1</v>
      </c>
      <c r="GC1177" s="101">
        <f t="shared" si="577"/>
        <v>9</v>
      </c>
      <c r="GD1177" s="101">
        <f t="shared" si="578"/>
        <v>0</v>
      </c>
      <c r="GE1177" s="101">
        <f t="shared" si="579"/>
        <v>1</v>
      </c>
      <c r="GF1177" s="101">
        <f t="shared" si="580"/>
        <v>2</v>
      </c>
      <c r="GG1177" s="101">
        <f t="shared" si="581"/>
        <v>8.2900000000000001E-2</v>
      </c>
      <c r="GH1177" s="101">
        <f t="shared" si="582"/>
        <v>1</v>
      </c>
      <c r="GI1177" s="101">
        <f t="shared" si="583"/>
        <v>4</v>
      </c>
      <c r="GJ1177" s="101">
        <f t="shared" si="584"/>
        <v>0.33139999999999997</v>
      </c>
      <c r="GK1177" s="101">
        <f t="shared" si="585"/>
        <v>1</v>
      </c>
      <c r="GL1177" s="101">
        <f t="shared" si="586"/>
        <v>9</v>
      </c>
    </row>
    <row r="1178" spans="170:194" ht="16.5" x14ac:dyDescent="0.2">
      <c r="FN1178" s="101">
        <v>1173</v>
      </c>
      <c r="FO1178" s="101">
        <f t="shared" si="571"/>
        <v>47</v>
      </c>
      <c r="FP1178" s="101">
        <f t="shared" si="564"/>
        <v>15</v>
      </c>
      <c r="FQ1178" s="14">
        <f t="shared" si="565"/>
        <v>3</v>
      </c>
      <c r="FR1178" s="101" t="str">
        <f t="shared" si="572"/>
        <v>高顺专属武器-魂珠-6 2级</v>
      </c>
      <c r="FS1178" s="101">
        <f t="shared" si="573"/>
        <v>6</v>
      </c>
      <c r="FT1178" s="101">
        <f t="shared" si="574"/>
        <v>2</v>
      </c>
      <c r="FU1178" s="101" t="str">
        <f t="shared" si="566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67"/>
        <v>专属强化石3</v>
      </c>
      <c r="FX1178" s="101">
        <f t="shared" si="568"/>
        <v>10</v>
      </c>
      <c r="FY1178" s="101" t="str">
        <f t="shared" si="569"/>
        <v>专属强化石4</v>
      </c>
      <c r="FZ1178" s="101">
        <f t="shared" si="570"/>
        <v>2</v>
      </c>
      <c r="GA1178" s="101">
        <f t="shared" si="575"/>
        <v>0.17</v>
      </c>
      <c r="GB1178" s="101">
        <f t="shared" si="576"/>
        <v>1</v>
      </c>
      <c r="GC1178" s="101">
        <f t="shared" si="577"/>
        <v>9</v>
      </c>
      <c r="GD1178" s="101">
        <f t="shared" si="578"/>
        <v>0</v>
      </c>
      <c r="GE1178" s="101">
        <f t="shared" si="579"/>
        <v>1</v>
      </c>
      <c r="GF1178" s="101">
        <f t="shared" si="580"/>
        <v>2</v>
      </c>
      <c r="GG1178" s="101">
        <f t="shared" si="581"/>
        <v>8.2900000000000001E-2</v>
      </c>
      <c r="GH1178" s="101">
        <f t="shared" si="582"/>
        <v>1</v>
      </c>
      <c r="GI1178" s="101">
        <f t="shared" si="583"/>
        <v>4</v>
      </c>
      <c r="GJ1178" s="101">
        <f t="shared" si="584"/>
        <v>0.33139999999999997</v>
      </c>
      <c r="GK1178" s="101">
        <f t="shared" si="585"/>
        <v>1</v>
      </c>
      <c r="GL1178" s="101">
        <f t="shared" si="586"/>
        <v>9</v>
      </c>
    </row>
    <row r="1179" spans="170:194" ht="16.5" x14ac:dyDescent="0.2">
      <c r="FN1179" s="101">
        <v>1174</v>
      </c>
      <c r="FO1179" s="101">
        <f t="shared" si="571"/>
        <v>48</v>
      </c>
      <c r="FP1179" s="101">
        <f t="shared" si="564"/>
        <v>15</v>
      </c>
      <c r="FQ1179" s="14">
        <f t="shared" si="565"/>
        <v>3</v>
      </c>
      <c r="FR1179" s="101" t="str">
        <f t="shared" si="572"/>
        <v>高顺专属武器-魂珠-6 3级</v>
      </c>
      <c r="FS1179" s="101">
        <f t="shared" si="573"/>
        <v>6</v>
      </c>
      <c r="FT1179" s="101">
        <f t="shared" si="574"/>
        <v>3</v>
      </c>
      <c r="FU1179" s="101" t="str">
        <f t="shared" si="566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67"/>
        <v>专属强化石3</v>
      </c>
      <c r="FX1179" s="101">
        <f t="shared" si="568"/>
        <v>10</v>
      </c>
      <c r="FY1179" s="101" t="str">
        <f t="shared" si="569"/>
        <v>专属强化石4</v>
      </c>
      <c r="FZ1179" s="101">
        <f t="shared" si="570"/>
        <v>2</v>
      </c>
      <c r="GA1179" s="101">
        <f t="shared" si="575"/>
        <v>0.11</v>
      </c>
      <c r="GB1179" s="101">
        <f t="shared" si="576"/>
        <v>1</v>
      </c>
      <c r="GC1179" s="101">
        <f t="shared" si="577"/>
        <v>14</v>
      </c>
      <c r="GD1179" s="101">
        <f t="shared" si="578"/>
        <v>0</v>
      </c>
      <c r="GE1179" s="101">
        <f t="shared" si="579"/>
        <v>1</v>
      </c>
      <c r="GF1179" s="101">
        <f t="shared" si="580"/>
        <v>3</v>
      </c>
      <c r="GG1179" s="101">
        <f t="shared" si="581"/>
        <v>5.5199999999999999E-2</v>
      </c>
      <c r="GH1179" s="101">
        <f t="shared" si="582"/>
        <v>1</v>
      </c>
      <c r="GI1179" s="101">
        <f t="shared" si="583"/>
        <v>6</v>
      </c>
      <c r="GJ1179" s="101">
        <f t="shared" si="584"/>
        <v>0.221</v>
      </c>
      <c r="GK1179" s="101">
        <f t="shared" si="585"/>
        <v>1</v>
      </c>
      <c r="GL1179" s="101">
        <f t="shared" si="586"/>
        <v>14</v>
      </c>
    </row>
    <row r="1180" spans="170:194" ht="16.5" x14ac:dyDescent="0.2">
      <c r="FN1180" s="101">
        <v>1175</v>
      </c>
      <c r="FO1180" s="101">
        <f t="shared" si="571"/>
        <v>49</v>
      </c>
      <c r="FP1180" s="101">
        <f t="shared" si="564"/>
        <v>15</v>
      </c>
      <c r="FQ1180" s="14">
        <f t="shared" si="565"/>
        <v>3</v>
      </c>
      <c r="FR1180" s="101" t="str">
        <f t="shared" si="572"/>
        <v>高顺专属武器-魂珠-6 4级</v>
      </c>
      <c r="FS1180" s="101">
        <f t="shared" si="573"/>
        <v>6</v>
      </c>
      <c r="FT1180" s="101">
        <f t="shared" si="574"/>
        <v>4</v>
      </c>
      <c r="FU1180" s="101" t="str">
        <f t="shared" si="566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67"/>
        <v>专属强化石3</v>
      </c>
      <c r="FX1180" s="101">
        <f t="shared" si="568"/>
        <v>15</v>
      </c>
      <c r="FY1180" s="101" t="str">
        <f t="shared" si="569"/>
        <v>专属强化石4</v>
      </c>
      <c r="FZ1180" s="101">
        <f t="shared" si="570"/>
        <v>3</v>
      </c>
      <c r="GA1180" s="101">
        <f t="shared" si="575"/>
        <v>0.1</v>
      </c>
      <c r="GB1180" s="101">
        <f t="shared" si="576"/>
        <v>1</v>
      </c>
      <c r="GC1180" s="101">
        <f t="shared" si="577"/>
        <v>15</v>
      </c>
      <c r="GD1180" s="101">
        <f t="shared" si="578"/>
        <v>0</v>
      </c>
      <c r="GE1180" s="101">
        <f t="shared" si="579"/>
        <v>1</v>
      </c>
      <c r="GF1180" s="101">
        <f t="shared" si="580"/>
        <v>4</v>
      </c>
      <c r="GG1180" s="101">
        <f t="shared" si="581"/>
        <v>4.9700000000000001E-2</v>
      </c>
      <c r="GH1180" s="101">
        <f t="shared" si="582"/>
        <v>1</v>
      </c>
      <c r="GI1180" s="101">
        <f t="shared" si="583"/>
        <v>7</v>
      </c>
      <c r="GJ1180" s="101">
        <f t="shared" si="584"/>
        <v>0.19889999999999999</v>
      </c>
      <c r="GK1180" s="101">
        <f t="shared" si="585"/>
        <v>1</v>
      </c>
      <c r="GL1180" s="101">
        <f t="shared" si="586"/>
        <v>15</v>
      </c>
    </row>
    <row r="1181" spans="170:194" ht="16.5" x14ac:dyDescent="0.2">
      <c r="FN1181" s="101">
        <v>1176</v>
      </c>
      <c r="FO1181" s="101">
        <f t="shared" si="571"/>
        <v>50</v>
      </c>
      <c r="FP1181" s="101">
        <f t="shared" si="564"/>
        <v>15</v>
      </c>
      <c r="FQ1181" s="14">
        <f t="shared" si="565"/>
        <v>3</v>
      </c>
      <c r="FR1181" s="101" t="str">
        <f t="shared" si="572"/>
        <v>高顺专属武器-魂珠-6 5级</v>
      </c>
      <c r="FS1181" s="101">
        <f t="shared" si="573"/>
        <v>6</v>
      </c>
      <c r="FT1181" s="101">
        <f t="shared" si="574"/>
        <v>5</v>
      </c>
      <c r="FU1181" s="101" t="str">
        <f t="shared" si="566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67"/>
        <v>专属强化石3</v>
      </c>
      <c r="FX1181" s="101">
        <f t="shared" si="568"/>
        <v>15</v>
      </c>
      <c r="FY1181" s="101" t="str">
        <f t="shared" si="569"/>
        <v>专属强化石4</v>
      </c>
      <c r="FZ1181" s="101">
        <f t="shared" si="570"/>
        <v>3</v>
      </c>
      <c r="GA1181" s="101">
        <f t="shared" si="575"/>
        <v>0.06</v>
      </c>
      <c r="GB1181" s="101">
        <f t="shared" si="576"/>
        <v>1</v>
      </c>
      <c r="GC1181" s="101">
        <f t="shared" si="577"/>
        <v>24</v>
      </c>
      <c r="GD1181" s="101">
        <f t="shared" si="578"/>
        <v>0</v>
      </c>
      <c r="GE1181" s="101">
        <f t="shared" si="579"/>
        <v>1</v>
      </c>
      <c r="GF1181" s="101">
        <f t="shared" si="580"/>
        <v>6</v>
      </c>
      <c r="GG1181" s="101">
        <f t="shared" si="581"/>
        <v>3.1099999999999999E-2</v>
      </c>
      <c r="GH1181" s="101">
        <f t="shared" si="582"/>
        <v>1</v>
      </c>
      <c r="GI1181" s="101">
        <f t="shared" si="583"/>
        <v>11</v>
      </c>
      <c r="GJ1181" s="101">
        <f t="shared" si="584"/>
        <v>0.12429999999999999</v>
      </c>
      <c r="GK1181" s="101">
        <f t="shared" si="585"/>
        <v>1</v>
      </c>
      <c r="GL1181" s="101">
        <f t="shared" si="586"/>
        <v>24</v>
      </c>
    </row>
    <row r="1182" spans="170:194" ht="16.5" x14ac:dyDescent="0.2">
      <c r="FN1182" s="101">
        <v>1177</v>
      </c>
      <c r="FO1182" s="101">
        <f t="shared" si="571"/>
        <v>51</v>
      </c>
      <c r="FP1182" s="101">
        <f t="shared" si="564"/>
        <v>15</v>
      </c>
      <c r="FQ1182" s="14">
        <f t="shared" si="565"/>
        <v>3</v>
      </c>
      <c r="FR1182" s="101" t="str">
        <f t="shared" si="572"/>
        <v>高顺专属武器-魂珠-6 6级</v>
      </c>
      <c r="FS1182" s="101">
        <f t="shared" si="573"/>
        <v>6</v>
      </c>
      <c r="FT1182" s="101">
        <f t="shared" si="574"/>
        <v>6</v>
      </c>
      <c r="FU1182" s="101" t="str">
        <f t="shared" si="566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67"/>
        <v>专属强化石3</v>
      </c>
      <c r="FX1182" s="101">
        <f t="shared" si="568"/>
        <v>20</v>
      </c>
      <c r="FY1182" s="101" t="str">
        <f t="shared" si="569"/>
        <v>专属强化石4</v>
      </c>
      <c r="FZ1182" s="101">
        <f t="shared" si="570"/>
        <v>4</v>
      </c>
      <c r="GA1182" s="101">
        <f t="shared" si="575"/>
        <v>0.05</v>
      </c>
      <c r="GB1182" s="101">
        <f t="shared" si="576"/>
        <v>1</v>
      </c>
      <c r="GC1182" s="101">
        <f t="shared" si="577"/>
        <v>29</v>
      </c>
      <c r="GD1182" s="101">
        <f t="shared" si="578"/>
        <v>0</v>
      </c>
      <c r="GE1182" s="101">
        <f t="shared" si="579"/>
        <v>1</v>
      </c>
      <c r="GF1182" s="101">
        <f t="shared" si="580"/>
        <v>7</v>
      </c>
      <c r="GG1182" s="101">
        <f t="shared" si="581"/>
        <v>2.5499999999999998E-2</v>
      </c>
      <c r="GH1182" s="101">
        <f t="shared" si="582"/>
        <v>1</v>
      </c>
      <c r="GI1182" s="101">
        <f t="shared" si="583"/>
        <v>14</v>
      </c>
      <c r="GJ1182" s="101">
        <f t="shared" si="584"/>
        <v>0.10199999999999999</v>
      </c>
      <c r="GK1182" s="101">
        <f t="shared" si="585"/>
        <v>1</v>
      </c>
      <c r="GL1182" s="101">
        <f t="shared" si="586"/>
        <v>29</v>
      </c>
    </row>
    <row r="1183" spans="170:194" ht="16.5" x14ac:dyDescent="0.2">
      <c r="FN1183" s="101">
        <v>1178</v>
      </c>
      <c r="FO1183" s="101">
        <f t="shared" si="571"/>
        <v>52</v>
      </c>
      <c r="FP1183" s="101">
        <f t="shared" si="564"/>
        <v>15</v>
      </c>
      <c r="FQ1183" s="14">
        <f t="shared" si="565"/>
        <v>3</v>
      </c>
      <c r="FR1183" s="101" t="str">
        <f t="shared" si="572"/>
        <v>高顺专属武器-魂珠-6 7级</v>
      </c>
      <c r="FS1183" s="101">
        <f t="shared" si="573"/>
        <v>6</v>
      </c>
      <c r="FT1183" s="101">
        <f t="shared" si="574"/>
        <v>7</v>
      </c>
      <c r="FU1183" s="101" t="str">
        <f t="shared" si="566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67"/>
        <v>专属强化石3</v>
      </c>
      <c r="FX1183" s="101">
        <f t="shared" si="568"/>
        <v>25</v>
      </c>
      <c r="FY1183" s="101" t="str">
        <f t="shared" si="569"/>
        <v>专属强化石4</v>
      </c>
      <c r="FZ1183" s="101">
        <f t="shared" si="570"/>
        <v>5</v>
      </c>
      <c r="GA1183" s="101">
        <f t="shared" si="575"/>
        <v>0.04</v>
      </c>
      <c r="GB1183" s="101">
        <f t="shared" si="576"/>
        <v>1</v>
      </c>
      <c r="GC1183" s="101">
        <f t="shared" si="577"/>
        <v>38</v>
      </c>
      <c r="GD1183" s="101">
        <f t="shared" si="578"/>
        <v>0</v>
      </c>
      <c r="GE1183" s="101">
        <f t="shared" si="579"/>
        <v>1</v>
      </c>
      <c r="GF1183" s="101">
        <f t="shared" si="580"/>
        <v>9</v>
      </c>
      <c r="GG1183" s="101">
        <f t="shared" si="581"/>
        <v>1.9699999999999999E-2</v>
      </c>
      <c r="GH1183" s="101">
        <f t="shared" si="582"/>
        <v>1</v>
      </c>
      <c r="GI1183" s="101">
        <f t="shared" si="583"/>
        <v>18</v>
      </c>
      <c r="GJ1183" s="101">
        <f t="shared" si="584"/>
        <v>7.8899999999999998E-2</v>
      </c>
      <c r="GK1183" s="101">
        <f t="shared" si="585"/>
        <v>1</v>
      </c>
      <c r="GL1183" s="101">
        <f t="shared" si="586"/>
        <v>38</v>
      </c>
    </row>
    <row r="1184" spans="170:194" ht="16.5" x14ac:dyDescent="0.2">
      <c r="FN1184" s="101">
        <v>1179</v>
      </c>
      <c r="FO1184" s="101">
        <f t="shared" si="571"/>
        <v>53</v>
      </c>
      <c r="FP1184" s="101">
        <f t="shared" si="564"/>
        <v>15</v>
      </c>
      <c r="FQ1184" s="14">
        <f t="shared" si="565"/>
        <v>3</v>
      </c>
      <c r="FR1184" s="101" t="str">
        <f t="shared" si="572"/>
        <v>高顺专属武器-魂珠-6 8级</v>
      </c>
      <c r="FS1184" s="101">
        <f t="shared" si="573"/>
        <v>6</v>
      </c>
      <c r="FT1184" s="101">
        <f t="shared" si="574"/>
        <v>8</v>
      </c>
      <c r="FU1184" s="101" t="str">
        <f t="shared" si="566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67"/>
        <v>专属强化石3</v>
      </c>
      <c r="FX1184" s="101">
        <f t="shared" si="568"/>
        <v>35</v>
      </c>
      <c r="FY1184" s="101" t="str">
        <f t="shared" si="569"/>
        <v>专属强化石4</v>
      </c>
      <c r="FZ1184" s="101">
        <f t="shared" si="570"/>
        <v>7</v>
      </c>
      <c r="GA1184" s="101">
        <f t="shared" si="575"/>
        <v>0.03</v>
      </c>
      <c r="GB1184" s="101">
        <f t="shared" si="576"/>
        <v>1</v>
      </c>
      <c r="GC1184" s="101">
        <f t="shared" si="577"/>
        <v>44</v>
      </c>
      <c r="GD1184" s="101">
        <f t="shared" si="578"/>
        <v>0</v>
      </c>
      <c r="GE1184" s="101">
        <f t="shared" si="579"/>
        <v>1</v>
      </c>
      <c r="GF1184" s="101">
        <f t="shared" si="580"/>
        <v>10</v>
      </c>
      <c r="GG1184" s="101">
        <f t="shared" si="581"/>
        <v>1.7100000000000001E-2</v>
      </c>
      <c r="GH1184" s="101">
        <f t="shared" si="582"/>
        <v>1</v>
      </c>
      <c r="GI1184" s="101">
        <f t="shared" si="583"/>
        <v>21</v>
      </c>
      <c r="GJ1184" s="101">
        <f t="shared" si="584"/>
        <v>6.8199999999999997E-2</v>
      </c>
      <c r="GK1184" s="101">
        <f t="shared" si="585"/>
        <v>1</v>
      </c>
      <c r="GL1184" s="101">
        <f t="shared" si="586"/>
        <v>44</v>
      </c>
    </row>
    <row r="1185" spans="170:194" ht="16.5" x14ac:dyDescent="0.2">
      <c r="FN1185" s="101">
        <v>1180</v>
      </c>
      <c r="FO1185" s="101">
        <f t="shared" si="571"/>
        <v>54</v>
      </c>
      <c r="FP1185" s="101">
        <f t="shared" si="564"/>
        <v>15</v>
      </c>
      <c r="FQ1185" s="14">
        <f t="shared" si="565"/>
        <v>3</v>
      </c>
      <c r="FR1185" s="101" t="str">
        <f t="shared" si="572"/>
        <v>高顺专属武器-魂珠-6 9级</v>
      </c>
      <c r="FS1185" s="101">
        <f t="shared" si="573"/>
        <v>6</v>
      </c>
      <c r="FT1185" s="101">
        <f t="shared" si="574"/>
        <v>9</v>
      </c>
      <c r="FU1185" s="101" t="str">
        <f t="shared" si="566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67"/>
        <v>专属强化石3</v>
      </c>
      <c r="FX1185" s="101">
        <f t="shared" si="568"/>
        <v>40</v>
      </c>
      <c r="FY1185" s="101" t="str">
        <f t="shared" si="569"/>
        <v>专属强化石4</v>
      </c>
      <c r="FZ1185" s="101">
        <f t="shared" si="570"/>
        <v>8</v>
      </c>
      <c r="GA1185" s="101">
        <f t="shared" si="575"/>
        <v>0.02</v>
      </c>
      <c r="GB1185" s="101">
        <f t="shared" si="576"/>
        <v>1</v>
      </c>
      <c r="GC1185" s="101">
        <f t="shared" si="577"/>
        <v>62</v>
      </c>
      <c r="GD1185" s="101">
        <f t="shared" si="578"/>
        <v>0</v>
      </c>
      <c r="GE1185" s="101">
        <f t="shared" si="579"/>
        <v>1</v>
      </c>
      <c r="GF1185" s="101">
        <f t="shared" si="580"/>
        <v>15</v>
      </c>
      <c r="GG1185" s="101">
        <f t="shared" si="581"/>
        <v>1.21E-2</v>
      </c>
      <c r="GH1185" s="101">
        <f t="shared" si="582"/>
        <v>1</v>
      </c>
      <c r="GI1185" s="101">
        <f t="shared" si="583"/>
        <v>29</v>
      </c>
      <c r="GJ1185" s="101">
        <f t="shared" si="584"/>
        <v>4.82E-2</v>
      </c>
      <c r="GK1185" s="101">
        <f t="shared" si="585"/>
        <v>1</v>
      </c>
      <c r="GL1185" s="101">
        <f t="shared" si="586"/>
        <v>62</v>
      </c>
    </row>
    <row r="1186" spans="170:194" ht="16.5" x14ac:dyDescent="0.2">
      <c r="FN1186" s="101">
        <v>1181</v>
      </c>
      <c r="FO1186" s="101">
        <f t="shared" si="571"/>
        <v>0</v>
      </c>
      <c r="FP1186" s="101">
        <f t="shared" si="564"/>
        <v>15</v>
      </c>
      <c r="FQ1186" s="14">
        <f t="shared" si="565"/>
        <v>3</v>
      </c>
      <c r="FR1186" s="101" t="str">
        <f t="shared" si="572"/>
        <v>高顺专属武器-魂珠-7 0级</v>
      </c>
      <c r="FS1186" s="101">
        <f t="shared" si="573"/>
        <v>7</v>
      </c>
      <c r="FT1186" s="101">
        <f t="shared" si="574"/>
        <v>0</v>
      </c>
      <c r="FU1186" s="101" t="str">
        <f t="shared" si="566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67"/>
        <v/>
      </c>
      <c r="FX1186" s="101" t="str">
        <f t="shared" si="568"/>
        <v/>
      </c>
      <c r="FY1186" s="101" t="str">
        <f t="shared" si="569"/>
        <v/>
      </c>
      <c r="FZ1186" s="101" t="str">
        <f t="shared" si="570"/>
        <v/>
      </c>
      <c r="GA1186" s="101" t="str">
        <f t="shared" si="575"/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0"/>
        <v/>
      </c>
      <c r="GG1186" s="101" t="str">
        <f t="shared" si="581"/>
        <v/>
      </c>
      <c r="GH1186" s="101" t="str">
        <f t="shared" si="582"/>
        <v/>
      </c>
      <c r="GI1186" s="101" t="str">
        <f t="shared" si="583"/>
        <v/>
      </c>
      <c r="GJ1186" s="101" t="str">
        <f t="shared" si="584"/>
        <v/>
      </c>
      <c r="GK1186" s="101" t="str">
        <f t="shared" si="585"/>
        <v/>
      </c>
      <c r="GL1186" s="101" t="str">
        <f t="shared" si="586"/>
        <v/>
      </c>
    </row>
    <row r="1187" spans="170:194" ht="16.5" x14ac:dyDescent="0.2">
      <c r="FN1187" s="101">
        <v>1182</v>
      </c>
      <c r="FO1187" s="101">
        <f t="shared" si="571"/>
        <v>55</v>
      </c>
      <c r="FP1187" s="101">
        <f t="shared" si="564"/>
        <v>15</v>
      </c>
      <c r="FQ1187" s="14">
        <f t="shared" si="565"/>
        <v>3</v>
      </c>
      <c r="FR1187" s="101" t="str">
        <f t="shared" si="572"/>
        <v>高顺专属武器-魂珠-7 1级</v>
      </c>
      <c r="FS1187" s="101">
        <f t="shared" si="573"/>
        <v>7</v>
      </c>
      <c r="FT1187" s="101">
        <f t="shared" si="574"/>
        <v>1</v>
      </c>
      <c r="FU1187" s="101" t="str">
        <f t="shared" si="566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67"/>
        <v>专属强化石3</v>
      </c>
      <c r="FX1187" s="101">
        <f t="shared" si="568"/>
        <v>6</v>
      </c>
      <c r="FY1187" s="101" t="str">
        <f t="shared" si="569"/>
        <v>专属强化石4</v>
      </c>
      <c r="FZ1187" s="101">
        <f t="shared" si="570"/>
        <v>2</v>
      </c>
      <c r="GA1187" s="101">
        <f t="shared" si="575"/>
        <v>0.2</v>
      </c>
      <c r="GB1187" s="101">
        <f t="shared" si="576"/>
        <v>1</v>
      </c>
      <c r="GC1187" s="101">
        <f t="shared" si="577"/>
        <v>8</v>
      </c>
      <c r="GD1187" s="101">
        <f t="shared" si="578"/>
        <v>0</v>
      </c>
      <c r="GE1187" s="101">
        <f t="shared" si="579"/>
        <v>1</v>
      </c>
      <c r="GF1187" s="101">
        <f t="shared" si="580"/>
        <v>2</v>
      </c>
      <c r="GG1187" s="101">
        <f t="shared" si="581"/>
        <v>9.9400000000000002E-2</v>
      </c>
      <c r="GH1187" s="101">
        <f t="shared" si="582"/>
        <v>1</v>
      </c>
      <c r="GI1187" s="101">
        <f t="shared" si="583"/>
        <v>4</v>
      </c>
      <c r="GJ1187" s="101">
        <f t="shared" si="584"/>
        <v>0.3977</v>
      </c>
      <c r="GK1187" s="101">
        <f t="shared" si="585"/>
        <v>1</v>
      </c>
      <c r="GL1187" s="101">
        <f t="shared" si="586"/>
        <v>8</v>
      </c>
    </row>
    <row r="1188" spans="170:194" ht="16.5" x14ac:dyDescent="0.2">
      <c r="FN1188" s="101">
        <v>1183</v>
      </c>
      <c r="FO1188" s="101">
        <f t="shared" si="571"/>
        <v>56</v>
      </c>
      <c r="FP1188" s="101">
        <f t="shared" si="564"/>
        <v>15</v>
      </c>
      <c r="FQ1188" s="14">
        <f t="shared" si="565"/>
        <v>3</v>
      </c>
      <c r="FR1188" s="101" t="str">
        <f t="shared" si="572"/>
        <v>高顺专属武器-魂珠-7 2级</v>
      </c>
      <c r="FS1188" s="101">
        <f t="shared" si="573"/>
        <v>7</v>
      </c>
      <c r="FT1188" s="101">
        <f t="shared" si="574"/>
        <v>2</v>
      </c>
      <c r="FU1188" s="101" t="str">
        <f t="shared" si="566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67"/>
        <v>专属强化石3</v>
      </c>
      <c r="FX1188" s="101">
        <f t="shared" si="568"/>
        <v>6</v>
      </c>
      <c r="FY1188" s="101" t="str">
        <f t="shared" si="569"/>
        <v>专属强化石4</v>
      </c>
      <c r="FZ1188" s="101">
        <f t="shared" si="570"/>
        <v>2</v>
      </c>
      <c r="GA1188" s="101">
        <f t="shared" si="575"/>
        <v>0.1</v>
      </c>
      <c r="GB1188" s="101">
        <f t="shared" si="576"/>
        <v>1</v>
      </c>
      <c r="GC1188" s="101">
        <f t="shared" si="577"/>
        <v>15</v>
      </c>
      <c r="GD1188" s="101">
        <f t="shared" si="578"/>
        <v>0</v>
      </c>
      <c r="GE1188" s="101">
        <f t="shared" si="579"/>
        <v>1</v>
      </c>
      <c r="GF1188" s="101">
        <f t="shared" si="580"/>
        <v>4</v>
      </c>
      <c r="GG1188" s="101">
        <f t="shared" si="581"/>
        <v>4.9700000000000001E-2</v>
      </c>
      <c r="GH1188" s="101">
        <f t="shared" si="582"/>
        <v>1</v>
      </c>
      <c r="GI1188" s="101">
        <f t="shared" si="583"/>
        <v>7</v>
      </c>
      <c r="GJ1188" s="101">
        <f t="shared" si="584"/>
        <v>0.19889999999999999</v>
      </c>
      <c r="GK1188" s="101">
        <f t="shared" si="585"/>
        <v>1</v>
      </c>
      <c r="GL1188" s="101">
        <f t="shared" si="586"/>
        <v>15</v>
      </c>
    </row>
    <row r="1189" spans="170:194" ht="16.5" x14ac:dyDescent="0.2">
      <c r="FN1189" s="101">
        <v>1184</v>
      </c>
      <c r="FO1189" s="101">
        <f t="shared" si="571"/>
        <v>57</v>
      </c>
      <c r="FP1189" s="101">
        <f t="shared" si="564"/>
        <v>15</v>
      </c>
      <c r="FQ1189" s="14">
        <f t="shared" si="565"/>
        <v>3</v>
      </c>
      <c r="FR1189" s="101" t="str">
        <f t="shared" si="572"/>
        <v>高顺专属武器-魂珠-7 3级</v>
      </c>
      <c r="FS1189" s="101">
        <f t="shared" si="573"/>
        <v>7</v>
      </c>
      <c r="FT1189" s="101">
        <f t="shared" si="574"/>
        <v>3</v>
      </c>
      <c r="FU1189" s="101" t="str">
        <f t="shared" si="566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67"/>
        <v>专属强化石3</v>
      </c>
      <c r="FX1189" s="101">
        <f t="shared" si="568"/>
        <v>9</v>
      </c>
      <c r="FY1189" s="101" t="str">
        <f t="shared" si="569"/>
        <v>专属强化石4</v>
      </c>
      <c r="FZ1189" s="101">
        <f t="shared" si="570"/>
        <v>3</v>
      </c>
      <c r="GA1189" s="101">
        <f t="shared" si="575"/>
        <v>0.1</v>
      </c>
      <c r="GB1189" s="101">
        <f t="shared" si="576"/>
        <v>1</v>
      </c>
      <c r="GC1189" s="101">
        <f t="shared" si="577"/>
        <v>15</v>
      </c>
      <c r="GD1189" s="101">
        <f t="shared" si="578"/>
        <v>0</v>
      </c>
      <c r="GE1189" s="101">
        <f t="shared" si="579"/>
        <v>1</v>
      </c>
      <c r="GF1189" s="101">
        <f t="shared" si="580"/>
        <v>4</v>
      </c>
      <c r="GG1189" s="101">
        <f t="shared" si="581"/>
        <v>4.9700000000000001E-2</v>
      </c>
      <c r="GH1189" s="101">
        <f t="shared" si="582"/>
        <v>1</v>
      </c>
      <c r="GI1189" s="101">
        <f t="shared" si="583"/>
        <v>7</v>
      </c>
      <c r="GJ1189" s="101">
        <f t="shared" si="584"/>
        <v>0.19889999999999999</v>
      </c>
      <c r="GK1189" s="101">
        <f t="shared" si="585"/>
        <v>1</v>
      </c>
      <c r="GL1189" s="101">
        <f t="shared" si="586"/>
        <v>15</v>
      </c>
    </row>
    <row r="1190" spans="170:194" ht="16.5" x14ac:dyDescent="0.2">
      <c r="FN1190" s="101">
        <v>1185</v>
      </c>
      <c r="FO1190" s="101">
        <f t="shared" si="571"/>
        <v>58</v>
      </c>
      <c r="FP1190" s="101">
        <f t="shared" si="564"/>
        <v>15</v>
      </c>
      <c r="FQ1190" s="14">
        <f t="shared" si="565"/>
        <v>3</v>
      </c>
      <c r="FR1190" s="101" t="str">
        <f t="shared" si="572"/>
        <v>高顺专属武器-魂珠-7 4级</v>
      </c>
      <c r="FS1190" s="101">
        <f t="shared" si="573"/>
        <v>7</v>
      </c>
      <c r="FT1190" s="101">
        <f t="shared" si="574"/>
        <v>4</v>
      </c>
      <c r="FU1190" s="101" t="str">
        <f t="shared" si="566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67"/>
        <v>专属强化石3</v>
      </c>
      <c r="FX1190" s="101">
        <f t="shared" si="568"/>
        <v>12</v>
      </c>
      <c r="FY1190" s="101" t="str">
        <f t="shared" si="569"/>
        <v>专属强化石4</v>
      </c>
      <c r="FZ1190" s="101">
        <f t="shared" si="570"/>
        <v>4</v>
      </c>
      <c r="GA1190" s="101">
        <f t="shared" si="575"/>
        <v>0.08</v>
      </c>
      <c r="GB1190" s="101">
        <f t="shared" si="576"/>
        <v>1</v>
      </c>
      <c r="GC1190" s="101">
        <f t="shared" si="577"/>
        <v>19</v>
      </c>
      <c r="GD1190" s="101">
        <f t="shared" si="578"/>
        <v>0</v>
      </c>
      <c r="GE1190" s="101">
        <f t="shared" si="579"/>
        <v>1</v>
      </c>
      <c r="GF1190" s="101">
        <f t="shared" si="580"/>
        <v>4</v>
      </c>
      <c r="GG1190" s="101">
        <f t="shared" si="581"/>
        <v>3.9800000000000002E-2</v>
      </c>
      <c r="GH1190" s="101">
        <f t="shared" si="582"/>
        <v>1</v>
      </c>
      <c r="GI1190" s="101">
        <f t="shared" si="583"/>
        <v>9</v>
      </c>
      <c r="GJ1190" s="101">
        <f t="shared" si="584"/>
        <v>0.15909999999999999</v>
      </c>
      <c r="GK1190" s="101">
        <f t="shared" si="585"/>
        <v>1</v>
      </c>
      <c r="GL1190" s="101">
        <f t="shared" si="586"/>
        <v>19</v>
      </c>
    </row>
    <row r="1191" spans="170:194" ht="16.5" x14ac:dyDescent="0.2">
      <c r="FN1191" s="101">
        <v>1186</v>
      </c>
      <c r="FO1191" s="101">
        <f t="shared" si="571"/>
        <v>59</v>
      </c>
      <c r="FP1191" s="101">
        <f t="shared" si="564"/>
        <v>15</v>
      </c>
      <c r="FQ1191" s="14">
        <f t="shared" si="565"/>
        <v>3</v>
      </c>
      <c r="FR1191" s="101" t="str">
        <f t="shared" si="572"/>
        <v>高顺专属武器-魂珠-7 5级</v>
      </c>
      <c r="FS1191" s="101">
        <f t="shared" si="573"/>
        <v>7</v>
      </c>
      <c r="FT1191" s="101">
        <f t="shared" si="574"/>
        <v>5</v>
      </c>
      <c r="FU1191" s="101" t="str">
        <f t="shared" si="566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67"/>
        <v>专属强化石3</v>
      </c>
      <c r="FX1191" s="101">
        <f t="shared" si="568"/>
        <v>12</v>
      </c>
      <c r="FY1191" s="101" t="str">
        <f t="shared" si="569"/>
        <v>专属强化石4</v>
      </c>
      <c r="FZ1191" s="101">
        <f t="shared" si="570"/>
        <v>4</v>
      </c>
      <c r="GA1191" s="101">
        <f t="shared" si="575"/>
        <v>0.05</v>
      </c>
      <c r="GB1191" s="101">
        <f t="shared" si="576"/>
        <v>1</v>
      </c>
      <c r="GC1191" s="101">
        <f t="shared" si="577"/>
        <v>30</v>
      </c>
      <c r="GD1191" s="101">
        <f t="shared" si="578"/>
        <v>0</v>
      </c>
      <c r="GE1191" s="101">
        <f t="shared" si="579"/>
        <v>1</v>
      </c>
      <c r="GF1191" s="101">
        <f t="shared" si="580"/>
        <v>7</v>
      </c>
      <c r="GG1191" s="101">
        <f t="shared" si="581"/>
        <v>2.4899999999999999E-2</v>
      </c>
      <c r="GH1191" s="101">
        <f t="shared" si="582"/>
        <v>1</v>
      </c>
      <c r="GI1191" s="101">
        <f t="shared" si="583"/>
        <v>14</v>
      </c>
      <c r="GJ1191" s="101">
        <f t="shared" si="584"/>
        <v>9.9400000000000002E-2</v>
      </c>
      <c r="GK1191" s="101">
        <f t="shared" si="585"/>
        <v>1</v>
      </c>
      <c r="GL1191" s="101">
        <f t="shared" si="586"/>
        <v>30</v>
      </c>
    </row>
    <row r="1192" spans="170:194" ht="16.5" x14ac:dyDescent="0.2">
      <c r="FN1192" s="101">
        <v>1187</v>
      </c>
      <c r="FO1192" s="101">
        <f t="shared" si="571"/>
        <v>60</v>
      </c>
      <c r="FP1192" s="101">
        <f t="shared" si="564"/>
        <v>15</v>
      </c>
      <c r="FQ1192" s="14">
        <f t="shared" si="565"/>
        <v>3</v>
      </c>
      <c r="FR1192" s="101" t="str">
        <f t="shared" si="572"/>
        <v>高顺专属武器-魂珠-7 6级</v>
      </c>
      <c r="FS1192" s="101">
        <f t="shared" si="573"/>
        <v>7</v>
      </c>
      <c r="FT1192" s="101">
        <f t="shared" si="574"/>
        <v>6</v>
      </c>
      <c r="FU1192" s="101" t="str">
        <f t="shared" si="566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67"/>
        <v>专属强化石3</v>
      </c>
      <c r="FX1192" s="101">
        <f t="shared" si="568"/>
        <v>15</v>
      </c>
      <c r="FY1192" s="101" t="str">
        <f t="shared" si="569"/>
        <v>专属强化石4</v>
      </c>
      <c r="FZ1192" s="101">
        <f t="shared" si="570"/>
        <v>5</v>
      </c>
      <c r="GA1192" s="101">
        <f t="shared" si="575"/>
        <v>0.04</v>
      </c>
      <c r="GB1192" s="101">
        <f t="shared" si="576"/>
        <v>1</v>
      </c>
      <c r="GC1192" s="101">
        <f t="shared" si="577"/>
        <v>39</v>
      </c>
      <c r="GD1192" s="101">
        <f t="shared" si="578"/>
        <v>0</v>
      </c>
      <c r="GE1192" s="101">
        <f t="shared" si="579"/>
        <v>1</v>
      </c>
      <c r="GF1192" s="101">
        <f t="shared" si="580"/>
        <v>9</v>
      </c>
      <c r="GG1192" s="101">
        <f t="shared" si="581"/>
        <v>1.9099999999999999E-2</v>
      </c>
      <c r="GH1192" s="101">
        <f t="shared" si="582"/>
        <v>1</v>
      </c>
      <c r="GI1192" s="101">
        <f t="shared" si="583"/>
        <v>18</v>
      </c>
      <c r="GJ1192" s="101">
        <f t="shared" si="584"/>
        <v>7.6499999999999999E-2</v>
      </c>
      <c r="GK1192" s="101">
        <f t="shared" si="585"/>
        <v>1</v>
      </c>
      <c r="GL1192" s="101">
        <f t="shared" si="586"/>
        <v>39</v>
      </c>
    </row>
    <row r="1193" spans="170:194" ht="16.5" x14ac:dyDescent="0.2">
      <c r="FN1193" s="101">
        <v>1188</v>
      </c>
      <c r="FO1193" s="101">
        <f t="shared" si="571"/>
        <v>61</v>
      </c>
      <c r="FP1193" s="101">
        <f t="shared" si="564"/>
        <v>15</v>
      </c>
      <c r="FQ1193" s="14">
        <f t="shared" si="565"/>
        <v>3</v>
      </c>
      <c r="FR1193" s="101" t="str">
        <f t="shared" si="572"/>
        <v>高顺专属武器-魂珠-7 7级</v>
      </c>
      <c r="FS1193" s="101">
        <f t="shared" si="573"/>
        <v>7</v>
      </c>
      <c r="FT1193" s="101">
        <f t="shared" si="574"/>
        <v>7</v>
      </c>
      <c r="FU1193" s="101" t="str">
        <f t="shared" si="566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67"/>
        <v>专属强化石3</v>
      </c>
      <c r="FX1193" s="101">
        <f t="shared" si="568"/>
        <v>21</v>
      </c>
      <c r="FY1193" s="101" t="str">
        <f t="shared" si="569"/>
        <v>专属强化石4</v>
      </c>
      <c r="FZ1193" s="101">
        <f t="shared" si="570"/>
        <v>7</v>
      </c>
      <c r="GA1193" s="101">
        <f t="shared" si="575"/>
        <v>0.03</v>
      </c>
      <c r="GB1193" s="101">
        <f t="shared" si="576"/>
        <v>1</v>
      </c>
      <c r="GC1193" s="101">
        <f t="shared" si="577"/>
        <v>45</v>
      </c>
      <c r="GD1193" s="101">
        <f t="shared" si="578"/>
        <v>0</v>
      </c>
      <c r="GE1193" s="101">
        <f t="shared" si="579"/>
        <v>1</v>
      </c>
      <c r="GF1193" s="101">
        <f t="shared" si="580"/>
        <v>11</v>
      </c>
      <c r="GG1193" s="101">
        <f t="shared" si="581"/>
        <v>1.66E-2</v>
      </c>
      <c r="GH1193" s="101">
        <f t="shared" si="582"/>
        <v>1</v>
      </c>
      <c r="GI1193" s="101">
        <f t="shared" si="583"/>
        <v>21</v>
      </c>
      <c r="GJ1193" s="101">
        <f t="shared" si="584"/>
        <v>6.6299999999999998E-2</v>
      </c>
      <c r="GK1193" s="101">
        <f t="shared" si="585"/>
        <v>1</v>
      </c>
      <c r="GL1193" s="101">
        <f t="shared" si="586"/>
        <v>45</v>
      </c>
    </row>
    <row r="1194" spans="170:194" ht="16.5" x14ac:dyDescent="0.2">
      <c r="FN1194" s="101">
        <v>1189</v>
      </c>
      <c r="FO1194" s="101">
        <f t="shared" si="571"/>
        <v>62</v>
      </c>
      <c r="FP1194" s="101">
        <f t="shared" si="564"/>
        <v>15</v>
      </c>
      <c r="FQ1194" s="14">
        <f t="shared" si="565"/>
        <v>3</v>
      </c>
      <c r="FR1194" s="101" t="str">
        <f t="shared" si="572"/>
        <v>高顺专属武器-魂珠-7 8级</v>
      </c>
      <c r="FS1194" s="101">
        <f t="shared" si="573"/>
        <v>7</v>
      </c>
      <c r="FT1194" s="101">
        <f t="shared" si="574"/>
        <v>8</v>
      </c>
      <c r="FU1194" s="101" t="str">
        <f t="shared" si="566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67"/>
        <v>专属强化石3</v>
      </c>
      <c r="FX1194" s="101">
        <f t="shared" si="568"/>
        <v>24</v>
      </c>
      <c r="FY1194" s="101" t="str">
        <f t="shared" si="569"/>
        <v>专属强化石4</v>
      </c>
      <c r="FZ1194" s="101">
        <f t="shared" si="570"/>
        <v>8</v>
      </c>
      <c r="GA1194" s="101">
        <f t="shared" si="575"/>
        <v>0.02</v>
      </c>
      <c r="GB1194" s="101">
        <f t="shared" si="576"/>
        <v>1</v>
      </c>
      <c r="GC1194" s="101">
        <f t="shared" si="577"/>
        <v>64</v>
      </c>
      <c r="GD1194" s="101">
        <f t="shared" si="578"/>
        <v>0</v>
      </c>
      <c r="GE1194" s="101">
        <f t="shared" si="579"/>
        <v>1</v>
      </c>
      <c r="GF1194" s="101">
        <f t="shared" si="580"/>
        <v>15</v>
      </c>
      <c r="GG1194" s="101">
        <f t="shared" si="581"/>
        <v>1.17E-2</v>
      </c>
      <c r="GH1194" s="101">
        <f t="shared" si="582"/>
        <v>1</v>
      </c>
      <c r="GI1194" s="101">
        <f t="shared" si="583"/>
        <v>30</v>
      </c>
      <c r="GJ1194" s="101">
        <f t="shared" si="584"/>
        <v>4.6800000000000001E-2</v>
      </c>
      <c r="GK1194" s="101">
        <f t="shared" si="585"/>
        <v>1</v>
      </c>
      <c r="GL1194" s="101">
        <f t="shared" si="586"/>
        <v>64</v>
      </c>
    </row>
    <row r="1195" spans="170:194" ht="16.5" x14ac:dyDescent="0.2">
      <c r="FN1195" s="101">
        <v>1190</v>
      </c>
      <c r="FO1195" s="101">
        <f t="shared" si="571"/>
        <v>63</v>
      </c>
      <c r="FP1195" s="101">
        <f t="shared" si="564"/>
        <v>15</v>
      </c>
      <c r="FQ1195" s="14">
        <f t="shared" si="565"/>
        <v>3</v>
      </c>
      <c r="FR1195" s="101" t="str">
        <f t="shared" si="572"/>
        <v>高顺专属武器-魂珠-7 9级</v>
      </c>
      <c r="FS1195" s="101">
        <f t="shared" si="573"/>
        <v>7</v>
      </c>
      <c r="FT1195" s="101">
        <f t="shared" si="574"/>
        <v>9</v>
      </c>
      <c r="FU1195" s="101" t="str">
        <f t="shared" si="566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67"/>
        <v>专属强化石3</v>
      </c>
      <c r="FX1195" s="101">
        <f t="shared" si="568"/>
        <v>30</v>
      </c>
      <c r="FY1195" s="101" t="str">
        <f t="shared" si="569"/>
        <v>专属强化石4</v>
      </c>
      <c r="FZ1195" s="101">
        <f t="shared" si="570"/>
        <v>10</v>
      </c>
      <c r="GA1195" s="101">
        <f t="shared" si="575"/>
        <v>0.02</v>
      </c>
      <c r="GB1195" s="101">
        <f t="shared" si="576"/>
        <v>1</v>
      </c>
      <c r="GC1195" s="101">
        <f t="shared" si="577"/>
        <v>83</v>
      </c>
      <c r="GD1195" s="101">
        <f t="shared" si="578"/>
        <v>0</v>
      </c>
      <c r="GE1195" s="101">
        <f t="shared" si="579"/>
        <v>1</v>
      </c>
      <c r="GF1195" s="101">
        <f t="shared" si="580"/>
        <v>19</v>
      </c>
      <c r="GG1195" s="101">
        <f t="shared" si="581"/>
        <v>8.9999999999999993E-3</v>
      </c>
      <c r="GH1195" s="101">
        <f t="shared" si="582"/>
        <v>1</v>
      </c>
      <c r="GI1195" s="101">
        <f t="shared" si="583"/>
        <v>39</v>
      </c>
      <c r="GJ1195" s="101">
        <f t="shared" si="584"/>
        <v>3.6200000000000003E-2</v>
      </c>
      <c r="GK1195" s="101">
        <f t="shared" si="585"/>
        <v>1</v>
      </c>
      <c r="GL1195" s="101">
        <f t="shared" si="586"/>
        <v>83</v>
      </c>
    </row>
    <row r="1196" spans="170:194" ht="16.5" x14ac:dyDescent="0.2">
      <c r="FN1196" s="101">
        <v>1191</v>
      </c>
      <c r="FO1196" s="101">
        <f t="shared" si="571"/>
        <v>0</v>
      </c>
      <c r="FP1196" s="101">
        <f t="shared" si="564"/>
        <v>15</v>
      </c>
      <c r="FQ1196" s="14">
        <f t="shared" si="565"/>
        <v>3</v>
      </c>
      <c r="FR1196" s="101" t="str">
        <f t="shared" si="572"/>
        <v>高顺专属武器-魂珠-8 0级</v>
      </c>
      <c r="FS1196" s="101">
        <f t="shared" si="573"/>
        <v>8</v>
      </c>
      <c r="FT1196" s="101">
        <f t="shared" si="574"/>
        <v>0</v>
      </c>
      <c r="FU1196" s="101" t="str">
        <f t="shared" si="566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67"/>
        <v/>
      </c>
      <c r="FX1196" s="101" t="str">
        <f t="shared" si="568"/>
        <v/>
      </c>
      <c r="FY1196" s="101" t="str">
        <f t="shared" si="569"/>
        <v/>
      </c>
      <c r="FZ1196" s="101" t="str">
        <f t="shared" si="570"/>
        <v/>
      </c>
      <c r="GA1196" s="101" t="str">
        <f t="shared" si="575"/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0"/>
        <v/>
      </c>
      <c r="GG1196" s="101" t="str">
        <f t="shared" si="581"/>
        <v/>
      </c>
      <c r="GH1196" s="101" t="str">
        <f t="shared" si="582"/>
        <v/>
      </c>
      <c r="GI1196" s="101" t="str">
        <f t="shared" si="583"/>
        <v/>
      </c>
      <c r="GJ1196" s="101" t="str">
        <f t="shared" si="584"/>
        <v/>
      </c>
      <c r="GK1196" s="101" t="str">
        <f t="shared" si="585"/>
        <v/>
      </c>
      <c r="GL1196" s="101" t="str">
        <f t="shared" si="586"/>
        <v/>
      </c>
    </row>
    <row r="1197" spans="170:194" ht="16.5" x14ac:dyDescent="0.2">
      <c r="FN1197" s="101">
        <v>1192</v>
      </c>
      <c r="FO1197" s="101">
        <f t="shared" si="571"/>
        <v>64</v>
      </c>
      <c r="FP1197" s="101">
        <f t="shared" si="564"/>
        <v>15</v>
      </c>
      <c r="FQ1197" s="14">
        <f t="shared" si="565"/>
        <v>3</v>
      </c>
      <c r="FR1197" s="101" t="str">
        <f t="shared" si="572"/>
        <v>高顺专属武器-魂珠-8 1级</v>
      </c>
      <c r="FS1197" s="101">
        <f t="shared" si="573"/>
        <v>8</v>
      </c>
      <c r="FT1197" s="101">
        <f t="shared" si="574"/>
        <v>1</v>
      </c>
      <c r="FU1197" s="101" t="str">
        <f t="shared" si="566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67"/>
        <v>专属强化石4</v>
      </c>
      <c r="FX1197" s="101">
        <f t="shared" si="568"/>
        <v>5</v>
      </c>
      <c r="FY1197" s="101" t="str">
        <f t="shared" si="569"/>
        <v/>
      </c>
      <c r="FZ1197" s="101" t="str">
        <f t="shared" si="570"/>
        <v/>
      </c>
      <c r="GA1197" s="101">
        <f t="shared" si="575"/>
        <v>0.11</v>
      </c>
      <c r="GB1197" s="101">
        <f t="shared" si="576"/>
        <v>1</v>
      </c>
      <c r="GC1197" s="101">
        <f t="shared" si="577"/>
        <v>13</v>
      </c>
      <c r="GD1197" s="101">
        <f t="shared" si="578"/>
        <v>0</v>
      </c>
      <c r="GE1197" s="101">
        <f t="shared" si="579"/>
        <v>1</v>
      </c>
      <c r="GF1197" s="101">
        <f t="shared" si="580"/>
        <v>3</v>
      </c>
      <c r="GG1197" s="101">
        <f t="shared" si="581"/>
        <v>5.6500000000000002E-2</v>
      </c>
      <c r="GH1197" s="101">
        <f t="shared" si="582"/>
        <v>1</v>
      </c>
      <c r="GI1197" s="101">
        <f t="shared" si="583"/>
        <v>6</v>
      </c>
      <c r="GJ1197" s="101">
        <f t="shared" si="584"/>
        <v>0.22600000000000001</v>
      </c>
      <c r="GK1197" s="101">
        <f t="shared" si="585"/>
        <v>1</v>
      </c>
      <c r="GL1197" s="101">
        <f t="shared" si="586"/>
        <v>13</v>
      </c>
    </row>
    <row r="1198" spans="170:194" ht="16.5" x14ac:dyDescent="0.2">
      <c r="FN1198" s="101">
        <v>1193</v>
      </c>
      <c r="FO1198" s="101">
        <f t="shared" si="571"/>
        <v>65</v>
      </c>
      <c r="FP1198" s="101">
        <f t="shared" si="564"/>
        <v>15</v>
      </c>
      <c r="FQ1198" s="14">
        <f t="shared" si="565"/>
        <v>3</v>
      </c>
      <c r="FR1198" s="101" t="str">
        <f t="shared" si="572"/>
        <v>高顺专属武器-魂珠-8 2级</v>
      </c>
      <c r="FS1198" s="101">
        <f t="shared" si="573"/>
        <v>8</v>
      </c>
      <c r="FT1198" s="101">
        <f t="shared" si="574"/>
        <v>2</v>
      </c>
      <c r="FU1198" s="101" t="str">
        <f t="shared" si="566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67"/>
        <v>专属强化石4</v>
      </c>
      <c r="FX1198" s="101">
        <f t="shared" si="568"/>
        <v>8</v>
      </c>
      <c r="FY1198" s="101" t="str">
        <f t="shared" si="569"/>
        <v/>
      </c>
      <c r="FZ1198" s="101" t="str">
        <f t="shared" si="570"/>
        <v/>
      </c>
      <c r="GA1198" s="101">
        <f t="shared" si="575"/>
        <v>0.09</v>
      </c>
      <c r="GB1198" s="101">
        <f t="shared" si="576"/>
        <v>1</v>
      </c>
      <c r="GC1198" s="101">
        <f t="shared" si="577"/>
        <v>17</v>
      </c>
      <c r="GD1198" s="101">
        <f t="shared" si="578"/>
        <v>0</v>
      </c>
      <c r="GE1198" s="101">
        <f t="shared" si="579"/>
        <v>1</v>
      </c>
      <c r="GF1198" s="101">
        <f t="shared" si="580"/>
        <v>4</v>
      </c>
      <c r="GG1198" s="101">
        <f t="shared" si="581"/>
        <v>4.5199999999999997E-2</v>
      </c>
      <c r="GH1198" s="101">
        <f t="shared" si="582"/>
        <v>1</v>
      </c>
      <c r="GI1198" s="101">
        <f t="shared" si="583"/>
        <v>8</v>
      </c>
      <c r="GJ1198" s="101">
        <f t="shared" si="584"/>
        <v>0.18079999999999999</v>
      </c>
      <c r="GK1198" s="101">
        <f t="shared" si="585"/>
        <v>1</v>
      </c>
      <c r="GL1198" s="101">
        <f t="shared" si="586"/>
        <v>17</v>
      </c>
    </row>
    <row r="1199" spans="170:194" ht="16.5" x14ac:dyDescent="0.2">
      <c r="FN1199" s="101">
        <v>1194</v>
      </c>
      <c r="FO1199" s="101">
        <f t="shared" si="571"/>
        <v>66</v>
      </c>
      <c r="FP1199" s="101">
        <f t="shared" si="564"/>
        <v>15</v>
      </c>
      <c r="FQ1199" s="14">
        <f t="shared" si="565"/>
        <v>3</v>
      </c>
      <c r="FR1199" s="101" t="str">
        <f t="shared" si="572"/>
        <v>高顺专属武器-魂珠-8 3级</v>
      </c>
      <c r="FS1199" s="101">
        <f t="shared" si="573"/>
        <v>8</v>
      </c>
      <c r="FT1199" s="101">
        <f t="shared" si="574"/>
        <v>3</v>
      </c>
      <c r="FU1199" s="101" t="str">
        <f t="shared" si="566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67"/>
        <v>专属强化石4</v>
      </c>
      <c r="FX1199" s="101">
        <f t="shared" si="568"/>
        <v>10</v>
      </c>
      <c r="FY1199" s="101" t="str">
        <f t="shared" si="569"/>
        <v/>
      </c>
      <c r="FZ1199" s="101" t="str">
        <f t="shared" si="570"/>
        <v/>
      </c>
      <c r="GA1199" s="101">
        <f t="shared" si="575"/>
        <v>0.08</v>
      </c>
      <c r="GB1199" s="101">
        <f t="shared" si="576"/>
        <v>1</v>
      </c>
      <c r="GC1199" s="101">
        <f t="shared" si="577"/>
        <v>20</v>
      </c>
      <c r="GD1199" s="101">
        <f t="shared" si="578"/>
        <v>0</v>
      </c>
      <c r="GE1199" s="101">
        <f t="shared" si="579"/>
        <v>1</v>
      </c>
      <c r="GF1199" s="101">
        <f t="shared" si="580"/>
        <v>5</v>
      </c>
      <c r="GG1199" s="101">
        <f t="shared" si="581"/>
        <v>3.7699999999999997E-2</v>
      </c>
      <c r="GH1199" s="101">
        <f t="shared" si="582"/>
        <v>1</v>
      </c>
      <c r="GI1199" s="101">
        <f t="shared" si="583"/>
        <v>9</v>
      </c>
      <c r="GJ1199" s="101">
        <f t="shared" si="584"/>
        <v>0.1507</v>
      </c>
      <c r="GK1199" s="101">
        <f t="shared" si="585"/>
        <v>1</v>
      </c>
      <c r="GL1199" s="101">
        <f t="shared" si="586"/>
        <v>20</v>
      </c>
    </row>
    <row r="1200" spans="170:194" ht="16.5" x14ac:dyDescent="0.2">
      <c r="FN1200" s="101">
        <v>1195</v>
      </c>
      <c r="FO1200" s="101">
        <f t="shared" si="571"/>
        <v>67</v>
      </c>
      <c r="FP1200" s="101">
        <f t="shared" si="564"/>
        <v>15</v>
      </c>
      <c r="FQ1200" s="14">
        <f t="shared" si="565"/>
        <v>3</v>
      </c>
      <c r="FR1200" s="101" t="str">
        <f t="shared" si="572"/>
        <v>高顺专属武器-魂珠-8 4级</v>
      </c>
      <c r="FS1200" s="101">
        <f t="shared" si="573"/>
        <v>8</v>
      </c>
      <c r="FT1200" s="101">
        <f t="shared" si="574"/>
        <v>4</v>
      </c>
      <c r="FU1200" s="101" t="str">
        <f t="shared" si="566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67"/>
        <v>专属强化石4</v>
      </c>
      <c r="FX1200" s="101">
        <f t="shared" si="568"/>
        <v>12</v>
      </c>
      <c r="FY1200" s="101" t="str">
        <f t="shared" si="569"/>
        <v/>
      </c>
      <c r="FZ1200" s="101" t="str">
        <f t="shared" si="570"/>
        <v/>
      </c>
      <c r="GA1200" s="101">
        <f t="shared" si="575"/>
        <v>0.05</v>
      </c>
      <c r="GB1200" s="101">
        <f t="shared" si="576"/>
        <v>1</v>
      </c>
      <c r="GC1200" s="101">
        <f t="shared" si="577"/>
        <v>28</v>
      </c>
      <c r="GD1200" s="101">
        <f t="shared" si="578"/>
        <v>0</v>
      </c>
      <c r="GE1200" s="101">
        <f t="shared" si="579"/>
        <v>1</v>
      </c>
      <c r="GF1200" s="101">
        <f t="shared" si="580"/>
        <v>6</v>
      </c>
      <c r="GG1200" s="101">
        <f t="shared" si="581"/>
        <v>2.7099999999999999E-2</v>
      </c>
      <c r="GH1200" s="101">
        <f t="shared" si="582"/>
        <v>1</v>
      </c>
      <c r="GI1200" s="101">
        <f t="shared" si="583"/>
        <v>13</v>
      </c>
      <c r="GJ1200" s="101">
        <f t="shared" si="584"/>
        <v>0.1085</v>
      </c>
      <c r="GK1200" s="101">
        <f t="shared" si="585"/>
        <v>1</v>
      </c>
      <c r="GL1200" s="101">
        <f t="shared" si="586"/>
        <v>28</v>
      </c>
    </row>
    <row r="1201" spans="170:194" ht="16.5" x14ac:dyDescent="0.2">
      <c r="FN1201" s="101">
        <v>1196</v>
      </c>
      <c r="FO1201" s="101">
        <f t="shared" si="571"/>
        <v>68</v>
      </c>
      <c r="FP1201" s="101">
        <f t="shared" si="564"/>
        <v>15</v>
      </c>
      <c r="FQ1201" s="14">
        <f t="shared" si="565"/>
        <v>3</v>
      </c>
      <c r="FR1201" s="101" t="str">
        <f t="shared" si="572"/>
        <v>高顺专属武器-魂珠-8 5级</v>
      </c>
      <c r="FS1201" s="101">
        <f t="shared" si="573"/>
        <v>8</v>
      </c>
      <c r="FT1201" s="101">
        <f t="shared" si="574"/>
        <v>5</v>
      </c>
      <c r="FU1201" s="101" t="str">
        <f t="shared" si="566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67"/>
        <v>专属强化石4</v>
      </c>
      <c r="FX1201" s="101">
        <f t="shared" si="568"/>
        <v>15</v>
      </c>
      <c r="FY1201" s="101" t="str">
        <f t="shared" si="569"/>
        <v/>
      </c>
      <c r="FZ1201" s="101" t="str">
        <f t="shared" si="570"/>
        <v/>
      </c>
      <c r="GA1201" s="101">
        <f t="shared" si="575"/>
        <v>0.04</v>
      </c>
      <c r="GB1201" s="101">
        <f t="shared" si="576"/>
        <v>1</v>
      </c>
      <c r="GC1201" s="101">
        <f t="shared" si="577"/>
        <v>35</v>
      </c>
      <c r="GD1201" s="101">
        <f t="shared" si="578"/>
        <v>0</v>
      </c>
      <c r="GE1201" s="101">
        <f t="shared" si="579"/>
        <v>1</v>
      </c>
      <c r="GF1201" s="101">
        <f t="shared" si="580"/>
        <v>8</v>
      </c>
      <c r="GG1201" s="101">
        <f t="shared" si="581"/>
        <v>2.12E-2</v>
      </c>
      <c r="GH1201" s="101">
        <f t="shared" si="582"/>
        <v>1</v>
      </c>
      <c r="GI1201" s="101">
        <f t="shared" si="583"/>
        <v>17</v>
      </c>
      <c r="GJ1201" s="101">
        <f t="shared" si="584"/>
        <v>8.4699999999999998E-2</v>
      </c>
      <c r="GK1201" s="101">
        <f t="shared" si="585"/>
        <v>1</v>
      </c>
      <c r="GL1201" s="101">
        <f t="shared" si="586"/>
        <v>35</v>
      </c>
    </row>
    <row r="1202" spans="170:194" ht="16.5" x14ac:dyDescent="0.2">
      <c r="FN1202" s="101">
        <v>1197</v>
      </c>
      <c r="FO1202" s="101">
        <f t="shared" si="571"/>
        <v>69</v>
      </c>
      <c r="FP1202" s="101">
        <f t="shared" si="564"/>
        <v>15</v>
      </c>
      <c r="FQ1202" s="14">
        <f t="shared" si="565"/>
        <v>3</v>
      </c>
      <c r="FR1202" s="101" t="str">
        <f t="shared" si="572"/>
        <v>高顺专属武器-魂珠-8 6级</v>
      </c>
      <c r="FS1202" s="101">
        <f t="shared" si="573"/>
        <v>8</v>
      </c>
      <c r="FT1202" s="101">
        <f t="shared" si="574"/>
        <v>6</v>
      </c>
      <c r="FU1202" s="101" t="str">
        <f t="shared" si="566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67"/>
        <v>专属强化石4</v>
      </c>
      <c r="FX1202" s="101">
        <f t="shared" si="568"/>
        <v>18</v>
      </c>
      <c r="FY1202" s="101" t="str">
        <f t="shared" si="569"/>
        <v/>
      </c>
      <c r="FZ1202" s="101" t="str">
        <f t="shared" si="570"/>
        <v/>
      </c>
      <c r="GA1202" s="101">
        <f t="shared" si="575"/>
        <v>0.03</v>
      </c>
      <c r="GB1202" s="101">
        <f t="shared" si="576"/>
        <v>1</v>
      </c>
      <c r="GC1202" s="101">
        <f t="shared" si="577"/>
        <v>48</v>
      </c>
      <c r="GD1202" s="101">
        <f t="shared" si="578"/>
        <v>0</v>
      </c>
      <c r="GE1202" s="101">
        <f t="shared" si="579"/>
        <v>1</v>
      </c>
      <c r="GF1202" s="101">
        <f t="shared" si="580"/>
        <v>11</v>
      </c>
      <c r="GG1202" s="101">
        <f t="shared" si="581"/>
        <v>1.5599999999999999E-2</v>
      </c>
      <c r="GH1202" s="101">
        <f t="shared" si="582"/>
        <v>1</v>
      </c>
      <c r="GI1202" s="101">
        <f t="shared" si="583"/>
        <v>22</v>
      </c>
      <c r="GJ1202" s="101">
        <f t="shared" si="584"/>
        <v>6.2600000000000003E-2</v>
      </c>
      <c r="GK1202" s="101">
        <f t="shared" si="585"/>
        <v>1</v>
      </c>
      <c r="GL1202" s="101">
        <f t="shared" si="586"/>
        <v>48</v>
      </c>
    </row>
    <row r="1203" spans="170:194" ht="16.5" x14ac:dyDescent="0.2">
      <c r="FN1203" s="101">
        <v>1198</v>
      </c>
      <c r="FO1203" s="101">
        <f t="shared" si="571"/>
        <v>70</v>
      </c>
      <c r="FP1203" s="101">
        <f t="shared" si="564"/>
        <v>15</v>
      </c>
      <c r="FQ1203" s="14">
        <f t="shared" si="565"/>
        <v>3</v>
      </c>
      <c r="FR1203" s="101" t="str">
        <f t="shared" si="572"/>
        <v>高顺专属武器-魂珠-8 7级</v>
      </c>
      <c r="FS1203" s="101">
        <f t="shared" si="573"/>
        <v>8</v>
      </c>
      <c r="FT1203" s="101">
        <f t="shared" si="574"/>
        <v>7</v>
      </c>
      <c r="FU1203" s="101" t="str">
        <f t="shared" si="566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67"/>
        <v>专属强化石4</v>
      </c>
      <c r="FX1203" s="101">
        <f t="shared" si="568"/>
        <v>25</v>
      </c>
      <c r="FY1203" s="101" t="str">
        <f t="shared" si="569"/>
        <v/>
      </c>
      <c r="FZ1203" s="101" t="str">
        <f t="shared" si="570"/>
        <v/>
      </c>
      <c r="GA1203" s="101">
        <f t="shared" si="575"/>
        <v>0.03</v>
      </c>
      <c r="GB1203" s="101">
        <f t="shared" si="576"/>
        <v>1</v>
      </c>
      <c r="GC1203" s="101">
        <f t="shared" si="577"/>
        <v>56</v>
      </c>
      <c r="GD1203" s="101">
        <f t="shared" si="578"/>
        <v>0</v>
      </c>
      <c r="GE1203" s="101">
        <f t="shared" si="579"/>
        <v>1</v>
      </c>
      <c r="GF1203" s="101">
        <f t="shared" si="580"/>
        <v>13</v>
      </c>
      <c r="GG1203" s="101">
        <f t="shared" si="581"/>
        <v>1.35E-2</v>
      </c>
      <c r="GH1203" s="101">
        <f t="shared" si="582"/>
        <v>1</v>
      </c>
      <c r="GI1203" s="101">
        <f t="shared" si="583"/>
        <v>26</v>
      </c>
      <c r="GJ1203" s="101">
        <f t="shared" si="584"/>
        <v>5.3800000000000001E-2</v>
      </c>
      <c r="GK1203" s="101">
        <f t="shared" si="585"/>
        <v>1</v>
      </c>
      <c r="GL1203" s="101">
        <f t="shared" si="586"/>
        <v>56</v>
      </c>
    </row>
    <row r="1204" spans="170:194" ht="16.5" x14ac:dyDescent="0.2">
      <c r="FN1204" s="101">
        <v>1199</v>
      </c>
      <c r="FO1204" s="101">
        <f t="shared" si="571"/>
        <v>71</v>
      </c>
      <c r="FP1204" s="101">
        <f t="shared" si="564"/>
        <v>15</v>
      </c>
      <c r="FQ1204" s="14">
        <f t="shared" si="565"/>
        <v>3</v>
      </c>
      <c r="FR1204" s="101" t="str">
        <f t="shared" si="572"/>
        <v>高顺专属武器-魂珠-8 8级</v>
      </c>
      <c r="FS1204" s="101">
        <f t="shared" si="573"/>
        <v>8</v>
      </c>
      <c r="FT1204" s="101">
        <f t="shared" si="574"/>
        <v>8</v>
      </c>
      <c r="FU1204" s="101" t="str">
        <f t="shared" si="566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67"/>
        <v>专属强化石4</v>
      </c>
      <c r="FX1204" s="101">
        <f t="shared" si="568"/>
        <v>30</v>
      </c>
      <c r="FY1204" s="101" t="str">
        <f t="shared" si="569"/>
        <v/>
      </c>
      <c r="FZ1204" s="101" t="str">
        <f t="shared" si="570"/>
        <v/>
      </c>
      <c r="GA1204" s="101">
        <f t="shared" si="575"/>
        <v>0.02</v>
      </c>
      <c r="GB1204" s="101">
        <f t="shared" si="576"/>
        <v>1</v>
      </c>
      <c r="GC1204" s="101">
        <f t="shared" si="577"/>
        <v>75</v>
      </c>
      <c r="GD1204" s="101">
        <f t="shared" si="578"/>
        <v>0</v>
      </c>
      <c r="GE1204" s="101">
        <f t="shared" si="579"/>
        <v>1</v>
      </c>
      <c r="GF1204" s="101">
        <f t="shared" si="580"/>
        <v>18</v>
      </c>
      <c r="GG1204" s="101">
        <f t="shared" si="581"/>
        <v>0.01</v>
      </c>
      <c r="GH1204" s="101">
        <f t="shared" si="582"/>
        <v>1</v>
      </c>
      <c r="GI1204" s="101">
        <f t="shared" si="583"/>
        <v>35</v>
      </c>
      <c r="GJ1204" s="101">
        <f t="shared" si="584"/>
        <v>3.9899999999999998E-2</v>
      </c>
      <c r="GK1204" s="101">
        <f t="shared" si="585"/>
        <v>1</v>
      </c>
      <c r="GL1204" s="101">
        <f t="shared" si="586"/>
        <v>75</v>
      </c>
    </row>
    <row r="1205" spans="170:194" ht="16.5" x14ac:dyDescent="0.2">
      <c r="FN1205" s="101">
        <v>1200</v>
      </c>
      <c r="FO1205" s="101">
        <f t="shared" si="571"/>
        <v>72</v>
      </c>
      <c r="FP1205" s="101">
        <f t="shared" si="564"/>
        <v>15</v>
      </c>
      <c r="FQ1205" s="14">
        <f t="shared" si="565"/>
        <v>3</v>
      </c>
      <c r="FR1205" s="101" t="str">
        <f t="shared" si="572"/>
        <v>高顺专属武器-魂珠-8 9级</v>
      </c>
      <c r="FS1205" s="101">
        <f t="shared" si="573"/>
        <v>8</v>
      </c>
      <c r="FT1205" s="101">
        <f t="shared" si="574"/>
        <v>9</v>
      </c>
      <c r="FU1205" s="101" t="str">
        <f t="shared" si="566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67"/>
        <v>专属强化石4</v>
      </c>
      <c r="FX1205" s="101">
        <f t="shared" si="568"/>
        <v>30</v>
      </c>
      <c r="FY1205" s="101" t="str">
        <f t="shared" si="569"/>
        <v/>
      </c>
      <c r="FZ1205" s="101" t="str">
        <f t="shared" si="570"/>
        <v/>
      </c>
      <c r="GA1205" s="101">
        <f t="shared" si="575"/>
        <v>0.01</v>
      </c>
      <c r="GB1205" s="101">
        <f t="shared" si="576"/>
        <v>1</v>
      </c>
      <c r="GC1205" s="101">
        <f t="shared" si="577"/>
        <v>122</v>
      </c>
      <c r="GD1205" s="101">
        <f t="shared" si="578"/>
        <v>0</v>
      </c>
      <c r="GE1205" s="101">
        <f t="shared" si="579"/>
        <v>1</v>
      </c>
      <c r="GF1205" s="101">
        <f t="shared" si="580"/>
        <v>28</v>
      </c>
      <c r="GG1205" s="101">
        <f t="shared" si="581"/>
        <v>6.1999999999999998E-3</v>
      </c>
      <c r="GH1205" s="101">
        <f t="shared" si="582"/>
        <v>1</v>
      </c>
      <c r="GI1205" s="101">
        <f t="shared" si="583"/>
        <v>57</v>
      </c>
      <c r="GJ1205" s="101">
        <f t="shared" si="584"/>
        <v>2.47E-2</v>
      </c>
      <c r="GK1205" s="101">
        <f t="shared" si="585"/>
        <v>1</v>
      </c>
      <c r="GL1205" s="101">
        <f t="shared" si="586"/>
        <v>122</v>
      </c>
    </row>
    <row r="1206" spans="170:194" ht="16.5" x14ac:dyDescent="0.2">
      <c r="FN1206" s="101">
        <v>1201</v>
      </c>
      <c r="FO1206" s="101">
        <f t="shared" si="571"/>
        <v>0</v>
      </c>
      <c r="FP1206" s="101">
        <f t="shared" si="564"/>
        <v>16</v>
      </c>
      <c r="FQ1206" s="14">
        <f t="shared" si="565"/>
        <v>3</v>
      </c>
      <c r="FR1206" s="101" t="str">
        <f t="shared" si="572"/>
        <v>烈风螳螂专属武器-魂珠-1 0级</v>
      </c>
      <c r="FS1206" s="101">
        <f t="shared" si="573"/>
        <v>1</v>
      </c>
      <c r="FT1206" s="101">
        <f t="shared" si="574"/>
        <v>0</v>
      </c>
      <c r="FU1206" s="101" t="str">
        <f t="shared" si="566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67"/>
        <v/>
      </c>
      <c r="FX1206" s="101" t="str">
        <f t="shared" si="568"/>
        <v/>
      </c>
      <c r="FY1206" s="101" t="str">
        <f t="shared" si="569"/>
        <v/>
      </c>
      <c r="FZ1206" s="101" t="str">
        <f t="shared" si="570"/>
        <v/>
      </c>
      <c r="GA1206" s="101" t="str">
        <f t="shared" si="575"/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0"/>
        <v/>
      </c>
      <c r="GG1206" s="101" t="str">
        <f t="shared" si="581"/>
        <v/>
      </c>
      <c r="GH1206" s="101" t="str">
        <f t="shared" si="582"/>
        <v/>
      </c>
      <c r="GI1206" s="101" t="str">
        <f t="shared" si="583"/>
        <v/>
      </c>
      <c r="GJ1206" s="101" t="str">
        <f t="shared" si="584"/>
        <v/>
      </c>
      <c r="GK1206" s="101" t="str">
        <f t="shared" si="585"/>
        <v/>
      </c>
      <c r="GL1206" s="101" t="str">
        <f t="shared" si="586"/>
        <v/>
      </c>
    </row>
    <row r="1207" spans="170:194" ht="16.5" x14ac:dyDescent="0.2">
      <c r="FN1207" s="101">
        <v>1202</v>
      </c>
      <c r="FO1207" s="101">
        <f t="shared" si="571"/>
        <v>1</v>
      </c>
      <c r="FP1207" s="101">
        <f t="shared" si="564"/>
        <v>16</v>
      </c>
      <c r="FQ1207" s="14">
        <f t="shared" si="565"/>
        <v>3</v>
      </c>
      <c r="FR1207" s="101" t="str">
        <f t="shared" si="572"/>
        <v>烈风螳螂专属武器-魂珠-1 1级</v>
      </c>
      <c r="FS1207" s="101">
        <f t="shared" si="573"/>
        <v>1</v>
      </c>
      <c r="FT1207" s="101">
        <f t="shared" si="574"/>
        <v>1</v>
      </c>
      <c r="FU1207" s="101" t="str">
        <f t="shared" si="566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67"/>
        <v>专属强化石1</v>
      </c>
      <c r="FX1207" s="101">
        <f t="shared" si="568"/>
        <v>1</v>
      </c>
      <c r="FY1207" s="101" t="str">
        <f t="shared" si="569"/>
        <v/>
      </c>
      <c r="FZ1207" s="101" t="str">
        <f t="shared" si="570"/>
        <v/>
      </c>
      <c r="GA1207" s="101">
        <f t="shared" si="575"/>
        <v>0.32</v>
      </c>
      <c r="GB1207" s="101">
        <f t="shared" si="576"/>
        <v>1</v>
      </c>
      <c r="GC1207" s="101">
        <f t="shared" si="577"/>
        <v>5</v>
      </c>
      <c r="GD1207" s="101">
        <f t="shared" si="578"/>
        <v>0</v>
      </c>
      <c r="GE1207" s="101">
        <f t="shared" si="579"/>
        <v>1</v>
      </c>
      <c r="GF1207" s="101">
        <f t="shared" si="580"/>
        <v>1</v>
      </c>
      <c r="GG1207" s="101">
        <f t="shared" si="581"/>
        <v>0.1595</v>
      </c>
      <c r="GH1207" s="101">
        <f t="shared" si="582"/>
        <v>1</v>
      </c>
      <c r="GI1207" s="101">
        <f t="shared" si="583"/>
        <v>2</v>
      </c>
      <c r="GJ1207" s="101">
        <f t="shared" si="584"/>
        <v>0.63819999999999999</v>
      </c>
      <c r="GK1207" s="101">
        <f t="shared" si="585"/>
        <v>1</v>
      </c>
      <c r="GL1207" s="101">
        <f t="shared" si="586"/>
        <v>5</v>
      </c>
    </row>
    <row r="1208" spans="170:194" ht="16.5" x14ac:dyDescent="0.2">
      <c r="FN1208" s="101">
        <v>1203</v>
      </c>
      <c r="FO1208" s="101">
        <f t="shared" si="571"/>
        <v>2</v>
      </c>
      <c r="FP1208" s="101">
        <f t="shared" si="564"/>
        <v>16</v>
      </c>
      <c r="FQ1208" s="14">
        <f t="shared" si="565"/>
        <v>3</v>
      </c>
      <c r="FR1208" s="101" t="str">
        <f t="shared" si="572"/>
        <v>烈风螳螂专属武器-魂珠-1 2级</v>
      </c>
      <c r="FS1208" s="101">
        <f t="shared" si="573"/>
        <v>1</v>
      </c>
      <c r="FT1208" s="101">
        <f t="shared" si="574"/>
        <v>2</v>
      </c>
      <c r="FU1208" s="101" t="str">
        <f t="shared" si="566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67"/>
        <v>专属强化石1</v>
      </c>
      <c r="FX1208" s="101">
        <f t="shared" si="568"/>
        <v>2</v>
      </c>
      <c r="FY1208" s="101" t="str">
        <f t="shared" si="569"/>
        <v/>
      </c>
      <c r="FZ1208" s="101" t="str">
        <f t="shared" si="570"/>
        <v/>
      </c>
      <c r="GA1208" s="101">
        <f t="shared" si="575"/>
        <v>0.32</v>
      </c>
      <c r="GB1208" s="101">
        <f t="shared" si="576"/>
        <v>1</v>
      </c>
      <c r="GC1208" s="101">
        <f t="shared" si="577"/>
        <v>5</v>
      </c>
      <c r="GD1208" s="101">
        <f t="shared" si="578"/>
        <v>0</v>
      </c>
      <c r="GE1208" s="101">
        <f t="shared" si="579"/>
        <v>1</v>
      </c>
      <c r="GF1208" s="101">
        <f t="shared" si="580"/>
        <v>1</v>
      </c>
      <c r="GG1208" s="101">
        <f t="shared" si="581"/>
        <v>0.1595</v>
      </c>
      <c r="GH1208" s="101">
        <f t="shared" si="582"/>
        <v>1</v>
      </c>
      <c r="GI1208" s="101">
        <f t="shared" si="583"/>
        <v>2</v>
      </c>
      <c r="GJ1208" s="101">
        <f t="shared" si="584"/>
        <v>0.63819999999999999</v>
      </c>
      <c r="GK1208" s="101">
        <f t="shared" si="585"/>
        <v>1</v>
      </c>
      <c r="GL1208" s="101">
        <f t="shared" si="586"/>
        <v>5</v>
      </c>
    </row>
    <row r="1209" spans="170:194" ht="16.5" x14ac:dyDescent="0.2">
      <c r="FN1209" s="101">
        <v>1204</v>
      </c>
      <c r="FO1209" s="101">
        <f t="shared" si="571"/>
        <v>3</v>
      </c>
      <c r="FP1209" s="101">
        <f t="shared" si="564"/>
        <v>16</v>
      </c>
      <c r="FQ1209" s="14">
        <f t="shared" si="565"/>
        <v>3</v>
      </c>
      <c r="FR1209" s="101" t="str">
        <f t="shared" si="572"/>
        <v>烈风螳螂专属武器-魂珠-1 3级</v>
      </c>
      <c r="FS1209" s="101">
        <f t="shared" si="573"/>
        <v>1</v>
      </c>
      <c r="FT1209" s="101">
        <f t="shared" si="574"/>
        <v>3</v>
      </c>
      <c r="FU1209" s="101" t="str">
        <f t="shared" si="566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67"/>
        <v>专属强化石1</v>
      </c>
      <c r="FX1209" s="101">
        <f t="shared" si="568"/>
        <v>3</v>
      </c>
      <c r="FY1209" s="101" t="str">
        <f t="shared" si="569"/>
        <v/>
      </c>
      <c r="FZ1209" s="101" t="str">
        <f t="shared" si="570"/>
        <v/>
      </c>
      <c r="GA1209" s="101">
        <f t="shared" si="575"/>
        <v>0.32</v>
      </c>
      <c r="GB1209" s="101">
        <f t="shared" si="576"/>
        <v>1</v>
      </c>
      <c r="GC1209" s="101">
        <f t="shared" si="577"/>
        <v>5</v>
      </c>
      <c r="GD1209" s="101">
        <f t="shared" si="578"/>
        <v>0</v>
      </c>
      <c r="GE1209" s="101">
        <f t="shared" si="579"/>
        <v>1</v>
      </c>
      <c r="GF1209" s="101">
        <f t="shared" si="580"/>
        <v>1</v>
      </c>
      <c r="GG1209" s="101">
        <f t="shared" si="581"/>
        <v>0.1595</v>
      </c>
      <c r="GH1209" s="101">
        <f t="shared" si="582"/>
        <v>1</v>
      </c>
      <c r="GI1209" s="101">
        <f t="shared" si="583"/>
        <v>2</v>
      </c>
      <c r="GJ1209" s="101">
        <f t="shared" si="584"/>
        <v>0.63819999999999999</v>
      </c>
      <c r="GK1209" s="101">
        <f t="shared" si="585"/>
        <v>1</v>
      </c>
      <c r="GL1209" s="101">
        <f t="shared" si="586"/>
        <v>5</v>
      </c>
    </row>
    <row r="1210" spans="170:194" ht="16.5" x14ac:dyDescent="0.2">
      <c r="FN1210" s="101">
        <v>1205</v>
      </c>
      <c r="FO1210" s="101">
        <f t="shared" si="571"/>
        <v>4</v>
      </c>
      <c r="FP1210" s="101">
        <f t="shared" si="564"/>
        <v>16</v>
      </c>
      <c r="FQ1210" s="14">
        <f t="shared" si="565"/>
        <v>3</v>
      </c>
      <c r="FR1210" s="101" t="str">
        <f t="shared" si="572"/>
        <v>烈风螳螂专属武器-魂珠-1 4级</v>
      </c>
      <c r="FS1210" s="101">
        <f t="shared" si="573"/>
        <v>1</v>
      </c>
      <c r="FT1210" s="101">
        <f t="shared" si="574"/>
        <v>4</v>
      </c>
      <c r="FU1210" s="101" t="str">
        <f t="shared" si="566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67"/>
        <v>专属强化石1</v>
      </c>
      <c r="FX1210" s="101">
        <f t="shared" si="568"/>
        <v>4</v>
      </c>
      <c r="FY1210" s="101" t="str">
        <f t="shared" si="569"/>
        <v/>
      </c>
      <c r="FZ1210" s="101" t="str">
        <f t="shared" si="570"/>
        <v/>
      </c>
      <c r="GA1210" s="101">
        <f t="shared" si="575"/>
        <v>0.26</v>
      </c>
      <c r="GB1210" s="101">
        <f t="shared" si="576"/>
        <v>1</v>
      </c>
      <c r="GC1210" s="101">
        <f t="shared" si="577"/>
        <v>6</v>
      </c>
      <c r="GD1210" s="101">
        <f t="shared" si="578"/>
        <v>0</v>
      </c>
      <c r="GE1210" s="101">
        <f t="shared" si="579"/>
        <v>1</v>
      </c>
      <c r="GF1210" s="101">
        <f t="shared" si="580"/>
        <v>1</v>
      </c>
      <c r="GG1210" s="101">
        <f t="shared" si="581"/>
        <v>0.12759999999999999</v>
      </c>
      <c r="GH1210" s="101">
        <f t="shared" si="582"/>
        <v>1</v>
      </c>
      <c r="GI1210" s="101">
        <f t="shared" si="583"/>
        <v>3</v>
      </c>
      <c r="GJ1210" s="101">
        <f t="shared" si="584"/>
        <v>0.51060000000000005</v>
      </c>
      <c r="GK1210" s="101">
        <f t="shared" si="585"/>
        <v>1</v>
      </c>
      <c r="GL1210" s="101">
        <f t="shared" si="586"/>
        <v>6</v>
      </c>
    </row>
    <row r="1211" spans="170:194" ht="16.5" x14ac:dyDescent="0.2">
      <c r="FN1211" s="101">
        <v>1206</v>
      </c>
      <c r="FO1211" s="101">
        <f t="shared" si="571"/>
        <v>5</v>
      </c>
      <c r="FP1211" s="101">
        <f t="shared" si="564"/>
        <v>16</v>
      </c>
      <c r="FQ1211" s="14">
        <f t="shared" si="565"/>
        <v>3</v>
      </c>
      <c r="FR1211" s="101" t="str">
        <f t="shared" si="572"/>
        <v>烈风螳螂专属武器-魂珠-1 5级</v>
      </c>
      <c r="FS1211" s="101">
        <f t="shared" si="573"/>
        <v>1</v>
      </c>
      <c r="FT1211" s="101">
        <f t="shared" si="574"/>
        <v>5</v>
      </c>
      <c r="FU1211" s="101" t="str">
        <f t="shared" si="566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67"/>
        <v>专属强化石1</v>
      </c>
      <c r="FX1211" s="101">
        <f t="shared" si="568"/>
        <v>5</v>
      </c>
      <c r="FY1211" s="101" t="str">
        <f t="shared" si="569"/>
        <v/>
      </c>
      <c r="FZ1211" s="101" t="str">
        <f t="shared" si="570"/>
        <v/>
      </c>
      <c r="GA1211" s="101">
        <f t="shared" si="575"/>
        <v>0.2</v>
      </c>
      <c r="GB1211" s="101">
        <f t="shared" si="576"/>
        <v>1</v>
      </c>
      <c r="GC1211" s="101">
        <f t="shared" si="577"/>
        <v>8</v>
      </c>
      <c r="GD1211" s="101">
        <f t="shared" si="578"/>
        <v>0</v>
      </c>
      <c r="GE1211" s="101">
        <f t="shared" si="579"/>
        <v>1</v>
      </c>
      <c r="GF1211" s="101">
        <f t="shared" si="580"/>
        <v>2</v>
      </c>
      <c r="GG1211" s="101">
        <f t="shared" si="581"/>
        <v>9.9699999999999997E-2</v>
      </c>
      <c r="GH1211" s="101">
        <f t="shared" si="582"/>
        <v>1</v>
      </c>
      <c r="GI1211" s="101">
        <f t="shared" si="583"/>
        <v>4</v>
      </c>
      <c r="GJ1211" s="101">
        <f t="shared" si="584"/>
        <v>0.39889999999999998</v>
      </c>
      <c r="GK1211" s="101">
        <f t="shared" si="585"/>
        <v>1</v>
      </c>
      <c r="GL1211" s="101">
        <f t="shared" si="586"/>
        <v>8</v>
      </c>
    </row>
    <row r="1212" spans="170:194" ht="16.5" x14ac:dyDescent="0.2">
      <c r="FN1212" s="101">
        <v>1207</v>
      </c>
      <c r="FO1212" s="101">
        <f t="shared" si="571"/>
        <v>6</v>
      </c>
      <c r="FP1212" s="101">
        <f t="shared" si="564"/>
        <v>16</v>
      </c>
      <c r="FQ1212" s="14">
        <f t="shared" si="565"/>
        <v>3</v>
      </c>
      <c r="FR1212" s="101" t="str">
        <f t="shared" si="572"/>
        <v>烈风螳螂专属武器-魂珠-1 6级</v>
      </c>
      <c r="FS1212" s="101">
        <f t="shared" si="573"/>
        <v>1</v>
      </c>
      <c r="FT1212" s="101">
        <f t="shared" si="574"/>
        <v>6</v>
      </c>
      <c r="FU1212" s="101" t="str">
        <f t="shared" si="566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67"/>
        <v>专属强化石1</v>
      </c>
      <c r="FX1212" s="101">
        <f t="shared" si="568"/>
        <v>6</v>
      </c>
      <c r="FY1212" s="101" t="str">
        <f t="shared" si="569"/>
        <v/>
      </c>
      <c r="FZ1212" s="101" t="str">
        <f t="shared" si="570"/>
        <v/>
      </c>
      <c r="GA1212" s="101">
        <f t="shared" si="575"/>
        <v>0.15</v>
      </c>
      <c r="GB1212" s="101">
        <f t="shared" si="576"/>
        <v>1</v>
      </c>
      <c r="GC1212" s="101">
        <f t="shared" si="577"/>
        <v>10</v>
      </c>
      <c r="GD1212" s="101">
        <f t="shared" si="578"/>
        <v>0</v>
      </c>
      <c r="GE1212" s="101">
        <f t="shared" si="579"/>
        <v>1</v>
      </c>
      <c r="GF1212" s="101">
        <f t="shared" si="580"/>
        <v>2</v>
      </c>
      <c r="GG1212" s="101">
        <f t="shared" si="581"/>
        <v>7.3599999999999999E-2</v>
      </c>
      <c r="GH1212" s="101">
        <f t="shared" si="582"/>
        <v>1</v>
      </c>
      <c r="GI1212" s="101">
        <f t="shared" si="583"/>
        <v>5</v>
      </c>
      <c r="GJ1212" s="101">
        <f t="shared" si="584"/>
        <v>0.29459999999999997</v>
      </c>
      <c r="GK1212" s="101">
        <f t="shared" si="585"/>
        <v>1</v>
      </c>
      <c r="GL1212" s="101">
        <f t="shared" si="586"/>
        <v>10</v>
      </c>
    </row>
    <row r="1213" spans="170:194" ht="16.5" x14ac:dyDescent="0.2">
      <c r="FN1213" s="101">
        <v>1208</v>
      </c>
      <c r="FO1213" s="101">
        <f t="shared" si="571"/>
        <v>7</v>
      </c>
      <c r="FP1213" s="101">
        <f t="shared" si="564"/>
        <v>16</v>
      </c>
      <c r="FQ1213" s="14">
        <f t="shared" si="565"/>
        <v>3</v>
      </c>
      <c r="FR1213" s="101" t="str">
        <f t="shared" si="572"/>
        <v>烈风螳螂专属武器-魂珠-1 7级</v>
      </c>
      <c r="FS1213" s="101">
        <f t="shared" si="573"/>
        <v>1</v>
      </c>
      <c r="FT1213" s="101">
        <f t="shared" si="574"/>
        <v>7</v>
      </c>
      <c r="FU1213" s="101" t="str">
        <f t="shared" si="566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67"/>
        <v>专属强化石1</v>
      </c>
      <c r="FX1213" s="101">
        <f t="shared" si="568"/>
        <v>7</v>
      </c>
      <c r="FY1213" s="101" t="str">
        <f t="shared" si="569"/>
        <v/>
      </c>
      <c r="FZ1213" s="101" t="str">
        <f t="shared" si="570"/>
        <v/>
      </c>
      <c r="GA1213" s="101">
        <f t="shared" si="575"/>
        <v>0.11</v>
      </c>
      <c r="GB1213" s="101">
        <f t="shared" si="576"/>
        <v>1</v>
      </c>
      <c r="GC1213" s="101">
        <f t="shared" si="577"/>
        <v>14</v>
      </c>
      <c r="GD1213" s="101">
        <f t="shared" si="578"/>
        <v>0</v>
      </c>
      <c r="GE1213" s="101">
        <f t="shared" si="579"/>
        <v>1</v>
      </c>
      <c r="GF1213" s="101">
        <f t="shared" si="580"/>
        <v>3</v>
      </c>
      <c r="GG1213" s="101">
        <f t="shared" si="581"/>
        <v>5.3199999999999997E-2</v>
      </c>
      <c r="GH1213" s="101">
        <f t="shared" si="582"/>
        <v>1</v>
      </c>
      <c r="GI1213" s="101">
        <f t="shared" si="583"/>
        <v>7</v>
      </c>
      <c r="GJ1213" s="101">
        <f t="shared" si="584"/>
        <v>0.2127</v>
      </c>
      <c r="GK1213" s="101">
        <f t="shared" si="585"/>
        <v>1</v>
      </c>
      <c r="GL1213" s="101">
        <f t="shared" si="586"/>
        <v>14</v>
      </c>
    </row>
    <row r="1214" spans="170:194" ht="16.5" x14ac:dyDescent="0.2">
      <c r="FN1214" s="101">
        <v>1209</v>
      </c>
      <c r="FO1214" s="101">
        <f t="shared" si="571"/>
        <v>8</v>
      </c>
      <c r="FP1214" s="101">
        <f t="shared" si="564"/>
        <v>16</v>
      </c>
      <c r="FQ1214" s="14">
        <f t="shared" si="565"/>
        <v>3</v>
      </c>
      <c r="FR1214" s="101" t="str">
        <f t="shared" si="572"/>
        <v>烈风螳螂专属武器-魂珠-1 8级</v>
      </c>
      <c r="FS1214" s="101">
        <f t="shared" si="573"/>
        <v>1</v>
      </c>
      <c r="FT1214" s="101">
        <f t="shared" si="574"/>
        <v>8</v>
      </c>
      <c r="FU1214" s="101" t="str">
        <f t="shared" si="566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67"/>
        <v>专属强化石1</v>
      </c>
      <c r="FX1214" s="101">
        <f t="shared" si="568"/>
        <v>8</v>
      </c>
      <c r="FY1214" s="101" t="str">
        <f t="shared" si="569"/>
        <v/>
      </c>
      <c r="FZ1214" s="101" t="str">
        <f t="shared" si="570"/>
        <v/>
      </c>
      <c r="GA1214" s="101">
        <f t="shared" si="575"/>
        <v>0.08</v>
      </c>
      <c r="GB1214" s="101">
        <f t="shared" si="576"/>
        <v>1</v>
      </c>
      <c r="GC1214" s="101">
        <f t="shared" si="577"/>
        <v>20</v>
      </c>
      <c r="GD1214" s="101">
        <f t="shared" si="578"/>
        <v>0</v>
      </c>
      <c r="GE1214" s="101">
        <f t="shared" si="579"/>
        <v>1</v>
      </c>
      <c r="GF1214" s="101">
        <f t="shared" si="580"/>
        <v>5</v>
      </c>
      <c r="GG1214" s="101">
        <f t="shared" si="581"/>
        <v>3.7499999999999999E-2</v>
      </c>
      <c r="GH1214" s="101">
        <f t="shared" si="582"/>
        <v>1</v>
      </c>
      <c r="GI1214" s="101">
        <f t="shared" si="583"/>
        <v>9</v>
      </c>
      <c r="GJ1214" s="101">
        <f t="shared" si="584"/>
        <v>0.1502</v>
      </c>
      <c r="GK1214" s="101">
        <f t="shared" si="585"/>
        <v>1</v>
      </c>
      <c r="GL1214" s="101">
        <f t="shared" si="586"/>
        <v>20</v>
      </c>
    </row>
    <row r="1215" spans="170:194" ht="16.5" x14ac:dyDescent="0.2">
      <c r="FN1215" s="101">
        <v>1210</v>
      </c>
      <c r="FO1215" s="101">
        <f t="shared" si="571"/>
        <v>9</v>
      </c>
      <c r="FP1215" s="101">
        <f t="shared" si="564"/>
        <v>16</v>
      </c>
      <c r="FQ1215" s="14">
        <f t="shared" si="565"/>
        <v>3</v>
      </c>
      <c r="FR1215" s="101" t="str">
        <f t="shared" si="572"/>
        <v>烈风螳螂专属武器-魂珠-1 9级</v>
      </c>
      <c r="FS1215" s="101">
        <f t="shared" si="573"/>
        <v>1</v>
      </c>
      <c r="FT1215" s="101">
        <f t="shared" si="574"/>
        <v>9</v>
      </c>
      <c r="FU1215" s="101" t="str">
        <f t="shared" si="566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67"/>
        <v>专属强化石1</v>
      </c>
      <c r="FX1215" s="101">
        <f t="shared" si="568"/>
        <v>10</v>
      </c>
      <c r="FY1215" s="101" t="str">
        <f t="shared" si="569"/>
        <v/>
      </c>
      <c r="FZ1215" s="101" t="str">
        <f t="shared" si="570"/>
        <v/>
      </c>
      <c r="GA1215" s="101">
        <f t="shared" si="575"/>
        <v>0.06</v>
      </c>
      <c r="GB1215" s="101">
        <f t="shared" si="576"/>
        <v>1</v>
      </c>
      <c r="GC1215" s="101">
        <f t="shared" si="577"/>
        <v>26</v>
      </c>
      <c r="GD1215" s="101">
        <f t="shared" si="578"/>
        <v>0</v>
      </c>
      <c r="GE1215" s="101">
        <f t="shared" si="579"/>
        <v>1</v>
      </c>
      <c r="GF1215" s="101">
        <f t="shared" si="580"/>
        <v>6</v>
      </c>
      <c r="GG1215" s="101">
        <f t="shared" si="581"/>
        <v>2.9000000000000001E-2</v>
      </c>
      <c r="GH1215" s="101">
        <f t="shared" si="582"/>
        <v>1</v>
      </c>
      <c r="GI1215" s="101">
        <f t="shared" si="583"/>
        <v>12</v>
      </c>
      <c r="GJ1215" s="101">
        <f t="shared" si="584"/>
        <v>0.11600000000000001</v>
      </c>
      <c r="GK1215" s="101">
        <f t="shared" si="585"/>
        <v>1</v>
      </c>
      <c r="GL1215" s="101">
        <f t="shared" si="586"/>
        <v>26</v>
      </c>
    </row>
    <row r="1216" spans="170:194" ht="16.5" x14ac:dyDescent="0.2">
      <c r="FN1216" s="101">
        <v>1211</v>
      </c>
      <c r="FO1216" s="101">
        <f t="shared" si="571"/>
        <v>0</v>
      </c>
      <c r="FP1216" s="101">
        <f t="shared" si="564"/>
        <v>16</v>
      </c>
      <c r="FQ1216" s="14">
        <f t="shared" si="565"/>
        <v>3</v>
      </c>
      <c r="FR1216" s="101" t="str">
        <f t="shared" si="572"/>
        <v>烈风螳螂专属武器-魂珠-2 0级</v>
      </c>
      <c r="FS1216" s="101">
        <f t="shared" si="573"/>
        <v>2</v>
      </c>
      <c r="FT1216" s="101">
        <f t="shared" si="574"/>
        <v>0</v>
      </c>
      <c r="FU1216" s="101" t="str">
        <f t="shared" si="566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67"/>
        <v/>
      </c>
      <c r="FX1216" s="101" t="str">
        <f t="shared" si="568"/>
        <v/>
      </c>
      <c r="FY1216" s="101" t="str">
        <f t="shared" si="569"/>
        <v/>
      </c>
      <c r="FZ1216" s="101" t="str">
        <f t="shared" si="570"/>
        <v/>
      </c>
      <c r="GA1216" s="101" t="str">
        <f t="shared" si="575"/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0"/>
        <v/>
      </c>
      <c r="GG1216" s="101" t="str">
        <f t="shared" si="581"/>
        <v/>
      </c>
      <c r="GH1216" s="101" t="str">
        <f t="shared" si="582"/>
        <v/>
      </c>
      <c r="GI1216" s="101" t="str">
        <f t="shared" si="583"/>
        <v/>
      </c>
      <c r="GJ1216" s="101" t="str">
        <f t="shared" si="584"/>
        <v/>
      </c>
      <c r="GK1216" s="101" t="str">
        <f t="shared" si="585"/>
        <v/>
      </c>
      <c r="GL1216" s="101" t="str">
        <f t="shared" si="586"/>
        <v/>
      </c>
    </row>
    <row r="1217" spans="170:194" ht="16.5" x14ac:dyDescent="0.2">
      <c r="FN1217" s="101">
        <v>1212</v>
      </c>
      <c r="FO1217" s="101">
        <f t="shared" si="571"/>
        <v>10</v>
      </c>
      <c r="FP1217" s="101">
        <f t="shared" si="564"/>
        <v>16</v>
      </c>
      <c r="FQ1217" s="14">
        <f t="shared" si="565"/>
        <v>3</v>
      </c>
      <c r="FR1217" s="101" t="str">
        <f t="shared" si="572"/>
        <v>烈风螳螂专属武器-魂珠-2 1级</v>
      </c>
      <c r="FS1217" s="101">
        <f t="shared" si="573"/>
        <v>2</v>
      </c>
      <c r="FT1217" s="101">
        <f t="shared" si="574"/>
        <v>1</v>
      </c>
      <c r="FU1217" s="101" t="str">
        <f t="shared" si="566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67"/>
        <v>专属强化石1</v>
      </c>
      <c r="FX1217" s="101">
        <f t="shared" si="568"/>
        <v>3</v>
      </c>
      <c r="FY1217" s="101" t="str">
        <f t="shared" si="569"/>
        <v>专属强化石2</v>
      </c>
      <c r="FZ1217" s="101">
        <f t="shared" si="570"/>
        <v>1</v>
      </c>
      <c r="GA1217" s="101">
        <f t="shared" si="575"/>
        <v>0.39</v>
      </c>
      <c r="GB1217" s="101">
        <f t="shared" si="576"/>
        <v>1</v>
      </c>
      <c r="GC1217" s="101">
        <f t="shared" si="577"/>
        <v>4</v>
      </c>
      <c r="GD1217" s="101">
        <f t="shared" si="578"/>
        <v>0</v>
      </c>
      <c r="GE1217" s="101">
        <f t="shared" si="579"/>
        <v>1</v>
      </c>
      <c r="GF1217" s="101">
        <f t="shared" si="580"/>
        <v>1</v>
      </c>
      <c r="GG1217" s="101">
        <f t="shared" si="581"/>
        <v>0.19270000000000001</v>
      </c>
      <c r="GH1217" s="101">
        <f t="shared" si="582"/>
        <v>1</v>
      </c>
      <c r="GI1217" s="101">
        <f t="shared" si="583"/>
        <v>2</v>
      </c>
      <c r="GJ1217" s="101">
        <f t="shared" si="584"/>
        <v>0.77070000000000005</v>
      </c>
      <c r="GK1217" s="101">
        <f t="shared" si="585"/>
        <v>1</v>
      </c>
      <c r="GL1217" s="101">
        <f t="shared" si="586"/>
        <v>4</v>
      </c>
    </row>
    <row r="1218" spans="170:194" ht="16.5" x14ac:dyDescent="0.2">
      <c r="FN1218" s="101">
        <v>1213</v>
      </c>
      <c r="FO1218" s="101">
        <f t="shared" si="571"/>
        <v>11</v>
      </c>
      <c r="FP1218" s="101">
        <f t="shared" si="564"/>
        <v>16</v>
      </c>
      <c r="FQ1218" s="14">
        <f t="shared" si="565"/>
        <v>3</v>
      </c>
      <c r="FR1218" s="101" t="str">
        <f t="shared" si="572"/>
        <v>烈风螳螂专属武器-魂珠-2 2级</v>
      </c>
      <c r="FS1218" s="101">
        <f t="shared" si="573"/>
        <v>2</v>
      </c>
      <c r="FT1218" s="101">
        <f t="shared" si="574"/>
        <v>2</v>
      </c>
      <c r="FU1218" s="101" t="str">
        <f t="shared" si="566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67"/>
        <v>专属强化石1</v>
      </c>
      <c r="FX1218" s="101">
        <f t="shared" si="568"/>
        <v>3</v>
      </c>
      <c r="FY1218" s="101" t="str">
        <f t="shared" si="569"/>
        <v>专属强化石2</v>
      </c>
      <c r="FZ1218" s="101">
        <f t="shared" si="570"/>
        <v>1</v>
      </c>
      <c r="GA1218" s="101">
        <f t="shared" si="575"/>
        <v>0.19</v>
      </c>
      <c r="GB1218" s="101">
        <f t="shared" si="576"/>
        <v>1</v>
      </c>
      <c r="GC1218" s="101">
        <f t="shared" si="577"/>
        <v>8</v>
      </c>
      <c r="GD1218" s="101">
        <f t="shared" si="578"/>
        <v>0</v>
      </c>
      <c r="GE1218" s="101">
        <f t="shared" si="579"/>
        <v>1</v>
      </c>
      <c r="GF1218" s="101">
        <f t="shared" si="580"/>
        <v>2</v>
      </c>
      <c r="GG1218" s="101">
        <f t="shared" si="581"/>
        <v>9.6299999999999997E-2</v>
      </c>
      <c r="GH1218" s="101">
        <f t="shared" si="582"/>
        <v>1</v>
      </c>
      <c r="GI1218" s="101">
        <f t="shared" si="583"/>
        <v>4</v>
      </c>
      <c r="GJ1218" s="101">
        <f t="shared" si="584"/>
        <v>0.38529999999999998</v>
      </c>
      <c r="GK1218" s="101">
        <f t="shared" si="585"/>
        <v>1</v>
      </c>
      <c r="GL1218" s="101">
        <f t="shared" si="586"/>
        <v>8</v>
      </c>
    </row>
    <row r="1219" spans="170:194" ht="16.5" x14ac:dyDescent="0.2">
      <c r="FN1219" s="101">
        <v>1214</v>
      </c>
      <c r="FO1219" s="101">
        <f t="shared" si="571"/>
        <v>12</v>
      </c>
      <c r="FP1219" s="101">
        <f t="shared" si="564"/>
        <v>16</v>
      </c>
      <c r="FQ1219" s="14">
        <f t="shared" si="565"/>
        <v>3</v>
      </c>
      <c r="FR1219" s="101" t="str">
        <f t="shared" si="572"/>
        <v>烈风螳螂专属武器-魂珠-2 3级</v>
      </c>
      <c r="FS1219" s="101">
        <f t="shared" si="573"/>
        <v>2</v>
      </c>
      <c r="FT1219" s="101">
        <f t="shared" si="574"/>
        <v>3</v>
      </c>
      <c r="FU1219" s="101" t="str">
        <f t="shared" si="566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67"/>
        <v>专属强化石1</v>
      </c>
      <c r="FX1219" s="101">
        <f t="shared" si="568"/>
        <v>6</v>
      </c>
      <c r="FY1219" s="101" t="str">
        <f t="shared" si="569"/>
        <v>专属强化石2</v>
      </c>
      <c r="FZ1219" s="101">
        <f t="shared" si="570"/>
        <v>2</v>
      </c>
      <c r="GA1219" s="101">
        <f t="shared" si="575"/>
        <v>0.26</v>
      </c>
      <c r="GB1219" s="101">
        <f t="shared" si="576"/>
        <v>1</v>
      </c>
      <c r="GC1219" s="101">
        <f t="shared" si="577"/>
        <v>6</v>
      </c>
      <c r="GD1219" s="101">
        <f t="shared" si="578"/>
        <v>0</v>
      </c>
      <c r="GE1219" s="101">
        <f t="shared" si="579"/>
        <v>1</v>
      </c>
      <c r="GF1219" s="101">
        <f t="shared" si="580"/>
        <v>1</v>
      </c>
      <c r="GG1219" s="101">
        <f t="shared" si="581"/>
        <v>0.12839999999999999</v>
      </c>
      <c r="GH1219" s="101">
        <f t="shared" si="582"/>
        <v>1</v>
      </c>
      <c r="GI1219" s="101">
        <f t="shared" si="583"/>
        <v>3</v>
      </c>
      <c r="GJ1219" s="101">
        <f t="shared" si="584"/>
        <v>0.51380000000000003</v>
      </c>
      <c r="GK1219" s="101">
        <f t="shared" si="585"/>
        <v>1</v>
      </c>
      <c r="GL1219" s="101">
        <f t="shared" si="586"/>
        <v>6</v>
      </c>
    </row>
    <row r="1220" spans="170:194" ht="16.5" x14ac:dyDescent="0.2">
      <c r="FN1220" s="101">
        <v>1215</v>
      </c>
      <c r="FO1220" s="101">
        <f t="shared" si="571"/>
        <v>13</v>
      </c>
      <c r="FP1220" s="101">
        <f t="shared" si="564"/>
        <v>16</v>
      </c>
      <c r="FQ1220" s="14">
        <f t="shared" si="565"/>
        <v>3</v>
      </c>
      <c r="FR1220" s="101" t="str">
        <f t="shared" si="572"/>
        <v>烈风螳螂专属武器-魂珠-2 4级</v>
      </c>
      <c r="FS1220" s="101">
        <f t="shared" si="573"/>
        <v>2</v>
      </c>
      <c r="FT1220" s="101">
        <f t="shared" si="574"/>
        <v>4</v>
      </c>
      <c r="FU1220" s="101" t="str">
        <f t="shared" si="566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67"/>
        <v>专属强化石1</v>
      </c>
      <c r="FX1220" s="101">
        <f t="shared" si="568"/>
        <v>6</v>
      </c>
      <c r="FY1220" s="101" t="str">
        <f t="shared" si="569"/>
        <v>专属强化石2</v>
      </c>
      <c r="FZ1220" s="101">
        <f t="shared" si="570"/>
        <v>2</v>
      </c>
      <c r="GA1220" s="101">
        <f t="shared" si="575"/>
        <v>0.15</v>
      </c>
      <c r="GB1220" s="101">
        <f t="shared" si="576"/>
        <v>1</v>
      </c>
      <c r="GC1220" s="101">
        <f t="shared" si="577"/>
        <v>10</v>
      </c>
      <c r="GD1220" s="101">
        <f t="shared" si="578"/>
        <v>0</v>
      </c>
      <c r="GE1220" s="101">
        <f t="shared" si="579"/>
        <v>1</v>
      </c>
      <c r="GF1220" s="101">
        <f t="shared" si="580"/>
        <v>2</v>
      </c>
      <c r="GG1220" s="101">
        <f t="shared" si="581"/>
        <v>7.7100000000000002E-2</v>
      </c>
      <c r="GH1220" s="101">
        <f t="shared" si="582"/>
        <v>1</v>
      </c>
      <c r="GI1220" s="101">
        <f t="shared" si="583"/>
        <v>5</v>
      </c>
      <c r="GJ1220" s="101">
        <f t="shared" si="584"/>
        <v>0.30830000000000002</v>
      </c>
      <c r="GK1220" s="101">
        <f t="shared" si="585"/>
        <v>1</v>
      </c>
      <c r="GL1220" s="101">
        <f t="shared" si="586"/>
        <v>10</v>
      </c>
    </row>
    <row r="1221" spans="170:194" ht="16.5" x14ac:dyDescent="0.2">
      <c r="FN1221" s="101">
        <v>1216</v>
      </c>
      <c r="FO1221" s="101">
        <f t="shared" si="571"/>
        <v>14</v>
      </c>
      <c r="FP1221" s="101">
        <f t="shared" si="564"/>
        <v>16</v>
      </c>
      <c r="FQ1221" s="14">
        <f t="shared" si="565"/>
        <v>3</v>
      </c>
      <c r="FR1221" s="101" t="str">
        <f t="shared" si="572"/>
        <v>烈风螳螂专属武器-魂珠-2 5级</v>
      </c>
      <c r="FS1221" s="101">
        <f t="shared" si="573"/>
        <v>2</v>
      </c>
      <c r="FT1221" s="101">
        <f t="shared" si="574"/>
        <v>5</v>
      </c>
      <c r="FU1221" s="101" t="str">
        <f t="shared" si="566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67"/>
        <v>专属强化石1</v>
      </c>
      <c r="FX1221" s="101">
        <f t="shared" si="568"/>
        <v>9</v>
      </c>
      <c r="FY1221" s="101" t="str">
        <f t="shared" si="569"/>
        <v>专属强化石2</v>
      </c>
      <c r="FZ1221" s="101">
        <f t="shared" si="570"/>
        <v>3</v>
      </c>
      <c r="GA1221" s="101">
        <f t="shared" si="575"/>
        <v>0.14000000000000001</v>
      </c>
      <c r="GB1221" s="101">
        <f t="shared" si="576"/>
        <v>1</v>
      </c>
      <c r="GC1221" s="101">
        <f t="shared" si="577"/>
        <v>10</v>
      </c>
      <c r="GD1221" s="101">
        <f t="shared" si="578"/>
        <v>0</v>
      </c>
      <c r="GE1221" s="101">
        <f t="shared" si="579"/>
        <v>1</v>
      </c>
      <c r="GF1221" s="101">
        <f t="shared" si="580"/>
        <v>2</v>
      </c>
      <c r="GG1221" s="101">
        <f t="shared" si="581"/>
        <v>7.22E-2</v>
      </c>
      <c r="GH1221" s="101">
        <f t="shared" si="582"/>
        <v>1</v>
      </c>
      <c r="GI1221" s="101">
        <f t="shared" si="583"/>
        <v>5</v>
      </c>
      <c r="GJ1221" s="101">
        <f t="shared" si="584"/>
        <v>0.28899999999999998</v>
      </c>
      <c r="GK1221" s="101">
        <f t="shared" si="585"/>
        <v>1</v>
      </c>
      <c r="GL1221" s="101">
        <f t="shared" si="586"/>
        <v>10</v>
      </c>
    </row>
    <row r="1222" spans="170:194" ht="16.5" x14ac:dyDescent="0.2">
      <c r="FN1222" s="101">
        <v>1217</v>
      </c>
      <c r="FO1222" s="101">
        <f t="shared" si="571"/>
        <v>15</v>
      </c>
      <c r="FP1222" s="101">
        <f t="shared" si="564"/>
        <v>16</v>
      </c>
      <c r="FQ1222" s="14">
        <f t="shared" si="565"/>
        <v>3</v>
      </c>
      <c r="FR1222" s="101" t="str">
        <f t="shared" si="572"/>
        <v>烈风螳螂专属武器-魂珠-2 6级</v>
      </c>
      <c r="FS1222" s="101">
        <f t="shared" si="573"/>
        <v>2</v>
      </c>
      <c r="FT1222" s="101">
        <f t="shared" si="574"/>
        <v>6</v>
      </c>
      <c r="FU1222" s="101" t="str">
        <f t="shared" si="566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67"/>
        <v>专属强化石1</v>
      </c>
      <c r="FX1222" s="101">
        <f t="shared" si="568"/>
        <v>12</v>
      </c>
      <c r="FY1222" s="101" t="str">
        <f t="shared" si="569"/>
        <v>专属强化石2</v>
      </c>
      <c r="FZ1222" s="101">
        <f t="shared" si="570"/>
        <v>4</v>
      </c>
      <c r="GA1222" s="101">
        <f t="shared" si="575"/>
        <v>0.12</v>
      </c>
      <c r="GB1222" s="101">
        <f t="shared" si="576"/>
        <v>1</v>
      </c>
      <c r="GC1222" s="101">
        <f t="shared" si="577"/>
        <v>13</v>
      </c>
      <c r="GD1222" s="101">
        <f t="shared" si="578"/>
        <v>0</v>
      </c>
      <c r="GE1222" s="101">
        <f t="shared" si="579"/>
        <v>1</v>
      </c>
      <c r="GF1222" s="101">
        <f t="shared" si="580"/>
        <v>3</v>
      </c>
      <c r="GG1222" s="101">
        <f t="shared" si="581"/>
        <v>5.9299999999999999E-2</v>
      </c>
      <c r="GH1222" s="101">
        <f t="shared" si="582"/>
        <v>1</v>
      </c>
      <c r="GI1222" s="101">
        <f t="shared" si="583"/>
        <v>6</v>
      </c>
      <c r="GJ1222" s="101">
        <f t="shared" si="584"/>
        <v>0.23710000000000001</v>
      </c>
      <c r="GK1222" s="101">
        <f t="shared" si="585"/>
        <v>1</v>
      </c>
      <c r="GL1222" s="101">
        <f t="shared" si="586"/>
        <v>13</v>
      </c>
    </row>
    <row r="1223" spans="170:194" ht="16.5" x14ac:dyDescent="0.2">
      <c r="FN1223" s="101">
        <v>1218</v>
      </c>
      <c r="FO1223" s="101">
        <f t="shared" si="571"/>
        <v>16</v>
      </c>
      <c r="FP1223" s="101">
        <f t="shared" ref="FP1223:FP1286" si="587">INT((FN1223-1)/80+1)</f>
        <v>16</v>
      </c>
      <c r="FQ1223" s="14">
        <f t="shared" ref="FQ1223:FQ1286" si="588">INDEX($FJ$6:$FJ$26,FP1223)</f>
        <v>3</v>
      </c>
      <c r="FR1223" s="101" t="str">
        <f t="shared" si="572"/>
        <v>烈风螳螂专属武器-魂珠-2 7级</v>
      </c>
      <c r="FS1223" s="101">
        <f t="shared" si="573"/>
        <v>2</v>
      </c>
      <c r="FT1223" s="101">
        <f t="shared" si="574"/>
        <v>7</v>
      </c>
      <c r="FU1223" s="101" t="str">
        <f t="shared" ref="FU1223:FU1286" si="589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90">IF($FT1223&gt;0,IF(INDEX($EI$6:$EI$77,$FO1223)&gt;=FW$3,INDEX(EL$6:EL$77,$FO1223),""),"")</f>
        <v>专属强化石1</v>
      </c>
      <c r="FX1223" s="101">
        <f t="shared" ref="FX1223:FX1286" si="591">IF($FT1223&gt;0,IF(INDEX($EI$6:$EI$77,$FO1223)&gt;=FX$3,INDEX(EM$6:EM$77,$FO1223),""),"")</f>
        <v>15</v>
      </c>
      <c r="FY1223" s="101" t="str">
        <f t="shared" ref="FY1223:FY1286" si="592">IF($FT1223&gt;0,IF(INDEX($EI$6:$EI$77,$FO1223)&gt;=FY$3,INDEX(EN$6:EN$77,$FO1223),""),"")</f>
        <v>专属强化石2</v>
      </c>
      <c r="FZ1223" s="101">
        <f t="shared" ref="FZ1223:FZ1286" si="593">IF($FT1223&gt;0,IF(INDEX($EI$6:$EI$77,$FO1223)&gt;=FZ$3,INDEX(EO$6:EO$77,$FO1223),""),"")</f>
        <v>5</v>
      </c>
      <c r="GA1223" s="101">
        <f t="shared" si="575"/>
        <v>0.09</v>
      </c>
      <c r="GB1223" s="101">
        <f t="shared" si="576"/>
        <v>1</v>
      </c>
      <c r="GC1223" s="101">
        <f t="shared" si="577"/>
        <v>16</v>
      </c>
      <c r="GD1223" s="101">
        <f t="shared" si="578"/>
        <v>0</v>
      </c>
      <c r="GE1223" s="101">
        <f t="shared" si="579"/>
        <v>1</v>
      </c>
      <c r="GF1223" s="101">
        <f t="shared" si="580"/>
        <v>4</v>
      </c>
      <c r="GG1223" s="101">
        <f t="shared" si="581"/>
        <v>4.5900000000000003E-2</v>
      </c>
      <c r="GH1223" s="101">
        <f t="shared" si="582"/>
        <v>1</v>
      </c>
      <c r="GI1223" s="101">
        <f t="shared" si="583"/>
        <v>8</v>
      </c>
      <c r="GJ1223" s="101">
        <f t="shared" si="584"/>
        <v>0.1835</v>
      </c>
      <c r="GK1223" s="101">
        <f t="shared" si="585"/>
        <v>1</v>
      </c>
      <c r="GL1223" s="101">
        <f t="shared" si="586"/>
        <v>16</v>
      </c>
    </row>
    <row r="1224" spans="170:194" ht="16.5" x14ac:dyDescent="0.2">
      <c r="FN1224" s="101">
        <v>1219</v>
      </c>
      <c r="FO1224" s="101">
        <f t="shared" si="571"/>
        <v>17</v>
      </c>
      <c r="FP1224" s="101">
        <f t="shared" si="587"/>
        <v>16</v>
      </c>
      <c r="FQ1224" s="14">
        <f t="shared" si="588"/>
        <v>3</v>
      </c>
      <c r="FR1224" s="101" t="str">
        <f t="shared" si="572"/>
        <v>烈风螳螂专属武器-魂珠-2 8级</v>
      </c>
      <c r="FS1224" s="101">
        <f t="shared" si="573"/>
        <v>2</v>
      </c>
      <c r="FT1224" s="101">
        <f t="shared" si="574"/>
        <v>8</v>
      </c>
      <c r="FU1224" s="101" t="str">
        <f t="shared" si="589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90"/>
        <v>专属强化石1</v>
      </c>
      <c r="FX1224" s="101">
        <f t="shared" si="591"/>
        <v>18</v>
      </c>
      <c r="FY1224" s="101" t="str">
        <f t="shared" si="592"/>
        <v>专属强化石2</v>
      </c>
      <c r="FZ1224" s="101">
        <f t="shared" si="593"/>
        <v>6</v>
      </c>
      <c r="GA1224" s="101">
        <f t="shared" si="575"/>
        <v>7.0000000000000007E-2</v>
      </c>
      <c r="GB1224" s="101">
        <f t="shared" si="576"/>
        <v>1</v>
      </c>
      <c r="GC1224" s="101">
        <f t="shared" si="577"/>
        <v>22</v>
      </c>
      <c r="GD1224" s="101">
        <f t="shared" si="578"/>
        <v>0</v>
      </c>
      <c r="GE1224" s="101">
        <f t="shared" si="579"/>
        <v>1</v>
      </c>
      <c r="GF1224" s="101">
        <f t="shared" si="580"/>
        <v>5</v>
      </c>
      <c r="GG1224" s="101">
        <f t="shared" si="581"/>
        <v>3.4000000000000002E-2</v>
      </c>
      <c r="GH1224" s="101">
        <f t="shared" si="582"/>
        <v>1</v>
      </c>
      <c r="GI1224" s="101">
        <f t="shared" si="583"/>
        <v>10</v>
      </c>
      <c r="GJ1224" s="101">
        <f t="shared" si="584"/>
        <v>0.13600000000000001</v>
      </c>
      <c r="GK1224" s="101">
        <f t="shared" si="585"/>
        <v>1</v>
      </c>
      <c r="GL1224" s="101">
        <f t="shared" si="586"/>
        <v>22</v>
      </c>
    </row>
    <row r="1225" spans="170:194" ht="16.5" x14ac:dyDescent="0.2">
      <c r="FN1225" s="101">
        <v>1220</v>
      </c>
      <c r="FO1225" s="101">
        <f t="shared" si="571"/>
        <v>18</v>
      </c>
      <c r="FP1225" s="101">
        <f t="shared" si="587"/>
        <v>16</v>
      </c>
      <c r="FQ1225" s="14">
        <f t="shared" si="588"/>
        <v>3</v>
      </c>
      <c r="FR1225" s="101" t="str">
        <f t="shared" si="572"/>
        <v>烈风螳螂专属武器-魂珠-2 9级</v>
      </c>
      <c r="FS1225" s="101">
        <f t="shared" si="573"/>
        <v>2</v>
      </c>
      <c r="FT1225" s="101">
        <f t="shared" si="574"/>
        <v>9</v>
      </c>
      <c r="FU1225" s="101" t="str">
        <f t="shared" si="589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90"/>
        <v>专属强化石1</v>
      </c>
      <c r="FX1225" s="101">
        <f t="shared" si="591"/>
        <v>24</v>
      </c>
      <c r="FY1225" s="101" t="str">
        <f t="shared" si="592"/>
        <v>专属强化石2</v>
      </c>
      <c r="FZ1225" s="101">
        <f t="shared" si="593"/>
        <v>8</v>
      </c>
      <c r="GA1225" s="101">
        <f t="shared" si="575"/>
        <v>0.06</v>
      </c>
      <c r="GB1225" s="101">
        <f t="shared" si="576"/>
        <v>1</v>
      </c>
      <c r="GC1225" s="101">
        <f t="shared" si="577"/>
        <v>27</v>
      </c>
      <c r="GD1225" s="101">
        <f t="shared" si="578"/>
        <v>0</v>
      </c>
      <c r="GE1225" s="101">
        <f t="shared" si="579"/>
        <v>1</v>
      </c>
      <c r="GF1225" s="101">
        <f t="shared" si="580"/>
        <v>6</v>
      </c>
      <c r="GG1225" s="101">
        <f t="shared" si="581"/>
        <v>2.8000000000000001E-2</v>
      </c>
      <c r="GH1225" s="101">
        <f t="shared" si="582"/>
        <v>1</v>
      </c>
      <c r="GI1225" s="101">
        <f t="shared" si="583"/>
        <v>12</v>
      </c>
      <c r="GJ1225" s="101">
        <f t="shared" si="584"/>
        <v>0.11210000000000001</v>
      </c>
      <c r="GK1225" s="101">
        <f t="shared" si="585"/>
        <v>1</v>
      </c>
      <c r="GL1225" s="101">
        <f t="shared" si="586"/>
        <v>27</v>
      </c>
    </row>
    <row r="1226" spans="170:194" ht="16.5" x14ac:dyDescent="0.2">
      <c r="FN1226" s="101">
        <v>1221</v>
      </c>
      <c r="FO1226" s="101">
        <f t="shared" si="571"/>
        <v>0</v>
      </c>
      <c r="FP1226" s="101">
        <f t="shared" si="587"/>
        <v>16</v>
      </c>
      <c r="FQ1226" s="14">
        <f t="shared" si="588"/>
        <v>3</v>
      </c>
      <c r="FR1226" s="101" t="str">
        <f t="shared" si="572"/>
        <v>烈风螳螂专属武器-魂珠-3 0级</v>
      </c>
      <c r="FS1226" s="101">
        <f t="shared" si="573"/>
        <v>3</v>
      </c>
      <c r="FT1226" s="101">
        <f t="shared" si="574"/>
        <v>0</v>
      </c>
      <c r="FU1226" s="101" t="str">
        <f t="shared" si="589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90"/>
        <v/>
      </c>
      <c r="FX1226" s="101" t="str">
        <f t="shared" si="591"/>
        <v/>
      </c>
      <c r="FY1226" s="101" t="str">
        <f t="shared" si="592"/>
        <v/>
      </c>
      <c r="FZ1226" s="101" t="str">
        <f t="shared" si="593"/>
        <v/>
      </c>
      <c r="GA1226" s="101" t="str">
        <f t="shared" si="575"/>
        <v/>
      </c>
      <c r="GB1226" s="101" t="str">
        <f t="shared" si="576"/>
        <v/>
      </c>
      <c r="GC1226" s="101" t="str">
        <f t="shared" si="577"/>
        <v/>
      </c>
      <c r="GD1226" s="101" t="str">
        <f t="shared" si="578"/>
        <v/>
      </c>
      <c r="GE1226" s="101" t="str">
        <f t="shared" si="579"/>
        <v/>
      </c>
      <c r="GF1226" s="101" t="str">
        <f t="shared" si="580"/>
        <v/>
      </c>
      <c r="GG1226" s="101" t="str">
        <f t="shared" si="581"/>
        <v/>
      </c>
      <c r="GH1226" s="101" t="str">
        <f t="shared" si="582"/>
        <v/>
      </c>
      <c r="GI1226" s="101" t="str">
        <f t="shared" si="583"/>
        <v/>
      </c>
      <c r="GJ1226" s="101" t="str">
        <f t="shared" si="584"/>
        <v/>
      </c>
      <c r="GK1226" s="101" t="str">
        <f t="shared" si="585"/>
        <v/>
      </c>
      <c r="GL1226" s="101" t="str">
        <f t="shared" si="586"/>
        <v/>
      </c>
    </row>
    <row r="1227" spans="170:194" ht="16.5" x14ac:dyDescent="0.2">
      <c r="FN1227" s="101">
        <v>1222</v>
      </c>
      <c r="FO1227" s="101">
        <f t="shared" si="571"/>
        <v>19</v>
      </c>
      <c r="FP1227" s="101">
        <f t="shared" si="587"/>
        <v>16</v>
      </c>
      <c r="FQ1227" s="14">
        <f t="shared" si="588"/>
        <v>3</v>
      </c>
      <c r="FR1227" s="101" t="str">
        <f t="shared" si="572"/>
        <v>烈风螳螂专属武器-魂珠-3 1级</v>
      </c>
      <c r="FS1227" s="101">
        <f t="shared" si="573"/>
        <v>3</v>
      </c>
      <c r="FT1227" s="101">
        <f t="shared" si="574"/>
        <v>1</v>
      </c>
      <c r="FU1227" s="101" t="str">
        <f t="shared" si="589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90"/>
        <v>专属强化石1</v>
      </c>
      <c r="FX1227" s="101">
        <f t="shared" si="591"/>
        <v>4</v>
      </c>
      <c r="FY1227" s="101" t="str">
        <f t="shared" si="592"/>
        <v>专属强化石2</v>
      </c>
      <c r="FZ1227" s="101">
        <f t="shared" si="593"/>
        <v>2</v>
      </c>
      <c r="GA1227" s="101">
        <f t="shared" si="575"/>
        <v>0.31</v>
      </c>
      <c r="GB1227" s="101">
        <f t="shared" si="576"/>
        <v>1</v>
      </c>
      <c r="GC1227" s="101">
        <f t="shared" si="577"/>
        <v>5</v>
      </c>
      <c r="GD1227" s="101">
        <f t="shared" si="578"/>
        <v>0</v>
      </c>
      <c r="GE1227" s="101">
        <f t="shared" si="579"/>
        <v>1</v>
      </c>
      <c r="GF1227" s="101">
        <f t="shared" si="580"/>
        <v>1</v>
      </c>
      <c r="GG1227" s="101">
        <f t="shared" si="581"/>
        <v>0.15409999999999999</v>
      </c>
      <c r="GH1227" s="101">
        <f t="shared" si="582"/>
        <v>1</v>
      </c>
      <c r="GI1227" s="101">
        <f t="shared" si="583"/>
        <v>2</v>
      </c>
      <c r="GJ1227" s="101">
        <f t="shared" si="584"/>
        <v>0.61650000000000005</v>
      </c>
      <c r="GK1227" s="101">
        <f t="shared" si="585"/>
        <v>1</v>
      </c>
      <c r="GL1227" s="101">
        <f t="shared" si="586"/>
        <v>5</v>
      </c>
    </row>
    <row r="1228" spans="170:194" ht="16.5" x14ac:dyDescent="0.2">
      <c r="FN1228" s="101">
        <v>1223</v>
      </c>
      <c r="FO1228" s="101">
        <f t="shared" si="571"/>
        <v>20</v>
      </c>
      <c r="FP1228" s="101">
        <f t="shared" si="587"/>
        <v>16</v>
      </c>
      <c r="FQ1228" s="14">
        <f t="shared" si="588"/>
        <v>3</v>
      </c>
      <c r="FR1228" s="101" t="str">
        <f t="shared" si="572"/>
        <v>烈风螳螂专属武器-魂珠-3 2级</v>
      </c>
      <c r="FS1228" s="101">
        <f t="shared" si="573"/>
        <v>3</v>
      </c>
      <c r="FT1228" s="101">
        <f t="shared" si="574"/>
        <v>2</v>
      </c>
      <c r="FU1228" s="101" t="str">
        <f t="shared" si="589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90"/>
        <v>专属强化石1</v>
      </c>
      <c r="FX1228" s="101">
        <f t="shared" si="591"/>
        <v>4</v>
      </c>
      <c r="FY1228" s="101" t="str">
        <f t="shared" si="592"/>
        <v>专属强化石2</v>
      </c>
      <c r="FZ1228" s="101">
        <f t="shared" si="593"/>
        <v>2</v>
      </c>
      <c r="GA1228" s="101">
        <f t="shared" si="575"/>
        <v>0.15</v>
      </c>
      <c r="GB1228" s="101">
        <f t="shared" si="576"/>
        <v>1</v>
      </c>
      <c r="GC1228" s="101">
        <f t="shared" si="577"/>
        <v>10</v>
      </c>
      <c r="GD1228" s="101">
        <f t="shared" si="578"/>
        <v>0</v>
      </c>
      <c r="GE1228" s="101">
        <f t="shared" si="579"/>
        <v>1</v>
      </c>
      <c r="GF1228" s="101">
        <f t="shared" si="580"/>
        <v>2</v>
      </c>
      <c r="GG1228" s="101">
        <f t="shared" si="581"/>
        <v>7.7100000000000002E-2</v>
      </c>
      <c r="GH1228" s="101">
        <f t="shared" si="582"/>
        <v>1</v>
      </c>
      <c r="GI1228" s="101">
        <f t="shared" si="583"/>
        <v>5</v>
      </c>
      <c r="GJ1228" s="101">
        <f t="shared" si="584"/>
        <v>0.30830000000000002</v>
      </c>
      <c r="GK1228" s="101">
        <f t="shared" si="585"/>
        <v>1</v>
      </c>
      <c r="GL1228" s="101">
        <f t="shared" si="586"/>
        <v>10</v>
      </c>
    </row>
    <row r="1229" spans="170:194" ht="16.5" x14ac:dyDescent="0.2">
      <c r="FN1229" s="101">
        <v>1224</v>
      </c>
      <c r="FO1229" s="101">
        <f t="shared" si="571"/>
        <v>21</v>
      </c>
      <c r="FP1229" s="101">
        <f t="shared" si="587"/>
        <v>16</v>
      </c>
      <c r="FQ1229" s="14">
        <f t="shared" si="588"/>
        <v>3</v>
      </c>
      <c r="FR1229" s="101" t="str">
        <f t="shared" si="572"/>
        <v>烈风螳螂专属武器-魂珠-3 3级</v>
      </c>
      <c r="FS1229" s="101">
        <f t="shared" si="573"/>
        <v>3</v>
      </c>
      <c r="FT1229" s="101">
        <f t="shared" si="574"/>
        <v>3</v>
      </c>
      <c r="FU1229" s="101" t="str">
        <f t="shared" si="589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90"/>
        <v>专属强化石1</v>
      </c>
      <c r="FX1229" s="101">
        <f t="shared" si="591"/>
        <v>6</v>
      </c>
      <c r="FY1229" s="101" t="str">
        <f t="shared" si="592"/>
        <v>专属强化石2</v>
      </c>
      <c r="FZ1229" s="101">
        <f t="shared" si="593"/>
        <v>3</v>
      </c>
      <c r="GA1229" s="101">
        <f t="shared" si="575"/>
        <v>0.15</v>
      </c>
      <c r="GB1229" s="101">
        <f t="shared" si="576"/>
        <v>1</v>
      </c>
      <c r="GC1229" s="101">
        <f t="shared" si="577"/>
        <v>10</v>
      </c>
      <c r="GD1229" s="101">
        <f t="shared" si="578"/>
        <v>0</v>
      </c>
      <c r="GE1229" s="101">
        <f t="shared" si="579"/>
        <v>1</v>
      </c>
      <c r="GF1229" s="101">
        <f t="shared" si="580"/>
        <v>2</v>
      </c>
      <c r="GG1229" s="101">
        <f t="shared" si="581"/>
        <v>7.7100000000000002E-2</v>
      </c>
      <c r="GH1229" s="101">
        <f t="shared" si="582"/>
        <v>1</v>
      </c>
      <c r="GI1229" s="101">
        <f t="shared" si="583"/>
        <v>5</v>
      </c>
      <c r="GJ1229" s="101">
        <f t="shared" si="584"/>
        <v>0.30830000000000002</v>
      </c>
      <c r="GK1229" s="101">
        <f t="shared" si="585"/>
        <v>1</v>
      </c>
      <c r="GL1229" s="101">
        <f t="shared" si="586"/>
        <v>10</v>
      </c>
    </row>
    <row r="1230" spans="170:194" ht="16.5" x14ac:dyDescent="0.2">
      <c r="FN1230" s="101">
        <v>1225</v>
      </c>
      <c r="FO1230" s="101">
        <f t="shared" si="571"/>
        <v>22</v>
      </c>
      <c r="FP1230" s="101">
        <f t="shared" si="587"/>
        <v>16</v>
      </c>
      <c r="FQ1230" s="14">
        <f t="shared" si="588"/>
        <v>3</v>
      </c>
      <c r="FR1230" s="101" t="str">
        <f t="shared" si="572"/>
        <v>烈风螳螂专属武器-魂珠-3 4级</v>
      </c>
      <c r="FS1230" s="101">
        <f t="shared" si="573"/>
        <v>3</v>
      </c>
      <c r="FT1230" s="101">
        <f t="shared" si="574"/>
        <v>4</v>
      </c>
      <c r="FU1230" s="101" t="str">
        <f t="shared" si="589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90"/>
        <v>专属强化石1</v>
      </c>
      <c r="FX1230" s="101">
        <f t="shared" si="591"/>
        <v>6</v>
      </c>
      <c r="FY1230" s="101" t="str">
        <f t="shared" si="592"/>
        <v>专属强化石2</v>
      </c>
      <c r="FZ1230" s="101">
        <f t="shared" si="593"/>
        <v>3</v>
      </c>
      <c r="GA1230" s="101">
        <f t="shared" si="575"/>
        <v>0.09</v>
      </c>
      <c r="GB1230" s="101">
        <f t="shared" si="576"/>
        <v>1</v>
      </c>
      <c r="GC1230" s="101">
        <f t="shared" si="577"/>
        <v>16</v>
      </c>
      <c r="GD1230" s="101">
        <f t="shared" si="578"/>
        <v>0</v>
      </c>
      <c r="GE1230" s="101">
        <f t="shared" si="579"/>
        <v>1</v>
      </c>
      <c r="GF1230" s="101">
        <f t="shared" si="580"/>
        <v>4</v>
      </c>
      <c r="GG1230" s="101">
        <f t="shared" si="581"/>
        <v>4.6199999999999998E-2</v>
      </c>
      <c r="GH1230" s="101">
        <f t="shared" si="582"/>
        <v>1</v>
      </c>
      <c r="GI1230" s="101">
        <f t="shared" si="583"/>
        <v>8</v>
      </c>
      <c r="GJ1230" s="101">
        <f t="shared" si="584"/>
        <v>0.185</v>
      </c>
      <c r="GK1230" s="101">
        <f t="shared" si="585"/>
        <v>1</v>
      </c>
      <c r="GL1230" s="101">
        <f t="shared" si="586"/>
        <v>16</v>
      </c>
    </row>
    <row r="1231" spans="170:194" ht="16.5" x14ac:dyDescent="0.2">
      <c r="FN1231" s="101">
        <v>1226</v>
      </c>
      <c r="FO1231" s="101">
        <f t="shared" si="571"/>
        <v>23</v>
      </c>
      <c r="FP1231" s="101">
        <f t="shared" si="587"/>
        <v>16</v>
      </c>
      <c r="FQ1231" s="14">
        <f t="shared" si="588"/>
        <v>3</v>
      </c>
      <c r="FR1231" s="101" t="str">
        <f t="shared" si="572"/>
        <v>烈风螳螂专属武器-魂珠-3 5级</v>
      </c>
      <c r="FS1231" s="101">
        <f t="shared" si="573"/>
        <v>3</v>
      </c>
      <c r="FT1231" s="101">
        <f t="shared" si="574"/>
        <v>5</v>
      </c>
      <c r="FU1231" s="101" t="str">
        <f t="shared" si="589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90"/>
        <v>专属强化石1</v>
      </c>
      <c r="FX1231" s="101">
        <f t="shared" si="591"/>
        <v>8</v>
      </c>
      <c r="FY1231" s="101" t="str">
        <f t="shared" si="592"/>
        <v>专属强化石2</v>
      </c>
      <c r="FZ1231" s="101">
        <f t="shared" si="593"/>
        <v>4</v>
      </c>
      <c r="GA1231" s="101">
        <f t="shared" si="575"/>
        <v>0.08</v>
      </c>
      <c r="GB1231" s="101">
        <f t="shared" si="576"/>
        <v>1</v>
      </c>
      <c r="GC1231" s="101">
        <f t="shared" si="577"/>
        <v>19</v>
      </c>
      <c r="GD1231" s="101">
        <f t="shared" si="578"/>
        <v>0</v>
      </c>
      <c r="GE1231" s="101">
        <f t="shared" si="579"/>
        <v>1</v>
      </c>
      <c r="GF1231" s="101">
        <f t="shared" si="580"/>
        <v>5</v>
      </c>
      <c r="GG1231" s="101">
        <f t="shared" si="581"/>
        <v>3.85E-2</v>
      </c>
      <c r="GH1231" s="101">
        <f t="shared" si="582"/>
        <v>1</v>
      </c>
      <c r="GI1231" s="101">
        <f t="shared" si="583"/>
        <v>9</v>
      </c>
      <c r="GJ1231" s="101">
        <f t="shared" si="584"/>
        <v>0.15409999999999999</v>
      </c>
      <c r="GK1231" s="101">
        <f t="shared" si="585"/>
        <v>1</v>
      </c>
      <c r="GL1231" s="101">
        <f t="shared" si="586"/>
        <v>19</v>
      </c>
    </row>
    <row r="1232" spans="170:194" ht="16.5" x14ac:dyDescent="0.2">
      <c r="FN1232" s="101">
        <v>1227</v>
      </c>
      <c r="FO1232" s="101">
        <f t="shared" si="571"/>
        <v>24</v>
      </c>
      <c r="FP1232" s="101">
        <f t="shared" si="587"/>
        <v>16</v>
      </c>
      <c r="FQ1232" s="14">
        <f t="shared" si="588"/>
        <v>3</v>
      </c>
      <c r="FR1232" s="101" t="str">
        <f t="shared" si="572"/>
        <v>烈风螳螂专属武器-魂珠-3 6级</v>
      </c>
      <c r="FS1232" s="101">
        <f t="shared" si="573"/>
        <v>3</v>
      </c>
      <c r="FT1232" s="101">
        <f t="shared" si="574"/>
        <v>6</v>
      </c>
      <c r="FU1232" s="101" t="str">
        <f t="shared" si="589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90"/>
        <v>专属强化石1</v>
      </c>
      <c r="FX1232" s="101">
        <f t="shared" si="591"/>
        <v>10</v>
      </c>
      <c r="FY1232" s="101" t="str">
        <f t="shared" si="592"/>
        <v>专属强化石2</v>
      </c>
      <c r="FZ1232" s="101">
        <f t="shared" si="593"/>
        <v>5</v>
      </c>
      <c r="GA1232" s="101">
        <f t="shared" si="575"/>
        <v>0.06</v>
      </c>
      <c r="GB1232" s="101">
        <f t="shared" si="576"/>
        <v>1</v>
      </c>
      <c r="GC1232" s="101">
        <f t="shared" si="577"/>
        <v>25</v>
      </c>
      <c r="GD1232" s="101">
        <f t="shared" si="578"/>
        <v>0</v>
      </c>
      <c r="GE1232" s="101">
        <f t="shared" si="579"/>
        <v>1</v>
      </c>
      <c r="GF1232" s="101">
        <f t="shared" si="580"/>
        <v>6</v>
      </c>
      <c r="GG1232" s="101">
        <f t="shared" si="581"/>
        <v>2.9600000000000001E-2</v>
      </c>
      <c r="GH1232" s="101">
        <f t="shared" si="582"/>
        <v>1</v>
      </c>
      <c r="GI1232" s="101">
        <f t="shared" si="583"/>
        <v>12</v>
      </c>
      <c r="GJ1232" s="101">
        <f t="shared" si="584"/>
        <v>0.1186</v>
      </c>
      <c r="GK1232" s="101">
        <f t="shared" si="585"/>
        <v>1</v>
      </c>
      <c r="GL1232" s="101">
        <f t="shared" si="586"/>
        <v>25</v>
      </c>
    </row>
    <row r="1233" spans="170:194" ht="16.5" x14ac:dyDescent="0.2">
      <c r="FN1233" s="101">
        <v>1228</v>
      </c>
      <c r="FO1233" s="101">
        <f t="shared" si="571"/>
        <v>25</v>
      </c>
      <c r="FP1233" s="101">
        <f t="shared" si="587"/>
        <v>16</v>
      </c>
      <c r="FQ1233" s="14">
        <f t="shared" si="588"/>
        <v>3</v>
      </c>
      <c r="FR1233" s="101" t="str">
        <f t="shared" si="572"/>
        <v>烈风螳螂专属武器-魂珠-3 7级</v>
      </c>
      <c r="FS1233" s="101">
        <f t="shared" si="573"/>
        <v>3</v>
      </c>
      <c r="FT1233" s="101">
        <f t="shared" si="574"/>
        <v>7</v>
      </c>
      <c r="FU1233" s="101" t="str">
        <f t="shared" si="589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90"/>
        <v>专属强化石1</v>
      </c>
      <c r="FX1233" s="101">
        <f t="shared" si="591"/>
        <v>12</v>
      </c>
      <c r="FY1233" s="101" t="str">
        <f t="shared" si="592"/>
        <v>专属强化石2</v>
      </c>
      <c r="FZ1233" s="101">
        <f t="shared" si="593"/>
        <v>6</v>
      </c>
      <c r="GA1233" s="101">
        <f t="shared" si="575"/>
        <v>0.04</v>
      </c>
      <c r="GB1233" s="101">
        <f t="shared" si="576"/>
        <v>1</v>
      </c>
      <c r="GC1233" s="101">
        <f t="shared" si="577"/>
        <v>34</v>
      </c>
      <c r="GD1233" s="101">
        <f t="shared" si="578"/>
        <v>0</v>
      </c>
      <c r="GE1233" s="101">
        <f t="shared" si="579"/>
        <v>1</v>
      </c>
      <c r="GF1233" s="101">
        <f t="shared" si="580"/>
        <v>8</v>
      </c>
      <c r="GG1233" s="101">
        <f t="shared" si="581"/>
        <v>2.1999999999999999E-2</v>
      </c>
      <c r="GH1233" s="101">
        <f t="shared" si="582"/>
        <v>1</v>
      </c>
      <c r="GI1233" s="101">
        <f t="shared" si="583"/>
        <v>16</v>
      </c>
      <c r="GJ1233" s="101">
        <f t="shared" si="584"/>
        <v>8.8099999999999998E-2</v>
      </c>
      <c r="GK1233" s="101">
        <f t="shared" si="585"/>
        <v>1</v>
      </c>
      <c r="GL1233" s="101">
        <f t="shared" si="586"/>
        <v>34</v>
      </c>
    </row>
    <row r="1234" spans="170:194" ht="16.5" x14ac:dyDescent="0.2">
      <c r="FN1234" s="101">
        <v>1229</v>
      </c>
      <c r="FO1234" s="101">
        <f t="shared" si="571"/>
        <v>26</v>
      </c>
      <c r="FP1234" s="101">
        <f t="shared" si="587"/>
        <v>16</v>
      </c>
      <c r="FQ1234" s="14">
        <f t="shared" si="588"/>
        <v>3</v>
      </c>
      <c r="FR1234" s="101" t="str">
        <f t="shared" si="572"/>
        <v>烈风螳螂专属武器-魂珠-3 8级</v>
      </c>
      <c r="FS1234" s="101">
        <f t="shared" si="573"/>
        <v>3</v>
      </c>
      <c r="FT1234" s="101">
        <f t="shared" si="574"/>
        <v>8</v>
      </c>
      <c r="FU1234" s="101" t="str">
        <f t="shared" si="589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90"/>
        <v>专属强化石1</v>
      </c>
      <c r="FX1234" s="101">
        <f t="shared" si="591"/>
        <v>16</v>
      </c>
      <c r="FY1234" s="101" t="str">
        <f t="shared" si="592"/>
        <v>专属强化石2</v>
      </c>
      <c r="FZ1234" s="101">
        <f t="shared" si="593"/>
        <v>8</v>
      </c>
      <c r="GA1234" s="101">
        <f t="shared" si="575"/>
        <v>0.04</v>
      </c>
      <c r="GB1234" s="101">
        <f t="shared" si="576"/>
        <v>1</v>
      </c>
      <c r="GC1234" s="101">
        <f t="shared" si="577"/>
        <v>41</v>
      </c>
      <c r="GD1234" s="101">
        <f t="shared" si="578"/>
        <v>0</v>
      </c>
      <c r="GE1234" s="101">
        <f t="shared" si="579"/>
        <v>1</v>
      </c>
      <c r="GF1234" s="101">
        <f t="shared" si="580"/>
        <v>10</v>
      </c>
      <c r="GG1234" s="101">
        <f t="shared" si="581"/>
        <v>1.8100000000000002E-2</v>
      </c>
      <c r="GH1234" s="101">
        <f t="shared" si="582"/>
        <v>1</v>
      </c>
      <c r="GI1234" s="101">
        <f t="shared" si="583"/>
        <v>19</v>
      </c>
      <c r="GJ1234" s="101">
        <f t="shared" si="584"/>
        <v>7.2499999999999995E-2</v>
      </c>
      <c r="GK1234" s="101">
        <f t="shared" si="585"/>
        <v>1</v>
      </c>
      <c r="GL1234" s="101">
        <f t="shared" si="586"/>
        <v>41</v>
      </c>
    </row>
    <row r="1235" spans="170:194" ht="16.5" x14ac:dyDescent="0.2">
      <c r="FN1235" s="101">
        <v>1230</v>
      </c>
      <c r="FO1235" s="101">
        <f t="shared" si="571"/>
        <v>27</v>
      </c>
      <c r="FP1235" s="101">
        <f t="shared" si="587"/>
        <v>16</v>
      </c>
      <c r="FQ1235" s="14">
        <f t="shared" si="588"/>
        <v>3</v>
      </c>
      <c r="FR1235" s="101" t="str">
        <f t="shared" si="572"/>
        <v>烈风螳螂专属武器-魂珠-3 9级</v>
      </c>
      <c r="FS1235" s="101">
        <f t="shared" si="573"/>
        <v>3</v>
      </c>
      <c r="FT1235" s="101">
        <f t="shared" si="574"/>
        <v>9</v>
      </c>
      <c r="FU1235" s="101" t="str">
        <f t="shared" si="589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90"/>
        <v>专属强化石1</v>
      </c>
      <c r="FX1235" s="101">
        <f t="shared" si="591"/>
        <v>20</v>
      </c>
      <c r="FY1235" s="101" t="str">
        <f t="shared" si="592"/>
        <v>专属强化石2</v>
      </c>
      <c r="FZ1235" s="101">
        <f t="shared" si="593"/>
        <v>10</v>
      </c>
      <c r="GA1235" s="101">
        <f t="shared" si="575"/>
        <v>0.03</v>
      </c>
      <c r="GB1235" s="101">
        <f t="shared" si="576"/>
        <v>1</v>
      </c>
      <c r="GC1235" s="101">
        <f t="shared" si="577"/>
        <v>54</v>
      </c>
      <c r="GD1235" s="101">
        <f t="shared" si="578"/>
        <v>0</v>
      </c>
      <c r="GE1235" s="101">
        <f t="shared" si="579"/>
        <v>1</v>
      </c>
      <c r="GF1235" s="101">
        <f t="shared" si="580"/>
        <v>12</v>
      </c>
      <c r="GG1235" s="101">
        <f t="shared" si="581"/>
        <v>1.4E-2</v>
      </c>
      <c r="GH1235" s="101">
        <f t="shared" si="582"/>
        <v>1</v>
      </c>
      <c r="GI1235" s="101">
        <f t="shared" si="583"/>
        <v>25</v>
      </c>
      <c r="GJ1235" s="101">
        <f t="shared" si="584"/>
        <v>5.6000000000000001E-2</v>
      </c>
      <c r="GK1235" s="101">
        <f t="shared" si="585"/>
        <v>1</v>
      </c>
      <c r="GL1235" s="101">
        <f t="shared" si="586"/>
        <v>54</v>
      </c>
    </row>
    <row r="1236" spans="170:194" ht="16.5" x14ac:dyDescent="0.2">
      <c r="FN1236" s="101">
        <v>1231</v>
      </c>
      <c r="FO1236" s="101">
        <f t="shared" si="571"/>
        <v>0</v>
      </c>
      <c r="FP1236" s="101">
        <f t="shared" si="587"/>
        <v>16</v>
      </c>
      <c r="FQ1236" s="14">
        <f t="shared" si="588"/>
        <v>3</v>
      </c>
      <c r="FR1236" s="101" t="str">
        <f t="shared" si="572"/>
        <v>烈风螳螂专属武器-魂珠-4 0级</v>
      </c>
      <c r="FS1236" s="101">
        <f t="shared" si="573"/>
        <v>4</v>
      </c>
      <c r="FT1236" s="101">
        <f t="shared" si="574"/>
        <v>0</v>
      </c>
      <c r="FU1236" s="101" t="str">
        <f t="shared" si="589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90"/>
        <v/>
      </c>
      <c r="FX1236" s="101" t="str">
        <f t="shared" si="591"/>
        <v/>
      </c>
      <c r="FY1236" s="101" t="str">
        <f t="shared" si="592"/>
        <v/>
      </c>
      <c r="FZ1236" s="101" t="str">
        <f t="shared" si="593"/>
        <v/>
      </c>
      <c r="GA1236" s="101" t="str">
        <f t="shared" si="575"/>
        <v/>
      </c>
      <c r="GB1236" s="101" t="str">
        <f t="shared" si="576"/>
        <v/>
      </c>
      <c r="GC1236" s="101" t="str">
        <f t="shared" si="577"/>
        <v/>
      </c>
      <c r="GD1236" s="101" t="str">
        <f t="shared" si="578"/>
        <v/>
      </c>
      <c r="GE1236" s="101" t="str">
        <f t="shared" si="579"/>
        <v/>
      </c>
      <c r="GF1236" s="101" t="str">
        <f t="shared" si="580"/>
        <v/>
      </c>
      <c r="GG1236" s="101" t="str">
        <f t="shared" si="581"/>
        <v/>
      </c>
      <c r="GH1236" s="101" t="str">
        <f t="shared" si="582"/>
        <v/>
      </c>
      <c r="GI1236" s="101" t="str">
        <f t="shared" si="583"/>
        <v/>
      </c>
      <c r="GJ1236" s="101" t="str">
        <f t="shared" si="584"/>
        <v/>
      </c>
      <c r="GK1236" s="101" t="str">
        <f t="shared" si="585"/>
        <v/>
      </c>
      <c r="GL1236" s="101" t="str">
        <f t="shared" si="586"/>
        <v/>
      </c>
    </row>
    <row r="1237" spans="170:194" ht="16.5" x14ac:dyDescent="0.2">
      <c r="FN1237" s="101">
        <v>1232</v>
      </c>
      <c r="FO1237" s="101">
        <f t="shared" si="571"/>
        <v>28</v>
      </c>
      <c r="FP1237" s="101">
        <f t="shared" si="587"/>
        <v>16</v>
      </c>
      <c r="FQ1237" s="14">
        <f t="shared" si="588"/>
        <v>3</v>
      </c>
      <c r="FR1237" s="101" t="str">
        <f t="shared" si="572"/>
        <v>烈风螳螂专属武器-魂珠-4 1级</v>
      </c>
      <c r="FS1237" s="101">
        <f t="shared" si="573"/>
        <v>4</v>
      </c>
      <c r="FT1237" s="101">
        <f t="shared" si="574"/>
        <v>1</v>
      </c>
      <c r="FU1237" s="101" t="str">
        <f t="shared" si="589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90"/>
        <v>专属强化石2</v>
      </c>
      <c r="FX1237" s="101">
        <f t="shared" si="591"/>
        <v>3</v>
      </c>
      <c r="FY1237" s="101" t="str">
        <f t="shared" si="592"/>
        <v>专属强化石3</v>
      </c>
      <c r="FZ1237" s="101">
        <f t="shared" si="593"/>
        <v>1</v>
      </c>
      <c r="GA1237" s="101">
        <f t="shared" si="575"/>
        <v>0.2</v>
      </c>
      <c r="GB1237" s="101">
        <f t="shared" si="576"/>
        <v>1</v>
      </c>
      <c r="GC1237" s="101">
        <f t="shared" si="577"/>
        <v>7</v>
      </c>
      <c r="GD1237" s="101">
        <f t="shared" si="578"/>
        <v>0</v>
      </c>
      <c r="GE1237" s="101">
        <f t="shared" si="579"/>
        <v>1</v>
      </c>
      <c r="GF1237" s="101">
        <f t="shared" si="580"/>
        <v>2</v>
      </c>
      <c r="GG1237" s="101">
        <f t="shared" si="581"/>
        <v>0.1012</v>
      </c>
      <c r="GH1237" s="101">
        <f t="shared" si="582"/>
        <v>1</v>
      </c>
      <c r="GI1237" s="101">
        <f t="shared" si="583"/>
        <v>3</v>
      </c>
      <c r="GJ1237" s="101">
        <f t="shared" si="584"/>
        <v>0.40479999999999999</v>
      </c>
      <c r="GK1237" s="101">
        <f t="shared" si="585"/>
        <v>1</v>
      </c>
      <c r="GL1237" s="101">
        <f t="shared" si="586"/>
        <v>7</v>
      </c>
    </row>
    <row r="1238" spans="170:194" ht="16.5" x14ac:dyDescent="0.2">
      <c r="FN1238" s="101">
        <v>1233</v>
      </c>
      <c r="FO1238" s="101">
        <f t="shared" ref="FO1238:FO1301" si="594">IF(FT1238&gt;0,(FS1238-1)*9+FT1238,0)</f>
        <v>29</v>
      </c>
      <c r="FP1238" s="101">
        <f t="shared" si="587"/>
        <v>16</v>
      </c>
      <c r="FQ1238" s="14">
        <f t="shared" si="588"/>
        <v>3</v>
      </c>
      <c r="FR1238" s="101" t="str">
        <f t="shared" ref="FR1238:FR1301" si="595">INDEX($FI$6:$FI$26,FP1238)&amp;"专属武器-魂珠-"&amp;FS1238&amp;" "&amp;FT1238&amp;"级"</f>
        <v>烈风螳螂专属武器-魂珠-4 2级</v>
      </c>
      <c r="FS1238" s="101">
        <f t="shared" ref="FS1238:FS1301" si="596">INT((FN1238-(FP1238-1)*80-1)/10)+1</f>
        <v>4</v>
      </c>
      <c r="FT1238" s="101">
        <f t="shared" ref="FT1238:FT1301" si="597">FN1238-(FP1238-1)*80-(FS1238-1)*10-1</f>
        <v>2</v>
      </c>
      <c r="FU1238" s="101" t="str">
        <f t="shared" si="589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90"/>
        <v>专属强化石2</v>
      </c>
      <c r="FX1238" s="101">
        <f t="shared" si="591"/>
        <v>3</v>
      </c>
      <c r="FY1238" s="101" t="str">
        <f t="shared" si="592"/>
        <v>专属强化石3</v>
      </c>
      <c r="FZ1238" s="101">
        <f t="shared" si="593"/>
        <v>1</v>
      </c>
      <c r="GA1238" s="101">
        <f t="shared" ref="GA1238:GA1301" si="598">IF($FT1238&gt;0,INDEX(EP$6:EP$77,$FO1238),"")</f>
        <v>0.1</v>
      </c>
      <c r="GB1238" s="101">
        <f t="shared" ref="GB1238:GB1301" si="599">IF($FT1238&gt;0,INDEX(EQ$6:EQ$77,$FO1238),"")</f>
        <v>1</v>
      </c>
      <c r="GC1238" s="101">
        <f t="shared" ref="GC1238:GC1301" si="600">IF($FT1238&gt;0,INDEX(ER$6:ER$77,$FO1238),"")</f>
        <v>15</v>
      </c>
      <c r="GD1238" s="101">
        <f t="shared" ref="GD1238:GD1301" si="601">IF($FT1238&gt;0,INDEX(EV$6:EV$77,$FO1238),"")</f>
        <v>0</v>
      </c>
      <c r="GE1238" s="101">
        <f t="shared" ref="GE1238:GE1301" si="602">IF($FT1238&gt;0,INDEX(EW$6:EW$77,$FO1238),"")</f>
        <v>1</v>
      </c>
      <c r="GF1238" s="101">
        <f t="shared" ref="GF1238:GF1301" si="603">IF($FT1238&gt;0,INDEX(EX$6:EX$77,$FO1238),"")</f>
        <v>3</v>
      </c>
      <c r="GG1238" s="101">
        <f t="shared" ref="GG1238:GG1301" si="604">IF($FT1238&gt;0,INDEX(EY$6:EY$77,$FO1238),"")</f>
        <v>5.0599999999999999E-2</v>
      </c>
      <c r="GH1238" s="101">
        <f t="shared" ref="GH1238:GH1301" si="605">IF($FT1238&gt;0,INDEX(EZ$6:EZ$77,$FO1238),"")</f>
        <v>1</v>
      </c>
      <c r="GI1238" s="101">
        <f t="shared" ref="GI1238:GI1301" si="606">IF($FT1238&gt;0,INDEX(FA$6:FA$77,$FO1238),"")</f>
        <v>7</v>
      </c>
      <c r="GJ1238" s="101">
        <f t="shared" ref="GJ1238:GJ1301" si="607">IF($FT1238&gt;0,INDEX(FB$6:FB$77,$FO1238),"")</f>
        <v>0.2024</v>
      </c>
      <c r="GK1238" s="101">
        <f t="shared" ref="GK1238:GK1301" si="608">IF($FT1238&gt;0,INDEX(FC$6:FC$77,$FO1238),"")</f>
        <v>1</v>
      </c>
      <c r="GL1238" s="101">
        <f t="shared" ref="GL1238:GL1301" si="609">IF($FT1238&gt;0,INDEX(FD$6:FD$77,$FO1238),"")</f>
        <v>15</v>
      </c>
    </row>
    <row r="1239" spans="170:194" ht="16.5" x14ac:dyDescent="0.2">
      <c r="FN1239" s="101">
        <v>1234</v>
      </c>
      <c r="FO1239" s="101">
        <f t="shared" si="594"/>
        <v>30</v>
      </c>
      <c r="FP1239" s="101">
        <f t="shared" si="587"/>
        <v>16</v>
      </c>
      <c r="FQ1239" s="14">
        <f t="shared" si="588"/>
        <v>3</v>
      </c>
      <c r="FR1239" s="101" t="str">
        <f t="shared" si="595"/>
        <v>烈风螳螂专属武器-魂珠-4 3级</v>
      </c>
      <c r="FS1239" s="101">
        <f t="shared" si="596"/>
        <v>4</v>
      </c>
      <c r="FT1239" s="101">
        <f t="shared" si="597"/>
        <v>3</v>
      </c>
      <c r="FU1239" s="101" t="str">
        <f t="shared" si="589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90"/>
        <v>专属强化石2</v>
      </c>
      <c r="FX1239" s="101">
        <f t="shared" si="591"/>
        <v>3</v>
      </c>
      <c r="FY1239" s="101" t="str">
        <f t="shared" si="592"/>
        <v>专属强化石3</v>
      </c>
      <c r="FZ1239" s="101">
        <f t="shared" si="593"/>
        <v>1</v>
      </c>
      <c r="GA1239" s="101">
        <f t="shared" si="598"/>
        <v>7.0000000000000007E-2</v>
      </c>
      <c r="GB1239" s="101">
        <f t="shared" si="599"/>
        <v>1</v>
      </c>
      <c r="GC1239" s="101">
        <f t="shared" si="600"/>
        <v>22</v>
      </c>
      <c r="GD1239" s="101">
        <f t="shared" si="601"/>
        <v>0</v>
      </c>
      <c r="GE1239" s="101">
        <f t="shared" si="602"/>
        <v>1</v>
      </c>
      <c r="GF1239" s="101">
        <f t="shared" si="603"/>
        <v>5</v>
      </c>
      <c r="GG1239" s="101">
        <f t="shared" si="604"/>
        <v>3.3700000000000001E-2</v>
      </c>
      <c r="GH1239" s="101">
        <f t="shared" si="605"/>
        <v>1</v>
      </c>
      <c r="GI1239" s="101">
        <f t="shared" si="606"/>
        <v>10</v>
      </c>
      <c r="GJ1239" s="101">
        <f t="shared" si="607"/>
        <v>0.13489999999999999</v>
      </c>
      <c r="GK1239" s="101">
        <f t="shared" si="608"/>
        <v>1</v>
      </c>
      <c r="GL1239" s="101">
        <f t="shared" si="609"/>
        <v>22</v>
      </c>
    </row>
    <row r="1240" spans="170:194" ht="16.5" x14ac:dyDescent="0.2">
      <c r="FN1240" s="101">
        <v>1235</v>
      </c>
      <c r="FO1240" s="101">
        <f t="shared" si="594"/>
        <v>31</v>
      </c>
      <c r="FP1240" s="101">
        <f t="shared" si="587"/>
        <v>16</v>
      </c>
      <c r="FQ1240" s="14">
        <f t="shared" si="588"/>
        <v>3</v>
      </c>
      <c r="FR1240" s="101" t="str">
        <f t="shared" si="595"/>
        <v>烈风螳螂专属武器-魂珠-4 4级</v>
      </c>
      <c r="FS1240" s="101">
        <f t="shared" si="596"/>
        <v>4</v>
      </c>
      <c r="FT1240" s="101">
        <f t="shared" si="597"/>
        <v>4</v>
      </c>
      <c r="FU1240" s="101" t="str">
        <f t="shared" si="589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90"/>
        <v>专属强化石2</v>
      </c>
      <c r="FX1240" s="101">
        <f t="shared" si="591"/>
        <v>5</v>
      </c>
      <c r="FY1240" s="101" t="str">
        <f t="shared" si="592"/>
        <v>专属强化石3</v>
      </c>
      <c r="FZ1240" s="101">
        <f t="shared" si="593"/>
        <v>2</v>
      </c>
      <c r="GA1240" s="101">
        <f t="shared" si="598"/>
        <v>0.08</v>
      </c>
      <c r="GB1240" s="101">
        <f t="shared" si="599"/>
        <v>1</v>
      </c>
      <c r="GC1240" s="101">
        <f t="shared" si="600"/>
        <v>19</v>
      </c>
      <c r="GD1240" s="101">
        <f t="shared" si="601"/>
        <v>0</v>
      </c>
      <c r="GE1240" s="101">
        <f t="shared" si="602"/>
        <v>1</v>
      </c>
      <c r="GF1240" s="101">
        <f t="shared" si="603"/>
        <v>4</v>
      </c>
      <c r="GG1240" s="101">
        <f t="shared" si="604"/>
        <v>4.0500000000000001E-2</v>
      </c>
      <c r="GH1240" s="101">
        <f t="shared" si="605"/>
        <v>1</v>
      </c>
      <c r="GI1240" s="101">
        <f t="shared" si="606"/>
        <v>9</v>
      </c>
      <c r="GJ1240" s="101">
        <f t="shared" si="607"/>
        <v>0.16189999999999999</v>
      </c>
      <c r="GK1240" s="101">
        <f t="shared" si="608"/>
        <v>1</v>
      </c>
      <c r="GL1240" s="101">
        <f t="shared" si="609"/>
        <v>19</v>
      </c>
    </row>
    <row r="1241" spans="170:194" ht="16.5" x14ac:dyDescent="0.2">
      <c r="FN1241" s="101">
        <v>1236</v>
      </c>
      <c r="FO1241" s="101">
        <f t="shared" si="594"/>
        <v>32</v>
      </c>
      <c r="FP1241" s="101">
        <f t="shared" si="587"/>
        <v>16</v>
      </c>
      <c r="FQ1241" s="14">
        <f t="shared" si="588"/>
        <v>3</v>
      </c>
      <c r="FR1241" s="101" t="str">
        <f t="shared" si="595"/>
        <v>烈风螳螂专属武器-魂珠-4 5级</v>
      </c>
      <c r="FS1241" s="101">
        <f t="shared" si="596"/>
        <v>4</v>
      </c>
      <c r="FT1241" s="101">
        <f t="shared" si="597"/>
        <v>5</v>
      </c>
      <c r="FU1241" s="101" t="str">
        <f t="shared" si="589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90"/>
        <v>专属强化石2</v>
      </c>
      <c r="FX1241" s="101">
        <f t="shared" si="591"/>
        <v>5</v>
      </c>
      <c r="FY1241" s="101" t="str">
        <f t="shared" si="592"/>
        <v>专属强化石3</v>
      </c>
      <c r="FZ1241" s="101">
        <f t="shared" si="593"/>
        <v>2</v>
      </c>
      <c r="GA1241" s="101">
        <f t="shared" si="598"/>
        <v>0.05</v>
      </c>
      <c r="GB1241" s="101">
        <f t="shared" si="599"/>
        <v>1</v>
      </c>
      <c r="GC1241" s="101">
        <f t="shared" si="600"/>
        <v>30</v>
      </c>
      <c r="GD1241" s="101">
        <f t="shared" si="601"/>
        <v>0</v>
      </c>
      <c r="GE1241" s="101">
        <f t="shared" si="602"/>
        <v>1</v>
      </c>
      <c r="GF1241" s="101">
        <f t="shared" si="603"/>
        <v>7</v>
      </c>
      <c r="GG1241" s="101">
        <f t="shared" si="604"/>
        <v>2.53E-2</v>
      </c>
      <c r="GH1241" s="101">
        <f t="shared" si="605"/>
        <v>1</v>
      </c>
      <c r="GI1241" s="101">
        <f t="shared" si="606"/>
        <v>14</v>
      </c>
      <c r="GJ1241" s="101">
        <f t="shared" si="607"/>
        <v>0.1012</v>
      </c>
      <c r="GK1241" s="101">
        <f t="shared" si="608"/>
        <v>1</v>
      </c>
      <c r="GL1241" s="101">
        <f t="shared" si="609"/>
        <v>30</v>
      </c>
    </row>
    <row r="1242" spans="170:194" ht="16.5" x14ac:dyDescent="0.2">
      <c r="FN1242" s="101">
        <v>1237</v>
      </c>
      <c r="FO1242" s="101">
        <f t="shared" si="594"/>
        <v>33</v>
      </c>
      <c r="FP1242" s="101">
        <f t="shared" si="587"/>
        <v>16</v>
      </c>
      <c r="FQ1242" s="14">
        <f t="shared" si="588"/>
        <v>3</v>
      </c>
      <c r="FR1242" s="101" t="str">
        <f t="shared" si="595"/>
        <v>烈风螳螂专属武器-魂珠-4 6级</v>
      </c>
      <c r="FS1242" s="101">
        <f t="shared" si="596"/>
        <v>4</v>
      </c>
      <c r="FT1242" s="101">
        <f t="shared" si="597"/>
        <v>6</v>
      </c>
      <c r="FU1242" s="101" t="str">
        <f t="shared" si="589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90"/>
        <v>专属强化石2</v>
      </c>
      <c r="FX1242" s="101">
        <f t="shared" si="591"/>
        <v>5</v>
      </c>
      <c r="FY1242" s="101" t="str">
        <f t="shared" si="592"/>
        <v>专属强化石3</v>
      </c>
      <c r="FZ1242" s="101">
        <f t="shared" si="593"/>
        <v>2</v>
      </c>
      <c r="GA1242" s="101">
        <f t="shared" si="598"/>
        <v>0.03</v>
      </c>
      <c r="GB1242" s="101">
        <f t="shared" si="599"/>
        <v>1</v>
      </c>
      <c r="GC1242" s="101">
        <f t="shared" si="600"/>
        <v>48</v>
      </c>
      <c r="GD1242" s="101">
        <f t="shared" si="601"/>
        <v>0</v>
      </c>
      <c r="GE1242" s="101">
        <f t="shared" si="602"/>
        <v>1</v>
      </c>
      <c r="GF1242" s="101">
        <f t="shared" si="603"/>
        <v>11</v>
      </c>
      <c r="GG1242" s="101">
        <f t="shared" si="604"/>
        <v>1.5599999999999999E-2</v>
      </c>
      <c r="GH1242" s="101">
        <f t="shared" si="605"/>
        <v>1</v>
      </c>
      <c r="GI1242" s="101">
        <f t="shared" si="606"/>
        <v>22</v>
      </c>
      <c r="GJ1242" s="101">
        <f t="shared" si="607"/>
        <v>6.2300000000000001E-2</v>
      </c>
      <c r="GK1242" s="101">
        <f t="shared" si="608"/>
        <v>1</v>
      </c>
      <c r="GL1242" s="101">
        <f t="shared" si="609"/>
        <v>48</v>
      </c>
    </row>
    <row r="1243" spans="170:194" ht="16.5" x14ac:dyDescent="0.2">
      <c r="FN1243" s="101">
        <v>1238</v>
      </c>
      <c r="FO1243" s="101">
        <f t="shared" si="594"/>
        <v>34</v>
      </c>
      <c r="FP1243" s="101">
        <f t="shared" si="587"/>
        <v>16</v>
      </c>
      <c r="FQ1243" s="14">
        <f t="shared" si="588"/>
        <v>3</v>
      </c>
      <c r="FR1243" s="101" t="str">
        <f t="shared" si="595"/>
        <v>烈风螳螂专属武器-魂珠-4 7级</v>
      </c>
      <c r="FS1243" s="101">
        <f t="shared" si="596"/>
        <v>4</v>
      </c>
      <c r="FT1243" s="101">
        <f t="shared" si="597"/>
        <v>7</v>
      </c>
      <c r="FU1243" s="101" t="str">
        <f t="shared" si="589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90"/>
        <v>专属强化石2</v>
      </c>
      <c r="FX1243" s="101">
        <f t="shared" si="591"/>
        <v>8</v>
      </c>
      <c r="FY1243" s="101" t="str">
        <f t="shared" si="592"/>
        <v>专属强化石3</v>
      </c>
      <c r="FZ1243" s="101">
        <f t="shared" si="593"/>
        <v>3</v>
      </c>
      <c r="GA1243" s="101">
        <f t="shared" si="598"/>
        <v>0.03</v>
      </c>
      <c r="GB1243" s="101">
        <f t="shared" si="599"/>
        <v>1</v>
      </c>
      <c r="GC1243" s="101">
        <f t="shared" si="600"/>
        <v>52</v>
      </c>
      <c r="GD1243" s="101">
        <f t="shared" si="601"/>
        <v>0</v>
      </c>
      <c r="GE1243" s="101">
        <f t="shared" si="602"/>
        <v>1</v>
      </c>
      <c r="GF1243" s="101">
        <f t="shared" si="603"/>
        <v>12</v>
      </c>
      <c r="GG1243" s="101">
        <f t="shared" si="604"/>
        <v>1.4500000000000001E-2</v>
      </c>
      <c r="GH1243" s="101">
        <f t="shared" si="605"/>
        <v>1</v>
      </c>
      <c r="GI1243" s="101">
        <f t="shared" si="606"/>
        <v>24</v>
      </c>
      <c r="GJ1243" s="101">
        <f t="shared" si="607"/>
        <v>5.7799999999999997E-2</v>
      </c>
      <c r="GK1243" s="101">
        <f t="shared" si="608"/>
        <v>1</v>
      </c>
      <c r="GL1243" s="101">
        <f t="shared" si="609"/>
        <v>52</v>
      </c>
    </row>
    <row r="1244" spans="170:194" ht="16.5" x14ac:dyDescent="0.2">
      <c r="FN1244" s="101">
        <v>1239</v>
      </c>
      <c r="FO1244" s="101">
        <f t="shared" si="594"/>
        <v>35</v>
      </c>
      <c r="FP1244" s="101">
        <f t="shared" si="587"/>
        <v>16</v>
      </c>
      <c r="FQ1244" s="14">
        <f t="shared" si="588"/>
        <v>3</v>
      </c>
      <c r="FR1244" s="101" t="str">
        <f t="shared" si="595"/>
        <v>烈风螳螂专属武器-魂珠-4 8级</v>
      </c>
      <c r="FS1244" s="101">
        <f t="shared" si="596"/>
        <v>4</v>
      </c>
      <c r="FT1244" s="101">
        <f t="shared" si="597"/>
        <v>8</v>
      </c>
      <c r="FU1244" s="101" t="str">
        <f t="shared" si="589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90"/>
        <v>专属强化石2</v>
      </c>
      <c r="FX1244" s="101">
        <f t="shared" si="591"/>
        <v>11</v>
      </c>
      <c r="FY1244" s="101" t="str">
        <f t="shared" si="592"/>
        <v>专属强化石3</v>
      </c>
      <c r="FZ1244" s="101">
        <f t="shared" si="593"/>
        <v>4</v>
      </c>
      <c r="GA1244" s="101">
        <f t="shared" si="598"/>
        <v>0.02</v>
      </c>
      <c r="GB1244" s="101">
        <f t="shared" si="599"/>
        <v>1</v>
      </c>
      <c r="GC1244" s="101">
        <f t="shared" si="600"/>
        <v>63</v>
      </c>
      <c r="GD1244" s="101">
        <f t="shared" si="601"/>
        <v>0</v>
      </c>
      <c r="GE1244" s="101">
        <f t="shared" si="602"/>
        <v>1</v>
      </c>
      <c r="GF1244" s="101">
        <f t="shared" si="603"/>
        <v>15</v>
      </c>
      <c r="GG1244" s="101">
        <f t="shared" si="604"/>
        <v>1.1900000000000001E-2</v>
      </c>
      <c r="GH1244" s="101">
        <f t="shared" si="605"/>
        <v>1</v>
      </c>
      <c r="GI1244" s="101">
        <f t="shared" si="606"/>
        <v>29</v>
      </c>
      <c r="GJ1244" s="101">
        <f t="shared" si="607"/>
        <v>4.7600000000000003E-2</v>
      </c>
      <c r="GK1244" s="101">
        <f t="shared" si="608"/>
        <v>1</v>
      </c>
      <c r="GL1244" s="101">
        <f t="shared" si="609"/>
        <v>63</v>
      </c>
    </row>
    <row r="1245" spans="170:194" ht="16.5" x14ac:dyDescent="0.2">
      <c r="FN1245" s="101">
        <v>1240</v>
      </c>
      <c r="FO1245" s="101">
        <f t="shared" si="594"/>
        <v>36</v>
      </c>
      <c r="FP1245" s="101">
        <f t="shared" si="587"/>
        <v>16</v>
      </c>
      <c r="FQ1245" s="14">
        <f t="shared" si="588"/>
        <v>3</v>
      </c>
      <c r="FR1245" s="101" t="str">
        <f t="shared" si="595"/>
        <v>烈风螳螂专属武器-魂珠-4 9级</v>
      </c>
      <c r="FS1245" s="101">
        <f t="shared" si="596"/>
        <v>4</v>
      </c>
      <c r="FT1245" s="101">
        <f t="shared" si="597"/>
        <v>9</v>
      </c>
      <c r="FU1245" s="101" t="str">
        <f t="shared" si="589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90"/>
        <v>专属强化石2</v>
      </c>
      <c r="FX1245" s="101">
        <f t="shared" si="591"/>
        <v>16</v>
      </c>
      <c r="FY1245" s="101" t="str">
        <f t="shared" si="592"/>
        <v>专属强化石3</v>
      </c>
      <c r="FZ1245" s="101">
        <f t="shared" si="593"/>
        <v>6</v>
      </c>
      <c r="GA1245" s="101">
        <f t="shared" si="598"/>
        <v>0.02</v>
      </c>
      <c r="GB1245" s="101">
        <f t="shared" si="599"/>
        <v>1</v>
      </c>
      <c r="GC1245" s="101">
        <f t="shared" si="600"/>
        <v>68</v>
      </c>
      <c r="GD1245" s="101">
        <f t="shared" si="601"/>
        <v>0</v>
      </c>
      <c r="GE1245" s="101">
        <f t="shared" si="602"/>
        <v>1</v>
      </c>
      <c r="GF1245" s="101">
        <f t="shared" si="603"/>
        <v>16</v>
      </c>
      <c r="GG1245" s="101">
        <f t="shared" si="604"/>
        <v>1.0999999999999999E-2</v>
      </c>
      <c r="GH1245" s="101">
        <f t="shared" si="605"/>
        <v>1</v>
      </c>
      <c r="GI1245" s="101">
        <f t="shared" si="606"/>
        <v>32</v>
      </c>
      <c r="GJ1245" s="101">
        <f t="shared" si="607"/>
        <v>4.4200000000000003E-2</v>
      </c>
      <c r="GK1245" s="101">
        <f t="shared" si="608"/>
        <v>1</v>
      </c>
      <c r="GL1245" s="101">
        <f t="shared" si="609"/>
        <v>68</v>
      </c>
    </row>
    <row r="1246" spans="170:194" ht="16.5" x14ac:dyDescent="0.2">
      <c r="FN1246" s="101">
        <v>1241</v>
      </c>
      <c r="FO1246" s="101">
        <f t="shared" si="594"/>
        <v>0</v>
      </c>
      <c r="FP1246" s="101">
        <f t="shared" si="587"/>
        <v>16</v>
      </c>
      <c r="FQ1246" s="14">
        <f t="shared" si="588"/>
        <v>3</v>
      </c>
      <c r="FR1246" s="101" t="str">
        <f t="shared" si="595"/>
        <v>烈风螳螂专属武器-魂珠-5 0级</v>
      </c>
      <c r="FS1246" s="101">
        <f t="shared" si="596"/>
        <v>5</v>
      </c>
      <c r="FT1246" s="101">
        <f t="shared" si="597"/>
        <v>0</v>
      </c>
      <c r="FU1246" s="101" t="str">
        <f t="shared" si="589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90"/>
        <v/>
      </c>
      <c r="FX1246" s="101" t="str">
        <f t="shared" si="591"/>
        <v/>
      </c>
      <c r="FY1246" s="101" t="str">
        <f t="shared" si="592"/>
        <v/>
      </c>
      <c r="FZ1246" s="101" t="str">
        <f t="shared" si="593"/>
        <v/>
      </c>
      <c r="GA1246" s="101" t="str">
        <f t="shared" si="598"/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3"/>
        <v/>
      </c>
      <c r="GG1246" s="101" t="str">
        <f t="shared" si="604"/>
        <v/>
      </c>
      <c r="GH1246" s="101" t="str">
        <f t="shared" si="605"/>
        <v/>
      </c>
      <c r="GI1246" s="101" t="str">
        <f t="shared" si="606"/>
        <v/>
      </c>
      <c r="GJ1246" s="101" t="str">
        <f t="shared" si="607"/>
        <v/>
      </c>
      <c r="GK1246" s="101" t="str">
        <f t="shared" si="608"/>
        <v/>
      </c>
      <c r="GL1246" s="101" t="str">
        <f t="shared" si="609"/>
        <v/>
      </c>
    </row>
    <row r="1247" spans="170:194" ht="16.5" x14ac:dyDescent="0.2">
      <c r="FN1247" s="101">
        <v>1242</v>
      </c>
      <c r="FO1247" s="101">
        <f t="shared" si="594"/>
        <v>37</v>
      </c>
      <c r="FP1247" s="101">
        <f t="shared" si="587"/>
        <v>16</v>
      </c>
      <c r="FQ1247" s="14">
        <f t="shared" si="588"/>
        <v>3</v>
      </c>
      <c r="FR1247" s="101" t="str">
        <f t="shared" si="595"/>
        <v>烈风螳螂专属武器-魂珠-5 1级</v>
      </c>
      <c r="FS1247" s="101">
        <f t="shared" si="596"/>
        <v>5</v>
      </c>
      <c r="FT1247" s="101">
        <f t="shared" si="597"/>
        <v>1</v>
      </c>
      <c r="FU1247" s="101" t="str">
        <f t="shared" si="589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90"/>
        <v>专属强化石2</v>
      </c>
      <c r="FX1247" s="101">
        <f t="shared" si="591"/>
        <v>3</v>
      </c>
      <c r="FY1247" s="101" t="str">
        <f t="shared" si="592"/>
        <v>专属强化石3</v>
      </c>
      <c r="FZ1247" s="101">
        <f t="shared" si="593"/>
        <v>2</v>
      </c>
      <c r="GA1247" s="101">
        <f t="shared" si="598"/>
        <v>0.2</v>
      </c>
      <c r="GB1247" s="101">
        <f t="shared" si="599"/>
        <v>1</v>
      </c>
      <c r="GC1247" s="101">
        <f t="shared" si="600"/>
        <v>7</v>
      </c>
      <c r="GD1247" s="101">
        <f t="shared" si="601"/>
        <v>0</v>
      </c>
      <c r="GE1247" s="101">
        <f t="shared" si="602"/>
        <v>1</v>
      </c>
      <c r="GF1247" s="101">
        <f t="shared" si="603"/>
        <v>2</v>
      </c>
      <c r="GG1247" s="101">
        <f t="shared" si="604"/>
        <v>0.1012</v>
      </c>
      <c r="GH1247" s="101">
        <f t="shared" si="605"/>
        <v>1</v>
      </c>
      <c r="GI1247" s="101">
        <f t="shared" si="606"/>
        <v>3</v>
      </c>
      <c r="GJ1247" s="101">
        <f t="shared" si="607"/>
        <v>0.40479999999999999</v>
      </c>
      <c r="GK1247" s="101">
        <f t="shared" si="608"/>
        <v>1</v>
      </c>
      <c r="GL1247" s="101">
        <f t="shared" si="609"/>
        <v>7</v>
      </c>
    </row>
    <row r="1248" spans="170:194" ht="16.5" x14ac:dyDescent="0.2">
      <c r="FN1248" s="101">
        <v>1243</v>
      </c>
      <c r="FO1248" s="101">
        <f t="shared" si="594"/>
        <v>38</v>
      </c>
      <c r="FP1248" s="101">
        <f t="shared" si="587"/>
        <v>16</v>
      </c>
      <c r="FQ1248" s="14">
        <f t="shared" si="588"/>
        <v>3</v>
      </c>
      <c r="FR1248" s="101" t="str">
        <f t="shared" si="595"/>
        <v>烈风螳螂专属武器-魂珠-5 2级</v>
      </c>
      <c r="FS1248" s="101">
        <f t="shared" si="596"/>
        <v>5</v>
      </c>
      <c r="FT1248" s="101">
        <f t="shared" si="597"/>
        <v>2</v>
      </c>
      <c r="FU1248" s="101" t="str">
        <f t="shared" si="589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90"/>
        <v>专属强化石2</v>
      </c>
      <c r="FX1248" s="101">
        <f t="shared" si="591"/>
        <v>3</v>
      </c>
      <c r="FY1248" s="101" t="str">
        <f t="shared" si="592"/>
        <v>专属强化石3</v>
      </c>
      <c r="FZ1248" s="101">
        <f t="shared" si="593"/>
        <v>2</v>
      </c>
      <c r="GA1248" s="101">
        <f t="shared" si="598"/>
        <v>0.1</v>
      </c>
      <c r="GB1248" s="101">
        <f t="shared" si="599"/>
        <v>1</v>
      </c>
      <c r="GC1248" s="101">
        <f t="shared" si="600"/>
        <v>15</v>
      </c>
      <c r="GD1248" s="101">
        <f t="shared" si="601"/>
        <v>0</v>
      </c>
      <c r="GE1248" s="101">
        <f t="shared" si="602"/>
        <v>1</v>
      </c>
      <c r="GF1248" s="101">
        <f t="shared" si="603"/>
        <v>3</v>
      </c>
      <c r="GG1248" s="101">
        <f t="shared" si="604"/>
        <v>5.0599999999999999E-2</v>
      </c>
      <c r="GH1248" s="101">
        <f t="shared" si="605"/>
        <v>1</v>
      </c>
      <c r="GI1248" s="101">
        <f t="shared" si="606"/>
        <v>7</v>
      </c>
      <c r="GJ1248" s="101">
        <f t="shared" si="607"/>
        <v>0.2024</v>
      </c>
      <c r="GK1248" s="101">
        <f t="shared" si="608"/>
        <v>1</v>
      </c>
      <c r="GL1248" s="101">
        <f t="shared" si="609"/>
        <v>15</v>
      </c>
    </row>
    <row r="1249" spans="170:194" ht="16.5" x14ac:dyDescent="0.2">
      <c r="FN1249" s="101">
        <v>1244</v>
      </c>
      <c r="FO1249" s="101">
        <f t="shared" si="594"/>
        <v>39</v>
      </c>
      <c r="FP1249" s="101">
        <f t="shared" si="587"/>
        <v>16</v>
      </c>
      <c r="FQ1249" s="14">
        <f t="shared" si="588"/>
        <v>3</v>
      </c>
      <c r="FR1249" s="101" t="str">
        <f t="shared" si="595"/>
        <v>烈风螳螂专属武器-魂珠-5 3级</v>
      </c>
      <c r="FS1249" s="101">
        <f t="shared" si="596"/>
        <v>5</v>
      </c>
      <c r="FT1249" s="101">
        <f t="shared" si="597"/>
        <v>3</v>
      </c>
      <c r="FU1249" s="101" t="str">
        <f t="shared" si="589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90"/>
        <v>专属强化石2</v>
      </c>
      <c r="FX1249" s="101">
        <f t="shared" si="591"/>
        <v>3</v>
      </c>
      <c r="FY1249" s="101" t="str">
        <f t="shared" si="592"/>
        <v>专属强化石3</v>
      </c>
      <c r="FZ1249" s="101">
        <f t="shared" si="593"/>
        <v>2</v>
      </c>
      <c r="GA1249" s="101">
        <f t="shared" si="598"/>
        <v>7.0000000000000007E-2</v>
      </c>
      <c r="GB1249" s="101">
        <f t="shared" si="599"/>
        <v>1</v>
      </c>
      <c r="GC1249" s="101">
        <f t="shared" si="600"/>
        <v>22</v>
      </c>
      <c r="GD1249" s="101">
        <f t="shared" si="601"/>
        <v>0</v>
      </c>
      <c r="GE1249" s="101">
        <f t="shared" si="602"/>
        <v>1</v>
      </c>
      <c r="GF1249" s="101">
        <f t="shared" si="603"/>
        <v>5</v>
      </c>
      <c r="GG1249" s="101">
        <f t="shared" si="604"/>
        <v>3.3700000000000001E-2</v>
      </c>
      <c r="GH1249" s="101">
        <f t="shared" si="605"/>
        <v>1</v>
      </c>
      <c r="GI1249" s="101">
        <f t="shared" si="606"/>
        <v>10</v>
      </c>
      <c r="GJ1249" s="101">
        <f t="shared" si="607"/>
        <v>0.13489999999999999</v>
      </c>
      <c r="GK1249" s="101">
        <f t="shared" si="608"/>
        <v>1</v>
      </c>
      <c r="GL1249" s="101">
        <f t="shared" si="609"/>
        <v>22</v>
      </c>
    </row>
    <row r="1250" spans="170:194" ht="16.5" x14ac:dyDescent="0.2">
      <c r="FN1250" s="101">
        <v>1245</v>
      </c>
      <c r="FO1250" s="101">
        <f t="shared" si="594"/>
        <v>40</v>
      </c>
      <c r="FP1250" s="101">
        <f t="shared" si="587"/>
        <v>16</v>
      </c>
      <c r="FQ1250" s="14">
        <f t="shared" si="588"/>
        <v>3</v>
      </c>
      <c r="FR1250" s="101" t="str">
        <f t="shared" si="595"/>
        <v>烈风螳螂专属武器-魂珠-5 4级</v>
      </c>
      <c r="FS1250" s="101">
        <f t="shared" si="596"/>
        <v>5</v>
      </c>
      <c r="FT1250" s="101">
        <f t="shared" si="597"/>
        <v>4</v>
      </c>
      <c r="FU1250" s="101" t="str">
        <f t="shared" si="589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90"/>
        <v>专属强化石2</v>
      </c>
      <c r="FX1250" s="101">
        <f t="shared" si="591"/>
        <v>5</v>
      </c>
      <c r="FY1250" s="101" t="str">
        <f t="shared" si="592"/>
        <v>专属强化石3</v>
      </c>
      <c r="FZ1250" s="101">
        <f t="shared" si="593"/>
        <v>3</v>
      </c>
      <c r="GA1250" s="101">
        <f t="shared" si="598"/>
        <v>0.06</v>
      </c>
      <c r="GB1250" s="101">
        <f t="shared" si="599"/>
        <v>1</v>
      </c>
      <c r="GC1250" s="101">
        <f t="shared" si="600"/>
        <v>25</v>
      </c>
      <c r="GD1250" s="101">
        <f t="shared" si="601"/>
        <v>0</v>
      </c>
      <c r="GE1250" s="101">
        <f t="shared" si="602"/>
        <v>1</v>
      </c>
      <c r="GF1250" s="101">
        <f t="shared" si="603"/>
        <v>6</v>
      </c>
      <c r="GG1250" s="101">
        <f t="shared" si="604"/>
        <v>3.04E-2</v>
      </c>
      <c r="GH1250" s="101">
        <f t="shared" si="605"/>
        <v>1</v>
      </c>
      <c r="GI1250" s="101">
        <f t="shared" si="606"/>
        <v>12</v>
      </c>
      <c r="GJ1250" s="101">
        <f t="shared" si="607"/>
        <v>0.12139999999999999</v>
      </c>
      <c r="GK1250" s="101">
        <f t="shared" si="608"/>
        <v>1</v>
      </c>
      <c r="GL1250" s="101">
        <f t="shared" si="609"/>
        <v>25</v>
      </c>
    </row>
    <row r="1251" spans="170:194" ht="16.5" x14ac:dyDescent="0.2">
      <c r="FN1251" s="101">
        <v>1246</v>
      </c>
      <c r="FO1251" s="101">
        <f t="shared" si="594"/>
        <v>41</v>
      </c>
      <c r="FP1251" s="101">
        <f t="shared" si="587"/>
        <v>16</v>
      </c>
      <c r="FQ1251" s="14">
        <f t="shared" si="588"/>
        <v>3</v>
      </c>
      <c r="FR1251" s="101" t="str">
        <f t="shared" si="595"/>
        <v>烈风螳螂专属武器-魂珠-5 5级</v>
      </c>
      <c r="FS1251" s="101">
        <f t="shared" si="596"/>
        <v>5</v>
      </c>
      <c r="FT1251" s="101">
        <f t="shared" si="597"/>
        <v>5</v>
      </c>
      <c r="FU1251" s="101" t="str">
        <f t="shared" si="589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90"/>
        <v>专属强化石2</v>
      </c>
      <c r="FX1251" s="101">
        <f t="shared" si="591"/>
        <v>5</v>
      </c>
      <c r="FY1251" s="101" t="str">
        <f t="shared" si="592"/>
        <v>专属强化石3</v>
      </c>
      <c r="FZ1251" s="101">
        <f t="shared" si="593"/>
        <v>3</v>
      </c>
      <c r="GA1251" s="101">
        <f t="shared" si="598"/>
        <v>0.04</v>
      </c>
      <c r="GB1251" s="101">
        <f t="shared" si="599"/>
        <v>1</v>
      </c>
      <c r="GC1251" s="101">
        <f t="shared" si="600"/>
        <v>40</v>
      </c>
      <c r="GD1251" s="101">
        <f t="shared" si="601"/>
        <v>0</v>
      </c>
      <c r="GE1251" s="101">
        <f t="shared" si="602"/>
        <v>1</v>
      </c>
      <c r="GF1251" s="101">
        <f t="shared" si="603"/>
        <v>9</v>
      </c>
      <c r="GG1251" s="101">
        <f t="shared" si="604"/>
        <v>1.9E-2</v>
      </c>
      <c r="GH1251" s="101">
        <f t="shared" si="605"/>
        <v>1</v>
      </c>
      <c r="GI1251" s="101">
        <f t="shared" si="606"/>
        <v>18</v>
      </c>
      <c r="GJ1251" s="101">
        <f t="shared" si="607"/>
        <v>7.5899999999999995E-2</v>
      </c>
      <c r="GK1251" s="101">
        <f t="shared" si="608"/>
        <v>1</v>
      </c>
      <c r="GL1251" s="101">
        <f t="shared" si="609"/>
        <v>40</v>
      </c>
    </row>
    <row r="1252" spans="170:194" ht="16.5" x14ac:dyDescent="0.2">
      <c r="FN1252" s="101">
        <v>1247</v>
      </c>
      <c r="FO1252" s="101">
        <f t="shared" si="594"/>
        <v>42</v>
      </c>
      <c r="FP1252" s="101">
        <f t="shared" si="587"/>
        <v>16</v>
      </c>
      <c r="FQ1252" s="14">
        <f t="shared" si="588"/>
        <v>3</v>
      </c>
      <c r="FR1252" s="101" t="str">
        <f t="shared" si="595"/>
        <v>烈风螳螂专属武器-魂珠-5 6级</v>
      </c>
      <c r="FS1252" s="101">
        <f t="shared" si="596"/>
        <v>5</v>
      </c>
      <c r="FT1252" s="101">
        <f t="shared" si="597"/>
        <v>6</v>
      </c>
      <c r="FU1252" s="101" t="str">
        <f t="shared" si="589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90"/>
        <v>专属强化石2</v>
      </c>
      <c r="FX1252" s="101">
        <f t="shared" si="591"/>
        <v>8</v>
      </c>
      <c r="FY1252" s="101" t="str">
        <f t="shared" si="592"/>
        <v>专属强化石3</v>
      </c>
      <c r="FZ1252" s="101">
        <f t="shared" si="593"/>
        <v>5</v>
      </c>
      <c r="GA1252" s="101">
        <f t="shared" si="598"/>
        <v>0.04</v>
      </c>
      <c r="GB1252" s="101">
        <f t="shared" si="599"/>
        <v>1</v>
      </c>
      <c r="GC1252" s="101">
        <f t="shared" si="600"/>
        <v>39</v>
      </c>
      <c r="GD1252" s="101">
        <f t="shared" si="601"/>
        <v>0</v>
      </c>
      <c r="GE1252" s="101">
        <f t="shared" si="602"/>
        <v>1</v>
      </c>
      <c r="GF1252" s="101">
        <f t="shared" si="603"/>
        <v>9</v>
      </c>
      <c r="GG1252" s="101">
        <f t="shared" si="604"/>
        <v>1.95E-2</v>
      </c>
      <c r="GH1252" s="101">
        <f t="shared" si="605"/>
        <v>1</v>
      </c>
      <c r="GI1252" s="101">
        <f t="shared" si="606"/>
        <v>18</v>
      </c>
      <c r="GJ1252" s="101">
        <f t="shared" si="607"/>
        <v>7.7799999999999994E-2</v>
      </c>
      <c r="GK1252" s="101">
        <f t="shared" si="608"/>
        <v>1</v>
      </c>
      <c r="GL1252" s="101">
        <f t="shared" si="609"/>
        <v>39</v>
      </c>
    </row>
    <row r="1253" spans="170:194" ht="16.5" x14ac:dyDescent="0.2">
      <c r="FN1253" s="101">
        <v>1248</v>
      </c>
      <c r="FO1253" s="101">
        <f t="shared" si="594"/>
        <v>43</v>
      </c>
      <c r="FP1253" s="101">
        <f t="shared" si="587"/>
        <v>16</v>
      </c>
      <c r="FQ1253" s="14">
        <f t="shared" si="588"/>
        <v>3</v>
      </c>
      <c r="FR1253" s="101" t="str">
        <f t="shared" si="595"/>
        <v>烈风螳螂专属武器-魂珠-5 7级</v>
      </c>
      <c r="FS1253" s="101">
        <f t="shared" si="596"/>
        <v>5</v>
      </c>
      <c r="FT1253" s="101">
        <f t="shared" si="597"/>
        <v>7</v>
      </c>
      <c r="FU1253" s="101" t="str">
        <f t="shared" si="589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90"/>
        <v>专属强化石2</v>
      </c>
      <c r="FX1253" s="101">
        <f t="shared" si="591"/>
        <v>8</v>
      </c>
      <c r="FY1253" s="101" t="str">
        <f t="shared" si="592"/>
        <v>专属强化石3</v>
      </c>
      <c r="FZ1253" s="101">
        <f t="shared" si="593"/>
        <v>5</v>
      </c>
      <c r="GA1253" s="101">
        <f t="shared" si="598"/>
        <v>0.02</v>
      </c>
      <c r="GB1253" s="101">
        <f t="shared" si="599"/>
        <v>1</v>
      </c>
      <c r="GC1253" s="101">
        <f t="shared" si="600"/>
        <v>62</v>
      </c>
      <c r="GD1253" s="101">
        <f t="shared" si="601"/>
        <v>0</v>
      </c>
      <c r="GE1253" s="101">
        <f t="shared" si="602"/>
        <v>1</v>
      </c>
      <c r="GF1253" s="101">
        <f t="shared" si="603"/>
        <v>15</v>
      </c>
      <c r="GG1253" s="101">
        <f t="shared" si="604"/>
        <v>1.2E-2</v>
      </c>
      <c r="GH1253" s="101">
        <f t="shared" si="605"/>
        <v>1</v>
      </c>
      <c r="GI1253" s="101">
        <f t="shared" si="606"/>
        <v>29</v>
      </c>
      <c r="GJ1253" s="101">
        <f t="shared" si="607"/>
        <v>4.82E-2</v>
      </c>
      <c r="GK1253" s="101">
        <f t="shared" si="608"/>
        <v>1</v>
      </c>
      <c r="GL1253" s="101">
        <f t="shared" si="609"/>
        <v>62</v>
      </c>
    </row>
    <row r="1254" spans="170:194" ht="16.5" x14ac:dyDescent="0.2">
      <c r="FN1254" s="101">
        <v>1249</v>
      </c>
      <c r="FO1254" s="101">
        <f t="shared" si="594"/>
        <v>44</v>
      </c>
      <c r="FP1254" s="101">
        <f t="shared" si="587"/>
        <v>16</v>
      </c>
      <c r="FQ1254" s="14">
        <f t="shared" si="588"/>
        <v>3</v>
      </c>
      <c r="FR1254" s="101" t="str">
        <f t="shared" si="595"/>
        <v>烈风螳螂专属武器-魂珠-5 8级</v>
      </c>
      <c r="FS1254" s="101">
        <f t="shared" si="596"/>
        <v>5</v>
      </c>
      <c r="FT1254" s="101">
        <f t="shared" si="597"/>
        <v>8</v>
      </c>
      <c r="FU1254" s="101" t="str">
        <f t="shared" si="589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90"/>
        <v>专属强化石2</v>
      </c>
      <c r="FX1254" s="101">
        <f t="shared" si="591"/>
        <v>11</v>
      </c>
      <c r="FY1254" s="101" t="str">
        <f t="shared" si="592"/>
        <v>专属强化石3</v>
      </c>
      <c r="FZ1254" s="101">
        <f t="shared" si="593"/>
        <v>7</v>
      </c>
      <c r="GA1254" s="101">
        <f t="shared" si="598"/>
        <v>0.02</v>
      </c>
      <c r="GB1254" s="101">
        <f t="shared" si="599"/>
        <v>1</v>
      </c>
      <c r="GC1254" s="101">
        <f t="shared" si="600"/>
        <v>72</v>
      </c>
      <c r="GD1254" s="101">
        <f t="shared" si="601"/>
        <v>0</v>
      </c>
      <c r="GE1254" s="101">
        <f t="shared" si="602"/>
        <v>1</v>
      </c>
      <c r="GF1254" s="101">
        <f t="shared" si="603"/>
        <v>17</v>
      </c>
      <c r="GG1254" s="101">
        <f t="shared" si="604"/>
        <v>1.04E-2</v>
      </c>
      <c r="GH1254" s="101">
        <f t="shared" si="605"/>
        <v>1</v>
      </c>
      <c r="GI1254" s="101">
        <f t="shared" si="606"/>
        <v>34</v>
      </c>
      <c r="GJ1254" s="101">
        <f t="shared" si="607"/>
        <v>4.1700000000000001E-2</v>
      </c>
      <c r="GK1254" s="101">
        <f t="shared" si="608"/>
        <v>1</v>
      </c>
      <c r="GL1254" s="101">
        <f t="shared" si="609"/>
        <v>72</v>
      </c>
    </row>
    <row r="1255" spans="170:194" ht="16.5" x14ac:dyDescent="0.2">
      <c r="FN1255" s="101">
        <v>1250</v>
      </c>
      <c r="FO1255" s="101">
        <f t="shared" si="594"/>
        <v>45</v>
      </c>
      <c r="FP1255" s="101">
        <f t="shared" si="587"/>
        <v>16</v>
      </c>
      <c r="FQ1255" s="14">
        <f t="shared" si="588"/>
        <v>3</v>
      </c>
      <c r="FR1255" s="101" t="str">
        <f t="shared" si="595"/>
        <v>烈风螳螂专属武器-魂珠-5 9级</v>
      </c>
      <c r="FS1255" s="101">
        <f t="shared" si="596"/>
        <v>5</v>
      </c>
      <c r="FT1255" s="101">
        <f t="shared" si="597"/>
        <v>9</v>
      </c>
      <c r="FU1255" s="101" t="str">
        <f t="shared" si="589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90"/>
        <v>专属强化石2</v>
      </c>
      <c r="FX1255" s="101">
        <f t="shared" si="591"/>
        <v>14</v>
      </c>
      <c r="FY1255" s="101" t="str">
        <f t="shared" si="592"/>
        <v>专属强化石3</v>
      </c>
      <c r="FZ1255" s="101">
        <f t="shared" si="593"/>
        <v>9</v>
      </c>
      <c r="GA1255" s="101">
        <f t="shared" si="598"/>
        <v>0.02</v>
      </c>
      <c r="GB1255" s="101">
        <f t="shared" si="599"/>
        <v>1</v>
      </c>
      <c r="GC1255" s="101">
        <f t="shared" si="600"/>
        <v>91</v>
      </c>
      <c r="GD1255" s="101">
        <f t="shared" si="601"/>
        <v>0</v>
      </c>
      <c r="GE1255" s="101">
        <f t="shared" si="602"/>
        <v>1</v>
      </c>
      <c r="GF1255" s="101">
        <f t="shared" si="603"/>
        <v>21</v>
      </c>
      <c r="GG1255" s="101">
        <f t="shared" si="604"/>
        <v>8.3000000000000001E-3</v>
      </c>
      <c r="GH1255" s="101">
        <f t="shared" si="605"/>
        <v>1</v>
      </c>
      <c r="GI1255" s="101">
        <f t="shared" si="606"/>
        <v>42</v>
      </c>
      <c r="GJ1255" s="101">
        <f t="shared" si="607"/>
        <v>3.3099999999999997E-2</v>
      </c>
      <c r="GK1255" s="101">
        <f t="shared" si="608"/>
        <v>1</v>
      </c>
      <c r="GL1255" s="101">
        <f t="shared" si="609"/>
        <v>91</v>
      </c>
    </row>
    <row r="1256" spans="170:194" ht="16.5" x14ac:dyDescent="0.2">
      <c r="FN1256" s="101">
        <v>1251</v>
      </c>
      <c r="FO1256" s="101">
        <f t="shared" si="594"/>
        <v>0</v>
      </c>
      <c r="FP1256" s="101">
        <f t="shared" si="587"/>
        <v>16</v>
      </c>
      <c r="FQ1256" s="14">
        <f t="shared" si="588"/>
        <v>3</v>
      </c>
      <c r="FR1256" s="101" t="str">
        <f t="shared" si="595"/>
        <v>烈风螳螂专属武器-魂珠-6 0级</v>
      </c>
      <c r="FS1256" s="101">
        <f t="shared" si="596"/>
        <v>6</v>
      </c>
      <c r="FT1256" s="101">
        <f t="shared" si="597"/>
        <v>0</v>
      </c>
      <c r="FU1256" s="101" t="str">
        <f t="shared" si="589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90"/>
        <v/>
      </c>
      <c r="FX1256" s="101" t="str">
        <f t="shared" si="591"/>
        <v/>
      </c>
      <c r="FY1256" s="101" t="str">
        <f t="shared" si="592"/>
        <v/>
      </c>
      <c r="FZ1256" s="101" t="str">
        <f t="shared" si="593"/>
        <v/>
      </c>
      <c r="GA1256" s="101" t="str">
        <f t="shared" si="598"/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3"/>
        <v/>
      </c>
      <c r="GG1256" s="101" t="str">
        <f t="shared" si="604"/>
        <v/>
      </c>
      <c r="GH1256" s="101" t="str">
        <f t="shared" si="605"/>
        <v/>
      </c>
      <c r="GI1256" s="101" t="str">
        <f t="shared" si="606"/>
        <v/>
      </c>
      <c r="GJ1256" s="101" t="str">
        <f t="shared" si="607"/>
        <v/>
      </c>
      <c r="GK1256" s="101" t="str">
        <f t="shared" si="608"/>
        <v/>
      </c>
      <c r="GL1256" s="101" t="str">
        <f t="shared" si="609"/>
        <v/>
      </c>
    </row>
    <row r="1257" spans="170:194" ht="16.5" x14ac:dyDescent="0.2">
      <c r="FN1257" s="101">
        <v>1252</v>
      </c>
      <c r="FO1257" s="101">
        <f t="shared" si="594"/>
        <v>46</v>
      </c>
      <c r="FP1257" s="101">
        <f t="shared" si="587"/>
        <v>16</v>
      </c>
      <c r="FQ1257" s="14">
        <f t="shared" si="588"/>
        <v>3</v>
      </c>
      <c r="FR1257" s="101" t="str">
        <f t="shared" si="595"/>
        <v>烈风螳螂专属武器-魂珠-6 1级</v>
      </c>
      <c r="FS1257" s="101">
        <f t="shared" si="596"/>
        <v>6</v>
      </c>
      <c r="FT1257" s="101">
        <f t="shared" si="597"/>
        <v>1</v>
      </c>
      <c r="FU1257" s="101" t="str">
        <f t="shared" si="589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90"/>
        <v>专属强化石3</v>
      </c>
      <c r="FX1257" s="101">
        <f t="shared" si="591"/>
        <v>5</v>
      </c>
      <c r="FY1257" s="101" t="str">
        <f t="shared" si="592"/>
        <v>专属强化石4</v>
      </c>
      <c r="FZ1257" s="101">
        <f t="shared" si="593"/>
        <v>1</v>
      </c>
      <c r="GA1257" s="101">
        <f t="shared" si="598"/>
        <v>0.17</v>
      </c>
      <c r="GB1257" s="101">
        <f t="shared" si="599"/>
        <v>1</v>
      </c>
      <c r="GC1257" s="101">
        <f t="shared" si="600"/>
        <v>9</v>
      </c>
      <c r="GD1257" s="101">
        <f t="shared" si="601"/>
        <v>0</v>
      </c>
      <c r="GE1257" s="101">
        <f t="shared" si="602"/>
        <v>1</v>
      </c>
      <c r="GF1257" s="101">
        <f t="shared" si="603"/>
        <v>2</v>
      </c>
      <c r="GG1257" s="101">
        <f t="shared" si="604"/>
        <v>8.2900000000000001E-2</v>
      </c>
      <c r="GH1257" s="101">
        <f t="shared" si="605"/>
        <v>1</v>
      </c>
      <c r="GI1257" s="101">
        <f t="shared" si="606"/>
        <v>4</v>
      </c>
      <c r="GJ1257" s="101">
        <f t="shared" si="607"/>
        <v>0.33139999999999997</v>
      </c>
      <c r="GK1257" s="101">
        <f t="shared" si="608"/>
        <v>1</v>
      </c>
      <c r="GL1257" s="101">
        <f t="shared" si="609"/>
        <v>9</v>
      </c>
    </row>
    <row r="1258" spans="170:194" ht="16.5" x14ac:dyDescent="0.2">
      <c r="FN1258" s="101">
        <v>1253</v>
      </c>
      <c r="FO1258" s="101">
        <f t="shared" si="594"/>
        <v>47</v>
      </c>
      <c r="FP1258" s="101">
        <f t="shared" si="587"/>
        <v>16</v>
      </c>
      <c r="FQ1258" s="14">
        <f t="shared" si="588"/>
        <v>3</v>
      </c>
      <c r="FR1258" s="101" t="str">
        <f t="shared" si="595"/>
        <v>烈风螳螂专属武器-魂珠-6 2级</v>
      </c>
      <c r="FS1258" s="101">
        <f t="shared" si="596"/>
        <v>6</v>
      </c>
      <c r="FT1258" s="101">
        <f t="shared" si="597"/>
        <v>2</v>
      </c>
      <c r="FU1258" s="101" t="str">
        <f t="shared" si="589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90"/>
        <v>专属强化石3</v>
      </c>
      <c r="FX1258" s="101">
        <f t="shared" si="591"/>
        <v>10</v>
      </c>
      <c r="FY1258" s="101" t="str">
        <f t="shared" si="592"/>
        <v>专属强化石4</v>
      </c>
      <c r="FZ1258" s="101">
        <f t="shared" si="593"/>
        <v>2</v>
      </c>
      <c r="GA1258" s="101">
        <f t="shared" si="598"/>
        <v>0.17</v>
      </c>
      <c r="GB1258" s="101">
        <f t="shared" si="599"/>
        <v>1</v>
      </c>
      <c r="GC1258" s="101">
        <f t="shared" si="600"/>
        <v>9</v>
      </c>
      <c r="GD1258" s="101">
        <f t="shared" si="601"/>
        <v>0</v>
      </c>
      <c r="GE1258" s="101">
        <f t="shared" si="602"/>
        <v>1</v>
      </c>
      <c r="GF1258" s="101">
        <f t="shared" si="603"/>
        <v>2</v>
      </c>
      <c r="GG1258" s="101">
        <f t="shared" si="604"/>
        <v>8.2900000000000001E-2</v>
      </c>
      <c r="GH1258" s="101">
        <f t="shared" si="605"/>
        <v>1</v>
      </c>
      <c r="GI1258" s="101">
        <f t="shared" si="606"/>
        <v>4</v>
      </c>
      <c r="GJ1258" s="101">
        <f t="shared" si="607"/>
        <v>0.33139999999999997</v>
      </c>
      <c r="GK1258" s="101">
        <f t="shared" si="608"/>
        <v>1</v>
      </c>
      <c r="GL1258" s="101">
        <f t="shared" si="609"/>
        <v>9</v>
      </c>
    </row>
    <row r="1259" spans="170:194" ht="16.5" x14ac:dyDescent="0.2">
      <c r="FN1259" s="101">
        <v>1254</v>
      </c>
      <c r="FO1259" s="101">
        <f t="shared" si="594"/>
        <v>48</v>
      </c>
      <c r="FP1259" s="101">
        <f t="shared" si="587"/>
        <v>16</v>
      </c>
      <c r="FQ1259" s="14">
        <f t="shared" si="588"/>
        <v>3</v>
      </c>
      <c r="FR1259" s="101" t="str">
        <f t="shared" si="595"/>
        <v>烈风螳螂专属武器-魂珠-6 3级</v>
      </c>
      <c r="FS1259" s="101">
        <f t="shared" si="596"/>
        <v>6</v>
      </c>
      <c r="FT1259" s="101">
        <f t="shared" si="597"/>
        <v>3</v>
      </c>
      <c r="FU1259" s="101" t="str">
        <f t="shared" si="589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90"/>
        <v>专属强化石3</v>
      </c>
      <c r="FX1259" s="101">
        <f t="shared" si="591"/>
        <v>10</v>
      </c>
      <c r="FY1259" s="101" t="str">
        <f t="shared" si="592"/>
        <v>专属强化石4</v>
      </c>
      <c r="FZ1259" s="101">
        <f t="shared" si="593"/>
        <v>2</v>
      </c>
      <c r="GA1259" s="101">
        <f t="shared" si="598"/>
        <v>0.11</v>
      </c>
      <c r="GB1259" s="101">
        <f t="shared" si="599"/>
        <v>1</v>
      </c>
      <c r="GC1259" s="101">
        <f t="shared" si="600"/>
        <v>14</v>
      </c>
      <c r="GD1259" s="101">
        <f t="shared" si="601"/>
        <v>0</v>
      </c>
      <c r="GE1259" s="101">
        <f t="shared" si="602"/>
        <v>1</v>
      </c>
      <c r="GF1259" s="101">
        <f t="shared" si="603"/>
        <v>3</v>
      </c>
      <c r="GG1259" s="101">
        <f t="shared" si="604"/>
        <v>5.5199999999999999E-2</v>
      </c>
      <c r="GH1259" s="101">
        <f t="shared" si="605"/>
        <v>1</v>
      </c>
      <c r="GI1259" s="101">
        <f t="shared" si="606"/>
        <v>6</v>
      </c>
      <c r="GJ1259" s="101">
        <f t="shared" si="607"/>
        <v>0.221</v>
      </c>
      <c r="GK1259" s="101">
        <f t="shared" si="608"/>
        <v>1</v>
      </c>
      <c r="GL1259" s="101">
        <f t="shared" si="609"/>
        <v>14</v>
      </c>
    </row>
    <row r="1260" spans="170:194" ht="16.5" x14ac:dyDescent="0.2">
      <c r="FN1260" s="101">
        <v>1255</v>
      </c>
      <c r="FO1260" s="101">
        <f t="shared" si="594"/>
        <v>49</v>
      </c>
      <c r="FP1260" s="101">
        <f t="shared" si="587"/>
        <v>16</v>
      </c>
      <c r="FQ1260" s="14">
        <f t="shared" si="588"/>
        <v>3</v>
      </c>
      <c r="FR1260" s="101" t="str">
        <f t="shared" si="595"/>
        <v>烈风螳螂专属武器-魂珠-6 4级</v>
      </c>
      <c r="FS1260" s="101">
        <f t="shared" si="596"/>
        <v>6</v>
      </c>
      <c r="FT1260" s="101">
        <f t="shared" si="597"/>
        <v>4</v>
      </c>
      <c r="FU1260" s="101" t="str">
        <f t="shared" si="589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90"/>
        <v>专属强化石3</v>
      </c>
      <c r="FX1260" s="101">
        <f t="shared" si="591"/>
        <v>15</v>
      </c>
      <c r="FY1260" s="101" t="str">
        <f t="shared" si="592"/>
        <v>专属强化石4</v>
      </c>
      <c r="FZ1260" s="101">
        <f t="shared" si="593"/>
        <v>3</v>
      </c>
      <c r="GA1260" s="101">
        <f t="shared" si="598"/>
        <v>0.1</v>
      </c>
      <c r="GB1260" s="101">
        <f t="shared" si="599"/>
        <v>1</v>
      </c>
      <c r="GC1260" s="101">
        <f t="shared" si="600"/>
        <v>15</v>
      </c>
      <c r="GD1260" s="101">
        <f t="shared" si="601"/>
        <v>0</v>
      </c>
      <c r="GE1260" s="101">
        <f t="shared" si="602"/>
        <v>1</v>
      </c>
      <c r="GF1260" s="101">
        <f t="shared" si="603"/>
        <v>4</v>
      </c>
      <c r="GG1260" s="101">
        <f t="shared" si="604"/>
        <v>4.9700000000000001E-2</v>
      </c>
      <c r="GH1260" s="101">
        <f t="shared" si="605"/>
        <v>1</v>
      </c>
      <c r="GI1260" s="101">
        <f t="shared" si="606"/>
        <v>7</v>
      </c>
      <c r="GJ1260" s="101">
        <f t="shared" si="607"/>
        <v>0.19889999999999999</v>
      </c>
      <c r="GK1260" s="101">
        <f t="shared" si="608"/>
        <v>1</v>
      </c>
      <c r="GL1260" s="101">
        <f t="shared" si="609"/>
        <v>15</v>
      </c>
    </row>
    <row r="1261" spans="170:194" ht="16.5" x14ac:dyDescent="0.2">
      <c r="FN1261" s="101">
        <v>1256</v>
      </c>
      <c r="FO1261" s="101">
        <f t="shared" si="594"/>
        <v>50</v>
      </c>
      <c r="FP1261" s="101">
        <f t="shared" si="587"/>
        <v>16</v>
      </c>
      <c r="FQ1261" s="14">
        <f t="shared" si="588"/>
        <v>3</v>
      </c>
      <c r="FR1261" s="101" t="str">
        <f t="shared" si="595"/>
        <v>烈风螳螂专属武器-魂珠-6 5级</v>
      </c>
      <c r="FS1261" s="101">
        <f t="shared" si="596"/>
        <v>6</v>
      </c>
      <c r="FT1261" s="101">
        <f t="shared" si="597"/>
        <v>5</v>
      </c>
      <c r="FU1261" s="101" t="str">
        <f t="shared" si="589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90"/>
        <v>专属强化石3</v>
      </c>
      <c r="FX1261" s="101">
        <f t="shared" si="591"/>
        <v>15</v>
      </c>
      <c r="FY1261" s="101" t="str">
        <f t="shared" si="592"/>
        <v>专属强化石4</v>
      </c>
      <c r="FZ1261" s="101">
        <f t="shared" si="593"/>
        <v>3</v>
      </c>
      <c r="GA1261" s="101">
        <f t="shared" si="598"/>
        <v>0.06</v>
      </c>
      <c r="GB1261" s="101">
        <f t="shared" si="599"/>
        <v>1</v>
      </c>
      <c r="GC1261" s="101">
        <f t="shared" si="600"/>
        <v>24</v>
      </c>
      <c r="GD1261" s="101">
        <f t="shared" si="601"/>
        <v>0</v>
      </c>
      <c r="GE1261" s="101">
        <f t="shared" si="602"/>
        <v>1</v>
      </c>
      <c r="GF1261" s="101">
        <f t="shared" si="603"/>
        <v>6</v>
      </c>
      <c r="GG1261" s="101">
        <f t="shared" si="604"/>
        <v>3.1099999999999999E-2</v>
      </c>
      <c r="GH1261" s="101">
        <f t="shared" si="605"/>
        <v>1</v>
      </c>
      <c r="GI1261" s="101">
        <f t="shared" si="606"/>
        <v>11</v>
      </c>
      <c r="GJ1261" s="101">
        <f t="shared" si="607"/>
        <v>0.12429999999999999</v>
      </c>
      <c r="GK1261" s="101">
        <f t="shared" si="608"/>
        <v>1</v>
      </c>
      <c r="GL1261" s="101">
        <f t="shared" si="609"/>
        <v>24</v>
      </c>
    </row>
    <row r="1262" spans="170:194" ht="16.5" x14ac:dyDescent="0.2">
      <c r="FN1262" s="101">
        <v>1257</v>
      </c>
      <c r="FO1262" s="101">
        <f t="shared" si="594"/>
        <v>51</v>
      </c>
      <c r="FP1262" s="101">
        <f t="shared" si="587"/>
        <v>16</v>
      </c>
      <c r="FQ1262" s="14">
        <f t="shared" si="588"/>
        <v>3</v>
      </c>
      <c r="FR1262" s="101" t="str">
        <f t="shared" si="595"/>
        <v>烈风螳螂专属武器-魂珠-6 6级</v>
      </c>
      <c r="FS1262" s="101">
        <f t="shared" si="596"/>
        <v>6</v>
      </c>
      <c r="FT1262" s="101">
        <f t="shared" si="597"/>
        <v>6</v>
      </c>
      <c r="FU1262" s="101" t="str">
        <f t="shared" si="589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90"/>
        <v>专属强化石3</v>
      </c>
      <c r="FX1262" s="101">
        <f t="shared" si="591"/>
        <v>20</v>
      </c>
      <c r="FY1262" s="101" t="str">
        <f t="shared" si="592"/>
        <v>专属强化石4</v>
      </c>
      <c r="FZ1262" s="101">
        <f t="shared" si="593"/>
        <v>4</v>
      </c>
      <c r="GA1262" s="101">
        <f t="shared" si="598"/>
        <v>0.05</v>
      </c>
      <c r="GB1262" s="101">
        <f t="shared" si="599"/>
        <v>1</v>
      </c>
      <c r="GC1262" s="101">
        <f t="shared" si="600"/>
        <v>29</v>
      </c>
      <c r="GD1262" s="101">
        <f t="shared" si="601"/>
        <v>0</v>
      </c>
      <c r="GE1262" s="101">
        <f t="shared" si="602"/>
        <v>1</v>
      </c>
      <c r="GF1262" s="101">
        <f t="shared" si="603"/>
        <v>7</v>
      </c>
      <c r="GG1262" s="101">
        <f t="shared" si="604"/>
        <v>2.5499999999999998E-2</v>
      </c>
      <c r="GH1262" s="101">
        <f t="shared" si="605"/>
        <v>1</v>
      </c>
      <c r="GI1262" s="101">
        <f t="shared" si="606"/>
        <v>14</v>
      </c>
      <c r="GJ1262" s="101">
        <f t="shared" si="607"/>
        <v>0.10199999999999999</v>
      </c>
      <c r="GK1262" s="101">
        <f t="shared" si="608"/>
        <v>1</v>
      </c>
      <c r="GL1262" s="101">
        <f t="shared" si="609"/>
        <v>29</v>
      </c>
    </row>
    <row r="1263" spans="170:194" ht="16.5" x14ac:dyDescent="0.2">
      <c r="FN1263" s="101">
        <v>1258</v>
      </c>
      <c r="FO1263" s="101">
        <f t="shared" si="594"/>
        <v>52</v>
      </c>
      <c r="FP1263" s="101">
        <f t="shared" si="587"/>
        <v>16</v>
      </c>
      <c r="FQ1263" s="14">
        <f t="shared" si="588"/>
        <v>3</v>
      </c>
      <c r="FR1263" s="101" t="str">
        <f t="shared" si="595"/>
        <v>烈风螳螂专属武器-魂珠-6 7级</v>
      </c>
      <c r="FS1263" s="101">
        <f t="shared" si="596"/>
        <v>6</v>
      </c>
      <c r="FT1263" s="101">
        <f t="shared" si="597"/>
        <v>7</v>
      </c>
      <c r="FU1263" s="101" t="str">
        <f t="shared" si="589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90"/>
        <v>专属强化石3</v>
      </c>
      <c r="FX1263" s="101">
        <f t="shared" si="591"/>
        <v>25</v>
      </c>
      <c r="FY1263" s="101" t="str">
        <f t="shared" si="592"/>
        <v>专属强化石4</v>
      </c>
      <c r="FZ1263" s="101">
        <f t="shared" si="593"/>
        <v>5</v>
      </c>
      <c r="GA1263" s="101">
        <f t="shared" si="598"/>
        <v>0.04</v>
      </c>
      <c r="GB1263" s="101">
        <f t="shared" si="599"/>
        <v>1</v>
      </c>
      <c r="GC1263" s="101">
        <f t="shared" si="600"/>
        <v>38</v>
      </c>
      <c r="GD1263" s="101">
        <f t="shared" si="601"/>
        <v>0</v>
      </c>
      <c r="GE1263" s="101">
        <f t="shared" si="602"/>
        <v>1</v>
      </c>
      <c r="GF1263" s="101">
        <f t="shared" si="603"/>
        <v>9</v>
      </c>
      <c r="GG1263" s="101">
        <f t="shared" si="604"/>
        <v>1.9699999999999999E-2</v>
      </c>
      <c r="GH1263" s="101">
        <f t="shared" si="605"/>
        <v>1</v>
      </c>
      <c r="GI1263" s="101">
        <f t="shared" si="606"/>
        <v>18</v>
      </c>
      <c r="GJ1263" s="101">
        <f t="shared" si="607"/>
        <v>7.8899999999999998E-2</v>
      </c>
      <c r="GK1263" s="101">
        <f t="shared" si="608"/>
        <v>1</v>
      </c>
      <c r="GL1263" s="101">
        <f t="shared" si="609"/>
        <v>38</v>
      </c>
    </row>
    <row r="1264" spans="170:194" ht="16.5" x14ac:dyDescent="0.2">
      <c r="FN1264" s="101">
        <v>1259</v>
      </c>
      <c r="FO1264" s="101">
        <f t="shared" si="594"/>
        <v>53</v>
      </c>
      <c r="FP1264" s="101">
        <f t="shared" si="587"/>
        <v>16</v>
      </c>
      <c r="FQ1264" s="14">
        <f t="shared" si="588"/>
        <v>3</v>
      </c>
      <c r="FR1264" s="101" t="str">
        <f t="shared" si="595"/>
        <v>烈风螳螂专属武器-魂珠-6 8级</v>
      </c>
      <c r="FS1264" s="101">
        <f t="shared" si="596"/>
        <v>6</v>
      </c>
      <c r="FT1264" s="101">
        <f t="shared" si="597"/>
        <v>8</v>
      </c>
      <c r="FU1264" s="101" t="str">
        <f t="shared" si="589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90"/>
        <v>专属强化石3</v>
      </c>
      <c r="FX1264" s="101">
        <f t="shared" si="591"/>
        <v>35</v>
      </c>
      <c r="FY1264" s="101" t="str">
        <f t="shared" si="592"/>
        <v>专属强化石4</v>
      </c>
      <c r="FZ1264" s="101">
        <f t="shared" si="593"/>
        <v>7</v>
      </c>
      <c r="GA1264" s="101">
        <f t="shared" si="598"/>
        <v>0.03</v>
      </c>
      <c r="GB1264" s="101">
        <f t="shared" si="599"/>
        <v>1</v>
      </c>
      <c r="GC1264" s="101">
        <f t="shared" si="600"/>
        <v>44</v>
      </c>
      <c r="GD1264" s="101">
        <f t="shared" si="601"/>
        <v>0</v>
      </c>
      <c r="GE1264" s="101">
        <f t="shared" si="602"/>
        <v>1</v>
      </c>
      <c r="GF1264" s="101">
        <f t="shared" si="603"/>
        <v>10</v>
      </c>
      <c r="GG1264" s="101">
        <f t="shared" si="604"/>
        <v>1.7100000000000001E-2</v>
      </c>
      <c r="GH1264" s="101">
        <f t="shared" si="605"/>
        <v>1</v>
      </c>
      <c r="GI1264" s="101">
        <f t="shared" si="606"/>
        <v>21</v>
      </c>
      <c r="GJ1264" s="101">
        <f t="shared" si="607"/>
        <v>6.8199999999999997E-2</v>
      </c>
      <c r="GK1264" s="101">
        <f t="shared" si="608"/>
        <v>1</v>
      </c>
      <c r="GL1264" s="101">
        <f t="shared" si="609"/>
        <v>44</v>
      </c>
    </row>
    <row r="1265" spans="170:194" ht="16.5" x14ac:dyDescent="0.2">
      <c r="FN1265" s="101">
        <v>1260</v>
      </c>
      <c r="FO1265" s="101">
        <f t="shared" si="594"/>
        <v>54</v>
      </c>
      <c r="FP1265" s="101">
        <f t="shared" si="587"/>
        <v>16</v>
      </c>
      <c r="FQ1265" s="14">
        <f t="shared" si="588"/>
        <v>3</v>
      </c>
      <c r="FR1265" s="101" t="str">
        <f t="shared" si="595"/>
        <v>烈风螳螂专属武器-魂珠-6 9级</v>
      </c>
      <c r="FS1265" s="101">
        <f t="shared" si="596"/>
        <v>6</v>
      </c>
      <c r="FT1265" s="101">
        <f t="shared" si="597"/>
        <v>9</v>
      </c>
      <c r="FU1265" s="101" t="str">
        <f t="shared" si="589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90"/>
        <v>专属强化石3</v>
      </c>
      <c r="FX1265" s="101">
        <f t="shared" si="591"/>
        <v>40</v>
      </c>
      <c r="FY1265" s="101" t="str">
        <f t="shared" si="592"/>
        <v>专属强化石4</v>
      </c>
      <c r="FZ1265" s="101">
        <f t="shared" si="593"/>
        <v>8</v>
      </c>
      <c r="GA1265" s="101">
        <f t="shared" si="598"/>
        <v>0.02</v>
      </c>
      <c r="GB1265" s="101">
        <f t="shared" si="599"/>
        <v>1</v>
      </c>
      <c r="GC1265" s="101">
        <f t="shared" si="600"/>
        <v>62</v>
      </c>
      <c r="GD1265" s="101">
        <f t="shared" si="601"/>
        <v>0</v>
      </c>
      <c r="GE1265" s="101">
        <f t="shared" si="602"/>
        <v>1</v>
      </c>
      <c r="GF1265" s="101">
        <f t="shared" si="603"/>
        <v>15</v>
      </c>
      <c r="GG1265" s="101">
        <f t="shared" si="604"/>
        <v>1.21E-2</v>
      </c>
      <c r="GH1265" s="101">
        <f t="shared" si="605"/>
        <v>1</v>
      </c>
      <c r="GI1265" s="101">
        <f t="shared" si="606"/>
        <v>29</v>
      </c>
      <c r="GJ1265" s="101">
        <f t="shared" si="607"/>
        <v>4.82E-2</v>
      </c>
      <c r="GK1265" s="101">
        <f t="shared" si="608"/>
        <v>1</v>
      </c>
      <c r="GL1265" s="101">
        <f t="shared" si="609"/>
        <v>62</v>
      </c>
    </row>
    <row r="1266" spans="170:194" ht="16.5" x14ac:dyDescent="0.2">
      <c r="FN1266" s="101">
        <v>1261</v>
      </c>
      <c r="FO1266" s="101">
        <f t="shared" si="594"/>
        <v>0</v>
      </c>
      <c r="FP1266" s="101">
        <f t="shared" si="587"/>
        <v>16</v>
      </c>
      <c r="FQ1266" s="14">
        <f t="shared" si="588"/>
        <v>3</v>
      </c>
      <c r="FR1266" s="101" t="str">
        <f t="shared" si="595"/>
        <v>烈风螳螂专属武器-魂珠-7 0级</v>
      </c>
      <c r="FS1266" s="101">
        <f t="shared" si="596"/>
        <v>7</v>
      </c>
      <c r="FT1266" s="101">
        <f t="shared" si="597"/>
        <v>0</v>
      </c>
      <c r="FU1266" s="101" t="str">
        <f t="shared" si="589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90"/>
        <v/>
      </c>
      <c r="FX1266" s="101" t="str">
        <f t="shared" si="591"/>
        <v/>
      </c>
      <c r="FY1266" s="101" t="str">
        <f t="shared" si="592"/>
        <v/>
      </c>
      <c r="FZ1266" s="101" t="str">
        <f t="shared" si="593"/>
        <v/>
      </c>
      <c r="GA1266" s="101" t="str">
        <f t="shared" si="598"/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3"/>
        <v/>
      </c>
      <c r="GG1266" s="101" t="str">
        <f t="shared" si="604"/>
        <v/>
      </c>
      <c r="GH1266" s="101" t="str">
        <f t="shared" si="605"/>
        <v/>
      </c>
      <c r="GI1266" s="101" t="str">
        <f t="shared" si="606"/>
        <v/>
      </c>
      <c r="GJ1266" s="101" t="str">
        <f t="shared" si="607"/>
        <v/>
      </c>
      <c r="GK1266" s="101" t="str">
        <f t="shared" si="608"/>
        <v/>
      </c>
      <c r="GL1266" s="101" t="str">
        <f t="shared" si="609"/>
        <v/>
      </c>
    </row>
    <row r="1267" spans="170:194" ht="16.5" x14ac:dyDescent="0.2">
      <c r="FN1267" s="101">
        <v>1262</v>
      </c>
      <c r="FO1267" s="101">
        <f t="shared" si="594"/>
        <v>55</v>
      </c>
      <c r="FP1267" s="101">
        <f t="shared" si="587"/>
        <v>16</v>
      </c>
      <c r="FQ1267" s="14">
        <f t="shared" si="588"/>
        <v>3</v>
      </c>
      <c r="FR1267" s="101" t="str">
        <f t="shared" si="595"/>
        <v>烈风螳螂专属武器-魂珠-7 1级</v>
      </c>
      <c r="FS1267" s="101">
        <f t="shared" si="596"/>
        <v>7</v>
      </c>
      <c r="FT1267" s="101">
        <f t="shared" si="597"/>
        <v>1</v>
      </c>
      <c r="FU1267" s="101" t="str">
        <f t="shared" si="589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90"/>
        <v>专属强化石3</v>
      </c>
      <c r="FX1267" s="101">
        <f t="shared" si="591"/>
        <v>6</v>
      </c>
      <c r="FY1267" s="101" t="str">
        <f t="shared" si="592"/>
        <v>专属强化石4</v>
      </c>
      <c r="FZ1267" s="101">
        <f t="shared" si="593"/>
        <v>2</v>
      </c>
      <c r="GA1267" s="101">
        <f t="shared" si="598"/>
        <v>0.2</v>
      </c>
      <c r="GB1267" s="101">
        <f t="shared" si="599"/>
        <v>1</v>
      </c>
      <c r="GC1267" s="101">
        <f t="shared" si="600"/>
        <v>8</v>
      </c>
      <c r="GD1267" s="101">
        <f t="shared" si="601"/>
        <v>0</v>
      </c>
      <c r="GE1267" s="101">
        <f t="shared" si="602"/>
        <v>1</v>
      </c>
      <c r="GF1267" s="101">
        <f t="shared" si="603"/>
        <v>2</v>
      </c>
      <c r="GG1267" s="101">
        <f t="shared" si="604"/>
        <v>9.9400000000000002E-2</v>
      </c>
      <c r="GH1267" s="101">
        <f t="shared" si="605"/>
        <v>1</v>
      </c>
      <c r="GI1267" s="101">
        <f t="shared" si="606"/>
        <v>4</v>
      </c>
      <c r="GJ1267" s="101">
        <f t="shared" si="607"/>
        <v>0.3977</v>
      </c>
      <c r="GK1267" s="101">
        <f t="shared" si="608"/>
        <v>1</v>
      </c>
      <c r="GL1267" s="101">
        <f t="shared" si="609"/>
        <v>8</v>
      </c>
    </row>
    <row r="1268" spans="170:194" ht="16.5" x14ac:dyDescent="0.2">
      <c r="FN1268" s="101">
        <v>1263</v>
      </c>
      <c r="FO1268" s="101">
        <f t="shared" si="594"/>
        <v>56</v>
      </c>
      <c r="FP1268" s="101">
        <f t="shared" si="587"/>
        <v>16</v>
      </c>
      <c r="FQ1268" s="14">
        <f t="shared" si="588"/>
        <v>3</v>
      </c>
      <c r="FR1268" s="101" t="str">
        <f t="shared" si="595"/>
        <v>烈风螳螂专属武器-魂珠-7 2级</v>
      </c>
      <c r="FS1268" s="101">
        <f t="shared" si="596"/>
        <v>7</v>
      </c>
      <c r="FT1268" s="101">
        <f t="shared" si="597"/>
        <v>2</v>
      </c>
      <c r="FU1268" s="101" t="str">
        <f t="shared" si="589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90"/>
        <v>专属强化石3</v>
      </c>
      <c r="FX1268" s="101">
        <f t="shared" si="591"/>
        <v>6</v>
      </c>
      <c r="FY1268" s="101" t="str">
        <f t="shared" si="592"/>
        <v>专属强化石4</v>
      </c>
      <c r="FZ1268" s="101">
        <f t="shared" si="593"/>
        <v>2</v>
      </c>
      <c r="GA1268" s="101">
        <f t="shared" si="598"/>
        <v>0.1</v>
      </c>
      <c r="GB1268" s="101">
        <f t="shared" si="599"/>
        <v>1</v>
      </c>
      <c r="GC1268" s="101">
        <f t="shared" si="600"/>
        <v>15</v>
      </c>
      <c r="GD1268" s="101">
        <f t="shared" si="601"/>
        <v>0</v>
      </c>
      <c r="GE1268" s="101">
        <f t="shared" si="602"/>
        <v>1</v>
      </c>
      <c r="GF1268" s="101">
        <f t="shared" si="603"/>
        <v>4</v>
      </c>
      <c r="GG1268" s="101">
        <f t="shared" si="604"/>
        <v>4.9700000000000001E-2</v>
      </c>
      <c r="GH1268" s="101">
        <f t="shared" si="605"/>
        <v>1</v>
      </c>
      <c r="GI1268" s="101">
        <f t="shared" si="606"/>
        <v>7</v>
      </c>
      <c r="GJ1268" s="101">
        <f t="shared" si="607"/>
        <v>0.19889999999999999</v>
      </c>
      <c r="GK1268" s="101">
        <f t="shared" si="608"/>
        <v>1</v>
      </c>
      <c r="GL1268" s="101">
        <f t="shared" si="609"/>
        <v>15</v>
      </c>
    </row>
    <row r="1269" spans="170:194" ht="16.5" x14ac:dyDescent="0.2">
      <c r="FN1269" s="101">
        <v>1264</v>
      </c>
      <c r="FO1269" s="101">
        <f t="shared" si="594"/>
        <v>57</v>
      </c>
      <c r="FP1269" s="101">
        <f t="shared" si="587"/>
        <v>16</v>
      </c>
      <c r="FQ1269" s="14">
        <f t="shared" si="588"/>
        <v>3</v>
      </c>
      <c r="FR1269" s="101" t="str">
        <f t="shared" si="595"/>
        <v>烈风螳螂专属武器-魂珠-7 3级</v>
      </c>
      <c r="FS1269" s="101">
        <f t="shared" si="596"/>
        <v>7</v>
      </c>
      <c r="FT1269" s="101">
        <f t="shared" si="597"/>
        <v>3</v>
      </c>
      <c r="FU1269" s="101" t="str">
        <f t="shared" si="589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90"/>
        <v>专属强化石3</v>
      </c>
      <c r="FX1269" s="101">
        <f t="shared" si="591"/>
        <v>9</v>
      </c>
      <c r="FY1269" s="101" t="str">
        <f t="shared" si="592"/>
        <v>专属强化石4</v>
      </c>
      <c r="FZ1269" s="101">
        <f t="shared" si="593"/>
        <v>3</v>
      </c>
      <c r="GA1269" s="101">
        <f t="shared" si="598"/>
        <v>0.1</v>
      </c>
      <c r="GB1269" s="101">
        <f t="shared" si="599"/>
        <v>1</v>
      </c>
      <c r="GC1269" s="101">
        <f t="shared" si="600"/>
        <v>15</v>
      </c>
      <c r="GD1269" s="101">
        <f t="shared" si="601"/>
        <v>0</v>
      </c>
      <c r="GE1269" s="101">
        <f t="shared" si="602"/>
        <v>1</v>
      </c>
      <c r="GF1269" s="101">
        <f t="shared" si="603"/>
        <v>4</v>
      </c>
      <c r="GG1269" s="101">
        <f t="shared" si="604"/>
        <v>4.9700000000000001E-2</v>
      </c>
      <c r="GH1269" s="101">
        <f t="shared" si="605"/>
        <v>1</v>
      </c>
      <c r="GI1269" s="101">
        <f t="shared" si="606"/>
        <v>7</v>
      </c>
      <c r="GJ1269" s="101">
        <f t="shared" si="607"/>
        <v>0.19889999999999999</v>
      </c>
      <c r="GK1269" s="101">
        <f t="shared" si="608"/>
        <v>1</v>
      </c>
      <c r="GL1269" s="101">
        <f t="shared" si="609"/>
        <v>15</v>
      </c>
    </row>
    <row r="1270" spans="170:194" ht="16.5" x14ac:dyDescent="0.2">
      <c r="FN1270" s="101">
        <v>1265</v>
      </c>
      <c r="FO1270" s="101">
        <f t="shared" si="594"/>
        <v>58</v>
      </c>
      <c r="FP1270" s="101">
        <f t="shared" si="587"/>
        <v>16</v>
      </c>
      <c r="FQ1270" s="14">
        <f t="shared" si="588"/>
        <v>3</v>
      </c>
      <c r="FR1270" s="101" t="str">
        <f t="shared" si="595"/>
        <v>烈风螳螂专属武器-魂珠-7 4级</v>
      </c>
      <c r="FS1270" s="101">
        <f t="shared" si="596"/>
        <v>7</v>
      </c>
      <c r="FT1270" s="101">
        <f t="shared" si="597"/>
        <v>4</v>
      </c>
      <c r="FU1270" s="101" t="str">
        <f t="shared" si="589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90"/>
        <v>专属强化石3</v>
      </c>
      <c r="FX1270" s="101">
        <f t="shared" si="591"/>
        <v>12</v>
      </c>
      <c r="FY1270" s="101" t="str">
        <f t="shared" si="592"/>
        <v>专属强化石4</v>
      </c>
      <c r="FZ1270" s="101">
        <f t="shared" si="593"/>
        <v>4</v>
      </c>
      <c r="GA1270" s="101">
        <f t="shared" si="598"/>
        <v>0.08</v>
      </c>
      <c r="GB1270" s="101">
        <f t="shared" si="599"/>
        <v>1</v>
      </c>
      <c r="GC1270" s="101">
        <f t="shared" si="600"/>
        <v>19</v>
      </c>
      <c r="GD1270" s="101">
        <f t="shared" si="601"/>
        <v>0</v>
      </c>
      <c r="GE1270" s="101">
        <f t="shared" si="602"/>
        <v>1</v>
      </c>
      <c r="GF1270" s="101">
        <f t="shared" si="603"/>
        <v>4</v>
      </c>
      <c r="GG1270" s="101">
        <f t="shared" si="604"/>
        <v>3.9800000000000002E-2</v>
      </c>
      <c r="GH1270" s="101">
        <f t="shared" si="605"/>
        <v>1</v>
      </c>
      <c r="GI1270" s="101">
        <f t="shared" si="606"/>
        <v>9</v>
      </c>
      <c r="GJ1270" s="101">
        <f t="shared" si="607"/>
        <v>0.15909999999999999</v>
      </c>
      <c r="GK1270" s="101">
        <f t="shared" si="608"/>
        <v>1</v>
      </c>
      <c r="GL1270" s="101">
        <f t="shared" si="609"/>
        <v>19</v>
      </c>
    </row>
    <row r="1271" spans="170:194" ht="16.5" x14ac:dyDescent="0.2">
      <c r="FN1271" s="101">
        <v>1266</v>
      </c>
      <c r="FO1271" s="101">
        <f t="shared" si="594"/>
        <v>59</v>
      </c>
      <c r="FP1271" s="101">
        <f t="shared" si="587"/>
        <v>16</v>
      </c>
      <c r="FQ1271" s="14">
        <f t="shared" si="588"/>
        <v>3</v>
      </c>
      <c r="FR1271" s="101" t="str">
        <f t="shared" si="595"/>
        <v>烈风螳螂专属武器-魂珠-7 5级</v>
      </c>
      <c r="FS1271" s="101">
        <f t="shared" si="596"/>
        <v>7</v>
      </c>
      <c r="FT1271" s="101">
        <f t="shared" si="597"/>
        <v>5</v>
      </c>
      <c r="FU1271" s="101" t="str">
        <f t="shared" si="589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90"/>
        <v>专属强化石3</v>
      </c>
      <c r="FX1271" s="101">
        <f t="shared" si="591"/>
        <v>12</v>
      </c>
      <c r="FY1271" s="101" t="str">
        <f t="shared" si="592"/>
        <v>专属强化石4</v>
      </c>
      <c r="FZ1271" s="101">
        <f t="shared" si="593"/>
        <v>4</v>
      </c>
      <c r="GA1271" s="101">
        <f t="shared" si="598"/>
        <v>0.05</v>
      </c>
      <c r="GB1271" s="101">
        <f t="shared" si="599"/>
        <v>1</v>
      </c>
      <c r="GC1271" s="101">
        <f t="shared" si="600"/>
        <v>30</v>
      </c>
      <c r="GD1271" s="101">
        <f t="shared" si="601"/>
        <v>0</v>
      </c>
      <c r="GE1271" s="101">
        <f t="shared" si="602"/>
        <v>1</v>
      </c>
      <c r="GF1271" s="101">
        <f t="shared" si="603"/>
        <v>7</v>
      </c>
      <c r="GG1271" s="101">
        <f t="shared" si="604"/>
        <v>2.4899999999999999E-2</v>
      </c>
      <c r="GH1271" s="101">
        <f t="shared" si="605"/>
        <v>1</v>
      </c>
      <c r="GI1271" s="101">
        <f t="shared" si="606"/>
        <v>14</v>
      </c>
      <c r="GJ1271" s="101">
        <f t="shared" si="607"/>
        <v>9.9400000000000002E-2</v>
      </c>
      <c r="GK1271" s="101">
        <f t="shared" si="608"/>
        <v>1</v>
      </c>
      <c r="GL1271" s="101">
        <f t="shared" si="609"/>
        <v>30</v>
      </c>
    </row>
    <row r="1272" spans="170:194" ht="16.5" x14ac:dyDescent="0.2">
      <c r="FN1272" s="101">
        <v>1267</v>
      </c>
      <c r="FO1272" s="101">
        <f t="shared" si="594"/>
        <v>60</v>
      </c>
      <c r="FP1272" s="101">
        <f t="shared" si="587"/>
        <v>16</v>
      </c>
      <c r="FQ1272" s="14">
        <f t="shared" si="588"/>
        <v>3</v>
      </c>
      <c r="FR1272" s="101" t="str">
        <f t="shared" si="595"/>
        <v>烈风螳螂专属武器-魂珠-7 6级</v>
      </c>
      <c r="FS1272" s="101">
        <f t="shared" si="596"/>
        <v>7</v>
      </c>
      <c r="FT1272" s="101">
        <f t="shared" si="597"/>
        <v>6</v>
      </c>
      <c r="FU1272" s="101" t="str">
        <f t="shared" si="589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90"/>
        <v>专属强化石3</v>
      </c>
      <c r="FX1272" s="101">
        <f t="shared" si="591"/>
        <v>15</v>
      </c>
      <c r="FY1272" s="101" t="str">
        <f t="shared" si="592"/>
        <v>专属强化石4</v>
      </c>
      <c r="FZ1272" s="101">
        <f t="shared" si="593"/>
        <v>5</v>
      </c>
      <c r="GA1272" s="101">
        <f t="shared" si="598"/>
        <v>0.04</v>
      </c>
      <c r="GB1272" s="101">
        <f t="shared" si="599"/>
        <v>1</v>
      </c>
      <c r="GC1272" s="101">
        <f t="shared" si="600"/>
        <v>39</v>
      </c>
      <c r="GD1272" s="101">
        <f t="shared" si="601"/>
        <v>0</v>
      </c>
      <c r="GE1272" s="101">
        <f t="shared" si="602"/>
        <v>1</v>
      </c>
      <c r="GF1272" s="101">
        <f t="shared" si="603"/>
        <v>9</v>
      </c>
      <c r="GG1272" s="101">
        <f t="shared" si="604"/>
        <v>1.9099999999999999E-2</v>
      </c>
      <c r="GH1272" s="101">
        <f t="shared" si="605"/>
        <v>1</v>
      </c>
      <c r="GI1272" s="101">
        <f t="shared" si="606"/>
        <v>18</v>
      </c>
      <c r="GJ1272" s="101">
        <f t="shared" si="607"/>
        <v>7.6499999999999999E-2</v>
      </c>
      <c r="GK1272" s="101">
        <f t="shared" si="608"/>
        <v>1</v>
      </c>
      <c r="GL1272" s="101">
        <f t="shared" si="609"/>
        <v>39</v>
      </c>
    </row>
    <row r="1273" spans="170:194" ht="16.5" x14ac:dyDescent="0.2">
      <c r="FN1273" s="101">
        <v>1268</v>
      </c>
      <c r="FO1273" s="101">
        <f t="shared" si="594"/>
        <v>61</v>
      </c>
      <c r="FP1273" s="101">
        <f t="shared" si="587"/>
        <v>16</v>
      </c>
      <c r="FQ1273" s="14">
        <f t="shared" si="588"/>
        <v>3</v>
      </c>
      <c r="FR1273" s="101" t="str">
        <f t="shared" si="595"/>
        <v>烈风螳螂专属武器-魂珠-7 7级</v>
      </c>
      <c r="FS1273" s="101">
        <f t="shared" si="596"/>
        <v>7</v>
      </c>
      <c r="FT1273" s="101">
        <f t="shared" si="597"/>
        <v>7</v>
      </c>
      <c r="FU1273" s="101" t="str">
        <f t="shared" si="589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90"/>
        <v>专属强化石3</v>
      </c>
      <c r="FX1273" s="101">
        <f t="shared" si="591"/>
        <v>21</v>
      </c>
      <c r="FY1273" s="101" t="str">
        <f t="shared" si="592"/>
        <v>专属强化石4</v>
      </c>
      <c r="FZ1273" s="101">
        <f t="shared" si="593"/>
        <v>7</v>
      </c>
      <c r="GA1273" s="101">
        <f t="shared" si="598"/>
        <v>0.03</v>
      </c>
      <c r="GB1273" s="101">
        <f t="shared" si="599"/>
        <v>1</v>
      </c>
      <c r="GC1273" s="101">
        <f t="shared" si="600"/>
        <v>45</v>
      </c>
      <c r="GD1273" s="101">
        <f t="shared" si="601"/>
        <v>0</v>
      </c>
      <c r="GE1273" s="101">
        <f t="shared" si="602"/>
        <v>1</v>
      </c>
      <c r="GF1273" s="101">
        <f t="shared" si="603"/>
        <v>11</v>
      </c>
      <c r="GG1273" s="101">
        <f t="shared" si="604"/>
        <v>1.66E-2</v>
      </c>
      <c r="GH1273" s="101">
        <f t="shared" si="605"/>
        <v>1</v>
      </c>
      <c r="GI1273" s="101">
        <f t="shared" si="606"/>
        <v>21</v>
      </c>
      <c r="GJ1273" s="101">
        <f t="shared" si="607"/>
        <v>6.6299999999999998E-2</v>
      </c>
      <c r="GK1273" s="101">
        <f t="shared" si="608"/>
        <v>1</v>
      </c>
      <c r="GL1273" s="101">
        <f t="shared" si="609"/>
        <v>45</v>
      </c>
    </row>
    <row r="1274" spans="170:194" ht="16.5" x14ac:dyDescent="0.2">
      <c r="FN1274" s="101">
        <v>1269</v>
      </c>
      <c r="FO1274" s="101">
        <f t="shared" si="594"/>
        <v>62</v>
      </c>
      <c r="FP1274" s="101">
        <f t="shared" si="587"/>
        <v>16</v>
      </c>
      <c r="FQ1274" s="14">
        <f t="shared" si="588"/>
        <v>3</v>
      </c>
      <c r="FR1274" s="101" t="str">
        <f t="shared" si="595"/>
        <v>烈风螳螂专属武器-魂珠-7 8级</v>
      </c>
      <c r="FS1274" s="101">
        <f t="shared" si="596"/>
        <v>7</v>
      </c>
      <c r="FT1274" s="101">
        <f t="shared" si="597"/>
        <v>8</v>
      </c>
      <c r="FU1274" s="101" t="str">
        <f t="shared" si="589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90"/>
        <v>专属强化石3</v>
      </c>
      <c r="FX1274" s="101">
        <f t="shared" si="591"/>
        <v>24</v>
      </c>
      <c r="FY1274" s="101" t="str">
        <f t="shared" si="592"/>
        <v>专属强化石4</v>
      </c>
      <c r="FZ1274" s="101">
        <f t="shared" si="593"/>
        <v>8</v>
      </c>
      <c r="GA1274" s="101">
        <f t="shared" si="598"/>
        <v>0.02</v>
      </c>
      <c r="GB1274" s="101">
        <f t="shared" si="599"/>
        <v>1</v>
      </c>
      <c r="GC1274" s="101">
        <f t="shared" si="600"/>
        <v>64</v>
      </c>
      <c r="GD1274" s="101">
        <f t="shared" si="601"/>
        <v>0</v>
      </c>
      <c r="GE1274" s="101">
        <f t="shared" si="602"/>
        <v>1</v>
      </c>
      <c r="GF1274" s="101">
        <f t="shared" si="603"/>
        <v>15</v>
      </c>
      <c r="GG1274" s="101">
        <f t="shared" si="604"/>
        <v>1.17E-2</v>
      </c>
      <c r="GH1274" s="101">
        <f t="shared" si="605"/>
        <v>1</v>
      </c>
      <c r="GI1274" s="101">
        <f t="shared" si="606"/>
        <v>30</v>
      </c>
      <c r="GJ1274" s="101">
        <f t="shared" si="607"/>
        <v>4.6800000000000001E-2</v>
      </c>
      <c r="GK1274" s="101">
        <f t="shared" si="608"/>
        <v>1</v>
      </c>
      <c r="GL1274" s="101">
        <f t="shared" si="609"/>
        <v>64</v>
      </c>
    </row>
    <row r="1275" spans="170:194" ht="16.5" x14ac:dyDescent="0.2">
      <c r="FN1275" s="101">
        <v>1270</v>
      </c>
      <c r="FO1275" s="101">
        <f t="shared" si="594"/>
        <v>63</v>
      </c>
      <c r="FP1275" s="101">
        <f t="shared" si="587"/>
        <v>16</v>
      </c>
      <c r="FQ1275" s="14">
        <f t="shared" si="588"/>
        <v>3</v>
      </c>
      <c r="FR1275" s="101" t="str">
        <f t="shared" si="595"/>
        <v>烈风螳螂专属武器-魂珠-7 9级</v>
      </c>
      <c r="FS1275" s="101">
        <f t="shared" si="596"/>
        <v>7</v>
      </c>
      <c r="FT1275" s="101">
        <f t="shared" si="597"/>
        <v>9</v>
      </c>
      <c r="FU1275" s="101" t="str">
        <f t="shared" si="589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90"/>
        <v>专属强化石3</v>
      </c>
      <c r="FX1275" s="101">
        <f t="shared" si="591"/>
        <v>30</v>
      </c>
      <c r="FY1275" s="101" t="str">
        <f t="shared" si="592"/>
        <v>专属强化石4</v>
      </c>
      <c r="FZ1275" s="101">
        <f t="shared" si="593"/>
        <v>10</v>
      </c>
      <c r="GA1275" s="101">
        <f t="shared" si="598"/>
        <v>0.02</v>
      </c>
      <c r="GB1275" s="101">
        <f t="shared" si="599"/>
        <v>1</v>
      </c>
      <c r="GC1275" s="101">
        <f t="shared" si="600"/>
        <v>83</v>
      </c>
      <c r="GD1275" s="101">
        <f t="shared" si="601"/>
        <v>0</v>
      </c>
      <c r="GE1275" s="101">
        <f t="shared" si="602"/>
        <v>1</v>
      </c>
      <c r="GF1275" s="101">
        <f t="shared" si="603"/>
        <v>19</v>
      </c>
      <c r="GG1275" s="101">
        <f t="shared" si="604"/>
        <v>8.9999999999999993E-3</v>
      </c>
      <c r="GH1275" s="101">
        <f t="shared" si="605"/>
        <v>1</v>
      </c>
      <c r="GI1275" s="101">
        <f t="shared" si="606"/>
        <v>39</v>
      </c>
      <c r="GJ1275" s="101">
        <f t="shared" si="607"/>
        <v>3.6200000000000003E-2</v>
      </c>
      <c r="GK1275" s="101">
        <f t="shared" si="608"/>
        <v>1</v>
      </c>
      <c r="GL1275" s="101">
        <f t="shared" si="609"/>
        <v>83</v>
      </c>
    </row>
    <row r="1276" spans="170:194" ht="16.5" x14ac:dyDescent="0.2">
      <c r="FN1276" s="101">
        <v>1271</v>
      </c>
      <c r="FO1276" s="101">
        <f t="shared" si="594"/>
        <v>0</v>
      </c>
      <c r="FP1276" s="101">
        <f t="shared" si="587"/>
        <v>16</v>
      </c>
      <c r="FQ1276" s="14">
        <f t="shared" si="588"/>
        <v>3</v>
      </c>
      <c r="FR1276" s="101" t="str">
        <f t="shared" si="595"/>
        <v>烈风螳螂专属武器-魂珠-8 0级</v>
      </c>
      <c r="FS1276" s="101">
        <f t="shared" si="596"/>
        <v>8</v>
      </c>
      <c r="FT1276" s="101">
        <f t="shared" si="597"/>
        <v>0</v>
      </c>
      <c r="FU1276" s="101" t="str">
        <f t="shared" si="589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90"/>
        <v/>
      </c>
      <c r="FX1276" s="101" t="str">
        <f t="shared" si="591"/>
        <v/>
      </c>
      <c r="FY1276" s="101" t="str">
        <f t="shared" si="592"/>
        <v/>
      </c>
      <c r="FZ1276" s="101" t="str">
        <f t="shared" si="593"/>
        <v/>
      </c>
      <c r="GA1276" s="101" t="str">
        <f t="shared" si="598"/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3"/>
        <v/>
      </c>
      <c r="GG1276" s="101" t="str">
        <f t="shared" si="604"/>
        <v/>
      </c>
      <c r="GH1276" s="101" t="str">
        <f t="shared" si="605"/>
        <v/>
      </c>
      <c r="GI1276" s="101" t="str">
        <f t="shared" si="606"/>
        <v/>
      </c>
      <c r="GJ1276" s="101" t="str">
        <f t="shared" si="607"/>
        <v/>
      </c>
      <c r="GK1276" s="101" t="str">
        <f t="shared" si="608"/>
        <v/>
      </c>
      <c r="GL1276" s="101" t="str">
        <f t="shared" si="609"/>
        <v/>
      </c>
    </row>
    <row r="1277" spans="170:194" ht="16.5" x14ac:dyDescent="0.2">
      <c r="FN1277" s="101">
        <v>1272</v>
      </c>
      <c r="FO1277" s="101">
        <f t="shared" si="594"/>
        <v>64</v>
      </c>
      <c r="FP1277" s="101">
        <f t="shared" si="587"/>
        <v>16</v>
      </c>
      <c r="FQ1277" s="14">
        <f t="shared" si="588"/>
        <v>3</v>
      </c>
      <c r="FR1277" s="101" t="str">
        <f t="shared" si="595"/>
        <v>烈风螳螂专属武器-魂珠-8 1级</v>
      </c>
      <c r="FS1277" s="101">
        <f t="shared" si="596"/>
        <v>8</v>
      </c>
      <c r="FT1277" s="101">
        <f t="shared" si="597"/>
        <v>1</v>
      </c>
      <c r="FU1277" s="101" t="str">
        <f t="shared" si="589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90"/>
        <v>专属强化石4</v>
      </c>
      <c r="FX1277" s="101">
        <f t="shared" si="591"/>
        <v>5</v>
      </c>
      <c r="FY1277" s="101" t="str">
        <f t="shared" si="592"/>
        <v/>
      </c>
      <c r="FZ1277" s="101" t="str">
        <f t="shared" si="593"/>
        <v/>
      </c>
      <c r="GA1277" s="101">
        <f t="shared" si="598"/>
        <v>0.11</v>
      </c>
      <c r="GB1277" s="101">
        <f t="shared" si="599"/>
        <v>1</v>
      </c>
      <c r="GC1277" s="101">
        <f t="shared" si="600"/>
        <v>13</v>
      </c>
      <c r="GD1277" s="101">
        <f t="shared" si="601"/>
        <v>0</v>
      </c>
      <c r="GE1277" s="101">
        <f t="shared" si="602"/>
        <v>1</v>
      </c>
      <c r="GF1277" s="101">
        <f t="shared" si="603"/>
        <v>3</v>
      </c>
      <c r="GG1277" s="101">
        <f t="shared" si="604"/>
        <v>5.6500000000000002E-2</v>
      </c>
      <c r="GH1277" s="101">
        <f t="shared" si="605"/>
        <v>1</v>
      </c>
      <c r="GI1277" s="101">
        <f t="shared" si="606"/>
        <v>6</v>
      </c>
      <c r="GJ1277" s="101">
        <f t="shared" si="607"/>
        <v>0.22600000000000001</v>
      </c>
      <c r="GK1277" s="101">
        <f t="shared" si="608"/>
        <v>1</v>
      </c>
      <c r="GL1277" s="101">
        <f t="shared" si="609"/>
        <v>13</v>
      </c>
    </row>
    <row r="1278" spans="170:194" ht="16.5" x14ac:dyDescent="0.2">
      <c r="FN1278" s="101">
        <v>1273</v>
      </c>
      <c r="FO1278" s="101">
        <f t="shared" si="594"/>
        <v>65</v>
      </c>
      <c r="FP1278" s="101">
        <f t="shared" si="587"/>
        <v>16</v>
      </c>
      <c r="FQ1278" s="14">
        <f t="shared" si="588"/>
        <v>3</v>
      </c>
      <c r="FR1278" s="101" t="str">
        <f t="shared" si="595"/>
        <v>烈风螳螂专属武器-魂珠-8 2级</v>
      </c>
      <c r="FS1278" s="101">
        <f t="shared" si="596"/>
        <v>8</v>
      </c>
      <c r="FT1278" s="101">
        <f t="shared" si="597"/>
        <v>2</v>
      </c>
      <c r="FU1278" s="101" t="str">
        <f t="shared" si="589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90"/>
        <v>专属强化石4</v>
      </c>
      <c r="FX1278" s="101">
        <f t="shared" si="591"/>
        <v>8</v>
      </c>
      <c r="FY1278" s="101" t="str">
        <f t="shared" si="592"/>
        <v/>
      </c>
      <c r="FZ1278" s="101" t="str">
        <f t="shared" si="593"/>
        <v/>
      </c>
      <c r="GA1278" s="101">
        <f t="shared" si="598"/>
        <v>0.09</v>
      </c>
      <c r="GB1278" s="101">
        <f t="shared" si="599"/>
        <v>1</v>
      </c>
      <c r="GC1278" s="101">
        <f t="shared" si="600"/>
        <v>17</v>
      </c>
      <c r="GD1278" s="101">
        <f t="shared" si="601"/>
        <v>0</v>
      </c>
      <c r="GE1278" s="101">
        <f t="shared" si="602"/>
        <v>1</v>
      </c>
      <c r="GF1278" s="101">
        <f t="shared" si="603"/>
        <v>4</v>
      </c>
      <c r="GG1278" s="101">
        <f t="shared" si="604"/>
        <v>4.5199999999999997E-2</v>
      </c>
      <c r="GH1278" s="101">
        <f t="shared" si="605"/>
        <v>1</v>
      </c>
      <c r="GI1278" s="101">
        <f t="shared" si="606"/>
        <v>8</v>
      </c>
      <c r="GJ1278" s="101">
        <f t="shared" si="607"/>
        <v>0.18079999999999999</v>
      </c>
      <c r="GK1278" s="101">
        <f t="shared" si="608"/>
        <v>1</v>
      </c>
      <c r="GL1278" s="101">
        <f t="shared" si="609"/>
        <v>17</v>
      </c>
    </row>
    <row r="1279" spans="170:194" ht="16.5" x14ac:dyDescent="0.2">
      <c r="FN1279" s="101">
        <v>1274</v>
      </c>
      <c r="FO1279" s="101">
        <f t="shared" si="594"/>
        <v>66</v>
      </c>
      <c r="FP1279" s="101">
        <f t="shared" si="587"/>
        <v>16</v>
      </c>
      <c r="FQ1279" s="14">
        <f t="shared" si="588"/>
        <v>3</v>
      </c>
      <c r="FR1279" s="101" t="str">
        <f t="shared" si="595"/>
        <v>烈风螳螂专属武器-魂珠-8 3级</v>
      </c>
      <c r="FS1279" s="101">
        <f t="shared" si="596"/>
        <v>8</v>
      </c>
      <c r="FT1279" s="101">
        <f t="shared" si="597"/>
        <v>3</v>
      </c>
      <c r="FU1279" s="101" t="str">
        <f t="shared" si="589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90"/>
        <v>专属强化石4</v>
      </c>
      <c r="FX1279" s="101">
        <f t="shared" si="591"/>
        <v>10</v>
      </c>
      <c r="FY1279" s="101" t="str">
        <f t="shared" si="592"/>
        <v/>
      </c>
      <c r="FZ1279" s="101" t="str">
        <f t="shared" si="593"/>
        <v/>
      </c>
      <c r="GA1279" s="101">
        <f t="shared" si="598"/>
        <v>0.08</v>
      </c>
      <c r="GB1279" s="101">
        <f t="shared" si="599"/>
        <v>1</v>
      </c>
      <c r="GC1279" s="101">
        <f t="shared" si="600"/>
        <v>20</v>
      </c>
      <c r="GD1279" s="101">
        <f t="shared" si="601"/>
        <v>0</v>
      </c>
      <c r="GE1279" s="101">
        <f t="shared" si="602"/>
        <v>1</v>
      </c>
      <c r="GF1279" s="101">
        <f t="shared" si="603"/>
        <v>5</v>
      </c>
      <c r="GG1279" s="101">
        <f t="shared" si="604"/>
        <v>3.7699999999999997E-2</v>
      </c>
      <c r="GH1279" s="101">
        <f t="shared" si="605"/>
        <v>1</v>
      </c>
      <c r="GI1279" s="101">
        <f t="shared" si="606"/>
        <v>9</v>
      </c>
      <c r="GJ1279" s="101">
        <f t="shared" si="607"/>
        <v>0.1507</v>
      </c>
      <c r="GK1279" s="101">
        <f t="shared" si="608"/>
        <v>1</v>
      </c>
      <c r="GL1279" s="101">
        <f t="shared" si="609"/>
        <v>20</v>
      </c>
    </row>
    <row r="1280" spans="170:194" ht="16.5" x14ac:dyDescent="0.2">
      <c r="FN1280" s="101">
        <v>1275</v>
      </c>
      <c r="FO1280" s="101">
        <f t="shared" si="594"/>
        <v>67</v>
      </c>
      <c r="FP1280" s="101">
        <f t="shared" si="587"/>
        <v>16</v>
      </c>
      <c r="FQ1280" s="14">
        <f t="shared" si="588"/>
        <v>3</v>
      </c>
      <c r="FR1280" s="101" t="str">
        <f t="shared" si="595"/>
        <v>烈风螳螂专属武器-魂珠-8 4级</v>
      </c>
      <c r="FS1280" s="101">
        <f t="shared" si="596"/>
        <v>8</v>
      </c>
      <c r="FT1280" s="101">
        <f t="shared" si="597"/>
        <v>4</v>
      </c>
      <c r="FU1280" s="101" t="str">
        <f t="shared" si="589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90"/>
        <v>专属强化石4</v>
      </c>
      <c r="FX1280" s="101">
        <f t="shared" si="591"/>
        <v>12</v>
      </c>
      <c r="FY1280" s="101" t="str">
        <f t="shared" si="592"/>
        <v/>
      </c>
      <c r="FZ1280" s="101" t="str">
        <f t="shared" si="593"/>
        <v/>
      </c>
      <c r="GA1280" s="101">
        <f t="shared" si="598"/>
        <v>0.05</v>
      </c>
      <c r="GB1280" s="101">
        <f t="shared" si="599"/>
        <v>1</v>
      </c>
      <c r="GC1280" s="101">
        <f t="shared" si="600"/>
        <v>28</v>
      </c>
      <c r="GD1280" s="101">
        <f t="shared" si="601"/>
        <v>0</v>
      </c>
      <c r="GE1280" s="101">
        <f t="shared" si="602"/>
        <v>1</v>
      </c>
      <c r="GF1280" s="101">
        <f t="shared" si="603"/>
        <v>6</v>
      </c>
      <c r="GG1280" s="101">
        <f t="shared" si="604"/>
        <v>2.7099999999999999E-2</v>
      </c>
      <c r="GH1280" s="101">
        <f t="shared" si="605"/>
        <v>1</v>
      </c>
      <c r="GI1280" s="101">
        <f t="shared" si="606"/>
        <v>13</v>
      </c>
      <c r="GJ1280" s="101">
        <f t="shared" si="607"/>
        <v>0.1085</v>
      </c>
      <c r="GK1280" s="101">
        <f t="shared" si="608"/>
        <v>1</v>
      </c>
      <c r="GL1280" s="101">
        <f t="shared" si="609"/>
        <v>28</v>
      </c>
    </row>
    <row r="1281" spans="170:194" ht="16.5" x14ac:dyDescent="0.2">
      <c r="FN1281" s="101">
        <v>1276</v>
      </c>
      <c r="FO1281" s="101">
        <f t="shared" si="594"/>
        <v>68</v>
      </c>
      <c r="FP1281" s="101">
        <f t="shared" si="587"/>
        <v>16</v>
      </c>
      <c r="FQ1281" s="14">
        <f t="shared" si="588"/>
        <v>3</v>
      </c>
      <c r="FR1281" s="101" t="str">
        <f t="shared" si="595"/>
        <v>烈风螳螂专属武器-魂珠-8 5级</v>
      </c>
      <c r="FS1281" s="101">
        <f t="shared" si="596"/>
        <v>8</v>
      </c>
      <c r="FT1281" s="101">
        <f t="shared" si="597"/>
        <v>5</v>
      </c>
      <c r="FU1281" s="101" t="str">
        <f t="shared" si="589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90"/>
        <v>专属强化石4</v>
      </c>
      <c r="FX1281" s="101">
        <f t="shared" si="591"/>
        <v>15</v>
      </c>
      <c r="FY1281" s="101" t="str">
        <f t="shared" si="592"/>
        <v/>
      </c>
      <c r="FZ1281" s="101" t="str">
        <f t="shared" si="593"/>
        <v/>
      </c>
      <c r="GA1281" s="101">
        <f t="shared" si="598"/>
        <v>0.04</v>
      </c>
      <c r="GB1281" s="101">
        <f t="shared" si="599"/>
        <v>1</v>
      </c>
      <c r="GC1281" s="101">
        <f t="shared" si="600"/>
        <v>35</v>
      </c>
      <c r="GD1281" s="101">
        <f t="shared" si="601"/>
        <v>0</v>
      </c>
      <c r="GE1281" s="101">
        <f t="shared" si="602"/>
        <v>1</v>
      </c>
      <c r="GF1281" s="101">
        <f t="shared" si="603"/>
        <v>8</v>
      </c>
      <c r="GG1281" s="101">
        <f t="shared" si="604"/>
        <v>2.12E-2</v>
      </c>
      <c r="GH1281" s="101">
        <f t="shared" si="605"/>
        <v>1</v>
      </c>
      <c r="GI1281" s="101">
        <f t="shared" si="606"/>
        <v>17</v>
      </c>
      <c r="GJ1281" s="101">
        <f t="shared" si="607"/>
        <v>8.4699999999999998E-2</v>
      </c>
      <c r="GK1281" s="101">
        <f t="shared" si="608"/>
        <v>1</v>
      </c>
      <c r="GL1281" s="101">
        <f t="shared" si="609"/>
        <v>35</v>
      </c>
    </row>
    <row r="1282" spans="170:194" ht="16.5" x14ac:dyDescent="0.2">
      <c r="FN1282" s="101">
        <v>1277</v>
      </c>
      <c r="FO1282" s="101">
        <f t="shared" si="594"/>
        <v>69</v>
      </c>
      <c r="FP1282" s="101">
        <f t="shared" si="587"/>
        <v>16</v>
      </c>
      <c r="FQ1282" s="14">
        <f t="shared" si="588"/>
        <v>3</v>
      </c>
      <c r="FR1282" s="101" t="str">
        <f t="shared" si="595"/>
        <v>烈风螳螂专属武器-魂珠-8 6级</v>
      </c>
      <c r="FS1282" s="101">
        <f t="shared" si="596"/>
        <v>8</v>
      </c>
      <c r="FT1282" s="101">
        <f t="shared" si="597"/>
        <v>6</v>
      </c>
      <c r="FU1282" s="101" t="str">
        <f t="shared" si="589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90"/>
        <v>专属强化石4</v>
      </c>
      <c r="FX1282" s="101">
        <f t="shared" si="591"/>
        <v>18</v>
      </c>
      <c r="FY1282" s="101" t="str">
        <f t="shared" si="592"/>
        <v/>
      </c>
      <c r="FZ1282" s="101" t="str">
        <f t="shared" si="593"/>
        <v/>
      </c>
      <c r="GA1282" s="101">
        <f t="shared" si="598"/>
        <v>0.03</v>
      </c>
      <c r="GB1282" s="101">
        <f t="shared" si="599"/>
        <v>1</v>
      </c>
      <c r="GC1282" s="101">
        <f t="shared" si="600"/>
        <v>48</v>
      </c>
      <c r="GD1282" s="101">
        <f t="shared" si="601"/>
        <v>0</v>
      </c>
      <c r="GE1282" s="101">
        <f t="shared" si="602"/>
        <v>1</v>
      </c>
      <c r="GF1282" s="101">
        <f t="shared" si="603"/>
        <v>11</v>
      </c>
      <c r="GG1282" s="101">
        <f t="shared" si="604"/>
        <v>1.5599999999999999E-2</v>
      </c>
      <c r="GH1282" s="101">
        <f t="shared" si="605"/>
        <v>1</v>
      </c>
      <c r="GI1282" s="101">
        <f t="shared" si="606"/>
        <v>22</v>
      </c>
      <c r="GJ1282" s="101">
        <f t="shared" si="607"/>
        <v>6.2600000000000003E-2</v>
      </c>
      <c r="GK1282" s="101">
        <f t="shared" si="608"/>
        <v>1</v>
      </c>
      <c r="GL1282" s="101">
        <f t="shared" si="609"/>
        <v>48</v>
      </c>
    </row>
    <row r="1283" spans="170:194" ht="16.5" x14ac:dyDescent="0.2">
      <c r="FN1283" s="101">
        <v>1278</v>
      </c>
      <c r="FO1283" s="101">
        <f t="shared" si="594"/>
        <v>70</v>
      </c>
      <c r="FP1283" s="101">
        <f t="shared" si="587"/>
        <v>16</v>
      </c>
      <c r="FQ1283" s="14">
        <f t="shared" si="588"/>
        <v>3</v>
      </c>
      <c r="FR1283" s="101" t="str">
        <f t="shared" si="595"/>
        <v>烈风螳螂专属武器-魂珠-8 7级</v>
      </c>
      <c r="FS1283" s="101">
        <f t="shared" si="596"/>
        <v>8</v>
      </c>
      <c r="FT1283" s="101">
        <f t="shared" si="597"/>
        <v>7</v>
      </c>
      <c r="FU1283" s="101" t="str">
        <f t="shared" si="589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90"/>
        <v>专属强化石4</v>
      </c>
      <c r="FX1283" s="101">
        <f t="shared" si="591"/>
        <v>25</v>
      </c>
      <c r="FY1283" s="101" t="str">
        <f t="shared" si="592"/>
        <v/>
      </c>
      <c r="FZ1283" s="101" t="str">
        <f t="shared" si="593"/>
        <v/>
      </c>
      <c r="GA1283" s="101">
        <f t="shared" si="598"/>
        <v>0.03</v>
      </c>
      <c r="GB1283" s="101">
        <f t="shared" si="599"/>
        <v>1</v>
      </c>
      <c r="GC1283" s="101">
        <f t="shared" si="600"/>
        <v>56</v>
      </c>
      <c r="GD1283" s="101">
        <f t="shared" si="601"/>
        <v>0</v>
      </c>
      <c r="GE1283" s="101">
        <f t="shared" si="602"/>
        <v>1</v>
      </c>
      <c r="GF1283" s="101">
        <f t="shared" si="603"/>
        <v>13</v>
      </c>
      <c r="GG1283" s="101">
        <f t="shared" si="604"/>
        <v>1.35E-2</v>
      </c>
      <c r="GH1283" s="101">
        <f t="shared" si="605"/>
        <v>1</v>
      </c>
      <c r="GI1283" s="101">
        <f t="shared" si="606"/>
        <v>26</v>
      </c>
      <c r="GJ1283" s="101">
        <f t="shared" si="607"/>
        <v>5.3800000000000001E-2</v>
      </c>
      <c r="GK1283" s="101">
        <f t="shared" si="608"/>
        <v>1</v>
      </c>
      <c r="GL1283" s="101">
        <f t="shared" si="609"/>
        <v>56</v>
      </c>
    </row>
    <row r="1284" spans="170:194" ht="16.5" x14ac:dyDescent="0.2">
      <c r="FN1284" s="101">
        <v>1279</v>
      </c>
      <c r="FO1284" s="101">
        <f t="shared" si="594"/>
        <v>71</v>
      </c>
      <c r="FP1284" s="101">
        <f t="shared" si="587"/>
        <v>16</v>
      </c>
      <c r="FQ1284" s="14">
        <f t="shared" si="588"/>
        <v>3</v>
      </c>
      <c r="FR1284" s="101" t="str">
        <f t="shared" si="595"/>
        <v>烈风螳螂专属武器-魂珠-8 8级</v>
      </c>
      <c r="FS1284" s="101">
        <f t="shared" si="596"/>
        <v>8</v>
      </c>
      <c r="FT1284" s="101">
        <f t="shared" si="597"/>
        <v>8</v>
      </c>
      <c r="FU1284" s="101" t="str">
        <f t="shared" si="589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90"/>
        <v>专属强化石4</v>
      </c>
      <c r="FX1284" s="101">
        <f t="shared" si="591"/>
        <v>30</v>
      </c>
      <c r="FY1284" s="101" t="str">
        <f t="shared" si="592"/>
        <v/>
      </c>
      <c r="FZ1284" s="101" t="str">
        <f t="shared" si="593"/>
        <v/>
      </c>
      <c r="GA1284" s="101">
        <f t="shared" si="598"/>
        <v>0.02</v>
      </c>
      <c r="GB1284" s="101">
        <f t="shared" si="599"/>
        <v>1</v>
      </c>
      <c r="GC1284" s="101">
        <f t="shared" si="600"/>
        <v>75</v>
      </c>
      <c r="GD1284" s="101">
        <f t="shared" si="601"/>
        <v>0</v>
      </c>
      <c r="GE1284" s="101">
        <f t="shared" si="602"/>
        <v>1</v>
      </c>
      <c r="GF1284" s="101">
        <f t="shared" si="603"/>
        <v>18</v>
      </c>
      <c r="GG1284" s="101">
        <f t="shared" si="604"/>
        <v>0.01</v>
      </c>
      <c r="GH1284" s="101">
        <f t="shared" si="605"/>
        <v>1</v>
      </c>
      <c r="GI1284" s="101">
        <f t="shared" si="606"/>
        <v>35</v>
      </c>
      <c r="GJ1284" s="101">
        <f t="shared" si="607"/>
        <v>3.9899999999999998E-2</v>
      </c>
      <c r="GK1284" s="101">
        <f t="shared" si="608"/>
        <v>1</v>
      </c>
      <c r="GL1284" s="101">
        <f t="shared" si="609"/>
        <v>75</v>
      </c>
    </row>
    <row r="1285" spans="170:194" ht="16.5" x14ac:dyDescent="0.2">
      <c r="FN1285" s="101">
        <v>1280</v>
      </c>
      <c r="FO1285" s="101">
        <f t="shared" si="594"/>
        <v>72</v>
      </c>
      <c r="FP1285" s="101">
        <f t="shared" si="587"/>
        <v>16</v>
      </c>
      <c r="FQ1285" s="14">
        <f t="shared" si="588"/>
        <v>3</v>
      </c>
      <c r="FR1285" s="101" t="str">
        <f t="shared" si="595"/>
        <v>烈风螳螂专属武器-魂珠-8 9级</v>
      </c>
      <c r="FS1285" s="101">
        <f t="shared" si="596"/>
        <v>8</v>
      </c>
      <c r="FT1285" s="101">
        <f t="shared" si="597"/>
        <v>9</v>
      </c>
      <c r="FU1285" s="101" t="str">
        <f t="shared" si="589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90"/>
        <v>专属强化石4</v>
      </c>
      <c r="FX1285" s="101">
        <f t="shared" si="591"/>
        <v>30</v>
      </c>
      <c r="FY1285" s="101" t="str">
        <f t="shared" si="592"/>
        <v/>
      </c>
      <c r="FZ1285" s="101" t="str">
        <f t="shared" si="593"/>
        <v/>
      </c>
      <c r="GA1285" s="101">
        <f t="shared" si="598"/>
        <v>0.01</v>
      </c>
      <c r="GB1285" s="101">
        <f t="shared" si="599"/>
        <v>1</v>
      </c>
      <c r="GC1285" s="101">
        <f t="shared" si="600"/>
        <v>122</v>
      </c>
      <c r="GD1285" s="101">
        <f t="shared" si="601"/>
        <v>0</v>
      </c>
      <c r="GE1285" s="101">
        <f t="shared" si="602"/>
        <v>1</v>
      </c>
      <c r="GF1285" s="101">
        <f t="shared" si="603"/>
        <v>28</v>
      </c>
      <c r="GG1285" s="101">
        <f t="shared" si="604"/>
        <v>6.1999999999999998E-3</v>
      </c>
      <c r="GH1285" s="101">
        <f t="shared" si="605"/>
        <v>1</v>
      </c>
      <c r="GI1285" s="101">
        <f t="shared" si="606"/>
        <v>57</v>
      </c>
      <c r="GJ1285" s="101">
        <f t="shared" si="607"/>
        <v>2.47E-2</v>
      </c>
      <c r="GK1285" s="101">
        <f t="shared" si="608"/>
        <v>1</v>
      </c>
      <c r="GL1285" s="101">
        <f t="shared" si="609"/>
        <v>122</v>
      </c>
    </row>
    <row r="1286" spans="170:194" ht="16.5" x14ac:dyDescent="0.2">
      <c r="FN1286" s="101">
        <v>1281</v>
      </c>
      <c r="FO1286" s="101">
        <f t="shared" si="594"/>
        <v>0</v>
      </c>
      <c r="FP1286" s="101">
        <f t="shared" si="587"/>
        <v>17</v>
      </c>
      <c r="FQ1286" s="14">
        <f t="shared" si="588"/>
        <v>3</v>
      </c>
      <c r="FR1286" s="101" t="str">
        <f t="shared" si="595"/>
        <v>朱仙专属武器-魂珠-1 0级</v>
      </c>
      <c r="FS1286" s="101">
        <f t="shared" si="596"/>
        <v>1</v>
      </c>
      <c r="FT1286" s="101">
        <f t="shared" si="597"/>
        <v>0</v>
      </c>
      <c r="FU1286" s="101" t="str">
        <f t="shared" si="589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90"/>
        <v/>
      </c>
      <c r="FX1286" s="101" t="str">
        <f t="shared" si="591"/>
        <v/>
      </c>
      <c r="FY1286" s="101" t="str">
        <f t="shared" si="592"/>
        <v/>
      </c>
      <c r="FZ1286" s="101" t="str">
        <f t="shared" si="593"/>
        <v/>
      </c>
      <c r="GA1286" s="101" t="str">
        <f t="shared" si="598"/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3"/>
        <v/>
      </c>
      <c r="GG1286" s="101" t="str">
        <f t="shared" si="604"/>
        <v/>
      </c>
      <c r="GH1286" s="101" t="str">
        <f t="shared" si="605"/>
        <v/>
      </c>
      <c r="GI1286" s="101" t="str">
        <f t="shared" si="606"/>
        <v/>
      </c>
      <c r="GJ1286" s="101" t="str">
        <f t="shared" si="607"/>
        <v/>
      </c>
      <c r="GK1286" s="101" t="str">
        <f t="shared" si="608"/>
        <v/>
      </c>
      <c r="GL1286" s="101" t="str">
        <f t="shared" si="609"/>
        <v/>
      </c>
    </row>
    <row r="1287" spans="170:194" ht="16.5" x14ac:dyDescent="0.2">
      <c r="FN1287" s="101">
        <v>1282</v>
      </c>
      <c r="FO1287" s="101">
        <f t="shared" si="594"/>
        <v>1</v>
      </c>
      <c r="FP1287" s="101">
        <f t="shared" ref="FP1287:FP1350" si="610">INT((FN1287-1)/80+1)</f>
        <v>17</v>
      </c>
      <c r="FQ1287" s="14">
        <f t="shared" ref="FQ1287:FQ1350" si="611">INDEX($FJ$6:$FJ$26,FP1287)</f>
        <v>3</v>
      </c>
      <c r="FR1287" s="101" t="str">
        <f t="shared" si="595"/>
        <v>朱仙专属武器-魂珠-1 1级</v>
      </c>
      <c r="FS1287" s="101">
        <f t="shared" si="596"/>
        <v>1</v>
      </c>
      <c r="FT1287" s="101">
        <f t="shared" si="597"/>
        <v>1</v>
      </c>
      <c r="FU1287" s="101" t="str">
        <f t="shared" ref="FU1287:FU1350" si="612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613">IF($FT1287&gt;0,IF(INDEX($EI$6:$EI$77,$FO1287)&gt;=FW$3,INDEX(EL$6:EL$77,$FO1287),""),"")</f>
        <v>专属强化石1</v>
      </c>
      <c r="FX1287" s="101">
        <f t="shared" ref="FX1287:FX1350" si="614">IF($FT1287&gt;0,IF(INDEX($EI$6:$EI$77,$FO1287)&gt;=FX$3,INDEX(EM$6:EM$77,$FO1287),""),"")</f>
        <v>1</v>
      </c>
      <c r="FY1287" s="101" t="str">
        <f t="shared" ref="FY1287:FY1350" si="615">IF($FT1287&gt;0,IF(INDEX($EI$6:$EI$77,$FO1287)&gt;=FY$3,INDEX(EN$6:EN$77,$FO1287),""),"")</f>
        <v/>
      </c>
      <c r="FZ1287" s="101" t="str">
        <f t="shared" ref="FZ1287:FZ1350" si="616">IF($FT1287&gt;0,IF(INDEX($EI$6:$EI$77,$FO1287)&gt;=FZ$3,INDEX(EO$6:EO$77,$FO1287),""),"")</f>
        <v/>
      </c>
      <c r="GA1287" s="101">
        <f t="shared" si="598"/>
        <v>0.32</v>
      </c>
      <c r="GB1287" s="101">
        <f t="shared" si="599"/>
        <v>1</v>
      </c>
      <c r="GC1287" s="101">
        <f t="shared" si="600"/>
        <v>5</v>
      </c>
      <c r="GD1287" s="101">
        <f t="shared" si="601"/>
        <v>0</v>
      </c>
      <c r="GE1287" s="101">
        <f t="shared" si="602"/>
        <v>1</v>
      </c>
      <c r="GF1287" s="101">
        <f t="shared" si="603"/>
        <v>1</v>
      </c>
      <c r="GG1287" s="101">
        <f t="shared" si="604"/>
        <v>0.1595</v>
      </c>
      <c r="GH1287" s="101">
        <f t="shared" si="605"/>
        <v>1</v>
      </c>
      <c r="GI1287" s="101">
        <f t="shared" si="606"/>
        <v>2</v>
      </c>
      <c r="GJ1287" s="101">
        <f t="shared" si="607"/>
        <v>0.63819999999999999</v>
      </c>
      <c r="GK1287" s="101">
        <f t="shared" si="608"/>
        <v>1</v>
      </c>
      <c r="GL1287" s="101">
        <f t="shared" si="609"/>
        <v>5</v>
      </c>
    </row>
    <row r="1288" spans="170:194" ht="16.5" x14ac:dyDescent="0.2">
      <c r="FN1288" s="101">
        <v>1283</v>
      </c>
      <c r="FO1288" s="101">
        <f t="shared" si="594"/>
        <v>2</v>
      </c>
      <c r="FP1288" s="101">
        <f t="shared" si="610"/>
        <v>17</v>
      </c>
      <c r="FQ1288" s="14">
        <f t="shared" si="611"/>
        <v>3</v>
      </c>
      <c r="FR1288" s="101" t="str">
        <f t="shared" si="595"/>
        <v>朱仙专属武器-魂珠-1 2级</v>
      </c>
      <c r="FS1288" s="101">
        <f t="shared" si="596"/>
        <v>1</v>
      </c>
      <c r="FT1288" s="101">
        <f t="shared" si="597"/>
        <v>2</v>
      </c>
      <c r="FU1288" s="101" t="str">
        <f t="shared" si="612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613"/>
        <v>专属强化石1</v>
      </c>
      <c r="FX1288" s="101">
        <f t="shared" si="614"/>
        <v>2</v>
      </c>
      <c r="FY1288" s="101" t="str">
        <f t="shared" si="615"/>
        <v/>
      </c>
      <c r="FZ1288" s="101" t="str">
        <f t="shared" si="616"/>
        <v/>
      </c>
      <c r="GA1288" s="101">
        <f t="shared" si="598"/>
        <v>0.32</v>
      </c>
      <c r="GB1288" s="101">
        <f t="shared" si="599"/>
        <v>1</v>
      </c>
      <c r="GC1288" s="101">
        <f t="shared" si="600"/>
        <v>5</v>
      </c>
      <c r="GD1288" s="101">
        <f t="shared" si="601"/>
        <v>0</v>
      </c>
      <c r="GE1288" s="101">
        <f t="shared" si="602"/>
        <v>1</v>
      </c>
      <c r="GF1288" s="101">
        <f t="shared" si="603"/>
        <v>1</v>
      </c>
      <c r="GG1288" s="101">
        <f t="shared" si="604"/>
        <v>0.1595</v>
      </c>
      <c r="GH1288" s="101">
        <f t="shared" si="605"/>
        <v>1</v>
      </c>
      <c r="GI1288" s="101">
        <f t="shared" si="606"/>
        <v>2</v>
      </c>
      <c r="GJ1288" s="101">
        <f t="shared" si="607"/>
        <v>0.63819999999999999</v>
      </c>
      <c r="GK1288" s="101">
        <f t="shared" si="608"/>
        <v>1</v>
      </c>
      <c r="GL1288" s="101">
        <f t="shared" si="609"/>
        <v>5</v>
      </c>
    </row>
    <row r="1289" spans="170:194" ht="16.5" x14ac:dyDescent="0.2">
      <c r="FN1289" s="101">
        <v>1284</v>
      </c>
      <c r="FO1289" s="101">
        <f t="shared" si="594"/>
        <v>3</v>
      </c>
      <c r="FP1289" s="101">
        <f t="shared" si="610"/>
        <v>17</v>
      </c>
      <c r="FQ1289" s="14">
        <f t="shared" si="611"/>
        <v>3</v>
      </c>
      <c r="FR1289" s="101" t="str">
        <f t="shared" si="595"/>
        <v>朱仙专属武器-魂珠-1 3级</v>
      </c>
      <c r="FS1289" s="101">
        <f t="shared" si="596"/>
        <v>1</v>
      </c>
      <c r="FT1289" s="101">
        <f t="shared" si="597"/>
        <v>3</v>
      </c>
      <c r="FU1289" s="101" t="str">
        <f t="shared" si="612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613"/>
        <v>专属强化石1</v>
      </c>
      <c r="FX1289" s="101">
        <f t="shared" si="614"/>
        <v>3</v>
      </c>
      <c r="FY1289" s="101" t="str">
        <f t="shared" si="615"/>
        <v/>
      </c>
      <c r="FZ1289" s="101" t="str">
        <f t="shared" si="616"/>
        <v/>
      </c>
      <c r="GA1289" s="101">
        <f t="shared" si="598"/>
        <v>0.32</v>
      </c>
      <c r="GB1289" s="101">
        <f t="shared" si="599"/>
        <v>1</v>
      </c>
      <c r="GC1289" s="101">
        <f t="shared" si="600"/>
        <v>5</v>
      </c>
      <c r="GD1289" s="101">
        <f t="shared" si="601"/>
        <v>0</v>
      </c>
      <c r="GE1289" s="101">
        <f t="shared" si="602"/>
        <v>1</v>
      </c>
      <c r="GF1289" s="101">
        <f t="shared" si="603"/>
        <v>1</v>
      </c>
      <c r="GG1289" s="101">
        <f t="shared" si="604"/>
        <v>0.1595</v>
      </c>
      <c r="GH1289" s="101">
        <f t="shared" si="605"/>
        <v>1</v>
      </c>
      <c r="GI1289" s="101">
        <f t="shared" si="606"/>
        <v>2</v>
      </c>
      <c r="GJ1289" s="101">
        <f t="shared" si="607"/>
        <v>0.63819999999999999</v>
      </c>
      <c r="GK1289" s="101">
        <f t="shared" si="608"/>
        <v>1</v>
      </c>
      <c r="GL1289" s="101">
        <f t="shared" si="609"/>
        <v>5</v>
      </c>
    </row>
    <row r="1290" spans="170:194" ht="16.5" x14ac:dyDescent="0.2">
      <c r="FN1290" s="101">
        <v>1285</v>
      </c>
      <c r="FO1290" s="101">
        <f t="shared" si="594"/>
        <v>4</v>
      </c>
      <c r="FP1290" s="101">
        <f t="shared" si="610"/>
        <v>17</v>
      </c>
      <c r="FQ1290" s="14">
        <f t="shared" si="611"/>
        <v>3</v>
      </c>
      <c r="FR1290" s="101" t="str">
        <f t="shared" si="595"/>
        <v>朱仙专属武器-魂珠-1 4级</v>
      </c>
      <c r="FS1290" s="101">
        <f t="shared" si="596"/>
        <v>1</v>
      </c>
      <c r="FT1290" s="101">
        <f t="shared" si="597"/>
        <v>4</v>
      </c>
      <c r="FU1290" s="101" t="str">
        <f t="shared" si="612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613"/>
        <v>专属强化石1</v>
      </c>
      <c r="FX1290" s="101">
        <f t="shared" si="614"/>
        <v>4</v>
      </c>
      <c r="FY1290" s="101" t="str">
        <f t="shared" si="615"/>
        <v/>
      </c>
      <c r="FZ1290" s="101" t="str">
        <f t="shared" si="616"/>
        <v/>
      </c>
      <c r="GA1290" s="101">
        <f t="shared" si="598"/>
        <v>0.26</v>
      </c>
      <c r="GB1290" s="101">
        <f t="shared" si="599"/>
        <v>1</v>
      </c>
      <c r="GC1290" s="101">
        <f t="shared" si="600"/>
        <v>6</v>
      </c>
      <c r="GD1290" s="101">
        <f t="shared" si="601"/>
        <v>0</v>
      </c>
      <c r="GE1290" s="101">
        <f t="shared" si="602"/>
        <v>1</v>
      </c>
      <c r="GF1290" s="101">
        <f t="shared" si="603"/>
        <v>1</v>
      </c>
      <c r="GG1290" s="101">
        <f t="shared" si="604"/>
        <v>0.12759999999999999</v>
      </c>
      <c r="GH1290" s="101">
        <f t="shared" si="605"/>
        <v>1</v>
      </c>
      <c r="GI1290" s="101">
        <f t="shared" si="606"/>
        <v>3</v>
      </c>
      <c r="GJ1290" s="101">
        <f t="shared" si="607"/>
        <v>0.51060000000000005</v>
      </c>
      <c r="GK1290" s="101">
        <f t="shared" si="608"/>
        <v>1</v>
      </c>
      <c r="GL1290" s="101">
        <f t="shared" si="609"/>
        <v>6</v>
      </c>
    </row>
    <row r="1291" spans="170:194" ht="16.5" x14ac:dyDescent="0.2">
      <c r="FN1291" s="101">
        <v>1286</v>
      </c>
      <c r="FO1291" s="101">
        <f t="shared" si="594"/>
        <v>5</v>
      </c>
      <c r="FP1291" s="101">
        <f t="shared" si="610"/>
        <v>17</v>
      </c>
      <c r="FQ1291" s="14">
        <f t="shared" si="611"/>
        <v>3</v>
      </c>
      <c r="FR1291" s="101" t="str">
        <f t="shared" si="595"/>
        <v>朱仙专属武器-魂珠-1 5级</v>
      </c>
      <c r="FS1291" s="101">
        <f t="shared" si="596"/>
        <v>1</v>
      </c>
      <c r="FT1291" s="101">
        <f t="shared" si="597"/>
        <v>5</v>
      </c>
      <c r="FU1291" s="101" t="str">
        <f t="shared" si="612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613"/>
        <v>专属强化石1</v>
      </c>
      <c r="FX1291" s="101">
        <f t="shared" si="614"/>
        <v>5</v>
      </c>
      <c r="FY1291" s="101" t="str">
        <f t="shared" si="615"/>
        <v/>
      </c>
      <c r="FZ1291" s="101" t="str">
        <f t="shared" si="616"/>
        <v/>
      </c>
      <c r="GA1291" s="101">
        <f t="shared" si="598"/>
        <v>0.2</v>
      </c>
      <c r="GB1291" s="101">
        <f t="shared" si="599"/>
        <v>1</v>
      </c>
      <c r="GC1291" s="101">
        <f t="shared" si="600"/>
        <v>8</v>
      </c>
      <c r="GD1291" s="101">
        <f t="shared" si="601"/>
        <v>0</v>
      </c>
      <c r="GE1291" s="101">
        <f t="shared" si="602"/>
        <v>1</v>
      </c>
      <c r="GF1291" s="101">
        <f t="shared" si="603"/>
        <v>2</v>
      </c>
      <c r="GG1291" s="101">
        <f t="shared" si="604"/>
        <v>9.9699999999999997E-2</v>
      </c>
      <c r="GH1291" s="101">
        <f t="shared" si="605"/>
        <v>1</v>
      </c>
      <c r="GI1291" s="101">
        <f t="shared" si="606"/>
        <v>4</v>
      </c>
      <c r="GJ1291" s="101">
        <f t="shared" si="607"/>
        <v>0.39889999999999998</v>
      </c>
      <c r="GK1291" s="101">
        <f t="shared" si="608"/>
        <v>1</v>
      </c>
      <c r="GL1291" s="101">
        <f t="shared" si="609"/>
        <v>8</v>
      </c>
    </row>
    <row r="1292" spans="170:194" ht="16.5" x14ac:dyDescent="0.2">
      <c r="FN1292" s="101">
        <v>1287</v>
      </c>
      <c r="FO1292" s="101">
        <f t="shared" si="594"/>
        <v>6</v>
      </c>
      <c r="FP1292" s="101">
        <f t="shared" si="610"/>
        <v>17</v>
      </c>
      <c r="FQ1292" s="14">
        <f t="shared" si="611"/>
        <v>3</v>
      </c>
      <c r="FR1292" s="101" t="str">
        <f t="shared" si="595"/>
        <v>朱仙专属武器-魂珠-1 6级</v>
      </c>
      <c r="FS1292" s="101">
        <f t="shared" si="596"/>
        <v>1</v>
      </c>
      <c r="FT1292" s="101">
        <f t="shared" si="597"/>
        <v>6</v>
      </c>
      <c r="FU1292" s="101" t="str">
        <f t="shared" si="612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613"/>
        <v>专属强化石1</v>
      </c>
      <c r="FX1292" s="101">
        <f t="shared" si="614"/>
        <v>6</v>
      </c>
      <c r="FY1292" s="101" t="str">
        <f t="shared" si="615"/>
        <v/>
      </c>
      <c r="FZ1292" s="101" t="str">
        <f t="shared" si="616"/>
        <v/>
      </c>
      <c r="GA1292" s="101">
        <f t="shared" si="598"/>
        <v>0.15</v>
      </c>
      <c r="GB1292" s="101">
        <f t="shared" si="599"/>
        <v>1</v>
      </c>
      <c r="GC1292" s="101">
        <f t="shared" si="600"/>
        <v>10</v>
      </c>
      <c r="GD1292" s="101">
        <f t="shared" si="601"/>
        <v>0</v>
      </c>
      <c r="GE1292" s="101">
        <f t="shared" si="602"/>
        <v>1</v>
      </c>
      <c r="GF1292" s="101">
        <f t="shared" si="603"/>
        <v>2</v>
      </c>
      <c r="GG1292" s="101">
        <f t="shared" si="604"/>
        <v>7.3599999999999999E-2</v>
      </c>
      <c r="GH1292" s="101">
        <f t="shared" si="605"/>
        <v>1</v>
      </c>
      <c r="GI1292" s="101">
        <f t="shared" si="606"/>
        <v>5</v>
      </c>
      <c r="GJ1292" s="101">
        <f t="shared" si="607"/>
        <v>0.29459999999999997</v>
      </c>
      <c r="GK1292" s="101">
        <f t="shared" si="608"/>
        <v>1</v>
      </c>
      <c r="GL1292" s="101">
        <f t="shared" si="609"/>
        <v>10</v>
      </c>
    </row>
    <row r="1293" spans="170:194" ht="16.5" x14ac:dyDescent="0.2">
      <c r="FN1293" s="101">
        <v>1288</v>
      </c>
      <c r="FO1293" s="101">
        <f t="shared" si="594"/>
        <v>7</v>
      </c>
      <c r="FP1293" s="101">
        <f t="shared" si="610"/>
        <v>17</v>
      </c>
      <c r="FQ1293" s="14">
        <f t="shared" si="611"/>
        <v>3</v>
      </c>
      <c r="FR1293" s="101" t="str">
        <f t="shared" si="595"/>
        <v>朱仙专属武器-魂珠-1 7级</v>
      </c>
      <c r="FS1293" s="101">
        <f t="shared" si="596"/>
        <v>1</v>
      </c>
      <c r="FT1293" s="101">
        <f t="shared" si="597"/>
        <v>7</v>
      </c>
      <c r="FU1293" s="101" t="str">
        <f t="shared" si="612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613"/>
        <v>专属强化石1</v>
      </c>
      <c r="FX1293" s="101">
        <f t="shared" si="614"/>
        <v>7</v>
      </c>
      <c r="FY1293" s="101" t="str">
        <f t="shared" si="615"/>
        <v/>
      </c>
      <c r="FZ1293" s="101" t="str">
        <f t="shared" si="616"/>
        <v/>
      </c>
      <c r="GA1293" s="101">
        <f t="shared" si="598"/>
        <v>0.11</v>
      </c>
      <c r="GB1293" s="101">
        <f t="shared" si="599"/>
        <v>1</v>
      </c>
      <c r="GC1293" s="101">
        <f t="shared" si="600"/>
        <v>14</v>
      </c>
      <c r="GD1293" s="101">
        <f t="shared" si="601"/>
        <v>0</v>
      </c>
      <c r="GE1293" s="101">
        <f t="shared" si="602"/>
        <v>1</v>
      </c>
      <c r="GF1293" s="101">
        <f t="shared" si="603"/>
        <v>3</v>
      </c>
      <c r="GG1293" s="101">
        <f t="shared" si="604"/>
        <v>5.3199999999999997E-2</v>
      </c>
      <c r="GH1293" s="101">
        <f t="shared" si="605"/>
        <v>1</v>
      </c>
      <c r="GI1293" s="101">
        <f t="shared" si="606"/>
        <v>7</v>
      </c>
      <c r="GJ1293" s="101">
        <f t="shared" si="607"/>
        <v>0.2127</v>
      </c>
      <c r="GK1293" s="101">
        <f t="shared" si="608"/>
        <v>1</v>
      </c>
      <c r="GL1293" s="101">
        <f t="shared" si="609"/>
        <v>14</v>
      </c>
    </row>
    <row r="1294" spans="170:194" ht="16.5" x14ac:dyDescent="0.2">
      <c r="FN1294" s="101">
        <v>1289</v>
      </c>
      <c r="FO1294" s="101">
        <f t="shared" si="594"/>
        <v>8</v>
      </c>
      <c r="FP1294" s="101">
        <f t="shared" si="610"/>
        <v>17</v>
      </c>
      <c r="FQ1294" s="14">
        <f t="shared" si="611"/>
        <v>3</v>
      </c>
      <c r="FR1294" s="101" t="str">
        <f t="shared" si="595"/>
        <v>朱仙专属武器-魂珠-1 8级</v>
      </c>
      <c r="FS1294" s="101">
        <f t="shared" si="596"/>
        <v>1</v>
      </c>
      <c r="FT1294" s="101">
        <f t="shared" si="597"/>
        <v>8</v>
      </c>
      <c r="FU1294" s="101" t="str">
        <f t="shared" si="612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613"/>
        <v>专属强化石1</v>
      </c>
      <c r="FX1294" s="101">
        <f t="shared" si="614"/>
        <v>8</v>
      </c>
      <c r="FY1294" s="101" t="str">
        <f t="shared" si="615"/>
        <v/>
      </c>
      <c r="FZ1294" s="101" t="str">
        <f t="shared" si="616"/>
        <v/>
      </c>
      <c r="GA1294" s="101">
        <f t="shared" si="598"/>
        <v>0.08</v>
      </c>
      <c r="GB1294" s="101">
        <f t="shared" si="599"/>
        <v>1</v>
      </c>
      <c r="GC1294" s="101">
        <f t="shared" si="600"/>
        <v>20</v>
      </c>
      <c r="GD1294" s="101">
        <f t="shared" si="601"/>
        <v>0</v>
      </c>
      <c r="GE1294" s="101">
        <f t="shared" si="602"/>
        <v>1</v>
      </c>
      <c r="GF1294" s="101">
        <f t="shared" si="603"/>
        <v>5</v>
      </c>
      <c r="GG1294" s="101">
        <f t="shared" si="604"/>
        <v>3.7499999999999999E-2</v>
      </c>
      <c r="GH1294" s="101">
        <f t="shared" si="605"/>
        <v>1</v>
      </c>
      <c r="GI1294" s="101">
        <f t="shared" si="606"/>
        <v>9</v>
      </c>
      <c r="GJ1294" s="101">
        <f t="shared" si="607"/>
        <v>0.1502</v>
      </c>
      <c r="GK1294" s="101">
        <f t="shared" si="608"/>
        <v>1</v>
      </c>
      <c r="GL1294" s="101">
        <f t="shared" si="609"/>
        <v>20</v>
      </c>
    </row>
    <row r="1295" spans="170:194" ht="16.5" x14ac:dyDescent="0.2">
      <c r="FN1295" s="101">
        <v>1290</v>
      </c>
      <c r="FO1295" s="101">
        <f t="shared" si="594"/>
        <v>9</v>
      </c>
      <c r="FP1295" s="101">
        <f t="shared" si="610"/>
        <v>17</v>
      </c>
      <c r="FQ1295" s="14">
        <f t="shared" si="611"/>
        <v>3</v>
      </c>
      <c r="FR1295" s="101" t="str">
        <f t="shared" si="595"/>
        <v>朱仙专属武器-魂珠-1 9级</v>
      </c>
      <c r="FS1295" s="101">
        <f t="shared" si="596"/>
        <v>1</v>
      </c>
      <c r="FT1295" s="101">
        <f t="shared" si="597"/>
        <v>9</v>
      </c>
      <c r="FU1295" s="101" t="str">
        <f t="shared" si="612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613"/>
        <v>专属强化石1</v>
      </c>
      <c r="FX1295" s="101">
        <f t="shared" si="614"/>
        <v>10</v>
      </c>
      <c r="FY1295" s="101" t="str">
        <f t="shared" si="615"/>
        <v/>
      </c>
      <c r="FZ1295" s="101" t="str">
        <f t="shared" si="616"/>
        <v/>
      </c>
      <c r="GA1295" s="101">
        <f t="shared" si="598"/>
        <v>0.06</v>
      </c>
      <c r="GB1295" s="101">
        <f t="shared" si="599"/>
        <v>1</v>
      </c>
      <c r="GC1295" s="101">
        <f t="shared" si="600"/>
        <v>26</v>
      </c>
      <c r="GD1295" s="101">
        <f t="shared" si="601"/>
        <v>0</v>
      </c>
      <c r="GE1295" s="101">
        <f t="shared" si="602"/>
        <v>1</v>
      </c>
      <c r="GF1295" s="101">
        <f t="shared" si="603"/>
        <v>6</v>
      </c>
      <c r="GG1295" s="101">
        <f t="shared" si="604"/>
        <v>2.9000000000000001E-2</v>
      </c>
      <c r="GH1295" s="101">
        <f t="shared" si="605"/>
        <v>1</v>
      </c>
      <c r="GI1295" s="101">
        <f t="shared" si="606"/>
        <v>12</v>
      </c>
      <c r="GJ1295" s="101">
        <f t="shared" si="607"/>
        <v>0.11600000000000001</v>
      </c>
      <c r="GK1295" s="101">
        <f t="shared" si="608"/>
        <v>1</v>
      </c>
      <c r="GL1295" s="101">
        <f t="shared" si="609"/>
        <v>26</v>
      </c>
    </row>
    <row r="1296" spans="170:194" ht="16.5" x14ac:dyDescent="0.2">
      <c r="FN1296" s="101">
        <v>1291</v>
      </c>
      <c r="FO1296" s="101">
        <f t="shared" si="594"/>
        <v>0</v>
      </c>
      <c r="FP1296" s="101">
        <f t="shared" si="610"/>
        <v>17</v>
      </c>
      <c r="FQ1296" s="14">
        <f t="shared" si="611"/>
        <v>3</v>
      </c>
      <c r="FR1296" s="101" t="str">
        <f t="shared" si="595"/>
        <v>朱仙专属武器-魂珠-2 0级</v>
      </c>
      <c r="FS1296" s="101">
        <f t="shared" si="596"/>
        <v>2</v>
      </c>
      <c r="FT1296" s="101">
        <f t="shared" si="597"/>
        <v>0</v>
      </c>
      <c r="FU1296" s="101" t="str">
        <f t="shared" si="612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613"/>
        <v/>
      </c>
      <c r="FX1296" s="101" t="str">
        <f t="shared" si="614"/>
        <v/>
      </c>
      <c r="FY1296" s="101" t="str">
        <f t="shared" si="615"/>
        <v/>
      </c>
      <c r="FZ1296" s="101" t="str">
        <f t="shared" si="616"/>
        <v/>
      </c>
      <c r="GA1296" s="101" t="str">
        <f t="shared" si="598"/>
        <v/>
      </c>
      <c r="GB1296" s="101" t="str">
        <f t="shared" si="599"/>
        <v/>
      </c>
      <c r="GC1296" s="101" t="str">
        <f t="shared" si="600"/>
        <v/>
      </c>
      <c r="GD1296" s="101" t="str">
        <f t="shared" si="601"/>
        <v/>
      </c>
      <c r="GE1296" s="101" t="str">
        <f t="shared" si="602"/>
        <v/>
      </c>
      <c r="GF1296" s="101" t="str">
        <f t="shared" si="603"/>
        <v/>
      </c>
      <c r="GG1296" s="101" t="str">
        <f t="shared" si="604"/>
        <v/>
      </c>
      <c r="GH1296" s="101" t="str">
        <f t="shared" si="605"/>
        <v/>
      </c>
      <c r="GI1296" s="101" t="str">
        <f t="shared" si="606"/>
        <v/>
      </c>
      <c r="GJ1296" s="101" t="str">
        <f t="shared" si="607"/>
        <v/>
      </c>
      <c r="GK1296" s="101" t="str">
        <f t="shared" si="608"/>
        <v/>
      </c>
      <c r="GL1296" s="101" t="str">
        <f t="shared" si="609"/>
        <v/>
      </c>
    </row>
    <row r="1297" spans="170:194" ht="16.5" x14ac:dyDescent="0.2">
      <c r="FN1297" s="101">
        <v>1292</v>
      </c>
      <c r="FO1297" s="101">
        <f t="shared" si="594"/>
        <v>10</v>
      </c>
      <c r="FP1297" s="101">
        <f t="shared" si="610"/>
        <v>17</v>
      </c>
      <c r="FQ1297" s="14">
        <f t="shared" si="611"/>
        <v>3</v>
      </c>
      <c r="FR1297" s="101" t="str">
        <f t="shared" si="595"/>
        <v>朱仙专属武器-魂珠-2 1级</v>
      </c>
      <c r="FS1297" s="101">
        <f t="shared" si="596"/>
        <v>2</v>
      </c>
      <c r="FT1297" s="101">
        <f t="shared" si="597"/>
        <v>1</v>
      </c>
      <c r="FU1297" s="101" t="str">
        <f t="shared" si="612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613"/>
        <v>专属强化石1</v>
      </c>
      <c r="FX1297" s="101">
        <f t="shared" si="614"/>
        <v>3</v>
      </c>
      <c r="FY1297" s="101" t="str">
        <f t="shared" si="615"/>
        <v>专属强化石2</v>
      </c>
      <c r="FZ1297" s="101">
        <f t="shared" si="616"/>
        <v>1</v>
      </c>
      <c r="GA1297" s="101">
        <f t="shared" si="598"/>
        <v>0.39</v>
      </c>
      <c r="GB1297" s="101">
        <f t="shared" si="599"/>
        <v>1</v>
      </c>
      <c r="GC1297" s="101">
        <f t="shared" si="600"/>
        <v>4</v>
      </c>
      <c r="GD1297" s="101">
        <f t="shared" si="601"/>
        <v>0</v>
      </c>
      <c r="GE1297" s="101">
        <f t="shared" si="602"/>
        <v>1</v>
      </c>
      <c r="GF1297" s="101">
        <f t="shared" si="603"/>
        <v>1</v>
      </c>
      <c r="GG1297" s="101">
        <f t="shared" si="604"/>
        <v>0.19270000000000001</v>
      </c>
      <c r="GH1297" s="101">
        <f t="shared" si="605"/>
        <v>1</v>
      </c>
      <c r="GI1297" s="101">
        <f t="shared" si="606"/>
        <v>2</v>
      </c>
      <c r="GJ1297" s="101">
        <f t="shared" si="607"/>
        <v>0.77070000000000005</v>
      </c>
      <c r="GK1297" s="101">
        <f t="shared" si="608"/>
        <v>1</v>
      </c>
      <c r="GL1297" s="101">
        <f t="shared" si="609"/>
        <v>4</v>
      </c>
    </row>
    <row r="1298" spans="170:194" ht="16.5" x14ac:dyDescent="0.2">
      <c r="FN1298" s="101">
        <v>1293</v>
      </c>
      <c r="FO1298" s="101">
        <f t="shared" si="594"/>
        <v>11</v>
      </c>
      <c r="FP1298" s="101">
        <f t="shared" si="610"/>
        <v>17</v>
      </c>
      <c r="FQ1298" s="14">
        <f t="shared" si="611"/>
        <v>3</v>
      </c>
      <c r="FR1298" s="101" t="str">
        <f t="shared" si="595"/>
        <v>朱仙专属武器-魂珠-2 2级</v>
      </c>
      <c r="FS1298" s="101">
        <f t="shared" si="596"/>
        <v>2</v>
      </c>
      <c r="FT1298" s="101">
        <f t="shared" si="597"/>
        <v>2</v>
      </c>
      <c r="FU1298" s="101" t="str">
        <f t="shared" si="612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613"/>
        <v>专属强化石1</v>
      </c>
      <c r="FX1298" s="101">
        <f t="shared" si="614"/>
        <v>3</v>
      </c>
      <c r="FY1298" s="101" t="str">
        <f t="shared" si="615"/>
        <v>专属强化石2</v>
      </c>
      <c r="FZ1298" s="101">
        <f t="shared" si="616"/>
        <v>1</v>
      </c>
      <c r="GA1298" s="101">
        <f t="shared" si="598"/>
        <v>0.19</v>
      </c>
      <c r="GB1298" s="101">
        <f t="shared" si="599"/>
        <v>1</v>
      </c>
      <c r="GC1298" s="101">
        <f t="shared" si="600"/>
        <v>8</v>
      </c>
      <c r="GD1298" s="101">
        <f t="shared" si="601"/>
        <v>0</v>
      </c>
      <c r="GE1298" s="101">
        <f t="shared" si="602"/>
        <v>1</v>
      </c>
      <c r="GF1298" s="101">
        <f t="shared" si="603"/>
        <v>2</v>
      </c>
      <c r="GG1298" s="101">
        <f t="shared" si="604"/>
        <v>9.6299999999999997E-2</v>
      </c>
      <c r="GH1298" s="101">
        <f t="shared" si="605"/>
        <v>1</v>
      </c>
      <c r="GI1298" s="101">
        <f t="shared" si="606"/>
        <v>4</v>
      </c>
      <c r="GJ1298" s="101">
        <f t="shared" si="607"/>
        <v>0.38529999999999998</v>
      </c>
      <c r="GK1298" s="101">
        <f t="shared" si="608"/>
        <v>1</v>
      </c>
      <c r="GL1298" s="101">
        <f t="shared" si="609"/>
        <v>8</v>
      </c>
    </row>
    <row r="1299" spans="170:194" ht="16.5" x14ac:dyDescent="0.2">
      <c r="FN1299" s="101">
        <v>1294</v>
      </c>
      <c r="FO1299" s="101">
        <f t="shared" si="594"/>
        <v>12</v>
      </c>
      <c r="FP1299" s="101">
        <f t="shared" si="610"/>
        <v>17</v>
      </c>
      <c r="FQ1299" s="14">
        <f t="shared" si="611"/>
        <v>3</v>
      </c>
      <c r="FR1299" s="101" t="str">
        <f t="shared" si="595"/>
        <v>朱仙专属武器-魂珠-2 3级</v>
      </c>
      <c r="FS1299" s="101">
        <f t="shared" si="596"/>
        <v>2</v>
      </c>
      <c r="FT1299" s="101">
        <f t="shared" si="597"/>
        <v>3</v>
      </c>
      <c r="FU1299" s="101" t="str">
        <f t="shared" si="612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613"/>
        <v>专属强化石1</v>
      </c>
      <c r="FX1299" s="101">
        <f t="shared" si="614"/>
        <v>6</v>
      </c>
      <c r="FY1299" s="101" t="str">
        <f t="shared" si="615"/>
        <v>专属强化石2</v>
      </c>
      <c r="FZ1299" s="101">
        <f t="shared" si="616"/>
        <v>2</v>
      </c>
      <c r="GA1299" s="101">
        <f t="shared" si="598"/>
        <v>0.26</v>
      </c>
      <c r="GB1299" s="101">
        <f t="shared" si="599"/>
        <v>1</v>
      </c>
      <c r="GC1299" s="101">
        <f t="shared" si="600"/>
        <v>6</v>
      </c>
      <c r="GD1299" s="101">
        <f t="shared" si="601"/>
        <v>0</v>
      </c>
      <c r="GE1299" s="101">
        <f t="shared" si="602"/>
        <v>1</v>
      </c>
      <c r="GF1299" s="101">
        <f t="shared" si="603"/>
        <v>1</v>
      </c>
      <c r="GG1299" s="101">
        <f t="shared" si="604"/>
        <v>0.12839999999999999</v>
      </c>
      <c r="GH1299" s="101">
        <f t="shared" si="605"/>
        <v>1</v>
      </c>
      <c r="GI1299" s="101">
        <f t="shared" si="606"/>
        <v>3</v>
      </c>
      <c r="GJ1299" s="101">
        <f t="shared" si="607"/>
        <v>0.51380000000000003</v>
      </c>
      <c r="GK1299" s="101">
        <f t="shared" si="608"/>
        <v>1</v>
      </c>
      <c r="GL1299" s="101">
        <f t="shared" si="609"/>
        <v>6</v>
      </c>
    </row>
    <row r="1300" spans="170:194" ht="16.5" x14ac:dyDescent="0.2">
      <c r="FN1300" s="101">
        <v>1295</v>
      </c>
      <c r="FO1300" s="101">
        <f t="shared" si="594"/>
        <v>13</v>
      </c>
      <c r="FP1300" s="101">
        <f t="shared" si="610"/>
        <v>17</v>
      </c>
      <c r="FQ1300" s="14">
        <f t="shared" si="611"/>
        <v>3</v>
      </c>
      <c r="FR1300" s="101" t="str">
        <f t="shared" si="595"/>
        <v>朱仙专属武器-魂珠-2 4级</v>
      </c>
      <c r="FS1300" s="101">
        <f t="shared" si="596"/>
        <v>2</v>
      </c>
      <c r="FT1300" s="101">
        <f t="shared" si="597"/>
        <v>4</v>
      </c>
      <c r="FU1300" s="101" t="str">
        <f t="shared" si="612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613"/>
        <v>专属强化石1</v>
      </c>
      <c r="FX1300" s="101">
        <f t="shared" si="614"/>
        <v>6</v>
      </c>
      <c r="FY1300" s="101" t="str">
        <f t="shared" si="615"/>
        <v>专属强化石2</v>
      </c>
      <c r="FZ1300" s="101">
        <f t="shared" si="616"/>
        <v>2</v>
      </c>
      <c r="GA1300" s="101">
        <f t="shared" si="598"/>
        <v>0.15</v>
      </c>
      <c r="GB1300" s="101">
        <f t="shared" si="599"/>
        <v>1</v>
      </c>
      <c r="GC1300" s="101">
        <f t="shared" si="600"/>
        <v>10</v>
      </c>
      <c r="GD1300" s="101">
        <f t="shared" si="601"/>
        <v>0</v>
      </c>
      <c r="GE1300" s="101">
        <f t="shared" si="602"/>
        <v>1</v>
      </c>
      <c r="GF1300" s="101">
        <f t="shared" si="603"/>
        <v>2</v>
      </c>
      <c r="GG1300" s="101">
        <f t="shared" si="604"/>
        <v>7.7100000000000002E-2</v>
      </c>
      <c r="GH1300" s="101">
        <f t="shared" si="605"/>
        <v>1</v>
      </c>
      <c r="GI1300" s="101">
        <f t="shared" si="606"/>
        <v>5</v>
      </c>
      <c r="GJ1300" s="101">
        <f t="shared" si="607"/>
        <v>0.30830000000000002</v>
      </c>
      <c r="GK1300" s="101">
        <f t="shared" si="608"/>
        <v>1</v>
      </c>
      <c r="GL1300" s="101">
        <f t="shared" si="609"/>
        <v>10</v>
      </c>
    </row>
    <row r="1301" spans="170:194" ht="16.5" x14ac:dyDescent="0.2">
      <c r="FN1301" s="101">
        <v>1296</v>
      </c>
      <c r="FO1301" s="101">
        <f t="shared" si="594"/>
        <v>14</v>
      </c>
      <c r="FP1301" s="101">
        <f t="shared" si="610"/>
        <v>17</v>
      </c>
      <c r="FQ1301" s="14">
        <f t="shared" si="611"/>
        <v>3</v>
      </c>
      <c r="FR1301" s="101" t="str">
        <f t="shared" si="595"/>
        <v>朱仙专属武器-魂珠-2 5级</v>
      </c>
      <c r="FS1301" s="101">
        <f t="shared" si="596"/>
        <v>2</v>
      </c>
      <c r="FT1301" s="101">
        <f t="shared" si="597"/>
        <v>5</v>
      </c>
      <c r="FU1301" s="101" t="str">
        <f t="shared" si="612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613"/>
        <v>专属强化石1</v>
      </c>
      <c r="FX1301" s="101">
        <f t="shared" si="614"/>
        <v>9</v>
      </c>
      <c r="FY1301" s="101" t="str">
        <f t="shared" si="615"/>
        <v>专属强化石2</v>
      </c>
      <c r="FZ1301" s="101">
        <f t="shared" si="616"/>
        <v>3</v>
      </c>
      <c r="GA1301" s="101">
        <f t="shared" si="598"/>
        <v>0.14000000000000001</v>
      </c>
      <c r="GB1301" s="101">
        <f t="shared" si="599"/>
        <v>1</v>
      </c>
      <c r="GC1301" s="101">
        <f t="shared" si="600"/>
        <v>10</v>
      </c>
      <c r="GD1301" s="101">
        <f t="shared" si="601"/>
        <v>0</v>
      </c>
      <c r="GE1301" s="101">
        <f t="shared" si="602"/>
        <v>1</v>
      </c>
      <c r="GF1301" s="101">
        <f t="shared" si="603"/>
        <v>2</v>
      </c>
      <c r="GG1301" s="101">
        <f t="shared" si="604"/>
        <v>7.22E-2</v>
      </c>
      <c r="GH1301" s="101">
        <f t="shared" si="605"/>
        <v>1</v>
      </c>
      <c r="GI1301" s="101">
        <f t="shared" si="606"/>
        <v>5</v>
      </c>
      <c r="GJ1301" s="101">
        <f t="shared" si="607"/>
        <v>0.28899999999999998</v>
      </c>
      <c r="GK1301" s="101">
        <f t="shared" si="608"/>
        <v>1</v>
      </c>
      <c r="GL1301" s="101">
        <f t="shared" si="609"/>
        <v>10</v>
      </c>
    </row>
    <row r="1302" spans="170:194" ht="16.5" x14ac:dyDescent="0.2">
      <c r="FN1302" s="101">
        <v>1297</v>
      </c>
      <c r="FO1302" s="101">
        <f t="shared" ref="FO1302:FO1365" si="617">IF(FT1302&gt;0,(FS1302-1)*9+FT1302,0)</f>
        <v>15</v>
      </c>
      <c r="FP1302" s="101">
        <f t="shared" si="610"/>
        <v>17</v>
      </c>
      <c r="FQ1302" s="14">
        <f t="shared" si="611"/>
        <v>3</v>
      </c>
      <c r="FR1302" s="101" t="str">
        <f t="shared" ref="FR1302:FR1365" si="618">INDEX($FI$6:$FI$26,FP1302)&amp;"专属武器-魂珠-"&amp;FS1302&amp;" "&amp;FT1302&amp;"级"</f>
        <v>朱仙专属武器-魂珠-2 6级</v>
      </c>
      <c r="FS1302" s="101">
        <f t="shared" ref="FS1302:FS1365" si="619">INT((FN1302-(FP1302-1)*80-1)/10)+1</f>
        <v>2</v>
      </c>
      <c r="FT1302" s="101">
        <f t="shared" ref="FT1302:FT1365" si="620">FN1302-(FP1302-1)*80-(FS1302-1)*10-1</f>
        <v>6</v>
      </c>
      <c r="FU1302" s="101" t="str">
        <f t="shared" si="612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613"/>
        <v>专属强化石1</v>
      </c>
      <c r="FX1302" s="101">
        <f t="shared" si="614"/>
        <v>12</v>
      </c>
      <c r="FY1302" s="101" t="str">
        <f t="shared" si="615"/>
        <v>专属强化石2</v>
      </c>
      <c r="FZ1302" s="101">
        <f t="shared" si="616"/>
        <v>4</v>
      </c>
      <c r="GA1302" s="101">
        <f t="shared" ref="GA1302:GA1365" si="621">IF($FT1302&gt;0,INDEX(EP$6:EP$77,$FO1302),"")</f>
        <v>0.12</v>
      </c>
      <c r="GB1302" s="101">
        <f t="shared" ref="GB1302:GB1365" si="622">IF($FT1302&gt;0,INDEX(EQ$6:EQ$77,$FO1302),"")</f>
        <v>1</v>
      </c>
      <c r="GC1302" s="101">
        <f t="shared" ref="GC1302:GC1365" si="623">IF($FT1302&gt;0,INDEX(ER$6:ER$77,$FO1302),"")</f>
        <v>13</v>
      </c>
      <c r="GD1302" s="101">
        <f t="shared" ref="GD1302:GD1365" si="624">IF($FT1302&gt;0,INDEX(EV$6:EV$77,$FO1302),"")</f>
        <v>0</v>
      </c>
      <c r="GE1302" s="101">
        <f t="shared" ref="GE1302:GE1365" si="625">IF($FT1302&gt;0,INDEX(EW$6:EW$77,$FO1302),"")</f>
        <v>1</v>
      </c>
      <c r="GF1302" s="101">
        <f t="shared" ref="GF1302:GF1365" si="626">IF($FT1302&gt;0,INDEX(EX$6:EX$77,$FO1302),"")</f>
        <v>3</v>
      </c>
      <c r="GG1302" s="101">
        <f t="shared" ref="GG1302:GG1365" si="627">IF($FT1302&gt;0,INDEX(EY$6:EY$77,$FO1302),"")</f>
        <v>5.9299999999999999E-2</v>
      </c>
      <c r="GH1302" s="101">
        <f t="shared" ref="GH1302:GH1365" si="628">IF($FT1302&gt;0,INDEX(EZ$6:EZ$77,$FO1302),"")</f>
        <v>1</v>
      </c>
      <c r="GI1302" s="101">
        <f t="shared" ref="GI1302:GI1365" si="629">IF($FT1302&gt;0,INDEX(FA$6:FA$77,$FO1302),"")</f>
        <v>6</v>
      </c>
      <c r="GJ1302" s="101">
        <f t="shared" ref="GJ1302:GJ1365" si="630">IF($FT1302&gt;0,INDEX(FB$6:FB$77,$FO1302),"")</f>
        <v>0.23710000000000001</v>
      </c>
      <c r="GK1302" s="101">
        <f t="shared" ref="GK1302:GK1365" si="631">IF($FT1302&gt;0,INDEX(FC$6:FC$77,$FO1302),"")</f>
        <v>1</v>
      </c>
      <c r="GL1302" s="101">
        <f t="shared" ref="GL1302:GL1365" si="632">IF($FT1302&gt;0,INDEX(FD$6:FD$77,$FO1302),"")</f>
        <v>13</v>
      </c>
    </row>
    <row r="1303" spans="170:194" ht="16.5" x14ac:dyDescent="0.2">
      <c r="FN1303" s="101">
        <v>1298</v>
      </c>
      <c r="FO1303" s="101">
        <f t="shared" si="617"/>
        <v>16</v>
      </c>
      <c r="FP1303" s="101">
        <f t="shared" si="610"/>
        <v>17</v>
      </c>
      <c r="FQ1303" s="14">
        <f t="shared" si="611"/>
        <v>3</v>
      </c>
      <c r="FR1303" s="101" t="str">
        <f t="shared" si="618"/>
        <v>朱仙专属武器-魂珠-2 7级</v>
      </c>
      <c r="FS1303" s="101">
        <f t="shared" si="619"/>
        <v>2</v>
      </c>
      <c r="FT1303" s="101">
        <f t="shared" si="620"/>
        <v>7</v>
      </c>
      <c r="FU1303" s="101" t="str">
        <f t="shared" si="612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613"/>
        <v>专属强化石1</v>
      </c>
      <c r="FX1303" s="101">
        <f t="shared" si="614"/>
        <v>15</v>
      </c>
      <c r="FY1303" s="101" t="str">
        <f t="shared" si="615"/>
        <v>专属强化石2</v>
      </c>
      <c r="FZ1303" s="101">
        <f t="shared" si="616"/>
        <v>5</v>
      </c>
      <c r="GA1303" s="101">
        <f t="shared" si="621"/>
        <v>0.09</v>
      </c>
      <c r="GB1303" s="101">
        <f t="shared" si="622"/>
        <v>1</v>
      </c>
      <c r="GC1303" s="101">
        <f t="shared" si="623"/>
        <v>16</v>
      </c>
      <c r="GD1303" s="101">
        <f t="shared" si="624"/>
        <v>0</v>
      </c>
      <c r="GE1303" s="101">
        <f t="shared" si="625"/>
        <v>1</v>
      </c>
      <c r="GF1303" s="101">
        <f t="shared" si="626"/>
        <v>4</v>
      </c>
      <c r="GG1303" s="101">
        <f t="shared" si="627"/>
        <v>4.5900000000000003E-2</v>
      </c>
      <c r="GH1303" s="101">
        <f t="shared" si="628"/>
        <v>1</v>
      </c>
      <c r="GI1303" s="101">
        <f t="shared" si="629"/>
        <v>8</v>
      </c>
      <c r="GJ1303" s="101">
        <f t="shared" si="630"/>
        <v>0.1835</v>
      </c>
      <c r="GK1303" s="101">
        <f t="shared" si="631"/>
        <v>1</v>
      </c>
      <c r="GL1303" s="101">
        <f t="shared" si="632"/>
        <v>16</v>
      </c>
    </row>
    <row r="1304" spans="170:194" ht="16.5" x14ac:dyDescent="0.2">
      <c r="FN1304" s="101">
        <v>1299</v>
      </c>
      <c r="FO1304" s="101">
        <f t="shared" si="617"/>
        <v>17</v>
      </c>
      <c r="FP1304" s="101">
        <f t="shared" si="610"/>
        <v>17</v>
      </c>
      <c r="FQ1304" s="14">
        <f t="shared" si="611"/>
        <v>3</v>
      </c>
      <c r="FR1304" s="101" t="str">
        <f t="shared" si="618"/>
        <v>朱仙专属武器-魂珠-2 8级</v>
      </c>
      <c r="FS1304" s="101">
        <f t="shared" si="619"/>
        <v>2</v>
      </c>
      <c r="FT1304" s="101">
        <f t="shared" si="620"/>
        <v>8</v>
      </c>
      <c r="FU1304" s="101" t="str">
        <f t="shared" si="612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613"/>
        <v>专属强化石1</v>
      </c>
      <c r="FX1304" s="101">
        <f t="shared" si="614"/>
        <v>18</v>
      </c>
      <c r="FY1304" s="101" t="str">
        <f t="shared" si="615"/>
        <v>专属强化石2</v>
      </c>
      <c r="FZ1304" s="101">
        <f t="shared" si="616"/>
        <v>6</v>
      </c>
      <c r="GA1304" s="101">
        <f t="shared" si="621"/>
        <v>7.0000000000000007E-2</v>
      </c>
      <c r="GB1304" s="101">
        <f t="shared" si="622"/>
        <v>1</v>
      </c>
      <c r="GC1304" s="101">
        <f t="shared" si="623"/>
        <v>22</v>
      </c>
      <c r="GD1304" s="101">
        <f t="shared" si="624"/>
        <v>0</v>
      </c>
      <c r="GE1304" s="101">
        <f t="shared" si="625"/>
        <v>1</v>
      </c>
      <c r="GF1304" s="101">
        <f t="shared" si="626"/>
        <v>5</v>
      </c>
      <c r="GG1304" s="101">
        <f t="shared" si="627"/>
        <v>3.4000000000000002E-2</v>
      </c>
      <c r="GH1304" s="101">
        <f t="shared" si="628"/>
        <v>1</v>
      </c>
      <c r="GI1304" s="101">
        <f t="shared" si="629"/>
        <v>10</v>
      </c>
      <c r="GJ1304" s="101">
        <f t="shared" si="630"/>
        <v>0.13600000000000001</v>
      </c>
      <c r="GK1304" s="101">
        <f t="shared" si="631"/>
        <v>1</v>
      </c>
      <c r="GL1304" s="101">
        <f t="shared" si="632"/>
        <v>22</v>
      </c>
    </row>
    <row r="1305" spans="170:194" ht="16.5" x14ac:dyDescent="0.2">
      <c r="FN1305" s="101">
        <v>1300</v>
      </c>
      <c r="FO1305" s="101">
        <f t="shared" si="617"/>
        <v>18</v>
      </c>
      <c r="FP1305" s="101">
        <f t="shared" si="610"/>
        <v>17</v>
      </c>
      <c r="FQ1305" s="14">
        <f t="shared" si="611"/>
        <v>3</v>
      </c>
      <c r="FR1305" s="101" t="str">
        <f t="shared" si="618"/>
        <v>朱仙专属武器-魂珠-2 9级</v>
      </c>
      <c r="FS1305" s="101">
        <f t="shared" si="619"/>
        <v>2</v>
      </c>
      <c r="FT1305" s="101">
        <f t="shared" si="620"/>
        <v>9</v>
      </c>
      <c r="FU1305" s="101" t="str">
        <f t="shared" si="612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613"/>
        <v>专属强化石1</v>
      </c>
      <c r="FX1305" s="101">
        <f t="shared" si="614"/>
        <v>24</v>
      </c>
      <c r="FY1305" s="101" t="str">
        <f t="shared" si="615"/>
        <v>专属强化石2</v>
      </c>
      <c r="FZ1305" s="101">
        <f t="shared" si="616"/>
        <v>8</v>
      </c>
      <c r="GA1305" s="101">
        <f t="shared" si="621"/>
        <v>0.06</v>
      </c>
      <c r="GB1305" s="101">
        <f t="shared" si="622"/>
        <v>1</v>
      </c>
      <c r="GC1305" s="101">
        <f t="shared" si="623"/>
        <v>27</v>
      </c>
      <c r="GD1305" s="101">
        <f t="shared" si="624"/>
        <v>0</v>
      </c>
      <c r="GE1305" s="101">
        <f t="shared" si="625"/>
        <v>1</v>
      </c>
      <c r="GF1305" s="101">
        <f t="shared" si="626"/>
        <v>6</v>
      </c>
      <c r="GG1305" s="101">
        <f t="shared" si="627"/>
        <v>2.8000000000000001E-2</v>
      </c>
      <c r="GH1305" s="101">
        <f t="shared" si="628"/>
        <v>1</v>
      </c>
      <c r="GI1305" s="101">
        <f t="shared" si="629"/>
        <v>12</v>
      </c>
      <c r="GJ1305" s="101">
        <f t="shared" si="630"/>
        <v>0.11210000000000001</v>
      </c>
      <c r="GK1305" s="101">
        <f t="shared" si="631"/>
        <v>1</v>
      </c>
      <c r="GL1305" s="101">
        <f t="shared" si="632"/>
        <v>27</v>
      </c>
    </row>
    <row r="1306" spans="170:194" ht="16.5" x14ac:dyDescent="0.2">
      <c r="FN1306" s="101">
        <v>1301</v>
      </c>
      <c r="FO1306" s="101">
        <f t="shared" si="617"/>
        <v>0</v>
      </c>
      <c r="FP1306" s="101">
        <f t="shared" si="610"/>
        <v>17</v>
      </c>
      <c r="FQ1306" s="14">
        <f t="shared" si="611"/>
        <v>3</v>
      </c>
      <c r="FR1306" s="101" t="str">
        <f t="shared" si="618"/>
        <v>朱仙专属武器-魂珠-3 0级</v>
      </c>
      <c r="FS1306" s="101">
        <f t="shared" si="619"/>
        <v>3</v>
      </c>
      <c r="FT1306" s="101">
        <f t="shared" si="620"/>
        <v>0</v>
      </c>
      <c r="FU1306" s="101" t="str">
        <f t="shared" si="612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613"/>
        <v/>
      </c>
      <c r="FX1306" s="101" t="str">
        <f t="shared" si="614"/>
        <v/>
      </c>
      <c r="FY1306" s="101" t="str">
        <f t="shared" si="615"/>
        <v/>
      </c>
      <c r="FZ1306" s="101" t="str">
        <f t="shared" si="616"/>
        <v/>
      </c>
      <c r="GA1306" s="101" t="str">
        <f t="shared" si="621"/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26"/>
        <v/>
      </c>
      <c r="GG1306" s="101" t="str">
        <f t="shared" si="627"/>
        <v/>
      </c>
      <c r="GH1306" s="101" t="str">
        <f t="shared" si="628"/>
        <v/>
      </c>
      <c r="GI1306" s="101" t="str">
        <f t="shared" si="629"/>
        <v/>
      </c>
      <c r="GJ1306" s="101" t="str">
        <f t="shared" si="630"/>
        <v/>
      </c>
      <c r="GK1306" s="101" t="str">
        <f t="shared" si="631"/>
        <v/>
      </c>
      <c r="GL1306" s="101" t="str">
        <f t="shared" si="632"/>
        <v/>
      </c>
    </row>
    <row r="1307" spans="170:194" ht="16.5" x14ac:dyDescent="0.2">
      <c r="FN1307" s="101">
        <v>1302</v>
      </c>
      <c r="FO1307" s="101">
        <f t="shared" si="617"/>
        <v>19</v>
      </c>
      <c r="FP1307" s="101">
        <f t="shared" si="610"/>
        <v>17</v>
      </c>
      <c r="FQ1307" s="14">
        <f t="shared" si="611"/>
        <v>3</v>
      </c>
      <c r="FR1307" s="101" t="str">
        <f t="shared" si="618"/>
        <v>朱仙专属武器-魂珠-3 1级</v>
      </c>
      <c r="FS1307" s="101">
        <f t="shared" si="619"/>
        <v>3</v>
      </c>
      <c r="FT1307" s="101">
        <f t="shared" si="620"/>
        <v>1</v>
      </c>
      <c r="FU1307" s="101" t="str">
        <f t="shared" si="612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613"/>
        <v>专属强化石1</v>
      </c>
      <c r="FX1307" s="101">
        <f t="shared" si="614"/>
        <v>4</v>
      </c>
      <c r="FY1307" s="101" t="str">
        <f t="shared" si="615"/>
        <v>专属强化石2</v>
      </c>
      <c r="FZ1307" s="101">
        <f t="shared" si="616"/>
        <v>2</v>
      </c>
      <c r="GA1307" s="101">
        <f t="shared" si="621"/>
        <v>0.31</v>
      </c>
      <c r="GB1307" s="101">
        <f t="shared" si="622"/>
        <v>1</v>
      </c>
      <c r="GC1307" s="101">
        <f t="shared" si="623"/>
        <v>5</v>
      </c>
      <c r="GD1307" s="101">
        <f t="shared" si="624"/>
        <v>0</v>
      </c>
      <c r="GE1307" s="101">
        <f t="shared" si="625"/>
        <v>1</v>
      </c>
      <c r="GF1307" s="101">
        <f t="shared" si="626"/>
        <v>1</v>
      </c>
      <c r="GG1307" s="101">
        <f t="shared" si="627"/>
        <v>0.15409999999999999</v>
      </c>
      <c r="GH1307" s="101">
        <f t="shared" si="628"/>
        <v>1</v>
      </c>
      <c r="GI1307" s="101">
        <f t="shared" si="629"/>
        <v>2</v>
      </c>
      <c r="GJ1307" s="101">
        <f t="shared" si="630"/>
        <v>0.61650000000000005</v>
      </c>
      <c r="GK1307" s="101">
        <f t="shared" si="631"/>
        <v>1</v>
      </c>
      <c r="GL1307" s="101">
        <f t="shared" si="632"/>
        <v>5</v>
      </c>
    </row>
    <row r="1308" spans="170:194" ht="16.5" x14ac:dyDescent="0.2">
      <c r="FN1308" s="101">
        <v>1303</v>
      </c>
      <c r="FO1308" s="101">
        <f t="shared" si="617"/>
        <v>20</v>
      </c>
      <c r="FP1308" s="101">
        <f t="shared" si="610"/>
        <v>17</v>
      </c>
      <c r="FQ1308" s="14">
        <f t="shared" si="611"/>
        <v>3</v>
      </c>
      <c r="FR1308" s="101" t="str">
        <f t="shared" si="618"/>
        <v>朱仙专属武器-魂珠-3 2级</v>
      </c>
      <c r="FS1308" s="101">
        <f t="shared" si="619"/>
        <v>3</v>
      </c>
      <c r="FT1308" s="101">
        <f t="shared" si="620"/>
        <v>2</v>
      </c>
      <c r="FU1308" s="101" t="str">
        <f t="shared" si="612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613"/>
        <v>专属强化石1</v>
      </c>
      <c r="FX1308" s="101">
        <f t="shared" si="614"/>
        <v>4</v>
      </c>
      <c r="FY1308" s="101" t="str">
        <f t="shared" si="615"/>
        <v>专属强化石2</v>
      </c>
      <c r="FZ1308" s="101">
        <f t="shared" si="616"/>
        <v>2</v>
      </c>
      <c r="GA1308" s="101">
        <f t="shared" si="621"/>
        <v>0.15</v>
      </c>
      <c r="GB1308" s="101">
        <f t="shared" si="622"/>
        <v>1</v>
      </c>
      <c r="GC1308" s="101">
        <f t="shared" si="623"/>
        <v>10</v>
      </c>
      <c r="GD1308" s="101">
        <f t="shared" si="624"/>
        <v>0</v>
      </c>
      <c r="GE1308" s="101">
        <f t="shared" si="625"/>
        <v>1</v>
      </c>
      <c r="GF1308" s="101">
        <f t="shared" si="626"/>
        <v>2</v>
      </c>
      <c r="GG1308" s="101">
        <f t="shared" si="627"/>
        <v>7.7100000000000002E-2</v>
      </c>
      <c r="GH1308" s="101">
        <f t="shared" si="628"/>
        <v>1</v>
      </c>
      <c r="GI1308" s="101">
        <f t="shared" si="629"/>
        <v>5</v>
      </c>
      <c r="GJ1308" s="101">
        <f t="shared" si="630"/>
        <v>0.30830000000000002</v>
      </c>
      <c r="GK1308" s="101">
        <f t="shared" si="631"/>
        <v>1</v>
      </c>
      <c r="GL1308" s="101">
        <f t="shared" si="632"/>
        <v>10</v>
      </c>
    </row>
    <row r="1309" spans="170:194" ht="16.5" x14ac:dyDescent="0.2">
      <c r="FN1309" s="101">
        <v>1304</v>
      </c>
      <c r="FO1309" s="101">
        <f t="shared" si="617"/>
        <v>21</v>
      </c>
      <c r="FP1309" s="101">
        <f t="shared" si="610"/>
        <v>17</v>
      </c>
      <c r="FQ1309" s="14">
        <f t="shared" si="611"/>
        <v>3</v>
      </c>
      <c r="FR1309" s="101" t="str">
        <f t="shared" si="618"/>
        <v>朱仙专属武器-魂珠-3 3级</v>
      </c>
      <c r="FS1309" s="101">
        <f t="shared" si="619"/>
        <v>3</v>
      </c>
      <c r="FT1309" s="101">
        <f t="shared" si="620"/>
        <v>3</v>
      </c>
      <c r="FU1309" s="101" t="str">
        <f t="shared" si="612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613"/>
        <v>专属强化石1</v>
      </c>
      <c r="FX1309" s="101">
        <f t="shared" si="614"/>
        <v>6</v>
      </c>
      <c r="FY1309" s="101" t="str">
        <f t="shared" si="615"/>
        <v>专属强化石2</v>
      </c>
      <c r="FZ1309" s="101">
        <f t="shared" si="616"/>
        <v>3</v>
      </c>
      <c r="GA1309" s="101">
        <f t="shared" si="621"/>
        <v>0.15</v>
      </c>
      <c r="GB1309" s="101">
        <f t="shared" si="622"/>
        <v>1</v>
      </c>
      <c r="GC1309" s="101">
        <f t="shared" si="623"/>
        <v>10</v>
      </c>
      <c r="GD1309" s="101">
        <f t="shared" si="624"/>
        <v>0</v>
      </c>
      <c r="GE1309" s="101">
        <f t="shared" si="625"/>
        <v>1</v>
      </c>
      <c r="GF1309" s="101">
        <f t="shared" si="626"/>
        <v>2</v>
      </c>
      <c r="GG1309" s="101">
        <f t="shared" si="627"/>
        <v>7.7100000000000002E-2</v>
      </c>
      <c r="GH1309" s="101">
        <f t="shared" si="628"/>
        <v>1</v>
      </c>
      <c r="GI1309" s="101">
        <f t="shared" si="629"/>
        <v>5</v>
      </c>
      <c r="GJ1309" s="101">
        <f t="shared" si="630"/>
        <v>0.30830000000000002</v>
      </c>
      <c r="GK1309" s="101">
        <f t="shared" si="631"/>
        <v>1</v>
      </c>
      <c r="GL1309" s="101">
        <f t="shared" si="632"/>
        <v>10</v>
      </c>
    </row>
    <row r="1310" spans="170:194" ht="16.5" x14ac:dyDescent="0.2">
      <c r="FN1310" s="101">
        <v>1305</v>
      </c>
      <c r="FO1310" s="101">
        <f t="shared" si="617"/>
        <v>22</v>
      </c>
      <c r="FP1310" s="101">
        <f t="shared" si="610"/>
        <v>17</v>
      </c>
      <c r="FQ1310" s="14">
        <f t="shared" si="611"/>
        <v>3</v>
      </c>
      <c r="FR1310" s="101" t="str">
        <f t="shared" si="618"/>
        <v>朱仙专属武器-魂珠-3 4级</v>
      </c>
      <c r="FS1310" s="101">
        <f t="shared" si="619"/>
        <v>3</v>
      </c>
      <c r="FT1310" s="101">
        <f t="shared" si="620"/>
        <v>4</v>
      </c>
      <c r="FU1310" s="101" t="str">
        <f t="shared" si="612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613"/>
        <v>专属强化石1</v>
      </c>
      <c r="FX1310" s="101">
        <f t="shared" si="614"/>
        <v>6</v>
      </c>
      <c r="FY1310" s="101" t="str">
        <f t="shared" si="615"/>
        <v>专属强化石2</v>
      </c>
      <c r="FZ1310" s="101">
        <f t="shared" si="616"/>
        <v>3</v>
      </c>
      <c r="GA1310" s="101">
        <f t="shared" si="621"/>
        <v>0.09</v>
      </c>
      <c r="GB1310" s="101">
        <f t="shared" si="622"/>
        <v>1</v>
      </c>
      <c r="GC1310" s="101">
        <f t="shared" si="623"/>
        <v>16</v>
      </c>
      <c r="GD1310" s="101">
        <f t="shared" si="624"/>
        <v>0</v>
      </c>
      <c r="GE1310" s="101">
        <f t="shared" si="625"/>
        <v>1</v>
      </c>
      <c r="GF1310" s="101">
        <f t="shared" si="626"/>
        <v>4</v>
      </c>
      <c r="GG1310" s="101">
        <f t="shared" si="627"/>
        <v>4.6199999999999998E-2</v>
      </c>
      <c r="GH1310" s="101">
        <f t="shared" si="628"/>
        <v>1</v>
      </c>
      <c r="GI1310" s="101">
        <f t="shared" si="629"/>
        <v>8</v>
      </c>
      <c r="GJ1310" s="101">
        <f t="shared" si="630"/>
        <v>0.185</v>
      </c>
      <c r="GK1310" s="101">
        <f t="shared" si="631"/>
        <v>1</v>
      </c>
      <c r="GL1310" s="101">
        <f t="shared" si="632"/>
        <v>16</v>
      </c>
    </row>
    <row r="1311" spans="170:194" ht="16.5" x14ac:dyDescent="0.2">
      <c r="FN1311" s="101">
        <v>1306</v>
      </c>
      <c r="FO1311" s="101">
        <f t="shared" si="617"/>
        <v>23</v>
      </c>
      <c r="FP1311" s="101">
        <f t="shared" si="610"/>
        <v>17</v>
      </c>
      <c r="FQ1311" s="14">
        <f t="shared" si="611"/>
        <v>3</v>
      </c>
      <c r="FR1311" s="101" t="str">
        <f t="shared" si="618"/>
        <v>朱仙专属武器-魂珠-3 5级</v>
      </c>
      <c r="FS1311" s="101">
        <f t="shared" si="619"/>
        <v>3</v>
      </c>
      <c r="FT1311" s="101">
        <f t="shared" si="620"/>
        <v>5</v>
      </c>
      <c r="FU1311" s="101" t="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613"/>
        <v>专属强化石1</v>
      </c>
      <c r="FX1311" s="101">
        <f t="shared" si="614"/>
        <v>8</v>
      </c>
      <c r="FY1311" s="101" t="str">
        <f t="shared" si="615"/>
        <v>专属强化石2</v>
      </c>
      <c r="FZ1311" s="101">
        <f t="shared" si="616"/>
        <v>4</v>
      </c>
      <c r="GA1311" s="101">
        <f t="shared" si="621"/>
        <v>0.08</v>
      </c>
      <c r="GB1311" s="101">
        <f t="shared" si="622"/>
        <v>1</v>
      </c>
      <c r="GC1311" s="101">
        <f t="shared" si="623"/>
        <v>19</v>
      </c>
      <c r="GD1311" s="101">
        <f t="shared" si="624"/>
        <v>0</v>
      </c>
      <c r="GE1311" s="101">
        <f t="shared" si="625"/>
        <v>1</v>
      </c>
      <c r="GF1311" s="101">
        <f t="shared" si="626"/>
        <v>5</v>
      </c>
      <c r="GG1311" s="101">
        <f t="shared" si="627"/>
        <v>3.85E-2</v>
      </c>
      <c r="GH1311" s="101">
        <f t="shared" si="628"/>
        <v>1</v>
      </c>
      <c r="GI1311" s="101">
        <f t="shared" si="629"/>
        <v>9</v>
      </c>
      <c r="GJ1311" s="101">
        <f t="shared" si="630"/>
        <v>0.15409999999999999</v>
      </c>
      <c r="GK1311" s="101">
        <f t="shared" si="631"/>
        <v>1</v>
      </c>
      <c r="GL1311" s="101">
        <f t="shared" si="632"/>
        <v>19</v>
      </c>
    </row>
    <row r="1312" spans="170:194" ht="16.5" x14ac:dyDescent="0.2">
      <c r="FN1312" s="101">
        <v>1307</v>
      </c>
      <c r="FO1312" s="101">
        <f t="shared" si="617"/>
        <v>24</v>
      </c>
      <c r="FP1312" s="101">
        <f t="shared" si="610"/>
        <v>17</v>
      </c>
      <c r="FQ1312" s="14">
        <f t="shared" si="611"/>
        <v>3</v>
      </c>
      <c r="FR1312" s="101" t="str">
        <f t="shared" si="618"/>
        <v>朱仙专属武器-魂珠-3 6级</v>
      </c>
      <c r="FS1312" s="101">
        <f t="shared" si="619"/>
        <v>3</v>
      </c>
      <c r="FT1312" s="101">
        <f t="shared" si="620"/>
        <v>6</v>
      </c>
      <c r="FU1312" s="101" t="str">
        <f t="shared" si="612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613"/>
        <v>专属强化石1</v>
      </c>
      <c r="FX1312" s="101">
        <f t="shared" si="614"/>
        <v>10</v>
      </c>
      <c r="FY1312" s="101" t="str">
        <f t="shared" si="615"/>
        <v>专属强化石2</v>
      </c>
      <c r="FZ1312" s="101">
        <f t="shared" si="616"/>
        <v>5</v>
      </c>
      <c r="GA1312" s="101">
        <f t="shared" si="621"/>
        <v>0.06</v>
      </c>
      <c r="GB1312" s="101">
        <f t="shared" si="622"/>
        <v>1</v>
      </c>
      <c r="GC1312" s="101">
        <f t="shared" si="623"/>
        <v>25</v>
      </c>
      <c r="GD1312" s="101">
        <f t="shared" si="624"/>
        <v>0</v>
      </c>
      <c r="GE1312" s="101">
        <f t="shared" si="625"/>
        <v>1</v>
      </c>
      <c r="GF1312" s="101">
        <f t="shared" si="626"/>
        <v>6</v>
      </c>
      <c r="GG1312" s="101">
        <f t="shared" si="627"/>
        <v>2.9600000000000001E-2</v>
      </c>
      <c r="GH1312" s="101">
        <f t="shared" si="628"/>
        <v>1</v>
      </c>
      <c r="GI1312" s="101">
        <f t="shared" si="629"/>
        <v>12</v>
      </c>
      <c r="GJ1312" s="101">
        <f t="shared" si="630"/>
        <v>0.1186</v>
      </c>
      <c r="GK1312" s="101">
        <f t="shared" si="631"/>
        <v>1</v>
      </c>
      <c r="GL1312" s="101">
        <f t="shared" si="632"/>
        <v>25</v>
      </c>
    </row>
    <row r="1313" spans="170:194" ht="16.5" x14ac:dyDescent="0.2">
      <c r="FN1313" s="101">
        <v>1308</v>
      </c>
      <c r="FO1313" s="101">
        <f t="shared" si="617"/>
        <v>25</v>
      </c>
      <c r="FP1313" s="101">
        <f t="shared" si="610"/>
        <v>17</v>
      </c>
      <c r="FQ1313" s="14">
        <f t="shared" si="611"/>
        <v>3</v>
      </c>
      <c r="FR1313" s="101" t="str">
        <f t="shared" si="618"/>
        <v>朱仙专属武器-魂珠-3 7级</v>
      </c>
      <c r="FS1313" s="101">
        <f t="shared" si="619"/>
        <v>3</v>
      </c>
      <c r="FT1313" s="101">
        <f t="shared" si="620"/>
        <v>7</v>
      </c>
      <c r="FU1313" s="101" t="str">
        <f t="shared" si="612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613"/>
        <v>专属强化石1</v>
      </c>
      <c r="FX1313" s="101">
        <f t="shared" si="614"/>
        <v>12</v>
      </c>
      <c r="FY1313" s="101" t="str">
        <f t="shared" si="615"/>
        <v>专属强化石2</v>
      </c>
      <c r="FZ1313" s="101">
        <f t="shared" si="616"/>
        <v>6</v>
      </c>
      <c r="GA1313" s="101">
        <f t="shared" si="621"/>
        <v>0.04</v>
      </c>
      <c r="GB1313" s="101">
        <f t="shared" si="622"/>
        <v>1</v>
      </c>
      <c r="GC1313" s="101">
        <f t="shared" si="623"/>
        <v>34</v>
      </c>
      <c r="GD1313" s="101">
        <f t="shared" si="624"/>
        <v>0</v>
      </c>
      <c r="GE1313" s="101">
        <f t="shared" si="625"/>
        <v>1</v>
      </c>
      <c r="GF1313" s="101">
        <f t="shared" si="626"/>
        <v>8</v>
      </c>
      <c r="GG1313" s="101">
        <f t="shared" si="627"/>
        <v>2.1999999999999999E-2</v>
      </c>
      <c r="GH1313" s="101">
        <f t="shared" si="628"/>
        <v>1</v>
      </c>
      <c r="GI1313" s="101">
        <f t="shared" si="629"/>
        <v>16</v>
      </c>
      <c r="GJ1313" s="101">
        <f t="shared" si="630"/>
        <v>8.8099999999999998E-2</v>
      </c>
      <c r="GK1313" s="101">
        <f t="shared" si="631"/>
        <v>1</v>
      </c>
      <c r="GL1313" s="101">
        <f t="shared" si="632"/>
        <v>34</v>
      </c>
    </row>
    <row r="1314" spans="170:194" ht="16.5" x14ac:dyDescent="0.2">
      <c r="FN1314" s="101">
        <v>1309</v>
      </c>
      <c r="FO1314" s="101">
        <f t="shared" si="617"/>
        <v>26</v>
      </c>
      <c r="FP1314" s="101">
        <f t="shared" si="610"/>
        <v>17</v>
      </c>
      <c r="FQ1314" s="14">
        <f t="shared" si="611"/>
        <v>3</v>
      </c>
      <c r="FR1314" s="101" t="str">
        <f t="shared" si="618"/>
        <v>朱仙专属武器-魂珠-3 8级</v>
      </c>
      <c r="FS1314" s="101">
        <f t="shared" si="619"/>
        <v>3</v>
      </c>
      <c r="FT1314" s="101">
        <f t="shared" si="620"/>
        <v>8</v>
      </c>
      <c r="FU1314" s="101" t="str">
        <f t="shared" si="612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613"/>
        <v>专属强化石1</v>
      </c>
      <c r="FX1314" s="101">
        <f t="shared" si="614"/>
        <v>16</v>
      </c>
      <c r="FY1314" s="101" t="str">
        <f t="shared" si="615"/>
        <v>专属强化石2</v>
      </c>
      <c r="FZ1314" s="101">
        <f t="shared" si="616"/>
        <v>8</v>
      </c>
      <c r="GA1314" s="101">
        <f t="shared" si="621"/>
        <v>0.04</v>
      </c>
      <c r="GB1314" s="101">
        <f t="shared" si="622"/>
        <v>1</v>
      </c>
      <c r="GC1314" s="101">
        <f t="shared" si="623"/>
        <v>41</v>
      </c>
      <c r="GD1314" s="101">
        <f t="shared" si="624"/>
        <v>0</v>
      </c>
      <c r="GE1314" s="101">
        <f t="shared" si="625"/>
        <v>1</v>
      </c>
      <c r="GF1314" s="101">
        <f t="shared" si="626"/>
        <v>10</v>
      </c>
      <c r="GG1314" s="101">
        <f t="shared" si="627"/>
        <v>1.8100000000000002E-2</v>
      </c>
      <c r="GH1314" s="101">
        <f t="shared" si="628"/>
        <v>1</v>
      </c>
      <c r="GI1314" s="101">
        <f t="shared" si="629"/>
        <v>19</v>
      </c>
      <c r="GJ1314" s="101">
        <f t="shared" si="630"/>
        <v>7.2499999999999995E-2</v>
      </c>
      <c r="GK1314" s="101">
        <f t="shared" si="631"/>
        <v>1</v>
      </c>
      <c r="GL1314" s="101">
        <f t="shared" si="632"/>
        <v>41</v>
      </c>
    </row>
    <row r="1315" spans="170:194" ht="16.5" x14ac:dyDescent="0.2">
      <c r="FN1315" s="101">
        <v>1310</v>
      </c>
      <c r="FO1315" s="101">
        <f t="shared" si="617"/>
        <v>27</v>
      </c>
      <c r="FP1315" s="101">
        <f t="shared" si="610"/>
        <v>17</v>
      </c>
      <c r="FQ1315" s="14">
        <f t="shared" si="611"/>
        <v>3</v>
      </c>
      <c r="FR1315" s="101" t="str">
        <f t="shared" si="618"/>
        <v>朱仙专属武器-魂珠-3 9级</v>
      </c>
      <c r="FS1315" s="101">
        <f t="shared" si="619"/>
        <v>3</v>
      </c>
      <c r="FT1315" s="101">
        <f t="shared" si="620"/>
        <v>9</v>
      </c>
      <c r="FU1315" s="101" t="str">
        <f t="shared" si="612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613"/>
        <v>专属强化石1</v>
      </c>
      <c r="FX1315" s="101">
        <f t="shared" si="614"/>
        <v>20</v>
      </c>
      <c r="FY1315" s="101" t="str">
        <f t="shared" si="615"/>
        <v>专属强化石2</v>
      </c>
      <c r="FZ1315" s="101">
        <f t="shared" si="616"/>
        <v>10</v>
      </c>
      <c r="GA1315" s="101">
        <f t="shared" si="621"/>
        <v>0.03</v>
      </c>
      <c r="GB1315" s="101">
        <f t="shared" si="622"/>
        <v>1</v>
      </c>
      <c r="GC1315" s="101">
        <f t="shared" si="623"/>
        <v>54</v>
      </c>
      <c r="GD1315" s="101">
        <f t="shared" si="624"/>
        <v>0</v>
      </c>
      <c r="GE1315" s="101">
        <f t="shared" si="625"/>
        <v>1</v>
      </c>
      <c r="GF1315" s="101">
        <f t="shared" si="626"/>
        <v>12</v>
      </c>
      <c r="GG1315" s="101">
        <f t="shared" si="627"/>
        <v>1.4E-2</v>
      </c>
      <c r="GH1315" s="101">
        <f t="shared" si="628"/>
        <v>1</v>
      </c>
      <c r="GI1315" s="101">
        <f t="shared" si="629"/>
        <v>25</v>
      </c>
      <c r="GJ1315" s="101">
        <f t="shared" si="630"/>
        <v>5.6000000000000001E-2</v>
      </c>
      <c r="GK1315" s="101">
        <f t="shared" si="631"/>
        <v>1</v>
      </c>
      <c r="GL1315" s="101">
        <f t="shared" si="632"/>
        <v>54</v>
      </c>
    </row>
    <row r="1316" spans="170:194" ht="16.5" x14ac:dyDescent="0.2">
      <c r="FN1316" s="101">
        <v>1311</v>
      </c>
      <c r="FO1316" s="101">
        <f t="shared" si="617"/>
        <v>0</v>
      </c>
      <c r="FP1316" s="101">
        <f t="shared" si="610"/>
        <v>17</v>
      </c>
      <c r="FQ1316" s="14">
        <f t="shared" si="611"/>
        <v>3</v>
      </c>
      <c r="FR1316" s="101" t="str">
        <f t="shared" si="618"/>
        <v>朱仙专属武器-魂珠-4 0级</v>
      </c>
      <c r="FS1316" s="101">
        <f t="shared" si="619"/>
        <v>4</v>
      </c>
      <c r="FT1316" s="101">
        <f t="shared" si="620"/>
        <v>0</v>
      </c>
      <c r="FU1316" s="101" t="str">
        <f t="shared" si="612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613"/>
        <v/>
      </c>
      <c r="FX1316" s="101" t="str">
        <f t="shared" si="614"/>
        <v/>
      </c>
      <c r="FY1316" s="101" t="str">
        <f t="shared" si="615"/>
        <v/>
      </c>
      <c r="FZ1316" s="101" t="str">
        <f t="shared" si="616"/>
        <v/>
      </c>
      <c r="GA1316" s="101" t="str">
        <f t="shared" si="621"/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26"/>
        <v/>
      </c>
      <c r="GG1316" s="101" t="str">
        <f t="shared" si="627"/>
        <v/>
      </c>
      <c r="GH1316" s="101" t="str">
        <f t="shared" si="628"/>
        <v/>
      </c>
      <c r="GI1316" s="101" t="str">
        <f t="shared" si="629"/>
        <v/>
      </c>
      <c r="GJ1316" s="101" t="str">
        <f t="shared" si="630"/>
        <v/>
      </c>
      <c r="GK1316" s="101" t="str">
        <f t="shared" si="631"/>
        <v/>
      </c>
      <c r="GL1316" s="101" t="str">
        <f t="shared" si="632"/>
        <v/>
      </c>
    </row>
    <row r="1317" spans="170:194" ht="16.5" x14ac:dyDescent="0.2">
      <c r="FN1317" s="101">
        <v>1312</v>
      </c>
      <c r="FO1317" s="101">
        <f t="shared" si="617"/>
        <v>28</v>
      </c>
      <c r="FP1317" s="101">
        <f t="shared" si="610"/>
        <v>17</v>
      </c>
      <c r="FQ1317" s="14">
        <f t="shared" si="611"/>
        <v>3</v>
      </c>
      <c r="FR1317" s="101" t="str">
        <f t="shared" si="618"/>
        <v>朱仙专属武器-魂珠-4 1级</v>
      </c>
      <c r="FS1317" s="101">
        <f t="shared" si="619"/>
        <v>4</v>
      </c>
      <c r="FT1317" s="101">
        <f t="shared" si="620"/>
        <v>1</v>
      </c>
      <c r="FU1317" s="101" t="str">
        <f t="shared" si="612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613"/>
        <v>专属强化石2</v>
      </c>
      <c r="FX1317" s="101">
        <f t="shared" si="614"/>
        <v>3</v>
      </c>
      <c r="FY1317" s="101" t="str">
        <f t="shared" si="615"/>
        <v>专属强化石3</v>
      </c>
      <c r="FZ1317" s="101">
        <f t="shared" si="616"/>
        <v>1</v>
      </c>
      <c r="GA1317" s="101">
        <f t="shared" si="621"/>
        <v>0.2</v>
      </c>
      <c r="GB1317" s="101">
        <f t="shared" si="622"/>
        <v>1</v>
      </c>
      <c r="GC1317" s="101">
        <f t="shared" si="623"/>
        <v>7</v>
      </c>
      <c r="GD1317" s="101">
        <f t="shared" si="624"/>
        <v>0</v>
      </c>
      <c r="GE1317" s="101">
        <f t="shared" si="625"/>
        <v>1</v>
      </c>
      <c r="GF1317" s="101">
        <f t="shared" si="626"/>
        <v>2</v>
      </c>
      <c r="GG1317" s="101">
        <f t="shared" si="627"/>
        <v>0.1012</v>
      </c>
      <c r="GH1317" s="101">
        <f t="shared" si="628"/>
        <v>1</v>
      </c>
      <c r="GI1317" s="101">
        <f t="shared" si="629"/>
        <v>3</v>
      </c>
      <c r="GJ1317" s="101">
        <f t="shared" si="630"/>
        <v>0.40479999999999999</v>
      </c>
      <c r="GK1317" s="101">
        <f t="shared" si="631"/>
        <v>1</v>
      </c>
      <c r="GL1317" s="101">
        <f t="shared" si="632"/>
        <v>7</v>
      </c>
    </row>
    <row r="1318" spans="170:194" ht="16.5" x14ac:dyDescent="0.2">
      <c r="FN1318" s="101">
        <v>1313</v>
      </c>
      <c r="FO1318" s="101">
        <f t="shared" si="617"/>
        <v>29</v>
      </c>
      <c r="FP1318" s="101">
        <f t="shared" si="610"/>
        <v>17</v>
      </c>
      <c r="FQ1318" s="14">
        <f t="shared" si="611"/>
        <v>3</v>
      </c>
      <c r="FR1318" s="101" t="str">
        <f t="shared" si="618"/>
        <v>朱仙专属武器-魂珠-4 2级</v>
      </c>
      <c r="FS1318" s="101">
        <f t="shared" si="619"/>
        <v>4</v>
      </c>
      <c r="FT1318" s="101">
        <f t="shared" si="620"/>
        <v>2</v>
      </c>
      <c r="FU1318" s="101" t="str">
        <f t="shared" si="612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613"/>
        <v>专属强化石2</v>
      </c>
      <c r="FX1318" s="101">
        <f t="shared" si="614"/>
        <v>3</v>
      </c>
      <c r="FY1318" s="101" t="str">
        <f t="shared" si="615"/>
        <v>专属强化石3</v>
      </c>
      <c r="FZ1318" s="101">
        <f t="shared" si="616"/>
        <v>1</v>
      </c>
      <c r="GA1318" s="101">
        <f t="shared" si="621"/>
        <v>0.1</v>
      </c>
      <c r="GB1318" s="101">
        <f t="shared" si="622"/>
        <v>1</v>
      </c>
      <c r="GC1318" s="101">
        <f t="shared" si="623"/>
        <v>15</v>
      </c>
      <c r="GD1318" s="101">
        <f t="shared" si="624"/>
        <v>0</v>
      </c>
      <c r="GE1318" s="101">
        <f t="shared" si="625"/>
        <v>1</v>
      </c>
      <c r="GF1318" s="101">
        <f t="shared" si="626"/>
        <v>3</v>
      </c>
      <c r="GG1318" s="101">
        <f t="shared" si="627"/>
        <v>5.0599999999999999E-2</v>
      </c>
      <c r="GH1318" s="101">
        <f t="shared" si="628"/>
        <v>1</v>
      </c>
      <c r="GI1318" s="101">
        <f t="shared" si="629"/>
        <v>7</v>
      </c>
      <c r="GJ1318" s="101">
        <f t="shared" si="630"/>
        <v>0.2024</v>
      </c>
      <c r="GK1318" s="101">
        <f t="shared" si="631"/>
        <v>1</v>
      </c>
      <c r="GL1318" s="101">
        <f t="shared" si="632"/>
        <v>15</v>
      </c>
    </row>
    <row r="1319" spans="170:194" ht="16.5" x14ac:dyDescent="0.2">
      <c r="FN1319" s="101">
        <v>1314</v>
      </c>
      <c r="FO1319" s="101">
        <f t="shared" si="617"/>
        <v>30</v>
      </c>
      <c r="FP1319" s="101">
        <f t="shared" si="610"/>
        <v>17</v>
      </c>
      <c r="FQ1319" s="14">
        <f t="shared" si="611"/>
        <v>3</v>
      </c>
      <c r="FR1319" s="101" t="str">
        <f t="shared" si="618"/>
        <v>朱仙专属武器-魂珠-4 3级</v>
      </c>
      <c r="FS1319" s="101">
        <f t="shared" si="619"/>
        <v>4</v>
      </c>
      <c r="FT1319" s="101">
        <f t="shared" si="620"/>
        <v>3</v>
      </c>
      <c r="FU1319" s="101" t="str">
        <f t="shared" si="612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613"/>
        <v>专属强化石2</v>
      </c>
      <c r="FX1319" s="101">
        <f t="shared" si="614"/>
        <v>3</v>
      </c>
      <c r="FY1319" s="101" t="str">
        <f t="shared" si="615"/>
        <v>专属强化石3</v>
      </c>
      <c r="FZ1319" s="101">
        <f t="shared" si="616"/>
        <v>1</v>
      </c>
      <c r="GA1319" s="101">
        <f t="shared" si="621"/>
        <v>7.0000000000000007E-2</v>
      </c>
      <c r="GB1319" s="101">
        <f t="shared" si="622"/>
        <v>1</v>
      </c>
      <c r="GC1319" s="101">
        <f t="shared" si="623"/>
        <v>22</v>
      </c>
      <c r="GD1319" s="101">
        <f t="shared" si="624"/>
        <v>0</v>
      </c>
      <c r="GE1319" s="101">
        <f t="shared" si="625"/>
        <v>1</v>
      </c>
      <c r="GF1319" s="101">
        <f t="shared" si="626"/>
        <v>5</v>
      </c>
      <c r="GG1319" s="101">
        <f t="shared" si="627"/>
        <v>3.3700000000000001E-2</v>
      </c>
      <c r="GH1319" s="101">
        <f t="shared" si="628"/>
        <v>1</v>
      </c>
      <c r="GI1319" s="101">
        <f t="shared" si="629"/>
        <v>10</v>
      </c>
      <c r="GJ1319" s="101">
        <f t="shared" si="630"/>
        <v>0.13489999999999999</v>
      </c>
      <c r="GK1319" s="101">
        <f t="shared" si="631"/>
        <v>1</v>
      </c>
      <c r="GL1319" s="101">
        <f t="shared" si="632"/>
        <v>22</v>
      </c>
    </row>
    <row r="1320" spans="170:194" ht="16.5" x14ac:dyDescent="0.2">
      <c r="FN1320" s="101">
        <v>1315</v>
      </c>
      <c r="FO1320" s="101">
        <f t="shared" si="617"/>
        <v>31</v>
      </c>
      <c r="FP1320" s="101">
        <f t="shared" si="610"/>
        <v>17</v>
      </c>
      <c r="FQ1320" s="14">
        <f t="shared" si="611"/>
        <v>3</v>
      </c>
      <c r="FR1320" s="101" t="str">
        <f t="shared" si="618"/>
        <v>朱仙专属武器-魂珠-4 4级</v>
      </c>
      <c r="FS1320" s="101">
        <f t="shared" si="619"/>
        <v>4</v>
      </c>
      <c r="FT1320" s="101">
        <f t="shared" si="620"/>
        <v>4</v>
      </c>
      <c r="FU1320" s="101" t="str">
        <f t="shared" si="612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613"/>
        <v>专属强化石2</v>
      </c>
      <c r="FX1320" s="101">
        <f t="shared" si="614"/>
        <v>5</v>
      </c>
      <c r="FY1320" s="101" t="str">
        <f t="shared" si="615"/>
        <v>专属强化石3</v>
      </c>
      <c r="FZ1320" s="101">
        <f t="shared" si="616"/>
        <v>2</v>
      </c>
      <c r="GA1320" s="101">
        <f t="shared" si="621"/>
        <v>0.08</v>
      </c>
      <c r="GB1320" s="101">
        <f t="shared" si="622"/>
        <v>1</v>
      </c>
      <c r="GC1320" s="101">
        <f t="shared" si="623"/>
        <v>19</v>
      </c>
      <c r="GD1320" s="101">
        <f t="shared" si="624"/>
        <v>0</v>
      </c>
      <c r="GE1320" s="101">
        <f t="shared" si="625"/>
        <v>1</v>
      </c>
      <c r="GF1320" s="101">
        <f t="shared" si="626"/>
        <v>4</v>
      </c>
      <c r="GG1320" s="101">
        <f t="shared" si="627"/>
        <v>4.0500000000000001E-2</v>
      </c>
      <c r="GH1320" s="101">
        <f t="shared" si="628"/>
        <v>1</v>
      </c>
      <c r="GI1320" s="101">
        <f t="shared" si="629"/>
        <v>9</v>
      </c>
      <c r="GJ1320" s="101">
        <f t="shared" si="630"/>
        <v>0.16189999999999999</v>
      </c>
      <c r="GK1320" s="101">
        <f t="shared" si="631"/>
        <v>1</v>
      </c>
      <c r="GL1320" s="101">
        <f t="shared" si="632"/>
        <v>19</v>
      </c>
    </row>
    <row r="1321" spans="170:194" ht="16.5" x14ac:dyDescent="0.2">
      <c r="FN1321" s="101">
        <v>1316</v>
      </c>
      <c r="FO1321" s="101">
        <f t="shared" si="617"/>
        <v>32</v>
      </c>
      <c r="FP1321" s="101">
        <f t="shared" si="610"/>
        <v>17</v>
      </c>
      <c r="FQ1321" s="14">
        <f t="shared" si="611"/>
        <v>3</v>
      </c>
      <c r="FR1321" s="101" t="str">
        <f t="shared" si="618"/>
        <v>朱仙专属武器-魂珠-4 5级</v>
      </c>
      <c r="FS1321" s="101">
        <f t="shared" si="619"/>
        <v>4</v>
      </c>
      <c r="FT1321" s="101">
        <f t="shared" si="620"/>
        <v>5</v>
      </c>
      <c r="FU1321" s="101" t="str">
        <f t="shared" si="612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613"/>
        <v>专属强化石2</v>
      </c>
      <c r="FX1321" s="101">
        <f t="shared" si="614"/>
        <v>5</v>
      </c>
      <c r="FY1321" s="101" t="str">
        <f t="shared" si="615"/>
        <v>专属强化石3</v>
      </c>
      <c r="FZ1321" s="101">
        <f t="shared" si="616"/>
        <v>2</v>
      </c>
      <c r="GA1321" s="101">
        <f t="shared" si="621"/>
        <v>0.05</v>
      </c>
      <c r="GB1321" s="101">
        <f t="shared" si="622"/>
        <v>1</v>
      </c>
      <c r="GC1321" s="101">
        <f t="shared" si="623"/>
        <v>30</v>
      </c>
      <c r="GD1321" s="101">
        <f t="shared" si="624"/>
        <v>0</v>
      </c>
      <c r="GE1321" s="101">
        <f t="shared" si="625"/>
        <v>1</v>
      </c>
      <c r="GF1321" s="101">
        <f t="shared" si="626"/>
        <v>7</v>
      </c>
      <c r="GG1321" s="101">
        <f t="shared" si="627"/>
        <v>2.53E-2</v>
      </c>
      <c r="GH1321" s="101">
        <f t="shared" si="628"/>
        <v>1</v>
      </c>
      <c r="GI1321" s="101">
        <f t="shared" si="629"/>
        <v>14</v>
      </c>
      <c r="GJ1321" s="101">
        <f t="shared" si="630"/>
        <v>0.1012</v>
      </c>
      <c r="GK1321" s="101">
        <f t="shared" si="631"/>
        <v>1</v>
      </c>
      <c r="GL1321" s="101">
        <f t="shared" si="632"/>
        <v>30</v>
      </c>
    </row>
    <row r="1322" spans="170:194" ht="16.5" x14ac:dyDescent="0.2">
      <c r="FN1322" s="101">
        <v>1317</v>
      </c>
      <c r="FO1322" s="101">
        <f t="shared" si="617"/>
        <v>33</v>
      </c>
      <c r="FP1322" s="101">
        <f t="shared" si="610"/>
        <v>17</v>
      </c>
      <c r="FQ1322" s="14">
        <f t="shared" si="611"/>
        <v>3</v>
      </c>
      <c r="FR1322" s="101" t="str">
        <f t="shared" si="618"/>
        <v>朱仙专属武器-魂珠-4 6级</v>
      </c>
      <c r="FS1322" s="101">
        <f t="shared" si="619"/>
        <v>4</v>
      </c>
      <c r="FT1322" s="101">
        <f t="shared" si="620"/>
        <v>6</v>
      </c>
      <c r="FU1322" s="101" t="str">
        <f t="shared" si="612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613"/>
        <v>专属强化石2</v>
      </c>
      <c r="FX1322" s="101">
        <f t="shared" si="614"/>
        <v>5</v>
      </c>
      <c r="FY1322" s="101" t="str">
        <f t="shared" si="615"/>
        <v>专属强化石3</v>
      </c>
      <c r="FZ1322" s="101">
        <f t="shared" si="616"/>
        <v>2</v>
      </c>
      <c r="GA1322" s="101">
        <f t="shared" si="621"/>
        <v>0.03</v>
      </c>
      <c r="GB1322" s="101">
        <f t="shared" si="622"/>
        <v>1</v>
      </c>
      <c r="GC1322" s="101">
        <f t="shared" si="623"/>
        <v>48</v>
      </c>
      <c r="GD1322" s="101">
        <f t="shared" si="624"/>
        <v>0</v>
      </c>
      <c r="GE1322" s="101">
        <f t="shared" si="625"/>
        <v>1</v>
      </c>
      <c r="GF1322" s="101">
        <f t="shared" si="626"/>
        <v>11</v>
      </c>
      <c r="GG1322" s="101">
        <f t="shared" si="627"/>
        <v>1.5599999999999999E-2</v>
      </c>
      <c r="GH1322" s="101">
        <f t="shared" si="628"/>
        <v>1</v>
      </c>
      <c r="GI1322" s="101">
        <f t="shared" si="629"/>
        <v>22</v>
      </c>
      <c r="GJ1322" s="101">
        <f t="shared" si="630"/>
        <v>6.2300000000000001E-2</v>
      </c>
      <c r="GK1322" s="101">
        <f t="shared" si="631"/>
        <v>1</v>
      </c>
      <c r="GL1322" s="101">
        <f t="shared" si="632"/>
        <v>48</v>
      </c>
    </row>
    <row r="1323" spans="170:194" ht="16.5" x14ac:dyDescent="0.2">
      <c r="FN1323" s="101">
        <v>1318</v>
      </c>
      <c r="FO1323" s="101">
        <f t="shared" si="617"/>
        <v>34</v>
      </c>
      <c r="FP1323" s="101">
        <f t="shared" si="610"/>
        <v>17</v>
      </c>
      <c r="FQ1323" s="14">
        <f t="shared" si="611"/>
        <v>3</v>
      </c>
      <c r="FR1323" s="101" t="str">
        <f t="shared" si="618"/>
        <v>朱仙专属武器-魂珠-4 7级</v>
      </c>
      <c r="FS1323" s="101">
        <f t="shared" si="619"/>
        <v>4</v>
      </c>
      <c r="FT1323" s="101">
        <f t="shared" si="620"/>
        <v>7</v>
      </c>
      <c r="FU1323" s="101" t="str">
        <f t="shared" si="612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613"/>
        <v>专属强化石2</v>
      </c>
      <c r="FX1323" s="101">
        <f t="shared" si="614"/>
        <v>8</v>
      </c>
      <c r="FY1323" s="101" t="str">
        <f t="shared" si="615"/>
        <v>专属强化石3</v>
      </c>
      <c r="FZ1323" s="101">
        <f t="shared" si="616"/>
        <v>3</v>
      </c>
      <c r="GA1323" s="101">
        <f t="shared" si="621"/>
        <v>0.03</v>
      </c>
      <c r="GB1323" s="101">
        <f t="shared" si="622"/>
        <v>1</v>
      </c>
      <c r="GC1323" s="101">
        <f t="shared" si="623"/>
        <v>52</v>
      </c>
      <c r="GD1323" s="101">
        <f t="shared" si="624"/>
        <v>0</v>
      </c>
      <c r="GE1323" s="101">
        <f t="shared" si="625"/>
        <v>1</v>
      </c>
      <c r="GF1323" s="101">
        <f t="shared" si="626"/>
        <v>12</v>
      </c>
      <c r="GG1323" s="101">
        <f t="shared" si="627"/>
        <v>1.4500000000000001E-2</v>
      </c>
      <c r="GH1323" s="101">
        <f t="shared" si="628"/>
        <v>1</v>
      </c>
      <c r="GI1323" s="101">
        <f t="shared" si="629"/>
        <v>24</v>
      </c>
      <c r="GJ1323" s="101">
        <f t="shared" si="630"/>
        <v>5.7799999999999997E-2</v>
      </c>
      <c r="GK1323" s="101">
        <f t="shared" si="631"/>
        <v>1</v>
      </c>
      <c r="GL1323" s="101">
        <f t="shared" si="632"/>
        <v>52</v>
      </c>
    </row>
    <row r="1324" spans="170:194" ht="16.5" x14ac:dyDescent="0.2">
      <c r="FN1324" s="101">
        <v>1319</v>
      </c>
      <c r="FO1324" s="101">
        <f t="shared" si="617"/>
        <v>35</v>
      </c>
      <c r="FP1324" s="101">
        <f t="shared" si="610"/>
        <v>17</v>
      </c>
      <c r="FQ1324" s="14">
        <f t="shared" si="611"/>
        <v>3</v>
      </c>
      <c r="FR1324" s="101" t="str">
        <f t="shared" si="618"/>
        <v>朱仙专属武器-魂珠-4 8级</v>
      </c>
      <c r="FS1324" s="101">
        <f t="shared" si="619"/>
        <v>4</v>
      </c>
      <c r="FT1324" s="101">
        <f t="shared" si="620"/>
        <v>8</v>
      </c>
      <c r="FU1324" s="101" t="str">
        <f t="shared" si="612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613"/>
        <v>专属强化石2</v>
      </c>
      <c r="FX1324" s="101">
        <f t="shared" si="614"/>
        <v>11</v>
      </c>
      <c r="FY1324" s="101" t="str">
        <f t="shared" si="615"/>
        <v>专属强化石3</v>
      </c>
      <c r="FZ1324" s="101">
        <f t="shared" si="616"/>
        <v>4</v>
      </c>
      <c r="GA1324" s="101">
        <f t="shared" si="621"/>
        <v>0.02</v>
      </c>
      <c r="GB1324" s="101">
        <f t="shared" si="622"/>
        <v>1</v>
      </c>
      <c r="GC1324" s="101">
        <f t="shared" si="623"/>
        <v>63</v>
      </c>
      <c r="GD1324" s="101">
        <f t="shared" si="624"/>
        <v>0</v>
      </c>
      <c r="GE1324" s="101">
        <f t="shared" si="625"/>
        <v>1</v>
      </c>
      <c r="GF1324" s="101">
        <f t="shared" si="626"/>
        <v>15</v>
      </c>
      <c r="GG1324" s="101">
        <f t="shared" si="627"/>
        <v>1.1900000000000001E-2</v>
      </c>
      <c r="GH1324" s="101">
        <f t="shared" si="628"/>
        <v>1</v>
      </c>
      <c r="GI1324" s="101">
        <f t="shared" si="629"/>
        <v>29</v>
      </c>
      <c r="GJ1324" s="101">
        <f t="shared" si="630"/>
        <v>4.7600000000000003E-2</v>
      </c>
      <c r="GK1324" s="101">
        <f t="shared" si="631"/>
        <v>1</v>
      </c>
      <c r="GL1324" s="101">
        <f t="shared" si="632"/>
        <v>63</v>
      </c>
    </row>
    <row r="1325" spans="170:194" ht="16.5" x14ac:dyDescent="0.2">
      <c r="FN1325" s="101">
        <v>1320</v>
      </c>
      <c r="FO1325" s="101">
        <f t="shared" si="617"/>
        <v>36</v>
      </c>
      <c r="FP1325" s="101">
        <f t="shared" si="610"/>
        <v>17</v>
      </c>
      <c r="FQ1325" s="14">
        <f t="shared" si="611"/>
        <v>3</v>
      </c>
      <c r="FR1325" s="101" t="str">
        <f t="shared" si="618"/>
        <v>朱仙专属武器-魂珠-4 9级</v>
      </c>
      <c r="FS1325" s="101">
        <f t="shared" si="619"/>
        <v>4</v>
      </c>
      <c r="FT1325" s="101">
        <f t="shared" si="620"/>
        <v>9</v>
      </c>
      <c r="FU1325" s="101" t="str">
        <f t="shared" si="612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613"/>
        <v>专属强化石2</v>
      </c>
      <c r="FX1325" s="101">
        <f t="shared" si="614"/>
        <v>16</v>
      </c>
      <c r="FY1325" s="101" t="str">
        <f t="shared" si="615"/>
        <v>专属强化石3</v>
      </c>
      <c r="FZ1325" s="101">
        <f t="shared" si="616"/>
        <v>6</v>
      </c>
      <c r="GA1325" s="101">
        <f t="shared" si="621"/>
        <v>0.02</v>
      </c>
      <c r="GB1325" s="101">
        <f t="shared" si="622"/>
        <v>1</v>
      </c>
      <c r="GC1325" s="101">
        <f t="shared" si="623"/>
        <v>68</v>
      </c>
      <c r="GD1325" s="101">
        <f t="shared" si="624"/>
        <v>0</v>
      </c>
      <c r="GE1325" s="101">
        <f t="shared" si="625"/>
        <v>1</v>
      </c>
      <c r="GF1325" s="101">
        <f t="shared" si="626"/>
        <v>16</v>
      </c>
      <c r="GG1325" s="101">
        <f t="shared" si="627"/>
        <v>1.0999999999999999E-2</v>
      </c>
      <c r="GH1325" s="101">
        <f t="shared" si="628"/>
        <v>1</v>
      </c>
      <c r="GI1325" s="101">
        <f t="shared" si="629"/>
        <v>32</v>
      </c>
      <c r="GJ1325" s="101">
        <f t="shared" si="630"/>
        <v>4.4200000000000003E-2</v>
      </c>
      <c r="GK1325" s="101">
        <f t="shared" si="631"/>
        <v>1</v>
      </c>
      <c r="GL1325" s="101">
        <f t="shared" si="632"/>
        <v>68</v>
      </c>
    </row>
    <row r="1326" spans="170:194" ht="16.5" x14ac:dyDescent="0.2">
      <c r="FN1326" s="101">
        <v>1321</v>
      </c>
      <c r="FO1326" s="101">
        <f t="shared" si="617"/>
        <v>0</v>
      </c>
      <c r="FP1326" s="101">
        <f t="shared" si="610"/>
        <v>17</v>
      </c>
      <c r="FQ1326" s="14">
        <f t="shared" si="611"/>
        <v>3</v>
      </c>
      <c r="FR1326" s="101" t="str">
        <f t="shared" si="618"/>
        <v>朱仙专属武器-魂珠-5 0级</v>
      </c>
      <c r="FS1326" s="101">
        <f t="shared" si="619"/>
        <v>5</v>
      </c>
      <c r="FT1326" s="101">
        <f t="shared" si="620"/>
        <v>0</v>
      </c>
      <c r="FU1326" s="101" t="str">
        <f t="shared" si="612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613"/>
        <v/>
      </c>
      <c r="FX1326" s="101" t="str">
        <f t="shared" si="614"/>
        <v/>
      </c>
      <c r="FY1326" s="101" t="str">
        <f t="shared" si="615"/>
        <v/>
      </c>
      <c r="FZ1326" s="101" t="str">
        <f t="shared" si="616"/>
        <v/>
      </c>
      <c r="GA1326" s="101" t="str">
        <f t="shared" si="621"/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26"/>
        <v/>
      </c>
      <c r="GG1326" s="101" t="str">
        <f t="shared" si="627"/>
        <v/>
      </c>
      <c r="GH1326" s="101" t="str">
        <f t="shared" si="628"/>
        <v/>
      </c>
      <c r="GI1326" s="101" t="str">
        <f t="shared" si="629"/>
        <v/>
      </c>
      <c r="GJ1326" s="101" t="str">
        <f t="shared" si="630"/>
        <v/>
      </c>
      <c r="GK1326" s="101" t="str">
        <f t="shared" si="631"/>
        <v/>
      </c>
      <c r="GL1326" s="101" t="str">
        <f t="shared" si="632"/>
        <v/>
      </c>
    </row>
    <row r="1327" spans="170:194" ht="16.5" x14ac:dyDescent="0.2">
      <c r="FN1327" s="101">
        <v>1322</v>
      </c>
      <c r="FO1327" s="101">
        <f t="shared" si="617"/>
        <v>37</v>
      </c>
      <c r="FP1327" s="101">
        <f t="shared" si="610"/>
        <v>17</v>
      </c>
      <c r="FQ1327" s="14">
        <f t="shared" si="611"/>
        <v>3</v>
      </c>
      <c r="FR1327" s="101" t="str">
        <f t="shared" si="618"/>
        <v>朱仙专属武器-魂珠-5 1级</v>
      </c>
      <c r="FS1327" s="101">
        <f t="shared" si="619"/>
        <v>5</v>
      </c>
      <c r="FT1327" s="101">
        <f t="shared" si="620"/>
        <v>1</v>
      </c>
      <c r="FU1327" s="101" t="str">
        <f t="shared" si="612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613"/>
        <v>专属强化石2</v>
      </c>
      <c r="FX1327" s="101">
        <f t="shared" si="614"/>
        <v>3</v>
      </c>
      <c r="FY1327" s="101" t="str">
        <f t="shared" si="615"/>
        <v>专属强化石3</v>
      </c>
      <c r="FZ1327" s="101">
        <f t="shared" si="616"/>
        <v>2</v>
      </c>
      <c r="GA1327" s="101">
        <f t="shared" si="621"/>
        <v>0.2</v>
      </c>
      <c r="GB1327" s="101">
        <f t="shared" si="622"/>
        <v>1</v>
      </c>
      <c r="GC1327" s="101">
        <f t="shared" si="623"/>
        <v>7</v>
      </c>
      <c r="GD1327" s="101">
        <f t="shared" si="624"/>
        <v>0</v>
      </c>
      <c r="GE1327" s="101">
        <f t="shared" si="625"/>
        <v>1</v>
      </c>
      <c r="GF1327" s="101">
        <f t="shared" si="626"/>
        <v>2</v>
      </c>
      <c r="GG1327" s="101">
        <f t="shared" si="627"/>
        <v>0.1012</v>
      </c>
      <c r="GH1327" s="101">
        <f t="shared" si="628"/>
        <v>1</v>
      </c>
      <c r="GI1327" s="101">
        <f t="shared" si="629"/>
        <v>3</v>
      </c>
      <c r="GJ1327" s="101">
        <f t="shared" si="630"/>
        <v>0.40479999999999999</v>
      </c>
      <c r="GK1327" s="101">
        <f t="shared" si="631"/>
        <v>1</v>
      </c>
      <c r="GL1327" s="101">
        <f t="shared" si="632"/>
        <v>7</v>
      </c>
    </row>
    <row r="1328" spans="170:194" ht="16.5" x14ac:dyDescent="0.2">
      <c r="FN1328" s="101">
        <v>1323</v>
      </c>
      <c r="FO1328" s="101">
        <f t="shared" si="617"/>
        <v>38</v>
      </c>
      <c r="FP1328" s="101">
        <f t="shared" si="610"/>
        <v>17</v>
      </c>
      <c r="FQ1328" s="14">
        <f t="shared" si="611"/>
        <v>3</v>
      </c>
      <c r="FR1328" s="101" t="str">
        <f t="shared" si="618"/>
        <v>朱仙专属武器-魂珠-5 2级</v>
      </c>
      <c r="FS1328" s="101">
        <f t="shared" si="619"/>
        <v>5</v>
      </c>
      <c r="FT1328" s="101">
        <f t="shared" si="620"/>
        <v>2</v>
      </c>
      <c r="FU1328" s="101" t="str">
        <f t="shared" si="612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613"/>
        <v>专属强化石2</v>
      </c>
      <c r="FX1328" s="101">
        <f t="shared" si="614"/>
        <v>3</v>
      </c>
      <c r="FY1328" s="101" t="str">
        <f t="shared" si="615"/>
        <v>专属强化石3</v>
      </c>
      <c r="FZ1328" s="101">
        <f t="shared" si="616"/>
        <v>2</v>
      </c>
      <c r="GA1328" s="101">
        <f t="shared" si="621"/>
        <v>0.1</v>
      </c>
      <c r="GB1328" s="101">
        <f t="shared" si="622"/>
        <v>1</v>
      </c>
      <c r="GC1328" s="101">
        <f t="shared" si="623"/>
        <v>15</v>
      </c>
      <c r="GD1328" s="101">
        <f t="shared" si="624"/>
        <v>0</v>
      </c>
      <c r="GE1328" s="101">
        <f t="shared" si="625"/>
        <v>1</v>
      </c>
      <c r="GF1328" s="101">
        <f t="shared" si="626"/>
        <v>3</v>
      </c>
      <c r="GG1328" s="101">
        <f t="shared" si="627"/>
        <v>5.0599999999999999E-2</v>
      </c>
      <c r="GH1328" s="101">
        <f t="shared" si="628"/>
        <v>1</v>
      </c>
      <c r="GI1328" s="101">
        <f t="shared" si="629"/>
        <v>7</v>
      </c>
      <c r="GJ1328" s="101">
        <f t="shared" si="630"/>
        <v>0.2024</v>
      </c>
      <c r="GK1328" s="101">
        <f t="shared" si="631"/>
        <v>1</v>
      </c>
      <c r="GL1328" s="101">
        <f t="shared" si="632"/>
        <v>15</v>
      </c>
    </row>
    <row r="1329" spans="170:194" ht="16.5" x14ac:dyDescent="0.2">
      <c r="FN1329" s="101">
        <v>1324</v>
      </c>
      <c r="FO1329" s="101">
        <f t="shared" si="617"/>
        <v>39</v>
      </c>
      <c r="FP1329" s="101">
        <f t="shared" si="610"/>
        <v>17</v>
      </c>
      <c r="FQ1329" s="14">
        <f t="shared" si="611"/>
        <v>3</v>
      </c>
      <c r="FR1329" s="101" t="str">
        <f t="shared" si="618"/>
        <v>朱仙专属武器-魂珠-5 3级</v>
      </c>
      <c r="FS1329" s="101">
        <f t="shared" si="619"/>
        <v>5</v>
      </c>
      <c r="FT1329" s="101">
        <f t="shared" si="620"/>
        <v>3</v>
      </c>
      <c r="FU1329" s="101" t="str">
        <f t="shared" si="612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613"/>
        <v>专属强化石2</v>
      </c>
      <c r="FX1329" s="101">
        <f t="shared" si="614"/>
        <v>3</v>
      </c>
      <c r="FY1329" s="101" t="str">
        <f t="shared" si="615"/>
        <v>专属强化石3</v>
      </c>
      <c r="FZ1329" s="101">
        <f t="shared" si="616"/>
        <v>2</v>
      </c>
      <c r="GA1329" s="101">
        <f t="shared" si="621"/>
        <v>7.0000000000000007E-2</v>
      </c>
      <c r="GB1329" s="101">
        <f t="shared" si="622"/>
        <v>1</v>
      </c>
      <c r="GC1329" s="101">
        <f t="shared" si="623"/>
        <v>22</v>
      </c>
      <c r="GD1329" s="101">
        <f t="shared" si="624"/>
        <v>0</v>
      </c>
      <c r="GE1329" s="101">
        <f t="shared" si="625"/>
        <v>1</v>
      </c>
      <c r="GF1329" s="101">
        <f t="shared" si="626"/>
        <v>5</v>
      </c>
      <c r="GG1329" s="101">
        <f t="shared" si="627"/>
        <v>3.3700000000000001E-2</v>
      </c>
      <c r="GH1329" s="101">
        <f t="shared" si="628"/>
        <v>1</v>
      </c>
      <c r="GI1329" s="101">
        <f t="shared" si="629"/>
        <v>10</v>
      </c>
      <c r="GJ1329" s="101">
        <f t="shared" si="630"/>
        <v>0.13489999999999999</v>
      </c>
      <c r="GK1329" s="101">
        <f t="shared" si="631"/>
        <v>1</v>
      </c>
      <c r="GL1329" s="101">
        <f t="shared" si="632"/>
        <v>22</v>
      </c>
    </row>
    <row r="1330" spans="170:194" ht="16.5" x14ac:dyDescent="0.2">
      <c r="FN1330" s="101">
        <v>1325</v>
      </c>
      <c r="FO1330" s="101">
        <f t="shared" si="617"/>
        <v>40</v>
      </c>
      <c r="FP1330" s="101">
        <f t="shared" si="610"/>
        <v>17</v>
      </c>
      <c r="FQ1330" s="14">
        <f t="shared" si="611"/>
        <v>3</v>
      </c>
      <c r="FR1330" s="101" t="str">
        <f t="shared" si="618"/>
        <v>朱仙专属武器-魂珠-5 4级</v>
      </c>
      <c r="FS1330" s="101">
        <f t="shared" si="619"/>
        <v>5</v>
      </c>
      <c r="FT1330" s="101">
        <f t="shared" si="620"/>
        <v>4</v>
      </c>
      <c r="FU1330" s="101" t="str">
        <f t="shared" si="612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613"/>
        <v>专属强化石2</v>
      </c>
      <c r="FX1330" s="101">
        <f t="shared" si="614"/>
        <v>5</v>
      </c>
      <c r="FY1330" s="101" t="str">
        <f t="shared" si="615"/>
        <v>专属强化石3</v>
      </c>
      <c r="FZ1330" s="101">
        <f t="shared" si="616"/>
        <v>3</v>
      </c>
      <c r="GA1330" s="101">
        <f t="shared" si="621"/>
        <v>0.06</v>
      </c>
      <c r="GB1330" s="101">
        <f t="shared" si="622"/>
        <v>1</v>
      </c>
      <c r="GC1330" s="101">
        <f t="shared" si="623"/>
        <v>25</v>
      </c>
      <c r="GD1330" s="101">
        <f t="shared" si="624"/>
        <v>0</v>
      </c>
      <c r="GE1330" s="101">
        <f t="shared" si="625"/>
        <v>1</v>
      </c>
      <c r="GF1330" s="101">
        <f t="shared" si="626"/>
        <v>6</v>
      </c>
      <c r="GG1330" s="101">
        <f t="shared" si="627"/>
        <v>3.04E-2</v>
      </c>
      <c r="GH1330" s="101">
        <f t="shared" si="628"/>
        <v>1</v>
      </c>
      <c r="GI1330" s="101">
        <f t="shared" si="629"/>
        <v>12</v>
      </c>
      <c r="GJ1330" s="101">
        <f t="shared" si="630"/>
        <v>0.12139999999999999</v>
      </c>
      <c r="GK1330" s="101">
        <f t="shared" si="631"/>
        <v>1</v>
      </c>
      <c r="GL1330" s="101">
        <f t="shared" si="632"/>
        <v>25</v>
      </c>
    </row>
    <row r="1331" spans="170:194" ht="16.5" x14ac:dyDescent="0.2">
      <c r="FN1331" s="101">
        <v>1326</v>
      </c>
      <c r="FO1331" s="101">
        <f t="shared" si="617"/>
        <v>41</v>
      </c>
      <c r="FP1331" s="101">
        <f t="shared" si="610"/>
        <v>17</v>
      </c>
      <c r="FQ1331" s="14">
        <f t="shared" si="611"/>
        <v>3</v>
      </c>
      <c r="FR1331" s="101" t="str">
        <f t="shared" si="618"/>
        <v>朱仙专属武器-魂珠-5 5级</v>
      </c>
      <c r="FS1331" s="101">
        <f t="shared" si="619"/>
        <v>5</v>
      </c>
      <c r="FT1331" s="101">
        <f t="shared" si="620"/>
        <v>5</v>
      </c>
      <c r="FU1331" s="101" t="str">
        <f t="shared" si="612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613"/>
        <v>专属强化石2</v>
      </c>
      <c r="FX1331" s="101">
        <f t="shared" si="614"/>
        <v>5</v>
      </c>
      <c r="FY1331" s="101" t="str">
        <f t="shared" si="615"/>
        <v>专属强化石3</v>
      </c>
      <c r="FZ1331" s="101">
        <f t="shared" si="616"/>
        <v>3</v>
      </c>
      <c r="GA1331" s="101">
        <f t="shared" si="621"/>
        <v>0.04</v>
      </c>
      <c r="GB1331" s="101">
        <f t="shared" si="622"/>
        <v>1</v>
      </c>
      <c r="GC1331" s="101">
        <f t="shared" si="623"/>
        <v>40</v>
      </c>
      <c r="GD1331" s="101">
        <f t="shared" si="624"/>
        <v>0</v>
      </c>
      <c r="GE1331" s="101">
        <f t="shared" si="625"/>
        <v>1</v>
      </c>
      <c r="GF1331" s="101">
        <f t="shared" si="626"/>
        <v>9</v>
      </c>
      <c r="GG1331" s="101">
        <f t="shared" si="627"/>
        <v>1.9E-2</v>
      </c>
      <c r="GH1331" s="101">
        <f t="shared" si="628"/>
        <v>1</v>
      </c>
      <c r="GI1331" s="101">
        <f t="shared" si="629"/>
        <v>18</v>
      </c>
      <c r="GJ1331" s="101">
        <f t="shared" si="630"/>
        <v>7.5899999999999995E-2</v>
      </c>
      <c r="GK1331" s="101">
        <f t="shared" si="631"/>
        <v>1</v>
      </c>
      <c r="GL1331" s="101">
        <f t="shared" si="632"/>
        <v>40</v>
      </c>
    </row>
    <row r="1332" spans="170:194" ht="16.5" x14ac:dyDescent="0.2">
      <c r="FN1332" s="101">
        <v>1327</v>
      </c>
      <c r="FO1332" s="101">
        <f t="shared" si="617"/>
        <v>42</v>
      </c>
      <c r="FP1332" s="101">
        <f t="shared" si="610"/>
        <v>17</v>
      </c>
      <c r="FQ1332" s="14">
        <f t="shared" si="611"/>
        <v>3</v>
      </c>
      <c r="FR1332" s="101" t="str">
        <f t="shared" si="618"/>
        <v>朱仙专属武器-魂珠-5 6级</v>
      </c>
      <c r="FS1332" s="101">
        <f t="shared" si="619"/>
        <v>5</v>
      </c>
      <c r="FT1332" s="101">
        <f t="shared" si="620"/>
        <v>6</v>
      </c>
      <c r="FU1332" s="101" t="str">
        <f t="shared" si="612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613"/>
        <v>专属强化石2</v>
      </c>
      <c r="FX1332" s="101">
        <f t="shared" si="614"/>
        <v>8</v>
      </c>
      <c r="FY1332" s="101" t="str">
        <f t="shared" si="615"/>
        <v>专属强化石3</v>
      </c>
      <c r="FZ1332" s="101">
        <f t="shared" si="616"/>
        <v>5</v>
      </c>
      <c r="GA1332" s="101">
        <f t="shared" si="621"/>
        <v>0.04</v>
      </c>
      <c r="GB1332" s="101">
        <f t="shared" si="622"/>
        <v>1</v>
      </c>
      <c r="GC1332" s="101">
        <f t="shared" si="623"/>
        <v>39</v>
      </c>
      <c r="GD1332" s="101">
        <f t="shared" si="624"/>
        <v>0</v>
      </c>
      <c r="GE1332" s="101">
        <f t="shared" si="625"/>
        <v>1</v>
      </c>
      <c r="GF1332" s="101">
        <f t="shared" si="626"/>
        <v>9</v>
      </c>
      <c r="GG1332" s="101">
        <f t="shared" si="627"/>
        <v>1.95E-2</v>
      </c>
      <c r="GH1332" s="101">
        <f t="shared" si="628"/>
        <v>1</v>
      </c>
      <c r="GI1332" s="101">
        <f t="shared" si="629"/>
        <v>18</v>
      </c>
      <c r="GJ1332" s="101">
        <f t="shared" si="630"/>
        <v>7.7799999999999994E-2</v>
      </c>
      <c r="GK1332" s="101">
        <f t="shared" si="631"/>
        <v>1</v>
      </c>
      <c r="GL1332" s="101">
        <f t="shared" si="632"/>
        <v>39</v>
      </c>
    </row>
    <row r="1333" spans="170:194" ht="16.5" x14ac:dyDescent="0.2">
      <c r="FN1333" s="101">
        <v>1328</v>
      </c>
      <c r="FO1333" s="101">
        <f t="shared" si="617"/>
        <v>43</v>
      </c>
      <c r="FP1333" s="101">
        <f t="shared" si="610"/>
        <v>17</v>
      </c>
      <c r="FQ1333" s="14">
        <f t="shared" si="611"/>
        <v>3</v>
      </c>
      <c r="FR1333" s="101" t="str">
        <f t="shared" si="618"/>
        <v>朱仙专属武器-魂珠-5 7级</v>
      </c>
      <c r="FS1333" s="101">
        <f t="shared" si="619"/>
        <v>5</v>
      </c>
      <c r="FT1333" s="101">
        <f t="shared" si="620"/>
        <v>7</v>
      </c>
      <c r="FU1333" s="101" t="str">
        <f t="shared" si="612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613"/>
        <v>专属强化石2</v>
      </c>
      <c r="FX1333" s="101">
        <f t="shared" si="614"/>
        <v>8</v>
      </c>
      <c r="FY1333" s="101" t="str">
        <f t="shared" si="615"/>
        <v>专属强化石3</v>
      </c>
      <c r="FZ1333" s="101">
        <f t="shared" si="616"/>
        <v>5</v>
      </c>
      <c r="GA1333" s="101">
        <f t="shared" si="621"/>
        <v>0.02</v>
      </c>
      <c r="GB1333" s="101">
        <f t="shared" si="622"/>
        <v>1</v>
      </c>
      <c r="GC1333" s="101">
        <f t="shared" si="623"/>
        <v>62</v>
      </c>
      <c r="GD1333" s="101">
        <f t="shared" si="624"/>
        <v>0</v>
      </c>
      <c r="GE1333" s="101">
        <f t="shared" si="625"/>
        <v>1</v>
      </c>
      <c r="GF1333" s="101">
        <f t="shared" si="626"/>
        <v>15</v>
      </c>
      <c r="GG1333" s="101">
        <f t="shared" si="627"/>
        <v>1.2E-2</v>
      </c>
      <c r="GH1333" s="101">
        <f t="shared" si="628"/>
        <v>1</v>
      </c>
      <c r="GI1333" s="101">
        <f t="shared" si="629"/>
        <v>29</v>
      </c>
      <c r="GJ1333" s="101">
        <f t="shared" si="630"/>
        <v>4.82E-2</v>
      </c>
      <c r="GK1333" s="101">
        <f t="shared" si="631"/>
        <v>1</v>
      </c>
      <c r="GL1333" s="101">
        <f t="shared" si="632"/>
        <v>62</v>
      </c>
    </row>
    <row r="1334" spans="170:194" ht="16.5" x14ac:dyDescent="0.2">
      <c r="FN1334" s="101">
        <v>1329</v>
      </c>
      <c r="FO1334" s="101">
        <f t="shared" si="617"/>
        <v>44</v>
      </c>
      <c r="FP1334" s="101">
        <f t="shared" si="610"/>
        <v>17</v>
      </c>
      <c r="FQ1334" s="14">
        <f t="shared" si="611"/>
        <v>3</v>
      </c>
      <c r="FR1334" s="101" t="str">
        <f t="shared" si="618"/>
        <v>朱仙专属武器-魂珠-5 8级</v>
      </c>
      <c r="FS1334" s="101">
        <f t="shared" si="619"/>
        <v>5</v>
      </c>
      <c r="FT1334" s="101">
        <f t="shared" si="620"/>
        <v>8</v>
      </c>
      <c r="FU1334" s="101" t="str">
        <f t="shared" si="612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613"/>
        <v>专属强化石2</v>
      </c>
      <c r="FX1334" s="101">
        <f t="shared" si="614"/>
        <v>11</v>
      </c>
      <c r="FY1334" s="101" t="str">
        <f t="shared" si="615"/>
        <v>专属强化石3</v>
      </c>
      <c r="FZ1334" s="101">
        <f t="shared" si="616"/>
        <v>7</v>
      </c>
      <c r="GA1334" s="101">
        <f t="shared" si="621"/>
        <v>0.02</v>
      </c>
      <c r="GB1334" s="101">
        <f t="shared" si="622"/>
        <v>1</v>
      </c>
      <c r="GC1334" s="101">
        <f t="shared" si="623"/>
        <v>72</v>
      </c>
      <c r="GD1334" s="101">
        <f t="shared" si="624"/>
        <v>0</v>
      </c>
      <c r="GE1334" s="101">
        <f t="shared" si="625"/>
        <v>1</v>
      </c>
      <c r="GF1334" s="101">
        <f t="shared" si="626"/>
        <v>17</v>
      </c>
      <c r="GG1334" s="101">
        <f t="shared" si="627"/>
        <v>1.04E-2</v>
      </c>
      <c r="GH1334" s="101">
        <f t="shared" si="628"/>
        <v>1</v>
      </c>
      <c r="GI1334" s="101">
        <f t="shared" si="629"/>
        <v>34</v>
      </c>
      <c r="GJ1334" s="101">
        <f t="shared" si="630"/>
        <v>4.1700000000000001E-2</v>
      </c>
      <c r="GK1334" s="101">
        <f t="shared" si="631"/>
        <v>1</v>
      </c>
      <c r="GL1334" s="101">
        <f t="shared" si="632"/>
        <v>72</v>
      </c>
    </row>
    <row r="1335" spans="170:194" ht="16.5" x14ac:dyDescent="0.2">
      <c r="FN1335" s="101">
        <v>1330</v>
      </c>
      <c r="FO1335" s="101">
        <f t="shared" si="617"/>
        <v>45</v>
      </c>
      <c r="FP1335" s="101">
        <f t="shared" si="610"/>
        <v>17</v>
      </c>
      <c r="FQ1335" s="14">
        <f t="shared" si="611"/>
        <v>3</v>
      </c>
      <c r="FR1335" s="101" t="str">
        <f t="shared" si="618"/>
        <v>朱仙专属武器-魂珠-5 9级</v>
      </c>
      <c r="FS1335" s="101">
        <f t="shared" si="619"/>
        <v>5</v>
      </c>
      <c r="FT1335" s="101">
        <f t="shared" si="620"/>
        <v>9</v>
      </c>
      <c r="FU1335" s="101" t="str">
        <f t="shared" si="612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613"/>
        <v>专属强化石2</v>
      </c>
      <c r="FX1335" s="101">
        <f t="shared" si="614"/>
        <v>14</v>
      </c>
      <c r="FY1335" s="101" t="str">
        <f t="shared" si="615"/>
        <v>专属强化石3</v>
      </c>
      <c r="FZ1335" s="101">
        <f t="shared" si="616"/>
        <v>9</v>
      </c>
      <c r="GA1335" s="101">
        <f t="shared" si="621"/>
        <v>0.02</v>
      </c>
      <c r="GB1335" s="101">
        <f t="shared" si="622"/>
        <v>1</v>
      </c>
      <c r="GC1335" s="101">
        <f t="shared" si="623"/>
        <v>91</v>
      </c>
      <c r="GD1335" s="101">
        <f t="shared" si="624"/>
        <v>0</v>
      </c>
      <c r="GE1335" s="101">
        <f t="shared" si="625"/>
        <v>1</v>
      </c>
      <c r="GF1335" s="101">
        <f t="shared" si="626"/>
        <v>21</v>
      </c>
      <c r="GG1335" s="101">
        <f t="shared" si="627"/>
        <v>8.3000000000000001E-3</v>
      </c>
      <c r="GH1335" s="101">
        <f t="shared" si="628"/>
        <v>1</v>
      </c>
      <c r="GI1335" s="101">
        <f t="shared" si="629"/>
        <v>42</v>
      </c>
      <c r="GJ1335" s="101">
        <f t="shared" si="630"/>
        <v>3.3099999999999997E-2</v>
      </c>
      <c r="GK1335" s="101">
        <f t="shared" si="631"/>
        <v>1</v>
      </c>
      <c r="GL1335" s="101">
        <f t="shared" si="632"/>
        <v>91</v>
      </c>
    </row>
    <row r="1336" spans="170:194" ht="16.5" x14ac:dyDescent="0.2">
      <c r="FN1336" s="101">
        <v>1331</v>
      </c>
      <c r="FO1336" s="101">
        <f t="shared" si="617"/>
        <v>0</v>
      </c>
      <c r="FP1336" s="101">
        <f t="shared" si="610"/>
        <v>17</v>
      </c>
      <c r="FQ1336" s="14">
        <f t="shared" si="611"/>
        <v>3</v>
      </c>
      <c r="FR1336" s="101" t="str">
        <f t="shared" si="618"/>
        <v>朱仙专属武器-魂珠-6 0级</v>
      </c>
      <c r="FS1336" s="101">
        <f t="shared" si="619"/>
        <v>6</v>
      </c>
      <c r="FT1336" s="101">
        <f t="shared" si="620"/>
        <v>0</v>
      </c>
      <c r="FU1336" s="101" t="str">
        <f t="shared" si="612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613"/>
        <v/>
      </c>
      <c r="FX1336" s="101" t="str">
        <f t="shared" si="614"/>
        <v/>
      </c>
      <c r="FY1336" s="101" t="str">
        <f t="shared" si="615"/>
        <v/>
      </c>
      <c r="FZ1336" s="101" t="str">
        <f t="shared" si="616"/>
        <v/>
      </c>
      <c r="GA1336" s="101" t="str">
        <f t="shared" si="621"/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26"/>
        <v/>
      </c>
      <c r="GG1336" s="101" t="str">
        <f t="shared" si="627"/>
        <v/>
      </c>
      <c r="GH1336" s="101" t="str">
        <f t="shared" si="628"/>
        <v/>
      </c>
      <c r="GI1336" s="101" t="str">
        <f t="shared" si="629"/>
        <v/>
      </c>
      <c r="GJ1336" s="101" t="str">
        <f t="shared" si="630"/>
        <v/>
      </c>
      <c r="GK1336" s="101" t="str">
        <f t="shared" si="631"/>
        <v/>
      </c>
      <c r="GL1336" s="101" t="str">
        <f t="shared" si="632"/>
        <v/>
      </c>
    </row>
    <row r="1337" spans="170:194" ht="16.5" x14ac:dyDescent="0.2">
      <c r="FN1337" s="101">
        <v>1332</v>
      </c>
      <c r="FO1337" s="101">
        <f t="shared" si="617"/>
        <v>46</v>
      </c>
      <c r="FP1337" s="101">
        <f t="shared" si="610"/>
        <v>17</v>
      </c>
      <c r="FQ1337" s="14">
        <f t="shared" si="611"/>
        <v>3</v>
      </c>
      <c r="FR1337" s="101" t="str">
        <f t="shared" si="618"/>
        <v>朱仙专属武器-魂珠-6 1级</v>
      </c>
      <c r="FS1337" s="101">
        <f t="shared" si="619"/>
        <v>6</v>
      </c>
      <c r="FT1337" s="101">
        <f t="shared" si="620"/>
        <v>1</v>
      </c>
      <c r="FU1337" s="101" t="str">
        <f t="shared" si="612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613"/>
        <v>专属强化石3</v>
      </c>
      <c r="FX1337" s="101">
        <f t="shared" si="614"/>
        <v>5</v>
      </c>
      <c r="FY1337" s="101" t="str">
        <f t="shared" si="615"/>
        <v>专属强化石4</v>
      </c>
      <c r="FZ1337" s="101">
        <f t="shared" si="616"/>
        <v>1</v>
      </c>
      <c r="GA1337" s="101">
        <f t="shared" si="621"/>
        <v>0.17</v>
      </c>
      <c r="GB1337" s="101">
        <f t="shared" si="622"/>
        <v>1</v>
      </c>
      <c r="GC1337" s="101">
        <f t="shared" si="623"/>
        <v>9</v>
      </c>
      <c r="GD1337" s="101">
        <f t="shared" si="624"/>
        <v>0</v>
      </c>
      <c r="GE1337" s="101">
        <f t="shared" si="625"/>
        <v>1</v>
      </c>
      <c r="GF1337" s="101">
        <f t="shared" si="626"/>
        <v>2</v>
      </c>
      <c r="GG1337" s="101">
        <f t="shared" si="627"/>
        <v>8.2900000000000001E-2</v>
      </c>
      <c r="GH1337" s="101">
        <f t="shared" si="628"/>
        <v>1</v>
      </c>
      <c r="GI1337" s="101">
        <f t="shared" si="629"/>
        <v>4</v>
      </c>
      <c r="GJ1337" s="101">
        <f t="shared" si="630"/>
        <v>0.33139999999999997</v>
      </c>
      <c r="GK1337" s="101">
        <f t="shared" si="631"/>
        <v>1</v>
      </c>
      <c r="GL1337" s="101">
        <f t="shared" si="632"/>
        <v>9</v>
      </c>
    </row>
    <row r="1338" spans="170:194" ht="16.5" x14ac:dyDescent="0.2">
      <c r="FN1338" s="101">
        <v>1333</v>
      </c>
      <c r="FO1338" s="101">
        <f t="shared" si="617"/>
        <v>47</v>
      </c>
      <c r="FP1338" s="101">
        <f t="shared" si="610"/>
        <v>17</v>
      </c>
      <c r="FQ1338" s="14">
        <f t="shared" si="611"/>
        <v>3</v>
      </c>
      <c r="FR1338" s="101" t="str">
        <f t="shared" si="618"/>
        <v>朱仙专属武器-魂珠-6 2级</v>
      </c>
      <c r="FS1338" s="101">
        <f t="shared" si="619"/>
        <v>6</v>
      </c>
      <c r="FT1338" s="101">
        <f t="shared" si="620"/>
        <v>2</v>
      </c>
      <c r="FU1338" s="101" t="str">
        <f t="shared" si="612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613"/>
        <v>专属强化石3</v>
      </c>
      <c r="FX1338" s="101">
        <f t="shared" si="614"/>
        <v>10</v>
      </c>
      <c r="FY1338" s="101" t="str">
        <f t="shared" si="615"/>
        <v>专属强化石4</v>
      </c>
      <c r="FZ1338" s="101">
        <f t="shared" si="616"/>
        <v>2</v>
      </c>
      <c r="GA1338" s="101">
        <f t="shared" si="621"/>
        <v>0.17</v>
      </c>
      <c r="GB1338" s="101">
        <f t="shared" si="622"/>
        <v>1</v>
      </c>
      <c r="GC1338" s="101">
        <f t="shared" si="623"/>
        <v>9</v>
      </c>
      <c r="GD1338" s="101">
        <f t="shared" si="624"/>
        <v>0</v>
      </c>
      <c r="GE1338" s="101">
        <f t="shared" si="625"/>
        <v>1</v>
      </c>
      <c r="GF1338" s="101">
        <f t="shared" si="626"/>
        <v>2</v>
      </c>
      <c r="GG1338" s="101">
        <f t="shared" si="627"/>
        <v>8.2900000000000001E-2</v>
      </c>
      <c r="GH1338" s="101">
        <f t="shared" si="628"/>
        <v>1</v>
      </c>
      <c r="GI1338" s="101">
        <f t="shared" si="629"/>
        <v>4</v>
      </c>
      <c r="GJ1338" s="101">
        <f t="shared" si="630"/>
        <v>0.33139999999999997</v>
      </c>
      <c r="GK1338" s="101">
        <f t="shared" si="631"/>
        <v>1</v>
      </c>
      <c r="GL1338" s="101">
        <f t="shared" si="632"/>
        <v>9</v>
      </c>
    </row>
    <row r="1339" spans="170:194" ht="16.5" x14ac:dyDescent="0.2">
      <c r="FN1339" s="101">
        <v>1334</v>
      </c>
      <c r="FO1339" s="101">
        <f t="shared" si="617"/>
        <v>48</v>
      </c>
      <c r="FP1339" s="101">
        <f t="shared" si="610"/>
        <v>17</v>
      </c>
      <c r="FQ1339" s="14">
        <f t="shared" si="611"/>
        <v>3</v>
      </c>
      <c r="FR1339" s="101" t="str">
        <f t="shared" si="618"/>
        <v>朱仙专属武器-魂珠-6 3级</v>
      </c>
      <c r="FS1339" s="101">
        <f t="shared" si="619"/>
        <v>6</v>
      </c>
      <c r="FT1339" s="101">
        <f t="shared" si="620"/>
        <v>3</v>
      </c>
      <c r="FU1339" s="101" t="str">
        <f t="shared" si="612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613"/>
        <v>专属强化石3</v>
      </c>
      <c r="FX1339" s="101">
        <f t="shared" si="614"/>
        <v>10</v>
      </c>
      <c r="FY1339" s="101" t="str">
        <f t="shared" si="615"/>
        <v>专属强化石4</v>
      </c>
      <c r="FZ1339" s="101">
        <f t="shared" si="616"/>
        <v>2</v>
      </c>
      <c r="GA1339" s="101">
        <f t="shared" si="621"/>
        <v>0.11</v>
      </c>
      <c r="GB1339" s="101">
        <f t="shared" si="622"/>
        <v>1</v>
      </c>
      <c r="GC1339" s="101">
        <f t="shared" si="623"/>
        <v>14</v>
      </c>
      <c r="GD1339" s="101">
        <f t="shared" si="624"/>
        <v>0</v>
      </c>
      <c r="GE1339" s="101">
        <f t="shared" si="625"/>
        <v>1</v>
      </c>
      <c r="GF1339" s="101">
        <f t="shared" si="626"/>
        <v>3</v>
      </c>
      <c r="GG1339" s="101">
        <f t="shared" si="627"/>
        <v>5.5199999999999999E-2</v>
      </c>
      <c r="GH1339" s="101">
        <f t="shared" si="628"/>
        <v>1</v>
      </c>
      <c r="GI1339" s="101">
        <f t="shared" si="629"/>
        <v>6</v>
      </c>
      <c r="GJ1339" s="101">
        <f t="shared" si="630"/>
        <v>0.221</v>
      </c>
      <c r="GK1339" s="101">
        <f t="shared" si="631"/>
        <v>1</v>
      </c>
      <c r="GL1339" s="101">
        <f t="shared" si="632"/>
        <v>14</v>
      </c>
    </row>
    <row r="1340" spans="170:194" ht="16.5" x14ac:dyDescent="0.2">
      <c r="FN1340" s="101">
        <v>1335</v>
      </c>
      <c r="FO1340" s="101">
        <f t="shared" si="617"/>
        <v>49</v>
      </c>
      <c r="FP1340" s="101">
        <f t="shared" si="610"/>
        <v>17</v>
      </c>
      <c r="FQ1340" s="14">
        <f t="shared" si="611"/>
        <v>3</v>
      </c>
      <c r="FR1340" s="101" t="str">
        <f t="shared" si="618"/>
        <v>朱仙专属武器-魂珠-6 4级</v>
      </c>
      <c r="FS1340" s="101">
        <f t="shared" si="619"/>
        <v>6</v>
      </c>
      <c r="FT1340" s="101">
        <f t="shared" si="620"/>
        <v>4</v>
      </c>
      <c r="FU1340" s="101" t="str">
        <f t="shared" si="612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613"/>
        <v>专属强化石3</v>
      </c>
      <c r="FX1340" s="101">
        <f t="shared" si="614"/>
        <v>15</v>
      </c>
      <c r="FY1340" s="101" t="str">
        <f t="shared" si="615"/>
        <v>专属强化石4</v>
      </c>
      <c r="FZ1340" s="101">
        <f t="shared" si="616"/>
        <v>3</v>
      </c>
      <c r="GA1340" s="101">
        <f t="shared" si="621"/>
        <v>0.1</v>
      </c>
      <c r="GB1340" s="101">
        <f t="shared" si="622"/>
        <v>1</v>
      </c>
      <c r="GC1340" s="101">
        <f t="shared" si="623"/>
        <v>15</v>
      </c>
      <c r="GD1340" s="101">
        <f t="shared" si="624"/>
        <v>0</v>
      </c>
      <c r="GE1340" s="101">
        <f t="shared" si="625"/>
        <v>1</v>
      </c>
      <c r="GF1340" s="101">
        <f t="shared" si="626"/>
        <v>4</v>
      </c>
      <c r="GG1340" s="101">
        <f t="shared" si="627"/>
        <v>4.9700000000000001E-2</v>
      </c>
      <c r="GH1340" s="101">
        <f t="shared" si="628"/>
        <v>1</v>
      </c>
      <c r="GI1340" s="101">
        <f t="shared" si="629"/>
        <v>7</v>
      </c>
      <c r="GJ1340" s="101">
        <f t="shared" si="630"/>
        <v>0.19889999999999999</v>
      </c>
      <c r="GK1340" s="101">
        <f t="shared" si="631"/>
        <v>1</v>
      </c>
      <c r="GL1340" s="101">
        <f t="shared" si="632"/>
        <v>15</v>
      </c>
    </row>
    <row r="1341" spans="170:194" ht="16.5" x14ac:dyDescent="0.2">
      <c r="FN1341" s="101">
        <v>1336</v>
      </c>
      <c r="FO1341" s="101">
        <f t="shared" si="617"/>
        <v>50</v>
      </c>
      <c r="FP1341" s="101">
        <f t="shared" si="610"/>
        <v>17</v>
      </c>
      <c r="FQ1341" s="14">
        <f t="shared" si="611"/>
        <v>3</v>
      </c>
      <c r="FR1341" s="101" t="str">
        <f t="shared" si="618"/>
        <v>朱仙专属武器-魂珠-6 5级</v>
      </c>
      <c r="FS1341" s="101">
        <f t="shared" si="619"/>
        <v>6</v>
      </c>
      <c r="FT1341" s="101">
        <f t="shared" si="620"/>
        <v>5</v>
      </c>
      <c r="FU1341" s="101" t="str">
        <f t="shared" si="612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613"/>
        <v>专属强化石3</v>
      </c>
      <c r="FX1341" s="101">
        <f t="shared" si="614"/>
        <v>15</v>
      </c>
      <c r="FY1341" s="101" t="str">
        <f t="shared" si="615"/>
        <v>专属强化石4</v>
      </c>
      <c r="FZ1341" s="101">
        <f t="shared" si="616"/>
        <v>3</v>
      </c>
      <c r="GA1341" s="101">
        <f t="shared" si="621"/>
        <v>0.06</v>
      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  <c r="GE1341" s="101">
        <f t="shared" si="625"/>
        <v>1</v>
      </c>
      <c r="GF1341" s="101">
        <f t="shared" si="626"/>
        <v>6</v>
      </c>
      <c r="GG1341" s="101">
        <f t="shared" si="627"/>
        <v>3.1099999999999999E-2</v>
      </c>
      <c r="GH1341" s="101">
        <f t="shared" si="628"/>
        <v>1</v>
      </c>
      <c r="GI1341" s="101">
        <f t="shared" si="629"/>
        <v>11</v>
      </c>
      <c r="GJ1341" s="101">
        <f t="shared" si="630"/>
        <v>0.12429999999999999</v>
      </c>
      <c r="GK1341" s="101">
        <f t="shared" si="631"/>
        <v>1</v>
      </c>
      <c r="GL1341" s="101">
        <f t="shared" si="632"/>
        <v>24</v>
      </c>
    </row>
    <row r="1342" spans="170:194" ht="16.5" x14ac:dyDescent="0.2">
      <c r="FN1342" s="101">
        <v>1337</v>
      </c>
      <c r="FO1342" s="101">
        <f t="shared" si="617"/>
        <v>51</v>
      </c>
      <c r="FP1342" s="101">
        <f t="shared" si="610"/>
        <v>17</v>
      </c>
      <c r="FQ1342" s="14">
        <f t="shared" si="611"/>
        <v>3</v>
      </c>
      <c r="FR1342" s="101" t="str">
        <f t="shared" si="618"/>
        <v>朱仙专属武器-魂珠-6 6级</v>
      </c>
      <c r="FS1342" s="101">
        <f t="shared" si="619"/>
        <v>6</v>
      </c>
      <c r="FT1342" s="101">
        <f t="shared" si="620"/>
        <v>6</v>
      </c>
      <c r="FU1342" s="101" t="str">
        <f t="shared" si="612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613"/>
        <v>专属强化石3</v>
      </c>
      <c r="FX1342" s="101">
        <f t="shared" si="614"/>
        <v>20</v>
      </c>
      <c r="FY1342" s="101" t="str">
        <f t="shared" si="615"/>
        <v>专属强化石4</v>
      </c>
      <c r="FZ1342" s="101">
        <f t="shared" si="616"/>
        <v>4</v>
      </c>
      <c r="GA1342" s="101">
        <f t="shared" si="621"/>
        <v>0.05</v>
      </c>
      <c r="GB1342" s="101">
        <f t="shared" si="622"/>
        <v>1</v>
      </c>
      <c r="GC1342" s="101">
        <f t="shared" si="623"/>
        <v>29</v>
      </c>
      <c r="GD1342" s="101">
        <f t="shared" si="624"/>
        <v>0</v>
      </c>
      <c r="GE1342" s="101">
        <f t="shared" si="625"/>
        <v>1</v>
      </c>
      <c r="GF1342" s="101">
        <f t="shared" si="626"/>
        <v>7</v>
      </c>
      <c r="GG1342" s="101">
        <f t="shared" si="627"/>
        <v>2.5499999999999998E-2</v>
      </c>
      <c r="GH1342" s="101">
        <f t="shared" si="628"/>
        <v>1</v>
      </c>
      <c r="GI1342" s="101">
        <f t="shared" si="629"/>
        <v>14</v>
      </c>
      <c r="GJ1342" s="101">
        <f t="shared" si="630"/>
        <v>0.10199999999999999</v>
      </c>
      <c r="GK1342" s="101">
        <f t="shared" si="631"/>
        <v>1</v>
      </c>
      <c r="GL1342" s="101">
        <f t="shared" si="632"/>
        <v>29</v>
      </c>
    </row>
    <row r="1343" spans="170:194" ht="16.5" x14ac:dyDescent="0.2">
      <c r="FN1343" s="101">
        <v>1338</v>
      </c>
      <c r="FO1343" s="101">
        <f t="shared" si="617"/>
        <v>52</v>
      </c>
      <c r="FP1343" s="101">
        <f t="shared" si="610"/>
        <v>17</v>
      </c>
      <c r="FQ1343" s="14">
        <f t="shared" si="611"/>
        <v>3</v>
      </c>
      <c r="FR1343" s="101" t="str">
        <f t="shared" si="618"/>
        <v>朱仙专属武器-魂珠-6 7级</v>
      </c>
      <c r="FS1343" s="101">
        <f t="shared" si="619"/>
        <v>6</v>
      </c>
      <c r="FT1343" s="101">
        <f t="shared" si="620"/>
        <v>7</v>
      </c>
      <c r="FU1343" s="101" t="str">
        <f t="shared" si="612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613"/>
        <v>专属强化石3</v>
      </c>
      <c r="FX1343" s="101">
        <f t="shared" si="614"/>
        <v>25</v>
      </c>
      <c r="FY1343" s="101" t="str">
        <f t="shared" si="615"/>
        <v>专属强化石4</v>
      </c>
      <c r="FZ1343" s="101">
        <f t="shared" si="616"/>
        <v>5</v>
      </c>
      <c r="GA1343" s="101">
        <f t="shared" si="621"/>
        <v>0.04</v>
      </c>
      <c r="GB1343" s="101">
        <f t="shared" si="622"/>
        <v>1</v>
      </c>
      <c r="GC1343" s="101">
        <f t="shared" si="623"/>
        <v>38</v>
      </c>
      <c r="GD1343" s="101">
        <f t="shared" si="624"/>
        <v>0</v>
      </c>
      <c r="GE1343" s="101">
        <f t="shared" si="625"/>
        <v>1</v>
      </c>
      <c r="GF1343" s="101">
        <f t="shared" si="626"/>
        <v>9</v>
      </c>
      <c r="GG1343" s="101">
        <f t="shared" si="627"/>
        <v>1.9699999999999999E-2</v>
      </c>
      <c r="GH1343" s="101">
        <f t="shared" si="628"/>
        <v>1</v>
      </c>
      <c r="GI1343" s="101">
        <f t="shared" si="629"/>
        <v>18</v>
      </c>
      <c r="GJ1343" s="101">
        <f t="shared" si="630"/>
        <v>7.8899999999999998E-2</v>
      </c>
      <c r="GK1343" s="101">
        <f t="shared" si="631"/>
        <v>1</v>
      </c>
      <c r="GL1343" s="101">
        <f t="shared" si="632"/>
        <v>38</v>
      </c>
    </row>
    <row r="1344" spans="170:194" ht="16.5" x14ac:dyDescent="0.2">
      <c r="FN1344" s="101">
        <v>1339</v>
      </c>
      <c r="FO1344" s="101">
        <f t="shared" si="617"/>
        <v>53</v>
      </c>
      <c r="FP1344" s="101">
        <f t="shared" si="610"/>
        <v>17</v>
      </c>
      <c r="FQ1344" s="14">
        <f t="shared" si="611"/>
        <v>3</v>
      </c>
      <c r="FR1344" s="101" t="str">
        <f t="shared" si="618"/>
        <v>朱仙专属武器-魂珠-6 8级</v>
      </c>
      <c r="FS1344" s="101">
        <f t="shared" si="619"/>
        <v>6</v>
      </c>
      <c r="FT1344" s="101">
        <f t="shared" si="620"/>
        <v>8</v>
      </c>
      <c r="FU1344" s="101" t="str">
        <f t="shared" si="612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613"/>
        <v>专属强化石3</v>
      </c>
      <c r="FX1344" s="101">
        <f t="shared" si="614"/>
        <v>35</v>
      </c>
      <c r="FY1344" s="101" t="str">
        <f t="shared" si="615"/>
        <v>专属强化石4</v>
      </c>
      <c r="FZ1344" s="101">
        <f t="shared" si="616"/>
        <v>7</v>
      </c>
      <c r="GA1344" s="101">
        <f t="shared" si="621"/>
        <v>0.03</v>
      </c>
      <c r="GB1344" s="101">
        <f t="shared" si="622"/>
        <v>1</v>
      </c>
      <c r="GC1344" s="101">
        <f t="shared" si="623"/>
        <v>44</v>
      </c>
      <c r="GD1344" s="101">
        <f t="shared" si="624"/>
        <v>0</v>
      </c>
      <c r="GE1344" s="101">
        <f t="shared" si="625"/>
        <v>1</v>
      </c>
      <c r="GF1344" s="101">
        <f t="shared" si="626"/>
        <v>10</v>
      </c>
      <c r="GG1344" s="101">
        <f t="shared" si="627"/>
        <v>1.7100000000000001E-2</v>
      </c>
      <c r="GH1344" s="101">
        <f t="shared" si="628"/>
        <v>1</v>
      </c>
      <c r="GI1344" s="101">
        <f t="shared" si="629"/>
        <v>21</v>
      </c>
      <c r="GJ1344" s="101">
        <f t="shared" si="630"/>
        <v>6.8199999999999997E-2</v>
      </c>
      <c r="GK1344" s="101">
        <f t="shared" si="631"/>
        <v>1</v>
      </c>
      <c r="GL1344" s="101">
        <f t="shared" si="632"/>
        <v>44</v>
      </c>
    </row>
    <row r="1345" spans="170:194" ht="16.5" x14ac:dyDescent="0.2">
      <c r="FN1345" s="101">
        <v>1340</v>
      </c>
      <c r="FO1345" s="101">
        <f t="shared" si="617"/>
        <v>54</v>
      </c>
      <c r="FP1345" s="101">
        <f t="shared" si="610"/>
        <v>17</v>
      </c>
      <c r="FQ1345" s="14">
        <f t="shared" si="611"/>
        <v>3</v>
      </c>
      <c r="FR1345" s="101" t="str">
        <f t="shared" si="618"/>
        <v>朱仙专属武器-魂珠-6 9级</v>
      </c>
      <c r="FS1345" s="101">
        <f t="shared" si="619"/>
        <v>6</v>
      </c>
      <c r="FT1345" s="101">
        <f t="shared" si="620"/>
        <v>9</v>
      </c>
      <c r="FU1345" s="101" t="str">
        <f t="shared" si="612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613"/>
        <v>专属强化石3</v>
      </c>
      <c r="FX1345" s="101">
        <f t="shared" si="614"/>
        <v>40</v>
      </c>
      <c r="FY1345" s="101" t="str">
        <f t="shared" si="615"/>
        <v>专属强化石4</v>
      </c>
      <c r="FZ1345" s="101">
        <f t="shared" si="616"/>
        <v>8</v>
      </c>
      <c r="GA1345" s="101">
        <f t="shared" si="621"/>
        <v>0.02</v>
      </c>
      <c r="GB1345" s="101">
        <f t="shared" si="622"/>
        <v>1</v>
      </c>
      <c r="GC1345" s="101">
        <f t="shared" si="623"/>
        <v>62</v>
      </c>
      <c r="GD1345" s="101">
        <f t="shared" si="624"/>
        <v>0</v>
      </c>
      <c r="GE1345" s="101">
        <f t="shared" si="625"/>
        <v>1</v>
      </c>
      <c r="GF1345" s="101">
        <f t="shared" si="626"/>
        <v>15</v>
      </c>
      <c r="GG1345" s="101">
        <f t="shared" si="627"/>
        <v>1.21E-2</v>
      </c>
      <c r="GH1345" s="101">
        <f t="shared" si="628"/>
        <v>1</v>
      </c>
      <c r="GI1345" s="101">
        <f t="shared" si="629"/>
        <v>29</v>
      </c>
      <c r="GJ1345" s="101">
        <f t="shared" si="630"/>
        <v>4.82E-2</v>
      </c>
      <c r="GK1345" s="101">
        <f t="shared" si="631"/>
        <v>1</v>
      </c>
      <c r="GL1345" s="101">
        <f t="shared" si="632"/>
        <v>62</v>
      </c>
    </row>
    <row r="1346" spans="170:194" ht="16.5" x14ac:dyDescent="0.2">
      <c r="FN1346" s="101">
        <v>1341</v>
      </c>
      <c r="FO1346" s="101">
        <f t="shared" si="617"/>
        <v>0</v>
      </c>
      <c r="FP1346" s="101">
        <f t="shared" si="610"/>
        <v>17</v>
      </c>
      <c r="FQ1346" s="14">
        <f t="shared" si="611"/>
        <v>3</v>
      </c>
      <c r="FR1346" s="101" t="str">
        <f t="shared" si="618"/>
        <v>朱仙专属武器-魂珠-7 0级</v>
      </c>
      <c r="FS1346" s="101">
        <f t="shared" si="619"/>
        <v>7</v>
      </c>
      <c r="FT1346" s="101">
        <f t="shared" si="620"/>
        <v>0</v>
      </c>
      <c r="FU1346" s="101" t="str">
        <f t="shared" si="612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613"/>
        <v/>
      </c>
      <c r="FX1346" s="101" t="str">
        <f t="shared" si="614"/>
        <v/>
      </c>
      <c r="FY1346" s="101" t="str">
        <f t="shared" si="615"/>
        <v/>
      </c>
      <c r="FZ1346" s="101" t="str">
        <f t="shared" si="616"/>
        <v/>
      </c>
      <c r="GA1346" s="101" t="str">
        <f t="shared" si="621"/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26"/>
        <v/>
      </c>
      <c r="GG1346" s="101" t="str">
        <f t="shared" si="627"/>
        <v/>
      </c>
      <c r="GH1346" s="101" t="str">
        <f t="shared" si="628"/>
        <v/>
      </c>
      <c r="GI1346" s="101" t="str">
        <f t="shared" si="629"/>
        <v/>
      </c>
      <c r="GJ1346" s="101" t="str">
        <f t="shared" si="630"/>
        <v/>
      </c>
      <c r="GK1346" s="101" t="str">
        <f t="shared" si="631"/>
        <v/>
      </c>
      <c r="GL1346" s="101" t="str">
        <f t="shared" si="632"/>
        <v/>
      </c>
    </row>
    <row r="1347" spans="170:194" ht="16.5" x14ac:dyDescent="0.2">
      <c r="FN1347" s="101">
        <v>1342</v>
      </c>
      <c r="FO1347" s="101">
        <f t="shared" si="617"/>
        <v>55</v>
      </c>
      <c r="FP1347" s="101">
        <f t="shared" si="610"/>
        <v>17</v>
      </c>
      <c r="FQ1347" s="14">
        <f t="shared" si="611"/>
        <v>3</v>
      </c>
      <c r="FR1347" s="101" t="str">
        <f t="shared" si="618"/>
        <v>朱仙专属武器-魂珠-7 1级</v>
      </c>
      <c r="FS1347" s="101">
        <f t="shared" si="619"/>
        <v>7</v>
      </c>
      <c r="FT1347" s="101">
        <f t="shared" si="620"/>
        <v>1</v>
      </c>
      <c r="FU1347" s="101" t="str">
        <f t="shared" si="612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613"/>
        <v>专属强化石3</v>
      </c>
      <c r="FX1347" s="101">
        <f t="shared" si="614"/>
        <v>6</v>
      </c>
      <c r="FY1347" s="101" t="str">
        <f t="shared" si="615"/>
        <v>专属强化石4</v>
      </c>
      <c r="FZ1347" s="101">
        <f t="shared" si="616"/>
        <v>2</v>
      </c>
      <c r="GA1347" s="101">
        <f t="shared" si="621"/>
        <v>0.2</v>
      </c>
      <c r="GB1347" s="101">
        <f t="shared" si="622"/>
        <v>1</v>
      </c>
      <c r="GC1347" s="101">
        <f t="shared" si="623"/>
        <v>8</v>
      </c>
      <c r="GD1347" s="101">
        <f t="shared" si="624"/>
        <v>0</v>
      </c>
      <c r="GE1347" s="101">
        <f t="shared" si="625"/>
        <v>1</v>
      </c>
      <c r="GF1347" s="101">
        <f t="shared" si="626"/>
        <v>2</v>
      </c>
      <c r="GG1347" s="101">
        <f t="shared" si="627"/>
        <v>9.9400000000000002E-2</v>
      </c>
      <c r="GH1347" s="101">
        <f t="shared" si="628"/>
        <v>1</v>
      </c>
      <c r="GI1347" s="101">
        <f t="shared" si="629"/>
        <v>4</v>
      </c>
      <c r="GJ1347" s="101">
        <f t="shared" si="630"/>
        <v>0.3977</v>
      </c>
      <c r="GK1347" s="101">
        <f t="shared" si="631"/>
        <v>1</v>
      </c>
      <c r="GL1347" s="101">
        <f t="shared" si="632"/>
        <v>8</v>
      </c>
    </row>
    <row r="1348" spans="170:194" ht="16.5" x14ac:dyDescent="0.2">
      <c r="FN1348" s="101">
        <v>1343</v>
      </c>
      <c r="FO1348" s="101">
        <f t="shared" si="617"/>
        <v>56</v>
      </c>
      <c r="FP1348" s="101">
        <f t="shared" si="610"/>
        <v>17</v>
      </c>
      <c r="FQ1348" s="14">
        <f t="shared" si="611"/>
        <v>3</v>
      </c>
      <c r="FR1348" s="101" t="str">
        <f t="shared" si="618"/>
        <v>朱仙专属武器-魂珠-7 2级</v>
      </c>
      <c r="FS1348" s="101">
        <f t="shared" si="619"/>
        <v>7</v>
      </c>
      <c r="FT1348" s="101">
        <f t="shared" si="620"/>
        <v>2</v>
      </c>
      <c r="FU1348" s="101" t="str">
        <f t="shared" si="612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613"/>
        <v>专属强化石3</v>
      </c>
      <c r="FX1348" s="101">
        <f t="shared" si="614"/>
        <v>6</v>
      </c>
      <c r="FY1348" s="101" t="str">
        <f t="shared" si="615"/>
        <v>专属强化石4</v>
      </c>
      <c r="FZ1348" s="101">
        <f t="shared" si="616"/>
        <v>2</v>
      </c>
      <c r="GA1348" s="101">
        <f t="shared" si="621"/>
        <v>0.1</v>
      </c>
      <c r="GB1348" s="101">
        <f t="shared" si="622"/>
        <v>1</v>
      </c>
      <c r="GC1348" s="101">
        <f t="shared" si="623"/>
        <v>15</v>
      </c>
      <c r="GD1348" s="101">
        <f t="shared" si="624"/>
        <v>0</v>
      </c>
      <c r="GE1348" s="101">
        <f t="shared" si="625"/>
        <v>1</v>
      </c>
      <c r="GF1348" s="101">
        <f t="shared" si="626"/>
        <v>4</v>
      </c>
      <c r="GG1348" s="101">
        <f t="shared" si="627"/>
        <v>4.9700000000000001E-2</v>
      </c>
      <c r="GH1348" s="101">
        <f t="shared" si="628"/>
        <v>1</v>
      </c>
      <c r="GI1348" s="101">
        <f t="shared" si="629"/>
        <v>7</v>
      </c>
      <c r="GJ1348" s="101">
        <f t="shared" si="630"/>
        <v>0.19889999999999999</v>
      </c>
      <c r="GK1348" s="101">
        <f t="shared" si="631"/>
        <v>1</v>
      </c>
      <c r="GL1348" s="101">
        <f t="shared" si="632"/>
        <v>15</v>
      </c>
    </row>
    <row r="1349" spans="170:194" ht="16.5" x14ac:dyDescent="0.2">
      <c r="FN1349" s="101">
        <v>1344</v>
      </c>
      <c r="FO1349" s="101">
        <f t="shared" si="617"/>
        <v>57</v>
      </c>
      <c r="FP1349" s="101">
        <f t="shared" si="610"/>
        <v>17</v>
      </c>
      <c r="FQ1349" s="14">
        <f t="shared" si="611"/>
        <v>3</v>
      </c>
      <c r="FR1349" s="101" t="str">
        <f t="shared" si="618"/>
        <v>朱仙专属武器-魂珠-7 3级</v>
      </c>
      <c r="FS1349" s="101">
        <f t="shared" si="619"/>
        <v>7</v>
      </c>
      <c r="FT1349" s="101">
        <f t="shared" si="620"/>
        <v>3</v>
      </c>
      <c r="FU1349" s="101" t="str">
        <f t="shared" si="612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613"/>
        <v>专属强化石3</v>
      </c>
      <c r="FX1349" s="101">
        <f t="shared" si="614"/>
        <v>9</v>
      </c>
      <c r="FY1349" s="101" t="str">
        <f t="shared" si="615"/>
        <v>专属强化石4</v>
      </c>
      <c r="FZ1349" s="101">
        <f t="shared" si="616"/>
        <v>3</v>
      </c>
      <c r="GA1349" s="101">
        <f t="shared" si="621"/>
        <v>0.1</v>
      </c>
      <c r="GB1349" s="101">
        <f t="shared" si="622"/>
        <v>1</v>
      </c>
      <c r="GC1349" s="101">
        <f t="shared" si="623"/>
        <v>15</v>
      </c>
      <c r="GD1349" s="101">
        <f t="shared" si="624"/>
        <v>0</v>
      </c>
      <c r="GE1349" s="101">
        <f t="shared" si="625"/>
        <v>1</v>
      </c>
      <c r="GF1349" s="101">
        <f t="shared" si="626"/>
        <v>4</v>
      </c>
      <c r="GG1349" s="101">
        <f t="shared" si="627"/>
        <v>4.9700000000000001E-2</v>
      </c>
      <c r="GH1349" s="101">
        <f t="shared" si="628"/>
        <v>1</v>
      </c>
      <c r="GI1349" s="101">
        <f t="shared" si="629"/>
        <v>7</v>
      </c>
      <c r="GJ1349" s="101">
        <f t="shared" si="630"/>
        <v>0.19889999999999999</v>
      </c>
      <c r="GK1349" s="101">
        <f t="shared" si="631"/>
        <v>1</v>
      </c>
      <c r="GL1349" s="101">
        <f t="shared" si="632"/>
        <v>15</v>
      </c>
    </row>
    <row r="1350" spans="170:194" ht="16.5" x14ac:dyDescent="0.2">
      <c r="FN1350" s="101">
        <v>1345</v>
      </c>
      <c r="FO1350" s="101">
        <f t="shared" si="617"/>
        <v>58</v>
      </c>
      <c r="FP1350" s="101">
        <f t="shared" si="610"/>
        <v>17</v>
      </c>
      <c r="FQ1350" s="14">
        <f t="shared" si="611"/>
        <v>3</v>
      </c>
      <c r="FR1350" s="101" t="str">
        <f t="shared" si="618"/>
        <v>朱仙专属武器-魂珠-7 4级</v>
      </c>
      <c r="FS1350" s="101">
        <f t="shared" si="619"/>
        <v>7</v>
      </c>
      <c r="FT1350" s="101">
        <f t="shared" si="620"/>
        <v>4</v>
      </c>
      <c r="FU1350" s="101" t="str">
        <f t="shared" si="612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613"/>
        <v>专属强化石3</v>
      </c>
      <c r="FX1350" s="101">
        <f t="shared" si="614"/>
        <v>12</v>
      </c>
      <c r="FY1350" s="101" t="str">
        <f t="shared" si="615"/>
        <v>专属强化石4</v>
      </c>
      <c r="FZ1350" s="101">
        <f t="shared" si="616"/>
        <v>4</v>
      </c>
      <c r="GA1350" s="101">
        <f t="shared" si="621"/>
        <v>0.08</v>
      </c>
      <c r="GB1350" s="101">
        <f t="shared" si="622"/>
        <v>1</v>
      </c>
      <c r="GC1350" s="101">
        <f t="shared" si="623"/>
        <v>19</v>
      </c>
      <c r="GD1350" s="101">
        <f t="shared" si="624"/>
        <v>0</v>
      </c>
      <c r="GE1350" s="101">
        <f t="shared" si="625"/>
        <v>1</v>
      </c>
      <c r="GF1350" s="101">
        <f t="shared" si="626"/>
        <v>4</v>
      </c>
      <c r="GG1350" s="101">
        <f t="shared" si="627"/>
        <v>3.9800000000000002E-2</v>
      </c>
      <c r="GH1350" s="101">
        <f t="shared" si="628"/>
        <v>1</v>
      </c>
      <c r="GI1350" s="101">
        <f t="shared" si="629"/>
        <v>9</v>
      </c>
      <c r="GJ1350" s="101">
        <f t="shared" si="630"/>
        <v>0.15909999999999999</v>
      </c>
      <c r="GK1350" s="101">
        <f t="shared" si="631"/>
        <v>1</v>
      </c>
      <c r="GL1350" s="101">
        <f t="shared" si="632"/>
        <v>19</v>
      </c>
    </row>
    <row r="1351" spans="170:194" ht="16.5" x14ac:dyDescent="0.2">
      <c r="FN1351" s="101">
        <v>1346</v>
      </c>
      <c r="FO1351" s="101">
        <f t="shared" si="617"/>
        <v>59</v>
      </c>
      <c r="FP1351" s="101">
        <f t="shared" ref="FP1351:FP1414" si="633">INT((FN1351-1)/80+1)</f>
        <v>17</v>
      </c>
      <c r="FQ1351" s="14">
        <f t="shared" ref="FQ1351:FQ1414" si="634">INDEX($FJ$6:$FJ$26,FP1351)</f>
        <v>3</v>
      </c>
      <c r="FR1351" s="101" t="str">
        <f t="shared" si="618"/>
        <v>朱仙专属武器-魂珠-7 5级</v>
      </c>
      <c r="FS1351" s="101">
        <f t="shared" si="619"/>
        <v>7</v>
      </c>
      <c r="FT1351" s="101">
        <f t="shared" si="620"/>
        <v>5</v>
      </c>
      <c r="FU1351" s="101" t="str">
        <f t="shared" ref="FU1351:FU1414" si="635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636">IF($FT1351&gt;0,IF(INDEX($EI$6:$EI$77,$FO1351)&gt;=FW$3,INDEX(EL$6:EL$77,$FO1351),""),"")</f>
        <v>专属强化石3</v>
      </c>
      <c r="FX1351" s="101">
        <f t="shared" ref="FX1351:FX1414" si="637">IF($FT1351&gt;0,IF(INDEX($EI$6:$EI$77,$FO1351)&gt;=FX$3,INDEX(EM$6:EM$77,$FO1351),""),"")</f>
        <v>12</v>
      </c>
      <c r="FY1351" s="101" t="str">
        <f t="shared" ref="FY1351:FY1414" si="638">IF($FT1351&gt;0,IF(INDEX($EI$6:$EI$77,$FO1351)&gt;=FY$3,INDEX(EN$6:EN$77,$FO1351),""),"")</f>
        <v>专属强化石4</v>
      </c>
      <c r="FZ1351" s="101">
        <f t="shared" ref="FZ1351:FZ1414" si="639">IF($FT1351&gt;0,IF(INDEX($EI$6:$EI$77,$FO1351)&gt;=FZ$3,INDEX(EO$6:EO$77,$FO1351),""),"")</f>
        <v>4</v>
      </c>
      <c r="GA1351" s="101">
        <f t="shared" si="621"/>
        <v>0.05</v>
      </c>
      <c r="GB1351" s="101">
        <f t="shared" si="622"/>
        <v>1</v>
      </c>
      <c r="GC1351" s="101">
        <f t="shared" si="623"/>
        <v>30</v>
      </c>
      <c r="GD1351" s="101">
        <f t="shared" si="624"/>
        <v>0</v>
      </c>
      <c r="GE1351" s="101">
        <f t="shared" si="625"/>
        <v>1</v>
      </c>
      <c r="GF1351" s="101">
        <f t="shared" si="626"/>
        <v>7</v>
      </c>
      <c r="GG1351" s="101">
        <f t="shared" si="627"/>
        <v>2.4899999999999999E-2</v>
      </c>
      <c r="GH1351" s="101">
        <f t="shared" si="628"/>
        <v>1</v>
      </c>
      <c r="GI1351" s="101">
        <f t="shared" si="629"/>
        <v>14</v>
      </c>
      <c r="GJ1351" s="101">
        <f t="shared" si="630"/>
        <v>9.9400000000000002E-2</v>
      </c>
      <c r="GK1351" s="101">
        <f t="shared" si="631"/>
        <v>1</v>
      </c>
      <c r="GL1351" s="101">
        <f t="shared" si="632"/>
        <v>30</v>
      </c>
    </row>
    <row r="1352" spans="170:194" ht="16.5" x14ac:dyDescent="0.2">
      <c r="FN1352" s="101">
        <v>1347</v>
      </c>
      <c r="FO1352" s="101">
        <f t="shared" si="617"/>
        <v>60</v>
      </c>
      <c r="FP1352" s="101">
        <f t="shared" si="633"/>
        <v>17</v>
      </c>
      <c r="FQ1352" s="14">
        <f t="shared" si="634"/>
        <v>3</v>
      </c>
      <c r="FR1352" s="101" t="str">
        <f t="shared" si="618"/>
        <v>朱仙专属武器-魂珠-7 6级</v>
      </c>
      <c r="FS1352" s="101">
        <f t="shared" si="619"/>
        <v>7</v>
      </c>
      <c r="FT1352" s="101">
        <f t="shared" si="620"/>
        <v>6</v>
      </c>
      <c r="FU1352" s="101" t="str">
        <f t="shared" si="635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636"/>
        <v>专属强化石3</v>
      </c>
      <c r="FX1352" s="101">
        <f t="shared" si="637"/>
        <v>15</v>
      </c>
      <c r="FY1352" s="101" t="str">
        <f t="shared" si="638"/>
        <v>专属强化石4</v>
      </c>
      <c r="FZ1352" s="101">
        <f t="shared" si="639"/>
        <v>5</v>
      </c>
      <c r="GA1352" s="101">
        <f t="shared" si="621"/>
        <v>0.04</v>
      </c>
      <c r="GB1352" s="101">
        <f t="shared" si="622"/>
        <v>1</v>
      </c>
      <c r="GC1352" s="101">
        <f t="shared" si="623"/>
        <v>39</v>
      </c>
      <c r="GD1352" s="101">
        <f t="shared" si="624"/>
        <v>0</v>
      </c>
      <c r="GE1352" s="101">
        <f t="shared" si="625"/>
        <v>1</v>
      </c>
      <c r="GF1352" s="101">
        <f t="shared" si="626"/>
        <v>9</v>
      </c>
      <c r="GG1352" s="101">
        <f t="shared" si="627"/>
        <v>1.9099999999999999E-2</v>
      </c>
      <c r="GH1352" s="101">
        <f t="shared" si="628"/>
        <v>1</v>
      </c>
      <c r="GI1352" s="101">
        <f t="shared" si="629"/>
        <v>18</v>
      </c>
      <c r="GJ1352" s="101">
        <f t="shared" si="630"/>
        <v>7.6499999999999999E-2</v>
      </c>
      <c r="GK1352" s="101">
        <f t="shared" si="631"/>
        <v>1</v>
      </c>
      <c r="GL1352" s="101">
        <f t="shared" si="632"/>
        <v>39</v>
      </c>
    </row>
    <row r="1353" spans="170:194" ht="16.5" x14ac:dyDescent="0.2">
      <c r="FN1353" s="101">
        <v>1348</v>
      </c>
      <c r="FO1353" s="101">
        <f t="shared" si="617"/>
        <v>61</v>
      </c>
      <c r="FP1353" s="101">
        <f t="shared" si="633"/>
        <v>17</v>
      </c>
      <c r="FQ1353" s="14">
        <f t="shared" si="634"/>
        <v>3</v>
      </c>
      <c r="FR1353" s="101" t="str">
        <f t="shared" si="618"/>
        <v>朱仙专属武器-魂珠-7 7级</v>
      </c>
      <c r="FS1353" s="101">
        <f t="shared" si="619"/>
        <v>7</v>
      </c>
      <c r="FT1353" s="101">
        <f t="shared" si="620"/>
        <v>7</v>
      </c>
      <c r="FU1353" s="101" t="str">
        <f t="shared" si="635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636"/>
        <v>专属强化石3</v>
      </c>
      <c r="FX1353" s="101">
        <f t="shared" si="637"/>
        <v>21</v>
      </c>
      <c r="FY1353" s="101" t="str">
        <f t="shared" si="638"/>
        <v>专属强化石4</v>
      </c>
      <c r="FZ1353" s="101">
        <f t="shared" si="639"/>
        <v>7</v>
      </c>
      <c r="GA1353" s="101">
        <f t="shared" si="621"/>
        <v>0.03</v>
      </c>
      <c r="GB1353" s="101">
        <f t="shared" si="622"/>
        <v>1</v>
      </c>
      <c r="GC1353" s="101">
        <f t="shared" si="623"/>
        <v>45</v>
      </c>
      <c r="GD1353" s="101">
        <f t="shared" si="624"/>
        <v>0</v>
      </c>
      <c r="GE1353" s="101">
        <f t="shared" si="625"/>
        <v>1</v>
      </c>
      <c r="GF1353" s="101">
        <f t="shared" si="626"/>
        <v>11</v>
      </c>
      <c r="GG1353" s="101">
        <f t="shared" si="627"/>
        <v>1.66E-2</v>
      </c>
      <c r="GH1353" s="101">
        <f t="shared" si="628"/>
        <v>1</v>
      </c>
      <c r="GI1353" s="101">
        <f t="shared" si="629"/>
        <v>21</v>
      </c>
      <c r="GJ1353" s="101">
        <f t="shared" si="630"/>
        <v>6.6299999999999998E-2</v>
      </c>
      <c r="GK1353" s="101">
        <f t="shared" si="631"/>
        <v>1</v>
      </c>
      <c r="GL1353" s="101">
        <f t="shared" si="632"/>
        <v>45</v>
      </c>
    </row>
    <row r="1354" spans="170:194" ht="16.5" x14ac:dyDescent="0.2">
      <c r="FN1354" s="101">
        <v>1349</v>
      </c>
      <c r="FO1354" s="101">
        <f t="shared" si="617"/>
        <v>62</v>
      </c>
      <c r="FP1354" s="101">
        <f t="shared" si="633"/>
        <v>17</v>
      </c>
      <c r="FQ1354" s="14">
        <f t="shared" si="634"/>
        <v>3</v>
      </c>
      <c r="FR1354" s="101" t="str">
        <f t="shared" si="618"/>
        <v>朱仙专属武器-魂珠-7 8级</v>
      </c>
      <c r="FS1354" s="101">
        <f t="shared" si="619"/>
        <v>7</v>
      </c>
      <c r="FT1354" s="101">
        <f t="shared" si="620"/>
        <v>8</v>
      </c>
      <c r="FU1354" s="101" t="str">
        <f t="shared" si="635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636"/>
        <v>专属强化石3</v>
      </c>
      <c r="FX1354" s="101">
        <f t="shared" si="637"/>
        <v>24</v>
      </c>
      <c r="FY1354" s="101" t="str">
        <f t="shared" si="638"/>
        <v>专属强化石4</v>
      </c>
      <c r="FZ1354" s="101">
        <f t="shared" si="639"/>
        <v>8</v>
      </c>
      <c r="GA1354" s="101">
        <f t="shared" si="621"/>
        <v>0.02</v>
      </c>
      <c r="GB1354" s="101">
        <f t="shared" si="622"/>
        <v>1</v>
      </c>
      <c r="GC1354" s="101">
        <f t="shared" si="623"/>
        <v>64</v>
      </c>
      <c r="GD1354" s="101">
        <f t="shared" si="624"/>
        <v>0</v>
      </c>
      <c r="GE1354" s="101">
        <f t="shared" si="625"/>
        <v>1</v>
      </c>
      <c r="GF1354" s="101">
        <f t="shared" si="626"/>
        <v>15</v>
      </c>
      <c r="GG1354" s="101">
        <f t="shared" si="627"/>
        <v>1.17E-2</v>
      </c>
      <c r="GH1354" s="101">
        <f t="shared" si="628"/>
        <v>1</v>
      </c>
      <c r="GI1354" s="101">
        <f t="shared" si="629"/>
        <v>30</v>
      </c>
      <c r="GJ1354" s="101">
        <f t="shared" si="630"/>
        <v>4.6800000000000001E-2</v>
      </c>
      <c r="GK1354" s="101">
        <f t="shared" si="631"/>
        <v>1</v>
      </c>
      <c r="GL1354" s="101">
        <f t="shared" si="632"/>
        <v>64</v>
      </c>
    </row>
    <row r="1355" spans="170:194" ht="16.5" x14ac:dyDescent="0.2">
      <c r="FN1355" s="101">
        <v>1350</v>
      </c>
      <c r="FO1355" s="101">
        <f t="shared" si="617"/>
        <v>63</v>
      </c>
      <c r="FP1355" s="101">
        <f t="shared" si="633"/>
        <v>17</v>
      </c>
      <c r="FQ1355" s="14">
        <f t="shared" si="634"/>
        <v>3</v>
      </c>
      <c r="FR1355" s="101" t="str">
        <f t="shared" si="618"/>
        <v>朱仙专属武器-魂珠-7 9级</v>
      </c>
      <c r="FS1355" s="101">
        <f t="shared" si="619"/>
        <v>7</v>
      </c>
      <c r="FT1355" s="101">
        <f t="shared" si="620"/>
        <v>9</v>
      </c>
      <c r="FU1355" s="101" t="str">
        <f t="shared" si="635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636"/>
        <v>专属强化石3</v>
      </c>
      <c r="FX1355" s="101">
        <f t="shared" si="637"/>
        <v>30</v>
      </c>
      <c r="FY1355" s="101" t="str">
        <f t="shared" si="638"/>
        <v>专属强化石4</v>
      </c>
      <c r="FZ1355" s="101">
        <f t="shared" si="639"/>
        <v>10</v>
      </c>
      <c r="GA1355" s="101">
        <f t="shared" si="621"/>
        <v>0.02</v>
      </c>
      <c r="GB1355" s="101">
        <f t="shared" si="622"/>
        <v>1</v>
      </c>
      <c r="GC1355" s="101">
        <f t="shared" si="623"/>
        <v>83</v>
      </c>
      <c r="GD1355" s="101">
        <f t="shared" si="624"/>
        <v>0</v>
      </c>
      <c r="GE1355" s="101">
        <f t="shared" si="625"/>
        <v>1</v>
      </c>
      <c r="GF1355" s="101">
        <f t="shared" si="626"/>
        <v>19</v>
      </c>
      <c r="GG1355" s="101">
        <f t="shared" si="627"/>
        <v>8.9999999999999993E-3</v>
      </c>
      <c r="GH1355" s="101">
        <f t="shared" si="628"/>
        <v>1</v>
      </c>
      <c r="GI1355" s="101">
        <f t="shared" si="629"/>
        <v>39</v>
      </c>
      <c r="GJ1355" s="101">
        <f t="shared" si="630"/>
        <v>3.6200000000000003E-2</v>
      </c>
      <c r="GK1355" s="101">
        <f t="shared" si="631"/>
        <v>1</v>
      </c>
      <c r="GL1355" s="101">
        <f t="shared" si="632"/>
        <v>83</v>
      </c>
    </row>
    <row r="1356" spans="170:194" ht="16.5" x14ac:dyDescent="0.2">
      <c r="FN1356" s="101">
        <v>1351</v>
      </c>
      <c r="FO1356" s="101">
        <f t="shared" si="617"/>
        <v>0</v>
      </c>
      <c r="FP1356" s="101">
        <f t="shared" si="633"/>
        <v>17</v>
      </c>
      <c r="FQ1356" s="14">
        <f t="shared" si="634"/>
        <v>3</v>
      </c>
      <c r="FR1356" s="101" t="str">
        <f t="shared" si="618"/>
        <v>朱仙专属武器-魂珠-8 0级</v>
      </c>
      <c r="FS1356" s="101">
        <f t="shared" si="619"/>
        <v>8</v>
      </c>
      <c r="FT1356" s="101">
        <f t="shared" si="620"/>
        <v>0</v>
      </c>
      <c r="FU1356" s="101" t="str">
        <f t="shared" si="635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636"/>
        <v/>
      </c>
      <c r="FX1356" s="101" t="str">
        <f t="shared" si="637"/>
        <v/>
      </c>
      <c r="FY1356" s="101" t="str">
        <f t="shared" si="638"/>
        <v/>
      </c>
      <c r="FZ1356" s="101" t="str">
        <f t="shared" si="639"/>
        <v/>
      </c>
      <c r="GA1356" s="101" t="str">
        <f t="shared" si="621"/>
        <v/>
      </c>
      <c r="GB1356" s="101" t="str">
        <f t="shared" si="622"/>
        <v/>
      </c>
      <c r="GC1356" s="101" t="str">
        <f t="shared" si="623"/>
        <v/>
      </c>
      <c r="GD1356" s="101" t="str">
        <f t="shared" si="624"/>
        <v/>
      </c>
      <c r="GE1356" s="101" t="str">
        <f t="shared" si="625"/>
        <v/>
      </c>
      <c r="GF1356" s="101" t="str">
        <f t="shared" si="626"/>
        <v/>
      </c>
      <c r="GG1356" s="101" t="str">
        <f t="shared" si="627"/>
        <v/>
      </c>
      <c r="GH1356" s="101" t="str">
        <f t="shared" si="628"/>
        <v/>
      </c>
      <c r="GI1356" s="101" t="str">
        <f t="shared" si="629"/>
        <v/>
      </c>
      <c r="GJ1356" s="101" t="str">
        <f t="shared" si="630"/>
        <v/>
      </c>
      <c r="GK1356" s="101" t="str">
        <f t="shared" si="631"/>
        <v/>
      </c>
      <c r="GL1356" s="101" t="str">
        <f t="shared" si="632"/>
        <v/>
      </c>
    </row>
    <row r="1357" spans="170:194" ht="16.5" x14ac:dyDescent="0.2">
      <c r="FN1357" s="101">
        <v>1352</v>
      </c>
      <c r="FO1357" s="101">
        <f t="shared" si="617"/>
        <v>64</v>
      </c>
      <c r="FP1357" s="101">
        <f t="shared" si="633"/>
        <v>17</v>
      </c>
      <c r="FQ1357" s="14">
        <f t="shared" si="634"/>
        <v>3</v>
      </c>
      <c r="FR1357" s="101" t="str">
        <f t="shared" si="618"/>
        <v>朱仙专属武器-魂珠-8 1级</v>
      </c>
      <c r="FS1357" s="101">
        <f t="shared" si="619"/>
        <v>8</v>
      </c>
      <c r="FT1357" s="101">
        <f t="shared" si="620"/>
        <v>1</v>
      </c>
      <c r="FU1357" s="101" t="str">
        <f t="shared" si="635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636"/>
        <v>专属强化石4</v>
      </c>
      <c r="FX1357" s="101">
        <f t="shared" si="637"/>
        <v>5</v>
      </c>
      <c r="FY1357" s="101" t="str">
        <f t="shared" si="638"/>
        <v/>
      </c>
      <c r="FZ1357" s="101" t="str">
        <f t="shared" si="639"/>
        <v/>
      </c>
      <c r="GA1357" s="101">
        <f t="shared" si="621"/>
        <v>0.11</v>
      </c>
      <c r="GB1357" s="101">
        <f t="shared" si="622"/>
        <v>1</v>
      </c>
      <c r="GC1357" s="101">
        <f t="shared" si="623"/>
        <v>13</v>
      </c>
      <c r="GD1357" s="101">
        <f t="shared" si="624"/>
        <v>0</v>
      </c>
      <c r="GE1357" s="101">
        <f t="shared" si="625"/>
        <v>1</v>
      </c>
      <c r="GF1357" s="101">
        <f t="shared" si="626"/>
        <v>3</v>
      </c>
      <c r="GG1357" s="101">
        <f t="shared" si="627"/>
        <v>5.6500000000000002E-2</v>
      </c>
      <c r="GH1357" s="101">
        <f t="shared" si="628"/>
        <v>1</v>
      </c>
      <c r="GI1357" s="101">
        <f t="shared" si="629"/>
        <v>6</v>
      </c>
      <c r="GJ1357" s="101">
        <f t="shared" si="630"/>
        <v>0.22600000000000001</v>
      </c>
      <c r="GK1357" s="101">
        <f t="shared" si="631"/>
        <v>1</v>
      </c>
      <c r="GL1357" s="101">
        <f t="shared" si="632"/>
        <v>13</v>
      </c>
    </row>
    <row r="1358" spans="170:194" ht="16.5" x14ac:dyDescent="0.2">
      <c r="FN1358" s="101">
        <v>1353</v>
      </c>
      <c r="FO1358" s="101">
        <f t="shared" si="617"/>
        <v>65</v>
      </c>
      <c r="FP1358" s="101">
        <f t="shared" si="633"/>
        <v>17</v>
      </c>
      <c r="FQ1358" s="14">
        <f t="shared" si="634"/>
        <v>3</v>
      </c>
      <c r="FR1358" s="101" t="str">
        <f t="shared" si="618"/>
        <v>朱仙专属武器-魂珠-8 2级</v>
      </c>
      <c r="FS1358" s="101">
        <f t="shared" si="619"/>
        <v>8</v>
      </c>
      <c r="FT1358" s="101">
        <f t="shared" si="620"/>
        <v>2</v>
      </c>
      <c r="FU1358" s="101" t="str">
        <f t="shared" si="635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636"/>
        <v>专属强化石4</v>
      </c>
      <c r="FX1358" s="101">
        <f t="shared" si="637"/>
        <v>8</v>
      </c>
      <c r="FY1358" s="101" t="str">
        <f t="shared" si="638"/>
        <v/>
      </c>
      <c r="FZ1358" s="101" t="str">
        <f t="shared" si="639"/>
        <v/>
      </c>
      <c r="GA1358" s="101">
        <f t="shared" si="621"/>
        <v>0.09</v>
      </c>
      <c r="GB1358" s="101">
        <f t="shared" si="622"/>
        <v>1</v>
      </c>
      <c r="GC1358" s="101">
        <f t="shared" si="623"/>
        <v>17</v>
      </c>
      <c r="GD1358" s="101">
        <f t="shared" si="624"/>
        <v>0</v>
      </c>
      <c r="GE1358" s="101">
        <f t="shared" si="625"/>
        <v>1</v>
      </c>
      <c r="GF1358" s="101">
        <f t="shared" si="626"/>
        <v>4</v>
      </c>
      <c r="GG1358" s="101">
        <f t="shared" si="627"/>
        <v>4.5199999999999997E-2</v>
      </c>
      <c r="GH1358" s="101">
        <f t="shared" si="628"/>
        <v>1</v>
      </c>
      <c r="GI1358" s="101">
        <f t="shared" si="629"/>
        <v>8</v>
      </c>
      <c r="GJ1358" s="101">
        <f t="shared" si="630"/>
        <v>0.18079999999999999</v>
      </c>
      <c r="GK1358" s="101">
        <f t="shared" si="631"/>
        <v>1</v>
      </c>
      <c r="GL1358" s="101">
        <f t="shared" si="632"/>
        <v>17</v>
      </c>
    </row>
    <row r="1359" spans="170:194" ht="16.5" x14ac:dyDescent="0.2">
      <c r="FN1359" s="101">
        <v>1354</v>
      </c>
      <c r="FO1359" s="101">
        <f t="shared" si="617"/>
        <v>66</v>
      </c>
      <c r="FP1359" s="101">
        <f t="shared" si="633"/>
        <v>17</v>
      </c>
      <c r="FQ1359" s="14">
        <f t="shared" si="634"/>
        <v>3</v>
      </c>
      <c r="FR1359" s="101" t="str">
        <f t="shared" si="618"/>
        <v>朱仙专属武器-魂珠-8 3级</v>
      </c>
      <c r="FS1359" s="101">
        <f t="shared" si="619"/>
        <v>8</v>
      </c>
      <c r="FT1359" s="101">
        <f t="shared" si="620"/>
        <v>3</v>
      </c>
      <c r="FU1359" s="101" t="str">
        <f t="shared" si="635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636"/>
        <v>专属强化石4</v>
      </c>
      <c r="FX1359" s="101">
        <f t="shared" si="637"/>
        <v>10</v>
      </c>
      <c r="FY1359" s="101" t="str">
        <f t="shared" si="638"/>
        <v/>
      </c>
      <c r="FZ1359" s="101" t="str">
        <f t="shared" si="639"/>
        <v/>
      </c>
      <c r="GA1359" s="101">
        <f t="shared" si="621"/>
        <v>0.08</v>
      </c>
      <c r="GB1359" s="101">
        <f t="shared" si="622"/>
        <v>1</v>
      </c>
      <c r="GC1359" s="101">
        <f t="shared" si="623"/>
        <v>20</v>
      </c>
      <c r="GD1359" s="101">
        <f t="shared" si="624"/>
        <v>0</v>
      </c>
      <c r="GE1359" s="101">
        <f t="shared" si="625"/>
        <v>1</v>
      </c>
      <c r="GF1359" s="101">
        <f t="shared" si="626"/>
        <v>5</v>
      </c>
      <c r="GG1359" s="101">
        <f t="shared" si="627"/>
        <v>3.7699999999999997E-2</v>
      </c>
      <c r="GH1359" s="101">
        <f t="shared" si="628"/>
        <v>1</v>
      </c>
      <c r="GI1359" s="101">
        <f t="shared" si="629"/>
        <v>9</v>
      </c>
      <c r="GJ1359" s="101">
        <f t="shared" si="630"/>
        <v>0.1507</v>
      </c>
      <c r="GK1359" s="101">
        <f t="shared" si="631"/>
        <v>1</v>
      </c>
      <c r="GL1359" s="101">
        <f t="shared" si="632"/>
        <v>20</v>
      </c>
    </row>
    <row r="1360" spans="170:194" ht="16.5" x14ac:dyDescent="0.2">
      <c r="FN1360" s="101">
        <v>1355</v>
      </c>
      <c r="FO1360" s="101">
        <f t="shared" si="617"/>
        <v>67</v>
      </c>
      <c r="FP1360" s="101">
        <f t="shared" si="633"/>
        <v>17</v>
      </c>
      <c r="FQ1360" s="14">
        <f t="shared" si="634"/>
        <v>3</v>
      </c>
      <c r="FR1360" s="101" t="str">
        <f t="shared" si="618"/>
        <v>朱仙专属武器-魂珠-8 4级</v>
      </c>
      <c r="FS1360" s="101">
        <f t="shared" si="619"/>
        <v>8</v>
      </c>
      <c r="FT1360" s="101">
        <f t="shared" si="620"/>
        <v>4</v>
      </c>
      <c r="FU1360" s="101" t="str">
        <f t="shared" si="635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636"/>
        <v>专属强化石4</v>
      </c>
      <c r="FX1360" s="101">
        <f t="shared" si="637"/>
        <v>12</v>
      </c>
      <c r="FY1360" s="101" t="str">
        <f t="shared" si="638"/>
        <v/>
      </c>
      <c r="FZ1360" s="101" t="str">
        <f t="shared" si="639"/>
        <v/>
      </c>
      <c r="GA1360" s="101">
        <f t="shared" si="621"/>
        <v>0.05</v>
      </c>
      <c r="GB1360" s="101">
        <f t="shared" si="622"/>
        <v>1</v>
      </c>
      <c r="GC1360" s="101">
        <f t="shared" si="623"/>
        <v>28</v>
      </c>
      <c r="GD1360" s="101">
        <f t="shared" si="624"/>
        <v>0</v>
      </c>
      <c r="GE1360" s="101">
        <f t="shared" si="625"/>
        <v>1</v>
      </c>
      <c r="GF1360" s="101">
        <f t="shared" si="626"/>
        <v>6</v>
      </c>
      <c r="GG1360" s="101">
        <f t="shared" si="627"/>
        <v>2.7099999999999999E-2</v>
      </c>
      <c r="GH1360" s="101">
        <f t="shared" si="628"/>
        <v>1</v>
      </c>
      <c r="GI1360" s="101">
        <f t="shared" si="629"/>
        <v>13</v>
      </c>
      <c r="GJ1360" s="101">
        <f t="shared" si="630"/>
        <v>0.1085</v>
      </c>
      <c r="GK1360" s="101">
        <f t="shared" si="631"/>
        <v>1</v>
      </c>
      <c r="GL1360" s="101">
        <f t="shared" si="632"/>
        <v>28</v>
      </c>
    </row>
    <row r="1361" spans="170:194" ht="16.5" x14ac:dyDescent="0.2">
      <c r="FN1361" s="101">
        <v>1356</v>
      </c>
      <c r="FO1361" s="101">
        <f t="shared" si="617"/>
        <v>68</v>
      </c>
      <c r="FP1361" s="101">
        <f t="shared" si="633"/>
        <v>17</v>
      </c>
      <c r="FQ1361" s="14">
        <f t="shared" si="634"/>
        <v>3</v>
      </c>
      <c r="FR1361" s="101" t="str">
        <f t="shared" si="618"/>
        <v>朱仙专属武器-魂珠-8 5级</v>
      </c>
      <c r="FS1361" s="101">
        <f t="shared" si="619"/>
        <v>8</v>
      </c>
      <c r="FT1361" s="101">
        <f t="shared" si="620"/>
        <v>5</v>
      </c>
      <c r="FU1361" s="101" t="str">
        <f t="shared" si="635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636"/>
        <v>专属强化石4</v>
      </c>
      <c r="FX1361" s="101">
        <f t="shared" si="637"/>
        <v>15</v>
      </c>
      <c r="FY1361" s="101" t="str">
        <f t="shared" si="638"/>
        <v/>
      </c>
      <c r="FZ1361" s="101" t="str">
        <f t="shared" si="639"/>
        <v/>
      </c>
      <c r="GA1361" s="101">
        <f t="shared" si="621"/>
        <v>0.04</v>
      </c>
      <c r="GB1361" s="101">
        <f t="shared" si="622"/>
        <v>1</v>
      </c>
      <c r="GC1361" s="101">
        <f t="shared" si="623"/>
        <v>35</v>
      </c>
      <c r="GD1361" s="101">
        <f t="shared" si="624"/>
        <v>0</v>
      </c>
      <c r="GE1361" s="101">
        <f t="shared" si="625"/>
        <v>1</v>
      </c>
      <c r="GF1361" s="101">
        <f t="shared" si="626"/>
        <v>8</v>
      </c>
      <c r="GG1361" s="101">
        <f t="shared" si="627"/>
        <v>2.12E-2</v>
      </c>
      <c r="GH1361" s="101">
        <f t="shared" si="628"/>
        <v>1</v>
      </c>
      <c r="GI1361" s="101">
        <f t="shared" si="629"/>
        <v>17</v>
      </c>
      <c r="GJ1361" s="101">
        <f t="shared" si="630"/>
        <v>8.4699999999999998E-2</v>
      </c>
      <c r="GK1361" s="101">
        <f t="shared" si="631"/>
        <v>1</v>
      </c>
      <c r="GL1361" s="101">
        <f t="shared" si="632"/>
        <v>35</v>
      </c>
    </row>
    <row r="1362" spans="170:194" ht="16.5" x14ac:dyDescent="0.2">
      <c r="FN1362" s="101">
        <v>1357</v>
      </c>
      <c r="FO1362" s="101">
        <f t="shared" si="617"/>
        <v>69</v>
      </c>
      <c r="FP1362" s="101">
        <f t="shared" si="633"/>
        <v>17</v>
      </c>
      <c r="FQ1362" s="14">
        <f t="shared" si="634"/>
        <v>3</v>
      </c>
      <c r="FR1362" s="101" t="str">
        <f t="shared" si="618"/>
        <v>朱仙专属武器-魂珠-8 6级</v>
      </c>
      <c r="FS1362" s="101">
        <f t="shared" si="619"/>
        <v>8</v>
      </c>
      <c r="FT1362" s="101">
        <f t="shared" si="620"/>
        <v>6</v>
      </c>
      <c r="FU1362" s="101" t="str">
        <f t="shared" si="635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636"/>
        <v>专属强化石4</v>
      </c>
      <c r="FX1362" s="101">
        <f t="shared" si="637"/>
        <v>18</v>
      </c>
      <c r="FY1362" s="101" t="str">
        <f t="shared" si="638"/>
        <v/>
      </c>
      <c r="FZ1362" s="101" t="str">
        <f t="shared" si="639"/>
        <v/>
      </c>
      <c r="GA1362" s="101">
        <f t="shared" si="621"/>
        <v>0.03</v>
      </c>
      <c r="GB1362" s="101">
        <f t="shared" si="622"/>
        <v>1</v>
      </c>
      <c r="GC1362" s="101">
        <f t="shared" si="623"/>
        <v>48</v>
      </c>
      <c r="GD1362" s="101">
        <f t="shared" si="624"/>
        <v>0</v>
      </c>
      <c r="GE1362" s="101">
        <f t="shared" si="625"/>
        <v>1</v>
      </c>
      <c r="GF1362" s="101">
        <f t="shared" si="626"/>
        <v>11</v>
      </c>
      <c r="GG1362" s="101">
        <f t="shared" si="627"/>
        <v>1.5599999999999999E-2</v>
      </c>
      <c r="GH1362" s="101">
        <f t="shared" si="628"/>
        <v>1</v>
      </c>
      <c r="GI1362" s="101">
        <f t="shared" si="629"/>
        <v>22</v>
      </c>
      <c r="GJ1362" s="101">
        <f t="shared" si="630"/>
        <v>6.2600000000000003E-2</v>
      </c>
      <c r="GK1362" s="101">
        <f t="shared" si="631"/>
        <v>1</v>
      </c>
      <c r="GL1362" s="101">
        <f t="shared" si="632"/>
        <v>48</v>
      </c>
    </row>
    <row r="1363" spans="170:194" ht="16.5" x14ac:dyDescent="0.2">
      <c r="FN1363" s="101">
        <v>1358</v>
      </c>
      <c r="FO1363" s="101">
        <f t="shared" si="617"/>
        <v>70</v>
      </c>
      <c r="FP1363" s="101">
        <f t="shared" si="633"/>
        <v>17</v>
      </c>
      <c r="FQ1363" s="14">
        <f t="shared" si="634"/>
        <v>3</v>
      </c>
      <c r="FR1363" s="101" t="str">
        <f t="shared" si="618"/>
        <v>朱仙专属武器-魂珠-8 7级</v>
      </c>
      <c r="FS1363" s="101">
        <f t="shared" si="619"/>
        <v>8</v>
      </c>
      <c r="FT1363" s="101">
        <f t="shared" si="620"/>
        <v>7</v>
      </c>
      <c r="FU1363" s="101" t="str">
        <f t="shared" si="635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636"/>
        <v>专属强化石4</v>
      </c>
      <c r="FX1363" s="101">
        <f t="shared" si="637"/>
        <v>25</v>
      </c>
      <c r="FY1363" s="101" t="str">
        <f t="shared" si="638"/>
        <v/>
      </c>
      <c r="FZ1363" s="101" t="str">
        <f t="shared" si="639"/>
        <v/>
      </c>
      <c r="GA1363" s="101">
        <f t="shared" si="621"/>
        <v>0.03</v>
      </c>
      <c r="GB1363" s="101">
        <f t="shared" si="622"/>
        <v>1</v>
      </c>
      <c r="GC1363" s="101">
        <f t="shared" si="623"/>
        <v>56</v>
      </c>
      <c r="GD1363" s="101">
        <f t="shared" si="624"/>
        <v>0</v>
      </c>
      <c r="GE1363" s="101">
        <f t="shared" si="625"/>
        <v>1</v>
      </c>
      <c r="GF1363" s="101">
        <f t="shared" si="626"/>
        <v>13</v>
      </c>
      <c r="GG1363" s="101">
        <f t="shared" si="627"/>
        <v>1.35E-2</v>
      </c>
      <c r="GH1363" s="101">
        <f t="shared" si="628"/>
        <v>1</v>
      </c>
      <c r="GI1363" s="101">
        <f t="shared" si="629"/>
        <v>26</v>
      </c>
      <c r="GJ1363" s="101">
        <f t="shared" si="630"/>
        <v>5.3800000000000001E-2</v>
      </c>
      <c r="GK1363" s="101">
        <f t="shared" si="631"/>
        <v>1</v>
      </c>
      <c r="GL1363" s="101">
        <f t="shared" si="632"/>
        <v>56</v>
      </c>
    </row>
    <row r="1364" spans="170:194" ht="16.5" x14ac:dyDescent="0.2">
      <c r="FN1364" s="101">
        <v>1359</v>
      </c>
      <c r="FO1364" s="101">
        <f t="shared" si="617"/>
        <v>71</v>
      </c>
      <c r="FP1364" s="101">
        <f t="shared" si="633"/>
        <v>17</v>
      </c>
      <c r="FQ1364" s="14">
        <f t="shared" si="634"/>
        <v>3</v>
      </c>
      <c r="FR1364" s="101" t="str">
        <f t="shared" si="618"/>
        <v>朱仙专属武器-魂珠-8 8级</v>
      </c>
      <c r="FS1364" s="101">
        <f t="shared" si="619"/>
        <v>8</v>
      </c>
      <c r="FT1364" s="101">
        <f t="shared" si="620"/>
        <v>8</v>
      </c>
      <c r="FU1364" s="101" t="str">
        <f t="shared" si="635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636"/>
        <v>专属强化石4</v>
      </c>
      <c r="FX1364" s="101">
        <f t="shared" si="637"/>
        <v>30</v>
      </c>
      <c r="FY1364" s="101" t="str">
        <f t="shared" si="638"/>
        <v/>
      </c>
      <c r="FZ1364" s="101" t="str">
        <f t="shared" si="639"/>
        <v/>
      </c>
      <c r="GA1364" s="101">
        <f t="shared" si="621"/>
        <v>0.02</v>
      </c>
      <c r="GB1364" s="101">
        <f t="shared" si="622"/>
        <v>1</v>
      </c>
      <c r="GC1364" s="101">
        <f t="shared" si="623"/>
        <v>75</v>
      </c>
      <c r="GD1364" s="101">
        <f t="shared" si="624"/>
        <v>0</v>
      </c>
      <c r="GE1364" s="101">
        <f t="shared" si="625"/>
        <v>1</v>
      </c>
      <c r="GF1364" s="101">
        <f t="shared" si="626"/>
        <v>18</v>
      </c>
      <c r="GG1364" s="101">
        <f t="shared" si="627"/>
        <v>0.01</v>
      </c>
      <c r="GH1364" s="101">
        <f t="shared" si="628"/>
        <v>1</v>
      </c>
      <c r="GI1364" s="101">
        <f t="shared" si="629"/>
        <v>35</v>
      </c>
      <c r="GJ1364" s="101">
        <f t="shared" si="630"/>
        <v>3.9899999999999998E-2</v>
      </c>
      <c r="GK1364" s="101">
        <f t="shared" si="631"/>
        <v>1</v>
      </c>
      <c r="GL1364" s="101">
        <f t="shared" si="632"/>
        <v>75</v>
      </c>
    </row>
    <row r="1365" spans="170:194" ht="16.5" x14ac:dyDescent="0.2">
      <c r="FN1365" s="101">
        <v>1360</v>
      </c>
      <c r="FO1365" s="101">
        <f t="shared" si="617"/>
        <v>72</v>
      </c>
      <c r="FP1365" s="101">
        <f t="shared" si="633"/>
        <v>17</v>
      </c>
      <c r="FQ1365" s="14">
        <f t="shared" si="634"/>
        <v>3</v>
      </c>
      <c r="FR1365" s="101" t="str">
        <f t="shared" si="618"/>
        <v>朱仙专属武器-魂珠-8 9级</v>
      </c>
      <c r="FS1365" s="101">
        <f t="shared" si="619"/>
        <v>8</v>
      </c>
      <c r="FT1365" s="101">
        <f t="shared" si="620"/>
        <v>9</v>
      </c>
      <c r="FU1365" s="101" t="str">
        <f t="shared" si="635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636"/>
        <v>专属强化石4</v>
      </c>
      <c r="FX1365" s="101">
        <f t="shared" si="637"/>
        <v>30</v>
      </c>
      <c r="FY1365" s="101" t="str">
        <f t="shared" si="638"/>
        <v/>
      </c>
      <c r="FZ1365" s="101" t="str">
        <f t="shared" si="639"/>
        <v/>
      </c>
      <c r="GA1365" s="101">
        <f t="shared" si="621"/>
        <v>0.01</v>
      </c>
      <c r="GB1365" s="101">
        <f t="shared" si="622"/>
        <v>1</v>
      </c>
      <c r="GC1365" s="101">
        <f t="shared" si="623"/>
        <v>122</v>
      </c>
      <c r="GD1365" s="101">
        <f t="shared" si="624"/>
        <v>0</v>
      </c>
      <c r="GE1365" s="101">
        <f t="shared" si="625"/>
        <v>1</v>
      </c>
      <c r="GF1365" s="101">
        <f t="shared" si="626"/>
        <v>28</v>
      </c>
      <c r="GG1365" s="101">
        <f t="shared" si="627"/>
        <v>6.1999999999999998E-3</v>
      </c>
      <c r="GH1365" s="101">
        <f t="shared" si="628"/>
        <v>1</v>
      </c>
      <c r="GI1365" s="101">
        <f t="shared" si="629"/>
        <v>57</v>
      </c>
      <c r="GJ1365" s="101">
        <f t="shared" si="630"/>
        <v>2.47E-2</v>
      </c>
      <c r="GK1365" s="101">
        <f t="shared" si="631"/>
        <v>1</v>
      </c>
      <c r="GL1365" s="101">
        <f t="shared" si="632"/>
        <v>122</v>
      </c>
    </row>
    <row r="1366" spans="170:194" ht="16.5" x14ac:dyDescent="0.2">
      <c r="FN1366" s="101">
        <v>1361</v>
      </c>
      <c r="FO1366" s="101">
        <f t="shared" ref="FO1366:FO1429" si="640">IF(FT1366&gt;0,(FS1366-1)*9+FT1366,0)</f>
        <v>0</v>
      </c>
      <c r="FP1366" s="101">
        <f t="shared" si="633"/>
        <v>18</v>
      </c>
      <c r="FQ1366" s="14">
        <f t="shared" si="634"/>
        <v>3</v>
      </c>
      <c r="FR1366" s="101" t="str">
        <f t="shared" ref="FR1366:FR1429" si="641">INDEX($FI$6:$FI$26,FP1366)&amp;"专属武器-魂珠-"&amp;FS1366&amp;" "&amp;FT1366&amp;"级"</f>
        <v>雷震子专属武器-魂珠-1 0级</v>
      </c>
      <c r="FS1366" s="101">
        <f t="shared" ref="FS1366:FS1429" si="642">INT((FN1366-(FP1366-1)*80-1)/10)+1</f>
        <v>1</v>
      </c>
      <c r="FT1366" s="101">
        <f t="shared" ref="FT1366:FT1429" si="643">FN1366-(FP1366-1)*80-(FS1366-1)*10-1</f>
        <v>0</v>
      </c>
      <c r="FU1366" s="101" t="str">
        <f t="shared" si="635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636"/>
        <v/>
      </c>
      <c r="FX1366" s="101" t="str">
        <f t="shared" si="637"/>
        <v/>
      </c>
      <c r="FY1366" s="101" t="str">
        <f t="shared" si="638"/>
        <v/>
      </c>
      <c r="FZ1366" s="101" t="str">
        <f t="shared" si="639"/>
        <v/>
      </c>
      <c r="GA1366" s="101" t="str">
        <f t="shared" ref="GA1366:GA1429" si="644">IF($FT1366&gt;0,INDEX(EP$6:EP$77,$FO1366),"")</f>
        <v/>
      </c>
      <c r="GB1366" s="101" t="str">
        <f t="shared" ref="GB1366:GB1429" si="645">IF($FT1366&gt;0,INDEX(EQ$6:EQ$77,$FO1366),"")</f>
        <v/>
      </c>
      <c r="GC1366" s="101" t="str">
        <f t="shared" ref="GC1366:GC1429" si="646">IF($FT1366&gt;0,INDEX(ER$6:ER$77,$FO1366),"")</f>
        <v/>
      </c>
      <c r="GD1366" s="101" t="str">
        <f t="shared" ref="GD1366:GD1429" si="647">IF($FT1366&gt;0,INDEX(EV$6:EV$77,$FO1366),"")</f>
        <v/>
      </c>
      <c r="GE1366" s="101" t="str">
        <f t="shared" ref="GE1366:GE1429" si="648">IF($FT1366&gt;0,INDEX(EW$6:EW$77,$FO1366),"")</f>
        <v/>
      </c>
      <c r="GF1366" s="101" t="str">
        <f t="shared" ref="GF1366:GF1429" si="649">IF($FT1366&gt;0,INDEX(EX$6:EX$77,$FO1366),"")</f>
        <v/>
      </c>
      <c r="GG1366" s="101" t="str">
        <f t="shared" ref="GG1366:GG1429" si="650">IF($FT1366&gt;0,INDEX(EY$6:EY$77,$FO1366),"")</f>
        <v/>
      </c>
      <c r="GH1366" s="101" t="str">
        <f t="shared" ref="GH1366:GH1429" si="651">IF($FT1366&gt;0,INDEX(EZ$6:EZ$77,$FO1366),"")</f>
        <v/>
      </c>
      <c r="GI1366" s="101" t="str">
        <f t="shared" ref="GI1366:GI1429" si="652">IF($FT1366&gt;0,INDEX(FA$6:FA$77,$FO1366),"")</f>
        <v/>
      </c>
      <c r="GJ1366" s="101" t="str">
        <f t="shared" ref="GJ1366:GJ1429" si="653">IF($FT1366&gt;0,INDEX(FB$6:FB$77,$FO1366),"")</f>
        <v/>
      </c>
      <c r="GK1366" s="101" t="str">
        <f t="shared" ref="GK1366:GK1429" si="654">IF($FT1366&gt;0,INDEX(FC$6:FC$77,$FO1366),"")</f>
        <v/>
      </c>
      <c r="GL1366" s="101" t="str">
        <f t="shared" ref="GL1366:GL1429" si="655">IF($FT1366&gt;0,INDEX(FD$6:FD$77,$FO1366),"")</f>
        <v/>
      </c>
    </row>
    <row r="1367" spans="170:194" ht="16.5" x14ac:dyDescent="0.2">
      <c r="FN1367" s="101">
        <v>1362</v>
      </c>
      <c r="FO1367" s="101">
        <f t="shared" si="640"/>
        <v>1</v>
      </c>
      <c r="FP1367" s="101">
        <f t="shared" si="633"/>
        <v>18</v>
      </c>
      <c r="FQ1367" s="14">
        <f t="shared" si="634"/>
        <v>3</v>
      </c>
      <c r="FR1367" s="101" t="str">
        <f t="shared" si="641"/>
        <v>雷震子专属武器-魂珠-1 1级</v>
      </c>
      <c r="FS1367" s="101">
        <f t="shared" si="642"/>
        <v>1</v>
      </c>
      <c r="FT1367" s="101">
        <f t="shared" si="643"/>
        <v>1</v>
      </c>
      <c r="FU1367" s="101" t="str">
        <f t="shared" si="635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636"/>
        <v>专属强化石1</v>
      </c>
      <c r="FX1367" s="101">
        <f t="shared" si="637"/>
        <v>1</v>
      </c>
      <c r="FY1367" s="101" t="str">
        <f t="shared" si="638"/>
        <v/>
      </c>
      <c r="FZ1367" s="101" t="str">
        <f t="shared" si="639"/>
        <v/>
      </c>
      <c r="GA1367" s="101">
        <f t="shared" si="644"/>
        <v>0.32</v>
      </c>
      <c r="GB1367" s="101">
        <f t="shared" si="645"/>
        <v>1</v>
      </c>
      <c r="GC1367" s="101">
        <f t="shared" si="646"/>
        <v>5</v>
      </c>
      <c r="GD1367" s="101">
        <f t="shared" si="647"/>
        <v>0</v>
      </c>
      <c r="GE1367" s="101">
        <f t="shared" si="648"/>
        <v>1</v>
      </c>
      <c r="GF1367" s="101">
        <f t="shared" si="649"/>
        <v>1</v>
      </c>
      <c r="GG1367" s="101">
        <f t="shared" si="650"/>
        <v>0.1595</v>
      </c>
      <c r="GH1367" s="101">
        <f t="shared" si="651"/>
        <v>1</v>
      </c>
      <c r="GI1367" s="101">
        <f t="shared" si="652"/>
        <v>2</v>
      </c>
      <c r="GJ1367" s="101">
        <f t="shared" si="653"/>
        <v>0.63819999999999999</v>
      </c>
      <c r="GK1367" s="101">
        <f t="shared" si="654"/>
        <v>1</v>
      </c>
      <c r="GL1367" s="101">
        <f t="shared" si="655"/>
        <v>5</v>
      </c>
    </row>
    <row r="1368" spans="170:194" ht="16.5" x14ac:dyDescent="0.2">
      <c r="FN1368" s="101">
        <v>1363</v>
      </c>
      <c r="FO1368" s="101">
        <f t="shared" si="640"/>
        <v>2</v>
      </c>
      <c r="FP1368" s="101">
        <f t="shared" si="633"/>
        <v>18</v>
      </c>
      <c r="FQ1368" s="14">
        <f t="shared" si="634"/>
        <v>3</v>
      </c>
      <c r="FR1368" s="101" t="str">
        <f t="shared" si="641"/>
        <v>雷震子专属武器-魂珠-1 2级</v>
      </c>
      <c r="FS1368" s="101">
        <f t="shared" si="642"/>
        <v>1</v>
      </c>
      <c r="FT1368" s="101">
        <f t="shared" si="643"/>
        <v>2</v>
      </c>
      <c r="FU1368" s="101" t="str">
        <f t="shared" si="635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636"/>
        <v>专属强化石1</v>
      </c>
      <c r="FX1368" s="101">
        <f t="shared" si="637"/>
        <v>2</v>
      </c>
      <c r="FY1368" s="101" t="str">
        <f t="shared" si="638"/>
        <v/>
      </c>
      <c r="FZ1368" s="101" t="str">
        <f t="shared" si="639"/>
        <v/>
      </c>
      <c r="GA1368" s="101">
        <f t="shared" si="644"/>
        <v>0.32</v>
      </c>
      <c r="GB1368" s="101">
        <f t="shared" si="645"/>
        <v>1</v>
      </c>
      <c r="GC1368" s="101">
        <f t="shared" si="646"/>
        <v>5</v>
      </c>
      <c r="GD1368" s="101">
        <f t="shared" si="647"/>
        <v>0</v>
      </c>
      <c r="GE1368" s="101">
        <f t="shared" si="648"/>
        <v>1</v>
      </c>
      <c r="GF1368" s="101">
        <f t="shared" si="649"/>
        <v>1</v>
      </c>
      <c r="GG1368" s="101">
        <f t="shared" si="650"/>
        <v>0.1595</v>
      </c>
      <c r="GH1368" s="101">
        <f t="shared" si="651"/>
        <v>1</v>
      </c>
      <c r="GI1368" s="101">
        <f t="shared" si="652"/>
        <v>2</v>
      </c>
      <c r="GJ1368" s="101">
        <f t="shared" si="653"/>
        <v>0.63819999999999999</v>
      </c>
      <c r="GK1368" s="101">
        <f t="shared" si="654"/>
        <v>1</v>
      </c>
      <c r="GL1368" s="101">
        <f t="shared" si="655"/>
        <v>5</v>
      </c>
    </row>
    <row r="1369" spans="170:194" ht="16.5" x14ac:dyDescent="0.2">
      <c r="FN1369" s="101">
        <v>1364</v>
      </c>
      <c r="FO1369" s="101">
        <f t="shared" si="640"/>
        <v>3</v>
      </c>
      <c r="FP1369" s="101">
        <f t="shared" si="633"/>
        <v>18</v>
      </c>
      <c r="FQ1369" s="14">
        <f t="shared" si="634"/>
        <v>3</v>
      </c>
      <c r="FR1369" s="101" t="str">
        <f t="shared" si="641"/>
        <v>雷震子专属武器-魂珠-1 3级</v>
      </c>
      <c r="FS1369" s="101">
        <f t="shared" si="642"/>
        <v>1</v>
      </c>
      <c r="FT1369" s="101">
        <f t="shared" si="643"/>
        <v>3</v>
      </c>
      <c r="FU1369" s="101" t="str">
        <f t="shared" si="635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636"/>
        <v>专属强化石1</v>
      </c>
      <c r="FX1369" s="101">
        <f t="shared" si="637"/>
        <v>3</v>
      </c>
      <c r="FY1369" s="101" t="str">
        <f t="shared" si="638"/>
        <v/>
      </c>
      <c r="FZ1369" s="101" t="str">
        <f t="shared" si="639"/>
        <v/>
      </c>
      <c r="GA1369" s="101">
        <f t="shared" si="644"/>
        <v>0.32</v>
      </c>
      <c r="GB1369" s="101">
        <f t="shared" si="645"/>
        <v>1</v>
      </c>
      <c r="GC1369" s="101">
        <f t="shared" si="646"/>
        <v>5</v>
      </c>
      <c r="GD1369" s="101">
        <f t="shared" si="647"/>
        <v>0</v>
      </c>
      <c r="GE1369" s="101">
        <f t="shared" si="648"/>
        <v>1</v>
      </c>
      <c r="GF1369" s="101">
        <f t="shared" si="649"/>
        <v>1</v>
      </c>
      <c r="GG1369" s="101">
        <f t="shared" si="650"/>
        <v>0.1595</v>
      </c>
      <c r="GH1369" s="101">
        <f t="shared" si="651"/>
        <v>1</v>
      </c>
      <c r="GI1369" s="101">
        <f t="shared" si="652"/>
        <v>2</v>
      </c>
      <c r="GJ1369" s="101">
        <f t="shared" si="653"/>
        <v>0.63819999999999999</v>
      </c>
      <c r="GK1369" s="101">
        <f t="shared" si="654"/>
        <v>1</v>
      </c>
      <c r="GL1369" s="101">
        <f t="shared" si="655"/>
        <v>5</v>
      </c>
    </row>
    <row r="1370" spans="170:194" ht="16.5" x14ac:dyDescent="0.2">
      <c r="FN1370" s="101">
        <v>1365</v>
      </c>
      <c r="FO1370" s="101">
        <f t="shared" si="640"/>
        <v>4</v>
      </c>
      <c r="FP1370" s="101">
        <f t="shared" si="633"/>
        <v>18</v>
      </c>
      <c r="FQ1370" s="14">
        <f t="shared" si="634"/>
        <v>3</v>
      </c>
      <c r="FR1370" s="101" t="str">
        <f t="shared" si="641"/>
        <v>雷震子专属武器-魂珠-1 4级</v>
      </c>
      <c r="FS1370" s="101">
        <f t="shared" si="642"/>
        <v>1</v>
      </c>
      <c r="FT1370" s="101">
        <f t="shared" si="643"/>
        <v>4</v>
      </c>
      <c r="FU1370" s="101" t="str">
        <f t="shared" si="635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636"/>
        <v>专属强化石1</v>
      </c>
      <c r="FX1370" s="101">
        <f t="shared" si="637"/>
        <v>4</v>
      </c>
      <c r="FY1370" s="101" t="str">
        <f t="shared" si="638"/>
        <v/>
      </c>
      <c r="FZ1370" s="101" t="str">
        <f t="shared" si="639"/>
        <v/>
      </c>
      <c r="GA1370" s="101">
        <f t="shared" si="644"/>
        <v>0.26</v>
      </c>
      <c r="GB1370" s="101">
        <f t="shared" si="645"/>
        <v>1</v>
      </c>
      <c r="GC1370" s="101">
        <f t="shared" si="646"/>
        <v>6</v>
      </c>
      <c r="GD1370" s="101">
        <f t="shared" si="647"/>
        <v>0</v>
      </c>
      <c r="GE1370" s="101">
        <f t="shared" si="648"/>
        <v>1</v>
      </c>
      <c r="GF1370" s="101">
        <f t="shared" si="649"/>
        <v>1</v>
      </c>
      <c r="GG1370" s="101">
        <f t="shared" si="650"/>
        <v>0.12759999999999999</v>
      </c>
      <c r="GH1370" s="101">
        <f t="shared" si="651"/>
        <v>1</v>
      </c>
      <c r="GI1370" s="101">
        <f t="shared" si="652"/>
        <v>3</v>
      </c>
      <c r="GJ1370" s="101">
        <f t="shared" si="653"/>
        <v>0.51060000000000005</v>
      </c>
      <c r="GK1370" s="101">
        <f t="shared" si="654"/>
        <v>1</v>
      </c>
      <c r="GL1370" s="101">
        <f t="shared" si="655"/>
        <v>6</v>
      </c>
    </row>
    <row r="1371" spans="170:194" ht="16.5" x14ac:dyDescent="0.2">
      <c r="FN1371" s="101">
        <v>1366</v>
      </c>
      <c r="FO1371" s="101">
        <f t="shared" si="640"/>
        <v>5</v>
      </c>
      <c r="FP1371" s="101">
        <f t="shared" si="633"/>
        <v>18</v>
      </c>
      <c r="FQ1371" s="14">
        <f t="shared" si="634"/>
        <v>3</v>
      </c>
      <c r="FR1371" s="101" t="str">
        <f t="shared" si="641"/>
        <v>雷震子专属武器-魂珠-1 5级</v>
      </c>
      <c r="FS1371" s="101">
        <f t="shared" si="642"/>
        <v>1</v>
      </c>
      <c r="FT1371" s="101">
        <f t="shared" si="643"/>
        <v>5</v>
      </c>
      <c r="FU1371" s="101" t="str">
        <f t="shared" si="635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636"/>
        <v>专属强化石1</v>
      </c>
      <c r="FX1371" s="101">
        <f t="shared" si="637"/>
        <v>5</v>
      </c>
      <c r="FY1371" s="101" t="str">
        <f t="shared" si="638"/>
        <v/>
      </c>
      <c r="FZ1371" s="101" t="str">
        <f t="shared" si="639"/>
        <v/>
      </c>
      <c r="GA1371" s="101">
        <f t="shared" si="644"/>
        <v>0.2</v>
      </c>
      <c r="GB1371" s="101">
        <f t="shared" si="645"/>
        <v>1</v>
      </c>
      <c r="GC1371" s="101">
        <f t="shared" si="646"/>
        <v>8</v>
      </c>
      <c r="GD1371" s="101">
        <f t="shared" si="647"/>
        <v>0</v>
      </c>
      <c r="GE1371" s="101">
        <f t="shared" si="648"/>
        <v>1</v>
      </c>
      <c r="GF1371" s="101">
        <f t="shared" si="649"/>
        <v>2</v>
      </c>
      <c r="GG1371" s="101">
        <f t="shared" si="650"/>
        <v>9.9699999999999997E-2</v>
      </c>
      <c r="GH1371" s="101">
        <f t="shared" si="651"/>
        <v>1</v>
      </c>
      <c r="GI1371" s="101">
        <f t="shared" si="652"/>
        <v>4</v>
      </c>
      <c r="GJ1371" s="101">
        <f t="shared" si="653"/>
        <v>0.39889999999999998</v>
      </c>
      <c r="GK1371" s="101">
        <f t="shared" si="654"/>
        <v>1</v>
      </c>
      <c r="GL1371" s="101">
        <f t="shared" si="655"/>
        <v>8</v>
      </c>
    </row>
    <row r="1372" spans="170:194" ht="16.5" x14ac:dyDescent="0.2">
      <c r="FN1372" s="101">
        <v>1367</v>
      </c>
      <c r="FO1372" s="101">
        <f t="shared" si="640"/>
        <v>6</v>
      </c>
      <c r="FP1372" s="101">
        <f t="shared" si="633"/>
        <v>18</v>
      </c>
      <c r="FQ1372" s="14">
        <f t="shared" si="634"/>
        <v>3</v>
      </c>
      <c r="FR1372" s="101" t="str">
        <f t="shared" si="641"/>
        <v>雷震子专属武器-魂珠-1 6级</v>
      </c>
      <c r="FS1372" s="101">
        <f t="shared" si="642"/>
        <v>1</v>
      </c>
      <c r="FT1372" s="101">
        <f t="shared" si="643"/>
        <v>6</v>
      </c>
      <c r="FU1372" s="101" t="str">
        <f t="shared" si="635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636"/>
        <v>专属强化石1</v>
      </c>
      <c r="FX1372" s="101">
        <f t="shared" si="637"/>
        <v>6</v>
      </c>
      <c r="FY1372" s="101" t="str">
        <f t="shared" si="638"/>
        <v/>
      </c>
      <c r="FZ1372" s="101" t="str">
        <f t="shared" si="639"/>
        <v/>
      </c>
      <c r="GA1372" s="101">
        <f t="shared" si="644"/>
        <v>0.15</v>
      </c>
      <c r="GB1372" s="101">
        <f t="shared" si="645"/>
        <v>1</v>
      </c>
      <c r="GC1372" s="101">
        <f t="shared" si="646"/>
        <v>10</v>
      </c>
      <c r="GD1372" s="101">
        <f t="shared" si="647"/>
        <v>0</v>
      </c>
      <c r="GE1372" s="101">
        <f t="shared" si="648"/>
        <v>1</v>
      </c>
      <c r="GF1372" s="101">
        <f t="shared" si="649"/>
        <v>2</v>
      </c>
      <c r="GG1372" s="101">
        <f t="shared" si="650"/>
        <v>7.3599999999999999E-2</v>
      </c>
      <c r="GH1372" s="101">
        <f t="shared" si="651"/>
        <v>1</v>
      </c>
      <c r="GI1372" s="101">
        <f t="shared" si="652"/>
        <v>5</v>
      </c>
      <c r="GJ1372" s="101">
        <f t="shared" si="653"/>
        <v>0.29459999999999997</v>
      </c>
      <c r="GK1372" s="101">
        <f t="shared" si="654"/>
        <v>1</v>
      </c>
      <c r="GL1372" s="101">
        <f t="shared" si="655"/>
        <v>10</v>
      </c>
    </row>
    <row r="1373" spans="170:194" ht="16.5" x14ac:dyDescent="0.2">
      <c r="FN1373" s="101">
        <v>1368</v>
      </c>
      <c r="FO1373" s="101">
        <f t="shared" si="640"/>
        <v>7</v>
      </c>
      <c r="FP1373" s="101">
        <f t="shared" si="633"/>
        <v>18</v>
      </c>
      <c r="FQ1373" s="14">
        <f t="shared" si="634"/>
        <v>3</v>
      </c>
      <c r="FR1373" s="101" t="str">
        <f t="shared" si="641"/>
        <v>雷震子专属武器-魂珠-1 7级</v>
      </c>
      <c r="FS1373" s="101">
        <f t="shared" si="642"/>
        <v>1</v>
      </c>
      <c r="FT1373" s="101">
        <f t="shared" si="643"/>
        <v>7</v>
      </c>
      <c r="FU1373" s="101" t="str">
        <f t="shared" si="635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636"/>
        <v>专属强化石1</v>
      </c>
      <c r="FX1373" s="101">
        <f t="shared" si="637"/>
        <v>7</v>
      </c>
      <c r="FY1373" s="101" t="str">
        <f t="shared" si="638"/>
        <v/>
      </c>
      <c r="FZ1373" s="101" t="str">
        <f t="shared" si="639"/>
        <v/>
      </c>
      <c r="GA1373" s="101">
        <f t="shared" si="644"/>
        <v>0.11</v>
      </c>
      <c r="GB1373" s="101">
        <f t="shared" si="645"/>
        <v>1</v>
      </c>
      <c r="GC1373" s="101">
        <f t="shared" si="646"/>
        <v>14</v>
      </c>
      <c r="GD1373" s="101">
        <f t="shared" si="647"/>
        <v>0</v>
      </c>
      <c r="GE1373" s="101">
        <f t="shared" si="648"/>
        <v>1</v>
      </c>
      <c r="GF1373" s="101">
        <f t="shared" si="649"/>
        <v>3</v>
      </c>
      <c r="GG1373" s="101">
        <f t="shared" si="650"/>
        <v>5.3199999999999997E-2</v>
      </c>
      <c r="GH1373" s="101">
        <f t="shared" si="651"/>
        <v>1</v>
      </c>
      <c r="GI1373" s="101">
        <f t="shared" si="652"/>
        <v>7</v>
      </c>
      <c r="GJ1373" s="101">
        <f t="shared" si="653"/>
        <v>0.2127</v>
      </c>
      <c r="GK1373" s="101">
        <f t="shared" si="654"/>
        <v>1</v>
      </c>
      <c r="GL1373" s="101">
        <f t="shared" si="655"/>
        <v>14</v>
      </c>
    </row>
    <row r="1374" spans="170:194" ht="16.5" x14ac:dyDescent="0.2">
      <c r="FN1374" s="101">
        <v>1369</v>
      </c>
      <c r="FO1374" s="101">
        <f t="shared" si="640"/>
        <v>8</v>
      </c>
      <c r="FP1374" s="101">
        <f t="shared" si="633"/>
        <v>18</v>
      </c>
      <c r="FQ1374" s="14">
        <f t="shared" si="634"/>
        <v>3</v>
      </c>
      <c r="FR1374" s="101" t="str">
        <f t="shared" si="641"/>
        <v>雷震子专属武器-魂珠-1 8级</v>
      </c>
      <c r="FS1374" s="101">
        <f t="shared" si="642"/>
        <v>1</v>
      </c>
      <c r="FT1374" s="101">
        <f t="shared" si="643"/>
        <v>8</v>
      </c>
      <c r="FU1374" s="101" t="str">
        <f t="shared" si="635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636"/>
        <v>专属强化石1</v>
      </c>
      <c r="FX1374" s="101">
        <f t="shared" si="637"/>
        <v>8</v>
      </c>
      <c r="FY1374" s="101" t="str">
        <f t="shared" si="638"/>
        <v/>
      </c>
      <c r="FZ1374" s="101" t="str">
        <f t="shared" si="639"/>
        <v/>
      </c>
      <c r="GA1374" s="101">
        <f t="shared" si="644"/>
        <v>0.08</v>
      </c>
      <c r="GB1374" s="101">
        <f t="shared" si="645"/>
        <v>1</v>
      </c>
      <c r="GC1374" s="101">
        <f t="shared" si="646"/>
        <v>20</v>
      </c>
      <c r="GD1374" s="101">
        <f t="shared" si="647"/>
        <v>0</v>
      </c>
      <c r="GE1374" s="101">
        <f t="shared" si="648"/>
        <v>1</v>
      </c>
      <c r="GF1374" s="101">
        <f t="shared" si="649"/>
        <v>5</v>
      </c>
      <c r="GG1374" s="101">
        <f t="shared" si="650"/>
        <v>3.7499999999999999E-2</v>
      </c>
      <c r="GH1374" s="101">
        <f t="shared" si="651"/>
        <v>1</v>
      </c>
      <c r="GI1374" s="101">
        <f t="shared" si="652"/>
        <v>9</v>
      </c>
      <c r="GJ1374" s="101">
        <f t="shared" si="653"/>
        <v>0.1502</v>
      </c>
      <c r="GK1374" s="101">
        <f t="shared" si="654"/>
        <v>1</v>
      </c>
      <c r="GL1374" s="101">
        <f t="shared" si="655"/>
        <v>20</v>
      </c>
    </row>
    <row r="1375" spans="170:194" ht="16.5" x14ac:dyDescent="0.2">
      <c r="FN1375" s="101">
        <v>1370</v>
      </c>
      <c r="FO1375" s="101">
        <f t="shared" si="640"/>
        <v>9</v>
      </c>
      <c r="FP1375" s="101">
        <f t="shared" si="633"/>
        <v>18</v>
      </c>
      <c r="FQ1375" s="14">
        <f t="shared" si="634"/>
        <v>3</v>
      </c>
      <c r="FR1375" s="101" t="str">
        <f t="shared" si="641"/>
        <v>雷震子专属武器-魂珠-1 9级</v>
      </c>
      <c r="FS1375" s="101">
        <f t="shared" si="642"/>
        <v>1</v>
      </c>
      <c r="FT1375" s="101">
        <f t="shared" si="643"/>
        <v>9</v>
      </c>
      <c r="FU1375" s="101" t="str">
        <f t="shared" si="635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636"/>
        <v>专属强化石1</v>
      </c>
      <c r="FX1375" s="101">
        <f t="shared" si="637"/>
        <v>10</v>
      </c>
      <c r="FY1375" s="101" t="str">
        <f t="shared" si="638"/>
        <v/>
      </c>
      <c r="FZ1375" s="101" t="str">
        <f t="shared" si="639"/>
        <v/>
      </c>
      <c r="GA1375" s="101">
        <f t="shared" si="644"/>
        <v>0.06</v>
      </c>
      <c r="GB1375" s="101">
        <f t="shared" si="645"/>
        <v>1</v>
      </c>
      <c r="GC1375" s="101">
        <f t="shared" si="646"/>
        <v>26</v>
      </c>
      <c r="GD1375" s="101">
        <f t="shared" si="647"/>
        <v>0</v>
      </c>
      <c r="GE1375" s="101">
        <f t="shared" si="648"/>
        <v>1</v>
      </c>
      <c r="GF1375" s="101">
        <f t="shared" si="649"/>
        <v>6</v>
      </c>
      <c r="GG1375" s="101">
        <f t="shared" si="650"/>
        <v>2.9000000000000001E-2</v>
      </c>
      <c r="GH1375" s="101">
        <f t="shared" si="651"/>
        <v>1</v>
      </c>
      <c r="GI1375" s="101">
        <f t="shared" si="652"/>
        <v>12</v>
      </c>
      <c r="GJ1375" s="101">
        <f t="shared" si="653"/>
        <v>0.11600000000000001</v>
      </c>
      <c r="GK1375" s="101">
        <f t="shared" si="654"/>
        <v>1</v>
      </c>
      <c r="GL1375" s="101">
        <f t="shared" si="655"/>
        <v>26</v>
      </c>
    </row>
    <row r="1376" spans="170:194" ht="16.5" x14ac:dyDescent="0.2">
      <c r="FN1376" s="101">
        <v>1371</v>
      </c>
      <c r="FO1376" s="101">
        <f t="shared" si="640"/>
        <v>0</v>
      </c>
      <c r="FP1376" s="101">
        <f t="shared" si="633"/>
        <v>18</v>
      </c>
      <c r="FQ1376" s="14">
        <f t="shared" si="634"/>
        <v>3</v>
      </c>
      <c r="FR1376" s="101" t="str">
        <f t="shared" si="641"/>
        <v>雷震子专属武器-魂珠-2 0级</v>
      </c>
      <c r="FS1376" s="101">
        <f t="shared" si="642"/>
        <v>2</v>
      </c>
      <c r="FT1376" s="101">
        <f t="shared" si="643"/>
        <v>0</v>
      </c>
      <c r="FU1376" s="101" t="str">
        <f t="shared" si="635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636"/>
        <v/>
      </c>
      <c r="FX1376" s="101" t="str">
        <f t="shared" si="637"/>
        <v/>
      </c>
      <c r="FY1376" s="101" t="str">
        <f t="shared" si="638"/>
        <v/>
      </c>
      <c r="FZ1376" s="101" t="str">
        <f t="shared" si="639"/>
        <v/>
      </c>
      <c r="GA1376" s="101" t="str">
        <f t="shared" si="644"/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49"/>
        <v/>
      </c>
      <c r="GG1376" s="101" t="str">
        <f t="shared" si="650"/>
        <v/>
      </c>
      <c r="GH1376" s="101" t="str">
        <f t="shared" si="651"/>
        <v/>
      </c>
      <c r="GI1376" s="101" t="str">
        <f t="shared" si="652"/>
        <v/>
      </c>
      <c r="GJ1376" s="101" t="str">
        <f t="shared" si="653"/>
        <v/>
      </c>
      <c r="GK1376" s="101" t="str">
        <f t="shared" si="654"/>
        <v/>
      </c>
      <c r="GL1376" s="101" t="str">
        <f t="shared" si="655"/>
        <v/>
      </c>
    </row>
    <row r="1377" spans="170:194" ht="16.5" x14ac:dyDescent="0.2">
      <c r="FN1377" s="101">
        <v>1372</v>
      </c>
      <c r="FO1377" s="101">
        <f t="shared" si="640"/>
        <v>10</v>
      </c>
      <c r="FP1377" s="101">
        <f t="shared" si="633"/>
        <v>18</v>
      </c>
      <c r="FQ1377" s="14">
        <f t="shared" si="634"/>
        <v>3</v>
      </c>
      <c r="FR1377" s="101" t="str">
        <f t="shared" si="641"/>
        <v>雷震子专属武器-魂珠-2 1级</v>
      </c>
      <c r="FS1377" s="101">
        <f t="shared" si="642"/>
        <v>2</v>
      </c>
      <c r="FT1377" s="101">
        <f t="shared" si="643"/>
        <v>1</v>
      </c>
      <c r="FU1377" s="101" t="str">
        <f t="shared" si="635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636"/>
        <v>专属强化石1</v>
      </c>
      <c r="FX1377" s="101">
        <f t="shared" si="637"/>
        <v>3</v>
      </c>
      <c r="FY1377" s="101" t="str">
        <f t="shared" si="638"/>
        <v>专属强化石2</v>
      </c>
      <c r="FZ1377" s="101">
        <f t="shared" si="639"/>
        <v>1</v>
      </c>
      <c r="GA1377" s="101">
        <f t="shared" si="644"/>
        <v>0.39</v>
      </c>
      <c r="GB1377" s="101">
        <f t="shared" si="645"/>
        <v>1</v>
      </c>
      <c r="GC1377" s="101">
        <f t="shared" si="646"/>
        <v>4</v>
      </c>
      <c r="GD1377" s="101">
        <f t="shared" si="647"/>
        <v>0</v>
      </c>
      <c r="GE1377" s="101">
        <f t="shared" si="648"/>
        <v>1</v>
      </c>
      <c r="GF1377" s="101">
        <f t="shared" si="649"/>
        <v>1</v>
      </c>
      <c r="GG1377" s="101">
        <f t="shared" si="650"/>
        <v>0.19270000000000001</v>
      </c>
      <c r="GH1377" s="101">
        <f t="shared" si="651"/>
        <v>1</v>
      </c>
      <c r="GI1377" s="101">
        <f t="shared" si="652"/>
        <v>2</v>
      </c>
      <c r="GJ1377" s="101">
        <f t="shared" si="653"/>
        <v>0.77070000000000005</v>
      </c>
      <c r="GK1377" s="101">
        <f t="shared" si="654"/>
        <v>1</v>
      </c>
      <c r="GL1377" s="101">
        <f t="shared" si="655"/>
        <v>4</v>
      </c>
    </row>
    <row r="1378" spans="170:194" ht="16.5" x14ac:dyDescent="0.2">
      <c r="FN1378" s="101">
        <v>1373</v>
      </c>
      <c r="FO1378" s="101">
        <f t="shared" si="640"/>
        <v>11</v>
      </c>
      <c r="FP1378" s="101">
        <f t="shared" si="633"/>
        <v>18</v>
      </c>
      <c r="FQ1378" s="14">
        <f t="shared" si="634"/>
        <v>3</v>
      </c>
      <c r="FR1378" s="101" t="str">
        <f t="shared" si="641"/>
        <v>雷震子专属武器-魂珠-2 2级</v>
      </c>
      <c r="FS1378" s="101">
        <f t="shared" si="642"/>
        <v>2</v>
      </c>
      <c r="FT1378" s="101">
        <f t="shared" si="643"/>
        <v>2</v>
      </c>
      <c r="FU1378" s="101" t="str">
        <f t="shared" si="635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636"/>
        <v>专属强化石1</v>
      </c>
      <c r="FX1378" s="101">
        <f t="shared" si="637"/>
        <v>3</v>
      </c>
      <c r="FY1378" s="101" t="str">
        <f t="shared" si="638"/>
        <v>专属强化石2</v>
      </c>
      <c r="FZ1378" s="101">
        <f t="shared" si="639"/>
        <v>1</v>
      </c>
      <c r="GA1378" s="101">
        <f t="shared" si="644"/>
        <v>0.19</v>
      </c>
      <c r="GB1378" s="101">
        <f t="shared" si="645"/>
        <v>1</v>
      </c>
      <c r="GC1378" s="101">
        <f t="shared" si="646"/>
        <v>8</v>
      </c>
      <c r="GD1378" s="101">
        <f t="shared" si="647"/>
        <v>0</v>
      </c>
      <c r="GE1378" s="101">
        <f t="shared" si="648"/>
        <v>1</v>
      </c>
      <c r="GF1378" s="101">
        <f t="shared" si="649"/>
        <v>2</v>
      </c>
      <c r="GG1378" s="101">
        <f t="shared" si="650"/>
        <v>9.6299999999999997E-2</v>
      </c>
      <c r="GH1378" s="101">
        <f t="shared" si="651"/>
        <v>1</v>
      </c>
      <c r="GI1378" s="101">
        <f t="shared" si="652"/>
        <v>4</v>
      </c>
      <c r="GJ1378" s="101">
        <f t="shared" si="653"/>
        <v>0.38529999999999998</v>
      </c>
      <c r="GK1378" s="101">
        <f t="shared" si="654"/>
        <v>1</v>
      </c>
      <c r="GL1378" s="101">
        <f t="shared" si="655"/>
        <v>8</v>
      </c>
    </row>
    <row r="1379" spans="170:194" ht="16.5" x14ac:dyDescent="0.2">
      <c r="FN1379" s="101">
        <v>1374</v>
      </c>
      <c r="FO1379" s="101">
        <f t="shared" si="640"/>
        <v>12</v>
      </c>
      <c r="FP1379" s="101">
        <f t="shared" si="633"/>
        <v>18</v>
      </c>
      <c r="FQ1379" s="14">
        <f t="shared" si="634"/>
        <v>3</v>
      </c>
      <c r="FR1379" s="101" t="str">
        <f t="shared" si="641"/>
        <v>雷震子专属武器-魂珠-2 3级</v>
      </c>
      <c r="FS1379" s="101">
        <f t="shared" si="642"/>
        <v>2</v>
      </c>
      <c r="FT1379" s="101">
        <f t="shared" si="643"/>
        <v>3</v>
      </c>
      <c r="FU1379" s="101" t="str">
        <f t="shared" si="635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636"/>
        <v>专属强化石1</v>
      </c>
      <c r="FX1379" s="101">
        <f t="shared" si="637"/>
        <v>6</v>
      </c>
      <c r="FY1379" s="101" t="str">
        <f t="shared" si="638"/>
        <v>专属强化石2</v>
      </c>
      <c r="FZ1379" s="101">
        <f t="shared" si="639"/>
        <v>2</v>
      </c>
      <c r="GA1379" s="101">
        <f t="shared" si="644"/>
        <v>0.26</v>
      </c>
      <c r="GB1379" s="101">
        <f t="shared" si="645"/>
        <v>1</v>
      </c>
      <c r="GC1379" s="101">
        <f t="shared" si="646"/>
        <v>6</v>
      </c>
      <c r="GD1379" s="101">
        <f t="shared" si="647"/>
        <v>0</v>
      </c>
      <c r="GE1379" s="101">
        <f t="shared" si="648"/>
        <v>1</v>
      </c>
      <c r="GF1379" s="101">
        <f t="shared" si="649"/>
        <v>1</v>
      </c>
      <c r="GG1379" s="101">
        <f t="shared" si="650"/>
        <v>0.12839999999999999</v>
      </c>
      <c r="GH1379" s="101">
        <f t="shared" si="651"/>
        <v>1</v>
      </c>
      <c r="GI1379" s="101">
        <f t="shared" si="652"/>
        <v>3</v>
      </c>
      <c r="GJ1379" s="101">
        <f t="shared" si="653"/>
        <v>0.51380000000000003</v>
      </c>
      <c r="GK1379" s="101">
        <f t="shared" si="654"/>
        <v>1</v>
      </c>
      <c r="GL1379" s="101">
        <f t="shared" si="655"/>
        <v>6</v>
      </c>
    </row>
    <row r="1380" spans="170:194" ht="16.5" x14ac:dyDescent="0.2">
      <c r="FN1380" s="101">
        <v>1375</v>
      </c>
      <c r="FO1380" s="101">
        <f t="shared" si="640"/>
        <v>13</v>
      </c>
      <c r="FP1380" s="101">
        <f t="shared" si="633"/>
        <v>18</v>
      </c>
      <c r="FQ1380" s="14">
        <f t="shared" si="634"/>
        <v>3</v>
      </c>
      <c r="FR1380" s="101" t="str">
        <f t="shared" si="641"/>
        <v>雷震子专属武器-魂珠-2 4级</v>
      </c>
      <c r="FS1380" s="101">
        <f t="shared" si="642"/>
        <v>2</v>
      </c>
      <c r="FT1380" s="101">
        <f t="shared" si="643"/>
        <v>4</v>
      </c>
      <c r="FU1380" s="101" t="str">
        <f t="shared" si="635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636"/>
        <v>专属强化石1</v>
      </c>
      <c r="FX1380" s="101">
        <f t="shared" si="637"/>
        <v>6</v>
      </c>
      <c r="FY1380" s="101" t="str">
        <f t="shared" si="638"/>
        <v>专属强化石2</v>
      </c>
      <c r="FZ1380" s="101">
        <f t="shared" si="639"/>
        <v>2</v>
      </c>
      <c r="GA1380" s="101">
        <f t="shared" si="644"/>
        <v>0.15</v>
      </c>
      <c r="GB1380" s="101">
        <f t="shared" si="645"/>
        <v>1</v>
      </c>
      <c r="GC1380" s="101">
        <f t="shared" si="646"/>
        <v>10</v>
      </c>
      <c r="GD1380" s="101">
        <f t="shared" si="647"/>
        <v>0</v>
      </c>
      <c r="GE1380" s="101">
        <f t="shared" si="648"/>
        <v>1</v>
      </c>
      <c r="GF1380" s="101">
        <f t="shared" si="649"/>
        <v>2</v>
      </c>
      <c r="GG1380" s="101">
        <f t="shared" si="650"/>
        <v>7.7100000000000002E-2</v>
      </c>
      <c r="GH1380" s="101">
        <f t="shared" si="651"/>
        <v>1</v>
      </c>
      <c r="GI1380" s="101">
        <f t="shared" si="652"/>
        <v>5</v>
      </c>
      <c r="GJ1380" s="101">
        <f t="shared" si="653"/>
        <v>0.30830000000000002</v>
      </c>
      <c r="GK1380" s="101">
        <f t="shared" si="654"/>
        <v>1</v>
      </c>
      <c r="GL1380" s="101">
        <f t="shared" si="655"/>
        <v>10</v>
      </c>
    </row>
    <row r="1381" spans="170:194" ht="16.5" x14ac:dyDescent="0.2">
      <c r="FN1381" s="101">
        <v>1376</v>
      </c>
      <c r="FO1381" s="101">
        <f t="shared" si="640"/>
        <v>14</v>
      </c>
      <c r="FP1381" s="101">
        <f t="shared" si="633"/>
        <v>18</v>
      </c>
      <c r="FQ1381" s="14">
        <f t="shared" si="634"/>
        <v>3</v>
      </c>
      <c r="FR1381" s="101" t="str">
        <f t="shared" si="641"/>
        <v>雷震子专属武器-魂珠-2 5级</v>
      </c>
      <c r="FS1381" s="101">
        <f t="shared" si="642"/>
        <v>2</v>
      </c>
      <c r="FT1381" s="101">
        <f t="shared" si="643"/>
        <v>5</v>
      </c>
      <c r="FU1381" s="101" t="str">
        <f t="shared" si="635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636"/>
        <v>专属强化石1</v>
      </c>
      <c r="FX1381" s="101">
        <f t="shared" si="637"/>
        <v>9</v>
      </c>
      <c r="FY1381" s="101" t="str">
        <f t="shared" si="638"/>
        <v>专属强化石2</v>
      </c>
      <c r="FZ1381" s="101">
        <f t="shared" si="639"/>
        <v>3</v>
      </c>
      <c r="GA1381" s="101">
        <f t="shared" si="644"/>
        <v>0.14000000000000001</v>
      </c>
      <c r="GB1381" s="101">
        <f t="shared" si="645"/>
        <v>1</v>
      </c>
      <c r="GC1381" s="101">
        <f t="shared" si="646"/>
        <v>10</v>
      </c>
      <c r="GD1381" s="101">
        <f t="shared" si="647"/>
        <v>0</v>
      </c>
      <c r="GE1381" s="101">
        <f t="shared" si="648"/>
        <v>1</v>
      </c>
      <c r="GF1381" s="101">
        <f t="shared" si="649"/>
        <v>2</v>
      </c>
      <c r="GG1381" s="101">
        <f t="shared" si="650"/>
        <v>7.22E-2</v>
      </c>
      <c r="GH1381" s="101">
        <f t="shared" si="651"/>
        <v>1</v>
      </c>
      <c r="GI1381" s="101">
        <f t="shared" si="652"/>
        <v>5</v>
      </c>
      <c r="GJ1381" s="101">
        <f t="shared" si="653"/>
        <v>0.28899999999999998</v>
      </c>
      <c r="GK1381" s="101">
        <f t="shared" si="654"/>
        <v>1</v>
      </c>
      <c r="GL1381" s="101">
        <f t="shared" si="655"/>
        <v>10</v>
      </c>
    </row>
    <row r="1382" spans="170:194" ht="16.5" x14ac:dyDescent="0.2">
      <c r="FN1382" s="101">
        <v>1377</v>
      </c>
      <c r="FO1382" s="101">
        <f t="shared" si="640"/>
        <v>15</v>
      </c>
      <c r="FP1382" s="101">
        <f t="shared" si="633"/>
        <v>18</v>
      </c>
      <c r="FQ1382" s="14">
        <f t="shared" si="634"/>
        <v>3</v>
      </c>
      <c r="FR1382" s="101" t="str">
        <f t="shared" si="641"/>
        <v>雷震子专属武器-魂珠-2 6级</v>
      </c>
      <c r="FS1382" s="101">
        <f t="shared" si="642"/>
        <v>2</v>
      </c>
      <c r="FT1382" s="101">
        <f t="shared" si="643"/>
        <v>6</v>
      </c>
      <c r="FU1382" s="101" t="str">
        <f t="shared" si="635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636"/>
        <v>专属强化石1</v>
      </c>
      <c r="FX1382" s="101">
        <f t="shared" si="637"/>
        <v>12</v>
      </c>
      <c r="FY1382" s="101" t="str">
        <f t="shared" si="638"/>
        <v>专属强化石2</v>
      </c>
      <c r="FZ1382" s="101">
        <f t="shared" si="639"/>
        <v>4</v>
      </c>
      <c r="GA1382" s="101">
        <f t="shared" si="644"/>
        <v>0.12</v>
      </c>
      <c r="GB1382" s="101">
        <f t="shared" si="645"/>
        <v>1</v>
      </c>
      <c r="GC1382" s="101">
        <f t="shared" si="646"/>
        <v>13</v>
      </c>
      <c r="GD1382" s="101">
        <f t="shared" si="647"/>
        <v>0</v>
      </c>
      <c r="GE1382" s="101">
        <f t="shared" si="648"/>
        <v>1</v>
      </c>
      <c r="GF1382" s="101">
        <f t="shared" si="649"/>
        <v>3</v>
      </c>
      <c r="GG1382" s="101">
        <f t="shared" si="650"/>
        <v>5.9299999999999999E-2</v>
      </c>
      <c r="GH1382" s="101">
        <f t="shared" si="651"/>
        <v>1</v>
      </c>
      <c r="GI1382" s="101">
        <f t="shared" si="652"/>
        <v>6</v>
      </c>
      <c r="GJ1382" s="101">
        <f t="shared" si="653"/>
        <v>0.23710000000000001</v>
      </c>
      <c r="GK1382" s="101">
        <f t="shared" si="654"/>
        <v>1</v>
      </c>
      <c r="GL1382" s="101">
        <f t="shared" si="655"/>
        <v>13</v>
      </c>
    </row>
    <row r="1383" spans="170:194" ht="16.5" x14ac:dyDescent="0.2">
      <c r="FN1383" s="101">
        <v>1378</v>
      </c>
      <c r="FO1383" s="101">
        <f t="shared" si="640"/>
        <v>16</v>
      </c>
      <c r="FP1383" s="101">
        <f t="shared" si="633"/>
        <v>18</v>
      </c>
      <c r="FQ1383" s="14">
        <f t="shared" si="634"/>
        <v>3</v>
      </c>
      <c r="FR1383" s="101" t="str">
        <f t="shared" si="641"/>
        <v>雷震子专属武器-魂珠-2 7级</v>
      </c>
      <c r="FS1383" s="101">
        <f t="shared" si="642"/>
        <v>2</v>
      </c>
      <c r="FT1383" s="101">
        <f t="shared" si="643"/>
        <v>7</v>
      </c>
      <c r="FU1383" s="101" t="str">
        <f t="shared" si="635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636"/>
        <v>专属强化石1</v>
      </c>
      <c r="FX1383" s="101">
        <f t="shared" si="637"/>
        <v>15</v>
      </c>
      <c r="FY1383" s="101" t="str">
        <f t="shared" si="638"/>
        <v>专属强化石2</v>
      </c>
      <c r="FZ1383" s="101">
        <f t="shared" si="639"/>
        <v>5</v>
      </c>
      <c r="GA1383" s="101">
        <f t="shared" si="644"/>
        <v>0.09</v>
      </c>
      <c r="GB1383" s="101">
        <f t="shared" si="645"/>
        <v>1</v>
      </c>
      <c r="GC1383" s="101">
        <f t="shared" si="646"/>
        <v>16</v>
      </c>
      <c r="GD1383" s="101">
        <f t="shared" si="647"/>
        <v>0</v>
      </c>
      <c r="GE1383" s="101">
        <f t="shared" si="648"/>
        <v>1</v>
      </c>
      <c r="GF1383" s="101">
        <f t="shared" si="649"/>
        <v>4</v>
      </c>
      <c r="GG1383" s="101">
        <f t="shared" si="650"/>
        <v>4.5900000000000003E-2</v>
      </c>
      <c r="GH1383" s="101">
        <f t="shared" si="651"/>
        <v>1</v>
      </c>
      <c r="GI1383" s="101">
        <f t="shared" si="652"/>
        <v>8</v>
      </c>
      <c r="GJ1383" s="101">
        <f t="shared" si="653"/>
        <v>0.1835</v>
      </c>
      <c r="GK1383" s="101">
        <f t="shared" si="654"/>
        <v>1</v>
      </c>
      <c r="GL1383" s="101">
        <f t="shared" si="655"/>
        <v>16</v>
      </c>
    </row>
    <row r="1384" spans="170:194" ht="16.5" x14ac:dyDescent="0.2">
      <c r="FN1384" s="101">
        <v>1379</v>
      </c>
      <c r="FO1384" s="101">
        <f t="shared" si="640"/>
        <v>17</v>
      </c>
      <c r="FP1384" s="101">
        <f t="shared" si="633"/>
        <v>18</v>
      </c>
      <c r="FQ1384" s="14">
        <f t="shared" si="634"/>
        <v>3</v>
      </c>
      <c r="FR1384" s="101" t="str">
        <f t="shared" si="641"/>
        <v>雷震子专属武器-魂珠-2 8级</v>
      </c>
      <c r="FS1384" s="101">
        <f t="shared" si="642"/>
        <v>2</v>
      </c>
      <c r="FT1384" s="101">
        <f t="shared" si="643"/>
        <v>8</v>
      </c>
      <c r="FU1384" s="101" t="str">
        <f t="shared" si="635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636"/>
        <v>专属强化石1</v>
      </c>
      <c r="FX1384" s="101">
        <f t="shared" si="637"/>
        <v>18</v>
      </c>
      <c r="FY1384" s="101" t="str">
        <f t="shared" si="638"/>
        <v>专属强化石2</v>
      </c>
      <c r="FZ1384" s="101">
        <f t="shared" si="639"/>
        <v>6</v>
      </c>
      <c r="GA1384" s="101">
        <f t="shared" si="644"/>
        <v>7.0000000000000007E-2</v>
      </c>
      <c r="GB1384" s="101">
        <f t="shared" si="645"/>
        <v>1</v>
      </c>
      <c r="GC1384" s="101">
        <f t="shared" si="646"/>
        <v>22</v>
      </c>
      <c r="GD1384" s="101">
        <f t="shared" si="647"/>
        <v>0</v>
      </c>
      <c r="GE1384" s="101">
        <f t="shared" si="648"/>
        <v>1</v>
      </c>
      <c r="GF1384" s="101">
        <f t="shared" si="649"/>
        <v>5</v>
      </c>
      <c r="GG1384" s="101">
        <f t="shared" si="650"/>
        <v>3.4000000000000002E-2</v>
      </c>
      <c r="GH1384" s="101">
        <f t="shared" si="651"/>
        <v>1</v>
      </c>
      <c r="GI1384" s="101">
        <f t="shared" si="652"/>
        <v>10</v>
      </c>
      <c r="GJ1384" s="101">
        <f t="shared" si="653"/>
        <v>0.13600000000000001</v>
      </c>
      <c r="GK1384" s="101">
        <f t="shared" si="654"/>
        <v>1</v>
      </c>
      <c r="GL1384" s="101">
        <f t="shared" si="655"/>
        <v>22</v>
      </c>
    </row>
    <row r="1385" spans="170:194" ht="16.5" x14ac:dyDescent="0.2">
      <c r="FN1385" s="101">
        <v>1380</v>
      </c>
      <c r="FO1385" s="101">
        <f t="shared" si="640"/>
        <v>18</v>
      </c>
      <c r="FP1385" s="101">
        <f t="shared" si="633"/>
        <v>18</v>
      </c>
      <c r="FQ1385" s="14">
        <f t="shared" si="634"/>
        <v>3</v>
      </c>
      <c r="FR1385" s="101" t="str">
        <f t="shared" si="641"/>
        <v>雷震子专属武器-魂珠-2 9级</v>
      </c>
      <c r="FS1385" s="101">
        <f t="shared" si="642"/>
        <v>2</v>
      </c>
      <c r="FT1385" s="101">
        <f t="shared" si="643"/>
        <v>9</v>
      </c>
      <c r="FU1385" s="101" t="str">
        <f t="shared" si="635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636"/>
        <v>专属强化石1</v>
      </c>
      <c r="FX1385" s="101">
        <f t="shared" si="637"/>
        <v>24</v>
      </c>
      <c r="FY1385" s="101" t="str">
        <f t="shared" si="638"/>
        <v>专属强化石2</v>
      </c>
      <c r="FZ1385" s="101">
        <f t="shared" si="639"/>
        <v>8</v>
      </c>
      <c r="GA1385" s="101">
        <f t="shared" si="644"/>
        <v>0.06</v>
      </c>
      <c r="GB1385" s="101">
        <f t="shared" si="645"/>
        <v>1</v>
      </c>
      <c r="GC1385" s="101">
        <f t="shared" si="646"/>
        <v>27</v>
      </c>
      <c r="GD1385" s="101">
        <f t="shared" si="647"/>
        <v>0</v>
      </c>
      <c r="GE1385" s="101">
        <f t="shared" si="648"/>
        <v>1</v>
      </c>
      <c r="GF1385" s="101">
        <f t="shared" si="649"/>
        <v>6</v>
      </c>
      <c r="GG1385" s="101">
        <f t="shared" si="650"/>
        <v>2.8000000000000001E-2</v>
      </c>
      <c r="GH1385" s="101">
        <f t="shared" si="651"/>
        <v>1</v>
      </c>
      <c r="GI1385" s="101">
        <f t="shared" si="652"/>
        <v>12</v>
      </c>
      <c r="GJ1385" s="101">
        <f t="shared" si="653"/>
        <v>0.11210000000000001</v>
      </c>
      <c r="GK1385" s="101">
        <f t="shared" si="654"/>
        <v>1</v>
      </c>
      <c r="GL1385" s="101">
        <f t="shared" si="655"/>
        <v>27</v>
      </c>
    </row>
    <row r="1386" spans="170:194" ht="16.5" x14ac:dyDescent="0.2">
      <c r="FN1386" s="101">
        <v>1381</v>
      </c>
      <c r="FO1386" s="101">
        <f t="shared" si="640"/>
        <v>0</v>
      </c>
      <c r="FP1386" s="101">
        <f t="shared" si="633"/>
        <v>18</v>
      </c>
      <c r="FQ1386" s="14">
        <f t="shared" si="634"/>
        <v>3</v>
      </c>
      <c r="FR1386" s="101" t="str">
        <f t="shared" si="641"/>
        <v>雷震子专属武器-魂珠-3 0级</v>
      </c>
      <c r="FS1386" s="101">
        <f t="shared" si="642"/>
        <v>3</v>
      </c>
      <c r="FT1386" s="101">
        <f t="shared" si="643"/>
        <v>0</v>
      </c>
      <c r="FU1386" s="101" t="str">
        <f t="shared" si="635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636"/>
        <v/>
      </c>
      <c r="FX1386" s="101" t="str">
        <f t="shared" si="637"/>
        <v/>
      </c>
      <c r="FY1386" s="101" t="str">
        <f t="shared" si="638"/>
        <v/>
      </c>
      <c r="FZ1386" s="101" t="str">
        <f t="shared" si="639"/>
        <v/>
      </c>
      <c r="GA1386" s="101" t="str">
        <f t="shared" si="644"/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49"/>
        <v/>
      </c>
      <c r="GG1386" s="101" t="str">
        <f t="shared" si="650"/>
        <v/>
      </c>
      <c r="GH1386" s="101" t="str">
        <f t="shared" si="651"/>
        <v/>
      </c>
      <c r="GI1386" s="101" t="str">
        <f t="shared" si="652"/>
        <v/>
      </c>
      <c r="GJ1386" s="101" t="str">
        <f t="shared" si="653"/>
        <v/>
      </c>
      <c r="GK1386" s="101" t="str">
        <f t="shared" si="654"/>
        <v/>
      </c>
      <c r="GL1386" s="101" t="str">
        <f t="shared" si="655"/>
        <v/>
      </c>
    </row>
    <row r="1387" spans="170:194" ht="16.5" x14ac:dyDescent="0.2">
      <c r="FN1387" s="101">
        <v>1382</v>
      </c>
      <c r="FO1387" s="101">
        <f t="shared" si="640"/>
        <v>19</v>
      </c>
      <c r="FP1387" s="101">
        <f t="shared" si="633"/>
        <v>18</v>
      </c>
      <c r="FQ1387" s="14">
        <f t="shared" si="634"/>
        <v>3</v>
      </c>
      <c r="FR1387" s="101" t="str">
        <f t="shared" si="641"/>
        <v>雷震子专属武器-魂珠-3 1级</v>
      </c>
      <c r="FS1387" s="101">
        <f t="shared" si="642"/>
        <v>3</v>
      </c>
      <c r="FT1387" s="101">
        <f t="shared" si="643"/>
        <v>1</v>
      </c>
      <c r="FU1387" s="101" t="str">
        <f t="shared" si="635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636"/>
        <v>专属强化石1</v>
      </c>
      <c r="FX1387" s="101">
        <f t="shared" si="637"/>
        <v>4</v>
      </c>
      <c r="FY1387" s="101" t="str">
        <f t="shared" si="638"/>
        <v>专属强化石2</v>
      </c>
      <c r="FZ1387" s="101">
        <f t="shared" si="639"/>
        <v>2</v>
      </c>
      <c r="GA1387" s="101">
        <f t="shared" si="644"/>
        <v>0.31</v>
      </c>
      <c r="GB1387" s="101">
        <f t="shared" si="645"/>
        <v>1</v>
      </c>
      <c r="GC1387" s="101">
        <f t="shared" si="646"/>
        <v>5</v>
      </c>
      <c r="GD1387" s="101">
        <f t="shared" si="647"/>
        <v>0</v>
      </c>
      <c r="GE1387" s="101">
        <f t="shared" si="648"/>
        <v>1</v>
      </c>
      <c r="GF1387" s="101">
        <f t="shared" si="649"/>
        <v>1</v>
      </c>
      <c r="GG1387" s="101">
        <f t="shared" si="650"/>
        <v>0.15409999999999999</v>
      </c>
      <c r="GH1387" s="101">
        <f t="shared" si="651"/>
        <v>1</v>
      </c>
      <c r="GI1387" s="101">
        <f t="shared" si="652"/>
        <v>2</v>
      </c>
      <c r="GJ1387" s="101">
        <f t="shared" si="653"/>
        <v>0.61650000000000005</v>
      </c>
      <c r="GK1387" s="101">
        <f t="shared" si="654"/>
        <v>1</v>
      </c>
      <c r="GL1387" s="101">
        <f t="shared" si="655"/>
        <v>5</v>
      </c>
    </row>
    <row r="1388" spans="170:194" ht="16.5" x14ac:dyDescent="0.2">
      <c r="FN1388" s="101">
        <v>1383</v>
      </c>
      <c r="FO1388" s="101">
        <f t="shared" si="640"/>
        <v>20</v>
      </c>
      <c r="FP1388" s="101">
        <f t="shared" si="633"/>
        <v>18</v>
      </c>
      <c r="FQ1388" s="14">
        <f t="shared" si="634"/>
        <v>3</v>
      </c>
      <c r="FR1388" s="101" t="str">
        <f t="shared" si="641"/>
        <v>雷震子专属武器-魂珠-3 2级</v>
      </c>
      <c r="FS1388" s="101">
        <f t="shared" si="642"/>
        <v>3</v>
      </c>
      <c r="FT1388" s="101">
        <f t="shared" si="643"/>
        <v>2</v>
      </c>
      <c r="FU1388" s="101" t="str">
        <f t="shared" si="635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636"/>
        <v>专属强化石1</v>
      </c>
      <c r="FX1388" s="101">
        <f t="shared" si="637"/>
        <v>4</v>
      </c>
      <c r="FY1388" s="101" t="str">
        <f t="shared" si="638"/>
        <v>专属强化石2</v>
      </c>
      <c r="FZ1388" s="101">
        <f t="shared" si="639"/>
        <v>2</v>
      </c>
      <c r="GA1388" s="101">
        <f t="shared" si="644"/>
        <v>0.15</v>
      </c>
      <c r="GB1388" s="101">
        <f t="shared" si="645"/>
        <v>1</v>
      </c>
      <c r="GC1388" s="101">
        <f t="shared" si="646"/>
        <v>10</v>
      </c>
      <c r="GD1388" s="101">
        <f t="shared" si="647"/>
        <v>0</v>
      </c>
      <c r="GE1388" s="101">
        <f t="shared" si="648"/>
        <v>1</v>
      </c>
      <c r="GF1388" s="101">
        <f t="shared" si="649"/>
        <v>2</v>
      </c>
      <c r="GG1388" s="101">
        <f t="shared" si="650"/>
        <v>7.7100000000000002E-2</v>
      </c>
      <c r="GH1388" s="101">
        <f t="shared" si="651"/>
        <v>1</v>
      </c>
      <c r="GI1388" s="101">
        <f t="shared" si="652"/>
        <v>5</v>
      </c>
      <c r="GJ1388" s="101">
        <f t="shared" si="653"/>
        <v>0.30830000000000002</v>
      </c>
      <c r="GK1388" s="101">
        <f t="shared" si="654"/>
        <v>1</v>
      </c>
      <c r="GL1388" s="101">
        <f t="shared" si="655"/>
        <v>10</v>
      </c>
    </row>
    <row r="1389" spans="170:194" ht="16.5" x14ac:dyDescent="0.2">
      <c r="FN1389" s="101">
        <v>1384</v>
      </c>
      <c r="FO1389" s="101">
        <f t="shared" si="640"/>
        <v>21</v>
      </c>
      <c r="FP1389" s="101">
        <f t="shared" si="633"/>
        <v>18</v>
      </c>
      <c r="FQ1389" s="14">
        <f t="shared" si="634"/>
        <v>3</v>
      </c>
      <c r="FR1389" s="101" t="str">
        <f t="shared" si="641"/>
        <v>雷震子专属武器-魂珠-3 3级</v>
      </c>
      <c r="FS1389" s="101">
        <f t="shared" si="642"/>
        <v>3</v>
      </c>
      <c r="FT1389" s="101">
        <f t="shared" si="643"/>
        <v>3</v>
      </c>
      <c r="FU1389" s="101" t="str">
        <f t="shared" si="635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636"/>
        <v>专属强化石1</v>
      </c>
      <c r="FX1389" s="101">
        <f t="shared" si="637"/>
        <v>6</v>
      </c>
      <c r="FY1389" s="101" t="str">
        <f t="shared" si="638"/>
        <v>专属强化石2</v>
      </c>
      <c r="FZ1389" s="101">
        <f t="shared" si="639"/>
        <v>3</v>
      </c>
      <c r="GA1389" s="101">
        <f t="shared" si="644"/>
        <v>0.15</v>
      </c>
      <c r="GB1389" s="101">
        <f t="shared" si="645"/>
        <v>1</v>
      </c>
      <c r="GC1389" s="101">
        <f t="shared" si="646"/>
        <v>10</v>
      </c>
      <c r="GD1389" s="101">
        <f t="shared" si="647"/>
        <v>0</v>
      </c>
      <c r="GE1389" s="101">
        <f t="shared" si="648"/>
        <v>1</v>
      </c>
      <c r="GF1389" s="101">
        <f t="shared" si="649"/>
        <v>2</v>
      </c>
      <c r="GG1389" s="101">
        <f t="shared" si="650"/>
        <v>7.7100000000000002E-2</v>
      </c>
      <c r="GH1389" s="101">
        <f t="shared" si="651"/>
        <v>1</v>
      </c>
      <c r="GI1389" s="101">
        <f t="shared" si="652"/>
        <v>5</v>
      </c>
      <c r="GJ1389" s="101">
        <f t="shared" si="653"/>
        <v>0.30830000000000002</v>
      </c>
      <c r="GK1389" s="101">
        <f t="shared" si="654"/>
        <v>1</v>
      </c>
      <c r="GL1389" s="101">
        <f t="shared" si="655"/>
        <v>10</v>
      </c>
    </row>
    <row r="1390" spans="170:194" ht="16.5" x14ac:dyDescent="0.2">
      <c r="FN1390" s="101">
        <v>1385</v>
      </c>
      <c r="FO1390" s="101">
        <f t="shared" si="640"/>
        <v>22</v>
      </c>
      <c r="FP1390" s="101">
        <f t="shared" si="633"/>
        <v>18</v>
      </c>
      <c r="FQ1390" s="14">
        <f t="shared" si="634"/>
        <v>3</v>
      </c>
      <c r="FR1390" s="101" t="str">
        <f t="shared" si="641"/>
        <v>雷震子专属武器-魂珠-3 4级</v>
      </c>
      <c r="FS1390" s="101">
        <f t="shared" si="642"/>
        <v>3</v>
      </c>
      <c r="FT1390" s="101">
        <f t="shared" si="643"/>
        <v>4</v>
      </c>
      <c r="FU1390" s="101" t="str">
        <f t="shared" si="635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636"/>
        <v>专属强化石1</v>
      </c>
      <c r="FX1390" s="101">
        <f t="shared" si="637"/>
        <v>6</v>
      </c>
      <c r="FY1390" s="101" t="str">
        <f t="shared" si="638"/>
        <v>专属强化石2</v>
      </c>
      <c r="FZ1390" s="101">
        <f t="shared" si="639"/>
        <v>3</v>
      </c>
      <c r="GA1390" s="101">
        <f t="shared" si="644"/>
        <v>0.09</v>
      </c>
      <c r="GB1390" s="101">
        <f t="shared" si="645"/>
        <v>1</v>
      </c>
      <c r="GC1390" s="101">
        <f t="shared" si="646"/>
        <v>16</v>
      </c>
      <c r="GD1390" s="101">
        <f t="shared" si="647"/>
        <v>0</v>
      </c>
      <c r="GE1390" s="101">
        <f t="shared" si="648"/>
        <v>1</v>
      </c>
      <c r="GF1390" s="101">
        <f t="shared" si="649"/>
        <v>4</v>
      </c>
      <c r="GG1390" s="101">
        <f t="shared" si="650"/>
        <v>4.6199999999999998E-2</v>
      </c>
      <c r="GH1390" s="101">
        <f t="shared" si="651"/>
        <v>1</v>
      </c>
      <c r="GI1390" s="101">
        <f t="shared" si="652"/>
        <v>8</v>
      </c>
      <c r="GJ1390" s="101">
        <f t="shared" si="653"/>
        <v>0.185</v>
      </c>
      <c r="GK1390" s="101">
        <f t="shared" si="654"/>
        <v>1</v>
      </c>
      <c r="GL1390" s="101">
        <f t="shared" si="655"/>
        <v>16</v>
      </c>
    </row>
    <row r="1391" spans="170:194" ht="16.5" x14ac:dyDescent="0.2">
      <c r="FN1391" s="101">
        <v>1386</v>
      </c>
      <c r="FO1391" s="101">
        <f t="shared" si="640"/>
        <v>23</v>
      </c>
      <c r="FP1391" s="101">
        <f t="shared" si="633"/>
        <v>18</v>
      </c>
      <c r="FQ1391" s="14">
        <f t="shared" si="634"/>
        <v>3</v>
      </c>
      <c r="FR1391" s="101" t="str">
        <f t="shared" si="641"/>
        <v>雷震子专属武器-魂珠-3 5级</v>
      </c>
      <c r="FS1391" s="101">
        <f t="shared" si="642"/>
        <v>3</v>
      </c>
      <c r="FT1391" s="101">
        <f t="shared" si="643"/>
        <v>5</v>
      </c>
      <c r="FU1391" s="101" t="str">
        <f t="shared" si="635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636"/>
        <v>专属强化石1</v>
      </c>
      <c r="FX1391" s="101">
        <f t="shared" si="637"/>
        <v>8</v>
      </c>
      <c r="FY1391" s="101" t="str">
        <f t="shared" si="638"/>
        <v>专属强化石2</v>
      </c>
      <c r="FZ1391" s="101">
        <f t="shared" si="639"/>
        <v>4</v>
      </c>
      <c r="GA1391" s="101">
        <f t="shared" si="644"/>
        <v>0.08</v>
      </c>
      <c r="GB1391" s="101">
        <f t="shared" si="645"/>
        <v>1</v>
      </c>
      <c r="GC1391" s="101">
        <f t="shared" si="646"/>
        <v>19</v>
      </c>
      <c r="GD1391" s="101">
        <f t="shared" si="647"/>
        <v>0</v>
      </c>
      <c r="GE1391" s="101">
        <f t="shared" si="648"/>
        <v>1</v>
      </c>
      <c r="GF1391" s="101">
        <f t="shared" si="649"/>
        <v>5</v>
      </c>
      <c r="GG1391" s="101">
        <f t="shared" si="650"/>
        <v>3.85E-2</v>
      </c>
      <c r="GH1391" s="101">
        <f t="shared" si="651"/>
        <v>1</v>
      </c>
      <c r="GI1391" s="101">
        <f t="shared" si="652"/>
        <v>9</v>
      </c>
      <c r="GJ1391" s="101">
        <f t="shared" si="653"/>
        <v>0.15409999999999999</v>
      </c>
      <c r="GK1391" s="101">
        <f t="shared" si="654"/>
        <v>1</v>
      </c>
      <c r="GL1391" s="101">
        <f t="shared" si="655"/>
        <v>19</v>
      </c>
    </row>
    <row r="1392" spans="170:194" ht="16.5" x14ac:dyDescent="0.2">
      <c r="FN1392" s="101">
        <v>1387</v>
      </c>
      <c r="FO1392" s="101">
        <f t="shared" si="640"/>
        <v>24</v>
      </c>
      <c r="FP1392" s="101">
        <f t="shared" si="633"/>
        <v>18</v>
      </c>
      <c r="FQ1392" s="14">
        <f t="shared" si="634"/>
        <v>3</v>
      </c>
      <c r="FR1392" s="101" t="str">
        <f t="shared" si="641"/>
        <v>雷震子专属武器-魂珠-3 6级</v>
      </c>
      <c r="FS1392" s="101">
        <f t="shared" si="642"/>
        <v>3</v>
      </c>
      <c r="FT1392" s="101">
        <f t="shared" si="643"/>
        <v>6</v>
      </c>
      <c r="FU1392" s="101" t="str">
        <f t="shared" si="635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636"/>
        <v>专属强化石1</v>
      </c>
      <c r="FX1392" s="101">
        <f t="shared" si="637"/>
        <v>10</v>
      </c>
      <c r="FY1392" s="101" t="str">
        <f t="shared" si="638"/>
        <v>专属强化石2</v>
      </c>
      <c r="FZ1392" s="101">
        <f t="shared" si="639"/>
        <v>5</v>
      </c>
      <c r="GA1392" s="101">
        <f t="shared" si="644"/>
        <v>0.06</v>
      </c>
      <c r="GB1392" s="101">
        <f t="shared" si="645"/>
        <v>1</v>
      </c>
      <c r="GC1392" s="101">
        <f t="shared" si="646"/>
        <v>25</v>
      </c>
      <c r="GD1392" s="101">
        <f t="shared" si="647"/>
        <v>0</v>
      </c>
      <c r="GE1392" s="101">
        <f t="shared" si="648"/>
        <v>1</v>
      </c>
      <c r="GF1392" s="101">
        <f t="shared" si="649"/>
        <v>6</v>
      </c>
      <c r="GG1392" s="101">
        <f t="shared" si="650"/>
        <v>2.9600000000000001E-2</v>
      </c>
      <c r="GH1392" s="101">
        <f t="shared" si="651"/>
        <v>1</v>
      </c>
      <c r="GI1392" s="101">
        <f t="shared" si="652"/>
        <v>12</v>
      </c>
      <c r="GJ1392" s="101">
        <f t="shared" si="653"/>
        <v>0.1186</v>
      </c>
      <c r="GK1392" s="101">
        <f t="shared" si="654"/>
        <v>1</v>
      </c>
      <c r="GL1392" s="101">
        <f t="shared" si="655"/>
        <v>25</v>
      </c>
    </row>
    <row r="1393" spans="170:194" ht="16.5" x14ac:dyDescent="0.2">
      <c r="FN1393" s="101">
        <v>1388</v>
      </c>
      <c r="FO1393" s="101">
        <f t="shared" si="640"/>
        <v>25</v>
      </c>
      <c r="FP1393" s="101">
        <f t="shared" si="633"/>
        <v>18</v>
      </c>
      <c r="FQ1393" s="14">
        <f t="shared" si="634"/>
        <v>3</v>
      </c>
      <c r="FR1393" s="101" t="str">
        <f t="shared" si="641"/>
        <v>雷震子专属武器-魂珠-3 7级</v>
      </c>
      <c r="FS1393" s="101">
        <f t="shared" si="642"/>
        <v>3</v>
      </c>
      <c r="FT1393" s="101">
        <f t="shared" si="643"/>
        <v>7</v>
      </c>
      <c r="FU1393" s="101" t="str">
        <f t="shared" si="635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636"/>
        <v>专属强化石1</v>
      </c>
      <c r="FX1393" s="101">
        <f t="shared" si="637"/>
        <v>12</v>
      </c>
      <c r="FY1393" s="101" t="str">
        <f t="shared" si="638"/>
        <v>专属强化石2</v>
      </c>
      <c r="FZ1393" s="101">
        <f t="shared" si="639"/>
        <v>6</v>
      </c>
      <c r="GA1393" s="101">
        <f t="shared" si="644"/>
        <v>0.04</v>
      </c>
      <c r="GB1393" s="101">
        <f t="shared" si="645"/>
        <v>1</v>
      </c>
      <c r="GC1393" s="101">
        <f t="shared" si="646"/>
        <v>34</v>
      </c>
      <c r="GD1393" s="101">
        <f t="shared" si="647"/>
        <v>0</v>
      </c>
      <c r="GE1393" s="101">
        <f t="shared" si="648"/>
        <v>1</v>
      </c>
      <c r="GF1393" s="101">
        <f t="shared" si="649"/>
        <v>8</v>
      </c>
      <c r="GG1393" s="101">
        <f t="shared" si="650"/>
        <v>2.1999999999999999E-2</v>
      </c>
      <c r="GH1393" s="101">
        <f t="shared" si="651"/>
        <v>1</v>
      </c>
      <c r="GI1393" s="101">
        <f t="shared" si="652"/>
        <v>16</v>
      </c>
      <c r="GJ1393" s="101">
        <f t="shared" si="653"/>
        <v>8.8099999999999998E-2</v>
      </c>
      <c r="GK1393" s="101">
        <f t="shared" si="654"/>
        <v>1</v>
      </c>
      <c r="GL1393" s="101">
        <f t="shared" si="655"/>
        <v>34</v>
      </c>
    </row>
    <row r="1394" spans="170:194" ht="16.5" x14ac:dyDescent="0.2">
      <c r="FN1394" s="101">
        <v>1389</v>
      </c>
      <c r="FO1394" s="101">
        <f t="shared" si="640"/>
        <v>26</v>
      </c>
      <c r="FP1394" s="101">
        <f t="shared" si="633"/>
        <v>18</v>
      </c>
      <c r="FQ1394" s="14">
        <f t="shared" si="634"/>
        <v>3</v>
      </c>
      <c r="FR1394" s="101" t="str">
        <f t="shared" si="641"/>
        <v>雷震子专属武器-魂珠-3 8级</v>
      </c>
      <c r="FS1394" s="101">
        <f t="shared" si="642"/>
        <v>3</v>
      </c>
      <c r="FT1394" s="101">
        <f t="shared" si="643"/>
        <v>8</v>
      </c>
      <c r="FU1394" s="101" t="str">
        <f t="shared" si="635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636"/>
        <v>专属强化石1</v>
      </c>
      <c r="FX1394" s="101">
        <f t="shared" si="637"/>
        <v>16</v>
      </c>
      <c r="FY1394" s="101" t="str">
        <f t="shared" si="638"/>
        <v>专属强化石2</v>
      </c>
      <c r="FZ1394" s="101">
        <f t="shared" si="639"/>
        <v>8</v>
      </c>
      <c r="GA1394" s="101">
        <f t="shared" si="644"/>
        <v>0.04</v>
      </c>
      <c r="GB1394" s="101">
        <f t="shared" si="645"/>
        <v>1</v>
      </c>
      <c r="GC1394" s="101">
        <f t="shared" si="646"/>
        <v>41</v>
      </c>
      <c r="GD1394" s="101">
        <f t="shared" si="647"/>
        <v>0</v>
      </c>
      <c r="GE1394" s="101">
        <f t="shared" si="648"/>
        <v>1</v>
      </c>
      <c r="GF1394" s="101">
        <f t="shared" si="649"/>
        <v>10</v>
      </c>
      <c r="GG1394" s="101">
        <f t="shared" si="650"/>
        <v>1.8100000000000002E-2</v>
      </c>
      <c r="GH1394" s="101">
        <f t="shared" si="651"/>
        <v>1</v>
      </c>
      <c r="GI1394" s="101">
        <f t="shared" si="652"/>
        <v>19</v>
      </c>
      <c r="GJ1394" s="101">
        <f t="shared" si="653"/>
        <v>7.2499999999999995E-2</v>
      </c>
      <c r="GK1394" s="101">
        <f t="shared" si="654"/>
        <v>1</v>
      </c>
      <c r="GL1394" s="101">
        <f t="shared" si="655"/>
        <v>41</v>
      </c>
    </row>
    <row r="1395" spans="170:194" ht="16.5" x14ac:dyDescent="0.2">
      <c r="FN1395" s="101">
        <v>1390</v>
      </c>
      <c r="FO1395" s="101">
        <f t="shared" si="640"/>
        <v>27</v>
      </c>
      <c r="FP1395" s="101">
        <f t="shared" si="633"/>
        <v>18</v>
      </c>
      <c r="FQ1395" s="14">
        <f t="shared" si="634"/>
        <v>3</v>
      </c>
      <c r="FR1395" s="101" t="str">
        <f t="shared" si="641"/>
        <v>雷震子专属武器-魂珠-3 9级</v>
      </c>
      <c r="FS1395" s="101">
        <f t="shared" si="642"/>
        <v>3</v>
      </c>
      <c r="FT1395" s="101">
        <f t="shared" si="643"/>
        <v>9</v>
      </c>
      <c r="FU1395" s="101" t="str">
        <f t="shared" si="635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636"/>
        <v>专属强化石1</v>
      </c>
      <c r="FX1395" s="101">
        <f t="shared" si="637"/>
        <v>20</v>
      </c>
      <c r="FY1395" s="101" t="str">
        <f t="shared" si="638"/>
        <v>专属强化石2</v>
      </c>
      <c r="FZ1395" s="101">
        <f t="shared" si="639"/>
        <v>10</v>
      </c>
      <c r="GA1395" s="101">
        <f t="shared" si="644"/>
        <v>0.03</v>
      </c>
      <c r="GB1395" s="101">
        <f t="shared" si="645"/>
        <v>1</v>
      </c>
      <c r="GC1395" s="101">
        <f t="shared" si="646"/>
        <v>54</v>
      </c>
      <c r="GD1395" s="101">
        <f t="shared" si="647"/>
        <v>0</v>
      </c>
      <c r="GE1395" s="101">
        <f t="shared" si="648"/>
        <v>1</v>
      </c>
      <c r="GF1395" s="101">
        <f t="shared" si="649"/>
        <v>12</v>
      </c>
      <c r="GG1395" s="101">
        <f t="shared" si="650"/>
        <v>1.4E-2</v>
      </c>
      <c r="GH1395" s="101">
        <f t="shared" si="651"/>
        <v>1</v>
      </c>
      <c r="GI1395" s="101">
        <f t="shared" si="652"/>
        <v>25</v>
      </c>
      <c r="GJ1395" s="101">
        <f t="shared" si="653"/>
        <v>5.6000000000000001E-2</v>
      </c>
      <c r="GK1395" s="101">
        <f t="shared" si="654"/>
        <v>1</v>
      </c>
      <c r="GL1395" s="101">
        <f t="shared" si="655"/>
        <v>54</v>
      </c>
    </row>
    <row r="1396" spans="170:194" ht="16.5" x14ac:dyDescent="0.2">
      <c r="FN1396" s="101">
        <v>1391</v>
      </c>
      <c r="FO1396" s="101">
        <f t="shared" si="640"/>
        <v>0</v>
      </c>
      <c r="FP1396" s="101">
        <f t="shared" si="633"/>
        <v>18</v>
      </c>
      <c r="FQ1396" s="14">
        <f t="shared" si="634"/>
        <v>3</v>
      </c>
      <c r="FR1396" s="101" t="str">
        <f t="shared" si="641"/>
        <v>雷震子专属武器-魂珠-4 0级</v>
      </c>
      <c r="FS1396" s="101">
        <f t="shared" si="642"/>
        <v>4</v>
      </c>
      <c r="FT1396" s="101">
        <f t="shared" si="643"/>
        <v>0</v>
      </c>
      <c r="FU1396" s="101" t="str">
        <f t="shared" si="635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636"/>
        <v/>
      </c>
      <c r="FX1396" s="101" t="str">
        <f t="shared" si="637"/>
        <v/>
      </c>
      <c r="FY1396" s="101" t="str">
        <f t="shared" si="638"/>
        <v/>
      </c>
      <c r="FZ1396" s="101" t="str">
        <f t="shared" si="639"/>
        <v/>
      </c>
      <c r="GA1396" s="101" t="str">
        <f t="shared" si="644"/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49"/>
        <v/>
      </c>
      <c r="GG1396" s="101" t="str">
        <f t="shared" si="650"/>
        <v/>
      </c>
      <c r="GH1396" s="101" t="str">
        <f t="shared" si="651"/>
        <v/>
      </c>
      <c r="GI1396" s="101" t="str">
        <f t="shared" si="652"/>
        <v/>
      </c>
      <c r="GJ1396" s="101" t="str">
        <f t="shared" si="653"/>
        <v/>
      </c>
      <c r="GK1396" s="101" t="str">
        <f t="shared" si="654"/>
        <v/>
      </c>
      <c r="GL1396" s="101" t="str">
        <f t="shared" si="655"/>
        <v/>
      </c>
    </row>
    <row r="1397" spans="170:194" ht="16.5" x14ac:dyDescent="0.2">
      <c r="FN1397" s="101">
        <v>1392</v>
      </c>
      <c r="FO1397" s="101">
        <f t="shared" si="640"/>
        <v>28</v>
      </c>
      <c r="FP1397" s="101">
        <f t="shared" si="633"/>
        <v>18</v>
      </c>
      <c r="FQ1397" s="14">
        <f t="shared" si="634"/>
        <v>3</v>
      </c>
      <c r="FR1397" s="101" t="str">
        <f t="shared" si="641"/>
        <v>雷震子专属武器-魂珠-4 1级</v>
      </c>
      <c r="FS1397" s="101">
        <f t="shared" si="642"/>
        <v>4</v>
      </c>
      <c r="FT1397" s="101">
        <f t="shared" si="643"/>
        <v>1</v>
      </c>
      <c r="FU1397" s="101" t="str">
        <f t="shared" si="635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636"/>
        <v>专属强化石2</v>
      </c>
      <c r="FX1397" s="101">
        <f t="shared" si="637"/>
        <v>3</v>
      </c>
      <c r="FY1397" s="101" t="str">
        <f t="shared" si="638"/>
        <v>专属强化石3</v>
      </c>
      <c r="FZ1397" s="101">
        <f t="shared" si="639"/>
        <v>1</v>
      </c>
      <c r="GA1397" s="101">
        <f t="shared" si="644"/>
        <v>0.2</v>
      </c>
      <c r="GB1397" s="101">
        <f t="shared" si="645"/>
        <v>1</v>
      </c>
      <c r="GC1397" s="101">
        <f t="shared" si="646"/>
        <v>7</v>
      </c>
      <c r="GD1397" s="101">
        <f t="shared" si="647"/>
        <v>0</v>
      </c>
      <c r="GE1397" s="101">
        <f t="shared" si="648"/>
        <v>1</v>
      </c>
      <c r="GF1397" s="101">
        <f t="shared" si="649"/>
        <v>2</v>
      </c>
      <c r="GG1397" s="101">
        <f t="shared" si="650"/>
        <v>0.1012</v>
      </c>
      <c r="GH1397" s="101">
        <f t="shared" si="651"/>
        <v>1</v>
      </c>
      <c r="GI1397" s="101">
        <f t="shared" si="652"/>
        <v>3</v>
      </c>
      <c r="GJ1397" s="101">
        <f t="shared" si="653"/>
        <v>0.40479999999999999</v>
      </c>
      <c r="GK1397" s="101">
        <f t="shared" si="654"/>
        <v>1</v>
      </c>
      <c r="GL1397" s="101">
        <f t="shared" si="655"/>
        <v>7</v>
      </c>
    </row>
    <row r="1398" spans="170:194" ht="16.5" x14ac:dyDescent="0.2">
      <c r="FN1398" s="101">
        <v>1393</v>
      </c>
      <c r="FO1398" s="101">
        <f t="shared" si="640"/>
        <v>29</v>
      </c>
      <c r="FP1398" s="101">
        <f t="shared" si="633"/>
        <v>18</v>
      </c>
      <c r="FQ1398" s="14">
        <f t="shared" si="634"/>
        <v>3</v>
      </c>
      <c r="FR1398" s="101" t="str">
        <f t="shared" si="641"/>
        <v>雷震子专属武器-魂珠-4 2级</v>
      </c>
      <c r="FS1398" s="101">
        <f t="shared" si="642"/>
        <v>4</v>
      </c>
      <c r="FT1398" s="101">
        <f t="shared" si="643"/>
        <v>2</v>
      </c>
      <c r="FU1398" s="101" t="str">
        <f t="shared" si="635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636"/>
        <v>专属强化石2</v>
      </c>
      <c r="FX1398" s="101">
        <f t="shared" si="637"/>
        <v>3</v>
      </c>
      <c r="FY1398" s="101" t="str">
        <f t="shared" si="638"/>
        <v>专属强化石3</v>
      </c>
      <c r="FZ1398" s="101">
        <f t="shared" si="639"/>
        <v>1</v>
      </c>
      <c r="GA1398" s="101">
        <f t="shared" si="644"/>
        <v>0.1</v>
      </c>
      <c r="GB1398" s="101">
        <f t="shared" si="645"/>
        <v>1</v>
      </c>
      <c r="GC1398" s="101">
        <f t="shared" si="646"/>
        <v>15</v>
      </c>
      <c r="GD1398" s="101">
        <f t="shared" si="647"/>
        <v>0</v>
      </c>
      <c r="GE1398" s="101">
        <f t="shared" si="648"/>
        <v>1</v>
      </c>
      <c r="GF1398" s="101">
        <f t="shared" si="649"/>
        <v>3</v>
      </c>
      <c r="GG1398" s="101">
        <f t="shared" si="650"/>
        <v>5.0599999999999999E-2</v>
      </c>
      <c r="GH1398" s="101">
        <f t="shared" si="651"/>
        <v>1</v>
      </c>
      <c r="GI1398" s="101">
        <f t="shared" si="652"/>
        <v>7</v>
      </c>
      <c r="GJ1398" s="101">
        <f t="shared" si="653"/>
        <v>0.2024</v>
      </c>
      <c r="GK1398" s="101">
        <f t="shared" si="654"/>
        <v>1</v>
      </c>
      <c r="GL1398" s="101">
        <f t="shared" si="655"/>
        <v>15</v>
      </c>
    </row>
    <row r="1399" spans="170:194" ht="16.5" x14ac:dyDescent="0.2">
      <c r="FN1399" s="101">
        <v>1394</v>
      </c>
      <c r="FO1399" s="101">
        <f t="shared" si="640"/>
        <v>30</v>
      </c>
      <c r="FP1399" s="101">
        <f t="shared" si="633"/>
        <v>18</v>
      </c>
      <c r="FQ1399" s="14">
        <f t="shared" si="634"/>
        <v>3</v>
      </c>
      <c r="FR1399" s="101" t="str">
        <f t="shared" si="641"/>
        <v>雷震子专属武器-魂珠-4 3级</v>
      </c>
      <c r="FS1399" s="101">
        <f t="shared" si="642"/>
        <v>4</v>
      </c>
      <c r="FT1399" s="101">
        <f t="shared" si="643"/>
        <v>3</v>
      </c>
      <c r="FU1399" s="101" t="str">
        <f t="shared" si="635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636"/>
        <v>专属强化石2</v>
      </c>
      <c r="FX1399" s="101">
        <f t="shared" si="637"/>
        <v>3</v>
      </c>
      <c r="FY1399" s="101" t="str">
        <f t="shared" si="638"/>
        <v>专属强化石3</v>
      </c>
      <c r="FZ1399" s="101">
        <f t="shared" si="639"/>
        <v>1</v>
      </c>
      <c r="GA1399" s="101">
        <f t="shared" si="644"/>
        <v>7.0000000000000007E-2</v>
      </c>
      <c r="GB1399" s="101">
        <f t="shared" si="645"/>
        <v>1</v>
      </c>
      <c r="GC1399" s="101">
        <f t="shared" si="646"/>
        <v>22</v>
      </c>
      <c r="GD1399" s="101">
        <f t="shared" si="647"/>
        <v>0</v>
      </c>
      <c r="GE1399" s="101">
        <f t="shared" si="648"/>
        <v>1</v>
      </c>
      <c r="GF1399" s="101">
        <f t="shared" si="649"/>
        <v>5</v>
      </c>
      <c r="GG1399" s="101">
        <f t="shared" si="650"/>
        <v>3.3700000000000001E-2</v>
      </c>
      <c r="GH1399" s="101">
        <f t="shared" si="651"/>
        <v>1</v>
      </c>
      <c r="GI1399" s="101">
        <f t="shared" si="652"/>
        <v>10</v>
      </c>
      <c r="GJ1399" s="101">
        <f t="shared" si="653"/>
        <v>0.13489999999999999</v>
      </c>
      <c r="GK1399" s="101">
        <f t="shared" si="654"/>
        <v>1</v>
      </c>
      <c r="GL1399" s="101">
        <f t="shared" si="655"/>
        <v>22</v>
      </c>
    </row>
    <row r="1400" spans="170:194" ht="16.5" x14ac:dyDescent="0.2">
      <c r="FN1400" s="101">
        <v>1395</v>
      </c>
      <c r="FO1400" s="101">
        <f t="shared" si="640"/>
        <v>31</v>
      </c>
      <c r="FP1400" s="101">
        <f t="shared" si="633"/>
        <v>18</v>
      </c>
      <c r="FQ1400" s="14">
        <f t="shared" si="634"/>
        <v>3</v>
      </c>
      <c r="FR1400" s="101" t="str">
        <f t="shared" si="641"/>
        <v>雷震子专属武器-魂珠-4 4级</v>
      </c>
      <c r="FS1400" s="101">
        <f t="shared" si="642"/>
        <v>4</v>
      </c>
      <c r="FT1400" s="101">
        <f t="shared" si="643"/>
        <v>4</v>
      </c>
      <c r="FU1400" s="101" t="str">
        <f t="shared" si="635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636"/>
        <v>专属强化石2</v>
      </c>
      <c r="FX1400" s="101">
        <f t="shared" si="637"/>
        <v>5</v>
      </c>
      <c r="FY1400" s="101" t="str">
        <f t="shared" si="638"/>
        <v>专属强化石3</v>
      </c>
      <c r="FZ1400" s="101">
        <f t="shared" si="639"/>
        <v>2</v>
      </c>
      <c r="GA1400" s="101">
        <f t="shared" si="644"/>
        <v>0.08</v>
      </c>
      <c r="GB1400" s="101">
        <f t="shared" si="645"/>
        <v>1</v>
      </c>
      <c r="GC1400" s="101">
        <f t="shared" si="646"/>
        <v>19</v>
      </c>
      <c r="GD1400" s="101">
        <f t="shared" si="647"/>
        <v>0</v>
      </c>
      <c r="GE1400" s="101">
        <f t="shared" si="648"/>
        <v>1</v>
      </c>
      <c r="GF1400" s="101">
        <f t="shared" si="649"/>
        <v>4</v>
      </c>
      <c r="GG1400" s="101">
        <f t="shared" si="650"/>
        <v>4.0500000000000001E-2</v>
      </c>
      <c r="GH1400" s="101">
        <f t="shared" si="651"/>
        <v>1</v>
      </c>
      <c r="GI1400" s="101">
        <f t="shared" si="652"/>
        <v>9</v>
      </c>
      <c r="GJ1400" s="101">
        <f t="shared" si="653"/>
        <v>0.16189999999999999</v>
      </c>
      <c r="GK1400" s="101">
        <f t="shared" si="654"/>
        <v>1</v>
      </c>
      <c r="GL1400" s="101">
        <f t="shared" si="655"/>
        <v>19</v>
      </c>
    </row>
    <row r="1401" spans="170:194" ht="16.5" x14ac:dyDescent="0.2">
      <c r="FN1401" s="101">
        <v>1396</v>
      </c>
      <c r="FO1401" s="101">
        <f t="shared" si="640"/>
        <v>32</v>
      </c>
      <c r="FP1401" s="101">
        <f t="shared" si="633"/>
        <v>18</v>
      </c>
      <c r="FQ1401" s="14">
        <f t="shared" si="634"/>
        <v>3</v>
      </c>
      <c r="FR1401" s="101" t="str">
        <f t="shared" si="641"/>
        <v>雷震子专属武器-魂珠-4 5级</v>
      </c>
      <c r="FS1401" s="101">
        <f t="shared" si="642"/>
        <v>4</v>
      </c>
      <c r="FT1401" s="101">
        <f t="shared" si="643"/>
        <v>5</v>
      </c>
      <c r="FU1401" s="101" t="str">
        <f t="shared" si="635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636"/>
        <v>专属强化石2</v>
      </c>
      <c r="FX1401" s="101">
        <f t="shared" si="637"/>
        <v>5</v>
      </c>
      <c r="FY1401" s="101" t="str">
        <f t="shared" si="638"/>
        <v>专属强化石3</v>
      </c>
      <c r="FZ1401" s="101">
        <f t="shared" si="639"/>
        <v>2</v>
      </c>
      <c r="GA1401" s="101">
        <f t="shared" si="644"/>
        <v>0.05</v>
      </c>
      <c r="GB1401" s="101">
        <f t="shared" si="645"/>
        <v>1</v>
      </c>
      <c r="GC1401" s="101">
        <f t="shared" si="646"/>
        <v>30</v>
      </c>
      <c r="GD1401" s="101">
        <f t="shared" si="647"/>
        <v>0</v>
      </c>
      <c r="GE1401" s="101">
        <f t="shared" si="648"/>
        <v>1</v>
      </c>
      <c r="GF1401" s="101">
        <f t="shared" si="649"/>
        <v>7</v>
      </c>
      <c r="GG1401" s="101">
        <f t="shared" si="650"/>
        <v>2.53E-2</v>
      </c>
      <c r="GH1401" s="101">
        <f t="shared" si="651"/>
        <v>1</v>
      </c>
      <c r="GI1401" s="101">
        <f t="shared" si="652"/>
        <v>14</v>
      </c>
      <c r="GJ1401" s="101">
        <f t="shared" si="653"/>
        <v>0.1012</v>
      </c>
      <c r="GK1401" s="101">
        <f t="shared" si="654"/>
        <v>1</v>
      </c>
      <c r="GL1401" s="101">
        <f t="shared" si="655"/>
        <v>30</v>
      </c>
    </row>
    <row r="1402" spans="170:194" ht="16.5" x14ac:dyDescent="0.2">
      <c r="FN1402" s="101">
        <v>1397</v>
      </c>
      <c r="FO1402" s="101">
        <f t="shared" si="640"/>
        <v>33</v>
      </c>
      <c r="FP1402" s="101">
        <f t="shared" si="633"/>
        <v>18</v>
      </c>
      <c r="FQ1402" s="14">
        <f t="shared" si="634"/>
        <v>3</v>
      </c>
      <c r="FR1402" s="101" t="str">
        <f t="shared" si="641"/>
        <v>雷震子专属武器-魂珠-4 6级</v>
      </c>
      <c r="FS1402" s="101">
        <f t="shared" si="642"/>
        <v>4</v>
      </c>
      <c r="FT1402" s="101">
        <f t="shared" si="643"/>
        <v>6</v>
      </c>
      <c r="FU1402" s="101" t="str">
        <f t="shared" si="635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636"/>
        <v>专属强化石2</v>
      </c>
      <c r="FX1402" s="101">
        <f t="shared" si="637"/>
        <v>5</v>
      </c>
      <c r="FY1402" s="101" t="str">
        <f t="shared" si="638"/>
        <v>专属强化石3</v>
      </c>
      <c r="FZ1402" s="101">
        <f t="shared" si="639"/>
        <v>2</v>
      </c>
      <c r="GA1402" s="101">
        <f t="shared" si="644"/>
        <v>0.03</v>
      </c>
      <c r="GB1402" s="101">
        <f t="shared" si="645"/>
        <v>1</v>
      </c>
      <c r="GC1402" s="101">
        <f t="shared" si="646"/>
        <v>48</v>
      </c>
      <c r="GD1402" s="101">
        <f t="shared" si="647"/>
        <v>0</v>
      </c>
      <c r="GE1402" s="101">
        <f t="shared" si="648"/>
        <v>1</v>
      </c>
      <c r="GF1402" s="101">
        <f t="shared" si="649"/>
        <v>11</v>
      </c>
      <c r="GG1402" s="101">
        <f t="shared" si="650"/>
        <v>1.5599999999999999E-2</v>
      </c>
      <c r="GH1402" s="101">
        <f t="shared" si="651"/>
        <v>1</v>
      </c>
      <c r="GI1402" s="101">
        <f t="shared" si="652"/>
        <v>22</v>
      </c>
      <c r="GJ1402" s="101">
        <f t="shared" si="653"/>
        <v>6.2300000000000001E-2</v>
      </c>
      <c r="GK1402" s="101">
        <f t="shared" si="654"/>
        <v>1</v>
      </c>
      <c r="GL1402" s="101">
        <f t="shared" si="655"/>
        <v>48</v>
      </c>
    </row>
    <row r="1403" spans="170:194" ht="16.5" x14ac:dyDescent="0.2">
      <c r="FN1403" s="101">
        <v>1398</v>
      </c>
      <c r="FO1403" s="101">
        <f t="shared" si="640"/>
        <v>34</v>
      </c>
      <c r="FP1403" s="101">
        <f t="shared" si="633"/>
        <v>18</v>
      </c>
      <c r="FQ1403" s="14">
        <f t="shared" si="634"/>
        <v>3</v>
      </c>
      <c r="FR1403" s="101" t="str">
        <f t="shared" si="641"/>
        <v>雷震子专属武器-魂珠-4 7级</v>
      </c>
      <c r="FS1403" s="101">
        <f t="shared" si="642"/>
        <v>4</v>
      </c>
      <c r="FT1403" s="101">
        <f t="shared" si="643"/>
        <v>7</v>
      </c>
      <c r="FU1403" s="101" t="str">
        <f t="shared" si="635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636"/>
        <v>专属强化石2</v>
      </c>
      <c r="FX1403" s="101">
        <f t="shared" si="637"/>
        <v>8</v>
      </c>
      <c r="FY1403" s="101" t="str">
        <f t="shared" si="638"/>
        <v>专属强化石3</v>
      </c>
      <c r="FZ1403" s="101">
        <f t="shared" si="639"/>
        <v>3</v>
      </c>
      <c r="GA1403" s="101">
        <f t="shared" si="644"/>
        <v>0.03</v>
      </c>
      <c r="GB1403" s="101">
        <f t="shared" si="645"/>
        <v>1</v>
      </c>
      <c r="GC1403" s="101">
        <f t="shared" si="646"/>
        <v>52</v>
      </c>
      <c r="GD1403" s="101">
        <f t="shared" si="647"/>
        <v>0</v>
      </c>
      <c r="GE1403" s="101">
        <f t="shared" si="648"/>
        <v>1</v>
      </c>
      <c r="GF1403" s="101">
        <f t="shared" si="649"/>
        <v>12</v>
      </c>
      <c r="GG1403" s="101">
        <f t="shared" si="650"/>
        <v>1.4500000000000001E-2</v>
      </c>
      <c r="GH1403" s="101">
        <f t="shared" si="651"/>
        <v>1</v>
      </c>
      <c r="GI1403" s="101">
        <f t="shared" si="652"/>
        <v>24</v>
      </c>
      <c r="GJ1403" s="101">
        <f t="shared" si="653"/>
        <v>5.7799999999999997E-2</v>
      </c>
      <c r="GK1403" s="101">
        <f t="shared" si="654"/>
        <v>1</v>
      </c>
      <c r="GL1403" s="101">
        <f t="shared" si="655"/>
        <v>52</v>
      </c>
    </row>
    <row r="1404" spans="170:194" ht="16.5" x14ac:dyDescent="0.2">
      <c r="FN1404" s="101">
        <v>1399</v>
      </c>
      <c r="FO1404" s="101">
        <f t="shared" si="640"/>
        <v>35</v>
      </c>
      <c r="FP1404" s="101">
        <f t="shared" si="633"/>
        <v>18</v>
      </c>
      <c r="FQ1404" s="14">
        <f t="shared" si="634"/>
        <v>3</v>
      </c>
      <c r="FR1404" s="101" t="str">
        <f t="shared" si="641"/>
        <v>雷震子专属武器-魂珠-4 8级</v>
      </c>
      <c r="FS1404" s="101">
        <f t="shared" si="642"/>
        <v>4</v>
      </c>
      <c r="FT1404" s="101">
        <f t="shared" si="643"/>
        <v>8</v>
      </c>
      <c r="FU1404" s="101" t="str">
        <f t="shared" si="635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636"/>
        <v>专属强化石2</v>
      </c>
      <c r="FX1404" s="101">
        <f t="shared" si="637"/>
        <v>11</v>
      </c>
      <c r="FY1404" s="101" t="str">
        <f t="shared" si="638"/>
        <v>专属强化石3</v>
      </c>
      <c r="FZ1404" s="101">
        <f t="shared" si="639"/>
        <v>4</v>
      </c>
      <c r="GA1404" s="101">
        <f t="shared" si="644"/>
        <v>0.02</v>
      </c>
      <c r="GB1404" s="101">
        <f t="shared" si="645"/>
        <v>1</v>
      </c>
      <c r="GC1404" s="101">
        <f t="shared" si="646"/>
        <v>63</v>
      </c>
      <c r="GD1404" s="101">
        <f t="shared" si="647"/>
        <v>0</v>
      </c>
      <c r="GE1404" s="101">
        <f t="shared" si="648"/>
        <v>1</v>
      </c>
      <c r="GF1404" s="101">
        <f t="shared" si="649"/>
        <v>15</v>
      </c>
      <c r="GG1404" s="101">
        <f t="shared" si="650"/>
        <v>1.1900000000000001E-2</v>
      </c>
      <c r="GH1404" s="101">
        <f t="shared" si="651"/>
        <v>1</v>
      </c>
      <c r="GI1404" s="101">
        <f t="shared" si="652"/>
        <v>29</v>
      </c>
      <c r="GJ1404" s="101">
        <f t="shared" si="653"/>
        <v>4.7600000000000003E-2</v>
      </c>
      <c r="GK1404" s="101">
        <f t="shared" si="654"/>
        <v>1</v>
      </c>
      <c r="GL1404" s="101">
        <f t="shared" si="655"/>
        <v>63</v>
      </c>
    </row>
    <row r="1405" spans="170:194" ht="16.5" x14ac:dyDescent="0.2">
      <c r="FN1405" s="101">
        <v>1400</v>
      </c>
      <c r="FO1405" s="101">
        <f t="shared" si="640"/>
        <v>36</v>
      </c>
      <c r="FP1405" s="101">
        <f t="shared" si="633"/>
        <v>18</v>
      </c>
      <c r="FQ1405" s="14">
        <f t="shared" si="634"/>
        <v>3</v>
      </c>
      <c r="FR1405" s="101" t="str">
        <f t="shared" si="641"/>
        <v>雷震子专属武器-魂珠-4 9级</v>
      </c>
      <c r="FS1405" s="101">
        <f t="shared" si="642"/>
        <v>4</v>
      </c>
      <c r="FT1405" s="101">
        <f t="shared" si="643"/>
        <v>9</v>
      </c>
      <c r="FU1405" s="101" t="str">
        <f t="shared" si="635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636"/>
        <v>专属强化石2</v>
      </c>
      <c r="FX1405" s="101">
        <f t="shared" si="637"/>
        <v>16</v>
      </c>
      <c r="FY1405" s="101" t="str">
        <f t="shared" si="638"/>
        <v>专属强化石3</v>
      </c>
      <c r="FZ1405" s="101">
        <f t="shared" si="639"/>
        <v>6</v>
      </c>
      <c r="GA1405" s="101">
        <f t="shared" si="644"/>
        <v>0.02</v>
      </c>
      <c r="GB1405" s="101">
        <f t="shared" si="645"/>
        <v>1</v>
      </c>
      <c r="GC1405" s="101">
        <f t="shared" si="646"/>
        <v>68</v>
      </c>
      <c r="GD1405" s="101">
        <f t="shared" si="647"/>
        <v>0</v>
      </c>
      <c r="GE1405" s="101">
        <f t="shared" si="648"/>
        <v>1</v>
      </c>
      <c r="GF1405" s="101">
        <f t="shared" si="649"/>
        <v>16</v>
      </c>
      <c r="GG1405" s="101">
        <f t="shared" si="650"/>
        <v>1.0999999999999999E-2</v>
      </c>
      <c r="GH1405" s="101">
        <f t="shared" si="651"/>
        <v>1</v>
      </c>
      <c r="GI1405" s="101">
        <f t="shared" si="652"/>
        <v>32</v>
      </c>
      <c r="GJ1405" s="101">
        <f t="shared" si="653"/>
        <v>4.4200000000000003E-2</v>
      </c>
      <c r="GK1405" s="101">
        <f t="shared" si="654"/>
        <v>1</v>
      </c>
      <c r="GL1405" s="101">
        <f t="shared" si="655"/>
        <v>68</v>
      </c>
    </row>
    <row r="1406" spans="170:194" ht="16.5" x14ac:dyDescent="0.2">
      <c r="FN1406" s="101">
        <v>1401</v>
      </c>
      <c r="FO1406" s="101">
        <f t="shared" si="640"/>
        <v>0</v>
      </c>
      <c r="FP1406" s="101">
        <f t="shared" si="633"/>
        <v>18</v>
      </c>
      <c r="FQ1406" s="14">
        <f t="shared" si="634"/>
        <v>3</v>
      </c>
      <c r="FR1406" s="101" t="str">
        <f t="shared" si="641"/>
        <v>雷震子专属武器-魂珠-5 0级</v>
      </c>
      <c r="FS1406" s="101">
        <f t="shared" si="642"/>
        <v>5</v>
      </c>
      <c r="FT1406" s="101">
        <f t="shared" si="643"/>
        <v>0</v>
      </c>
      <c r="FU1406" s="101" t="str">
        <f t="shared" si="635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636"/>
        <v/>
      </c>
      <c r="FX1406" s="101" t="str">
        <f t="shared" si="637"/>
        <v/>
      </c>
      <c r="FY1406" s="101" t="str">
        <f t="shared" si="638"/>
        <v/>
      </c>
      <c r="FZ1406" s="101" t="str">
        <f t="shared" si="639"/>
        <v/>
      </c>
      <c r="GA1406" s="101" t="str">
        <f t="shared" si="644"/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49"/>
        <v/>
      </c>
      <c r="GG1406" s="101" t="str">
        <f t="shared" si="650"/>
        <v/>
      </c>
      <c r="GH1406" s="101" t="str">
        <f t="shared" si="651"/>
        <v/>
      </c>
      <c r="GI1406" s="101" t="str">
        <f t="shared" si="652"/>
        <v/>
      </c>
      <c r="GJ1406" s="101" t="str">
        <f t="shared" si="653"/>
        <v/>
      </c>
      <c r="GK1406" s="101" t="str">
        <f t="shared" si="654"/>
        <v/>
      </c>
      <c r="GL1406" s="101" t="str">
        <f t="shared" si="655"/>
        <v/>
      </c>
    </row>
    <row r="1407" spans="170:194" ht="16.5" x14ac:dyDescent="0.2">
      <c r="FN1407" s="101">
        <v>1402</v>
      </c>
      <c r="FO1407" s="101">
        <f t="shared" si="640"/>
        <v>37</v>
      </c>
      <c r="FP1407" s="101">
        <f t="shared" si="633"/>
        <v>18</v>
      </c>
      <c r="FQ1407" s="14">
        <f t="shared" si="634"/>
        <v>3</v>
      </c>
      <c r="FR1407" s="101" t="str">
        <f t="shared" si="641"/>
        <v>雷震子专属武器-魂珠-5 1级</v>
      </c>
      <c r="FS1407" s="101">
        <f t="shared" si="642"/>
        <v>5</v>
      </c>
      <c r="FT1407" s="101">
        <f t="shared" si="643"/>
        <v>1</v>
      </c>
      <c r="FU1407" s="101" t="str">
        <f t="shared" si="635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636"/>
        <v>专属强化石2</v>
      </c>
      <c r="FX1407" s="101">
        <f t="shared" si="637"/>
        <v>3</v>
      </c>
      <c r="FY1407" s="101" t="str">
        <f t="shared" si="638"/>
        <v>专属强化石3</v>
      </c>
      <c r="FZ1407" s="101">
        <f t="shared" si="639"/>
        <v>2</v>
      </c>
      <c r="GA1407" s="101">
        <f t="shared" si="644"/>
        <v>0.2</v>
      </c>
      <c r="GB1407" s="101">
        <f t="shared" si="645"/>
        <v>1</v>
      </c>
      <c r="GC1407" s="101">
        <f t="shared" si="646"/>
        <v>7</v>
      </c>
      <c r="GD1407" s="101">
        <f t="shared" si="647"/>
        <v>0</v>
      </c>
      <c r="GE1407" s="101">
        <f t="shared" si="648"/>
        <v>1</v>
      </c>
      <c r="GF1407" s="101">
        <f t="shared" si="649"/>
        <v>2</v>
      </c>
      <c r="GG1407" s="101">
        <f t="shared" si="650"/>
        <v>0.1012</v>
      </c>
      <c r="GH1407" s="101">
        <f t="shared" si="651"/>
        <v>1</v>
      </c>
      <c r="GI1407" s="101">
        <f t="shared" si="652"/>
        <v>3</v>
      </c>
      <c r="GJ1407" s="101">
        <f t="shared" si="653"/>
        <v>0.40479999999999999</v>
      </c>
      <c r="GK1407" s="101">
        <f t="shared" si="654"/>
        <v>1</v>
      </c>
      <c r="GL1407" s="101">
        <f t="shared" si="655"/>
        <v>7</v>
      </c>
    </row>
    <row r="1408" spans="170:194" ht="16.5" x14ac:dyDescent="0.2">
      <c r="FN1408" s="101">
        <v>1403</v>
      </c>
      <c r="FO1408" s="101">
        <f t="shared" si="640"/>
        <v>38</v>
      </c>
      <c r="FP1408" s="101">
        <f t="shared" si="633"/>
        <v>18</v>
      </c>
      <c r="FQ1408" s="14">
        <f t="shared" si="634"/>
        <v>3</v>
      </c>
      <c r="FR1408" s="101" t="str">
        <f t="shared" si="641"/>
        <v>雷震子专属武器-魂珠-5 2级</v>
      </c>
      <c r="FS1408" s="101">
        <f t="shared" si="642"/>
        <v>5</v>
      </c>
      <c r="FT1408" s="101">
        <f t="shared" si="643"/>
        <v>2</v>
      </c>
      <c r="FU1408" s="101" t="str">
        <f t="shared" si="635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636"/>
        <v>专属强化石2</v>
      </c>
      <c r="FX1408" s="101">
        <f t="shared" si="637"/>
        <v>3</v>
      </c>
      <c r="FY1408" s="101" t="str">
        <f t="shared" si="638"/>
        <v>专属强化石3</v>
      </c>
      <c r="FZ1408" s="101">
        <f t="shared" si="639"/>
        <v>2</v>
      </c>
      <c r="GA1408" s="101">
        <f t="shared" si="644"/>
        <v>0.1</v>
      </c>
      <c r="GB1408" s="101">
        <f t="shared" si="645"/>
        <v>1</v>
      </c>
      <c r="GC1408" s="101">
        <f t="shared" si="646"/>
        <v>15</v>
      </c>
      <c r="GD1408" s="101">
        <f t="shared" si="647"/>
        <v>0</v>
      </c>
      <c r="GE1408" s="101">
        <f t="shared" si="648"/>
        <v>1</v>
      </c>
      <c r="GF1408" s="101">
        <f t="shared" si="649"/>
        <v>3</v>
      </c>
      <c r="GG1408" s="101">
        <f t="shared" si="650"/>
        <v>5.0599999999999999E-2</v>
      </c>
      <c r="GH1408" s="101">
        <f t="shared" si="651"/>
        <v>1</v>
      </c>
      <c r="GI1408" s="101">
        <f t="shared" si="652"/>
        <v>7</v>
      </c>
      <c r="GJ1408" s="101">
        <f t="shared" si="653"/>
        <v>0.2024</v>
      </c>
      <c r="GK1408" s="101">
        <f t="shared" si="654"/>
        <v>1</v>
      </c>
      <c r="GL1408" s="101">
        <f t="shared" si="655"/>
        <v>15</v>
      </c>
    </row>
    <row r="1409" spans="170:194" ht="16.5" x14ac:dyDescent="0.2">
      <c r="FN1409" s="101">
        <v>1404</v>
      </c>
      <c r="FO1409" s="101">
        <f t="shared" si="640"/>
        <v>39</v>
      </c>
      <c r="FP1409" s="101">
        <f t="shared" si="633"/>
        <v>18</v>
      </c>
      <c r="FQ1409" s="14">
        <f t="shared" si="634"/>
        <v>3</v>
      </c>
      <c r="FR1409" s="101" t="str">
        <f t="shared" si="641"/>
        <v>雷震子专属武器-魂珠-5 3级</v>
      </c>
      <c r="FS1409" s="101">
        <f t="shared" si="642"/>
        <v>5</v>
      </c>
      <c r="FT1409" s="101">
        <f t="shared" si="643"/>
        <v>3</v>
      </c>
      <c r="FU1409" s="101" t="str">
        <f t="shared" si="635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636"/>
        <v>专属强化石2</v>
      </c>
      <c r="FX1409" s="101">
        <f t="shared" si="637"/>
        <v>3</v>
      </c>
      <c r="FY1409" s="101" t="str">
        <f t="shared" si="638"/>
        <v>专属强化石3</v>
      </c>
      <c r="FZ1409" s="101">
        <f t="shared" si="639"/>
        <v>2</v>
      </c>
      <c r="GA1409" s="101">
        <f t="shared" si="644"/>
        <v>7.0000000000000007E-2</v>
      </c>
      <c r="GB1409" s="101">
        <f t="shared" si="645"/>
        <v>1</v>
      </c>
      <c r="GC1409" s="101">
        <f t="shared" si="646"/>
        <v>22</v>
      </c>
      <c r="GD1409" s="101">
        <f t="shared" si="647"/>
        <v>0</v>
      </c>
      <c r="GE1409" s="101">
        <f t="shared" si="648"/>
        <v>1</v>
      </c>
      <c r="GF1409" s="101">
        <f t="shared" si="649"/>
        <v>5</v>
      </c>
      <c r="GG1409" s="101">
        <f t="shared" si="650"/>
        <v>3.3700000000000001E-2</v>
      </c>
      <c r="GH1409" s="101">
        <f t="shared" si="651"/>
        <v>1</v>
      </c>
      <c r="GI1409" s="101">
        <f t="shared" si="652"/>
        <v>10</v>
      </c>
      <c r="GJ1409" s="101">
        <f t="shared" si="653"/>
        <v>0.13489999999999999</v>
      </c>
      <c r="GK1409" s="101">
        <f t="shared" si="654"/>
        <v>1</v>
      </c>
      <c r="GL1409" s="101">
        <f t="shared" si="655"/>
        <v>22</v>
      </c>
    </row>
    <row r="1410" spans="170:194" ht="16.5" x14ac:dyDescent="0.2">
      <c r="FN1410" s="101">
        <v>1405</v>
      </c>
      <c r="FO1410" s="101">
        <f t="shared" si="640"/>
        <v>40</v>
      </c>
      <c r="FP1410" s="101">
        <f t="shared" si="633"/>
        <v>18</v>
      </c>
      <c r="FQ1410" s="14">
        <f t="shared" si="634"/>
        <v>3</v>
      </c>
      <c r="FR1410" s="101" t="str">
        <f t="shared" si="641"/>
        <v>雷震子专属武器-魂珠-5 4级</v>
      </c>
      <c r="FS1410" s="101">
        <f t="shared" si="642"/>
        <v>5</v>
      </c>
      <c r="FT1410" s="101">
        <f t="shared" si="643"/>
        <v>4</v>
      </c>
      <c r="FU1410" s="101" t="str">
        <f t="shared" si="635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636"/>
        <v>专属强化石2</v>
      </c>
      <c r="FX1410" s="101">
        <f t="shared" si="637"/>
        <v>5</v>
      </c>
      <c r="FY1410" s="101" t="str">
        <f t="shared" si="638"/>
        <v>专属强化石3</v>
      </c>
      <c r="FZ1410" s="101">
        <f t="shared" si="639"/>
        <v>3</v>
      </c>
      <c r="GA1410" s="101">
        <f t="shared" si="644"/>
        <v>0.06</v>
      </c>
      <c r="GB1410" s="101">
        <f t="shared" si="645"/>
        <v>1</v>
      </c>
      <c r="GC1410" s="101">
        <f t="shared" si="646"/>
        <v>25</v>
      </c>
      <c r="GD1410" s="101">
        <f t="shared" si="647"/>
        <v>0</v>
      </c>
      <c r="GE1410" s="101">
        <f t="shared" si="648"/>
        <v>1</v>
      </c>
      <c r="GF1410" s="101">
        <f t="shared" si="649"/>
        <v>6</v>
      </c>
      <c r="GG1410" s="101">
        <f t="shared" si="650"/>
        <v>3.04E-2</v>
      </c>
      <c r="GH1410" s="101">
        <f t="shared" si="651"/>
        <v>1</v>
      </c>
      <c r="GI1410" s="101">
        <f t="shared" si="652"/>
        <v>12</v>
      </c>
      <c r="GJ1410" s="101">
        <f t="shared" si="653"/>
        <v>0.12139999999999999</v>
      </c>
      <c r="GK1410" s="101">
        <f t="shared" si="654"/>
        <v>1</v>
      </c>
      <c r="GL1410" s="101">
        <f t="shared" si="655"/>
        <v>25</v>
      </c>
    </row>
    <row r="1411" spans="170:194" ht="16.5" x14ac:dyDescent="0.2">
      <c r="FN1411" s="101">
        <v>1406</v>
      </c>
      <c r="FO1411" s="101">
        <f t="shared" si="640"/>
        <v>41</v>
      </c>
      <c r="FP1411" s="101">
        <f t="shared" si="633"/>
        <v>18</v>
      </c>
      <c r="FQ1411" s="14">
        <f t="shared" si="634"/>
        <v>3</v>
      </c>
      <c r="FR1411" s="101" t="str">
        <f t="shared" si="641"/>
        <v>雷震子专属武器-魂珠-5 5级</v>
      </c>
      <c r="FS1411" s="101">
        <f t="shared" si="642"/>
        <v>5</v>
      </c>
      <c r="FT1411" s="101">
        <f t="shared" si="643"/>
        <v>5</v>
      </c>
      <c r="FU1411" s="101" t="str">
        <f t="shared" si="635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636"/>
        <v>专属强化石2</v>
      </c>
      <c r="FX1411" s="101">
        <f t="shared" si="637"/>
        <v>5</v>
      </c>
      <c r="FY1411" s="101" t="str">
        <f t="shared" si="638"/>
        <v>专属强化石3</v>
      </c>
      <c r="FZ1411" s="101">
        <f t="shared" si="639"/>
        <v>3</v>
      </c>
      <c r="GA1411" s="101">
        <f t="shared" si="644"/>
        <v>0.04</v>
      </c>
      <c r="GB1411" s="101">
        <f t="shared" si="645"/>
        <v>1</v>
      </c>
      <c r="GC1411" s="101">
        <f t="shared" si="646"/>
        <v>40</v>
      </c>
      <c r="GD1411" s="101">
        <f t="shared" si="647"/>
        <v>0</v>
      </c>
      <c r="GE1411" s="101">
        <f t="shared" si="648"/>
        <v>1</v>
      </c>
      <c r="GF1411" s="101">
        <f t="shared" si="649"/>
        <v>9</v>
      </c>
      <c r="GG1411" s="101">
        <f t="shared" si="650"/>
        <v>1.9E-2</v>
      </c>
      <c r="GH1411" s="101">
        <f t="shared" si="651"/>
        <v>1</v>
      </c>
      <c r="GI1411" s="101">
        <f t="shared" si="652"/>
        <v>18</v>
      </c>
      <c r="GJ1411" s="101">
        <f t="shared" si="653"/>
        <v>7.5899999999999995E-2</v>
      </c>
      <c r="GK1411" s="101">
        <f t="shared" si="654"/>
        <v>1</v>
      </c>
      <c r="GL1411" s="101">
        <f t="shared" si="655"/>
        <v>40</v>
      </c>
    </row>
    <row r="1412" spans="170:194" ht="16.5" x14ac:dyDescent="0.2">
      <c r="FN1412" s="101">
        <v>1407</v>
      </c>
      <c r="FO1412" s="101">
        <f t="shared" si="640"/>
        <v>42</v>
      </c>
      <c r="FP1412" s="101">
        <f t="shared" si="633"/>
        <v>18</v>
      </c>
      <c r="FQ1412" s="14">
        <f t="shared" si="634"/>
        <v>3</v>
      </c>
      <c r="FR1412" s="101" t="str">
        <f t="shared" si="641"/>
        <v>雷震子专属武器-魂珠-5 6级</v>
      </c>
      <c r="FS1412" s="101">
        <f t="shared" si="642"/>
        <v>5</v>
      </c>
      <c r="FT1412" s="101">
        <f t="shared" si="643"/>
        <v>6</v>
      </c>
      <c r="FU1412" s="101" t="str">
        <f t="shared" si="635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636"/>
        <v>专属强化石2</v>
      </c>
      <c r="FX1412" s="101">
        <f t="shared" si="637"/>
        <v>8</v>
      </c>
      <c r="FY1412" s="101" t="str">
        <f t="shared" si="638"/>
        <v>专属强化石3</v>
      </c>
      <c r="FZ1412" s="101">
        <f t="shared" si="639"/>
        <v>5</v>
      </c>
      <c r="GA1412" s="101">
        <f t="shared" si="644"/>
        <v>0.04</v>
      </c>
      <c r="GB1412" s="101">
        <f t="shared" si="645"/>
        <v>1</v>
      </c>
      <c r="GC1412" s="101">
        <f t="shared" si="646"/>
        <v>39</v>
      </c>
      <c r="GD1412" s="101">
        <f t="shared" si="647"/>
        <v>0</v>
      </c>
      <c r="GE1412" s="101">
        <f t="shared" si="648"/>
        <v>1</v>
      </c>
      <c r="GF1412" s="101">
        <f t="shared" si="649"/>
        <v>9</v>
      </c>
      <c r="GG1412" s="101">
        <f t="shared" si="650"/>
        <v>1.95E-2</v>
      </c>
      <c r="GH1412" s="101">
        <f t="shared" si="651"/>
        <v>1</v>
      </c>
      <c r="GI1412" s="101">
        <f t="shared" si="652"/>
        <v>18</v>
      </c>
      <c r="GJ1412" s="101">
        <f t="shared" si="653"/>
        <v>7.7799999999999994E-2</v>
      </c>
      <c r="GK1412" s="101">
        <f t="shared" si="654"/>
        <v>1</v>
      </c>
      <c r="GL1412" s="101">
        <f t="shared" si="655"/>
        <v>39</v>
      </c>
    </row>
    <row r="1413" spans="170:194" ht="16.5" x14ac:dyDescent="0.2">
      <c r="FN1413" s="101">
        <v>1408</v>
      </c>
      <c r="FO1413" s="101">
        <f t="shared" si="640"/>
        <v>43</v>
      </c>
      <c r="FP1413" s="101">
        <f t="shared" si="633"/>
        <v>18</v>
      </c>
      <c r="FQ1413" s="14">
        <f t="shared" si="634"/>
        <v>3</v>
      </c>
      <c r="FR1413" s="101" t="str">
        <f t="shared" si="641"/>
        <v>雷震子专属武器-魂珠-5 7级</v>
      </c>
      <c r="FS1413" s="101">
        <f t="shared" si="642"/>
        <v>5</v>
      </c>
      <c r="FT1413" s="101">
        <f t="shared" si="643"/>
        <v>7</v>
      </c>
      <c r="FU1413" s="101" t="str">
        <f t="shared" si="635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636"/>
        <v>专属强化石2</v>
      </c>
      <c r="FX1413" s="101">
        <f t="shared" si="637"/>
        <v>8</v>
      </c>
      <c r="FY1413" s="101" t="str">
        <f t="shared" si="638"/>
        <v>专属强化石3</v>
      </c>
      <c r="FZ1413" s="101">
        <f t="shared" si="639"/>
        <v>5</v>
      </c>
      <c r="GA1413" s="101">
        <f t="shared" si="644"/>
        <v>0.02</v>
      </c>
      <c r="GB1413" s="101">
        <f t="shared" si="645"/>
        <v>1</v>
      </c>
      <c r="GC1413" s="101">
        <f t="shared" si="646"/>
        <v>62</v>
      </c>
      <c r="GD1413" s="101">
        <f t="shared" si="647"/>
        <v>0</v>
      </c>
      <c r="GE1413" s="101">
        <f t="shared" si="648"/>
        <v>1</v>
      </c>
      <c r="GF1413" s="101">
        <f t="shared" si="649"/>
        <v>15</v>
      </c>
      <c r="GG1413" s="101">
        <f t="shared" si="650"/>
        <v>1.2E-2</v>
      </c>
      <c r="GH1413" s="101">
        <f t="shared" si="651"/>
        <v>1</v>
      </c>
      <c r="GI1413" s="101">
        <f t="shared" si="652"/>
        <v>29</v>
      </c>
      <c r="GJ1413" s="101">
        <f t="shared" si="653"/>
        <v>4.82E-2</v>
      </c>
      <c r="GK1413" s="101">
        <f t="shared" si="654"/>
        <v>1</v>
      </c>
      <c r="GL1413" s="101">
        <f t="shared" si="655"/>
        <v>62</v>
      </c>
    </row>
    <row r="1414" spans="170:194" ht="16.5" x14ac:dyDescent="0.2">
      <c r="FN1414" s="101">
        <v>1409</v>
      </c>
      <c r="FO1414" s="101">
        <f t="shared" si="640"/>
        <v>44</v>
      </c>
      <c r="FP1414" s="101">
        <f t="shared" si="633"/>
        <v>18</v>
      </c>
      <c r="FQ1414" s="14">
        <f t="shared" si="634"/>
        <v>3</v>
      </c>
      <c r="FR1414" s="101" t="str">
        <f t="shared" si="641"/>
        <v>雷震子专属武器-魂珠-5 8级</v>
      </c>
      <c r="FS1414" s="101">
        <f t="shared" si="642"/>
        <v>5</v>
      </c>
      <c r="FT1414" s="101">
        <f t="shared" si="643"/>
        <v>8</v>
      </c>
      <c r="FU1414" s="101" t="str">
        <f t="shared" si="635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636"/>
        <v>专属强化石2</v>
      </c>
      <c r="FX1414" s="101">
        <f t="shared" si="637"/>
        <v>11</v>
      </c>
      <c r="FY1414" s="101" t="str">
        <f t="shared" si="638"/>
        <v>专属强化石3</v>
      </c>
      <c r="FZ1414" s="101">
        <f t="shared" si="639"/>
        <v>7</v>
      </c>
      <c r="GA1414" s="101">
        <f t="shared" si="644"/>
        <v>0.02</v>
      </c>
      <c r="GB1414" s="101">
        <f t="shared" si="645"/>
        <v>1</v>
      </c>
      <c r="GC1414" s="101">
        <f t="shared" si="646"/>
        <v>72</v>
      </c>
      <c r="GD1414" s="101">
        <f t="shared" si="647"/>
        <v>0</v>
      </c>
      <c r="GE1414" s="101">
        <f t="shared" si="648"/>
        <v>1</v>
      </c>
      <c r="GF1414" s="101">
        <f t="shared" si="649"/>
        <v>17</v>
      </c>
      <c r="GG1414" s="101">
        <f t="shared" si="650"/>
        <v>1.04E-2</v>
      </c>
      <c r="GH1414" s="101">
        <f t="shared" si="651"/>
        <v>1</v>
      </c>
      <c r="GI1414" s="101">
        <f t="shared" si="652"/>
        <v>34</v>
      </c>
      <c r="GJ1414" s="101">
        <f t="shared" si="653"/>
        <v>4.1700000000000001E-2</v>
      </c>
      <c r="GK1414" s="101">
        <f t="shared" si="654"/>
        <v>1</v>
      </c>
      <c r="GL1414" s="101">
        <f t="shared" si="655"/>
        <v>72</v>
      </c>
    </row>
    <row r="1415" spans="170:194" ht="16.5" x14ac:dyDescent="0.2">
      <c r="FN1415" s="101">
        <v>1410</v>
      </c>
      <c r="FO1415" s="101">
        <f t="shared" si="640"/>
        <v>45</v>
      </c>
      <c r="FP1415" s="101">
        <f t="shared" ref="FP1415:FP1478" si="656">INT((FN1415-1)/80+1)</f>
        <v>18</v>
      </c>
      <c r="FQ1415" s="14">
        <f t="shared" ref="FQ1415:FQ1478" si="657">INDEX($FJ$6:$FJ$26,FP1415)</f>
        <v>3</v>
      </c>
      <c r="FR1415" s="101" t="str">
        <f t="shared" si="641"/>
        <v>雷震子专属武器-魂珠-5 9级</v>
      </c>
      <c r="FS1415" s="101">
        <f t="shared" si="642"/>
        <v>5</v>
      </c>
      <c r="FT1415" s="101">
        <f t="shared" si="643"/>
        <v>9</v>
      </c>
      <c r="FU1415" s="101" t="str">
        <f t="shared" ref="FU1415:FU1478" si="658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59">IF($FT1415&gt;0,IF(INDEX($EI$6:$EI$77,$FO1415)&gt;=FW$3,INDEX(EL$6:EL$77,$FO1415),""),"")</f>
        <v>专属强化石2</v>
      </c>
      <c r="FX1415" s="101">
        <f t="shared" ref="FX1415:FX1478" si="660">IF($FT1415&gt;0,IF(INDEX($EI$6:$EI$77,$FO1415)&gt;=FX$3,INDEX(EM$6:EM$77,$FO1415),""),"")</f>
        <v>14</v>
      </c>
      <c r="FY1415" s="101" t="str">
        <f t="shared" ref="FY1415:FY1478" si="661">IF($FT1415&gt;0,IF(INDEX($EI$6:$EI$77,$FO1415)&gt;=FY$3,INDEX(EN$6:EN$77,$FO1415),""),"")</f>
        <v>专属强化石3</v>
      </c>
      <c r="FZ1415" s="101">
        <f t="shared" ref="FZ1415:FZ1478" si="662">IF($FT1415&gt;0,IF(INDEX($EI$6:$EI$77,$FO1415)&gt;=FZ$3,INDEX(EO$6:EO$77,$FO1415),""),"")</f>
        <v>9</v>
      </c>
      <c r="GA1415" s="101">
        <f t="shared" si="644"/>
        <v>0.02</v>
      </c>
      <c r="GB1415" s="101">
        <f t="shared" si="645"/>
        <v>1</v>
      </c>
      <c r="GC1415" s="101">
        <f t="shared" si="646"/>
        <v>91</v>
      </c>
      <c r="GD1415" s="101">
        <f t="shared" si="647"/>
        <v>0</v>
      </c>
      <c r="GE1415" s="101">
        <f t="shared" si="648"/>
        <v>1</v>
      </c>
      <c r="GF1415" s="101">
        <f t="shared" si="649"/>
        <v>21</v>
      </c>
      <c r="GG1415" s="101">
        <f t="shared" si="650"/>
        <v>8.3000000000000001E-3</v>
      </c>
      <c r="GH1415" s="101">
        <f t="shared" si="651"/>
        <v>1</v>
      </c>
      <c r="GI1415" s="101">
        <f t="shared" si="652"/>
        <v>42</v>
      </c>
      <c r="GJ1415" s="101">
        <f t="shared" si="653"/>
        <v>3.3099999999999997E-2</v>
      </c>
      <c r="GK1415" s="101">
        <f t="shared" si="654"/>
        <v>1</v>
      </c>
      <c r="GL1415" s="101">
        <f t="shared" si="655"/>
        <v>91</v>
      </c>
    </row>
    <row r="1416" spans="170:194" ht="16.5" x14ac:dyDescent="0.2">
      <c r="FN1416" s="101">
        <v>1411</v>
      </c>
      <c r="FO1416" s="101">
        <f t="shared" si="640"/>
        <v>0</v>
      </c>
      <c r="FP1416" s="101">
        <f t="shared" si="656"/>
        <v>18</v>
      </c>
      <c r="FQ1416" s="14">
        <f t="shared" si="657"/>
        <v>3</v>
      </c>
      <c r="FR1416" s="101" t="str">
        <f t="shared" si="641"/>
        <v>雷震子专属武器-魂珠-6 0级</v>
      </c>
      <c r="FS1416" s="101">
        <f t="shared" si="642"/>
        <v>6</v>
      </c>
      <c r="FT1416" s="101">
        <f t="shared" si="643"/>
        <v>0</v>
      </c>
      <c r="FU1416" s="101" t="str">
        <f t="shared" si="658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59"/>
        <v/>
      </c>
      <c r="FX1416" s="101" t="str">
        <f t="shared" si="660"/>
        <v/>
      </c>
      <c r="FY1416" s="101" t="str">
        <f t="shared" si="661"/>
        <v/>
      </c>
      <c r="FZ1416" s="101" t="str">
        <f t="shared" si="662"/>
        <v/>
      </c>
      <c r="GA1416" s="101" t="str">
        <f t="shared" si="644"/>
        <v/>
      </c>
      <c r="GB1416" s="101" t="str">
        <f t="shared" si="645"/>
        <v/>
      </c>
      <c r="GC1416" s="101" t="str">
        <f t="shared" si="646"/>
        <v/>
      </c>
      <c r="GD1416" s="101" t="str">
        <f t="shared" si="647"/>
        <v/>
      </c>
      <c r="GE1416" s="101" t="str">
        <f t="shared" si="648"/>
        <v/>
      </c>
      <c r="GF1416" s="101" t="str">
        <f t="shared" si="649"/>
        <v/>
      </c>
      <c r="GG1416" s="101" t="str">
        <f t="shared" si="650"/>
        <v/>
      </c>
      <c r="GH1416" s="101" t="str">
        <f t="shared" si="651"/>
        <v/>
      </c>
      <c r="GI1416" s="101" t="str">
        <f t="shared" si="652"/>
        <v/>
      </c>
      <c r="GJ1416" s="101" t="str">
        <f t="shared" si="653"/>
        <v/>
      </c>
      <c r="GK1416" s="101" t="str">
        <f t="shared" si="654"/>
        <v/>
      </c>
      <c r="GL1416" s="101" t="str">
        <f t="shared" si="655"/>
        <v/>
      </c>
    </row>
    <row r="1417" spans="170:194" ht="16.5" x14ac:dyDescent="0.2">
      <c r="FN1417" s="101">
        <v>1412</v>
      </c>
      <c r="FO1417" s="101">
        <f t="shared" si="640"/>
        <v>46</v>
      </c>
      <c r="FP1417" s="101">
        <f t="shared" si="656"/>
        <v>18</v>
      </c>
      <c r="FQ1417" s="14">
        <f t="shared" si="657"/>
        <v>3</v>
      </c>
      <c r="FR1417" s="101" t="str">
        <f t="shared" si="641"/>
        <v>雷震子专属武器-魂珠-6 1级</v>
      </c>
      <c r="FS1417" s="101">
        <f t="shared" si="642"/>
        <v>6</v>
      </c>
      <c r="FT1417" s="101">
        <f t="shared" si="643"/>
        <v>1</v>
      </c>
      <c r="FU1417" s="101" t="str">
        <f t="shared" si="658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59"/>
        <v>专属强化石3</v>
      </c>
      <c r="FX1417" s="101">
        <f t="shared" si="660"/>
        <v>5</v>
      </c>
      <c r="FY1417" s="101" t="str">
        <f t="shared" si="661"/>
        <v>专属强化石4</v>
      </c>
      <c r="FZ1417" s="101">
        <f t="shared" si="662"/>
        <v>1</v>
      </c>
      <c r="GA1417" s="101">
        <f t="shared" si="644"/>
        <v>0.17</v>
      </c>
      <c r="GB1417" s="101">
        <f t="shared" si="645"/>
        <v>1</v>
      </c>
      <c r="GC1417" s="101">
        <f t="shared" si="646"/>
        <v>9</v>
      </c>
      <c r="GD1417" s="101">
        <f t="shared" si="647"/>
        <v>0</v>
      </c>
      <c r="GE1417" s="101">
        <f t="shared" si="648"/>
        <v>1</v>
      </c>
      <c r="GF1417" s="101">
        <f t="shared" si="649"/>
        <v>2</v>
      </c>
      <c r="GG1417" s="101">
        <f t="shared" si="650"/>
        <v>8.2900000000000001E-2</v>
      </c>
      <c r="GH1417" s="101">
        <f t="shared" si="651"/>
        <v>1</v>
      </c>
      <c r="GI1417" s="101">
        <f t="shared" si="652"/>
        <v>4</v>
      </c>
      <c r="GJ1417" s="101">
        <f t="shared" si="653"/>
        <v>0.33139999999999997</v>
      </c>
      <c r="GK1417" s="101">
        <f t="shared" si="654"/>
        <v>1</v>
      </c>
      <c r="GL1417" s="101">
        <f t="shared" si="655"/>
        <v>9</v>
      </c>
    </row>
    <row r="1418" spans="170:194" ht="16.5" x14ac:dyDescent="0.2">
      <c r="FN1418" s="101">
        <v>1413</v>
      </c>
      <c r="FO1418" s="101">
        <f t="shared" si="640"/>
        <v>47</v>
      </c>
      <c r="FP1418" s="101">
        <f t="shared" si="656"/>
        <v>18</v>
      </c>
      <c r="FQ1418" s="14">
        <f t="shared" si="657"/>
        <v>3</v>
      </c>
      <c r="FR1418" s="101" t="str">
        <f t="shared" si="641"/>
        <v>雷震子专属武器-魂珠-6 2级</v>
      </c>
      <c r="FS1418" s="101">
        <f t="shared" si="642"/>
        <v>6</v>
      </c>
      <c r="FT1418" s="101">
        <f t="shared" si="643"/>
        <v>2</v>
      </c>
      <c r="FU1418" s="101" t="str">
        <f t="shared" si="658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59"/>
        <v>专属强化石3</v>
      </c>
      <c r="FX1418" s="101">
        <f t="shared" si="660"/>
        <v>10</v>
      </c>
      <c r="FY1418" s="101" t="str">
        <f t="shared" si="661"/>
        <v>专属强化石4</v>
      </c>
      <c r="FZ1418" s="101">
        <f t="shared" si="662"/>
        <v>2</v>
      </c>
      <c r="GA1418" s="101">
        <f t="shared" si="644"/>
        <v>0.17</v>
      </c>
      <c r="GB1418" s="101">
        <f t="shared" si="645"/>
        <v>1</v>
      </c>
      <c r="GC1418" s="101">
        <f t="shared" si="646"/>
        <v>9</v>
      </c>
      <c r="GD1418" s="101">
        <f t="shared" si="647"/>
        <v>0</v>
      </c>
      <c r="GE1418" s="101">
        <f t="shared" si="648"/>
        <v>1</v>
      </c>
      <c r="GF1418" s="101">
        <f t="shared" si="649"/>
        <v>2</v>
      </c>
      <c r="GG1418" s="101">
        <f t="shared" si="650"/>
        <v>8.2900000000000001E-2</v>
      </c>
      <c r="GH1418" s="101">
        <f t="shared" si="651"/>
        <v>1</v>
      </c>
      <c r="GI1418" s="101">
        <f t="shared" si="652"/>
        <v>4</v>
      </c>
      <c r="GJ1418" s="101">
        <f t="shared" si="653"/>
        <v>0.33139999999999997</v>
      </c>
      <c r="GK1418" s="101">
        <f t="shared" si="654"/>
        <v>1</v>
      </c>
      <c r="GL1418" s="101">
        <f t="shared" si="655"/>
        <v>9</v>
      </c>
    </row>
    <row r="1419" spans="170:194" ht="16.5" x14ac:dyDescent="0.2">
      <c r="FN1419" s="101">
        <v>1414</v>
      </c>
      <c r="FO1419" s="101">
        <f t="shared" si="640"/>
        <v>48</v>
      </c>
      <c r="FP1419" s="101">
        <f t="shared" si="656"/>
        <v>18</v>
      </c>
      <c r="FQ1419" s="14">
        <f t="shared" si="657"/>
        <v>3</v>
      </c>
      <c r="FR1419" s="101" t="str">
        <f t="shared" si="641"/>
        <v>雷震子专属武器-魂珠-6 3级</v>
      </c>
      <c r="FS1419" s="101">
        <f t="shared" si="642"/>
        <v>6</v>
      </c>
      <c r="FT1419" s="101">
        <f t="shared" si="643"/>
        <v>3</v>
      </c>
      <c r="FU1419" s="101" t="str">
        <f t="shared" si="658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59"/>
        <v>专属强化石3</v>
      </c>
      <c r="FX1419" s="101">
        <f t="shared" si="660"/>
        <v>10</v>
      </c>
      <c r="FY1419" s="101" t="str">
        <f t="shared" si="661"/>
        <v>专属强化石4</v>
      </c>
      <c r="FZ1419" s="101">
        <f t="shared" si="662"/>
        <v>2</v>
      </c>
      <c r="GA1419" s="101">
        <f t="shared" si="644"/>
        <v>0.11</v>
      </c>
      <c r="GB1419" s="101">
        <f t="shared" si="645"/>
        <v>1</v>
      </c>
      <c r="GC1419" s="101">
        <f t="shared" si="646"/>
        <v>14</v>
      </c>
      <c r="GD1419" s="101">
        <f t="shared" si="647"/>
        <v>0</v>
      </c>
      <c r="GE1419" s="101">
        <f t="shared" si="648"/>
        <v>1</v>
      </c>
      <c r="GF1419" s="101">
        <f t="shared" si="649"/>
        <v>3</v>
      </c>
      <c r="GG1419" s="101">
        <f t="shared" si="650"/>
        <v>5.5199999999999999E-2</v>
      </c>
      <c r="GH1419" s="101">
        <f t="shared" si="651"/>
        <v>1</v>
      </c>
      <c r="GI1419" s="101">
        <f t="shared" si="652"/>
        <v>6</v>
      </c>
      <c r="GJ1419" s="101">
        <f t="shared" si="653"/>
        <v>0.221</v>
      </c>
      <c r="GK1419" s="101">
        <f t="shared" si="654"/>
        <v>1</v>
      </c>
      <c r="GL1419" s="101">
        <f t="shared" si="655"/>
        <v>14</v>
      </c>
    </row>
    <row r="1420" spans="170:194" ht="16.5" x14ac:dyDescent="0.2">
      <c r="FN1420" s="101">
        <v>1415</v>
      </c>
      <c r="FO1420" s="101">
        <f t="shared" si="640"/>
        <v>49</v>
      </c>
      <c r="FP1420" s="101">
        <f t="shared" si="656"/>
        <v>18</v>
      </c>
      <c r="FQ1420" s="14">
        <f t="shared" si="657"/>
        <v>3</v>
      </c>
      <c r="FR1420" s="101" t="str">
        <f t="shared" si="641"/>
        <v>雷震子专属武器-魂珠-6 4级</v>
      </c>
      <c r="FS1420" s="101">
        <f t="shared" si="642"/>
        <v>6</v>
      </c>
      <c r="FT1420" s="101">
        <f t="shared" si="643"/>
        <v>4</v>
      </c>
      <c r="FU1420" s="101" t="str">
        <f t="shared" si="658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59"/>
        <v>专属强化石3</v>
      </c>
      <c r="FX1420" s="101">
        <f t="shared" si="660"/>
        <v>15</v>
      </c>
      <c r="FY1420" s="101" t="str">
        <f t="shared" si="661"/>
        <v>专属强化石4</v>
      </c>
      <c r="FZ1420" s="101">
        <f t="shared" si="662"/>
        <v>3</v>
      </c>
      <c r="GA1420" s="101">
        <f t="shared" si="644"/>
        <v>0.1</v>
      </c>
      <c r="GB1420" s="101">
        <f t="shared" si="645"/>
        <v>1</v>
      </c>
      <c r="GC1420" s="101">
        <f t="shared" si="646"/>
        <v>15</v>
      </c>
      <c r="GD1420" s="101">
        <f t="shared" si="647"/>
        <v>0</v>
      </c>
      <c r="GE1420" s="101">
        <f t="shared" si="648"/>
        <v>1</v>
      </c>
      <c r="GF1420" s="101">
        <f t="shared" si="649"/>
        <v>4</v>
      </c>
      <c r="GG1420" s="101">
        <f t="shared" si="650"/>
        <v>4.9700000000000001E-2</v>
      </c>
      <c r="GH1420" s="101">
        <f t="shared" si="651"/>
        <v>1</v>
      </c>
      <c r="GI1420" s="101">
        <f t="shared" si="652"/>
        <v>7</v>
      </c>
      <c r="GJ1420" s="101">
        <f t="shared" si="653"/>
        <v>0.19889999999999999</v>
      </c>
      <c r="GK1420" s="101">
        <f t="shared" si="654"/>
        <v>1</v>
      </c>
      <c r="GL1420" s="101">
        <f t="shared" si="655"/>
        <v>15</v>
      </c>
    </row>
    <row r="1421" spans="170:194" ht="16.5" x14ac:dyDescent="0.2">
      <c r="FN1421" s="101">
        <v>1416</v>
      </c>
      <c r="FO1421" s="101">
        <f t="shared" si="640"/>
        <v>50</v>
      </c>
      <c r="FP1421" s="101">
        <f t="shared" si="656"/>
        <v>18</v>
      </c>
      <c r="FQ1421" s="14">
        <f t="shared" si="657"/>
        <v>3</v>
      </c>
      <c r="FR1421" s="101" t="str">
        <f t="shared" si="641"/>
        <v>雷震子专属武器-魂珠-6 5级</v>
      </c>
      <c r="FS1421" s="101">
        <f t="shared" si="642"/>
        <v>6</v>
      </c>
      <c r="FT1421" s="101">
        <f t="shared" si="643"/>
        <v>5</v>
      </c>
      <c r="FU1421" s="101" t="str">
        <f t="shared" si="658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59"/>
        <v>专属强化石3</v>
      </c>
      <c r="FX1421" s="101">
        <f t="shared" si="660"/>
        <v>15</v>
      </c>
      <c r="FY1421" s="101" t="str">
        <f t="shared" si="661"/>
        <v>专属强化石4</v>
      </c>
      <c r="FZ1421" s="101">
        <f t="shared" si="662"/>
        <v>3</v>
      </c>
      <c r="GA1421" s="101">
        <f t="shared" si="644"/>
        <v>0.06</v>
      </c>
      <c r="GB1421" s="101">
        <f t="shared" si="645"/>
        <v>1</v>
      </c>
      <c r="GC1421" s="101">
        <f t="shared" si="646"/>
        <v>24</v>
      </c>
      <c r="GD1421" s="101">
        <f t="shared" si="647"/>
        <v>0</v>
      </c>
      <c r="GE1421" s="101">
        <f t="shared" si="648"/>
        <v>1</v>
      </c>
      <c r="GF1421" s="101">
        <f t="shared" si="649"/>
        <v>6</v>
      </c>
      <c r="GG1421" s="101">
        <f t="shared" si="650"/>
        <v>3.1099999999999999E-2</v>
      </c>
      <c r="GH1421" s="101">
        <f t="shared" si="651"/>
        <v>1</v>
      </c>
      <c r="GI1421" s="101">
        <f t="shared" si="652"/>
        <v>11</v>
      </c>
      <c r="GJ1421" s="101">
        <f t="shared" si="653"/>
        <v>0.12429999999999999</v>
      </c>
      <c r="GK1421" s="101">
        <f t="shared" si="654"/>
        <v>1</v>
      </c>
      <c r="GL1421" s="101">
        <f t="shared" si="655"/>
        <v>24</v>
      </c>
    </row>
    <row r="1422" spans="170:194" ht="16.5" x14ac:dyDescent="0.2">
      <c r="FN1422" s="101">
        <v>1417</v>
      </c>
      <c r="FO1422" s="101">
        <f t="shared" si="640"/>
        <v>51</v>
      </c>
      <c r="FP1422" s="101">
        <f t="shared" si="656"/>
        <v>18</v>
      </c>
      <c r="FQ1422" s="14">
        <f t="shared" si="657"/>
        <v>3</v>
      </c>
      <c r="FR1422" s="101" t="str">
        <f t="shared" si="641"/>
        <v>雷震子专属武器-魂珠-6 6级</v>
      </c>
      <c r="FS1422" s="101">
        <f t="shared" si="642"/>
        <v>6</v>
      </c>
      <c r="FT1422" s="101">
        <f t="shared" si="643"/>
        <v>6</v>
      </c>
      <c r="FU1422" s="101" t="str">
        <f t="shared" si="658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59"/>
        <v>专属强化石3</v>
      </c>
      <c r="FX1422" s="101">
        <f t="shared" si="660"/>
        <v>20</v>
      </c>
      <c r="FY1422" s="101" t="str">
        <f t="shared" si="661"/>
        <v>专属强化石4</v>
      </c>
      <c r="FZ1422" s="101">
        <f t="shared" si="662"/>
        <v>4</v>
      </c>
      <c r="GA1422" s="101">
        <f t="shared" si="644"/>
        <v>0.05</v>
      </c>
      <c r="GB1422" s="101">
        <f t="shared" si="645"/>
        <v>1</v>
      </c>
      <c r="GC1422" s="101">
        <f t="shared" si="646"/>
        <v>29</v>
      </c>
      <c r="GD1422" s="101">
        <f t="shared" si="647"/>
        <v>0</v>
      </c>
      <c r="GE1422" s="101">
        <f t="shared" si="648"/>
        <v>1</v>
      </c>
      <c r="GF1422" s="101">
        <f t="shared" si="649"/>
        <v>7</v>
      </c>
      <c r="GG1422" s="101">
        <f t="shared" si="650"/>
        <v>2.5499999999999998E-2</v>
      </c>
      <c r="GH1422" s="101">
        <f t="shared" si="651"/>
        <v>1</v>
      </c>
      <c r="GI1422" s="101">
        <f t="shared" si="652"/>
        <v>14</v>
      </c>
      <c r="GJ1422" s="101">
        <f t="shared" si="653"/>
        <v>0.10199999999999999</v>
      </c>
      <c r="GK1422" s="101">
        <f t="shared" si="654"/>
        <v>1</v>
      </c>
      <c r="GL1422" s="101">
        <f t="shared" si="655"/>
        <v>29</v>
      </c>
    </row>
    <row r="1423" spans="170:194" ht="16.5" x14ac:dyDescent="0.2">
      <c r="FN1423" s="101">
        <v>1418</v>
      </c>
      <c r="FO1423" s="101">
        <f t="shared" si="640"/>
        <v>52</v>
      </c>
      <c r="FP1423" s="101">
        <f t="shared" si="656"/>
        <v>18</v>
      </c>
      <c r="FQ1423" s="14">
        <f t="shared" si="657"/>
        <v>3</v>
      </c>
      <c r="FR1423" s="101" t="str">
        <f t="shared" si="641"/>
        <v>雷震子专属武器-魂珠-6 7级</v>
      </c>
      <c r="FS1423" s="101">
        <f t="shared" si="642"/>
        <v>6</v>
      </c>
      <c r="FT1423" s="101">
        <f t="shared" si="643"/>
        <v>7</v>
      </c>
      <c r="FU1423" s="101" t="str">
        <f t="shared" si="658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59"/>
        <v>专属强化石3</v>
      </c>
      <c r="FX1423" s="101">
        <f t="shared" si="660"/>
        <v>25</v>
      </c>
      <c r="FY1423" s="101" t="str">
        <f t="shared" si="661"/>
        <v>专属强化石4</v>
      </c>
      <c r="FZ1423" s="101">
        <f t="shared" si="662"/>
        <v>5</v>
      </c>
      <c r="GA1423" s="101">
        <f t="shared" si="644"/>
        <v>0.04</v>
      </c>
      <c r="GB1423" s="101">
        <f t="shared" si="645"/>
        <v>1</v>
      </c>
      <c r="GC1423" s="101">
        <f t="shared" si="646"/>
        <v>38</v>
      </c>
      <c r="GD1423" s="101">
        <f t="shared" si="647"/>
        <v>0</v>
      </c>
      <c r="GE1423" s="101">
        <f t="shared" si="648"/>
        <v>1</v>
      </c>
      <c r="GF1423" s="101">
        <f t="shared" si="649"/>
        <v>9</v>
      </c>
      <c r="GG1423" s="101">
        <f t="shared" si="650"/>
        <v>1.9699999999999999E-2</v>
      </c>
      <c r="GH1423" s="101">
        <f t="shared" si="651"/>
        <v>1</v>
      </c>
      <c r="GI1423" s="101">
        <f t="shared" si="652"/>
        <v>18</v>
      </c>
      <c r="GJ1423" s="101">
        <f t="shared" si="653"/>
        <v>7.8899999999999998E-2</v>
      </c>
      <c r="GK1423" s="101">
        <f t="shared" si="654"/>
        <v>1</v>
      </c>
      <c r="GL1423" s="101">
        <f t="shared" si="655"/>
        <v>38</v>
      </c>
    </row>
    <row r="1424" spans="170:194" ht="16.5" x14ac:dyDescent="0.2">
      <c r="FN1424" s="101">
        <v>1419</v>
      </c>
      <c r="FO1424" s="101">
        <f t="shared" si="640"/>
        <v>53</v>
      </c>
      <c r="FP1424" s="101">
        <f t="shared" si="656"/>
        <v>18</v>
      </c>
      <c r="FQ1424" s="14">
        <f t="shared" si="657"/>
        <v>3</v>
      </c>
      <c r="FR1424" s="101" t="str">
        <f t="shared" si="641"/>
        <v>雷震子专属武器-魂珠-6 8级</v>
      </c>
      <c r="FS1424" s="101">
        <f t="shared" si="642"/>
        <v>6</v>
      </c>
      <c r="FT1424" s="101">
        <f t="shared" si="643"/>
        <v>8</v>
      </c>
      <c r="FU1424" s="101" t="str">
        <f t="shared" si="658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59"/>
        <v>专属强化石3</v>
      </c>
      <c r="FX1424" s="101">
        <f t="shared" si="660"/>
        <v>35</v>
      </c>
      <c r="FY1424" s="101" t="str">
        <f t="shared" si="661"/>
        <v>专属强化石4</v>
      </c>
      <c r="FZ1424" s="101">
        <f t="shared" si="662"/>
        <v>7</v>
      </c>
      <c r="GA1424" s="101">
        <f t="shared" si="644"/>
        <v>0.03</v>
      </c>
      <c r="GB1424" s="101">
        <f t="shared" si="645"/>
        <v>1</v>
      </c>
      <c r="GC1424" s="101">
        <f t="shared" si="646"/>
        <v>44</v>
      </c>
      <c r="GD1424" s="101">
        <f t="shared" si="647"/>
        <v>0</v>
      </c>
      <c r="GE1424" s="101">
        <f t="shared" si="648"/>
        <v>1</v>
      </c>
      <c r="GF1424" s="101">
        <f t="shared" si="649"/>
        <v>10</v>
      </c>
      <c r="GG1424" s="101">
        <f t="shared" si="650"/>
        <v>1.7100000000000001E-2</v>
      </c>
      <c r="GH1424" s="101">
        <f t="shared" si="651"/>
        <v>1</v>
      </c>
      <c r="GI1424" s="101">
        <f t="shared" si="652"/>
        <v>21</v>
      </c>
      <c r="GJ1424" s="101">
        <f t="shared" si="653"/>
        <v>6.8199999999999997E-2</v>
      </c>
      <c r="GK1424" s="101">
        <f t="shared" si="654"/>
        <v>1</v>
      </c>
      <c r="GL1424" s="101">
        <f t="shared" si="655"/>
        <v>44</v>
      </c>
    </row>
    <row r="1425" spans="170:194" ht="16.5" x14ac:dyDescent="0.2">
      <c r="FN1425" s="101">
        <v>1420</v>
      </c>
      <c r="FO1425" s="101">
        <f t="shared" si="640"/>
        <v>54</v>
      </c>
      <c r="FP1425" s="101">
        <f t="shared" si="656"/>
        <v>18</v>
      </c>
      <c r="FQ1425" s="14">
        <f t="shared" si="657"/>
        <v>3</v>
      </c>
      <c r="FR1425" s="101" t="str">
        <f t="shared" si="641"/>
        <v>雷震子专属武器-魂珠-6 9级</v>
      </c>
      <c r="FS1425" s="101">
        <f t="shared" si="642"/>
        <v>6</v>
      </c>
      <c r="FT1425" s="101">
        <f t="shared" si="643"/>
        <v>9</v>
      </c>
      <c r="FU1425" s="101" t="str">
        <f t="shared" si="658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59"/>
        <v>专属强化石3</v>
      </c>
      <c r="FX1425" s="101">
        <f t="shared" si="660"/>
        <v>40</v>
      </c>
      <c r="FY1425" s="101" t="str">
        <f t="shared" si="661"/>
        <v>专属强化石4</v>
      </c>
      <c r="FZ1425" s="101">
        <f t="shared" si="662"/>
        <v>8</v>
      </c>
      <c r="GA1425" s="101">
        <f t="shared" si="644"/>
        <v>0.02</v>
      </c>
      <c r="GB1425" s="101">
        <f t="shared" si="645"/>
        <v>1</v>
      </c>
      <c r="GC1425" s="101">
        <f t="shared" si="646"/>
        <v>62</v>
      </c>
      <c r="GD1425" s="101">
        <f t="shared" si="647"/>
        <v>0</v>
      </c>
      <c r="GE1425" s="101">
        <f t="shared" si="648"/>
        <v>1</v>
      </c>
      <c r="GF1425" s="101">
        <f t="shared" si="649"/>
        <v>15</v>
      </c>
      <c r="GG1425" s="101">
        <f t="shared" si="650"/>
        <v>1.21E-2</v>
      </c>
      <c r="GH1425" s="101">
        <f t="shared" si="651"/>
        <v>1</v>
      </c>
      <c r="GI1425" s="101">
        <f t="shared" si="652"/>
        <v>29</v>
      </c>
      <c r="GJ1425" s="101">
        <f t="shared" si="653"/>
        <v>4.82E-2</v>
      </c>
      <c r="GK1425" s="101">
        <f t="shared" si="654"/>
        <v>1</v>
      </c>
      <c r="GL1425" s="101">
        <f t="shared" si="655"/>
        <v>62</v>
      </c>
    </row>
    <row r="1426" spans="170:194" ht="16.5" x14ac:dyDescent="0.2">
      <c r="FN1426" s="101">
        <v>1421</v>
      </c>
      <c r="FO1426" s="101">
        <f t="shared" si="640"/>
        <v>0</v>
      </c>
      <c r="FP1426" s="101">
        <f t="shared" si="656"/>
        <v>18</v>
      </c>
      <c r="FQ1426" s="14">
        <f t="shared" si="657"/>
        <v>3</v>
      </c>
      <c r="FR1426" s="101" t="str">
        <f t="shared" si="641"/>
        <v>雷震子专属武器-魂珠-7 0级</v>
      </c>
      <c r="FS1426" s="101">
        <f t="shared" si="642"/>
        <v>7</v>
      </c>
      <c r="FT1426" s="101">
        <f t="shared" si="643"/>
        <v>0</v>
      </c>
      <c r="FU1426" s="101" t="str">
        <f t="shared" si="658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59"/>
        <v/>
      </c>
      <c r="FX1426" s="101" t="str">
        <f t="shared" si="660"/>
        <v/>
      </c>
      <c r="FY1426" s="101" t="str">
        <f t="shared" si="661"/>
        <v/>
      </c>
      <c r="FZ1426" s="101" t="str">
        <f t="shared" si="662"/>
        <v/>
      </c>
      <c r="GA1426" s="101" t="str">
        <f t="shared" si="644"/>
        <v/>
      </c>
      <c r="GB1426" s="101" t="str">
        <f t="shared" si="645"/>
        <v/>
      </c>
      <c r="GC1426" s="101" t="str">
        <f t="shared" si="646"/>
        <v/>
      </c>
      <c r="GD1426" s="101" t="str">
        <f t="shared" si="647"/>
        <v/>
      </c>
      <c r="GE1426" s="101" t="str">
        <f t="shared" si="648"/>
        <v/>
      </c>
      <c r="GF1426" s="101" t="str">
        <f t="shared" si="649"/>
        <v/>
      </c>
      <c r="GG1426" s="101" t="str">
        <f t="shared" si="650"/>
        <v/>
      </c>
      <c r="GH1426" s="101" t="str">
        <f t="shared" si="651"/>
        <v/>
      </c>
      <c r="GI1426" s="101" t="str">
        <f t="shared" si="652"/>
        <v/>
      </c>
      <c r="GJ1426" s="101" t="str">
        <f t="shared" si="653"/>
        <v/>
      </c>
      <c r="GK1426" s="101" t="str">
        <f t="shared" si="654"/>
        <v/>
      </c>
      <c r="GL1426" s="101" t="str">
        <f t="shared" si="655"/>
        <v/>
      </c>
    </row>
    <row r="1427" spans="170:194" ht="16.5" x14ac:dyDescent="0.2">
      <c r="FN1427" s="101">
        <v>1422</v>
      </c>
      <c r="FO1427" s="101">
        <f t="shared" si="640"/>
        <v>55</v>
      </c>
      <c r="FP1427" s="101">
        <f t="shared" si="656"/>
        <v>18</v>
      </c>
      <c r="FQ1427" s="14">
        <f t="shared" si="657"/>
        <v>3</v>
      </c>
      <c r="FR1427" s="101" t="str">
        <f t="shared" si="641"/>
        <v>雷震子专属武器-魂珠-7 1级</v>
      </c>
      <c r="FS1427" s="101">
        <f t="shared" si="642"/>
        <v>7</v>
      </c>
      <c r="FT1427" s="101">
        <f t="shared" si="643"/>
        <v>1</v>
      </c>
      <c r="FU1427" s="101" t="str">
        <f t="shared" si="658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59"/>
        <v>专属强化石3</v>
      </c>
      <c r="FX1427" s="101">
        <f t="shared" si="660"/>
        <v>6</v>
      </c>
      <c r="FY1427" s="101" t="str">
        <f t="shared" si="661"/>
        <v>专属强化石4</v>
      </c>
      <c r="FZ1427" s="101">
        <f t="shared" si="662"/>
        <v>2</v>
      </c>
      <c r="GA1427" s="101">
        <f t="shared" si="644"/>
        <v>0.2</v>
      </c>
      <c r="GB1427" s="101">
        <f t="shared" si="645"/>
        <v>1</v>
      </c>
      <c r="GC1427" s="101">
        <f t="shared" si="646"/>
        <v>8</v>
      </c>
      <c r="GD1427" s="101">
        <f t="shared" si="647"/>
        <v>0</v>
      </c>
      <c r="GE1427" s="101">
        <f t="shared" si="648"/>
        <v>1</v>
      </c>
      <c r="GF1427" s="101">
        <f t="shared" si="649"/>
        <v>2</v>
      </c>
      <c r="GG1427" s="101">
        <f t="shared" si="650"/>
        <v>9.9400000000000002E-2</v>
      </c>
      <c r="GH1427" s="101">
        <f t="shared" si="651"/>
        <v>1</v>
      </c>
      <c r="GI1427" s="101">
        <f t="shared" si="652"/>
        <v>4</v>
      </c>
      <c r="GJ1427" s="101">
        <f t="shared" si="653"/>
        <v>0.3977</v>
      </c>
      <c r="GK1427" s="101">
        <f t="shared" si="654"/>
        <v>1</v>
      </c>
      <c r="GL1427" s="101">
        <f t="shared" si="655"/>
        <v>8</v>
      </c>
    </row>
    <row r="1428" spans="170:194" ht="16.5" x14ac:dyDescent="0.2">
      <c r="FN1428" s="101">
        <v>1423</v>
      </c>
      <c r="FO1428" s="101">
        <f t="shared" si="640"/>
        <v>56</v>
      </c>
      <c r="FP1428" s="101">
        <f t="shared" si="656"/>
        <v>18</v>
      </c>
      <c r="FQ1428" s="14">
        <f t="shared" si="657"/>
        <v>3</v>
      </c>
      <c r="FR1428" s="101" t="str">
        <f t="shared" si="641"/>
        <v>雷震子专属武器-魂珠-7 2级</v>
      </c>
      <c r="FS1428" s="101">
        <f t="shared" si="642"/>
        <v>7</v>
      </c>
      <c r="FT1428" s="101">
        <f t="shared" si="643"/>
        <v>2</v>
      </c>
      <c r="FU1428" s="101" t="str">
        <f t="shared" si="658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59"/>
        <v>专属强化石3</v>
      </c>
      <c r="FX1428" s="101">
        <f t="shared" si="660"/>
        <v>6</v>
      </c>
      <c r="FY1428" s="101" t="str">
        <f t="shared" si="661"/>
        <v>专属强化石4</v>
      </c>
      <c r="FZ1428" s="101">
        <f t="shared" si="662"/>
        <v>2</v>
      </c>
      <c r="GA1428" s="101">
        <f t="shared" si="644"/>
        <v>0.1</v>
      </c>
      <c r="GB1428" s="101">
        <f t="shared" si="645"/>
        <v>1</v>
      </c>
      <c r="GC1428" s="101">
        <f t="shared" si="646"/>
        <v>15</v>
      </c>
      <c r="GD1428" s="101">
        <f t="shared" si="647"/>
        <v>0</v>
      </c>
      <c r="GE1428" s="101">
        <f t="shared" si="648"/>
        <v>1</v>
      </c>
      <c r="GF1428" s="101">
        <f t="shared" si="649"/>
        <v>4</v>
      </c>
      <c r="GG1428" s="101">
        <f t="shared" si="650"/>
        <v>4.9700000000000001E-2</v>
      </c>
      <c r="GH1428" s="101">
        <f t="shared" si="651"/>
        <v>1</v>
      </c>
      <c r="GI1428" s="101">
        <f t="shared" si="652"/>
        <v>7</v>
      </c>
      <c r="GJ1428" s="101">
        <f t="shared" si="653"/>
        <v>0.19889999999999999</v>
      </c>
      <c r="GK1428" s="101">
        <f t="shared" si="654"/>
        <v>1</v>
      </c>
      <c r="GL1428" s="101">
        <f t="shared" si="655"/>
        <v>15</v>
      </c>
    </row>
    <row r="1429" spans="170:194" ht="16.5" x14ac:dyDescent="0.2">
      <c r="FN1429" s="101">
        <v>1424</v>
      </c>
      <c r="FO1429" s="101">
        <f t="shared" si="640"/>
        <v>57</v>
      </c>
      <c r="FP1429" s="101">
        <f t="shared" si="656"/>
        <v>18</v>
      </c>
      <c r="FQ1429" s="14">
        <f t="shared" si="657"/>
        <v>3</v>
      </c>
      <c r="FR1429" s="101" t="str">
        <f t="shared" si="641"/>
        <v>雷震子专属武器-魂珠-7 3级</v>
      </c>
      <c r="FS1429" s="101">
        <f t="shared" si="642"/>
        <v>7</v>
      </c>
      <c r="FT1429" s="101">
        <f t="shared" si="643"/>
        <v>3</v>
      </c>
      <c r="FU1429" s="101" t="str">
        <f t="shared" si="658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59"/>
        <v>专属强化石3</v>
      </c>
      <c r="FX1429" s="101">
        <f t="shared" si="660"/>
        <v>9</v>
      </c>
      <c r="FY1429" s="101" t="str">
        <f t="shared" si="661"/>
        <v>专属强化石4</v>
      </c>
      <c r="FZ1429" s="101">
        <f t="shared" si="662"/>
        <v>3</v>
      </c>
      <c r="GA1429" s="101">
        <f t="shared" si="644"/>
        <v>0.1</v>
      </c>
      <c r="GB1429" s="101">
        <f t="shared" si="645"/>
        <v>1</v>
      </c>
      <c r="GC1429" s="101">
        <f t="shared" si="646"/>
        <v>15</v>
      </c>
      <c r="GD1429" s="101">
        <f t="shared" si="647"/>
        <v>0</v>
      </c>
      <c r="GE1429" s="101">
        <f t="shared" si="648"/>
        <v>1</v>
      </c>
      <c r="GF1429" s="101">
        <f t="shared" si="649"/>
        <v>4</v>
      </c>
      <c r="GG1429" s="101">
        <f t="shared" si="650"/>
        <v>4.9700000000000001E-2</v>
      </c>
      <c r="GH1429" s="101">
        <f t="shared" si="651"/>
        <v>1</v>
      </c>
      <c r="GI1429" s="101">
        <f t="shared" si="652"/>
        <v>7</v>
      </c>
      <c r="GJ1429" s="101">
        <f t="shared" si="653"/>
        <v>0.19889999999999999</v>
      </c>
      <c r="GK1429" s="101">
        <f t="shared" si="654"/>
        <v>1</v>
      </c>
      <c r="GL1429" s="101">
        <f t="shared" si="655"/>
        <v>15</v>
      </c>
    </row>
    <row r="1430" spans="170:194" ht="16.5" x14ac:dyDescent="0.2">
      <c r="FN1430" s="101">
        <v>1425</v>
      </c>
      <c r="FO1430" s="101">
        <f t="shared" ref="FO1430:FO1493" si="663">IF(FT1430&gt;0,(FS1430-1)*9+FT1430,0)</f>
        <v>58</v>
      </c>
      <c r="FP1430" s="101">
        <f t="shared" si="656"/>
        <v>18</v>
      </c>
      <c r="FQ1430" s="14">
        <f t="shared" si="657"/>
        <v>3</v>
      </c>
      <c r="FR1430" s="101" t="str">
        <f t="shared" ref="FR1430:FR1493" si="664">INDEX($FI$6:$FI$26,FP1430)&amp;"专属武器-魂珠-"&amp;FS1430&amp;" "&amp;FT1430&amp;"级"</f>
        <v>雷震子专属武器-魂珠-7 4级</v>
      </c>
      <c r="FS1430" s="101">
        <f t="shared" ref="FS1430:FS1493" si="665">INT((FN1430-(FP1430-1)*80-1)/10)+1</f>
        <v>7</v>
      </c>
      <c r="FT1430" s="101">
        <f t="shared" ref="FT1430:FT1493" si="666">FN1430-(FP1430-1)*80-(FS1430-1)*10-1</f>
        <v>4</v>
      </c>
      <c r="FU1430" s="101" t="str">
        <f t="shared" si="658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59"/>
        <v>专属强化石3</v>
      </c>
      <c r="FX1430" s="101">
        <f t="shared" si="660"/>
        <v>12</v>
      </c>
      <c r="FY1430" s="101" t="str">
        <f t="shared" si="661"/>
        <v>专属强化石4</v>
      </c>
      <c r="FZ1430" s="101">
        <f t="shared" si="662"/>
        <v>4</v>
      </c>
      <c r="GA1430" s="101">
        <f t="shared" ref="GA1430:GA1493" si="667">IF($FT1430&gt;0,INDEX(EP$6:EP$77,$FO1430),"")</f>
        <v>0.08</v>
      </c>
      <c r="GB1430" s="101">
        <f t="shared" ref="GB1430:GB1493" si="668">IF($FT1430&gt;0,INDEX(EQ$6:EQ$77,$FO1430),"")</f>
        <v>1</v>
      </c>
      <c r="GC1430" s="101">
        <f t="shared" ref="GC1430:GC1493" si="669">IF($FT1430&gt;0,INDEX(ER$6:ER$77,$FO1430),"")</f>
        <v>19</v>
      </c>
      <c r="GD1430" s="101">
        <f t="shared" ref="GD1430:GD1493" si="670">IF($FT1430&gt;0,INDEX(EV$6:EV$77,$FO1430),"")</f>
        <v>0</v>
      </c>
      <c r="GE1430" s="101">
        <f t="shared" ref="GE1430:GE1493" si="671">IF($FT1430&gt;0,INDEX(EW$6:EW$77,$FO1430),"")</f>
        <v>1</v>
      </c>
      <c r="GF1430" s="101">
        <f t="shared" ref="GF1430:GF1493" si="672">IF($FT1430&gt;0,INDEX(EX$6:EX$77,$FO1430),"")</f>
        <v>4</v>
      </c>
      <c r="GG1430" s="101">
        <f t="shared" ref="GG1430:GG1493" si="673">IF($FT1430&gt;0,INDEX(EY$6:EY$77,$FO1430),"")</f>
        <v>3.9800000000000002E-2</v>
      </c>
      <c r="GH1430" s="101">
        <f t="shared" ref="GH1430:GH1493" si="674">IF($FT1430&gt;0,INDEX(EZ$6:EZ$77,$FO1430),"")</f>
        <v>1</v>
      </c>
      <c r="GI1430" s="101">
        <f t="shared" ref="GI1430:GI1493" si="675">IF($FT1430&gt;0,INDEX(FA$6:FA$77,$FO1430),"")</f>
        <v>9</v>
      </c>
      <c r="GJ1430" s="101">
        <f t="shared" ref="GJ1430:GJ1493" si="676">IF($FT1430&gt;0,INDEX(FB$6:FB$77,$FO1430),"")</f>
        <v>0.15909999999999999</v>
      </c>
      <c r="GK1430" s="101">
        <f t="shared" ref="GK1430:GK1493" si="677">IF($FT1430&gt;0,INDEX(FC$6:FC$77,$FO1430),"")</f>
        <v>1</v>
      </c>
      <c r="GL1430" s="101">
        <f t="shared" ref="GL1430:GL1493" si="678">IF($FT1430&gt;0,INDEX(FD$6:FD$77,$FO1430),"")</f>
        <v>19</v>
      </c>
    </row>
    <row r="1431" spans="170:194" ht="16.5" x14ac:dyDescent="0.2">
      <c r="FN1431" s="101">
        <v>1426</v>
      </c>
      <c r="FO1431" s="101">
        <f t="shared" si="663"/>
        <v>59</v>
      </c>
      <c r="FP1431" s="101">
        <f t="shared" si="656"/>
        <v>18</v>
      </c>
      <c r="FQ1431" s="14">
        <f t="shared" si="657"/>
        <v>3</v>
      </c>
      <c r="FR1431" s="101" t="str">
        <f t="shared" si="664"/>
        <v>雷震子专属武器-魂珠-7 5级</v>
      </c>
      <c r="FS1431" s="101">
        <f t="shared" si="665"/>
        <v>7</v>
      </c>
      <c r="FT1431" s="101">
        <f t="shared" si="666"/>
        <v>5</v>
      </c>
      <c r="FU1431" s="101" t="str">
        <f t="shared" si="658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59"/>
        <v>专属强化石3</v>
      </c>
      <c r="FX1431" s="101">
        <f t="shared" si="660"/>
        <v>12</v>
      </c>
      <c r="FY1431" s="101" t="str">
        <f t="shared" si="661"/>
        <v>专属强化石4</v>
      </c>
      <c r="FZ1431" s="101">
        <f t="shared" si="662"/>
        <v>4</v>
      </c>
      <c r="GA1431" s="101">
        <f t="shared" si="667"/>
        <v>0.05</v>
      </c>
      <c r="GB1431" s="101">
        <f t="shared" si="668"/>
        <v>1</v>
      </c>
      <c r="GC1431" s="101">
        <f t="shared" si="669"/>
        <v>30</v>
      </c>
      <c r="GD1431" s="101">
        <f t="shared" si="670"/>
        <v>0</v>
      </c>
      <c r="GE1431" s="101">
        <f t="shared" si="671"/>
        <v>1</v>
      </c>
      <c r="GF1431" s="101">
        <f t="shared" si="672"/>
        <v>7</v>
      </c>
      <c r="GG1431" s="101">
        <f t="shared" si="673"/>
        <v>2.4899999999999999E-2</v>
      </c>
      <c r="GH1431" s="101">
        <f t="shared" si="674"/>
        <v>1</v>
      </c>
      <c r="GI1431" s="101">
        <f t="shared" si="675"/>
        <v>14</v>
      </c>
      <c r="GJ1431" s="101">
        <f t="shared" si="676"/>
        <v>9.9400000000000002E-2</v>
      </c>
      <c r="GK1431" s="101">
        <f t="shared" si="677"/>
        <v>1</v>
      </c>
      <c r="GL1431" s="101">
        <f t="shared" si="678"/>
        <v>30</v>
      </c>
    </row>
    <row r="1432" spans="170:194" ht="16.5" x14ac:dyDescent="0.2">
      <c r="FN1432" s="101">
        <v>1427</v>
      </c>
      <c r="FO1432" s="101">
        <f t="shared" si="663"/>
        <v>60</v>
      </c>
      <c r="FP1432" s="101">
        <f t="shared" si="656"/>
        <v>18</v>
      </c>
      <c r="FQ1432" s="14">
        <f t="shared" si="657"/>
        <v>3</v>
      </c>
      <c r="FR1432" s="101" t="str">
        <f t="shared" si="664"/>
        <v>雷震子专属武器-魂珠-7 6级</v>
      </c>
      <c r="FS1432" s="101">
        <f t="shared" si="665"/>
        <v>7</v>
      </c>
      <c r="FT1432" s="101">
        <f t="shared" si="666"/>
        <v>6</v>
      </c>
      <c r="FU1432" s="101" t="str">
        <f t="shared" si="658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59"/>
        <v>专属强化石3</v>
      </c>
      <c r="FX1432" s="101">
        <f t="shared" si="660"/>
        <v>15</v>
      </c>
      <c r="FY1432" s="101" t="str">
        <f t="shared" si="661"/>
        <v>专属强化石4</v>
      </c>
      <c r="FZ1432" s="101">
        <f t="shared" si="662"/>
        <v>5</v>
      </c>
      <c r="GA1432" s="101">
        <f t="shared" si="667"/>
        <v>0.04</v>
      </c>
      <c r="GB1432" s="101">
        <f t="shared" si="668"/>
        <v>1</v>
      </c>
      <c r="GC1432" s="101">
        <f t="shared" si="669"/>
        <v>39</v>
      </c>
      <c r="GD1432" s="101">
        <f t="shared" si="670"/>
        <v>0</v>
      </c>
      <c r="GE1432" s="101">
        <f t="shared" si="671"/>
        <v>1</v>
      </c>
      <c r="GF1432" s="101">
        <f t="shared" si="672"/>
        <v>9</v>
      </c>
      <c r="GG1432" s="101">
        <f t="shared" si="673"/>
        <v>1.9099999999999999E-2</v>
      </c>
      <c r="GH1432" s="101">
        <f t="shared" si="674"/>
        <v>1</v>
      </c>
      <c r="GI1432" s="101">
        <f t="shared" si="675"/>
        <v>18</v>
      </c>
      <c r="GJ1432" s="101">
        <f t="shared" si="676"/>
        <v>7.6499999999999999E-2</v>
      </c>
      <c r="GK1432" s="101">
        <f t="shared" si="677"/>
        <v>1</v>
      </c>
      <c r="GL1432" s="101">
        <f t="shared" si="678"/>
        <v>39</v>
      </c>
    </row>
    <row r="1433" spans="170:194" ht="16.5" x14ac:dyDescent="0.2">
      <c r="FN1433" s="101">
        <v>1428</v>
      </c>
      <c r="FO1433" s="101">
        <f t="shared" si="663"/>
        <v>61</v>
      </c>
      <c r="FP1433" s="101">
        <f t="shared" si="656"/>
        <v>18</v>
      </c>
      <c r="FQ1433" s="14">
        <f t="shared" si="657"/>
        <v>3</v>
      </c>
      <c r="FR1433" s="101" t="str">
        <f t="shared" si="664"/>
        <v>雷震子专属武器-魂珠-7 7级</v>
      </c>
      <c r="FS1433" s="101">
        <f t="shared" si="665"/>
        <v>7</v>
      </c>
      <c r="FT1433" s="101">
        <f t="shared" si="666"/>
        <v>7</v>
      </c>
      <c r="FU1433" s="101" t="str">
        <f t="shared" si="658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59"/>
        <v>专属强化石3</v>
      </c>
      <c r="FX1433" s="101">
        <f t="shared" si="660"/>
        <v>21</v>
      </c>
      <c r="FY1433" s="101" t="str">
        <f t="shared" si="661"/>
        <v>专属强化石4</v>
      </c>
      <c r="FZ1433" s="101">
        <f t="shared" si="662"/>
        <v>7</v>
      </c>
      <c r="GA1433" s="101">
        <f t="shared" si="667"/>
        <v>0.03</v>
      </c>
      <c r="GB1433" s="101">
        <f t="shared" si="668"/>
        <v>1</v>
      </c>
      <c r="GC1433" s="101">
        <f t="shared" si="669"/>
        <v>45</v>
      </c>
      <c r="GD1433" s="101">
        <f t="shared" si="670"/>
        <v>0</v>
      </c>
      <c r="GE1433" s="101">
        <f t="shared" si="671"/>
        <v>1</v>
      </c>
      <c r="GF1433" s="101">
        <f t="shared" si="672"/>
        <v>11</v>
      </c>
      <c r="GG1433" s="101">
        <f t="shared" si="673"/>
        <v>1.66E-2</v>
      </c>
      <c r="GH1433" s="101">
        <f t="shared" si="674"/>
        <v>1</v>
      </c>
      <c r="GI1433" s="101">
        <f t="shared" si="675"/>
        <v>21</v>
      </c>
      <c r="GJ1433" s="101">
        <f t="shared" si="676"/>
        <v>6.6299999999999998E-2</v>
      </c>
      <c r="GK1433" s="101">
        <f t="shared" si="677"/>
        <v>1</v>
      </c>
      <c r="GL1433" s="101">
        <f t="shared" si="678"/>
        <v>45</v>
      </c>
    </row>
    <row r="1434" spans="170:194" ht="16.5" x14ac:dyDescent="0.2">
      <c r="FN1434" s="101">
        <v>1429</v>
      </c>
      <c r="FO1434" s="101">
        <f t="shared" si="663"/>
        <v>62</v>
      </c>
      <c r="FP1434" s="101">
        <f t="shared" si="656"/>
        <v>18</v>
      </c>
      <c r="FQ1434" s="14">
        <f t="shared" si="657"/>
        <v>3</v>
      </c>
      <c r="FR1434" s="101" t="str">
        <f t="shared" si="664"/>
        <v>雷震子专属武器-魂珠-7 8级</v>
      </c>
      <c r="FS1434" s="101">
        <f t="shared" si="665"/>
        <v>7</v>
      </c>
      <c r="FT1434" s="101">
        <f t="shared" si="666"/>
        <v>8</v>
      </c>
      <c r="FU1434" s="101" t="str">
        <f t="shared" si="658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59"/>
        <v>专属强化石3</v>
      </c>
      <c r="FX1434" s="101">
        <f t="shared" si="660"/>
        <v>24</v>
      </c>
      <c r="FY1434" s="101" t="str">
        <f t="shared" si="661"/>
        <v>专属强化石4</v>
      </c>
      <c r="FZ1434" s="101">
        <f t="shared" si="662"/>
        <v>8</v>
      </c>
      <c r="GA1434" s="101">
        <f t="shared" si="667"/>
        <v>0.02</v>
      </c>
      <c r="GB1434" s="101">
        <f t="shared" si="668"/>
        <v>1</v>
      </c>
      <c r="GC1434" s="101">
        <f t="shared" si="669"/>
        <v>64</v>
      </c>
      <c r="GD1434" s="101">
        <f t="shared" si="670"/>
        <v>0</v>
      </c>
      <c r="GE1434" s="101">
        <f t="shared" si="671"/>
        <v>1</v>
      </c>
      <c r="GF1434" s="101">
        <f t="shared" si="672"/>
        <v>15</v>
      </c>
      <c r="GG1434" s="101">
        <f t="shared" si="673"/>
        <v>1.17E-2</v>
      </c>
      <c r="GH1434" s="101">
        <f t="shared" si="674"/>
        <v>1</v>
      </c>
      <c r="GI1434" s="101">
        <f t="shared" si="675"/>
        <v>30</v>
      </c>
      <c r="GJ1434" s="101">
        <f t="shared" si="676"/>
        <v>4.6800000000000001E-2</v>
      </c>
      <c r="GK1434" s="101">
        <f t="shared" si="677"/>
        <v>1</v>
      </c>
      <c r="GL1434" s="101">
        <f t="shared" si="678"/>
        <v>64</v>
      </c>
    </row>
    <row r="1435" spans="170:194" ht="16.5" x14ac:dyDescent="0.2">
      <c r="FN1435" s="101">
        <v>1430</v>
      </c>
      <c r="FO1435" s="101">
        <f t="shared" si="663"/>
        <v>63</v>
      </c>
      <c r="FP1435" s="101">
        <f t="shared" si="656"/>
        <v>18</v>
      </c>
      <c r="FQ1435" s="14">
        <f t="shared" si="657"/>
        <v>3</v>
      </c>
      <c r="FR1435" s="101" t="str">
        <f t="shared" si="664"/>
        <v>雷震子专属武器-魂珠-7 9级</v>
      </c>
      <c r="FS1435" s="101">
        <f t="shared" si="665"/>
        <v>7</v>
      </c>
      <c r="FT1435" s="101">
        <f t="shared" si="666"/>
        <v>9</v>
      </c>
      <c r="FU1435" s="101" t="str">
        <f t="shared" si="658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59"/>
        <v>专属强化石3</v>
      </c>
      <c r="FX1435" s="101">
        <f t="shared" si="660"/>
        <v>30</v>
      </c>
      <c r="FY1435" s="101" t="str">
        <f t="shared" si="661"/>
        <v>专属强化石4</v>
      </c>
      <c r="FZ1435" s="101">
        <f t="shared" si="662"/>
        <v>10</v>
      </c>
      <c r="GA1435" s="101">
        <f t="shared" si="667"/>
        <v>0.02</v>
      </c>
      <c r="GB1435" s="101">
        <f t="shared" si="668"/>
        <v>1</v>
      </c>
      <c r="GC1435" s="101">
        <f t="shared" si="669"/>
        <v>83</v>
      </c>
      <c r="GD1435" s="101">
        <f t="shared" si="670"/>
        <v>0</v>
      </c>
      <c r="GE1435" s="101">
        <f t="shared" si="671"/>
        <v>1</v>
      </c>
      <c r="GF1435" s="101">
        <f t="shared" si="672"/>
        <v>19</v>
      </c>
      <c r="GG1435" s="101">
        <f t="shared" si="673"/>
        <v>8.9999999999999993E-3</v>
      </c>
      <c r="GH1435" s="101">
        <f t="shared" si="674"/>
        <v>1</v>
      </c>
      <c r="GI1435" s="101">
        <f t="shared" si="675"/>
        <v>39</v>
      </c>
      <c r="GJ1435" s="101">
        <f t="shared" si="676"/>
        <v>3.6200000000000003E-2</v>
      </c>
      <c r="GK1435" s="101">
        <f t="shared" si="677"/>
        <v>1</v>
      </c>
      <c r="GL1435" s="101">
        <f t="shared" si="678"/>
        <v>83</v>
      </c>
    </row>
    <row r="1436" spans="170:194" ht="16.5" x14ac:dyDescent="0.2">
      <c r="FN1436" s="101">
        <v>1431</v>
      </c>
      <c r="FO1436" s="101">
        <f t="shared" si="663"/>
        <v>0</v>
      </c>
      <c r="FP1436" s="101">
        <f t="shared" si="656"/>
        <v>18</v>
      </c>
      <c r="FQ1436" s="14">
        <f t="shared" si="657"/>
        <v>3</v>
      </c>
      <c r="FR1436" s="101" t="str">
        <f t="shared" si="664"/>
        <v>雷震子专属武器-魂珠-8 0级</v>
      </c>
      <c r="FS1436" s="101">
        <f t="shared" si="665"/>
        <v>8</v>
      </c>
      <c r="FT1436" s="101">
        <f t="shared" si="666"/>
        <v>0</v>
      </c>
      <c r="FU1436" s="101" t="str">
        <f t="shared" si="658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59"/>
        <v/>
      </c>
      <c r="FX1436" s="101" t="str">
        <f t="shared" si="660"/>
        <v/>
      </c>
      <c r="FY1436" s="101" t="str">
        <f t="shared" si="661"/>
        <v/>
      </c>
      <c r="FZ1436" s="101" t="str">
        <f t="shared" si="662"/>
        <v/>
      </c>
      <c r="GA1436" s="101" t="str">
        <f t="shared" si="667"/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2"/>
        <v/>
      </c>
      <c r="GG1436" s="101" t="str">
        <f t="shared" si="673"/>
        <v/>
      </c>
      <c r="GH1436" s="101" t="str">
        <f t="shared" si="674"/>
        <v/>
      </c>
      <c r="GI1436" s="101" t="str">
        <f t="shared" si="675"/>
        <v/>
      </c>
      <c r="GJ1436" s="101" t="str">
        <f t="shared" si="676"/>
        <v/>
      </c>
      <c r="GK1436" s="101" t="str">
        <f t="shared" si="677"/>
        <v/>
      </c>
      <c r="GL1436" s="101" t="str">
        <f t="shared" si="678"/>
        <v/>
      </c>
    </row>
    <row r="1437" spans="170:194" ht="16.5" x14ac:dyDescent="0.2">
      <c r="FN1437" s="101">
        <v>1432</v>
      </c>
      <c r="FO1437" s="101">
        <f t="shared" si="663"/>
        <v>64</v>
      </c>
      <c r="FP1437" s="101">
        <f t="shared" si="656"/>
        <v>18</v>
      </c>
      <c r="FQ1437" s="14">
        <f t="shared" si="657"/>
        <v>3</v>
      </c>
      <c r="FR1437" s="101" t="str">
        <f t="shared" si="664"/>
        <v>雷震子专属武器-魂珠-8 1级</v>
      </c>
      <c r="FS1437" s="101">
        <f t="shared" si="665"/>
        <v>8</v>
      </c>
      <c r="FT1437" s="101">
        <f t="shared" si="666"/>
        <v>1</v>
      </c>
      <c r="FU1437" s="101" t="str">
        <f t="shared" si="658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59"/>
        <v>专属强化石4</v>
      </c>
      <c r="FX1437" s="101">
        <f t="shared" si="660"/>
        <v>5</v>
      </c>
      <c r="FY1437" s="101" t="str">
        <f t="shared" si="661"/>
        <v/>
      </c>
      <c r="FZ1437" s="101" t="str">
        <f t="shared" si="662"/>
        <v/>
      </c>
      <c r="GA1437" s="101">
        <f t="shared" si="667"/>
        <v>0.11</v>
      </c>
      <c r="GB1437" s="101">
        <f t="shared" si="668"/>
        <v>1</v>
      </c>
      <c r="GC1437" s="101">
        <f t="shared" si="669"/>
        <v>13</v>
      </c>
      <c r="GD1437" s="101">
        <f t="shared" si="670"/>
        <v>0</v>
      </c>
      <c r="GE1437" s="101">
        <f t="shared" si="671"/>
        <v>1</v>
      </c>
      <c r="GF1437" s="101">
        <f t="shared" si="672"/>
        <v>3</v>
      </c>
      <c r="GG1437" s="101">
        <f t="shared" si="673"/>
        <v>5.6500000000000002E-2</v>
      </c>
      <c r="GH1437" s="101">
        <f t="shared" si="674"/>
        <v>1</v>
      </c>
      <c r="GI1437" s="101">
        <f t="shared" si="675"/>
        <v>6</v>
      </c>
      <c r="GJ1437" s="101">
        <f t="shared" si="676"/>
        <v>0.22600000000000001</v>
      </c>
      <c r="GK1437" s="101">
        <f t="shared" si="677"/>
        <v>1</v>
      </c>
      <c r="GL1437" s="101">
        <f t="shared" si="678"/>
        <v>13</v>
      </c>
    </row>
    <row r="1438" spans="170:194" ht="16.5" x14ac:dyDescent="0.2">
      <c r="FN1438" s="101">
        <v>1433</v>
      </c>
      <c r="FO1438" s="101">
        <f t="shared" si="663"/>
        <v>65</v>
      </c>
      <c r="FP1438" s="101">
        <f t="shared" si="656"/>
        <v>18</v>
      </c>
      <c r="FQ1438" s="14">
        <f t="shared" si="657"/>
        <v>3</v>
      </c>
      <c r="FR1438" s="101" t="str">
        <f t="shared" si="664"/>
        <v>雷震子专属武器-魂珠-8 2级</v>
      </c>
      <c r="FS1438" s="101">
        <f t="shared" si="665"/>
        <v>8</v>
      </c>
      <c r="FT1438" s="101">
        <f t="shared" si="666"/>
        <v>2</v>
      </c>
      <c r="FU1438" s="101" t="str">
        <f t="shared" si="658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59"/>
        <v>专属强化石4</v>
      </c>
      <c r="FX1438" s="101">
        <f t="shared" si="660"/>
        <v>8</v>
      </c>
      <c r="FY1438" s="101" t="str">
        <f t="shared" si="661"/>
        <v/>
      </c>
      <c r="FZ1438" s="101" t="str">
        <f t="shared" si="662"/>
        <v/>
      </c>
      <c r="GA1438" s="101">
        <f t="shared" si="667"/>
        <v>0.09</v>
      </c>
      <c r="GB1438" s="101">
        <f t="shared" si="668"/>
        <v>1</v>
      </c>
      <c r="GC1438" s="101">
        <f t="shared" si="669"/>
        <v>17</v>
      </c>
      <c r="GD1438" s="101">
        <f t="shared" si="670"/>
        <v>0</v>
      </c>
      <c r="GE1438" s="101">
        <f t="shared" si="671"/>
        <v>1</v>
      </c>
      <c r="GF1438" s="101">
        <f t="shared" si="672"/>
        <v>4</v>
      </c>
      <c r="GG1438" s="101">
        <f t="shared" si="673"/>
        <v>4.5199999999999997E-2</v>
      </c>
      <c r="GH1438" s="101">
        <f t="shared" si="674"/>
        <v>1</v>
      </c>
      <c r="GI1438" s="101">
        <f t="shared" si="675"/>
        <v>8</v>
      </c>
      <c r="GJ1438" s="101">
        <f t="shared" si="676"/>
        <v>0.18079999999999999</v>
      </c>
      <c r="GK1438" s="101">
        <f t="shared" si="677"/>
        <v>1</v>
      </c>
      <c r="GL1438" s="101">
        <f t="shared" si="678"/>
        <v>17</v>
      </c>
    </row>
    <row r="1439" spans="170:194" ht="16.5" x14ac:dyDescent="0.2">
      <c r="FN1439" s="101">
        <v>1434</v>
      </c>
      <c r="FO1439" s="101">
        <f t="shared" si="663"/>
        <v>66</v>
      </c>
      <c r="FP1439" s="101">
        <f t="shared" si="656"/>
        <v>18</v>
      </c>
      <c r="FQ1439" s="14">
        <f t="shared" si="657"/>
        <v>3</v>
      </c>
      <c r="FR1439" s="101" t="str">
        <f t="shared" si="664"/>
        <v>雷震子专属武器-魂珠-8 3级</v>
      </c>
      <c r="FS1439" s="101">
        <f t="shared" si="665"/>
        <v>8</v>
      </c>
      <c r="FT1439" s="101">
        <f t="shared" si="666"/>
        <v>3</v>
      </c>
      <c r="FU1439" s="101" t="str">
        <f t="shared" si="658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59"/>
        <v>专属强化石4</v>
      </c>
      <c r="FX1439" s="101">
        <f t="shared" si="660"/>
        <v>10</v>
      </c>
      <c r="FY1439" s="101" t="str">
        <f t="shared" si="661"/>
        <v/>
      </c>
      <c r="FZ1439" s="101" t="str">
        <f t="shared" si="662"/>
        <v/>
      </c>
      <c r="GA1439" s="101">
        <f t="shared" si="667"/>
        <v>0.08</v>
      </c>
      <c r="GB1439" s="101">
        <f t="shared" si="668"/>
        <v>1</v>
      </c>
      <c r="GC1439" s="101">
        <f t="shared" si="669"/>
        <v>20</v>
      </c>
      <c r="GD1439" s="101">
        <f t="shared" si="670"/>
        <v>0</v>
      </c>
      <c r="GE1439" s="101">
        <f t="shared" si="671"/>
        <v>1</v>
      </c>
      <c r="GF1439" s="101">
        <f t="shared" si="672"/>
        <v>5</v>
      </c>
      <c r="GG1439" s="101">
        <f t="shared" si="673"/>
        <v>3.7699999999999997E-2</v>
      </c>
      <c r="GH1439" s="101">
        <f t="shared" si="674"/>
        <v>1</v>
      </c>
      <c r="GI1439" s="101">
        <f t="shared" si="675"/>
        <v>9</v>
      </c>
      <c r="GJ1439" s="101">
        <f t="shared" si="676"/>
        <v>0.1507</v>
      </c>
      <c r="GK1439" s="101">
        <f t="shared" si="677"/>
        <v>1</v>
      </c>
      <c r="GL1439" s="101">
        <f t="shared" si="678"/>
        <v>20</v>
      </c>
    </row>
    <row r="1440" spans="170:194" ht="16.5" x14ac:dyDescent="0.2">
      <c r="FN1440" s="101">
        <v>1435</v>
      </c>
      <c r="FO1440" s="101">
        <f t="shared" si="663"/>
        <v>67</v>
      </c>
      <c r="FP1440" s="101">
        <f t="shared" si="656"/>
        <v>18</v>
      </c>
      <c r="FQ1440" s="14">
        <f t="shared" si="657"/>
        <v>3</v>
      </c>
      <c r="FR1440" s="101" t="str">
        <f t="shared" si="664"/>
        <v>雷震子专属武器-魂珠-8 4级</v>
      </c>
      <c r="FS1440" s="101">
        <f t="shared" si="665"/>
        <v>8</v>
      </c>
      <c r="FT1440" s="101">
        <f t="shared" si="666"/>
        <v>4</v>
      </c>
      <c r="FU1440" s="101" t="str">
        <f t="shared" si="658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59"/>
        <v>专属强化石4</v>
      </c>
      <c r="FX1440" s="101">
        <f t="shared" si="660"/>
        <v>12</v>
      </c>
      <c r="FY1440" s="101" t="str">
        <f t="shared" si="661"/>
        <v/>
      </c>
      <c r="FZ1440" s="101" t="str">
        <f t="shared" si="662"/>
        <v/>
      </c>
      <c r="GA1440" s="101">
        <f t="shared" si="667"/>
        <v>0.05</v>
      </c>
      <c r="GB1440" s="101">
        <f t="shared" si="668"/>
        <v>1</v>
      </c>
      <c r="GC1440" s="101">
        <f t="shared" si="669"/>
        <v>28</v>
      </c>
      <c r="GD1440" s="101">
        <f t="shared" si="670"/>
        <v>0</v>
      </c>
      <c r="GE1440" s="101">
        <f t="shared" si="671"/>
        <v>1</v>
      </c>
      <c r="GF1440" s="101">
        <f t="shared" si="672"/>
        <v>6</v>
      </c>
      <c r="GG1440" s="101">
        <f t="shared" si="673"/>
        <v>2.7099999999999999E-2</v>
      </c>
      <c r="GH1440" s="101">
        <f t="shared" si="674"/>
        <v>1</v>
      </c>
      <c r="GI1440" s="101">
        <f t="shared" si="675"/>
        <v>13</v>
      </c>
      <c r="GJ1440" s="101">
        <f t="shared" si="676"/>
        <v>0.1085</v>
      </c>
      <c r="GK1440" s="101">
        <f t="shared" si="677"/>
        <v>1</v>
      </c>
      <c r="GL1440" s="101">
        <f t="shared" si="678"/>
        <v>28</v>
      </c>
    </row>
    <row r="1441" spans="170:194" ht="16.5" x14ac:dyDescent="0.2">
      <c r="FN1441" s="101">
        <v>1436</v>
      </c>
      <c r="FO1441" s="101">
        <f t="shared" si="663"/>
        <v>68</v>
      </c>
      <c r="FP1441" s="101">
        <f t="shared" si="656"/>
        <v>18</v>
      </c>
      <c r="FQ1441" s="14">
        <f t="shared" si="657"/>
        <v>3</v>
      </c>
      <c r="FR1441" s="101" t="str">
        <f t="shared" si="664"/>
        <v>雷震子专属武器-魂珠-8 5级</v>
      </c>
      <c r="FS1441" s="101">
        <f t="shared" si="665"/>
        <v>8</v>
      </c>
      <c r="FT1441" s="101">
        <f t="shared" si="666"/>
        <v>5</v>
      </c>
      <c r="FU1441" s="101" t="str">
        <f t="shared" si="658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59"/>
        <v>专属强化石4</v>
      </c>
      <c r="FX1441" s="101">
        <f t="shared" si="660"/>
        <v>15</v>
      </c>
      <c r="FY1441" s="101" t="str">
        <f t="shared" si="661"/>
        <v/>
      </c>
      <c r="FZ1441" s="101" t="str">
        <f t="shared" si="662"/>
        <v/>
      </c>
      <c r="GA1441" s="101">
        <f t="shared" si="667"/>
        <v>0.04</v>
      </c>
      <c r="GB1441" s="101">
        <f t="shared" si="668"/>
        <v>1</v>
      </c>
      <c r="GC1441" s="101">
        <f t="shared" si="669"/>
        <v>35</v>
      </c>
      <c r="GD1441" s="101">
        <f t="shared" si="670"/>
        <v>0</v>
      </c>
      <c r="GE1441" s="101">
        <f t="shared" si="671"/>
        <v>1</v>
      </c>
      <c r="GF1441" s="101">
        <f t="shared" si="672"/>
        <v>8</v>
      </c>
      <c r="GG1441" s="101">
        <f t="shared" si="673"/>
        <v>2.12E-2</v>
      </c>
      <c r="GH1441" s="101">
        <f t="shared" si="674"/>
        <v>1</v>
      </c>
      <c r="GI1441" s="101">
        <f t="shared" si="675"/>
        <v>17</v>
      </c>
      <c r="GJ1441" s="101">
        <f t="shared" si="676"/>
        <v>8.4699999999999998E-2</v>
      </c>
      <c r="GK1441" s="101">
        <f t="shared" si="677"/>
        <v>1</v>
      </c>
      <c r="GL1441" s="101">
        <f t="shared" si="678"/>
        <v>35</v>
      </c>
    </row>
    <row r="1442" spans="170:194" ht="16.5" x14ac:dyDescent="0.2">
      <c r="FN1442" s="101">
        <v>1437</v>
      </c>
      <c r="FO1442" s="101">
        <f t="shared" si="663"/>
        <v>69</v>
      </c>
      <c r="FP1442" s="101">
        <f t="shared" si="656"/>
        <v>18</v>
      </c>
      <c r="FQ1442" s="14">
        <f t="shared" si="657"/>
        <v>3</v>
      </c>
      <c r="FR1442" s="101" t="str">
        <f t="shared" si="664"/>
        <v>雷震子专属武器-魂珠-8 6级</v>
      </c>
      <c r="FS1442" s="101">
        <f t="shared" si="665"/>
        <v>8</v>
      </c>
      <c r="FT1442" s="101">
        <f t="shared" si="666"/>
        <v>6</v>
      </c>
      <c r="FU1442" s="101" t="str">
        <f t="shared" si="658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59"/>
        <v>专属强化石4</v>
      </c>
      <c r="FX1442" s="101">
        <f t="shared" si="660"/>
        <v>18</v>
      </c>
      <c r="FY1442" s="101" t="str">
        <f t="shared" si="661"/>
        <v/>
      </c>
      <c r="FZ1442" s="101" t="str">
        <f t="shared" si="662"/>
        <v/>
      </c>
      <c r="GA1442" s="101">
        <f t="shared" si="667"/>
        <v>0.03</v>
      </c>
      <c r="GB1442" s="101">
        <f t="shared" si="668"/>
        <v>1</v>
      </c>
      <c r="GC1442" s="101">
        <f t="shared" si="669"/>
        <v>48</v>
      </c>
      <c r="GD1442" s="101">
        <f t="shared" si="670"/>
        <v>0</v>
      </c>
      <c r="GE1442" s="101">
        <f t="shared" si="671"/>
        <v>1</v>
      </c>
      <c r="GF1442" s="101">
        <f t="shared" si="672"/>
        <v>11</v>
      </c>
      <c r="GG1442" s="101">
        <f t="shared" si="673"/>
        <v>1.5599999999999999E-2</v>
      </c>
      <c r="GH1442" s="101">
        <f t="shared" si="674"/>
        <v>1</v>
      </c>
      <c r="GI1442" s="101">
        <f t="shared" si="675"/>
        <v>22</v>
      </c>
      <c r="GJ1442" s="101">
        <f t="shared" si="676"/>
        <v>6.2600000000000003E-2</v>
      </c>
      <c r="GK1442" s="101">
        <f t="shared" si="677"/>
        <v>1</v>
      </c>
      <c r="GL1442" s="101">
        <f t="shared" si="678"/>
        <v>48</v>
      </c>
    </row>
    <row r="1443" spans="170:194" ht="16.5" x14ac:dyDescent="0.2">
      <c r="FN1443" s="101">
        <v>1438</v>
      </c>
      <c r="FO1443" s="101">
        <f t="shared" si="663"/>
        <v>70</v>
      </c>
      <c r="FP1443" s="101">
        <f t="shared" si="656"/>
        <v>18</v>
      </c>
      <c r="FQ1443" s="14">
        <f t="shared" si="657"/>
        <v>3</v>
      </c>
      <c r="FR1443" s="101" t="str">
        <f t="shared" si="664"/>
        <v>雷震子专属武器-魂珠-8 7级</v>
      </c>
      <c r="FS1443" s="101">
        <f t="shared" si="665"/>
        <v>8</v>
      </c>
      <c r="FT1443" s="101">
        <f t="shared" si="666"/>
        <v>7</v>
      </c>
      <c r="FU1443" s="101" t="str">
        <f t="shared" si="658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59"/>
        <v>专属强化石4</v>
      </c>
      <c r="FX1443" s="101">
        <f t="shared" si="660"/>
        <v>25</v>
      </c>
      <c r="FY1443" s="101" t="str">
        <f t="shared" si="661"/>
        <v/>
      </c>
      <c r="FZ1443" s="101" t="str">
        <f t="shared" si="662"/>
        <v/>
      </c>
      <c r="GA1443" s="101">
        <f t="shared" si="667"/>
        <v>0.03</v>
      </c>
      <c r="GB1443" s="101">
        <f t="shared" si="668"/>
        <v>1</v>
      </c>
      <c r="GC1443" s="101">
        <f t="shared" si="669"/>
        <v>56</v>
      </c>
      <c r="GD1443" s="101">
        <f t="shared" si="670"/>
        <v>0</v>
      </c>
      <c r="GE1443" s="101">
        <f t="shared" si="671"/>
        <v>1</v>
      </c>
      <c r="GF1443" s="101">
        <f t="shared" si="672"/>
        <v>13</v>
      </c>
      <c r="GG1443" s="101">
        <f t="shared" si="673"/>
        <v>1.35E-2</v>
      </c>
      <c r="GH1443" s="101">
        <f t="shared" si="674"/>
        <v>1</v>
      </c>
      <c r="GI1443" s="101">
        <f t="shared" si="675"/>
        <v>26</v>
      </c>
      <c r="GJ1443" s="101">
        <f t="shared" si="676"/>
        <v>5.3800000000000001E-2</v>
      </c>
      <c r="GK1443" s="101">
        <f t="shared" si="677"/>
        <v>1</v>
      </c>
      <c r="GL1443" s="101">
        <f t="shared" si="678"/>
        <v>56</v>
      </c>
    </row>
    <row r="1444" spans="170:194" ht="16.5" x14ac:dyDescent="0.2">
      <c r="FN1444" s="101">
        <v>1439</v>
      </c>
      <c r="FO1444" s="101">
        <f t="shared" si="663"/>
        <v>71</v>
      </c>
      <c r="FP1444" s="101">
        <f t="shared" si="656"/>
        <v>18</v>
      </c>
      <c r="FQ1444" s="14">
        <f t="shared" si="657"/>
        <v>3</v>
      </c>
      <c r="FR1444" s="101" t="str">
        <f t="shared" si="664"/>
        <v>雷震子专属武器-魂珠-8 8级</v>
      </c>
      <c r="FS1444" s="101">
        <f t="shared" si="665"/>
        <v>8</v>
      </c>
      <c r="FT1444" s="101">
        <f t="shared" si="666"/>
        <v>8</v>
      </c>
      <c r="FU1444" s="101" t="str">
        <f t="shared" si="658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59"/>
        <v>专属强化石4</v>
      </c>
      <c r="FX1444" s="101">
        <f t="shared" si="660"/>
        <v>30</v>
      </c>
      <c r="FY1444" s="101" t="str">
        <f t="shared" si="661"/>
        <v/>
      </c>
      <c r="FZ1444" s="101" t="str">
        <f t="shared" si="662"/>
        <v/>
      </c>
      <c r="GA1444" s="101">
        <f t="shared" si="667"/>
        <v>0.02</v>
      </c>
      <c r="GB1444" s="101">
        <f t="shared" si="668"/>
        <v>1</v>
      </c>
      <c r="GC1444" s="101">
        <f t="shared" si="669"/>
        <v>75</v>
      </c>
      <c r="GD1444" s="101">
        <f t="shared" si="670"/>
        <v>0</v>
      </c>
      <c r="GE1444" s="101">
        <f t="shared" si="671"/>
        <v>1</v>
      </c>
      <c r="GF1444" s="101">
        <f t="shared" si="672"/>
        <v>18</v>
      </c>
      <c r="GG1444" s="101">
        <f t="shared" si="673"/>
        <v>0.01</v>
      </c>
      <c r="GH1444" s="101">
        <f t="shared" si="674"/>
        <v>1</v>
      </c>
      <c r="GI1444" s="101">
        <f t="shared" si="675"/>
        <v>35</v>
      </c>
      <c r="GJ1444" s="101">
        <f t="shared" si="676"/>
        <v>3.9899999999999998E-2</v>
      </c>
      <c r="GK1444" s="101">
        <f t="shared" si="677"/>
        <v>1</v>
      </c>
      <c r="GL1444" s="101">
        <f t="shared" si="678"/>
        <v>75</v>
      </c>
    </row>
    <row r="1445" spans="170:194" ht="16.5" x14ac:dyDescent="0.2">
      <c r="FN1445" s="101">
        <v>1440</v>
      </c>
      <c r="FO1445" s="101">
        <f t="shared" si="663"/>
        <v>72</v>
      </c>
      <c r="FP1445" s="101">
        <f t="shared" si="656"/>
        <v>18</v>
      </c>
      <c r="FQ1445" s="14">
        <f t="shared" si="657"/>
        <v>3</v>
      </c>
      <c r="FR1445" s="101" t="str">
        <f t="shared" si="664"/>
        <v>雷震子专属武器-魂珠-8 9级</v>
      </c>
      <c r="FS1445" s="101">
        <f t="shared" si="665"/>
        <v>8</v>
      </c>
      <c r="FT1445" s="101">
        <f t="shared" si="666"/>
        <v>9</v>
      </c>
      <c r="FU1445" s="101" t="str">
        <f t="shared" si="658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59"/>
        <v>专属强化石4</v>
      </c>
      <c r="FX1445" s="101">
        <f t="shared" si="660"/>
        <v>30</v>
      </c>
      <c r="FY1445" s="101" t="str">
        <f t="shared" si="661"/>
        <v/>
      </c>
      <c r="FZ1445" s="101" t="str">
        <f t="shared" si="662"/>
        <v/>
      </c>
      <c r="GA1445" s="101">
        <f t="shared" si="667"/>
        <v>0.01</v>
      </c>
      <c r="GB1445" s="101">
        <f t="shared" si="668"/>
        <v>1</v>
      </c>
      <c r="GC1445" s="101">
        <f t="shared" si="669"/>
        <v>122</v>
      </c>
      <c r="GD1445" s="101">
        <f t="shared" si="670"/>
        <v>0</v>
      </c>
      <c r="GE1445" s="101">
        <f t="shared" si="671"/>
        <v>1</v>
      </c>
      <c r="GF1445" s="101">
        <f t="shared" si="672"/>
        <v>28</v>
      </c>
      <c r="GG1445" s="101">
        <f t="shared" si="673"/>
        <v>6.1999999999999998E-3</v>
      </c>
      <c r="GH1445" s="101">
        <f t="shared" si="674"/>
        <v>1</v>
      </c>
      <c r="GI1445" s="101">
        <f t="shared" si="675"/>
        <v>57</v>
      </c>
      <c r="GJ1445" s="101">
        <f t="shared" si="676"/>
        <v>2.47E-2</v>
      </c>
      <c r="GK1445" s="101">
        <f t="shared" si="677"/>
        <v>1</v>
      </c>
      <c r="GL1445" s="101">
        <f t="shared" si="678"/>
        <v>122</v>
      </c>
    </row>
    <row r="1446" spans="170:194" ht="16.5" x14ac:dyDescent="0.2">
      <c r="FN1446" s="101">
        <v>1441</v>
      </c>
      <c r="FO1446" s="101">
        <f t="shared" si="663"/>
        <v>0</v>
      </c>
      <c r="FP1446" s="101">
        <f t="shared" si="656"/>
        <v>19</v>
      </c>
      <c r="FQ1446" s="14">
        <f t="shared" si="657"/>
        <v>5</v>
      </c>
      <c r="FR1446" s="101" t="str">
        <f t="shared" si="664"/>
        <v>吕布专属武器-魂珠-1 0级</v>
      </c>
      <c r="FS1446" s="101">
        <f t="shared" si="665"/>
        <v>1</v>
      </c>
      <c r="FT1446" s="101">
        <f t="shared" si="666"/>
        <v>0</v>
      </c>
      <c r="FU1446" s="101" t="str">
        <f t="shared" si="658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59"/>
        <v/>
      </c>
      <c r="FX1446" s="101" t="str">
        <f t="shared" si="660"/>
        <v/>
      </c>
      <c r="FY1446" s="101" t="str">
        <f t="shared" si="661"/>
        <v/>
      </c>
      <c r="FZ1446" s="101" t="str">
        <f t="shared" si="662"/>
        <v/>
      </c>
      <c r="GA1446" s="101" t="str">
        <f t="shared" si="667"/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2"/>
        <v/>
      </c>
      <c r="GG1446" s="101" t="str">
        <f t="shared" si="673"/>
        <v/>
      </c>
      <c r="GH1446" s="101" t="str">
        <f t="shared" si="674"/>
        <v/>
      </c>
      <c r="GI1446" s="101" t="str">
        <f t="shared" si="675"/>
        <v/>
      </c>
      <c r="GJ1446" s="101" t="str">
        <f t="shared" si="676"/>
        <v/>
      </c>
      <c r="GK1446" s="101" t="str">
        <f t="shared" si="677"/>
        <v/>
      </c>
      <c r="GL1446" s="101" t="str">
        <f t="shared" si="678"/>
        <v/>
      </c>
    </row>
    <row r="1447" spans="170:194" ht="16.5" x14ac:dyDescent="0.2">
      <c r="FN1447" s="101">
        <v>1442</v>
      </c>
      <c r="FO1447" s="101">
        <f t="shared" si="663"/>
        <v>1</v>
      </c>
      <c r="FP1447" s="101">
        <f t="shared" si="656"/>
        <v>19</v>
      </c>
      <c r="FQ1447" s="14">
        <f t="shared" si="657"/>
        <v>5</v>
      </c>
      <c r="FR1447" s="101" t="str">
        <f t="shared" si="664"/>
        <v>吕布专属武器-魂珠-1 1级</v>
      </c>
      <c r="FS1447" s="101">
        <f t="shared" si="665"/>
        <v>1</v>
      </c>
      <c r="FT1447" s="101">
        <f t="shared" si="666"/>
        <v>1</v>
      </c>
      <c r="FU1447" s="101" t="str">
        <f t="shared" si="658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59"/>
        <v>专属强化石1</v>
      </c>
      <c r="FX1447" s="101">
        <f t="shared" si="660"/>
        <v>1</v>
      </c>
      <c r="FY1447" s="101" t="str">
        <f t="shared" si="661"/>
        <v/>
      </c>
      <c r="FZ1447" s="101" t="str">
        <f t="shared" si="662"/>
        <v/>
      </c>
      <c r="GA1447" s="101">
        <f t="shared" si="667"/>
        <v>0.32</v>
      </c>
      <c r="GB1447" s="101">
        <f t="shared" si="668"/>
        <v>1</v>
      </c>
      <c r="GC1447" s="101">
        <f t="shared" si="669"/>
        <v>5</v>
      </c>
      <c r="GD1447" s="101">
        <f t="shared" si="670"/>
        <v>0</v>
      </c>
      <c r="GE1447" s="101">
        <f t="shared" si="671"/>
        <v>1</v>
      </c>
      <c r="GF1447" s="101">
        <f t="shared" si="672"/>
        <v>1</v>
      </c>
      <c r="GG1447" s="101">
        <f t="shared" si="673"/>
        <v>0.1595</v>
      </c>
      <c r="GH1447" s="101">
        <f t="shared" si="674"/>
        <v>1</v>
      </c>
      <c r="GI1447" s="101">
        <f t="shared" si="675"/>
        <v>2</v>
      </c>
      <c r="GJ1447" s="101">
        <f t="shared" si="676"/>
        <v>0.63819999999999999</v>
      </c>
      <c r="GK1447" s="101">
        <f t="shared" si="677"/>
        <v>1</v>
      </c>
      <c r="GL1447" s="101">
        <f t="shared" si="678"/>
        <v>5</v>
      </c>
    </row>
    <row r="1448" spans="170:194" ht="16.5" x14ac:dyDescent="0.2">
      <c r="FN1448" s="101">
        <v>1443</v>
      </c>
      <c r="FO1448" s="101">
        <f t="shared" si="663"/>
        <v>2</v>
      </c>
      <c r="FP1448" s="101">
        <f t="shared" si="656"/>
        <v>19</v>
      </c>
      <c r="FQ1448" s="14">
        <f t="shared" si="657"/>
        <v>5</v>
      </c>
      <c r="FR1448" s="101" t="str">
        <f t="shared" si="664"/>
        <v>吕布专属武器-魂珠-1 2级</v>
      </c>
      <c r="FS1448" s="101">
        <f t="shared" si="665"/>
        <v>1</v>
      </c>
      <c r="FT1448" s="101">
        <f t="shared" si="666"/>
        <v>2</v>
      </c>
      <c r="FU1448" s="101" t="str">
        <f t="shared" si="658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59"/>
        <v>专属强化石1</v>
      </c>
      <c r="FX1448" s="101">
        <f t="shared" si="660"/>
        <v>2</v>
      </c>
      <c r="FY1448" s="101" t="str">
        <f t="shared" si="661"/>
        <v/>
      </c>
      <c r="FZ1448" s="101" t="str">
        <f t="shared" si="662"/>
        <v/>
      </c>
      <c r="GA1448" s="101">
        <f t="shared" si="667"/>
        <v>0.32</v>
      </c>
      <c r="GB1448" s="101">
        <f t="shared" si="668"/>
        <v>1</v>
      </c>
      <c r="GC1448" s="101">
        <f t="shared" si="669"/>
        <v>5</v>
      </c>
      <c r="GD1448" s="101">
        <f t="shared" si="670"/>
        <v>0</v>
      </c>
      <c r="GE1448" s="101">
        <f t="shared" si="671"/>
        <v>1</v>
      </c>
      <c r="GF1448" s="101">
        <f t="shared" si="672"/>
        <v>1</v>
      </c>
      <c r="GG1448" s="101">
        <f t="shared" si="673"/>
        <v>0.1595</v>
      </c>
      <c r="GH1448" s="101">
        <f t="shared" si="674"/>
        <v>1</v>
      </c>
      <c r="GI1448" s="101">
        <f t="shared" si="675"/>
        <v>2</v>
      </c>
      <c r="GJ1448" s="101">
        <f t="shared" si="676"/>
        <v>0.63819999999999999</v>
      </c>
      <c r="GK1448" s="101">
        <f t="shared" si="677"/>
        <v>1</v>
      </c>
      <c r="GL1448" s="101">
        <f t="shared" si="678"/>
        <v>5</v>
      </c>
    </row>
    <row r="1449" spans="170:194" ht="16.5" x14ac:dyDescent="0.2">
      <c r="FN1449" s="101">
        <v>1444</v>
      </c>
      <c r="FO1449" s="101">
        <f t="shared" si="663"/>
        <v>3</v>
      </c>
      <c r="FP1449" s="101">
        <f t="shared" si="656"/>
        <v>19</v>
      </c>
      <c r="FQ1449" s="14">
        <f t="shared" si="657"/>
        <v>5</v>
      </c>
      <c r="FR1449" s="101" t="str">
        <f t="shared" si="664"/>
        <v>吕布专属武器-魂珠-1 3级</v>
      </c>
      <c r="FS1449" s="101">
        <f t="shared" si="665"/>
        <v>1</v>
      </c>
      <c r="FT1449" s="101">
        <f t="shared" si="666"/>
        <v>3</v>
      </c>
      <c r="FU1449" s="101" t="str">
        <f t="shared" si="658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59"/>
        <v>专属强化石1</v>
      </c>
      <c r="FX1449" s="101">
        <f t="shared" si="660"/>
        <v>3</v>
      </c>
      <c r="FY1449" s="101" t="str">
        <f t="shared" si="661"/>
        <v/>
      </c>
      <c r="FZ1449" s="101" t="str">
        <f t="shared" si="662"/>
        <v/>
      </c>
      <c r="GA1449" s="101">
        <f t="shared" si="667"/>
        <v>0.32</v>
      </c>
      <c r="GB1449" s="101">
        <f t="shared" si="668"/>
        <v>1</v>
      </c>
      <c r="GC1449" s="101">
        <f t="shared" si="669"/>
        <v>5</v>
      </c>
      <c r="GD1449" s="101">
        <f t="shared" si="670"/>
        <v>0</v>
      </c>
      <c r="GE1449" s="101">
        <f t="shared" si="671"/>
        <v>1</v>
      </c>
      <c r="GF1449" s="101">
        <f t="shared" si="672"/>
        <v>1</v>
      </c>
      <c r="GG1449" s="101">
        <f t="shared" si="673"/>
        <v>0.1595</v>
      </c>
      <c r="GH1449" s="101">
        <f t="shared" si="674"/>
        <v>1</v>
      </c>
      <c r="GI1449" s="101">
        <f t="shared" si="675"/>
        <v>2</v>
      </c>
      <c r="GJ1449" s="101">
        <f t="shared" si="676"/>
        <v>0.63819999999999999</v>
      </c>
      <c r="GK1449" s="101">
        <f t="shared" si="677"/>
        <v>1</v>
      </c>
      <c r="GL1449" s="101">
        <f t="shared" si="678"/>
        <v>5</v>
      </c>
    </row>
    <row r="1450" spans="170:194" ht="16.5" x14ac:dyDescent="0.2">
      <c r="FN1450" s="101">
        <v>1445</v>
      </c>
      <c r="FO1450" s="101">
        <f t="shared" si="663"/>
        <v>4</v>
      </c>
      <c r="FP1450" s="101">
        <f t="shared" si="656"/>
        <v>19</v>
      </c>
      <c r="FQ1450" s="14">
        <f t="shared" si="657"/>
        <v>5</v>
      </c>
      <c r="FR1450" s="101" t="str">
        <f t="shared" si="664"/>
        <v>吕布专属武器-魂珠-1 4级</v>
      </c>
      <c r="FS1450" s="101">
        <f t="shared" si="665"/>
        <v>1</v>
      </c>
      <c r="FT1450" s="101">
        <f t="shared" si="666"/>
        <v>4</v>
      </c>
      <c r="FU1450" s="101" t="str">
        <f t="shared" si="658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59"/>
        <v>专属强化石1</v>
      </c>
      <c r="FX1450" s="101">
        <f t="shared" si="660"/>
        <v>4</v>
      </c>
      <c r="FY1450" s="101" t="str">
        <f t="shared" si="661"/>
        <v/>
      </c>
      <c r="FZ1450" s="101" t="str">
        <f t="shared" si="662"/>
        <v/>
      </c>
      <c r="GA1450" s="101">
        <f t="shared" si="667"/>
        <v>0.26</v>
      </c>
      <c r="GB1450" s="101">
        <f t="shared" si="668"/>
        <v>1</v>
      </c>
      <c r="GC1450" s="101">
        <f t="shared" si="669"/>
        <v>6</v>
      </c>
      <c r="GD1450" s="101">
        <f t="shared" si="670"/>
        <v>0</v>
      </c>
      <c r="GE1450" s="101">
        <f t="shared" si="671"/>
        <v>1</v>
      </c>
      <c r="GF1450" s="101">
        <f t="shared" si="672"/>
        <v>1</v>
      </c>
      <c r="GG1450" s="101">
        <f t="shared" si="673"/>
        <v>0.12759999999999999</v>
      </c>
      <c r="GH1450" s="101">
        <f t="shared" si="674"/>
        <v>1</v>
      </c>
      <c r="GI1450" s="101">
        <f t="shared" si="675"/>
        <v>3</v>
      </c>
      <c r="GJ1450" s="101">
        <f t="shared" si="676"/>
        <v>0.51060000000000005</v>
      </c>
      <c r="GK1450" s="101">
        <f t="shared" si="677"/>
        <v>1</v>
      </c>
      <c r="GL1450" s="101">
        <f t="shared" si="678"/>
        <v>6</v>
      </c>
    </row>
    <row r="1451" spans="170:194" ht="16.5" x14ac:dyDescent="0.2">
      <c r="FN1451" s="101">
        <v>1446</v>
      </c>
      <c r="FO1451" s="101">
        <f t="shared" si="663"/>
        <v>5</v>
      </c>
      <c r="FP1451" s="101">
        <f t="shared" si="656"/>
        <v>19</v>
      </c>
      <c r="FQ1451" s="14">
        <f t="shared" si="657"/>
        <v>5</v>
      </c>
      <c r="FR1451" s="101" t="str">
        <f t="shared" si="664"/>
        <v>吕布专属武器-魂珠-1 5级</v>
      </c>
      <c r="FS1451" s="101">
        <f t="shared" si="665"/>
        <v>1</v>
      </c>
      <c r="FT1451" s="101">
        <f t="shared" si="666"/>
        <v>5</v>
      </c>
      <c r="FU1451" s="101" t="str">
        <f t="shared" si="658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59"/>
        <v>专属强化石1</v>
      </c>
      <c r="FX1451" s="101">
        <f t="shared" si="660"/>
        <v>5</v>
      </c>
      <c r="FY1451" s="101" t="str">
        <f t="shared" si="661"/>
        <v/>
      </c>
      <c r="FZ1451" s="101" t="str">
        <f t="shared" si="662"/>
        <v/>
      </c>
      <c r="GA1451" s="101">
        <f t="shared" si="667"/>
        <v>0.2</v>
      </c>
      <c r="GB1451" s="101">
        <f t="shared" si="668"/>
        <v>1</v>
      </c>
      <c r="GC1451" s="101">
        <f t="shared" si="669"/>
        <v>8</v>
      </c>
      <c r="GD1451" s="101">
        <f t="shared" si="670"/>
        <v>0</v>
      </c>
      <c r="GE1451" s="101">
        <f t="shared" si="671"/>
        <v>1</v>
      </c>
      <c r="GF1451" s="101">
        <f t="shared" si="672"/>
        <v>2</v>
      </c>
      <c r="GG1451" s="101">
        <f t="shared" si="673"/>
        <v>9.9699999999999997E-2</v>
      </c>
      <c r="GH1451" s="101">
        <f t="shared" si="674"/>
        <v>1</v>
      </c>
      <c r="GI1451" s="101">
        <f t="shared" si="675"/>
        <v>4</v>
      </c>
      <c r="GJ1451" s="101">
        <f t="shared" si="676"/>
        <v>0.39889999999999998</v>
      </c>
      <c r="GK1451" s="101">
        <f t="shared" si="677"/>
        <v>1</v>
      </c>
      <c r="GL1451" s="101">
        <f t="shared" si="678"/>
        <v>8</v>
      </c>
    </row>
    <row r="1452" spans="170:194" ht="16.5" x14ac:dyDescent="0.2">
      <c r="FN1452" s="101">
        <v>1447</v>
      </c>
      <c r="FO1452" s="101">
        <f t="shared" si="663"/>
        <v>6</v>
      </c>
      <c r="FP1452" s="101">
        <f t="shared" si="656"/>
        <v>19</v>
      </c>
      <c r="FQ1452" s="14">
        <f t="shared" si="657"/>
        <v>5</v>
      </c>
      <c r="FR1452" s="101" t="str">
        <f t="shared" si="664"/>
        <v>吕布专属武器-魂珠-1 6级</v>
      </c>
      <c r="FS1452" s="101">
        <f t="shared" si="665"/>
        <v>1</v>
      </c>
      <c r="FT1452" s="101">
        <f t="shared" si="666"/>
        <v>6</v>
      </c>
      <c r="FU1452" s="101" t="str">
        <f t="shared" si="658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59"/>
        <v>专属强化石1</v>
      </c>
      <c r="FX1452" s="101">
        <f t="shared" si="660"/>
        <v>6</v>
      </c>
      <c r="FY1452" s="101" t="str">
        <f t="shared" si="661"/>
        <v/>
      </c>
      <c r="FZ1452" s="101" t="str">
        <f t="shared" si="662"/>
        <v/>
      </c>
      <c r="GA1452" s="101">
        <f t="shared" si="667"/>
        <v>0.15</v>
      </c>
      <c r="GB1452" s="101">
        <f t="shared" si="668"/>
        <v>1</v>
      </c>
      <c r="GC1452" s="101">
        <f t="shared" si="669"/>
        <v>10</v>
      </c>
      <c r="GD1452" s="101">
        <f t="shared" si="670"/>
        <v>0</v>
      </c>
      <c r="GE1452" s="101">
        <f t="shared" si="671"/>
        <v>1</v>
      </c>
      <c r="GF1452" s="101">
        <f t="shared" si="672"/>
        <v>2</v>
      </c>
      <c r="GG1452" s="101">
        <f t="shared" si="673"/>
        <v>7.3599999999999999E-2</v>
      </c>
      <c r="GH1452" s="101">
        <f t="shared" si="674"/>
        <v>1</v>
      </c>
      <c r="GI1452" s="101">
        <f t="shared" si="675"/>
        <v>5</v>
      </c>
      <c r="GJ1452" s="101">
        <f t="shared" si="676"/>
        <v>0.29459999999999997</v>
      </c>
      <c r="GK1452" s="101">
        <f t="shared" si="677"/>
        <v>1</v>
      </c>
      <c r="GL1452" s="101">
        <f t="shared" si="678"/>
        <v>10</v>
      </c>
    </row>
    <row r="1453" spans="170:194" ht="16.5" x14ac:dyDescent="0.2">
      <c r="FN1453" s="101">
        <v>1448</v>
      </c>
      <c r="FO1453" s="101">
        <f t="shared" si="663"/>
        <v>7</v>
      </c>
      <c r="FP1453" s="101">
        <f t="shared" si="656"/>
        <v>19</v>
      </c>
      <c r="FQ1453" s="14">
        <f t="shared" si="657"/>
        <v>5</v>
      </c>
      <c r="FR1453" s="101" t="str">
        <f t="shared" si="664"/>
        <v>吕布专属武器-魂珠-1 7级</v>
      </c>
      <c r="FS1453" s="101">
        <f t="shared" si="665"/>
        <v>1</v>
      </c>
      <c r="FT1453" s="101">
        <f t="shared" si="666"/>
        <v>7</v>
      </c>
      <c r="FU1453" s="101" t="str">
        <f t="shared" si="658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59"/>
        <v>专属强化石1</v>
      </c>
      <c r="FX1453" s="101">
        <f t="shared" si="660"/>
        <v>7</v>
      </c>
      <c r="FY1453" s="101" t="str">
        <f t="shared" si="661"/>
        <v/>
      </c>
      <c r="FZ1453" s="101" t="str">
        <f t="shared" si="662"/>
        <v/>
      </c>
      <c r="GA1453" s="101">
        <f t="shared" si="667"/>
        <v>0.11</v>
      </c>
      <c r="GB1453" s="101">
        <f t="shared" si="668"/>
        <v>1</v>
      </c>
      <c r="GC1453" s="101">
        <f t="shared" si="669"/>
        <v>14</v>
      </c>
      <c r="GD1453" s="101">
        <f t="shared" si="670"/>
        <v>0</v>
      </c>
      <c r="GE1453" s="101">
        <f t="shared" si="671"/>
        <v>1</v>
      </c>
      <c r="GF1453" s="101">
        <f t="shared" si="672"/>
        <v>3</v>
      </c>
      <c r="GG1453" s="101">
        <f t="shared" si="673"/>
        <v>5.3199999999999997E-2</v>
      </c>
      <c r="GH1453" s="101">
        <f t="shared" si="674"/>
        <v>1</v>
      </c>
      <c r="GI1453" s="101">
        <f t="shared" si="675"/>
        <v>7</v>
      </c>
      <c r="GJ1453" s="101">
        <f t="shared" si="676"/>
        <v>0.2127</v>
      </c>
      <c r="GK1453" s="101">
        <f t="shared" si="677"/>
        <v>1</v>
      </c>
      <c r="GL1453" s="101">
        <f t="shared" si="678"/>
        <v>14</v>
      </c>
    </row>
    <row r="1454" spans="170:194" ht="16.5" x14ac:dyDescent="0.2">
      <c r="FN1454" s="101">
        <v>1449</v>
      </c>
      <c r="FO1454" s="101">
        <f t="shared" si="663"/>
        <v>8</v>
      </c>
      <c r="FP1454" s="101">
        <f t="shared" si="656"/>
        <v>19</v>
      </c>
      <c r="FQ1454" s="14">
        <f t="shared" si="657"/>
        <v>5</v>
      </c>
      <c r="FR1454" s="101" t="str">
        <f t="shared" si="664"/>
        <v>吕布专属武器-魂珠-1 8级</v>
      </c>
      <c r="FS1454" s="101">
        <f t="shared" si="665"/>
        <v>1</v>
      </c>
      <c r="FT1454" s="101">
        <f t="shared" si="666"/>
        <v>8</v>
      </c>
      <c r="FU1454" s="101" t="str">
        <f t="shared" si="658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59"/>
        <v>专属强化石1</v>
      </c>
      <c r="FX1454" s="101">
        <f t="shared" si="660"/>
        <v>8</v>
      </c>
      <c r="FY1454" s="101" t="str">
        <f t="shared" si="661"/>
        <v/>
      </c>
      <c r="FZ1454" s="101" t="str">
        <f t="shared" si="662"/>
        <v/>
      </c>
      <c r="GA1454" s="101">
        <f t="shared" si="667"/>
        <v>0.08</v>
      </c>
      <c r="GB1454" s="101">
        <f t="shared" si="668"/>
        <v>1</v>
      </c>
      <c r="GC1454" s="101">
        <f t="shared" si="669"/>
        <v>20</v>
      </c>
      <c r="GD1454" s="101">
        <f t="shared" si="670"/>
        <v>0</v>
      </c>
      <c r="GE1454" s="101">
        <f t="shared" si="671"/>
        <v>1</v>
      </c>
      <c r="GF1454" s="101">
        <f t="shared" si="672"/>
        <v>5</v>
      </c>
      <c r="GG1454" s="101">
        <f t="shared" si="673"/>
        <v>3.7499999999999999E-2</v>
      </c>
      <c r="GH1454" s="101">
        <f t="shared" si="674"/>
        <v>1</v>
      </c>
      <c r="GI1454" s="101">
        <f t="shared" si="675"/>
        <v>9</v>
      </c>
      <c r="GJ1454" s="101">
        <f t="shared" si="676"/>
        <v>0.1502</v>
      </c>
      <c r="GK1454" s="101">
        <f t="shared" si="677"/>
        <v>1</v>
      </c>
      <c r="GL1454" s="101">
        <f t="shared" si="678"/>
        <v>20</v>
      </c>
    </row>
    <row r="1455" spans="170:194" ht="16.5" x14ac:dyDescent="0.2">
      <c r="FN1455" s="101">
        <v>1450</v>
      </c>
      <c r="FO1455" s="101">
        <f t="shared" si="663"/>
        <v>9</v>
      </c>
      <c r="FP1455" s="101">
        <f t="shared" si="656"/>
        <v>19</v>
      </c>
      <c r="FQ1455" s="14">
        <f t="shared" si="657"/>
        <v>5</v>
      </c>
      <c r="FR1455" s="101" t="str">
        <f t="shared" si="664"/>
        <v>吕布专属武器-魂珠-1 9级</v>
      </c>
      <c r="FS1455" s="101">
        <f t="shared" si="665"/>
        <v>1</v>
      </c>
      <c r="FT1455" s="101">
        <f t="shared" si="666"/>
        <v>9</v>
      </c>
      <c r="FU1455" s="101" t="str">
        <f t="shared" si="658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59"/>
        <v>专属强化石1</v>
      </c>
      <c r="FX1455" s="101">
        <f t="shared" si="660"/>
        <v>10</v>
      </c>
      <c r="FY1455" s="101" t="str">
        <f t="shared" si="661"/>
        <v/>
      </c>
      <c r="FZ1455" s="101" t="str">
        <f t="shared" si="662"/>
        <v/>
      </c>
      <c r="GA1455" s="101">
        <f t="shared" si="667"/>
        <v>0.06</v>
      </c>
      <c r="GB1455" s="101">
        <f t="shared" si="668"/>
        <v>1</v>
      </c>
      <c r="GC1455" s="101">
        <f t="shared" si="669"/>
        <v>26</v>
      </c>
      <c r="GD1455" s="101">
        <f t="shared" si="670"/>
        <v>0</v>
      </c>
      <c r="GE1455" s="101">
        <f t="shared" si="671"/>
        <v>1</v>
      </c>
      <c r="GF1455" s="101">
        <f t="shared" si="672"/>
        <v>6</v>
      </c>
      <c r="GG1455" s="101">
        <f t="shared" si="673"/>
        <v>2.9000000000000001E-2</v>
      </c>
      <c r="GH1455" s="101">
        <f t="shared" si="674"/>
        <v>1</v>
      </c>
      <c r="GI1455" s="101">
        <f t="shared" si="675"/>
        <v>12</v>
      </c>
      <c r="GJ1455" s="101">
        <f t="shared" si="676"/>
        <v>0.11600000000000001</v>
      </c>
      <c r="GK1455" s="101">
        <f t="shared" si="677"/>
        <v>1</v>
      </c>
      <c r="GL1455" s="101">
        <f t="shared" si="678"/>
        <v>26</v>
      </c>
    </row>
    <row r="1456" spans="170:194" ht="16.5" x14ac:dyDescent="0.2">
      <c r="FN1456" s="101">
        <v>1451</v>
      </c>
      <c r="FO1456" s="101">
        <f t="shared" si="663"/>
        <v>0</v>
      </c>
      <c r="FP1456" s="101">
        <f t="shared" si="656"/>
        <v>19</v>
      </c>
      <c r="FQ1456" s="14">
        <f t="shared" si="657"/>
        <v>5</v>
      </c>
      <c r="FR1456" s="101" t="str">
        <f t="shared" si="664"/>
        <v>吕布专属武器-魂珠-2 0级</v>
      </c>
      <c r="FS1456" s="101">
        <f t="shared" si="665"/>
        <v>2</v>
      </c>
      <c r="FT1456" s="101">
        <f t="shared" si="666"/>
        <v>0</v>
      </c>
      <c r="FU1456" s="101" t="str">
        <f t="shared" si="658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59"/>
        <v/>
      </c>
      <c r="FX1456" s="101" t="str">
        <f t="shared" si="660"/>
        <v/>
      </c>
      <c r="FY1456" s="101" t="str">
        <f t="shared" si="661"/>
        <v/>
      </c>
      <c r="FZ1456" s="101" t="str">
        <f t="shared" si="662"/>
        <v/>
      </c>
      <c r="GA1456" s="101" t="str">
        <f t="shared" si="667"/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2"/>
        <v/>
      </c>
      <c r="GG1456" s="101" t="str">
        <f t="shared" si="673"/>
        <v/>
      </c>
      <c r="GH1456" s="101" t="str">
        <f t="shared" si="674"/>
        <v/>
      </c>
      <c r="GI1456" s="101" t="str">
        <f t="shared" si="675"/>
        <v/>
      </c>
      <c r="GJ1456" s="101" t="str">
        <f t="shared" si="676"/>
        <v/>
      </c>
      <c r="GK1456" s="101" t="str">
        <f t="shared" si="677"/>
        <v/>
      </c>
      <c r="GL1456" s="101" t="str">
        <f t="shared" si="678"/>
        <v/>
      </c>
    </row>
    <row r="1457" spans="170:194" ht="16.5" x14ac:dyDescent="0.2">
      <c r="FN1457" s="101">
        <v>1452</v>
      </c>
      <c r="FO1457" s="101">
        <f t="shared" si="663"/>
        <v>10</v>
      </c>
      <c r="FP1457" s="101">
        <f t="shared" si="656"/>
        <v>19</v>
      </c>
      <c r="FQ1457" s="14">
        <f t="shared" si="657"/>
        <v>5</v>
      </c>
      <c r="FR1457" s="101" t="str">
        <f t="shared" si="664"/>
        <v>吕布专属武器-魂珠-2 1级</v>
      </c>
      <c r="FS1457" s="101">
        <f t="shared" si="665"/>
        <v>2</v>
      </c>
      <c r="FT1457" s="101">
        <f t="shared" si="666"/>
        <v>1</v>
      </c>
      <c r="FU1457" s="101" t="str">
        <f t="shared" si="658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59"/>
        <v>专属强化石1</v>
      </c>
      <c r="FX1457" s="101">
        <f t="shared" si="660"/>
        <v>3</v>
      </c>
      <c r="FY1457" s="101" t="str">
        <f t="shared" si="661"/>
        <v>专属强化石2</v>
      </c>
      <c r="FZ1457" s="101">
        <f t="shared" si="662"/>
        <v>1</v>
      </c>
      <c r="GA1457" s="101">
        <f t="shared" si="667"/>
        <v>0.39</v>
      </c>
      <c r="GB1457" s="101">
        <f t="shared" si="668"/>
        <v>1</v>
      </c>
      <c r="GC1457" s="101">
        <f t="shared" si="669"/>
        <v>4</v>
      </c>
      <c r="GD1457" s="101">
        <f t="shared" si="670"/>
        <v>0</v>
      </c>
      <c r="GE1457" s="101">
        <f t="shared" si="671"/>
        <v>1</v>
      </c>
      <c r="GF1457" s="101">
        <f t="shared" si="672"/>
        <v>1</v>
      </c>
      <c r="GG1457" s="101">
        <f t="shared" si="673"/>
        <v>0.19270000000000001</v>
      </c>
      <c r="GH1457" s="101">
        <f t="shared" si="674"/>
        <v>1</v>
      </c>
      <c r="GI1457" s="101">
        <f t="shared" si="675"/>
        <v>2</v>
      </c>
      <c r="GJ1457" s="101">
        <f t="shared" si="676"/>
        <v>0.77070000000000005</v>
      </c>
      <c r="GK1457" s="101">
        <f t="shared" si="677"/>
        <v>1</v>
      </c>
      <c r="GL1457" s="101">
        <f t="shared" si="678"/>
        <v>4</v>
      </c>
    </row>
    <row r="1458" spans="170:194" ht="16.5" x14ac:dyDescent="0.2">
      <c r="FN1458" s="101">
        <v>1453</v>
      </c>
      <c r="FO1458" s="101">
        <f t="shared" si="663"/>
        <v>11</v>
      </c>
      <c r="FP1458" s="101">
        <f t="shared" si="656"/>
        <v>19</v>
      </c>
      <c r="FQ1458" s="14">
        <f t="shared" si="657"/>
        <v>5</v>
      </c>
      <c r="FR1458" s="101" t="str">
        <f t="shared" si="664"/>
        <v>吕布专属武器-魂珠-2 2级</v>
      </c>
      <c r="FS1458" s="101">
        <f t="shared" si="665"/>
        <v>2</v>
      </c>
      <c r="FT1458" s="101">
        <f t="shared" si="666"/>
        <v>2</v>
      </c>
      <c r="FU1458" s="101" t="str">
        <f t="shared" si="658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59"/>
        <v>专属强化石1</v>
      </c>
      <c r="FX1458" s="101">
        <f t="shared" si="660"/>
        <v>3</v>
      </c>
      <c r="FY1458" s="101" t="str">
        <f t="shared" si="661"/>
        <v>专属强化石2</v>
      </c>
      <c r="FZ1458" s="101">
        <f t="shared" si="662"/>
        <v>1</v>
      </c>
      <c r="GA1458" s="101">
        <f t="shared" si="667"/>
        <v>0.19</v>
      </c>
      <c r="GB1458" s="101">
        <f t="shared" si="668"/>
        <v>1</v>
      </c>
      <c r="GC1458" s="101">
        <f t="shared" si="669"/>
        <v>8</v>
      </c>
      <c r="GD1458" s="101">
        <f t="shared" si="670"/>
        <v>0</v>
      </c>
      <c r="GE1458" s="101">
        <f t="shared" si="671"/>
        <v>1</v>
      </c>
      <c r="GF1458" s="101">
        <f t="shared" si="672"/>
        <v>2</v>
      </c>
      <c r="GG1458" s="101">
        <f t="shared" si="673"/>
        <v>9.6299999999999997E-2</v>
      </c>
      <c r="GH1458" s="101">
        <f t="shared" si="674"/>
        <v>1</v>
      </c>
      <c r="GI1458" s="101">
        <f t="shared" si="675"/>
        <v>4</v>
      </c>
      <c r="GJ1458" s="101">
        <f t="shared" si="676"/>
        <v>0.38529999999999998</v>
      </c>
      <c r="GK1458" s="101">
        <f t="shared" si="677"/>
        <v>1</v>
      </c>
      <c r="GL1458" s="101">
        <f t="shared" si="678"/>
        <v>8</v>
      </c>
    </row>
    <row r="1459" spans="170:194" ht="16.5" x14ac:dyDescent="0.2">
      <c r="FN1459" s="101">
        <v>1454</v>
      </c>
      <c r="FO1459" s="101">
        <f t="shared" si="663"/>
        <v>12</v>
      </c>
      <c r="FP1459" s="101">
        <f t="shared" si="656"/>
        <v>19</v>
      </c>
      <c r="FQ1459" s="14">
        <f t="shared" si="657"/>
        <v>5</v>
      </c>
      <c r="FR1459" s="101" t="str">
        <f t="shared" si="664"/>
        <v>吕布专属武器-魂珠-2 3级</v>
      </c>
      <c r="FS1459" s="101">
        <f t="shared" si="665"/>
        <v>2</v>
      </c>
      <c r="FT1459" s="101">
        <f t="shared" si="666"/>
        <v>3</v>
      </c>
      <c r="FU1459" s="101" t="str">
        <f t="shared" si="658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59"/>
        <v>专属强化石1</v>
      </c>
      <c r="FX1459" s="101">
        <f t="shared" si="660"/>
        <v>6</v>
      </c>
      <c r="FY1459" s="101" t="str">
        <f t="shared" si="661"/>
        <v>专属强化石2</v>
      </c>
      <c r="FZ1459" s="101">
        <f t="shared" si="662"/>
        <v>2</v>
      </c>
      <c r="GA1459" s="101">
        <f t="shared" si="667"/>
        <v>0.26</v>
      </c>
      <c r="GB1459" s="101">
        <f t="shared" si="668"/>
        <v>1</v>
      </c>
      <c r="GC1459" s="101">
        <f t="shared" si="669"/>
        <v>6</v>
      </c>
      <c r="GD1459" s="101">
        <f t="shared" si="670"/>
        <v>0</v>
      </c>
      <c r="GE1459" s="101">
        <f t="shared" si="671"/>
        <v>1</v>
      </c>
      <c r="GF1459" s="101">
        <f t="shared" si="672"/>
        <v>1</v>
      </c>
      <c r="GG1459" s="101">
        <f t="shared" si="673"/>
        <v>0.12839999999999999</v>
      </c>
      <c r="GH1459" s="101">
        <f t="shared" si="674"/>
        <v>1</v>
      </c>
      <c r="GI1459" s="101">
        <f t="shared" si="675"/>
        <v>3</v>
      </c>
      <c r="GJ1459" s="101">
        <f t="shared" si="676"/>
        <v>0.51380000000000003</v>
      </c>
      <c r="GK1459" s="101">
        <f t="shared" si="677"/>
        <v>1</v>
      </c>
      <c r="GL1459" s="101">
        <f t="shared" si="678"/>
        <v>6</v>
      </c>
    </row>
    <row r="1460" spans="170:194" ht="16.5" x14ac:dyDescent="0.2">
      <c r="FN1460" s="101">
        <v>1455</v>
      </c>
      <c r="FO1460" s="101">
        <f t="shared" si="663"/>
        <v>13</v>
      </c>
      <c r="FP1460" s="101">
        <f t="shared" si="656"/>
        <v>19</v>
      </c>
      <c r="FQ1460" s="14">
        <f t="shared" si="657"/>
        <v>5</v>
      </c>
      <c r="FR1460" s="101" t="str">
        <f t="shared" si="664"/>
        <v>吕布专属武器-魂珠-2 4级</v>
      </c>
      <c r="FS1460" s="101">
        <f t="shared" si="665"/>
        <v>2</v>
      </c>
      <c r="FT1460" s="101">
        <f t="shared" si="666"/>
        <v>4</v>
      </c>
      <c r="FU1460" s="101" t="str">
        <f t="shared" si="658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59"/>
        <v>专属强化石1</v>
      </c>
      <c r="FX1460" s="101">
        <f t="shared" si="660"/>
        <v>6</v>
      </c>
      <c r="FY1460" s="101" t="str">
        <f t="shared" si="661"/>
        <v>专属强化石2</v>
      </c>
      <c r="FZ1460" s="101">
        <f t="shared" si="662"/>
        <v>2</v>
      </c>
      <c r="GA1460" s="101">
        <f t="shared" si="667"/>
        <v>0.15</v>
      </c>
      <c r="GB1460" s="101">
        <f t="shared" si="668"/>
        <v>1</v>
      </c>
      <c r="GC1460" s="101">
        <f t="shared" si="669"/>
        <v>10</v>
      </c>
      <c r="GD1460" s="101">
        <f t="shared" si="670"/>
        <v>0</v>
      </c>
      <c r="GE1460" s="101">
        <f t="shared" si="671"/>
        <v>1</v>
      </c>
      <c r="GF1460" s="101">
        <f t="shared" si="672"/>
        <v>2</v>
      </c>
      <c r="GG1460" s="101">
        <f t="shared" si="673"/>
        <v>7.7100000000000002E-2</v>
      </c>
      <c r="GH1460" s="101">
        <f t="shared" si="674"/>
        <v>1</v>
      </c>
      <c r="GI1460" s="101">
        <f t="shared" si="675"/>
        <v>5</v>
      </c>
      <c r="GJ1460" s="101">
        <f t="shared" si="676"/>
        <v>0.30830000000000002</v>
      </c>
      <c r="GK1460" s="101">
        <f t="shared" si="677"/>
        <v>1</v>
      </c>
      <c r="GL1460" s="101">
        <f t="shared" si="678"/>
        <v>10</v>
      </c>
    </row>
    <row r="1461" spans="170:194" ht="16.5" x14ac:dyDescent="0.2">
      <c r="FN1461" s="101">
        <v>1456</v>
      </c>
      <c r="FO1461" s="101">
        <f t="shared" si="663"/>
        <v>14</v>
      </c>
      <c r="FP1461" s="101">
        <f t="shared" si="656"/>
        <v>19</v>
      </c>
      <c r="FQ1461" s="14">
        <f t="shared" si="657"/>
        <v>5</v>
      </c>
      <c r="FR1461" s="101" t="str">
        <f t="shared" si="664"/>
        <v>吕布专属武器-魂珠-2 5级</v>
      </c>
      <c r="FS1461" s="101">
        <f t="shared" si="665"/>
        <v>2</v>
      </c>
      <c r="FT1461" s="101">
        <f t="shared" si="666"/>
        <v>5</v>
      </c>
      <c r="FU1461" s="101" t="str">
        <f t="shared" si="658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59"/>
        <v>专属强化石1</v>
      </c>
      <c r="FX1461" s="101">
        <f t="shared" si="660"/>
        <v>9</v>
      </c>
      <c r="FY1461" s="101" t="str">
        <f t="shared" si="661"/>
        <v>专属强化石2</v>
      </c>
      <c r="FZ1461" s="101">
        <f t="shared" si="662"/>
        <v>3</v>
      </c>
      <c r="GA1461" s="101">
        <f t="shared" si="667"/>
        <v>0.14000000000000001</v>
      </c>
      <c r="GB1461" s="101">
        <f t="shared" si="668"/>
        <v>1</v>
      </c>
      <c r="GC1461" s="101">
        <f t="shared" si="669"/>
        <v>10</v>
      </c>
      <c r="GD1461" s="101">
        <f t="shared" si="670"/>
        <v>0</v>
      </c>
      <c r="GE1461" s="101">
        <f t="shared" si="671"/>
        <v>1</v>
      </c>
      <c r="GF1461" s="101">
        <f t="shared" si="672"/>
        <v>2</v>
      </c>
      <c r="GG1461" s="101">
        <f t="shared" si="673"/>
        <v>7.22E-2</v>
      </c>
      <c r="GH1461" s="101">
        <f t="shared" si="674"/>
        <v>1</v>
      </c>
      <c r="GI1461" s="101">
        <f t="shared" si="675"/>
        <v>5</v>
      </c>
      <c r="GJ1461" s="101">
        <f t="shared" si="676"/>
        <v>0.28899999999999998</v>
      </c>
      <c r="GK1461" s="101">
        <f t="shared" si="677"/>
        <v>1</v>
      </c>
      <c r="GL1461" s="101">
        <f t="shared" si="678"/>
        <v>10</v>
      </c>
    </row>
    <row r="1462" spans="170:194" ht="16.5" x14ac:dyDescent="0.2">
      <c r="FN1462" s="101">
        <v>1457</v>
      </c>
      <c r="FO1462" s="101">
        <f t="shared" si="663"/>
        <v>15</v>
      </c>
      <c r="FP1462" s="101">
        <f t="shared" si="656"/>
        <v>19</v>
      </c>
      <c r="FQ1462" s="14">
        <f t="shared" si="657"/>
        <v>5</v>
      </c>
      <c r="FR1462" s="101" t="str">
        <f t="shared" si="664"/>
        <v>吕布专属武器-魂珠-2 6级</v>
      </c>
      <c r="FS1462" s="101">
        <f t="shared" si="665"/>
        <v>2</v>
      </c>
      <c r="FT1462" s="101">
        <f t="shared" si="666"/>
        <v>6</v>
      </c>
      <c r="FU1462" s="101" t="str">
        <f t="shared" si="658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59"/>
        <v>专属强化石1</v>
      </c>
      <c r="FX1462" s="101">
        <f t="shared" si="660"/>
        <v>12</v>
      </c>
      <c r="FY1462" s="101" t="str">
        <f t="shared" si="661"/>
        <v>专属强化石2</v>
      </c>
      <c r="FZ1462" s="101">
        <f t="shared" si="662"/>
        <v>4</v>
      </c>
      <c r="GA1462" s="101">
        <f t="shared" si="667"/>
        <v>0.12</v>
      </c>
      <c r="GB1462" s="101">
        <f t="shared" si="668"/>
        <v>1</v>
      </c>
      <c r="GC1462" s="101">
        <f t="shared" si="669"/>
        <v>13</v>
      </c>
      <c r="GD1462" s="101">
        <f t="shared" si="670"/>
        <v>0</v>
      </c>
      <c r="GE1462" s="101">
        <f t="shared" si="671"/>
        <v>1</v>
      </c>
      <c r="GF1462" s="101">
        <f t="shared" si="672"/>
        <v>3</v>
      </c>
      <c r="GG1462" s="101">
        <f t="shared" si="673"/>
        <v>5.9299999999999999E-2</v>
      </c>
      <c r="GH1462" s="101">
        <f t="shared" si="674"/>
        <v>1</v>
      </c>
      <c r="GI1462" s="101">
        <f t="shared" si="675"/>
        <v>6</v>
      </c>
      <c r="GJ1462" s="101">
        <f t="shared" si="676"/>
        <v>0.23710000000000001</v>
      </c>
      <c r="GK1462" s="101">
        <f t="shared" si="677"/>
        <v>1</v>
      </c>
      <c r="GL1462" s="101">
        <f t="shared" si="678"/>
        <v>13</v>
      </c>
    </row>
    <row r="1463" spans="170:194" ht="16.5" x14ac:dyDescent="0.2">
      <c r="FN1463" s="101">
        <v>1458</v>
      </c>
      <c r="FO1463" s="101">
        <f t="shared" si="663"/>
        <v>16</v>
      </c>
      <c r="FP1463" s="101">
        <f t="shared" si="656"/>
        <v>19</v>
      </c>
      <c r="FQ1463" s="14">
        <f t="shared" si="657"/>
        <v>5</v>
      </c>
      <c r="FR1463" s="101" t="str">
        <f t="shared" si="664"/>
        <v>吕布专属武器-魂珠-2 7级</v>
      </c>
      <c r="FS1463" s="101">
        <f t="shared" si="665"/>
        <v>2</v>
      </c>
      <c r="FT1463" s="101">
        <f t="shared" si="666"/>
        <v>7</v>
      </c>
      <c r="FU1463" s="101" t="str">
        <f t="shared" si="658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59"/>
        <v>专属强化石1</v>
      </c>
      <c r="FX1463" s="101">
        <f t="shared" si="660"/>
        <v>15</v>
      </c>
      <c r="FY1463" s="101" t="str">
        <f t="shared" si="661"/>
        <v>专属强化石2</v>
      </c>
      <c r="FZ1463" s="101">
        <f t="shared" si="662"/>
        <v>5</v>
      </c>
      <c r="GA1463" s="101">
        <f t="shared" si="667"/>
        <v>0.09</v>
      </c>
      <c r="GB1463" s="101">
        <f t="shared" si="668"/>
        <v>1</v>
      </c>
      <c r="GC1463" s="101">
        <f t="shared" si="669"/>
        <v>16</v>
      </c>
      <c r="GD1463" s="101">
        <f t="shared" si="670"/>
        <v>0</v>
      </c>
      <c r="GE1463" s="101">
        <f t="shared" si="671"/>
        <v>1</v>
      </c>
      <c r="GF1463" s="101">
        <f t="shared" si="672"/>
        <v>4</v>
      </c>
      <c r="GG1463" s="101">
        <f t="shared" si="673"/>
        <v>4.5900000000000003E-2</v>
      </c>
      <c r="GH1463" s="101">
        <f t="shared" si="674"/>
        <v>1</v>
      </c>
      <c r="GI1463" s="101">
        <f t="shared" si="675"/>
        <v>8</v>
      </c>
      <c r="GJ1463" s="101">
        <f t="shared" si="676"/>
        <v>0.1835</v>
      </c>
      <c r="GK1463" s="101">
        <f t="shared" si="677"/>
        <v>1</v>
      </c>
      <c r="GL1463" s="101">
        <f t="shared" si="678"/>
        <v>16</v>
      </c>
    </row>
    <row r="1464" spans="170:194" ht="16.5" x14ac:dyDescent="0.2">
      <c r="FN1464" s="101">
        <v>1459</v>
      </c>
      <c r="FO1464" s="101">
        <f t="shared" si="663"/>
        <v>17</v>
      </c>
      <c r="FP1464" s="101">
        <f t="shared" si="656"/>
        <v>19</v>
      </c>
      <c r="FQ1464" s="14">
        <f t="shared" si="657"/>
        <v>5</v>
      </c>
      <c r="FR1464" s="101" t="str">
        <f t="shared" si="664"/>
        <v>吕布专属武器-魂珠-2 8级</v>
      </c>
      <c r="FS1464" s="101">
        <f t="shared" si="665"/>
        <v>2</v>
      </c>
      <c r="FT1464" s="101">
        <f t="shared" si="666"/>
        <v>8</v>
      </c>
      <c r="FU1464" s="101" t="str">
        <f t="shared" si="658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59"/>
        <v>专属强化石1</v>
      </c>
      <c r="FX1464" s="101">
        <f t="shared" si="660"/>
        <v>18</v>
      </c>
      <c r="FY1464" s="101" t="str">
        <f t="shared" si="661"/>
        <v>专属强化石2</v>
      </c>
      <c r="FZ1464" s="101">
        <f t="shared" si="662"/>
        <v>6</v>
      </c>
      <c r="GA1464" s="101">
        <f t="shared" si="667"/>
        <v>7.0000000000000007E-2</v>
      </c>
      <c r="GB1464" s="101">
        <f t="shared" si="668"/>
        <v>1</v>
      </c>
      <c r="GC1464" s="101">
        <f t="shared" si="669"/>
        <v>22</v>
      </c>
      <c r="GD1464" s="101">
        <f t="shared" si="670"/>
        <v>0</v>
      </c>
      <c r="GE1464" s="101">
        <f t="shared" si="671"/>
        <v>1</v>
      </c>
      <c r="GF1464" s="101">
        <f t="shared" si="672"/>
        <v>5</v>
      </c>
      <c r="GG1464" s="101">
        <f t="shared" si="673"/>
        <v>3.4000000000000002E-2</v>
      </c>
      <c r="GH1464" s="101">
        <f t="shared" si="674"/>
        <v>1</v>
      </c>
      <c r="GI1464" s="101">
        <f t="shared" si="675"/>
        <v>10</v>
      </c>
      <c r="GJ1464" s="101">
        <f t="shared" si="676"/>
        <v>0.13600000000000001</v>
      </c>
      <c r="GK1464" s="101">
        <f t="shared" si="677"/>
        <v>1</v>
      </c>
      <c r="GL1464" s="101">
        <f t="shared" si="678"/>
        <v>22</v>
      </c>
    </row>
    <row r="1465" spans="170:194" ht="16.5" x14ac:dyDescent="0.2">
      <c r="FN1465" s="101">
        <v>1460</v>
      </c>
      <c r="FO1465" s="101">
        <f t="shared" si="663"/>
        <v>18</v>
      </c>
      <c r="FP1465" s="101">
        <f t="shared" si="656"/>
        <v>19</v>
      </c>
      <c r="FQ1465" s="14">
        <f t="shared" si="657"/>
        <v>5</v>
      </c>
      <c r="FR1465" s="101" t="str">
        <f t="shared" si="664"/>
        <v>吕布专属武器-魂珠-2 9级</v>
      </c>
      <c r="FS1465" s="101">
        <f t="shared" si="665"/>
        <v>2</v>
      </c>
      <c r="FT1465" s="101">
        <f t="shared" si="666"/>
        <v>9</v>
      </c>
      <c r="FU1465" s="101" t="str">
        <f t="shared" si="658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59"/>
        <v>专属强化石1</v>
      </c>
      <c r="FX1465" s="101">
        <f t="shared" si="660"/>
        <v>24</v>
      </c>
      <c r="FY1465" s="101" t="str">
        <f t="shared" si="661"/>
        <v>专属强化石2</v>
      </c>
      <c r="FZ1465" s="101">
        <f t="shared" si="662"/>
        <v>8</v>
      </c>
      <c r="GA1465" s="101">
        <f t="shared" si="667"/>
        <v>0.06</v>
      </c>
      <c r="GB1465" s="101">
        <f t="shared" si="668"/>
        <v>1</v>
      </c>
      <c r="GC1465" s="101">
        <f t="shared" si="669"/>
        <v>27</v>
      </c>
      <c r="GD1465" s="101">
        <f t="shared" si="670"/>
        <v>0</v>
      </c>
      <c r="GE1465" s="101">
        <f t="shared" si="671"/>
        <v>1</v>
      </c>
      <c r="GF1465" s="101">
        <f t="shared" si="672"/>
        <v>6</v>
      </c>
      <c r="GG1465" s="101">
        <f t="shared" si="673"/>
        <v>2.8000000000000001E-2</v>
      </c>
      <c r="GH1465" s="101">
        <f t="shared" si="674"/>
        <v>1</v>
      </c>
      <c r="GI1465" s="101">
        <f t="shared" si="675"/>
        <v>12</v>
      </c>
      <c r="GJ1465" s="101">
        <f t="shared" si="676"/>
        <v>0.11210000000000001</v>
      </c>
      <c r="GK1465" s="101">
        <f t="shared" si="677"/>
        <v>1</v>
      </c>
      <c r="GL1465" s="101">
        <f t="shared" si="678"/>
        <v>27</v>
      </c>
    </row>
    <row r="1466" spans="170:194" ht="16.5" x14ac:dyDescent="0.2">
      <c r="FN1466" s="101">
        <v>1461</v>
      </c>
      <c r="FO1466" s="101">
        <f t="shared" si="663"/>
        <v>0</v>
      </c>
      <c r="FP1466" s="101">
        <f t="shared" si="656"/>
        <v>19</v>
      </c>
      <c r="FQ1466" s="14">
        <f t="shared" si="657"/>
        <v>5</v>
      </c>
      <c r="FR1466" s="101" t="str">
        <f t="shared" si="664"/>
        <v>吕布专属武器-魂珠-3 0级</v>
      </c>
      <c r="FS1466" s="101">
        <f t="shared" si="665"/>
        <v>3</v>
      </c>
      <c r="FT1466" s="101">
        <f t="shared" si="666"/>
        <v>0</v>
      </c>
      <c r="FU1466" s="101" t="str">
        <f t="shared" si="658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59"/>
        <v/>
      </c>
      <c r="FX1466" s="101" t="str">
        <f t="shared" si="660"/>
        <v/>
      </c>
      <c r="FY1466" s="101" t="str">
        <f t="shared" si="661"/>
        <v/>
      </c>
      <c r="FZ1466" s="101" t="str">
        <f t="shared" si="662"/>
        <v/>
      </c>
      <c r="GA1466" s="101" t="str">
        <f t="shared" si="667"/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2"/>
        <v/>
      </c>
      <c r="GG1466" s="101" t="str">
        <f t="shared" si="673"/>
        <v/>
      </c>
      <c r="GH1466" s="101" t="str">
        <f t="shared" si="674"/>
        <v/>
      </c>
      <c r="GI1466" s="101" t="str">
        <f t="shared" si="675"/>
        <v/>
      </c>
      <c r="GJ1466" s="101" t="str">
        <f t="shared" si="676"/>
        <v/>
      </c>
      <c r="GK1466" s="101" t="str">
        <f t="shared" si="677"/>
        <v/>
      </c>
      <c r="GL1466" s="101" t="str">
        <f t="shared" si="678"/>
        <v/>
      </c>
    </row>
    <row r="1467" spans="170:194" ht="16.5" x14ac:dyDescent="0.2">
      <c r="FN1467" s="101">
        <v>1462</v>
      </c>
      <c r="FO1467" s="101">
        <f t="shared" si="663"/>
        <v>19</v>
      </c>
      <c r="FP1467" s="101">
        <f t="shared" si="656"/>
        <v>19</v>
      </c>
      <c r="FQ1467" s="14">
        <f t="shared" si="657"/>
        <v>5</v>
      </c>
      <c r="FR1467" s="101" t="str">
        <f t="shared" si="664"/>
        <v>吕布专属武器-魂珠-3 1级</v>
      </c>
      <c r="FS1467" s="101">
        <f t="shared" si="665"/>
        <v>3</v>
      </c>
      <c r="FT1467" s="101">
        <f t="shared" si="666"/>
        <v>1</v>
      </c>
      <c r="FU1467" s="101" t="str">
        <f t="shared" si="658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59"/>
        <v>专属强化石1</v>
      </c>
      <c r="FX1467" s="101">
        <f t="shared" si="660"/>
        <v>4</v>
      </c>
      <c r="FY1467" s="101" t="str">
        <f t="shared" si="661"/>
        <v>专属强化石2</v>
      </c>
      <c r="FZ1467" s="101">
        <f t="shared" si="662"/>
        <v>2</v>
      </c>
      <c r="GA1467" s="101">
        <f t="shared" si="667"/>
        <v>0.31</v>
      </c>
      <c r="GB1467" s="101">
        <f t="shared" si="668"/>
        <v>1</v>
      </c>
      <c r="GC1467" s="101">
        <f t="shared" si="669"/>
        <v>5</v>
      </c>
      <c r="GD1467" s="101">
        <f t="shared" si="670"/>
        <v>0</v>
      </c>
      <c r="GE1467" s="101">
        <f t="shared" si="671"/>
        <v>1</v>
      </c>
      <c r="GF1467" s="101">
        <f t="shared" si="672"/>
        <v>1</v>
      </c>
      <c r="GG1467" s="101">
        <f t="shared" si="673"/>
        <v>0.15409999999999999</v>
      </c>
      <c r="GH1467" s="101">
        <f t="shared" si="674"/>
        <v>1</v>
      </c>
      <c r="GI1467" s="101">
        <f t="shared" si="675"/>
        <v>2</v>
      </c>
      <c r="GJ1467" s="101">
        <f t="shared" si="676"/>
        <v>0.61650000000000005</v>
      </c>
      <c r="GK1467" s="101">
        <f t="shared" si="677"/>
        <v>1</v>
      </c>
      <c r="GL1467" s="101">
        <f t="shared" si="678"/>
        <v>5</v>
      </c>
    </row>
    <row r="1468" spans="170:194" ht="16.5" x14ac:dyDescent="0.2">
      <c r="FN1468" s="101">
        <v>1463</v>
      </c>
      <c r="FO1468" s="101">
        <f t="shared" si="663"/>
        <v>20</v>
      </c>
      <c r="FP1468" s="101">
        <f t="shared" si="656"/>
        <v>19</v>
      </c>
      <c r="FQ1468" s="14">
        <f t="shared" si="657"/>
        <v>5</v>
      </c>
      <c r="FR1468" s="101" t="str">
        <f t="shared" si="664"/>
        <v>吕布专属武器-魂珠-3 2级</v>
      </c>
      <c r="FS1468" s="101">
        <f t="shared" si="665"/>
        <v>3</v>
      </c>
      <c r="FT1468" s="101">
        <f t="shared" si="666"/>
        <v>2</v>
      </c>
      <c r="FU1468" s="101" t="str">
        <f t="shared" si="658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59"/>
        <v>专属强化石1</v>
      </c>
      <c r="FX1468" s="101">
        <f t="shared" si="660"/>
        <v>4</v>
      </c>
      <c r="FY1468" s="101" t="str">
        <f t="shared" si="661"/>
        <v>专属强化石2</v>
      </c>
      <c r="FZ1468" s="101">
        <f t="shared" si="662"/>
        <v>2</v>
      </c>
      <c r="GA1468" s="101">
        <f t="shared" si="667"/>
        <v>0.15</v>
      </c>
      <c r="GB1468" s="101">
        <f t="shared" si="668"/>
        <v>1</v>
      </c>
      <c r="GC1468" s="101">
        <f t="shared" si="669"/>
        <v>10</v>
      </c>
      <c r="GD1468" s="101">
        <f t="shared" si="670"/>
        <v>0</v>
      </c>
      <c r="GE1468" s="101">
        <f t="shared" si="671"/>
        <v>1</v>
      </c>
      <c r="GF1468" s="101">
        <f t="shared" si="672"/>
        <v>2</v>
      </c>
      <c r="GG1468" s="101">
        <f t="shared" si="673"/>
        <v>7.7100000000000002E-2</v>
      </c>
      <c r="GH1468" s="101">
        <f t="shared" si="674"/>
        <v>1</v>
      </c>
      <c r="GI1468" s="101">
        <f t="shared" si="675"/>
        <v>5</v>
      </c>
      <c r="GJ1468" s="101">
        <f t="shared" si="676"/>
        <v>0.30830000000000002</v>
      </c>
      <c r="GK1468" s="101">
        <f t="shared" si="677"/>
        <v>1</v>
      </c>
      <c r="GL1468" s="101">
        <f t="shared" si="678"/>
        <v>10</v>
      </c>
    </row>
    <row r="1469" spans="170:194" ht="16.5" x14ac:dyDescent="0.2">
      <c r="FN1469" s="101">
        <v>1464</v>
      </c>
      <c r="FO1469" s="101">
        <f t="shared" si="663"/>
        <v>21</v>
      </c>
      <c r="FP1469" s="101">
        <f t="shared" si="656"/>
        <v>19</v>
      </c>
      <c r="FQ1469" s="14">
        <f t="shared" si="657"/>
        <v>5</v>
      </c>
      <c r="FR1469" s="101" t="str">
        <f t="shared" si="664"/>
        <v>吕布专属武器-魂珠-3 3级</v>
      </c>
      <c r="FS1469" s="101">
        <f t="shared" si="665"/>
        <v>3</v>
      </c>
      <c r="FT1469" s="101">
        <f t="shared" si="666"/>
        <v>3</v>
      </c>
      <c r="FU1469" s="101" t="str">
        <f t="shared" si="658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59"/>
        <v>专属强化石1</v>
      </c>
      <c r="FX1469" s="101">
        <f t="shared" si="660"/>
        <v>6</v>
      </c>
      <c r="FY1469" s="101" t="str">
        <f t="shared" si="661"/>
        <v>专属强化石2</v>
      </c>
      <c r="FZ1469" s="101">
        <f t="shared" si="662"/>
        <v>3</v>
      </c>
      <c r="GA1469" s="101">
        <f t="shared" si="667"/>
        <v>0.15</v>
      </c>
      <c r="GB1469" s="101">
        <f t="shared" si="668"/>
        <v>1</v>
      </c>
      <c r="GC1469" s="101">
        <f t="shared" si="669"/>
        <v>10</v>
      </c>
      <c r="GD1469" s="101">
        <f t="shared" si="670"/>
        <v>0</v>
      </c>
      <c r="GE1469" s="101">
        <f t="shared" si="671"/>
        <v>1</v>
      </c>
      <c r="GF1469" s="101">
        <f t="shared" si="672"/>
        <v>2</v>
      </c>
      <c r="GG1469" s="101">
        <f t="shared" si="673"/>
        <v>7.7100000000000002E-2</v>
      </c>
      <c r="GH1469" s="101">
        <f t="shared" si="674"/>
        <v>1</v>
      </c>
      <c r="GI1469" s="101">
        <f t="shared" si="675"/>
        <v>5</v>
      </c>
      <c r="GJ1469" s="101">
        <f t="shared" si="676"/>
        <v>0.30830000000000002</v>
      </c>
      <c r="GK1469" s="101">
        <f t="shared" si="677"/>
        <v>1</v>
      </c>
      <c r="GL1469" s="101">
        <f t="shared" si="678"/>
        <v>10</v>
      </c>
    </row>
    <row r="1470" spans="170:194" ht="16.5" x14ac:dyDescent="0.2">
      <c r="FN1470" s="101">
        <v>1465</v>
      </c>
      <c r="FO1470" s="101">
        <f t="shared" si="663"/>
        <v>22</v>
      </c>
      <c r="FP1470" s="101">
        <f t="shared" si="656"/>
        <v>19</v>
      </c>
      <c r="FQ1470" s="14">
        <f t="shared" si="657"/>
        <v>5</v>
      </c>
      <c r="FR1470" s="101" t="str">
        <f t="shared" si="664"/>
        <v>吕布专属武器-魂珠-3 4级</v>
      </c>
      <c r="FS1470" s="101">
        <f t="shared" si="665"/>
        <v>3</v>
      </c>
      <c r="FT1470" s="101">
        <f t="shared" si="666"/>
        <v>4</v>
      </c>
      <c r="FU1470" s="101" t="str">
        <f t="shared" si="658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59"/>
        <v>专属强化石1</v>
      </c>
      <c r="FX1470" s="101">
        <f t="shared" si="660"/>
        <v>6</v>
      </c>
      <c r="FY1470" s="101" t="str">
        <f t="shared" si="661"/>
        <v>专属强化石2</v>
      </c>
      <c r="FZ1470" s="101">
        <f t="shared" si="662"/>
        <v>3</v>
      </c>
      <c r="GA1470" s="101">
        <f t="shared" si="667"/>
        <v>0.09</v>
      </c>
      <c r="GB1470" s="101">
        <f t="shared" si="668"/>
        <v>1</v>
      </c>
      <c r="GC1470" s="101">
        <f t="shared" si="669"/>
        <v>16</v>
      </c>
      <c r="GD1470" s="101">
        <f t="shared" si="670"/>
        <v>0</v>
      </c>
      <c r="GE1470" s="101">
        <f t="shared" si="671"/>
        <v>1</v>
      </c>
      <c r="GF1470" s="101">
        <f t="shared" si="672"/>
        <v>4</v>
      </c>
      <c r="GG1470" s="101">
        <f t="shared" si="673"/>
        <v>4.6199999999999998E-2</v>
      </c>
      <c r="GH1470" s="101">
        <f t="shared" si="674"/>
        <v>1</v>
      </c>
      <c r="GI1470" s="101">
        <f t="shared" si="675"/>
        <v>8</v>
      </c>
      <c r="GJ1470" s="101">
        <f t="shared" si="676"/>
        <v>0.185</v>
      </c>
      <c r="GK1470" s="101">
        <f t="shared" si="677"/>
        <v>1</v>
      </c>
      <c r="GL1470" s="101">
        <f t="shared" si="678"/>
        <v>16</v>
      </c>
    </row>
    <row r="1471" spans="170:194" ht="16.5" x14ac:dyDescent="0.2">
      <c r="FN1471" s="101">
        <v>1466</v>
      </c>
      <c r="FO1471" s="101">
        <f t="shared" si="663"/>
        <v>23</v>
      </c>
      <c r="FP1471" s="101">
        <f t="shared" si="656"/>
        <v>19</v>
      </c>
      <c r="FQ1471" s="14">
        <f t="shared" si="657"/>
        <v>5</v>
      </c>
      <c r="FR1471" s="101" t="str">
        <f t="shared" si="664"/>
        <v>吕布专属武器-魂珠-3 5级</v>
      </c>
      <c r="FS1471" s="101">
        <f t="shared" si="665"/>
        <v>3</v>
      </c>
      <c r="FT1471" s="101">
        <f t="shared" si="666"/>
        <v>5</v>
      </c>
      <c r="FU1471" s="101" t="str">
        <f t="shared" si="658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59"/>
        <v>专属强化石1</v>
      </c>
      <c r="FX1471" s="101">
        <f t="shared" si="660"/>
        <v>8</v>
      </c>
      <c r="FY1471" s="101" t="str">
        <f t="shared" si="661"/>
        <v>专属强化石2</v>
      </c>
      <c r="FZ1471" s="101">
        <f t="shared" si="662"/>
        <v>4</v>
      </c>
      <c r="GA1471" s="101">
        <f t="shared" si="667"/>
        <v>0.08</v>
      </c>
      <c r="GB1471" s="101">
        <f t="shared" si="668"/>
        <v>1</v>
      </c>
      <c r="GC1471" s="101">
        <f t="shared" si="669"/>
        <v>19</v>
      </c>
      <c r="GD1471" s="101">
        <f t="shared" si="670"/>
        <v>0</v>
      </c>
      <c r="GE1471" s="101">
        <f t="shared" si="671"/>
        <v>1</v>
      </c>
      <c r="GF1471" s="101">
        <f t="shared" si="672"/>
        <v>5</v>
      </c>
      <c r="GG1471" s="101">
        <f t="shared" si="673"/>
        <v>3.85E-2</v>
      </c>
      <c r="GH1471" s="101">
        <f t="shared" si="674"/>
        <v>1</v>
      </c>
      <c r="GI1471" s="101">
        <f t="shared" si="675"/>
        <v>9</v>
      </c>
      <c r="GJ1471" s="101">
        <f t="shared" si="676"/>
        <v>0.15409999999999999</v>
      </c>
      <c r="GK1471" s="101">
        <f t="shared" si="677"/>
        <v>1</v>
      </c>
      <c r="GL1471" s="101">
        <f t="shared" si="678"/>
        <v>19</v>
      </c>
    </row>
    <row r="1472" spans="170:194" ht="16.5" x14ac:dyDescent="0.2">
      <c r="FN1472" s="101">
        <v>1467</v>
      </c>
      <c r="FO1472" s="101">
        <f t="shared" si="663"/>
        <v>24</v>
      </c>
      <c r="FP1472" s="101">
        <f t="shared" si="656"/>
        <v>19</v>
      </c>
      <c r="FQ1472" s="14">
        <f t="shared" si="657"/>
        <v>5</v>
      </c>
      <c r="FR1472" s="101" t="str">
        <f t="shared" si="664"/>
        <v>吕布专属武器-魂珠-3 6级</v>
      </c>
      <c r="FS1472" s="101">
        <f t="shared" si="665"/>
        <v>3</v>
      </c>
      <c r="FT1472" s="101">
        <f t="shared" si="666"/>
        <v>6</v>
      </c>
      <c r="FU1472" s="101" t="str">
        <f t="shared" si="658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59"/>
        <v>专属强化石1</v>
      </c>
      <c r="FX1472" s="101">
        <f t="shared" si="660"/>
        <v>10</v>
      </c>
      <c r="FY1472" s="101" t="str">
        <f t="shared" si="661"/>
        <v>专属强化石2</v>
      </c>
      <c r="FZ1472" s="101">
        <f t="shared" si="662"/>
        <v>5</v>
      </c>
      <c r="GA1472" s="101">
        <f t="shared" si="667"/>
        <v>0.06</v>
      </c>
      <c r="GB1472" s="101">
        <f t="shared" si="668"/>
        <v>1</v>
      </c>
      <c r="GC1472" s="101">
        <f t="shared" si="669"/>
        <v>25</v>
      </c>
      <c r="GD1472" s="101">
        <f t="shared" si="670"/>
        <v>0</v>
      </c>
      <c r="GE1472" s="101">
        <f t="shared" si="671"/>
        <v>1</v>
      </c>
      <c r="GF1472" s="101">
        <f t="shared" si="672"/>
        <v>6</v>
      </c>
      <c r="GG1472" s="101">
        <f t="shared" si="673"/>
        <v>2.9600000000000001E-2</v>
      </c>
      <c r="GH1472" s="101">
        <f t="shared" si="674"/>
        <v>1</v>
      </c>
      <c r="GI1472" s="101">
        <f t="shared" si="675"/>
        <v>12</v>
      </c>
      <c r="GJ1472" s="101">
        <f t="shared" si="676"/>
        <v>0.1186</v>
      </c>
      <c r="GK1472" s="101">
        <f t="shared" si="677"/>
        <v>1</v>
      </c>
      <c r="GL1472" s="101">
        <f t="shared" si="678"/>
        <v>25</v>
      </c>
    </row>
    <row r="1473" spans="170:194" ht="16.5" x14ac:dyDescent="0.2">
      <c r="FN1473" s="101">
        <v>1468</v>
      </c>
      <c r="FO1473" s="101">
        <f t="shared" si="663"/>
        <v>25</v>
      </c>
      <c r="FP1473" s="101">
        <f t="shared" si="656"/>
        <v>19</v>
      </c>
      <c r="FQ1473" s="14">
        <f t="shared" si="657"/>
        <v>5</v>
      </c>
      <c r="FR1473" s="101" t="str">
        <f t="shared" si="664"/>
        <v>吕布专属武器-魂珠-3 7级</v>
      </c>
      <c r="FS1473" s="101">
        <f t="shared" si="665"/>
        <v>3</v>
      </c>
      <c r="FT1473" s="101">
        <f t="shared" si="666"/>
        <v>7</v>
      </c>
      <c r="FU1473" s="101" t="str">
        <f t="shared" si="658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59"/>
        <v>专属强化石1</v>
      </c>
      <c r="FX1473" s="101">
        <f t="shared" si="660"/>
        <v>12</v>
      </c>
      <c r="FY1473" s="101" t="str">
        <f t="shared" si="661"/>
        <v>专属强化石2</v>
      </c>
      <c r="FZ1473" s="101">
        <f t="shared" si="662"/>
        <v>6</v>
      </c>
      <c r="GA1473" s="101">
        <f t="shared" si="667"/>
        <v>0.04</v>
      </c>
      <c r="GB1473" s="101">
        <f t="shared" si="668"/>
        <v>1</v>
      </c>
      <c r="GC1473" s="101">
        <f t="shared" si="669"/>
        <v>34</v>
      </c>
      <c r="GD1473" s="101">
        <f t="shared" si="670"/>
        <v>0</v>
      </c>
      <c r="GE1473" s="101">
        <f t="shared" si="671"/>
        <v>1</v>
      </c>
      <c r="GF1473" s="101">
        <f t="shared" si="672"/>
        <v>8</v>
      </c>
      <c r="GG1473" s="101">
        <f t="shared" si="673"/>
        <v>2.1999999999999999E-2</v>
      </c>
      <c r="GH1473" s="101">
        <f t="shared" si="674"/>
        <v>1</v>
      </c>
      <c r="GI1473" s="101">
        <f t="shared" si="675"/>
        <v>16</v>
      </c>
      <c r="GJ1473" s="101">
        <f t="shared" si="676"/>
        <v>8.8099999999999998E-2</v>
      </c>
      <c r="GK1473" s="101">
        <f t="shared" si="677"/>
        <v>1</v>
      </c>
      <c r="GL1473" s="101">
        <f t="shared" si="678"/>
        <v>34</v>
      </c>
    </row>
    <row r="1474" spans="170:194" ht="16.5" x14ac:dyDescent="0.2">
      <c r="FN1474" s="101">
        <v>1469</v>
      </c>
      <c r="FO1474" s="101">
        <f t="shared" si="663"/>
        <v>26</v>
      </c>
      <c r="FP1474" s="101">
        <f t="shared" si="656"/>
        <v>19</v>
      </c>
      <c r="FQ1474" s="14">
        <f t="shared" si="657"/>
        <v>5</v>
      </c>
      <c r="FR1474" s="101" t="str">
        <f t="shared" si="664"/>
        <v>吕布专属武器-魂珠-3 8级</v>
      </c>
      <c r="FS1474" s="101">
        <f t="shared" si="665"/>
        <v>3</v>
      </c>
      <c r="FT1474" s="101">
        <f t="shared" si="666"/>
        <v>8</v>
      </c>
      <c r="FU1474" s="101" t="str">
        <f t="shared" si="658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59"/>
        <v>专属强化石1</v>
      </c>
      <c r="FX1474" s="101">
        <f t="shared" si="660"/>
        <v>16</v>
      </c>
      <c r="FY1474" s="101" t="str">
        <f t="shared" si="661"/>
        <v>专属强化石2</v>
      </c>
      <c r="FZ1474" s="101">
        <f t="shared" si="662"/>
        <v>8</v>
      </c>
      <c r="GA1474" s="101">
        <f t="shared" si="667"/>
        <v>0.04</v>
      </c>
      <c r="GB1474" s="101">
        <f t="shared" si="668"/>
        <v>1</v>
      </c>
      <c r="GC1474" s="101">
        <f t="shared" si="669"/>
        <v>41</v>
      </c>
      <c r="GD1474" s="101">
        <f t="shared" si="670"/>
        <v>0</v>
      </c>
      <c r="GE1474" s="101">
        <f t="shared" si="671"/>
        <v>1</v>
      </c>
      <c r="GF1474" s="101">
        <f t="shared" si="672"/>
        <v>10</v>
      </c>
      <c r="GG1474" s="101">
        <f t="shared" si="673"/>
        <v>1.8100000000000002E-2</v>
      </c>
      <c r="GH1474" s="101">
        <f t="shared" si="674"/>
        <v>1</v>
      </c>
      <c r="GI1474" s="101">
        <f t="shared" si="675"/>
        <v>19</v>
      </c>
      <c r="GJ1474" s="101">
        <f t="shared" si="676"/>
        <v>7.2499999999999995E-2</v>
      </c>
      <c r="GK1474" s="101">
        <f t="shared" si="677"/>
        <v>1</v>
      </c>
      <c r="GL1474" s="101">
        <f t="shared" si="678"/>
        <v>41</v>
      </c>
    </row>
    <row r="1475" spans="170:194" ht="16.5" x14ac:dyDescent="0.2">
      <c r="FN1475" s="101">
        <v>1470</v>
      </c>
      <c r="FO1475" s="101">
        <f t="shared" si="663"/>
        <v>27</v>
      </c>
      <c r="FP1475" s="101">
        <f t="shared" si="656"/>
        <v>19</v>
      </c>
      <c r="FQ1475" s="14">
        <f t="shared" si="657"/>
        <v>5</v>
      </c>
      <c r="FR1475" s="101" t="str">
        <f t="shared" si="664"/>
        <v>吕布专属武器-魂珠-3 9级</v>
      </c>
      <c r="FS1475" s="101">
        <f t="shared" si="665"/>
        <v>3</v>
      </c>
      <c r="FT1475" s="101">
        <f t="shared" si="666"/>
        <v>9</v>
      </c>
      <c r="FU1475" s="101" t="str">
        <f t="shared" si="658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59"/>
        <v>专属强化石1</v>
      </c>
      <c r="FX1475" s="101">
        <f t="shared" si="660"/>
        <v>20</v>
      </c>
      <c r="FY1475" s="101" t="str">
        <f t="shared" si="661"/>
        <v>专属强化石2</v>
      </c>
      <c r="FZ1475" s="101">
        <f t="shared" si="662"/>
        <v>10</v>
      </c>
      <c r="GA1475" s="101">
        <f t="shared" si="667"/>
        <v>0.03</v>
      </c>
      <c r="GB1475" s="101">
        <f t="shared" si="668"/>
        <v>1</v>
      </c>
      <c r="GC1475" s="101">
        <f t="shared" si="669"/>
        <v>54</v>
      </c>
      <c r="GD1475" s="101">
        <f t="shared" si="670"/>
        <v>0</v>
      </c>
      <c r="GE1475" s="101">
        <f t="shared" si="671"/>
        <v>1</v>
      </c>
      <c r="GF1475" s="101">
        <f t="shared" si="672"/>
        <v>12</v>
      </c>
      <c r="GG1475" s="101">
        <f t="shared" si="673"/>
        <v>1.4E-2</v>
      </c>
      <c r="GH1475" s="101">
        <f t="shared" si="674"/>
        <v>1</v>
      </c>
      <c r="GI1475" s="101">
        <f t="shared" si="675"/>
        <v>25</v>
      </c>
      <c r="GJ1475" s="101">
        <f t="shared" si="676"/>
        <v>5.6000000000000001E-2</v>
      </c>
      <c r="GK1475" s="101">
        <f t="shared" si="677"/>
        <v>1</v>
      </c>
      <c r="GL1475" s="101">
        <f t="shared" si="678"/>
        <v>54</v>
      </c>
    </row>
    <row r="1476" spans="170:194" ht="16.5" x14ac:dyDescent="0.2">
      <c r="FN1476" s="101">
        <v>1471</v>
      </c>
      <c r="FO1476" s="101">
        <f t="shared" si="663"/>
        <v>0</v>
      </c>
      <c r="FP1476" s="101">
        <f t="shared" si="656"/>
        <v>19</v>
      </c>
      <c r="FQ1476" s="14">
        <f t="shared" si="657"/>
        <v>5</v>
      </c>
      <c r="FR1476" s="101" t="str">
        <f t="shared" si="664"/>
        <v>吕布专属武器-魂珠-4 0级</v>
      </c>
      <c r="FS1476" s="101">
        <f t="shared" si="665"/>
        <v>4</v>
      </c>
      <c r="FT1476" s="101">
        <f t="shared" si="666"/>
        <v>0</v>
      </c>
      <c r="FU1476" s="101" t="str">
        <f t="shared" si="658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59"/>
        <v/>
      </c>
      <c r="FX1476" s="101" t="str">
        <f t="shared" si="660"/>
        <v/>
      </c>
      <c r="FY1476" s="101" t="str">
        <f t="shared" si="661"/>
        <v/>
      </c>
      <c r="FZ1476" s="101" t="str">
        <f t="shared" si="662"/>
        <v/>
      </c>
      <c r="GA1476" s="101" t="str">
        <f t="shared" si="667"/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2"/>
        <v/>
      </c>
      <c r="GG1476" s="101" t="str">
        <f t="shared" si="673"/>
        <v/>
      </c>
      <c r="GH1476" s="101" t="str">
        <f t="shared" si="674"/>
        <v/>
      </c>
      <c r="GI1476" s="101" t="str">
        <f t="shared" si="675"/>
        <v/>
      </c>
      <c r="GJ1476" s="101" t="str">
        <f t="shared" si="676"/>
        <v/>
      </c>
      <c r="GK1476" s="101" t="str">
        <f t="shared" si="677"/>
        <v/>
      </c>
      <c r="GL1476" s="101" t="str">
        <f t="shared" si="678"/>
        <v/>
      </c>
    </row>
    <row r="1477" spans="170:194" ht="16.5" x14ac:dyDescent="0.2">
      <c r="FN1477" s="101">
        <v>1472</v>
      </c>
      <c r="FO1477" s="101">
        <f t="shared" si="663"/>
        <v>28</v>
      </c>
      <c r="FP1477" s="101">
        <f t="shared" si="656"/>
        <v>19</v>
      </c>
      <c r="FQ1477" s="14">
        <f t="shared" si="657"/>
        <v>5</v>
      </c>
      <c r="FR1477" s="101" t="str">
        <f t="shared" si="664"/>
        <v>吕布专属武器-魂珠-4 1级</v>
      </c>
      <c r="FS1477" s="101">
        <f t="shared" si="665"/>
        <v>4</v>
      </c>
      <c r="FT1477" s="101">
        <f t="shared" si="666"/>
        <v>1</v>
      </c>
      <c r="FU1477" s="101" t="str">
        <f t="shared" si="658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59"/>
        <v>专属强化石2</v>
      </c>
      <c r="FX1477" s="101">
        <f t="shared" si="660"/>
        <v>3</v>
      </c>
      <c r="FY1477" s="101" t="str">
        <f t="shared" si="661"/>
        <v>专属强化石3</v>
      </c>
      <c r="FZ1477" s="101">
        <f t="shared" si="662"/>
        <v>1</v>
      </c>
      <c r="GA1477" s="101">
        <f t="shared" si="667"/>
        <v>0.2</v>
      </c>
      <c r="GB1477" s="101">
        <f t="shared" si="668"/>
        <v>1</v>
      </c>
      <c r="GC1477" s="101">
        <f t="shared" si="669"/>
        <v>7</v>
      </c>
      <c r="GD1477" s="101">
        <f t="shared" si="670"/>
        <v>0</v>
      </c>
      <c r="GE1477" s="101">
        <f t="shared" si="671"/>
        <v>1</v>
      </c>
      <c r="GF1477" s="101">
        <f t="shared" si="672"/>
        <v>2</v>
      </c>
      <c r="GG1477" s="101">
        <f t="shared" si="673"/>
        <v>0.1012</v>
      </c>
      <c r="GH1477" s="101">
        <f t="shared" si="674"/>
        <v>1</v>
      </c>
      <c r="GI1477" s="101">
        <f t="shared" si="675"/>
        <v>3</v>
      </c>
      <c r="GJ1477" s="101">
        <f t="shared" si="676"/>
        <v>0.40479999999999999</v>
      </c>
      <c r="GK1477" s="101">
        <f t="shared" si="677"/>
        <v>1</v>
      </c>
      <c r="GL1477" s="101">
        <f t="shared" si="678"/>
        <v>7</v>
      </c>
    </row>
    <row r="1478" spans="170:194" ht="16.5" x14ac:dyDescent="0.2">
      <c r="FN1478" s="101">
        <v>1473</v>
      </c>
      <c r="FO1478" s="101">
        <f t="shared" si="663"/>
        <v>29</v>
      </c>
      <c r="FP1478" s="101">
        <f t="shared" si="656"/>
        <v>19</v>
      </c>
      <c r="FQ1478" s="14">
        <f t="shared" si="657"/>
        <v>5</v>
      </c>
      <c r="FR1478" s="101" t="str">
        <f t="shared" si="664"/>
        <v>吕布专属武器-魂珠-4 2级</v>
      </c>
      <c r="FS1478" s="101">
        <f t="shared" si="665"/>
        <v>4</v>
      </c>
      <c r="FT1478" s="101">
        <f t="shared" si="666"/>
        <v>2</v>
      </c>
      <c r="FU1478" s="101" t="str">
        <f t="shared" si="658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59"/>
        <v>专属强化石2</v>
      </c>
      <c r="FX1478" s="101">
        <f t="shared" si="660"/>
        <v>3</v>
      </c>
      <c r="FY1478" s="101" t="str">
        <f t="shared" si="661"/>
        <v>专属强化石3</v>
      </c>
      <c r="FZ1478" s="101">
        <f t="shared" si="662"/>
        <v>1</v>
      </c>
      <c r="GA1478" s="101">
        <f t="shared" si="667"/>
        <v>0.1</v>
      </c>
      <c r="GB1478" s="101">
        <f t="shared" si="668"/>
        <v>1</v>
      </c>
      <c r="GC1478" s="101">
        <f t="shared" si="669"/>
        <v>15</v>
      </c>
      <c r="GD1478" s="101">
        <f t="shared" si="670"/>
        <v>0</v>
      </c>
      <c r="GE1478" s="101">
        <f t="shared" si="671"/>
        <v>1</v>
      </c>
      <c r="GF1478" s="101">
        <f t="shared" si="672"/>
        <v>3</v>
      </c>
      <c r="GG1478" s="101">
        <f t="shared" si="673"/>
        <v>5.0599999999999999E-2</v>
      </c>
      <c r="GH1478" s="101">
        <f t="shared" si="674"/>
        <v>1</v>
      </c>
      <c r="GI1478" s="101">
        <f t="shared" si="675"/>
        <v>7</v>
      </c>
      <c r="GJ1478" s="101">
        <f t="shared" si="676"/>
        <v>0.2024</v>
      </c>
      <c r="GK1478" s="101">
        <f t="shared" si="677"/>
        <v>1</v>
      </c>
      <c r="GL1478" s="101">
        <f t="shared" si="678"/>
        <v>15</v>
      </c>
    </row>
    <row r="1479" spans="170:194" ht="16.5" x14ac:dyDescent="0.2">
      <c r="FN1479" s="101">
        <v>1474</v>
      </c>
      <c r="FO1479" s="101">
        <f t="shared" si="663"/>
        <v>30</v>
      </c>
      <c r="FP1479" s="101">
        <f t="shared" ref="FP1479:FP1542" si="679">INT((FN1479-1)/80+1)</f>
        <v>19</v>
      </c>
      <c r="FQ1479" s="14">
        <f t="shared" ref="FQ1479:FQ1542" si="680">INDEX($FJ$6:$FJ$26,FP1479)</f>
        <v>5</v>
      </c>
      <c r="FR1479" s="101" t="str">
        <f t="shared" si="664"/>
        <v>吕布专属武器-魂珠-4 3级</v>
      </c>
      <c r="FS1479" s="101">
        <f t="shared" si="665"/>
        <v>4</v>
      </c>
      <c r="FT1479" s="101">
        <f t="shared" si="666"/>
        <v>3</v>
      </c>
      <c r="FU1479" s="101" t="str">
        <f t="shared" ref="FU1479:FU1542" si="681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82">IF($FT1479&gt;0,IF(INDEX($EI$6:$EI$77,$FO1479)&gt;=FW$3,INDEX(EL$6:EL$77,$FO1479),""),"")</f>
        <v>专属强化石2</v>
      </c>
      <c r="FX1479" s="101">
        <f t="shared" ref="FX1479:FX1542" si="683">IF($FT1479&gt;0,IF(INDEX($EI$6:$EI$77,$FO1479)&gt;=FX$3,INDEX(EM$6:EM$77,$FO1479),""),"")</f>
        <v>3</v>
      </c>
      <c r="FY1479" s="101" t="str">
        <f t="shared" ref="FY1479:FY1542" si="684">IF($FT1479&gt;0,IF(INDEX($EI$6:$EI$77,$FO1479)&gt;=FY$3,INDEX(EN$6:EN$77,$FO1479),""),"")</f>
        <v>专属强化石3</v>
      </c>
      <c r="FZ1479" s="101">
        <f t="shared" ref="FZ1479:FZ1542" si="685">IF($FT1479&gt;0,IF(INDEX($EI$6:$EI$77,$FO1479)&gt;=FZ$3,INDEX(EO$6:EO$77,$FO1479),""),"")</f>
        <v>1</v>
      </c>
      <c r="GA1479" s="101">
        <f t="shared" si="667"/>
        <v>7.0000000000000007E-2</v>
      </c>
      <c r="GB1479" s="101">
        <f t="shared" si="668"/>
        <v>1</v>
      </c>
      <c r="GC1479" s="101">
        <f t="shared" si="669"/>
        <v>22</v>
      </c>
      <c r="GD1479" s="101">
        <f t="shared" si="670"/>
        <v>0</v>
      </c>
      <c r="GE1479" s="101">
        <f t="shared" si="671"/>
        <v>1</v>
      </c>
      <c r="GF1479" s="101">
        <f t="shared" si="672"/>
        <v>5</v>
      </c>
      <c r="GG1479" s="101">
        <f t="shared" si="673"/>
        <v>3.3700000000000001E-2</v>
      </c>
      <c r="GH1479" s="101">
        <f t="shared" si="674"/>
        <v>1</v>
      </c>
      <c r="GI1479" s="101">
        <f t="shared" si="675"/>
        <v>10</v>
      </c>
      <c r="GJ1479" s="101">
        <f t="shared" si="676"/>
        <v>0.13489999999999999</v>
      </c>
      <c r="GK1479" s="101">
        <f t="shared" si="677"/>
        <v>1</v>
      </c>
      <c r="GL1479" s="101">
        <f t="shared" si="678"/>
        <v>22</v>
      </c>
    </row>
    <row r="1480" spans="170:194" ht="16.5" x14ac:dyDescent="0.2">
      <c r="FN1480" s="101">
        <v>1475</v>
      </c>
      <c r="FO1480" s="101">
        <f t="shared" si="663"/>
        <v>31</v>
      </c>
      <c r="FP1480" s="101">
        <f t="shared" si="679"/>
        <v>19</v>
      </c>
      <c r="FQ1480" s="14">
        <f t="shared" si="680"/>
        <v>5</v>
      </c>
      <c r="FR1480" s="101" t="str">
        <f t="shared" si="664"/>
        <v>吕布专属武器-魂珠-4 4级</v>
      </c>
      <c r="FS1480" s="101">
        <f t="shared" si="665"/>
        <v>4</v>
      </c>
      <c r="FT1480" s="101">
        <f t="shared" si="666"/>
        <v>4</v>
      </c>
      <c r="FU1480" s="101" t="str">
        <f t="shared" si="681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82"/>
        <v>专属强化石2</v>
      </c>
      <c r="FX1480" s="101">
        <f t="shared" si="683"/>
        <v>5</v>
      </c>
      <c r="FY1480" s="101" t="str">
        <f t="shared" si="684"/>
        <v>专属强化石3</v>
      </c>
      <c r="FZ1480" s="101">
        <f t="shared" si="685"/>
        <v>2</v>
      </c>
      <c r="GA1480" s="101">
        <f t="shared" si="667"/>
        <v>0.08</v>
      </c>
      <c r="GB1480" s="101">
        <f t="shared" si="668"/>
        <v>1</v>
      </c>
      <c r="GC1480" s="101">
        <f t="shared" si="669"/>
        <v>19</v>
      </c>
      <c r="GD1480" s="101">
        <f t="shared" si="670"/>
        <v>0</v>
      </c>
      <c r="GE1480" s="101">
        <f t="shared" si="671"/>
        <v>1</v>
      </c>
      <c r="GF1480" s="101">
        <f t="shared" si="672"/>
        <v>4</v>
      </c>
      <c r="GG1480" s="101">
        <f t="shared" si="673"/>
        <v>4.0500000000000001E-2</v>
      </c>
      <c r="GH1480" s="101">
        <f t="shared" si="674"/>
        <v>1</v>
      </c>
      <c r="GI1480" s="101">
        <f t="shared" si="675"/>
        <v>9</v>
      </c>
      <c r="GJ1480" s="101">
        <f t="shared" si="676"/>
        <v>0.16189999999999999</v>
      </c>
      <c r="GK1480" s="101">
        <f t="shared" si="677"/>
        <v>1</v>
      </c>
      <c r="GL1480" s="101">
        <f t="shared" si="678"/>
        <v>19</v>
      </c>
    </row>
    <row r="1481" spans="170:194" ht="16.5" x14ac:dyDescent="0.2">
      <c r="FN1481" s="101">
        <v>1476</v>
      </c>
      <c r="FO1481" s="101">
        <f t="shared" si="663"/>
        <v>32</v>
      </c>
      <c r="FP1481" s="101">
        <f t="shared" si="679"/>
        <v>19</v>
      </c>
      <c r="FQ1481" s="14">
        <f t="shared" si="680"/>
        <v>5</v>
      </c>
      <c r="FR1481" s="101" t="str">
        <f t="shared" si="664"/>
        <v>吕布专属武器-魂珠-4 5级</v>
      </c>
      <c r="FS1481" s="101">
        <f t="shared" si="665"/>
        <v>4</v>
      </c>
      <c r="FT1481" s="101">
        <f t="shared" si="666"/>
        <v>5</v>
      </c>
      <c r="FU1481" s="101" t="str">
        <f t="shared" si="681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82"/>
        <v>专属强化石2</v>
      </c>
      <c r="FX1481" s="101">
        <f t="shared" si="683"/>
        <v>5</v>
      </c>
      <c r="FY1481" s="101" t="str">
        <f t="shared" si="684"/>
        <v>专属强化石3</v>
      </c>
      <c r="FZ1481" s="101">
        <f t="shared" si="685"/>
        <v>2</v>
      </c>
      <c r="GA1481" s="101">
        <f t="shared" si="667"/>
        <v>0.05</v>
      </c>
      <c r="GB1481" s="101">
        <f t="shared" si="668"/>
        <v>1</v>
      </c>
      <c r="GC1481" s="101">
        <f t="shared" si="669"/>
        <v>30</v>
      </c>
      <c r="GD1481" s="101">
        <f t="shared" si="670"/>
        <v>0</v>
      </c>
      <c r="GE1481" s="101">
        <f t="shared" si="671"/>
        <v>1</v>
      </c>
      <c r="GF1481" s="101">
        <f t="shared" si="672"/>
        <v>7</v>
      </c>
      <c r="GG1481" s="101">
        <f t="shared" si="673"/>
        <v>2.53E-2</v>
      </c>
      <c r="GH1481" s="101">
        <f t="shared" si="674"/>
        <v>1</v>
      </c>
      <c r="GI1481" s="101">
        <f t="shared" si="675"/>
        <v>14</v>
      </c>
      <c r="GJ1481" s="101">
        <f t="shared" si="676"/>
        <v>0.1012</v>
      </c>
      <c r="GK1481" s="101">
        <f t="shared" si="677"/>
        <v>1</v>
      </c>
      <c r="GL1481" s="101">
        <f t="shared" si="678"/>
        <v>30</v>
      </c>
    </row>
    <row r="1482" spans="170:194" ht="16.5" x14ac:dyDescent="0.2">
      <c r="FN1482" s="101">
        <v>1477</v>
      </c>
      <c r="FO1482" s="101">
        <f t="shared" si="663"/>
        <v>33</v>
      </c>
      <c r="FP1482" s="101">
        <f t="shared" si="679"/>
        <v>19</v>
      </c>
      <c r="FQ1482" s="14">
        <f t="shared" si="680"/>
        <v>5</v>
      </c>
      <c r="FR1482" s="101" t="str">
        <f t="shared" si="664"/>
        <v>吕布专属武器-魂珠-4 6级</v>
      </c>
      <c r="FS1482" s="101">
        <f t="shared" si="665"/>
        <v>4</v>
      </c>
      <c r="FT1482" s="101">
        <f t="shared" si="666"/>
        <v>6</v>
      </c>
      <c r="FU1482" s="101" t="str">
        <f t="shared" si="681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82"/>
        <v>专属强化石2</v>
      </c>
      <c r="FX1482" s="101">
        <f t="shared" si="683"/>
        <v>5</v>
      </c>
      <c r="FY1482" s="101" t="str">
        <f t="shared" si="684"/>
        <v>专属强化石3</v>
      </c>
      <c r="FZ1482" s="101">
        <f t="shared" si="685"/>
        <v>2</v>
      </c>
      <c r="GA1482" s="101">
        <f t="shared" si="667"/>
        <v>0.03</v>
      </c>
      <c r="GB1482" s="101">
        <f t="shared" si="668"/>
        <v>1</v>
      </c>
      <c r="GC1482" s="101">
        <f t="shared" si="669"/>
        <v>48</v>
      </c>
      <c r="GD1482" s="101">
        <f t="shared" si="670"/>
        <v>0</v>
      </c>
      <c r="GE1482" s="101">
        <f t="shared" si="671"/>
        <v>1</v>
      </c>
      <c r="GF1482" s="101">
        <f t="shared" si="672"/>
        <v>11</v>
      </c>
      <c r="GG1482" s="101">
        <f t="shared" si="673"/>
        <v>1.5599999999999999E-2</v>
      </c>
      <c r="GH1482" s="101">
        <f t="shared" si="674"/>
        <v>1</v>
      </c>
      <c r="GI1482" s="101">
        <f t="shared" si="675"/>
        <v>22</v>
      </c>
      <c r="GJ1482" s="101">
        <f t="shared" si="676"/>
        <v>6.2300000000000001E-2</v>
      </c>
      <c r="GK1482" s="101">
        <f t="shared" si="677"/>
        <v>1</v>
      </c>
      <c r="GL1482" s="101">
        <f t="shared" si="678"/>
        <v>48</v>
      </c>
    </row>
    <row r="1483" spans="170:194" ht="16.5" x14ac:dyDescent="0.2">
      <c r="FN1483" s="101">
        <v>1478</v>
      </c>
      <c r="FO1483" s="101">
        <f t="shared" si="663"/>
        <v>34</v>
      </c>
      <c r="FP1483" s="101">
        <f t="shared" si="679"/>
        <v>19</v>
      </c>
      <c r="FQ1483" s="14">
        <f t="shared" si="680"/>
        <v>5</v>
      </c>
      <c r="FR1483" s="101" t="str">
        <f t="shared" si="664"/>
        <v>吕布专属武器-魂珠-4 7级</v>
      </c>
      <c r="FS1483" s="101">
        <f t="shared" si="665"/>
        <v>4</v>
      </c>
      <c r="FT1483" s="101">
        <f t="shared" si="666"/>
        <v>7</v>
      </c>
      <c r="FU1483" s="101" t="str">
        <f t="shared" si="681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82"/>
        <v>专属强化石2</v>
      </c>
      <c r="FX1483" s="101">
        <f t="shared" si="683"/>
        <v>8</v>
      </c>
      <c r="FY1483" s="101" t="str">
        <f t="shared" si="684"/>
        <v>专属强化石3</v>
      </c>
      <c r="FZ1483" s="101">
        <f t="shared" si="685"/>
        <v>3</v>
      </c>
      <c r="GA1483" s="101">
        <f t="shared" si="667"/>
        <v>0.03</v>
      </c>
      <c r="GB1483" s="101">
        <f t="shared" si="668"/>
        <v>1</v>
      </c>
      <c r="GC1483" s="101">
        <f t="shared" si="669"/>
        <v>52</v>
      </c>
      <c r="GD1483" s="101">
        <f t="shared" si="670"/>
        <v>0</v>
      </c>
      <c r="GE1483" s="101">
        <f t="shared" si="671"/>
        <v>1</v>
      </c>
      <c r="GF1483" s="101">
        <f t="shared" si="672"/>
        <v>12</v>
      </c>
      <c r="GG1483" s="101">
        <f t="shared" si="673"/>
        <v>1.4500000000000001E-2</v>
      </c>
      <c r="GH1483" s="101">
        <f t="shared" si="674"/>
        <v>1</v>
      </c>
      <c r="GI1483" s="101">
        <f t="shared" si="675"/>
        <v>24</v>
      </c>
      <c r="GJ1483" s="101">
        <f t="shared" si="676"/>
        <v>5.7799999999999997E-2</v>
      </c>
      <c r="GK1483" s="101">
        <f t="shared" si="677"/>
        <v>1</v>
      </c>
      <c r="GL1483" s="101">
        <f t="shared" si="678"/>
        <v>52</v>
      </c>
    </row>
    <row r="1484" spans="170:194" ht="16.5" x14ac:dyDescent="0.2">
      <c r="FN1484" s="101">
        <v>1479</v>
      </c>
      <c r="FO1484" s="101">
        <f t="shared" si="663"/>
        <v>35</v>
      </c>
      <c r="FP1484" s="101">
        <f t="shared" si="679"/>
        <v>19</v>
      </c>
      <c r="FQ1484" s="14">
        <f t="shared" si="680"/>
        <v>5</v>
      </c>
      <c r="FR1484" s="101" t="str">
        <f t="shared" si="664"/>
        <v>吕布专属武器-魂珠-4 8级</v>
      </c>
      <c r="FS1484" s="101">
        <f t="shared" si="665"/>
        <v>4</v>
      </c>
      <c r="FT1484" s="101">
        <f t="shared" si="666"/>
        <v>8</v>
      </c>
      <c r="FU1484" s="101" t="str">
        <f t="shared" si="681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82"/>
        <v>专属强化石2</v>
      </c>
      <c r="FX1484" s="101">
        <f t="shared" si="683"/>
        <v>11</v>
      </c>
      <c r="FY1484" s="101" t="str">
        <f t="shared" si="684"/>
        <v>专属强化石3</v>
      </c>
      <c r="FZ1484" s="101">
        <f t="shared" si="685"/>
        <v>4</v>
      </c>
      <c r="GA1484" s="101">
        <f t="shared" si="667"/>
        <v>0.02</v>
      </c>
      <c r="GB1484" s="101">
        <f t="shared" si="668"/>
        <v>1</v>
      </c>
      <c r="GC1484" s="101">
        <f t="shared" si="669"/>
        <v>63</v>
      </c>
      <c r="GD1484" s="101">
        <f t="shared" si="670"/>
        <v>0</v>
      </c>
      <c r="GE1484" s="101">
        <f t="shared" si="671"/>
        <v>1</v>
      </c>
      <c r="GF1484" s="101">
        <f t="shared" si="672"/>
        <v>15</v>
      </c>
      <c r="GG1484" s="101">
        <f t="shared" si="673"/>
        <v>1.1900000000000001E-2</v>
      </c>
      <c r="GH1484" s="101">
        <f t="shared" si="674"/>
        <v>1</v>
      </c>
      <c r="GI1484" s="101">
        <f t="shared" si="675"/>
        <v>29</v>
      </c>
      <c r="GJ1484" s="101">
        <f t="shared" si="676"/>
        <v>4.7600000000000003E-2</v>
      </c>
      <c r="GK1484" s="101">
        <f t="shared" si="677"/>
        <v>1</v>
      </c>
      <c r="GL1484" s="101">
        <f t="shared" si="678"/>
        <v>63</v>
      </c>
    </row>
    <row r="1485" spans="170:194" ht="16.5" x14ac:dyDescent="0.2">
      <c r="FN1485" s="101">
        <v>1480</v>
      </c>
      <c r="FO1485" s="101">
        <f t="shared" si="663"/>
        <v>36</v>
      </c>
      <c r="FP1485" s="101">
        <f t="shared" si="679"/>
        <v>19</v>
      </c>
      <c r="FQ1485" s="14">
        <f t="shared" si="680"/>
        <v>5</v>
      </c>
      <c r="FR1485" s="101" t="str">
        <f t="shared" si="664"/>
        <v>吕布专属武器-魂珠-4 9级</v>
      </c>
      <c r="FS1485" s="101">
        <f t="shared" si="665"/>
        <v>4</v>
      </c>
      <c r="FT1485" s="101">
        <f t="shared" si="666"/>
        <v>9</v>
      </c>
      <c r="FU1485" s="101" t="str">
        <f t="shared" si="681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82"/>
        <v>专属强化石2</v>
      </c>
      <c r="FX1485" s="101">
        <f t="shared" si="683"/>
        <v>16</v>
      </c>
      <c r="FY1485" s="101" t="str">
        <f t="shared" si="684"/>
        <v>专属强化石3</v>
      </c>
      <c r="FZ1485" s="101">
        <f t="shared" si="685"/>
        <v>6</v>
      </c>
      <c r="GA1485" s="101">
        <f t="shared" si="667"/>
        <v>0.02</v>
      </c>
      <c r="GB1485" s="101">
        <f t="shared" si="668"/>
        <v>1</v>
      </c>
      <c r="GC1485" s="101">
        <f t="shared" si="669"/>
        <v>68</v>
      </c>
      <c r="GD1485" s="101">
        <f t="shared" si="670"/>
        <v>0</v>
      </c>
      <c r="GE1485" s="101">
        <f t="shared" si="671"/>
        <v>1</v>
      </c>
      <c r="GF1485" s="101">
        <f t="shared" si="672"/>
        <v>16</v>
      </c>
      <c r="GG1485" s="101">
        <f t="shared" si="673"/>
        <v>1.0999999999999999E-2</v>
      </c>
      <c r="GH1485" s="101">
        <f t="shared" si="674"/>
        <v>1</v>
      </c>
      <c r="GI1485" s="101">
        <f t="shared" si="675"/>
        <v>32</v>
      </c>
      <c r="GJ1485" s="101">
        <f t="shared" si="676"/>
        <v>4.4200000000000003E-2</v>
      </c>
      <c r="GK1485" s="101">
        <f t="shared" si="677"/>
        <v>1</v>
      </c>
      <c r="GL1485" s="101">
        <f t="shared" si="678"/>
        <v>68</v>
      </c>
    </row>
    <row r="1486" spans="170:194" ht="16.5" x14ac:dyDescent="0.2">
      <c r="FN1486" s="101">
        <v>1481</v>
      </c>
      <c r="FO1486" s="101">
        <f t="shared" si="663"/>
        <v>0</v>
      </c>
      <c r="FP1486" s="101">
        <f t="shared" si="679"/>
        <v>19</v>
      </c>
      <c r="FQ1486" s="14">
        <f t="shared" si="680"/>
        <v>5</v>
      </c>
      <c r="FR1486" s="101" t="str">
        <f t="shared" si="664"/>
        <v>吕布专属武器-魂珠-5 0级</v>
      </c>
      <c r="FS1486" s="101">
        <f t="shared" si="665"/>
        <v>5</v>
      </c>
      <c r="FT1486" s="101">
        <f t="shared" si="666"/>
        <v>0</v>
      </c>
      <c r="FU1486" s="101" t="str">
        <f t="shared" si="681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82"/>
        <v/>
      </c>
      <c r="FX1486" s="101" t="str">
        <f t="shared" si="683"/>
        <v/>
      </c>
      <c r="FY1486" s="101" t="str">
        <f t="shared" si="684"/>
        <v/>
      </c>
      <c r="FZ1486" s="101" t="str">
        <f t="shared" si="685"/>
        <v/>
      </c>
      <c r="GA1486" s="101" t="str">
        <f t="shared" si="667"/>
        <v/>
      </c>
      <c r="GB1486" s="101" t="str">
        <f t="shared" si="668"/>
        <v/>
      </c>
      <c r="GC1486" s="101" t="str">
        <f t="shared" si="669"/>
        <v/>
      </c>
      <c r="GD1486" s="101" t="str">
        <f t="shared" si="670"/>
        <v/>
      </c>
      <c r="GE1486" s="101" t="str">
        <f t="shared" si="671"/>
        <v/>
      </c>
      <c r="GF1486" s="101" t="str">
        <f t="shared" si="672"/>
        <v/>
      </c>
      <c r="GG1486" s="101" t="str">
        <f t="shared" si="673"/>
        <v/>
      </c>
      <c r="GH1486" s="101" t="str">
        <f t="shared" si="674"/>
        <v/>
      </c>
      <c r="GI1486" s="101" t="str">
        <f t="shared" si="675"/>
        <v/>
      </c>
      <c r="GJ1486" s="101" t="str">
        <f t="shared" si="676"/>
        <v/>
      </c>
      <c r="GK1486" s="101" t="str">
        <f t="shared" si="677"/>
        <v/>
      </c>
      <c r="GL1486" s="101" t="str">
        <f t="shared" si="678"/>
        <v/>
      </c>
    </row>
    <row r="1487" spans="170:194" ht="16.5" x14ac:dyDescent="0.2">
      <c r="FN1487" s="101">
        <v>1482</v>
      </c>
      <c r="FO1487" s="101">
        <f t="shared" si="663"/>
        <v>37</v>
      </c>
      <c r="FP1487" s="101">
        <f t="shared" si="679"/>
        <v>19</v>
      </c>
      <c r="FQ1487" s="14">
        <f t="shared" si="680"/>
        <v>5</v>
      </c>
      <c r="FR1487" s="101" t="str">
        <f t="shared" si="664"/>
        <v>吕布专属武器-魂珠-5 1级</v>
      </c>
      <c r="FS1487" s="101">
        <f t="shared" si="665"/>
        <v>5</v>
      </c>
      <c r="FT1487" s="101">
        <f t="shared" si="666"/>
        <v>1</v>
      </c>
      <c r="FU1487" s="101" t="str">
        <f t="shared" si="681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82"/>
        <v>专属强化石2</v>
      </c>
      <c r="FX1487" s="101">
        <f t="shared" si="683"/>
        <v>3</v>
      </c>
      <c r="FY1487" s="101" t="str">
        <f t="shared" si="684"/>
        <v>专属强化石3</v>
      </c>
      <c r="FZ1487" s="101">
        <f t="shared" si="685"/>
        <v>2</v>
      </c>
      <c r="GA1487" s="101">
        <f t="shared" si="667"/>
        <v>0.2</v>
      </c>
      <c r="GB1487" s="101">
        <f t="shared" si="668"/>
        <v>1</v>
      </c>
      <c r="GC1487" s="101">
        <f t="shared" si="669"/>
        <v>7</v>
      </c>
      <c r="GD1487" s="101">
        <f t="shared" si="670"/>
        <v>0</v>
      </c>
      <c r="GE1487" s="101">
        <f t="shared" si="671"/>
        <v>1</v>
      </c>
      <c r="GF1487" s="101">
        <f t="shared" si="672"/>
        <v>2</v>
      </c>
      <c r="GG1487" s="101">
        <f t="shared" si="673"/>
        <v>0.1012</v>
      </c>
      <c r="GH1487" s="101">
        <f t="shared" si="674"/>
        <v>1</v>
      </c>
      <c r="GI1487" s="101">
        <f t="shared" si="675"/>
        <v>3</v>
      </c>
      <c r="GJ1487" s="101">
        <f t="shared" si="676"/>
        <v>0.40479999999999999</v>
      </c>
      <c r="GK1487" s="101">
        <f t="shared" si="677"/>
        <v>1</v>
      </c>
      <c r="GL1487" s="101">
        <f t="shared" si="678"/>
        <v>7</v>
      </c>
    </row>
    <row r="1488" spans="170:194" ht="16.5" x14ac:dyDescent="0.2">
      <c r="FN1488" s="101">
        <v>1483</v>
      </c>
      <c r="FO1488" s="101">
        <f t="shared" si="663"/>
        <v>38</v>
      </c>
      <c r="FP1488" s="101">
        <f t="shared" si="679"/>
        <v>19</v>
      </c>
      <c r="FQ1488" s="14">
        <f t="shared" si="680"/>
        <v>5</v>
      </c>
      <c r="FR1488" s="101" t="str">
        <f t="shared" si="664"/>
        <v>吕布专属武器-魂珠-5 2级</v>
      </c>
      <c r="FS1488" s="101">
        <f t="shared" si="665"/>
        <v>5</v>
      </c>
      <c r="FT1488" s="101">
        <f t="shared" si="666"/>
        <v>2</v>
      </c>
      <c r="FU1488" s="101" t="str">
        <f t="shared" si="681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82"/>
        <v>专属强化石2</v>
      </c>
      <c r="FX1488" s="101">
        <f t="shared" si="683"/>
        <v>3</v>
      </c>
      <c r="FY1488" s="101" t="str">
        <f t="shared" si="684"/>
        <v>专属强化石3</v>
      </c>
      <c r="FZ1488" s="101">
        <f t="shared" si="685"/>
        <v>2</v>
      </c>
      <c r="GA1488" s="101">
        <f t="shared" si="667"/>
        <v>0.1</v>
      </c>
      <c r="GB1488" s="101">
        <f t="shared" si="668"/>
        <v>1</v>
      </c>
      <c r="GC1488" s="101">
        <f t="shared" si="669"/>
        <v>15</v>
      </c>
      <c r="GD1488" s="101">
        <f t="shared" si="670"/>
        <v>0</v>
      </c>
      <c r="GE1488" s="101">
        <f t="shared" si="671"/>
        <v>1</v>
      </c>
      <c r="GF1488" s="101">
        <f t="shared" si="672"/>
        <v>3</v>
      </c>
      <c r="GG1488" s="101">
        <f t="shared" si="673"/>
        <v>5.0599999999999999E-2</v>
      </c>
      <c r="GH1488" s="101">
        <f t="shared" si="674"/>
        <v>1</v>
      </c>
      <c r="GI1488" s="101">
        <f t="shared" si="675"/>
        <v>7</v>
      </c>
      <c r="GJ1488" s="101">
        <f t="shared" si="676"/>
        <v>0.2024</v>
      </c>
      <c r="GK1488" s="101">
        <f t="shared" si="677"/>
        <v>1</v>
      </c>
      <c r="GL1488" s="101">
        <f t="shared" si="678"/>
        <v>15</v>
      </c>
    </row>
    <row r="1489" spans="170:194" ht="16.5" x14ac:dyDescent="0.2">
      <c r="FN1489" s="101">
        <v>1484</v>
      </c>
      <c r="FO1489" s="101">
        <f t="shared" si="663"/>
        <v>39</v>
      </c>
      <c r="FP1489" s="101">
        <f t="shared" si="679"/>
        <v>19</v>
      </c>
      <c r="FQ1489" s="14">
        <f t="shared" si="680"/>
        <v>5</v>
      </c>
      <c r="FR1489" s="101" t="str">
        <f t="shared" si="664"/>
        <v>吕布专属武器-魂珠-5 3级</v>
      </c>
      <c r="FS1489" s="101">
        <f t="shared" si="665"/>
        <v>5</v>
      </c>
      <c r="FT1489" s="101">
        <f t="shared" si="666"/>
        <v>3</v>
      </c>
      <c r="FU1489" s="101" t="str">
        <f t="shared" si="681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82"/>
        <v>专属强化石2</v>
      </c>
      <c r="FX1489" s="101">
        <f t="shared" si="683"/>
        <v>3</v>
      </c>
      <c r="FY1489" s="101" t="str">
        <f t="shared" si="684"/>
        <v>专属强化石3</v>
      </c>
      <c r="FZ1489" s="101">
        <f t="shared" si="685"/>
        <v>2</v>
      </c>
      <c r="GA1489" s="101">
        <f t="shared" si="667"/>
        <v>7.0000000000000007E-2</v>
      </c>
      <c r="GB1489" s="101">
        <f t="shared" si="668"/>
        <v>1</v>
      </c>
      <c r="GC1489" s="101">
        <f t="shared" si="669"/>
        <v>22</v>
      </c>
      <c r="GD1489" s="101">
        <f t="shared" si="670"/>
        <v>0</v>
      </c>
      <c r="GE1489" s="101">
        <f t="shared" si="671"/>
        <v>1</v>
      </c>
      <c r="GF1489" s="101">
        <f t="shared" si="672"/>
        <v>5</v>
      </c>
      <c r="GG1489" s="101">
        <f t="shared" si="673"/>
        <v>3.3700000000000001E-2</v>
      </c>
      <c r="GH1489" s="101">
        <f t="shared" si="674"/>
        <v>1</v>
      </c>
      <c r="GI1489" s="101">
        <f t="shared" si="675"/>
        <v>10</v>
      </c>
      <c r="GJ1489" s="101">
        <f t="shared" si="676"/>
        <v>0.13489999999999999</v>
      </c>
      <c r="GK1489" s="101">
        <f t="shared" si="677"/>
        <v>1</v>
      </c>
      <c r="GL1489" s="101">
        <f t="shared" si="678"/>
        <v>22</v>
      </c>
    </row>
    <row r="1490" spans="170:194" ht="16.5" x14ac:dyDescent="0.2">
      <c r="FN1490" s="101">
        <v>1485</v>
      </c>
      <c r="FO1490" s="101">
        <f t="shared" si="663"/>
        <v>40</v>
      </c>
      <c r="FP1490" s="101">
        <f t="shared" si="679"/>
        <v>19</v>
      </c>
      <c r="FQ1490" s="14">
        <f t="shared" si="680"/>
        <v>5</v>
      </c>
      <c r="FR1490" s="101" t="str">
        <f t="shared" si="664"/>
        <v>吕布专属武器-魂珠-5 4级</v>
      </c>
      <c r="FS1490" s="101">
        <f t="shared" si="665"/>
        <v>5</v>
      </c>
      <c r="FT1490" s="101">
        <f t="shared" si="666"/>
        <v>4</v>
      </c>
      <c r="FU1490" s="101" t="str">
        <f t="shared" si="681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82"/>
        <v>专属强化石2</v>
      </c>
      <c r="FX1490" s="101">
        <f t="shared" si="683"/>
        <v>5</v>
      </c>
      <c r="FY1490" s="101" t="str">
        <f t="shared" si="684"/>
        <v>专属强化石3</v>
      </c>
      <c r="FZ1490" s="101">
        <f t="shared" si="685"/>
        <v>3</v>
      </c>
      <c r="GA1490" s="101">
        <f t="shared" si="667"/>
        <v>0.06</v>
      </c>
      <c r="GB1490" s="101">
        <f t="shared" si="668"/>
        <v>1</v>
      </c>
      <c r="GC1490" s="101">
        <f t="shared" si="669"/>
        <v>25</v>
      </c>
      <c r="GD1490" s="101">
        <f t="shared" si="670"/>
        <v>0</v>
      </c>
      <c r="GE1490" s="101">
        <f t="shared" si="671"/>
        <v>1</v>
      </c>
      <c r="GF1490" s="101">
        <f t="shared" si="672"/>
        <v>6</v>
      </c>
      <c r="GG1490" s="101">
        <f t="shared" si="673"/>
        <v>3.04E-2</v>
      </c>
      <c r="GH1490" s="101">
        <f t="shared" si="674"/>
        <v>1</v>
      </c>
      <c r="GI1490" s="101">
        <f t="shared" si="675"/>
        <v>12</v>
      </c>
      <c r="GJ1490" s="101">
        <f t="shared" si="676"/>
        <v>0.12139999999999999</v>
      </c>
      <c r="GK1490" s="101">
        <f t="shared" si="677"/>
        <v>1</v>
      </c>
      <c r="GL1490" s="101">
        <f t="shared" si="678"/>
        <v>25</v>
      </c>
    </row>
    <row r="1491" spans="170:194" ht="16.5" x14ac:dyDescent="0.2">
      <c r="FN1491" s="101">
        <v>1486</v>
      </c>
      <c r="FO1491" s="101">
        <f t="shared" si="663"/>
        <v>41</v>
      </c>
      <c r="FP1491" s="101">
        <f t="shared" si="679"/>
        <v>19</v>
      </c>
      <c r="FQ1491" s="14">
        <f t="shared" si="680"/>
        <v>5</v>
      </c>
      <c r="FR1491" s="101" t="str">
        <f t="shared" si="664"/>
        <v>吕布专属武器-魂珠-5 5级</v>
      </c>
      <c r="FS1491" s="101">
        <f t="shared" si="665"/>
        <v>5</v>
      </c>
      <c r="FT1491" s="101">
        <f t="shared" si="666"/>
        <v>5</v>
      </c>
      <c r="FU1491" s="101" t="str">
        <f t="shared" si="681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82"/>
        <v>专属强化石2</v>
      </c>
      <c r="FX1491" s="101">
        <f t="shared" si="683"/>
        <v>5</v>
      </c>
      <c r="FY1491" s="101" t="str">
        <f t="shared" si="684"/>
        <v>专属强化石3</v>
      </c>
      <c r="FZ1491" s="101">
        <f t="shared" si="685"/>
        <v>3</v>
      </c>
      <c r="GA1491" s="101">
        <f t="shared" si="667"/>
        <v>0.04</v>
      </c>
      <c r="GB1491" s="101">
        <f t="shared" si="668"/>
        <v>1</v>
      </c>
      <c r="GC1491" s="101">
        <f t="shared" si="669"/>
        <v>40</v>
      </c>
      <c r="GD1491" s="101">
        <f t="shared" si="670"/>
        <v>0</v>
      </c>
      <c r="GE1491" s="101">
        <f t="shared" si="671"/>
        <v>1</v>
      </c>
      <c r="GF1491" s="101">
        <f t="shared" si="672"/>
        <v>9</v>
      </c>
      <c r="GG1491" s="101">
        <f t="shared" si="673"/>
        <v>1.9E-2</v>
      </c>
      <c r="GH1491" s="101">
        <f t="shared" si="674"/>
        <v>1</v>
      </c>
      <c r="GI1491" s="101">
        <f t="shared" si="675"/>
        <v>18</v>
      </c>
      <c r="GJ1491" s="101">
        <f t="shared" si="676"/>
        <v>7.5899999999999995E-2</v>
      </c>
      <c r="GK1491" s="101">
        <f t="shared" si="677"/>
        <v>1</v>
      </c>
      <c r="GL1491" s="101">
        <f t="shared" si="678"/>
        <v>40</v>
      </c>
    </row>
    <row r="1492" spans="170:194" ht="16.5" x14ac:dyDescent="0.2">
      <c r="FN1492" s="101">
        <v>1487</v>
      </c>
      <c r="FO1492" s="101">
        <f t="shared" si="663"/>
        <v>42</v>
      </c>
      <c r="FP1492" s="101">
        <f t="shared" si="679"/>
        <v>19</v>
      </c>
      <c r="FQ1492" s="14">
        <f t="shared" si="680"/>
        <v>5</v>
      </c>
      <c r="FR1492" s="101" t="str">
        <f t="shared" si="664"/>
        <v>吕布专属武器-魂珠-5 6级</v>
      </c>
      <c r="FS1492" s="101">
        <f t="shared" si="665"/>
        <v>5</v>
      </c>
      <c r="FT1492" s="101">
        <f t="shared" si="666"/>
        <v>6</v>
      </c>
      <c r="FU1492" s="101" t="str">
        <f t="shared" si="681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82"/>
        <v>专属强化石2</v>
      </c>
      <c r="FX1492" s="101">
        <f t="shared" si="683"/>
        <v>8</v>
      </c>
      <c r="FY1492" s="101" t="str">
        <f t="shared" si="684"/>
        <v>专属强化石3</v>
      </c>
      <c r="FZ1492" s="101">
        <f t="shared" si="685"/>
        <v>5</v>
      </c>
      <c r="GA1492" s="101">
        <f t="shared" si="667"/>
        <v>0.04</v>
      </c>
      <c r="GB1492" s="101">
        <f t="shared" si="668"/>
        <v>1</v>
      </c>
      <c r="GC1492" s="101">
        <f t="shared" si="669"/>
        <v>39</v>
      </c>
      <c r="GD1492" s="101">
        <f t="shared" si="670"/>
        <v>0</v>
      </c>
      <c r="GE1492" s="101">
        <f t="shared" si="671"/>
        <v>1</v>
      </c>
      <c r="GF1492" s="101">
        <f t="shared" si="672"/>
        <v>9</v>
      </c>
      <c r="GG1492" s="101">
        <f t="shared" si="673"/>
        <v>1.95E-2</v>
      </c>
      <c r="GH1492" s="101">
        <f t="shared" si="674"/>
        <v>1</v>
      </c>
      <c r="GI1492" s="101">
        <f t="shared" si="675"/>
        <v>18</v>
      </c>
      <c r="GJ1492" s="101">
        <f t="shared" si="676"/>
        <v>7.7799999999999994E-2</v>
      </c>
      <c r="GK1492" s="101">
        <f t="shared" si="677"/>
        <v>1</v>
      </c>
      <c r="GL1492" s="101">
        <f t="shared" si="678"/>
        <v>39</v>
      </c>
    </row>
    <row r="1493" spans="170:194" ht="16.5" x14ac:dyDescent="0.2">
      <c r="FN1493" s="101">
        <v>1488</v>
      </c>
      <c r="FO1493" s="101">
        <f t="shared" si="663"/>
        <v>43</v>
      </c>
      <c r="FP1493" s="101">
        <f t="shared" si="679"/>
        <v>19</v>
      </c>
      <c r="FQ1493" s="14">
        <f t="shared" si="680"/>
        <v>5</v>
      </c>
      <c r="FR1493" s="101" t="str">
        <f t="shared" si="664"/>
        <v>吕布专属武器-魂珠-5 7级</v>
      </c>
      <c r="FS1493" s="101">
        <f t="shared" si="665"/>
        <v>5</v>
      </c>
      <c r="FT1493" s="101">
        <f t="shared" si="666"/>
        <v>7</v>
      </c>
      <c r="FU1493" s="101" t="str">
        <f t="shared" si="681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82"/>
        <v>专属强化石2</v>
      </c>
      <c r="FX1493" s="101">
        <f t="shared" si="683"/>
        <v>8</v>
      </c>
      <c r="FY1493" s="101" t="str">
        <f t="shared" si="684"/>
        <v>专属强化石3</v>
      </c>
      <c r="FZ1493" s="101">
        <f t="shared" si="685"/>
        <v>5</v>
      </c>
      <c r="GA1493" s="101">
        <f t="shared" si="667"/>
        <v>0.02</v>
      </c>
      <c r="GB1493" s="101">
        <f t="shared" si="668"/>
        <v>1</v>
      </c>
      <c r="GC1493" s="101">
        <f t="shared" si="669"/>
        <v>62</v>
      </c>
      <c r="GD1493" s="101">
        <f t="shared" si="670"/>
        <v>0</v>
      </c>
      <c r="GE1493" s="101">
        <f t="shared" si="671"/>
        <v>1</v>
      </c>
      <c r="GF1493" s="101">
        <f t="shared" si="672"/>
        <v>15</v>
      </c>
      <c r="GG1493" s="101">
        <f t="shared" si="673"/>
        <v>1.2E-2</v>
      </c>
      <c r="GH1493" s="101">
        <f t="shared" si="674"/>
        <v>1</v>
      </c>
      <c r="GI1493" s="101">
        <f t="shared" si="675"/>
        <v>29</v>
      </c>
      <c r="GJ1493" s="101">
        <f t="shared" si="676"/>
        <v>4.82E-2</v>
      </c>
      <c r="GK1493" s="101">
        <f t="shared" si="677"/>
        <v>1</v>
      </c>
      <c r="GL1493" s="101">
        <f t="shared" si="678"/>
        <v>62</v>
      </c>
    </row>
    <row r="1494" spans="170:194" ht="16.5" x14ac:dyDescent="0.2">
      <c r="FN1494" s="101">
        <v>1489</v>
      </c>
      <c r="FO1494" s="101">
        <f t="shared" ref="FO1494:FO1557" si="686">IF(FT1494&gt;0,(FS1494-1)*9+FT1494,0)</f>
        <v>44</v>
      </c>
      <c r="FP1494" s="101">
        <f t="shared" si="679"/>
        <v>19</v>
      </c>
      <c r="FQ1494" s="14">
        <f t="shared" si="680"/>
        <v>5</v>
      </c>
      <c r="FR1494" s="101" t="str">
        <f t="shared" ref="FR1494:FR1557" si="687">INDEX($FI$6:$FI$26,FP1494)&amp;"专属武器-魂珠-"&amp;FS1494&amp;" "&amp;FT1494&amp;"级"</f>
        <v>吕布专属武器-魂珠-5 8级</v>
      </c>
      <c r="FS1494" s="101">
        <f t="shared" ref="FS1494:FS1557" si="688">INT((FN1494-(FP1494-1)*80-1)/10)+1</f>
        <v>5</v>
      </c>
      <c r="FT1494" s="101">
        <f t="shared" ref="FT1494:FT1557" si="689">FN1494-(FP1494-1)*80-(FS1494-1)*10-1</f>
        <v>8</v>
      </c>
      <c r="FU1494" s="101" t="str">
        <f t="shared" si="681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82"/>
        <v>专属强化石2</v>
      </c>
      <c r="FX1494" s="101">
        <f t="shared" si="683"/>
        <v>11</v>
      </c>
      <c r="FY1494" s="101" t="str">
        <f t="shared" si="684"/>
        <v>专属强化石3</v>
      </c>
      <c r="FZ1494" s="101">
        <f t="shared" si="685"/>
        <v>7</v>
      </c>
      <c r="GA1494" s="101">
        <f t="shared" ref="GA1494:GA1557" si="690">IF($FT1494&gt;0,INDEX(EP$6:EP$77,$FO1494),"")</f>
        <v>0.02</v>
      </c>
      <c r="GB1494" s="101">
        <f t="shared" ref="GB1494:GB1557" si="691">IF($FT1494&gt;0,INDEX(EQ$6:EQ$77,$FO1494),"")</f>
        <v>1</v>
      </c>
      <c r="GC1494" s="101">
        <f t="shared" ref="GC1494:GC1557" si="692">IF($FT1494&gt;0,INDEX(ER$6:ER$77,$FO1494),"")</f>
        <v>72</v>
      </c>
      <c r="GD1494" s="101">
        <f t="shared" ref="GD1494:GD1557" si="693">IF($FT1494&gt;0,INDEX(EV$6:EV$77,$FO1494),"")</f>
        <v>0</v>
      </c>
      <c r="GE1494" s="101">
        <f t="shared" ref="GE1494:GE1557" si="694">IF($FT1494&gt;0,INDEX(EW$6:EW$77,$FO1494),"")</f>
        <v>1</v>
      </c>
      <c r="GF1494" s="101">
        <f t="shared" ref="GF1494:GF1557" si="695">IF($FT1494&gt;0,INDEX(EX$6:EX$77,$FO1494),"")</f>
        <v>17</v>
      </c>
      <c r="GG1494" s="101">
        <f t="shared" ref="GG1494:GG1557" si="696">IF($FT1494&gt;0,INDEX(EY$6:EY$77,$FO1494),"")</f>
        <v>1.04E-2</v>
      </c>
      <c r="GH1494" s="101">
        <f t="shared" ref="GH1494:GH1557" si="697">IF($FT1494&gt;0,INDEX(EZ$6:EZ$77,$FO1494),"")</f>
        <v>1</v>
      </c>
      <c r="GI1494" s="101">
        <f t="shared" ref="GI1494:GI1557" si="698">IF($FT1494&gt;0,INDEX(FA$6:FA$77,$FO1494),"")</f>
        <v>34</v>
      </c>
      <c r="GJ1494" s="101">
        <f t="shared" ref="GJ1494:GJ1557" si="699">IF($FT1494&gt;0,INDEX(FB$6:FB$77,$FO1494),"")</f>
        <v>4.1700000000000001E-2</v>
      </c>
      <c r="GK1494" s="101">
        <f t="shared" ref="GK1494:GK1557" si="700">IF($FT1494&gt;0,INDEX(FC$6:FC$77,$FO1494),"")</f>
        <v>1</v>
      </c>
      <c r="GL1494" s="101">
        <f t="shared" ref="GL1494:GL1557" si="701">IF($FT1494&gt;0,INDEX(FD$6:FD$77,$FO1494),"")</f>
        <v>72</v>
      </c>
    </row>
    <row r="1495" spans="170:194" ht="16.5" x14ac:dyDescent="0.2">
      <c r="FN1495" s="101">
        <v>1490</v>
      </c>
      <c r="FO1495" s="101">
        <f t="shared" si="686"/>
        <v>45</v>
      </c>
      <c r="FP1495" s="101">
        <f t="shared" si="679"/>
        <v>19</v>
      </c>
      <c r="FQ1495" s="14">
        <f t="shared" si="680"/>
        <v>5</v>
      </c>
      <c r="FR1495" s="101" t="str">
        <f t="shared" si="687"/>
        <v>吕布专属武器-魂珠-5 9级</v>
      </c>
      <c r="FS1495" s="101">
        <f t="shared" si="688"/>
        <v>5</v>
      </c>
      <c r="FT1495" s="101">
        <f t="shared" si="689"/>
        <v>9</v>
      </c>
      <c r="FU1495" s="101" t="str">
        <f t="shared" si="681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82"/>
        <v>专属强化石2</v>
      </c>
      <c r="FX1495" s="101">
        <f t="shared" si="683"/>
        <v>14</v>
      </c>
      <c r="FY1495" s="101" t="str">
        <f t="shared" si="684"/>
        <v>专属强化石3</v>
      </c>
      <c r="FZ1495" s="101">
        <f t="shared" si="685"/>
        <v>9</v>
      </c>
      <c r="GA1495" s="101">
        <f t="shared" si="690"/>
        <v>0.02</v>
      </c>
      <c r="GB1495" s="101">
        <f t="shared" si="691"/>
        <v>1</v>
      </c>
      <c r="GC1495" s="101">
        <f t="shared" si="692"/>
        <v>91</v>
      </c>
      <c r="GD1495" s="101">
        <f t="shared" si="693"/>
        <v>0</v>
      </c>
      <c r="GE1495" s="101">
        <f t="shared" si="694"/>
        <v>1</v>
      </c>
      <c r="GF1495" s="101">
        <f t="shared" si="695"/>
        <v>21</v>
      </c>
      <c r="GG1495" s="101">
        <f t="shared" si="696"/>
        <v>8.3000000000000001E-3</v>
      </c>
      <c r="GH1495" s="101">
        <f t="shared" si="697"/>
        <v>1</v>
      </c>
      <c r="GI1495" s="101">
        <f t="shared" si="698"/>
        <v>42</v>
      </c>
      <c r="GJ1495" s="101">
        <f t="shared" si="699"/>
        <v>3.3099999999999997E-2</v>
      </c>
      <c r="GK1495" s="101">
        <f t="shared" si="700"/>
        <v>1</v>
      </c>
      <c r="GL1495" s="101">
        <f t="shared" si="701"/>
        <v>91</v>
      </c>
    </row>
    <row r="1496" spans="170:194" ht="16.5" x14ac:dyDescent="0.2">
      <c r="FN1496" s="101">
        <v>1491</v>
      </c>
      <c r="FO1496" s="101">
        <f t="shared" si="686"/>
        <v>0</v>
      </c>
      <c r="FP1496" s="101">
        <f t="shared" si="679"/>
        <v>19</v>
      </c>
      <c r="FQ1496" s="14">
        <f t="shared" si="680"/>
        <v>5</v>
      </c>
      <c r="FR1496" s="101" t="str">
        <f t="shared" si="687"/>
        <v>吕布专属武器-魂珠-6 0级</v>
      </c>
      <c r="FS1496" s="101">
        <f t="shared" si="688"/>
        <v>6</v>
      </c>
      <c r="FT1496" s="101">
        <f t="shared" si="689"/>
        <v>0</v>
      </c>
      <c r="FU1496" s="101" t="str">
        <f t="shared" si="681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82"/>
        <v/>
      </c>
      <c r="FX1496" s="101" t="str">
        <f t="shared" si="683"/>
        <v/>
      </c>
      <c r="FY1496" s="101" t="str">
        <f t="shared" si="684"/>
        <v/>
      </c>
      <c r="FZ1496" s="101" t="str">
        <f t="shared" si="685"/>
        <v/>
      </c>
      <c r="GA1496" s="101" t="str">
        <f t="shared" si="690"/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5"/>
        <v/>
      </c>
      <c r="GG1496" s="101" t="str">
        <f t="shared" si="696"/>
        <v/>
      </c>
      <c r="GH1496" s="101" t="str">
        <f t="shared" si="697"/>
        <v/>
      </c>
      <c r="GI1496" s="101" t="str">
        <f t="shared" si="698"/>
        <v/>
      </c>
      <c r="GJ1496" s="101" t="str">
        <f t="shared" si="699"/>
        <v/>
      </c>
      <c r="GK1496" s="101" t="str">
        <f t="shared" si="700"/>
        <v/>
      </c>
      <c r="GL1496" s="101" t="str">
        <f t="shared" si="701"/>
        <v/>
      </c>
    </row>
    <row r="1497" spans="170:194" ht="16.5" x14ac:dyDescent="0.2">
      <c r="FN1497" s="101">
        <v>1492</v>
      </c>
      <c r="FO1497" s="101">
        <f t="shared" si="686"/>
        <v>46</v>
      </c>
      <c r="FP1497" s="101">
        <f t="shared" si="679"/>
        <v>19</v>
      </c>
      <c r="FQ1497" s="14">
        <f t="shared" si="680"/>
        <v>5</v>
      </c>
      <c r="FR1497" s="101" t="str">
        <f t="shared" si="687"/>
        <v>吕布专属武器-魂珠-6 1级</v>
      </c>
      <c r="FS1497" s="101">
        <f t="shared" si="688"/>
        <v>6</v>
      </c>
      <c r="FT1497" s="101">
        <f t="shared" si="689"/>
        <v>1</v>
      </c>
      <c r="FU1497" s="101" t="str">
        <f t="shared" si="681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82"/>
        <v>专属强化石3</v>
      </c>
      <c r="FX1497" s="101">
        <f t="shared" si="683"/>
        <v>5</v>
      </c>
      <c r="FY1497" s="101" t="str">
        <f t="shared" si="684"/>
        <v>专属强化石4</v>
      </c>
      <c r="FZ1497" s="101">
        <f t="shared" si="685"/>
        <v>1</v>
      </c>
      <c r="GA1497" s="101">
        <f t="shared" si="690"/>
        <v>0.17</v>
      </c>
      <c r="GB1497" s="101">
        <f t="shared" si="691"/>
        <v>1</v>
      </c>
      <c r="GC1497" s="101">
        <f t="shared" si="692"/>
        <v>9</v>
      </c>
      <c r="GD1497" s="101">
        <f t="shared" si="693"/>
        <v>0</v>
      </c>
      <c r="GE1497" s="101">
        <f t="shared" si="694"/>
        <v>1</v>
      </c>
      <c r="GF1497" s="101">
        <f t="shared" si="695"/>
        <v>2</v>
      </c>
      <c r="GG1497" s="101">
        <f t="shared" si="696"/>
        <v>8.2900000000000001E-2</v>
      </c>
      <c r="GH1497" s="101">
        <f t="shared" si="697"/>
        <v>1</v>
      </c>
      <c r="GI1497" s="101">
        <f t="shared" si="698"/>
        <v>4</v>
      </c>
      <c r="GJ1497" s="101">
        <f t="shared" si="699"/>
        <v>0.33139999999999997</v>
      </c>
      <c r="GK1497" s="101">
        <f t="shared" si="700"/>
        <v>1</v>
      </c>
      <c r="GL1497" s="101">
        <f t="shared" si="701"/>
        <v>9</v>
      </c>
    </row>
    <row r="1498" spans="170:194" ht="16.5" x14ac:dyDescent="0.2">
      <c r="FN1498" s="101">
        <v>1493</v>
      </c>
      <c r="FO1498" s="101">
        <f t="shared" si="686"/>
        <v>47</v>
      </c>
      <c r="FP1498" s="101">
        <f t="shared" si="679"/>
        <v>19</v>
      </c>
      <c r="FQ1498" s="14">
        <f t="shared" si="680"/>
        <v>5</v>
      </c>
      <c r="FR1498" s="101" t="str">
        <f t="shared" si="687"/>
        <v>吕布专属武器-魂珠-6 2级</v>
      </c>
      <c r="FS1498" s="101">
        <f t="shared" si="688"/>
        <v>6</v>
      </c>
      <c r="FT1498" s="101">
        <f t="shared" si="689"/>
        <v>2</v>
      </c>
      <c r="FU1498" s="101" t="str">
        <f t="shared" si="681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82"/>
        <v>专属强化石3</v>
      </c>
      <c r="FX1498" s="101">
        <f t="shared" si="683"/>
        <v>10</v>
      </c>
      <c r="FY1498" s="101" t="str">
        <f t="shared" si="684"/>
        <v>专属强化石4</v>
      </c>
      <c r="FZ1498" s="101">
        <f t="shared" si="685"/>
        <v>2</v>
      </c>
      <c r="GA1498" s="101">
        <f t="shared" si="690"/>
        <v>0.17</v>
      </c>
      <c r="GB1498" s="101">
        <f t="shared" si="691"/>
        <v>1</v>
      </c>
      <c r="GC1498" s="101">
        <f t="shared" si="692"/>
        <v>9</v>
      </c>
      <c r="GD1498" s="101">
        <f t="shared" si="693"/>
        <v>0</v>
      </c>
      <c r="GE1498" s="101">
        <f t="shared" si="694"/>
        <v>1</v>
      </c>
      <c r="GF1498" s="101">
        <f t="shared" si="695"/>
        <v>2</v>
      </c>
      <c r="GG1498" s="101">
        <f t="shared" si="696"/>
        <v>8.2900000000000001E-2</v>
      </c>
      <c r="GH1498" s="101">
        <f t="shared" si="697"/>
        <v>1</v>
      </c>
      <c r="GI1498" s="101">
        <f t="shared" si="698"/>
        <v>4</v>
      </c>
      <c r="GJ1498" s="101">
        <f t="shared" si="699"/>
        <v>0.33139999999999997</v>
      </c>
      <c r="GK1498" s="101">
        <f t="shared" si="700"/>
        <v>1</v>
      </c>
      <c r="GL1498" s="101">
        <f t="shared" si="701"/>
        <v>9</v>
      </c>
    </row>
    <row r="1499" spans="170:194" ht="16.5" x14ac:dyDescent="0.2">
      <c r="FN1499" s="101">
        <v>1494</v>
      </c>
      <c r="FO1499" s="101">
        <f t="shared" si="686"/>
        <v>48</v>
      </c>
      <c r="FP1499" s="101">
        <f t="shared" si="679"/>
        <v>19</v>
      </c>
      <c r="FQ1499" s="14">
        <f t="shared" si="680"/>
        <v>5</v>
      </c>
      <c r="FR1499" s="101" t="str">
        <f t="shared" si="687"/>
        <v>吕布专属武器-魂珠-6 3级</v>
      </c>
      <c r="FS1499" s="101">
        <f t="shared" si="688"/>
        <v>6</v>
      </c>
      <c r="FT1499" s="101">
        <f t="shared" si="689"/>
        <v>3</v>
      </c>
      <c r="FU1499" s="101" t="str">
        <f t="shared" si="681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82"/>
        <v>专属强化石3</v>
      </c>
      <c r="FX1499" s="101">
        <f t="shared" si="683"/>
        <v>10</v>
      </c>
      <c r="FY1499" s="101" t="str">
        <f t="shared" si="684"/>
        <v>专属强化石4</v>
      </c>
      <c r="FZ1499" s="101">
        <f t="shared" si="685"/>
        <v>2</v>
      </c>
      <c r="GA1499" s="101">
        <f t="shared" si="690"/>
        <v>0.11</v>
      </c>
      <c r="GB1499" s="101">
        <f t="shared" si="691"/>
        <v>1</v>
      </c>
      <c r="GC1499" s="101">
        <f t="shared" si="692"/>
        <v>14</v>
      </c>
      <c r="GD1499" s="101">
        <f t="shared" si="693"/>
        <v>0</v>
      </c>
      <c r="GE1499" s="101">
        <f t="shared" si="694"/>
        <v>1</v>
      </c>
      <c r="GF1499" s="101">
        <f t="shared" si="695"/>
        <v>3</v>
      </c>
      <c r="GG1499" s="101">
        <f t="shared" si="696"/>
        <v>5.5199999999999999E-2</v>
      </c>
      <c r="GH1499" s="101">
        <f t="shared" si="697"/>
        <v>1</v>
      </c>
      <c r="GI1499" s="101">
        <f t="shared" si="698"/>
        <v>6</v>
      </c>
      <c r="GJ1499" s="101">
        <f t="shared" si="699"/>
        <v>0.221</v>
      </c>
      <c r="GK1499" s="101">
        <f t="shared" si="700"/>
        <v>1</v>
      </c>
      <c r="GL1499" s="101">
        <f t="shared" si="701"/>
        <v>14</v>
      </c>
    </row>
    <row r="1500" spans="170:194" ht="16.5" x14ac:dyDescent="0.2">
      <c r="FN1500" s="101">
        <v>1495</v>
      </c>
      <c r="FO1500" s="101">
        <f t="shared" si="686"/>
        <v>49</v>
      </c>
      <c r="FP1500" s="101">
        <f t="shared" si="679"/>
        <v>19</v>
      </c>
      <c r="FQ1500" s="14">
        <f t="shared" si="680"/>
        <v>5</v>
      </c>
      <c r="FR1500" s="101" t="str">
        <f t="shared" si="687"/>
        <v>吕布专属武器-魂珠-6 4级</v>
      </c>
      <c r="FS1500" s="101">
        <f t="shared" si="688"/>
        <v>6</v>
      </c>
      <c r="FT1500" s="101">
        <f t="shared" si="689"/>
        <v>4</v>
      </c>
      <c r="FU1500" s="101" t="str">
        <f t="shared" si="681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82"/>
        <v>专属强化石3</v>
      </c>
      <c r="FX1500" s="101">
        <f t="shared" si="683"/>
        <v>15</v>
      </c>
      <c r="FY1500" s="101" t="str">
        <f t="shared" si="684"/>
        <v>专属强化石4</v>
      </c>
      <c r="FZ1500" s="101">
        <f t="shared" si="685"/>
        <v>3</v>
      </c>
      <c r="GA1500" s="101">
        <f t="shared" si="690"/>
        <v>0.1</v>
      </c>
      <c r="GB1500" s="101">
        <f t="shared" si="691"/>
        <v>1</v>
      </c>
      <c r="GC1500" s="101">
        <f t="shared" si="692"/>
        <v>15</v>
      </c>
      <c r="GD1500" s="101">
        <f t="shared" si="693"/>
        <v>0</v>
      </c>
      <c r="GE1500" s="101">
        <f t="shared" si="694"/>
        <v>1</v>
      </c>
      <c r="GF1500" s="101">
        <f t="shared" si="695"/>
        <v>4</v>
      </c>
      <c r="GG1500" s="101">
        <f t="shared" si="696"/>
        <v>4.9700000000000001E-2</v>
      </c>
      <c r="GH1500" s="101">
        <f t="shared" si="697"/>
        <v>1</v>
      </c>
      <c r="GI1500" s="101">
        <f t="shared" si="698"/>
        <v>7</v>
      </c>
      <c r="GJ1500" s="101">
        <f t="shared" si="699"/>
        <v>0.19889999999999999</v>
      </c>
      <c r="GK1500" s="101">
        <f t="shared" si="700"/>
        <v>1</v>
      </c>
      <c r="GL1500" s="101">
        <f t="shared" si="701"/>
        <v>15</v>
      </c>
    </row>
    <row r="1501" spans="170:194" ht="16.5" x14ac:dyDescent="0.2">
      <c r="FN1501" s="101">
        <v>1496</v>
      </c>
      <c r="FO1501" s="101">
        <f t="shared" si="686"/>
        <v>50</v>
      </c>
      <c r="FP1501" s="101">
        <f t="shared" si="679"/>
        <v>19</v>
      </c>
      <c r="FQ1501" s="14">
        <f t="shared" si="680"/>
        <v>5</v>
      </c>
      <c r="FR1501" s="101" t="str">
        <f t="shared" si="687"/>
        <v>吕布专属武器-魂珠-6 5级</v>
      </c>
      <c r="FS1501" s="101">
        <f t="shared" si="688"/>
        <v>6</v>
      </c>
      <c r="FT1501" s="101">
        <f t="shared" si="689"/>
        <v>5</v>
      </c>
      <c r="FU1501" s="101" t="str">
        <f t="shared" si="681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82"/>
        <v>专属强化石3</v>
      </c>
      <c r="FX1501" s="101">
        <f t="shared" si="683"/>
        <v>15</v>
      </c>
      <c r="FY1501" s="101" t="str">
        <f t="shared" si="684"/>
        <v>专属强化石4</v>
      </c>
      <c r="FZ1501" s="101">
        <f t="shared" si="685"/>
        <v>3</v>
      </c>
      <c r="GA1501" s="101">
        <f t="shared" si="690"/>
        <v>0.06</v>
      </c>
      <c r="GB1501" s="101">
        <f t="shared" si="691"/>
        <v>1</v>
      </c>
      <c r="GC1501" s="101">
        <f t="shared" si="692"/>
        <v>24</v>
      </c>
      <c r="GD1501" s="101">
        <f t="shared" si="693"/>
        <v>0</v>
      </c>
      <c r="GE1501" s="101">
        <f t="shared" si="694"/>
        <v>1</v>
      </c>
      <c r="GF1501" s="101">
        <f t="shared" si="695"/>
        <v>6</v>
      </c>
      <c r="GG1501" s="101">
        <f t="shared" si="696"/>
        <v>3.1099999999999999E-2</v>
      </c>
      <c r="GH1501" s="101">
        <f t="shared" si="697"/>
        <v>1</v>
      </c>
      <c r="GI1501" s="101">
        <f t="shared" si="698"/>
        <v>11</v>
      </c>
      <c r="GJ1501" s="101">
        <f t="shared" si="699"/>
        <v>0.12429999999999999</v>
      </c>
      <c r="GK1501" s="101">
        <f t="shared" si="700"/>
        <v>1</v>
      </c>
      <c r="GL1501" s="101">
        <f t="shared" si="701"/>
        <v>24</v>
      </c>
    </row>
    <row r="1502" spans="170:194" ht="16.5" x14ac:dyDescent="0.2">
      <c r="FN1502" s="101">
        <v>1497</v>
      </c>
      <c r="FO1502" s="101">
        <f t="shared" si="686"/>
        <v>51</v>
      </c>
      <c r="FP1502" s="101">
        <f t="shared" si="679"/>
        <v>19</v>
      </c>
      <c r="FQ1502" s="14">
        <f t="shared" si="680"/>
        <v>5</v>
      </c>
      <c r="FR1502" s="101" t="str">
        <f t="shared" si="687"/>
        <v>吕布专属武器-魂珠-6 6级</v>
      </c>
      <c r="FS1502" s="101">
        <f t="shared" si="688"/>
        <v>6</v>
      </c>
      <c r="FT1502" s="101">
        <f t="shared" si="689"/>
        <v>6</v>
      </c>
      <c r="FU1502" s="101" t="str">
        <f t="shared" si="681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82"/>
        <v>专属强化石3</v>
      </c>
      <c r="FX1502" s="101">
        <f t="shared" si="683"/>
        <v>20</v>
      </c>
      <c r="FY1502" s="101" t="str">
        <f t="shared" si="684"/>
        <v>专属强化石4</v>
      </c>
      <c r="FZ1502" s="101">
        <f t="shared" si="685"/>
        <v>4</v>
      </c>
      <c r="GA1502" s="101">
        <f t="shared" si="690"/>
        <v>0.05</v>
      </c>
      <c r="GB1502" s="101">
        <f t="shared" si="691"/>
        <v>1</v>
      </c>
      <c r="GC1502" s="101">
        <f t="shared" si="692"/>
        <v>29</v>
      </c>
      <c r="GD1502" s="101">
        <f t="shared" si="693"/>
        <v>0</v>
      </c>
      <c r="GE1502" s="101">
        <f t="shared" si="694"/>
        <v>1</v>
      </c>
      <c r="GF1502" s="101">
        <f t="shared" si="695"/>
        <v>7</v>
      </c>
      <c r="GG1502" s="101">
        <f t="shared" si="696"/>
        <v>2.5499999999999998E-2</v>
      </c>
      <c r="GH1502" s="101">
        <f t="shared" si="697"/>
        <v>1</v>
      </c>
      <c r="GI1502" s="101">
        <f t="shared" si="698"/>
        <v>14</v>
      </c>
      <c r="GJ1502" s="101">
        <f t="shared" si="699"/>
        <v>0.10199999999999999</v>
      </c>
      <c r="GK1502" s="101">
        <f t="shared" si="700"/>
        <v>1</v>
      </c>
      <c r="GL1502" s="101">
        <f t="shared" si="701"/>
        <v>29</v>
      </c>
    </row>
    <row r="1503" spans="170:194" ht="16.5" x14ac:dyDescent="0.2">
      <c r="FN1503" s="101">
        <v>1498</v>
      </c>
      <c r="FO1503" s="101">
        <f t="shared" si="686"/>
        <v>52</v>
      </c>
      <c r="FP1503" s="101">
        <f t="shared" si="679"/>
        <v>19</v>
      </c>
      <c r="FQ1503" s="14">
        <f t="shared" si="680"/>
        <v>5</v>
      </c>
      <c r="FR1503" s="101" t="str">
        <f t="shared" si="687"/>
        <v>吕布专属武器-魂珠-6 7级</v>
      </c>
      <c r="FS1503" s="101">
        <f t="shared" si="688"/>
        <v>6</v>
      </c>
      <c r="FT1503" s="101">
        <f t="shared" si="689"/>
        <v>7</v>
      </c>
      <c r="FU1503" s="101" t="str">
        <f t="shared" si="681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82"/>
        <v>专属强化石3</v>
      </c>
      <c r="FX1503" s="101">
        <f t="shared" si="683"/>
        <v>25</v>
      </c>
      <c r="FY1503" s="101" t="str">
        <f t="shared" si="684"/>
        <v>专属强化石4</v>
      </c>
      <c r="FZ1503" s="101">
        <f t="shared" si="685"/>
        <v>5</v>
      </c>
      <c r="GA1503" s="101">
        <f t="shared" si="690"/>
        <v>0.04</v>
      </c>
      <c r="GB1503" s="101">
        <f t="shared" si="691"/>
        <v>1</v>
      </c>
      <c r="GC1503" s="101">
        <f t="shared" si="692"/>
        <v>38</v>
      </c>
      <c r="GD1503" s="101">
        <f t="shared" si="693"/>
        <v>0</v>
      </c>
      <c r="GE1503" s="101">
        <f t="shared" si="694"/>
        <v>1</v>
      </c>
      <c r="GF1503" s="101">
        <f t="shared" si="695"/>
        <v>9</v>
      </c>
      <c r="GG1503" s="101">
        <f t="shared" si="696"/>
        <v>1.9699999999999999E-2</v>
      </c>
      <c r="GH1503" s="101">
        <f t="shared" si="697"/>
        <v>1</v>
      </c>
      <c r="GI1503" s="101">
        <f t="shared" si="698"/>
        <v>18</v>
      </c>
      <c r="GJ1503" s="101">
        <f t="shared" si="699"/>
        <v>7.8899999999999998E-2</v>
      </c>
      <c r="GK1503" s="101">
        <f t="shared" si="700"/>
        <v>1</v>
      </c>
      <c r="GL1503" s="101">
        <f t="shared" si="701"/>
        <v>38</v>
      </c>
    </row>
    <row r="1504" spans="170:194" ht="16.5" x14ac:dyDescent="0.2">
      <c r="FN1504" s="101">
        <v>1499</v>
      </c>
      <c r="FO1504" s="101">
        <f t="shared" si="686"/>
        <v>53</v>
      </c>
      <c r="FP1504" s="101">
        <f t="shared" si="679"/>
        <v>19</v>
      </c>
      <c r="FQ1504" s="14">
        <f t="shared" si="680"/>
        <v>5</v>
      </c>
      <c r="FR1504" s="101" t="str">
        <f t="shared" si="687"/>
        <v>吕布专属武器-魂珠-6 8级</v>
      </c>
      <c r="FS1504" s="101">
        <f t="shared" si="688"/>
        <v>6</v>
      </c>
      <c r="FT1504" s="101">
        <f t="shared" si="689"/>
        <v>8</v>
      </c>
      <c r="FU1504" s="101" t="str">
        <f t="shared" si="681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82"/>
        <v>专属强化石3</v>
      </c>
      <c r="FX1504" s="101">
        <f t="shared" si="683"/>
        <v>35</v>
      </c>
      <c r="FY1504" s="101" t="str">
        <f t="shared" si="684"/>
        <v>专属强化石4</v>
      </c>
      <c r="FZ1504" s="101">
        <f t="shared" si="685"/>
        <v>7</v>
      </c>
      <c r="GA1504" s="101">
        <f t="shared" si="690"/>
        <v>0.03</v>
      </c>
      <c r="GB1504" s="101">
        <f t="shared" si="691"/>
        <v>1</v>
      </c>
      <c r="GC1504" s="101">
        <f t="shared" si="692"/>
        <v>44</v>
      </c>
      <c r="GD1504" s="101">
        <f t="shared" si="693"/>
        <v>0</v>
      </c>
      <c r="GE1504" s="101">
        <f t="shared" si="694"/>
        <v>1</v>
      </c>
      <c r="GF1504" s="101">
        <f t="shared" si="695"/>
        <v>10</v>
      </c>
      <c r="GG1504" s="101">
        <f t="shared" si="696"/>
        <v>1.7100000000000001E-2</v>
      </c>
      <c r="GH1504" s="101">
        <f t="shared" si="697"/>
        <v>1</v>
      </c>
      <c r="GI1504" s="101">
        <f t="shared" si="698"/>
        <v>21</v>
      </c>
      <c r="GJ1504" s="101">
        <f t="shared" si="699"/>
        <v>6.8199999999999997E-2</v>
      </c>
      <c r="GK1504" s="101">
        <f t="shared" si="700"/>
        <v>1</v>
      </c>
      <c r="GL1504" s="101">
        <f t="shared" si="701"/>
        <v>44</v>
      </c>
    </row>
    <row r="1505" spans="170:194" ht="16.5" x14ac:dyDescent="0.2">
      <c r="FN1505" s="101">
        <v>1500</v>
      </c>
      <c r="FO1505" s="101">
        <f t="shared" si="686"/>
        <v>54</v>
      </c>
      <c r="FP1505" s="101">
        <f t="shared" si="679"/>
        <v>19</v>
      </c>
      <c r="FQ1505" s="14">
        <f t="shared" si="680"/>
        <v>5</v>
      </c>
      <c r="FR1505" s="101" t="str">
        <f t="shared" si="687"/>
        <v>吕布专属武器-魂珠-6 9级</v>
      </c>
      <c r="FS1505" s="101">
        <f t="shared" si="688"/>
        <v>6</v>
      </c>
      <c r="FT1505" s="101">
        <f t="shared" si="689"/>
        <v>9</v>
      </c>
      <c r="FU1505" s="101" t="str">
        <f t="shared" si="681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82"/>
        <v>专属强化石3</v>
      </c>
      <c r="FX1505" s="101">
        <f t="shared" si="683"/>
        <v>40</v>
      </c>
      <c r="FY1505" s="101" t="str">
        <f t="shared" si="684"/>
        <v>专属强化石4</v>
      </c>
      <c r="FZ1505" s="101">
        <f t="shared" si="685"/>
        <v>8</v>
      </c>
      <c r="GA1505" s="101">
        <f t="shared" si="690"/>
        <v>0.02</v>
      </c>
      <c r="GB1505" s="101">
        <f t="shared" si="691"/>
        <v>1</v>
      </c>
      <c r="GC1505" s="101">
        <f t="shared" si="692"/>
        <v>62</v>
      </c>
      <c r="GD1505" s="101">
        <f t="shared" si="693"/>
        <v>0</v>
      </c>
      <c r="GE1505" s="101">
        <f t="shared" si="694"/>
        <v>1</v>
      </c>
      <c r="GF1505" s="101">
        <f t="shared" si="695"/>
        <v>15</v>
      </c>
      <c r="GG1505" s="101">
        <f t="shared" si="696"/>
        <v>1.21E-2</v>
      </c>
      <c r="GH1505" s="101">
        <f t="shared" si="697"/>
        <v>1</v>
      </c>
      <c r="GI1505" s="101">
        <f t="shared" si="698"/>
        <v>29</v>
      </c>
      <c r="GJ1505" s="101">
        <f t="shared" si="699"/>
        <v>4.82E-2</v>
      </c>
      <c r="GK1505" s="101">
        <f t="shared" si="700"/>
        <v>1</v>
      </c>
      <c r="GL1505" s="101">
        <f t="shared" si="701"/>
        <v>62</v>
      </c>
    </row>
    <row r="1506" spans="170:194" ht="16.5" x14ac:dyDescent="0.2">
      <c r="FN1506" s="101">
        <v>1501</v>
      </c>
      <c r="FO1506" s="101">
        <f t="shared" si="686"/>
        <v>0</v>
      </c>
      <c r="FP1506" s="101">
        <f t="shared" si="679"/>
        <v>19</v>
      </c>
      <c r="FQ1506" s="14">
        <f t="shared" si="680"/>
        <v>5</v>
      </c>
      <c r="FR1506" s="101" t="str">
        <f t="shared" si="687"/>
        <v>吕布专属武器-魂珠-7 0级</v>
      </c>
      <c r="FS1506" s="101">
        <f t="shared" si="688"/>
        <v>7</v>
      </c>
      <c r="FT1506" s="101">
        <f t="shared" si="689"/>
        <v>0</v>
      </c>
      <c r="FU1506" s="101" t="str">
        <f t="shared" si="681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82"/>
        <v/>
      </c>
      <c r="FX1506" s="101" t="str">
        <f t="shared" si="683"/>
        <v/>
      </c>
      <c r="FY1506" s="101" t="str">
        <f t="shared" si="684"/>
        <v/>
      </c>
      <c r="FZ1506" s="101" t="str">
        <f t="shared" si="685"/>
        <v/>
      </c>
      <c r="GA1506" s="101" t="str">
        <f t="shared" si="690"/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5"/>
        <v/>
      </c>
      <c r="GG1506" s="101" t="str">
        <f t="shared" si="696"/>
        <v/>
      </c>
      <c r="GH1506" s="101" t="str">
        <f t="shared" si="697"/>
        <v/>
      </c>
      <c r="GI1506" s="101" t="str">
        <f t="shared" si="698"/>
        <v/>
      </c>
      <c r="GJ1506" s="101" t="str">
        <f t="shared" si="699"/>
        <v/>
      </c>
      <c r="GK1506" s="101" t="str">
        <f t="shared" si="700"/>
        <v/>
      </c>
      <c r="GL1506" s="101" t="str">
        <f t="shared" si="701"/>
        <v/>
      </c>
    </row>
    <row r="1507" spans="170:194" ht="16.5" x14ac:dyDescent="0.2">
      <c r="FN1507" s="101">
        <v>1502</v>
      </c>
      <c r="FO1507" s="101">
        <f t="shared" si="686"/>
        <v>55</v>
      </c>
      <c r="FP1507" s="101">
        <f t="shared" si="679"/>
        <v>19</v>
      </c>
      <c r="FQ1507" s="14">
        <f t="shared" si="680"/>
        <v>5</v>
      </c>
      <c r="FR1507" s="101" t="str">
        <f t="shared" si="687"/>
        <v>吕布专属武器-魂珠-7 1级</v>
      </c>
      <c r="FS1507" s="101">
        <f t="shared" si="688"/>
        <v>7</v>
      </c>
      <c r="FT1507" s="101">
        <f t="shared" si="689"/>
        <v>1</v>
      </c>
      <c r="FU1507" s="101" t="str">
        <f t="shared" si="681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82"/>
        <v>专属强化石3</v>
      </c>
      <c r="FX1507" s="101">
        <f t="shared" si="683"/>
        <v>6</v>
      </c>
      <c r="FY1507" s="101" t="str">
        <f t="shared" si="684"/>
        <v>专属强化石4</v>
      </c>
      <c r="FZ1507" s="101">
        <f t="shared" si="685"/>
        <v>2</v>
      </c>
      <c r="GA1507" s="101">
        <f t="shared" si="690"/>
        <v>0.2</v>
      </c>
      <c r="GB1507" s="101">
        <f t="shared" si="691"/>
        <v>1</v>
      </c>
      <c r="GC1507" s="101">
        <f t="shared" si="692"/>
        <v>8</v>
      </c>
      <c r="GD1507" s="101">
        <f t="shared" si="693"/>
        <v>0</v>
      </c>
      <c r="GE1507" s="101">
        <f t="shared" si="694"/>
        <v>1</v>
      </c>
      <c r="GF1507" s="101">
        <f t="shared" si="695"/>
        <v>2</v>
      </c>
      <c r="GG1507" s="101">
        <f t="shared" si="696"/>
        <v>9.9400000000000002E-2</v>
      </c>
      <c r="GH1507" s="101">
        <f t="shared" si="697"/>
        <v>1</v>
      </c>
      <c r="GI1507" s="101">
        <f t="shared" si="698"/>
        <v>4</v>
      </c>
      <c r="GJ1507" s="101">
        <f t="shared" si="699"/>
        <v>0.3977</v>
      </c>
      <c r="GK1507" s="101">
        <f t="shared" si="700"/>
        <v>1</v>
      </c>
      <c r="GL1507" s="101">
        <f t="shared" si="701"/>
        <v>8</v>
      </c>
    </row>
    <row r="1508" spans="170:194" ht="16.5" x14ac:dyDescent="0.2">
      <c r="FN1508" s="101">
        <v>1503</v>
      </c>
      <c r="FO1508" s="101">
        <f t="shared" si="686"/>
        <v>56</v>
      </c>
      <c r="FP1508" s="101">
        <f t="shared" si="679"/>
        <v>19</v>
      </c>
      <c r="FQ1508" s="14">
        <f t="shared" si="680"/>
        <v>5</v>
      </c>
      <c r="FR1508" s="101" t="str">
        <f t="shared" si="687"/>
        <v>吕布专属武器-魂珠-7 2级</v>
      </c>
      <c r="FS1508" s="101">
        <f t="shared" si="688"/>
        <v>7</v>
      </c>
      <c r="FT1508" s="101">
        <f t="shared" si="689"/>
        <v>2</v>
      </c>
      <c r="FU1508" s="101" t="str">
        <f t="shared" si="681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82"/>
        <v>专属强化石3</v>
      </c>
      <c r="FX1508" s="101">
        <f t="shared" si="683"/>
        <v>6</v>
      </c>
      <c r="FY1508" s="101" t="str">
        <f t="shared" si="684"/>
        <v>专属强化石4</v>
      </c>
      <c r="FZ1508" s="101">
        <f t="shared" si="685"/>
        <v>2</v>
      </c>
      <c r="GA1508" s="101">
        <f t="shared" si="690"/>
        <v>0.1</v>
      </c>
      <c r="GB1508" s="101">
        <f t="shared" si="691"/>
        <v>1</v>
      </c>
      <c r="GC1508" s="101">
        <f t="shared" si="692"/>
        <v>15</v>
      </c>
      <c r="GD1508" s="101">
        <f t="shared" si="693"/>
        <v>0</v>
      </c>
      <c r="GE1508" s="101">
        <f t="shared" si="694"/>
        <v>1</v>
      </c>
      <c r="GF1508" s="101">
        <f t="shared" si="695"/>
        <v>4</v>
      </c>
      <c r="GG1508" s="101">
        <f t="shared" si="696"/>
        <v>4.9700000000000001E-2</v>
      </c>
      <c r="GH1508" s="101">
        <f t="shared" si="697"/>
        <v>1</v>
      </c>
      <c r="GI1508" s="101">
        <f t="shared" si="698"/>
        <v>7</v>
      </c>
      <c r="GJ1508" s="101">
        <f t="shared" si="699"/>
        <v>0.19889999999999999</v>
      </c>
      <c r="GK1508" s="101">
        <f t="shared" si="700"/>
        <v>1</v>
      </c>
      <c r="GL1508" s="101">
        <f t="shared" si="701"/>
        <v>15</v>
      </c>
    </row>
    <row r="1509" spans="170:194" ht="16.5" x14ac:dyDescent="0.2">
      <c r="FN1509" s="101">
        <v>1504</v>
      </c>
      <c r="FO1509" s="101">
        <f t="shared" si="686"/>
        <v>57</v>
      </c>
      <c r="FP1509" s="101">
        <f t="shared" si="679"/>
        <v>19</v>
      </c>
      <c r="FQ1509" s="14">
        <f t="shared" si="680"/>
        <v>5</v>
      </c>
      <c r="FR1509" s="101" t="str">
        <f t="shared" si="687"/>
        <v>吕布专属武器-魂珠-7 3级</v>
      </c>
      <c r="FS1509" s="101">
        <f t="shared" si="688"/>
        <v>7</v>
      </c>
      <c r="FT1509" s="101">
        <f t="shared" si="689"/>
        <v>3</v>
      </c>
      <c r="FU1509" s="101" t="str">
        <f t="shared" si="681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82"/>
        <v>专属强化石3</v>
      </c>
      <c r="FX1509" s="101">
        <f t="shared" si="683"/>
        <v>9</v>
      </c>
      <c r="FY1509" s="101" t="str">
        <f t="shared" si="684"/>
        <v>专属强化石4</v>
      </c>
      <c r="FZ1509" s="101">
        <f t="shared" si="685"/>
        <v>3</v>
      </c>
      <c r="GA1509" s="101">
        <f t="shared" si="690"/>
        <v>0.1</v>
      </c>
      <c r="GB1509" s="101">
        <f t="shared" si="691"/>
        <v>1</v>
      </c>
      <c r="GC1509" s="101">
        <f t="shared" si="692"/>
        <v>15</v>
      </c>
      <c r="GD1509" s="101">
        <f t="shared" si="693"/>
        <v>0</v>
      </c>
      <c r="GE1509" s="101">
        <f t="shared" si="694"/>
        <v>1</v>
      </c>
      <c r="GF1509" s="101">
        <f t="shared" si="695"/>
        <v>4</v>
      </c>
      <c r="GG1509" s="101">
        <f t="shared" si="696"/>
        <v>4.9700000000000001E-2</v>
      </c>
      <c r="GH1509" s="101">
        <f t="shared" si="697"/>
        <v>1</v>
      </c>
      <c r="GI1509" s="101">
        <f t="shared" si="698"/>
        <v>7</v>
      </c>
      <c r="GJ1509" s="101">
        <f t="shared" si="699"/>
        <v>0.19889999999999999</v>
      </c>
      <c r="GK1509" s="101">
        <f t="shared" si="700"/>
        <v>1</v>
      </c>
      <c r="GL1509" s="101">
        <f t="shared" si="701"/>
        <v>15</v>
      </c>
    </row>
    <row r="1510" spans="170:194" ht="16.5" x14ac:dyDescent="0.2">
      <c r="FN1510" s="101">
        <v>1505</v>
      </c>
      <c r="FO1510" s="101">
        <f t="shared" si="686"/>
        <v>58</v>
      </c>
      <c r="FP1510" s="101">
        <f t="shared" si="679"/>
        <v>19</v>
      </c>
      <c r="FQ1510" s="14">
        <f t="shared" si="680"/>
        <v>5</v>
      </c>
      <c r="FR1510" s="101" t="str">
        <f t="shared" si="687"/>
        <v>吕布专属武器-魂珠-7 4级</v>
      </c>
      <c r="FS1510" s="101">
        <f t="shared" si="688"/>
        <v>7</v>
      </c>
      <c r="FT1510" s="101">
        <f t="shared" si="689"/>
        <v>4</v>
      </c>
      <c r="FU1510" s="101" t="str">
        <f t="shared" si="681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82"/>
        <v>专属强化石3</v>
      </c>
      <c r="FX1510" s="101">
        <f t="shared" si="683"/>
        <v>12</v>
      </c>
      <c r="FY1510" s="101" t="str">
        <f t="shared" si="684"/>
        <v>专属强化石4</v>
      </c>
      <c r="FZ1510" s="101">
        <f t="shared" si="685"/>
        <v>4</v>
      </c>
      <c r="GA1510" s="101">
        <f t="shared" si="690"/>
        <v>0.08</v>
      </c>
      <c r="GB1510" s="101">
        <f t="shared" si="691"/>
        <v>1</v>
      </c>
      <c r="GC1510" s="101">
        <f t="shared" si="692"/>
        <v>19</v>
      </c>
      <c r="GD1510" s="101">
        <f t="shared" si="693"/>
        <v>0</v>
      </c>
      <c r="GE1510" s="101">
        <f t="shared" si="694"/>
        <v>1</v>
      </c>
      <c r="GF1510" s="101">
        <f t="shared" si="695"/>
        <v>4</v>
      </c>
      <c r="GG1510" s="101">
        <f t="shared" si="696"/>
        <v>3.9800000000000002E-2</v>
      </c>
      <c r="GH1510" s="101">
        <f t="shared" si="697"/>
        <v>1</v>
      </c>
      <c r="GI1510" s="101">
        <f t="shared" si="698"/>
        <v>9</v>
      </c>
      <c r="GJ1510" s="101">
        <f t="shared" si="699"/>
        <v>0.15909999999999999</v>
      </c>
      <c r="GK1510" s="101">
        <f t="shared" si="700"/>
        <v>1</v>
      </c>
      <c r="GL1510" s="101">
        <f t="shared" si="701"/>
        <v>19</v>
      </c>
    </row>
    <row r="1511" spans="170:194" ht="16.5" x14ac:dyDescent="0.2">
      <c r="FN1511" s="101">
        <v>1506</v>
      </c>
      <c r="FO1511" s="101">
        <f t="shared" si="686"/>
        <v>59</v>
      </c>
      <c r="FP1511" s="101">
        <f t="shared" si="679"/>
        <v>19</v>
      </c>
      <c r="FQ1511" s="14">
        <f t="shared" si="680"/>
        <v>5</v>
      </c>
      <c r="FR1511" s="101" t="str">
        <f t="shared" si="687"/>
        <v>吕布专属武器-魂珠-7 5级</v>
      </c>
      <c r="FS1511" s="101">
        <f t="shared" si="688"/>
        <v>7</v>
      </c>
      <c r="FT1511" s="101">
        <f t="shared" si="689"/>
        <v>5</v>
      </c>
      <c r="FU1511" s="101" t="str">
        <f t="shared" si="681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82"/>
        <v>专属强化石3</v>
      </c>
      <c r="FX1511" s="101">
        <f t="shared" si="683"/>
        <v>12</v>
      </c>
      <c r="FY1511" s="101" t="str">
        <f t="shared" si="684"/>
        <v>专属强化石4</v>
      </c>
      <c r="FZ1511" s="101">
        <f t="shared" si="685"/>
        <v>4</v>
      </c>
      <c r="GA1511" s="101">
        <f t="shared" si="690"/>
        <v>0.05</v>
      </c>
      <c r="GB1511" s="101">
        <f t="shared" si="691"/>
        <v>1</v>
      </c>
      <c r="GC1511" s="101">
        <f t="shared" si="692"/>
        <v>30</v>
      </c>
      <c r="GD1511" s="101">
        <f t="shared" si="693"/>
        <v>0</v>
      </c>
      <c r="GE1511" s="101">
        <f t="shared" si="694"/>
        <v>1</v>
      </c>
      <c r="GF1511" s="101">
        <f t="shared" si="695"/>
        <v>7</v>
      </c>
      <c r="GG1511" s="101">
        <f t="shared" si="696"/>
        <v>2.4899999999999999E-2</v>
      </c>
      <c r="GH1511" s="101">
        <f t="shared" si="697"/>
        <v>1</v>
      </c>
      <c r="GI1511" s="101">
        <f t="shared" si="698"/>
        <v>14</v>
      </c>
      <c r="GJ1511" s="101">
        <f t="shared" si="699"/>
        <v>9.9400000000000002E-2</v>
      </c>
      <c r="GK1511" s="101">
        <f t="shared" si="700"/>
        <v>1</v>
      </c>
      <c r="GL1511" s="101">
        <f t="shared" si="701"/>
        <v>30</v>
      </c>
    </row>
    <row r="1512" spans="170:194" ht="16.5" x14ac:dyDescent="0.2">
      <c r="FN1512" s="101">
        <v>1507</v>
      </c>
      <c r="FO1512" s="101">
        <f t="shared" si="686"/>
        <v>60</v>
      </c>
      <c r="FP1512" s="101">
        <f t="shared" si="679"/>
        <v>19</v>
      </c>
      <c r="FQ1512" s="14">
        <f t="shared" si="680"/>
        <v>5</v>
      </c>
      <c r="FR1512" s="101" t="str">
        <f t="shared" si="687"/>
        <v>吕布专属武器-魂珠-7 6级</v>
      </c>
      <c r="FS1512" s="101">
        <f t="shared" si="688"/>
        <v>7</v>
      </c>
      <c r="FT1512" s="101">
        <f t="shared" si="689"/>
        <v>6</v>
      </c>
      <c r="FU1512" s="101" t="str">
        <f t="shared" si="681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82"/>
        <v>专属强化石3</v>
      </c>
      <c r="FX1512" s="101">
        <f t="shared" si="683"/>
        <v>15</v>
      </c>
      <c r="FY1512" s="101" t="str">
        <f t="shared" si="684"/>
        <v>专属强化石4</v>
      </c>
      <c r="FZ1512" s="101">
        <f t="shared" si="685"/>
        <v>5</v>
      </c>
      <c r="GA1512" s="101">
        <f t="shared" si="690"/>
        <v>0.04</v>
      </c>
      <c r="GB1512" s="101">
        <f t="shared" si="691"/>
        <v>1</v>
      </c>
      <c r="GC1512" s="101">
        <f t="shared" si="692"/>
        <v>39</v>
      </c>
      <c r="GD1512" s="101">
        <f t="shared" si="693"/>
        <v>0</v>
      </c>
      <c r="GE1512" s="101">
        <f t="shared" si="694"/>
        <v>1</v>
      </c>
      <c r="GF1512" s="101">
        <f t="shared" si="695"/>
        <v>9</v>
      </c>
      <c r="GG1512" s="101">
        <f t="shared" si="696"/>
        <v>1.9099999999999999E-2</v>
      </c>
      <c r="GH1512" s="101">
        <f t="shared" si="697"/>
        <v>1</v>
      </c>
      <c r="GI1512" s="101">
        <f t="shared" si="698"/>
        <v>18</v>
      </c>
      <c r="GJ1512" s="101">
        <f t="shared" si="699"/>
        <v>7.6499999999999999E-2</v>
      </c>
      <c r="GK1512" s="101">
        <f t="shared" si="700"/>
        <v>1</v>
      </c>
      <c r="GL1512" s="101">
        <f t="shared" si="701"/>
        <v>39</v>
      </c>
    </row>
    <row r="1513" spans="170:194" ht="16.5" x14ac:dyDescent="0.2">
      <c r="FN1513" s="101">
        <v>1508</v>
      </c>
      <c r="FO1513" s="101">
        <f t="shared" si="686"/>
        <v>61</v>
      </c>
      <c r="FP1513" s="101">
        <f t="shared" si="679"/>
        <v>19</v>
      </c>
      <c r="FQ1513" s="14">
        <f t="shared" si="680"/>
        <v>5</v>
      </c>
      <c r="FR1513" s="101" t="str">
        <f t="shared" si="687"/>
        <v>吕布专属武器-魂珠-7 7级</v>
      </c>
      <c r="FS1513" s="101">
        <f t="shared" si="688"/>
        <v>7</v>
      </c>
      <c r="FT1513" s="101">
        <f t="shared" si="689"/>
        <v>7</v>
      </c>
      <c r="FU1513" s="101" t="str">
        <f t="shared" si="681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82"/>
        <v>专属强化石3</v>
      </c>
      <c r="FX1513" s="101">
        <f t="shared" si="683"/>
        <v>21</v>
      </c>
      <c r="FY1513" s="101" t="str">
        <f t="shared" si="684"/>
        <v>专属强化石4</v>
      </c>
      <c r="FZ1513" s="101">
        <f t="shared" si="685"/>
        <v>7</v>
      </c>
      <c r="GA1513" s="101">
        <f t="shared" si="690"/>
        <v>0.03</v>
      </c>
      <c r="GB1513" s="101">
        <f t="shared" si="691"/>
        <v>1</v>
      </c>
      <c r="GC1513" s="101">
        <f t="shared" si="692"/>
        <v>45</v>
      </c>
      <c r="GD1513" s="101">
        <f t="shared" si="693"/>
        <v>0</v>
      </c>
      <c r="GE1513" s="101">
        <f t="shared" si="694"/>
        <v>1</v>
      </c>
      <c r="GF1513" s="101">
        <f t="shared" si="695"/>
        <v>11</v>
      </c>
      <c r="GG1513" s="101">
        <f t="shared" si="696"/>
        <v>1.66E-2</v>
      </c>
      <c r="GH1513" s="101">
        <f t="shared" si="697"/>
        <v>1</v>
      </c>
      <c r="GI1513" s="101">
        <f t="shared" si="698"/>
        <v>21</v>
      </c>
      <c r="GJ1513" s="101">
        <f t="shared" si="699"/>
        <v>6.6299999999999998E-2</v>
      </c>
      <c r="GK1513" s="101">
        <f t="shared" si="700"/>
        <v>1</v>
      </c>
      <c r="GL1513" s="101">
        <f t="shared" si="701"/>
        <v>45</v>
      </c>
    </row>
    <row r="1514" spans="170:194" ht="16.5" x14ac:dyDescent="0.2">
      <c r="FN1514" s="101">
        <v>1509</v>
      </c>
      <c r="FO1514" s="101">
        <f t="shared" si="686"/>
        <v>62</v>
      </c>
      <c r="FP1514" s="101">
        <f t="shared" si="679"/>
        <v>19</v>
      </c>
      <c r="FQ1514" s="14">
        <f t="shared" si="680"/>
        <v>5</v>
      </c>
      <c r="FR1514" s="101" t="str">
        <f t="shared" si="687"/>
        <v>吕布专属武器-魂珠-7 8级</v>
      </c>
      <c r="FS1514" s="101">
        <f t="shared" si="688"/>
        <v>7</v>
      </c>
      <c r="FT1514" s="101">
        <f t="shared" si="689"/>
        <v>8</v>
      </c>
      <c r="FU1514" s="101" t="str">
        <f t="shared" si="681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82"/>
        <v>专属强化石3</v>
      </c>
      <c r="FX1514" s="101">
        <f t="shared" si="683"/>
        <v>24</v>
      </c>
      <c r="FY1514" s="101" t="str">
        <f t="shared" si="684"/>
        <v>专属强化石4</v>
      </c>
      <c r="FZ1514" s="101">
        <f t="shared" si="685"/>
        <v>8</v>
      </c>
      <c r="GA1514" s="101">
        <f t="shared" si="690"/>
        <v>0.02</v>
      </c>
      <c r="GB1514" s="101">
        <f t="shared" si="691"/>
        <v>1</v>
      </c>
      <c r="GC1514" s="101">
        <f t="shared" si="692"/>
        <v>64</v>
      </c>
      <c r="GD1514" s="101">
        <f t="shared" si="693"/>
        <v>0</v>
      </c>
      <c r="GE1514" s="101">
        <f t="shared" si="694"/>
        <v>1</v>
      </c>
      <c r="GF1514" s="101">
        <f t="shared" si="695"/>
        <v>15</v>
      </c>
      <c r="GG1514" s="101">
        <f t="shared" si="696"/>
        <v>1.17E-2</v>
      </c>
      <c r="GH1514" s="101">
        <f t="shared" si="697"/>
        <v>1</v>
      </c>
      <c r="GI1514" s="101">
        <f t="shared" si="698"/>
        <v>30</v>
      </c>
      <c r="GJ1514" s="101">
        <f t="shared" si="699"/>
        <v>4.6800000000000001E-2</v>
      </c>
      <c r="GK1514" s="101">
        <f t="shared" si="700"/>
        <v>1</v>
      </c>
      <c r="GL1514" s="101">
        <f t="shared" si="701"/>
        <v>64</v>
      </c>
    </row>
    <row r="1515" spans="170:194" ht="16.5" x14ac:dyDescent="0.2">
      <c r="FN1515" s="101">
        <v>1510</v>
      </c>
      <c r="FO1515" s="101">
        <f t="shared" si="686"/>
        <v>63</v>
      </c>
      <c r="FP1515" s="101">
        <f t="shared" si="679"/>
        <v>19</v>
      </c>
      <c r="FQ1515" s="14">
        <f t="shared" si="680"/>
        <v>5</v>
      </c>
      <c r="FR1515" s="101" t="str">
        <f t="shared" si="687"/>
        <v>吕布专属武器-魂珠-7 9级</v>
      </c>
      <c r="FS1515" s="101">
        <f t="shared" si="688"/>
        <v>7</v>
      </c>
      <c r="FT1515" s="101">
        <f t="shared" si="689"/>
        <v>9</v>
      </c>
      <c r="FU1515" s="101" t="str">
        <f t="shared" si="681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82"/>
        <v>专属强化石3</v>
      </c>
      <c r="FX1515" s="101">
        <f t="shared" si="683"/>
        <v>30</v>
      </c>
      <c r="FY1515" s="101" t="str">
        <f t="shared" si="684"/>
        <v>专属强化石4</v>
      </c>
      <c r="FZ1515" s="101">
        <f t="shared" si="685"/>
        <v>10</v>
      </c>
      <c r="GA1515" s="101">
        <f t="shared" si="690"/>
        <v>0.02</v>
      </c>
      <c r="GB1515" s="101">
        <f t="shared" si="691"/>
        <v>1</v>
      </c>
      <c r="GC1515" s="101">
        <f t="shared" si="692"/>
        <v>83</v>
      </c>
      <c r="GD1515" s="101">
        <f t="shared" si="693"/>
        <v>0</v>
      </c>
      <c r="GE1515" s="101">
        <f t="shared" si="694"/>
        <v>1</v>
      </c>
      <c r="GF1515" s="101">
        <f t="shared" si="695"/>
        <v>19</v>
      </c>
      <c r="GG1515" s="101">
        <f t="shared" si="696"/>
        <v>8.9999999999999993E-3</v>
      </c>
      <c r="GH1515" s="101">
        <f t="shared" si="697"/>
        <v>1</v>
      </c>
      <c r="GI1515" s="101">
        <f t="shared" si="698"/>
        <v>39</v>
      </c>
      <c r="GJ1515" s="101">
        <f t="shared" si="699"/>
        <v>3.6200000000000003E-2</v>
      </c>
      <c r="GK1515" s="101">
        <f t="shared" si="700"/>
        <v>1</v>
      </c>
      <c r="GL1515" s="101">
        <f t="shared" si="701"/>
        <v>83</v>
      </c>
    </row>
    <row r="1516" spans="170:194" ht="16.5" x14ac:dyDescent="0.2">
      <c r="FN1516" s="101">
        <v>1511</v>
      </c>
      <c r="FO1516" s="101">
        <f t="shared" si="686"/>
        <v>0</v>
      </c>
      <c r="FP1516" s="101">
        <f t="shared" si="679"/>
        <v>19</v>
      </c>
      <c r="FQ1516" s="14">
        <f t="shared" si="680"/>
        <v>5</v>
      </c>
      <c r="FR1516" s="101" t="str">
        <f t="shared" si="687"/>
        <v>吕布专属武器-魂珠-8 0级</v>
      </c>
      <c r="FS1516" s="101">
        <f t="shared" si="688"/>
        <v>8</v>
      </c>
      <c r="FT1516" s="101">
        <f t="shared" si="689"/>
        <v>0</v>
      </c>
      <c r="FU1516" s="101" t="str">
        <f t="shared" si="681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82"/>
        <v/>
      </c>
      <c r="FX1516" s="101" t="str">
        <f t="shared" si="683"/>
        <v/>
      </c>
      <c r="FY1516" s="101" t="str">
        <f t="shared" si="684"/>
        <v/>
      </c>
      <c r="FZ1516" s="101" t="str">
        <f t="shared" si="685"/>
        <v/>
      </c>
      <c r="GA1516" s="101" t="str">
        <f t="shared" si="690"/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5"/>
        <v/>
      </c>
      <c r="GG1516" s="101" t="str">
        <f t="shared" si="696"/>
        <v/>
      </c>
      <c r="GH1516" s="101" t="str">
        <f t="shared" si="697"/>
        <v/>
      </c>
      <c r="GI1516" s="101" t="str">
        <f t="shared" si="698"/>
        <v/>
      </c>
      <c r="GJ1516" s="101" t="str">
        <f t="shared" si="699"/>
        <v/>
      </c>
      <c r="GK1516" s="101" t="str">
        <f t="shared" si="700"/>
        <v/>
      </c>
      <c r="GL1516" s="101" t="str">
        <f t="shared" si="701"/>
        <v/>
      </c>
    </row>
    <row r="1517" spans="170:194" ht="16.5" x14ac:dyDescent="0.2">
      <c r="FN1517" s="101">
        <v>1512</v>
      </c>
      <c r="FO1517" s="101">
        <f t="shared" si="686"/>
        <v>64</v>
      </c>
      <c r="FP1517" s="101">
        <f t="shared" si="679"/>
        <v>19</v>
      </c>
      <c r="FQ1517" s="14">
        <f t="shared" si="680"/>
        <v>5</v>
      </c>
      <c r="FR1517" s="101" t="str">
        <f t="shared" si="687"/>
        <v>吕布专属武器-魂珠-8 1级</v>
      </c>
      <c r="FS1517" s="101">
        <f t="shared" si="688"/>
        <v>8</v>
      </c>
      <c r="FT1517" s="101">
        <f t="shared" si="689"/>
        <v>1</v>
      </c>
      <c r="FU1517" s="101" t="str">
        <f t="shared" si="681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82"/>
        <v>专属强化石4</v>
      </c>
      <c r="FX1517" s="101">
        <f t="shared" si="683"/>
        <v>5</v>
      </c>
      <c r="FY1517" s="101" t="str">
        <f t="shared" si="684"/>
        <v/>
      </c>
      <c r="FZ1517" s="101" t="str">
        <f t="shared" si="685"/>
        <v/>
      </c>
      <c r="GA1517" s="101">
        <f t="shared" si="690"/>
        <v>0.11</v>
      </c>
      <c r="GB1517" s="101">
        <f t="shared" si="691"/>
        <v>1</v>
      </c>
      <c r="GC1517" s="101">
        <f t="shared" si="692"/>
        <v>13</v>
      </c>
      <c r="GD1517" s="101">
        <f t="shared" si="693"/>
        <v>0</v>
      </c>
      <c r="GE1517" s="101">
        <f t="shared" si="694"/>
        <v>1</v>
      </c>
      <c r="GF1517" s="101">
        <f t="shared" si="695"/>
        <v>3</v>
      </c>
      <c r="GG1517" s="101">
        <f t="shared" si="696"/>
        <v>5.6500000000000002E-2</v>
      </c>
      <c r="GH1517" s="101">
        <f t="shared" si="697"/>
        <v>1</v>
      </c>
      <c r="GI1517" s="101">
        <f t="shared" si="698"/>
        <v>6</v>
      </c>
      <c r="GJ1517" s="101">
        <f t="shared" si="699"/>
        <v>0.22600000000000001</v>
      </c>
      <c r="GK1517" s="101">
        <f t="shared" si="700"/>
        <v>1</v>
      </c>
      <c r="GL1517" s="101">
        <f t="shared" si="701"/>
        <v>13</v>
      </c>
    </row>
    <row r="1518" spans="170:194" ht="16.5" x14ac:dyDescent="0.2">
      <c r="FN1518" s="101">
        <v>1513</v>
      </c>
      <c r="FO1518" s="101">
        <f t="shared" si="686"/>
        <v>65</v>
      </c>
      <c r="FP1518" s="101">
        <f t="shared" si="679"/>
        <v>19</v>
      </c>
      <c r="FQ1518" s="14">
        <f t="shared" si="680"/>
        <v>5</v>
      </c>
      <c r="FR1518" s="101" t="str">
        <f t="shared" si="687"/>
        <v>吕布专属武器-魂珠-8 2级</v>
      </c>
      <c r="FS1518" s="101">
        <f t="shared" si="688"/>
        <v>8</v>
      </c>
      <c r="FT1518" s="101">
        <f t="shared" si="689"/>
        <v>2</v>
      </c>
      <c r="FU1518" s="101" t="str">
        <f t="shared" si="681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82"/>
        <v>专属强化石4</v>
      </c>
      <c r="FX1518" s="101">
        <f t="shared" si="683"/>
        <v>8</v>
      </c>
      <c r="FY1518" s="101" t="str">
        <f t="shared" si="684"/>
        <v/>
      </c>
      <c r="FZ1518" s="101" t="str">
        <f t="shared" si="685"/>
        <v/>
      </c>
      <c r="GA1518" s="101">
        <f t="shared" si="690"/>
        <v>0.09</v>
      </c>
      <c r="GB1518" s="101">
        <f t="shared" si="691"/>
        <v>1</v>
      </c>
      <c r="GC1518" s="101">
        <f t="shared" si="692"/>
        <v>17</v>
      </c>
      <c r="GD1518" s="101">
        <f t="shared" si="693"/>
        <v>0</v>
      </c>
      <c r="GE1518" s="101">
        <f t="shared" si="694"/>
        <v>1</v>
      </c>
      <c r="GF1518" s="101">
        <f t="shared" si="695"/>
        <v>4</v>
      </c>
      <c r="GG1518" s="101">
        <f t="shared" si="696"/>
        <v>4.5199999999999997E-2</v>
      </c>
      <c r="GH1518" s="101">
        <f t="shared" si="697"/>
        <v>1</v>
      </c>
      <c r="GI1518" s="101">
        <f t="shared" si="698"/>
        <v>8</v>
      </c>
      <c r="GJ1518" s="101">
        <f t="shared" si="699"/>
        <v>0.18079999999999999</v>
      </c>
      <c r="GK1518" s="101">
        <f t="shared" si="700"/>
        <v>1</v>
      </c>
      <c r="GL1518" s="101">
        <f t="shared" si="701"/>
        <v>17</v>
      </c>
    </row>
    <row r="1519" spans="170:194" ht="16.5" x14ac:dyDescent="0.2">
      <c r="FN1519" s="101">
        <v>1514</v>
      </c>
      <c r="FO1519" s="101">
        <f t="shared" si="686"/>
        <v>66</v>
      </c>
      <c r="FP1519" s="101">
        <f t="shared" si="679"/>
        <v>19</v>
      </c>
      <c r="FQ1519" s="14">
        <f t="shared" si="680"/>
        <v>5</v>
      </c>
      <c r="FR1519" s="101" t="str">
        <f t="shared" si="687"/>
        <v>吕布专属武器-魂珠-8 3级</v>
      </c>
      <c r="FS1519" s="101">
        <f t="shared" si="688"/>
        <v>8</v>
      </c>
      <c r="FT1519" s="101">
        <f t="shared" si="689"/>
        <v>3</v>
      </c>
      <c r="FU1519" s="101" t="str">
        <f t="shared" si="681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82"/>
        <v>专属强化石4</v>
      </c>
      <c r="FX1519" s="101">
        <f t="shared" si="683"/>
        <v>10</v>
      </c>
      <c r="FY1519" s="101" t="str">
        <f t="shared" si="684"/>
        <v/>
      </c>
      <c r="FZ1519" s="101" t="str">
        <f t="shared" si="685"/>
        <v/>
      </c>
      <c r="GA1519" s="101">
        <f t="shared" si="690"/>
        <v>0.08</v>
      </c>
      <c r="GB1519" s="101">
        <f t="shared" si="691"/>
        <v>1</v>
      </c>
      <c r="GC1519" s="101">
        <f t="shared" si="692"/>
        <v>20</v>
      </c>
      <c r="GD1519" s="101">
        <f t="shared" si="693"/>
        <v>0</v>
      </c>
      <c r="GE1519" s="101">
        <f t="shared" si="694"/>
        <v>1</v>
      </c>
      <c r="GF1519" s="101">
        <f t="shared" si="695"/>
        <v>5</v>
      </c>
      <c r="GG1519" s="101">
        <f t="shared" si="696"/>
        <v>3.7699999999999997E-2</v>
      </c>
      <c r="GH1519" s="101">
        <f t="shared" si="697"/>
        <v>1</v>
      </c>
      <c r="GI1519" s="101">
        <f t="shared" si="698"/>
        <v>9</v>
      </c>
      <c r="GJ1519" s="101">
        <f t="shared" si="699"/>
        <v>0.1507</v>
      </c>
      <c r="GK1519" s="101">
        <f t="shared" si="700"/>
        <v>1</v>
      </c>
      <c r="GL1519" s="101">
        <f t="shared" si="701"/>
        <v>20</v>
      </c>
    </row>
    <row r="1520" spans="170:194" ht="16.5" x14ac:dyDescent="0.2">
      <c r="FN1520" s="101">
        <v>1515</v>
      </c>
      <c r="FO1520" s="101">
        <f t="shared" si="686"/>
        <v>67</v>
      </c>
      <c r="FP1520" s="101">
        <f t="shared" si="679"/>
        <v>19</v>
      </c>
      <c r="FQ1520" s="14">
        <f t="shared" si="680"/>
        <v>5</v>
      </c>
      <c r="FR1520" s="101" t="str">
        <f t="shared" si="687"/>
        <v>吕布专属武器-魂珠-8 4级</v>
      </c>
      <c r="FS1520" s="101">
        <f t="shared" si="688"/>
        <v>8</v>
      </c>
      <c r="FT1520" s="101">
        <f t="shared" si="689"/>
        <v>4</v>
      </c>
      <c r="FU1520" s="101" t="str">
        <f t="shared" si="681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82"/>
        <v>专属强化石4</v>
      </c>
      <c r="FX1520" s="101">
        <f t="shared" si="683"/>
        <v>12</v>
      </c>
      <c r="FY1520" s="101" t="str">
        <f t="shared" si="684"/>
        <v/>
      </c>
      <c r="FZ1520" s="101" t="str">
        <f t="shared" si="685"/>
        <v/>
      </c>
      <c r="GA1520" s="101">
        <f t="shared" si="690"/>
        <v>0.05</v>
      </c>
      <c r="GB1520" s="101">
        <f t="shared" si="691"/>
        <v>1</v>
      </c>
      <c r="GC1520" s="101">
        <f t="shared" si="692"/>
        <v>28</v>
      </c>
      <c r="GD1520" s="101">
        <f t="shared" si="693"/>
        <v>0</v>
      </c>
      <c r="GE1520" s="101">
        <f t="shared" si="694"/>
        <v>1</v>
      </c>
      <c r="GF1520" s="101">
        <f t="shared" si="695"/>
        <v>6</v>
      </c>
      <c r="GG1520" s="101">
        <f t="shared" si="696"/>
        <v>2.7099999999999999E-2</v>
      </c>
      <c r="GH1520" s="101">
        <f t="shared" si="697"/>
        <v>1</v>
      </c>
      <c r="GI1520" s="101">
        <f t="shared" si="698"/>
        <v>13</v>
      </c>
      <c r="GJ1520" s="101">
        <f t="shared" si="699"/>
        <v>0.1085</v>
      </c>
      <c r="GK1520" s="101">
        <f t="shared" si="700"/>
        <v>1</v>
      </c>
      <c r="GL1520" s="101">
        <f t="shared" si="701"/>
        <v>28</v>
      </c>
    </row>
    <row r="1521" spans="170:194" ht="16.5" x14ac:dyDescent="0.2">
      <c r="FN1521" s="101">
        <v>1516</v>
      </c>
      <c r="FO1521" s="101">
        <f t="shared" si="686"/>
        <v>68</v>
      </c>
      <c r="FP1521" s="101">
        <f t="shared" si="679"/>
        <v>19</v>
      </c>
      <c r="FQ1521" s="14">
        <f t="shared" si="680"/>
        <v>5</v>
      </c>
      <c r="FR1521" s="101" t="str">
        <f t="shared" si="687"/>
        <v>吕布专属武器-魂珠-8 5级</v>
      </c>
      <c r="FS1521" s="101">
        <f t="shared" si="688"/>
        <v>8</v>
      </c>
      <c r="FT1521" s="101">
        <f t="shared" si="689"/>
        <v>5</v>
      </c>
      <c r="FU1521" s="101" t="str">
        <f t="shared" si="681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82"/>
        <v>专属强化石4</v>
      </c>
      <c r="FX1521" s="101">
        <f t="shared" si="683"/>
        <v>15</v>
      </c>
      <c r="FY1521" s="101" t="str">
        <f t="shared" si="684"/>
        <v/>
      </c>
      <c r="FZ1521" s="101" t="str">
        <f t="shared" si="685"/>
        <v/>
      </c>
      <c r="GA1521" s="101">
        <f t="shared" si="690"/>
        <v>0.04</v>
      </c>
      <c r="GB1521" s="101">
        <f t="shared" si="691"/>
        <v>1</v>
      </c>
      <c r="GC1521" s="101">
        <f t="shared" si="692"/>
        <v>35</v>
      </c>
      <c r="GD1521" s="101">
        <f t="shared" si="693"/>
        <v>0</v>
      </c>
      <c r="GE1521" s="101">
        <f t="shared" si="694"/>
        <v>1</v>
      </c>
      <c r="GF1521" s="101">
        <f t="shared" si="695"/>
        <v>8</v>
      </c>
      <c r="GG1521" s="101">
        <f t="shared" si="696"/>
        <v>2.12E-2</v>
      </c>
      <c r="GH1521" s="101">
        <f t="shared" si="697"/>
        <v>1</v>
      </c>
      <c r="GI1521" s="101">
        <f t="shared" si="698"/>
        <v>17</v>
      </c>
      <c r="GJ1521" s="101">
        <f t="shared" si="699"/>
        <v>8.4699999999999998E-2</v>
      </c>
      <c r="GK1521" s="101">
        <f t="shared" si="700"/>
        <v>1</v>
      </c>
      <c r="GL1521" s="101">
        <f t="shared" si="701"/>
        <v>35</v>
      </c>
    </row>
    <row r="1522" spans="170:194" ht="16.5" x14ac:dyDescent="0.2">
      <c r="FN1522" s="101">
        <v>1517</v>
      </c>
      <c r="FO1522" s="101">
        <f t="shared" si="686"/>
        <v>69</v>
      </c>
      <c r="FP1522" s="101">
        <f t="shared" si="679"/>
        <v>19</v>
      </c>
      <c r="FQ1522" s="14">
        <f t="shared" si="680"/>
        <v>5</v>
      </c>
      <c r="FR1522" s="101" t="str">
        <f t="shared" si="687"/>
        <v>吕布专属武器-魂珠-8 6级</v>
      </c>
      <c r="FS1522" s="101">
        <f t="shared" si="688"/>
        <v>8</v>
      </c>
      <c r="FT1522" s="101">
        <f t="shared" si="689"/>
        <v>6</v>
      </c>
      <c r="FU1522" s="101" t="str">
        <f t="shared" si="681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82"/>
        <v>专属强化石4</v>
      </c>
      <c r="FX1522" s="101">
        <f t="shared" si="683"/>
        <v>18</v>
      </c>
      <c r="FY1522" s="101" t="str">
        <f t="shared" si="684"/>
        <v/>
      </c>
      <c r="FZ1522" s="101" t="str">
        <f t="shared" si="685"/>
        <v/>
      </c>
      <c r="GA1522" s="101">
        <f t="shared" si="690"/>
        <v>0.03</v>
      </c>
      <c r="GB1522" s="101">
        <f t="shared" si="691"/>
        <v>1</v>
      </c>
      <c r="GC1522" s="101">
        <f t="shared" si="692"/>
        <v>48</v>
      </c>
      <c r="GD1522" s="101">
        <f t="shared" si="693"/>
        <v>0</v>
      </c>
      <c r="GE1522" s="101">
        <f t="shared" si="694"/>
        <v>1</v>
      </c>
      <c r="GF1522" s="101">
        <f t="shared" si="695"/>
        <v>11</v>
      </c>
      <c r="GG1522" s="101">
        <f t="shared" si="696"/>
        <v>1.5599999999999999E-2</v>
      </c>
      <c r="GH1522" s="101">
        <f t="shared" si="697"/>
        <v>1</v>
      </c>
      <c r="GI1522" s="101">
        <f t="shared" si="698"/>
        <v>22</v>
      </c>
      <c r="GJ1522" s="101">
        <f t="shared" si="699"/>
        <v>6.2600000000000003E-2</v>
      </c>
      <c r="GK1522" s="101">
        <f t="shared" si="700"/>
        <v>1</v>
      </c>
      <c r="GL1522" s="101">
        <f t="shared" si="701"/>
        <v>48</v>
      </c>
    </row>
    <row r="1523" spans="170:194" ht="16.5" x14ac:dyDescent="0.2">
      <c r="FN1523" s="101">
        <v>1518</v>
      </c>
      <c r="FO1523" s="101">
        <f t="shared" si="686"/>
        <v>70</v>
      </c>
      <c r="FP1523" s="101">
        <f t="shared" si="679"/>
        <v>19</v>
      </c>
      <c r="FQ1523" s="14">
        <f t="shared" si="680"/>
        <v>5</v>
      </c>
      <c r="FR1523" s="101" t="str">
        <f t="shared" si="687"/>
        <v>吕布专属武器-魂珠-8 7级</v>
      </c>
      <c r="FS1523" s="101">
        <f t="shared" si="688"/>
        <v>8</v>
      </c>
      <c r="FT1523" s="101">
        <f t="shared" si="689"/>
        <v>7</v>
      </c>
      <c r="FU1523" s="101" t="str">
        <f t="shared" si="681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82"/>
        <v>专属强化石4</v>
      </c>
      <c r="FX1523" s="101">
        <f t="shared" si="683"/>
        <v>25</v>
      </c>
      <c r="FY1523" s="101" t="str">
        <f t="shared" si="684"/>
        <v/>
      </c>
      <c r="FZ1523" s="101" t="str">
        <f t="shared" si="685"/>
        <v/>
      </c>
      <c r="GA1523" s="101">
        <f t="shared" si="690"/>
        <v>0.03</v>
      </c>
      <c r="GB1523" s="101">
        <f t="shared" si="691"/>
        <v>1</v>
      </c>
      <c r="GC1523" s="101">
        <f t="shared" si="692"/>
        <v>56</v>
      </c>
      <c r="GD1523" s="101">
        <f t="shared" si="693"/>
        <v>0</v>
      </c>
      <c r="GE1523" s="101">
        <f t="shared" si="694"/>
        <v>1</v>
      </c>
      <c r="GF1523" s="101">
        <f t="shared" si="695"/>
        <v>13</v>
      </c>
      <c r="GG1523" s="101">
        <f t="shared" si="696"/>
        <v>1.35E-2</v>
      </c>
      <c r="GH1523" s="101">
        <f t="shared" si="697"/>
        <v>1</v>
      </c>
      <c r="GI1523" s="101">
        <f t="shared" si="698"/>
        <v>26</v>
      </c>
      <c r="GJ1523" s="101">
        <f t="shared" si="699"/>
        <v>5.3800000000000001E-2</v>
      </c>
      <c r="GK1523" s="101">
        <f t="shared" si="700"/>
        <v>1</v>
      </c>
      <c r="GL1523" s="101">
        <f t="shared" si="701"/>
        <v>56</v>
      </c>
    </row>
    <row r="1524" spans="170:194" ht="16.5" x14ac:dyDescent="0.2">
      <c r="FN1524" s="101">
        <v>1519</v>
      </c>
      <c r="FO1524" s="101">
        <f t="shared" si="686"/>
        <v>71</v>
      </c>
      <c r="FP1524" s="101">
        <f t="shared" si="679"/>
        <v>19</v>
      </c>
      <c r="FQ1524" s="14">
        <f t="shared" si="680"/>
        <v>5</v>
      </c>
      <c r="FR1524" s="101" t="str">
        <f t="shared" si="687"/>
        <v>吕布专属武器-魂珠-8 8级</v>
      </c>
      <c r="FS1524" s="101">
        <f t="shared" si="688"/>
        <v>8</v>
      </c>
      <c r="FT1524" s="101">
        <f t="shared" si="689"/>
        <v>8</v>
      </c>
      <c r="FU1524" s="101" t="str">
        <f t="shared" si="681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82"/>
        <v>专属强化石4</v>
      </c>
      <c r="FX1524" s="101">
        <f t="shared" si="683"/>
        <v>30</v>
      </c>
      <c r="FY1524" s="101" t="str">
        <f t="shared" si="684"/>
        <v/>
      </c>
      <c r="FZ1524" s="101" t="str">
        <f t="shared" si="685"/>
        <v/>
      </c>
      <c r="GA1524" s="101">
        <f t="shared" si="690"/>
        <v>0.02</v>
      </c>
      <c r="GB1524" s="101">
        <f t="shared" si="691"/>
        <v>1</v>
      </c>
      <c r="GC1524" s="101">
        <f t="shared" si="692"/>
        <v>75</v>
      </c>
      <c r="GD1524" s="101">
        <f t="shared" si="693"/>
        <v>0</v>
      </c>
      <c r="GE1524" s="101">
        <f t="shared" si="694"/>
        <v>1</v>
      </c>
      <c r="GF1524" s="101">
        <f t="shared" si="695"/>
        <v>18</v>
      </c>
      <c r="GG1524" s="101">
        <f t="shared" si="696"/>
        <v>0.01</v>
      </c>
      <c r="GH1524" s="101">
        <f t="shared" si="697"/>
        <v>1</v>
      </c>
      <c r="GI1524" s="101">
        <f t="shared" si="698"/>
        <v>35</v>
      </c>
      <c r="GJ1524" s="101">
        <f t="shared" si="699"/>
        <v>3.9899999999999998E-2</v>
      </c>
      <c r="GK1524" s="101">
        <f t="shared" si="700"/>
        <v>1</v>
      </c>
      <c r="GL1524" s="101">
        <f t="shared" si="701"/>
        <v>75</v>
      </c>
    </row>
    <row r="1525" spans="170:194" ht="16.5" x14ac:dyDescent="0.2">
      <c r="FN1525" s="101">
        <v>1520</v>
      </c>
      <c r="FO1525" s="101">
        <f t="shared" si="686"/>
        <v>72</v>
      </c>
      <c r="FP1525" s="101">
        <f t="shared" si="679"/>
        <v>19</v>
      </c>
      <c r="FQ1525" s="14">
        <f t="shared" si="680"/>
        <v>5</v>
      </c>
      <c r="FR1525" s="101" t="str">
        <f t="shared" si="687"/>
        <v>吕布专属武器-魂珠-8 9级</v>
      </c>
      <c r="FS1525" s="101">
        <f t="shared" si="688"/>
        <v>8</v>
      </c>
      <c r="FT1525" s="101">
        <f t="shared" si="689"/>
        <v>9</v>
      </c>
      <c r="FU1525" s="101" t="str">
        <f t="shared" si="681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82"/>
        <v>专属强化石4</v>
      </c>
      <c r="FX1525" s="101">
        <f t="shared" si="683"/>
        <v>30</v>
      </c>
      <c r="FY1525" s="101" t="str">
        <f t="shared" si="684"/>
        <v/>
      </c>
      <c r="FZ1525" s="101" t="str">
        <f t="shared" si="685"/>
        <v/>
      </c>
      <c r="GA1525" s="101">
        <f t="shared" si="690"/>
        <v>0.01</v>
      </c>
      <c r="GB1525" s="101">
        <f t="shared" si="691"/>
        <v>1</v>
      </c>
      <c r="GC1525" s="101">
        <f t="shared" si="692"/>
        <v>122</v>
      </c>
      <c r="GD1525" s="101">
        <f t="shared" si="693"/>
        <v>0</v>
      </c>
      <c r="GE1525" s="101">
        <f t="shared" si="694"/>
        <v>1</v>
      </c>
      <c r="GF1525" s="101">
        <f t="shared" si="695"/>
        <v>28</v>
      </c>
      <c r="GG1525" s="101">
        <f t="shared" si="696"/>
        <v>6.1999999999999998E-3</v>
      </c>
      <c r="GH1525" s="101">
        <f t="shared" si="697"/>
        <v>1</v>
      </c>
      <c r="GI1525" s="101">
        <f t="shared" si="698"/>
        <v>57</v>
      </c>
      <c r="GJ1525" s="101">
        <f t="shared" si="699"/>
        <v>2.47E-2</v>
      </c>
      <c r="GK1525" s="101">
        <f t="shared" si="700"/>
        <v>1</v>
      </c>
      <c r="GL1525" s="101">
        <f t="shared" si="701"/>
        <v>122</v>
      </c>
    </row>
    <row r="1526" spans="170:194" ht="16.5" x14ac:dyDescent="0.2">
      <c r="FN1526" s="101">
        <v>1521</v>
      </c>
      <c r="FO1526" s="101">
        <f t="shared" si="686"/>
        <v>0</v>
      </c>
      <c r="FP1526" s="101">
        <f t="shared" si="679"/>
        <v>20</v>
      </c>
      <c r="FQ1526" s="14">
        <f t="shared" si="680"/>
        <v>3</v>
      </c>
      <c r="FR1526" s="101" t="str">
        <f t="shared" si="687"/>
        <v>燕青专属武器-魂珠-1 0级</v>
      </c>
      <c r="FS1526" s="101">
        <f t="shared" si="688"/>
        <v>1</v>
      </c>
      <c r="FT1526" s="101">
        <f t="shared" si="689"/>
        <v>0</v>
      </c>
      <c r="FU1526" s="101" t="str">
        <f t="shared" si="681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82"/>
        <v/>
      </c>
      <c r="FX1526" s="101" t="str">
        <f t="shared" si="683"/>
        <v/>
      </c>
      <c r="FY1526" s="101" t="str">
        <f t="shared" si="684"/>
        <v/>
      </c>
      <c r="FZ1526" s="101" t="str">
        <f t="shared" si="685"/>
        <v/>
      </c>
      <c r="GA1526" s="101" t="str">
        <f t="shared" si="690"/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5"/>
        <v/>
      </c>
      <c r="GG1526" s="101" t="str">
        <f t="shared" si="696"/>
        <v/>
      </c>
      <c r="GH1526" s="101" t="str">
        <f t="shared" si="697"/>
        <v/>
      </c>
      <c r="GI1526" s="101" t="str">
        <f t="shared" si="698"/>
        <v/>
      </c>
      <c r="GJ1526" s="101" t="str">
        <f t="shared" si="699"/>
        <v/>
      </c>
      <c r="GK1526" s="101" t="str">
        <f t="shared" si="700"/>
        <v/>
      </c>
      <c r="GL1526" s="101" t="str">
        <f t="shared" si="701"/>
        <v/>
      </c>
    </row>
    <row r="1527" spans="170:194" ht="16.5" x14ac:dyDescent="0.2">
      <c r="FN1527" s="101">
        <v>1522</v>
      </c>
      <c r="FO1527" s="101">
        <f t="shared" si="686"/>
        <v>1</v>
      </c>
      <c r="FP1527" s="101">
        <f t="shared" si="679"/>
        <v>20</v>
      </c>
      <c r="FQ1527" s="14">
        <f t="shared" si="680"/>
        <v>3</v>
      </c>
      <c r="FR1527" s="101" t="str">
        <f t="shared" si="687"/>
        <v>燕青专属武器-魂珠-1 1级</v>
      </c>
      <c r="FS1527" s="101">
        <f t="shared" si="688"/>
        <v>1</v>
      </c>
      <c r="FT1527" s="101">
        <f t="shared" si="689"/>
        <v>1</v>
      </c>
      <c r="FU1527" s="101" t="str">
        <f t="shared" si="681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82"/>
        <v>专属强化石1</v>
      </c>
      <c r="FX1527" s="101">
        <f t="shared" si="683"/>
        <v>1</v>
      </c>
      <c r="FY1527" s="101" t="str">
        <f t="shared" si="684"/>
        <v/>
      </c>
      <c r="FZ1527" s="101" t="str">
        <f t="shared" si="685"/>
        <v/>
      </c>
      <c r="GA1527" s="101">
        <f t="shared" si="690"/>
        <v>0.32</v>
      </c>
      <c r="GB1527" s="101">
        <f t="shared" si="691"/>
        <v>1</v>
      </c>
      <c r="GC1527" s="101">
        <f t="shared" si="692"/>
        <v>5</v>
      </c>
      <c r="GD1527" s="101">
        <f t="shared" si="693"/>
        <v>0</v>
      </c>
      <c r="GE1527" s="101">
        <f t="shared" si="694"/>
        <v>1</v>
      </c>
      <c r="GF1527" s="101">
        <f t="shared" si="695"/>
        <v>1</v>
      </c>
      <c r="GG1527" s="101">
        <f t="shared" si="696"/>
        <v>0.1595</v>
      </c>
      <c r="GH1527" s="101">
        <f t="shared" si="697"/>
        <v>1</v>
      </c>
      <c r="GI1527" s="101">
        <f t="shared" si="698"/>
        <v>2</v>
      </c>
      <c r="GJ1527" s="101">
        <f t="shared" si="699"/>
        <v>0.63819999999999999</v>
      </c>
      <c r="GK1527" s="101">
        <f t="shared" si="700"/>
        <v>1</v>
      </c>
      <c r="GL1527" s="101">
        <f t="shared" si="701"/>
        <v>5</v>
      </c>
    </row>
    <row r="1528" spans="170:194" ht="16.5" x14ac:dyDescent="0.2">
      <c r="FN1528" s="101">
        <v>1523</v>
      </c>
      <c r="FO1528" s="101">
        <f t="shared" si="686"/>
        <v>2</v>
      </c>
      <c r="FP1528" s="101">
        <f t="shared" si="679"/>
        <v>20</v>
      </c>
      <c r="FQ1528" s="14">
        <f t="shared" si="680"/>
        <v>3</v>
      </c>
      <c r="FR1528" s="101" t="str">
        <f t="shared" si="687"/>
        <v>燕青专属武器-魂珠-1 2级</v>
      </c>
      <c r="FS1528" s="101">
        <f t="shared" si="688"/>
        <v>1</v>
      </c>
      <c r="FT1528" s="101">
        <f t="shared" si="689"/>
        <v>2</v>
      </c>
      <c r="FU1528" s="101" t="str">
        <f t="shared" si="681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82"/>
        <v>专属强化石1</v>
      </c>
      <c r="FX1528" s="101">
        <f t="shared" si="683"/>
        <v>2</v>
      </c>
      <c r="FY1528" s="101" t="str">
        <f t="shared" si="684"/>
        <v/>
      </c>
      <c r="FZ1528" s="101" t="str">
        <f t="shared" si="685"/>
        <v/>
      </c>
      <c r="GA1528" s="101">
        <f t="shared" si="690"/>
        <v>0.32</v>
      </c>
      <c r="GB1528" s="101">
        <f t="shared" si="691"/>
        <v>1</v>
      </c>
      <c r="GC1528" s="101">
        <f t="shared" si="692"/>
        <v>5</v>
      </c>
      <c r="GD1528" s="101">
        <f t="shared" si="693"/>
        <v>0</v>
      </c>
      <c r="GE1528" s="101">
        <f t="shared" si="694"/>
        <v>1</v>
      </c>
      <c r="GF1528" s="101">
        <f t="shared" si="695"/>
        <v>1</v>
      </c>
      <c r="GG1528" s="101">
        <f t="shared" si="696"/>
        <v>0.1595</v>
      </c>
      <c r="GH1528" s="101">
        <f t="shared" si="697"/>
        <v>1</v>
      </c>
      <c r="GI1528" s="101">
        <f t="shared" si="698"/>
        <v>2</v>
      </c>
      <c r="GJ1528" s="101">
        <f t="shared" si="699"/>
        <v>0.63819999999999999</v>
      </c>
      <c r="GK1528" s="101">
        <f t="shared" si="700"/>
        <v>1</v>
      </c>
      <c r="GL1528" s="101">
        <f t="shared" si="701"/>
        <v>5</v>
      </c>
    </row>
    <row r="1529" spans="170:194" ht="16.5" x14ac:dyDescent="0.2">
      <c r="FN1529" s="101">
        <v>1524</v>
      </c>
      <c r="FO1529" s="101">
        <f t="shared" si="686"/>
        <v>3</v>
      </c>
      <c r="FP1529" s="101">
        <f t="shared" si="679"/>
        <v>20</v>
      </c>
      <c r="FQ1529" s="14">
        <f t="shared" si="680"/>
        <v>3</v>
      </c>
      <c r="FR1529" s="101" t="str">
        <f t="shared" si="687"/>
        <v>燕青专属武器-魂珠-1 3级</v>
      </c>
      <c r="FS1529" s="101">
        <f t="shared" si="688"/>
        <v>1</v>
      </c>
      <c r="FT1529" s="101">
        <f t="shared" si="689"/>
        <v>3</v>
      </c>
      <c r="FU1529" s="101" t="str">
        <f t="shared" si="681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82"/>
        <v>专属强化石1</v>
      </c>
      <c r="FX1529" s="101">
        <f t="shared" si="683"/>
        <v>3</v>
      </c>
      <c r="FY1529" s="101" t="str">
        <f t="shared" si="684"/>
        <v/>
      </c>
      <c r="FZ1529" s="101" t="str">
        <f t="shared" si="685"/>
        <v/>
      </c>
      <c r="GA1529" s="101">
        <f t="shared" si="690"/>
        <v>0.32</v>
      </c>
      <c r="GB1529" s="101">
        <f t="shared" si="691"/>
        <v>1</v>
      </c>
      <c r="GC1529" s="101">
        <f t="shared" si="692"/>
        <v>5</v>
      </c>
      <c r="GD1529" s="101">
        <f t="shared" si="693"/>
        <v>0</v>
      </c>
      <c r="GE1529" s="101">
        <f t="shared" si="694"/>
        <v>1</v>
      </c>
      <c r="GF1529" s="101">
        <f t="shared" si="695"/>
        <v>1</v>
      </c>
      <c r="GG1529" s="101">
        <f t="shared" si="696"/>
        <v>0.1595</v>
      </c>
      <c r="GH1529" s="101">
        <f t="shared" si="697"/>
        <v>1</v>
      </c>
      <c r="GI1529" s="101">
        <f t="shared" si="698"/>
        <v>2</v>
      </c>
      <c r="GJ1529" s="101">
        <f t="shared" si="699"/>
        <v>0.63819999999999999</v>
      </c>
      <c r="GK1529" s="101">
        <f t="shared" si="700"/>
        <v>1</v>
      </c>
      <c r="GL1529" s="101">
        <f t="shared" si="701"/>
        <v>5</v>
      </c>
    </row>
    <row r="1530" spans="170:194" ht="16.5" x14ac:dyDescent="0.2">
      <c r="FN1530" s="101">
        <v>1525</v>
      </c>
      <c r="FO1530" s="101">
        <f t="shared" si="686"/>
        <v>4</v>
      </c>
      <c r="FP1530" s="101">
        <f t="shared" si="679"/>
        <v>20</v>
      </c>
      <c r="FQ1530" s="14">
        <f t="shared" si="680"/>
        <v>3</v>
      </c>
      <c r="FR1530" s="101" t="str">
        <f t="shared" si="687"/>
        <v>燕青专属武器-魂珠-1 4级</v>
      </c>
      <c r="FS1530" s="101">
        <f t="shared" si="688"/>
        <v>1</v>
      </c>
      <c r="FT1530" s="101">
        <f t="shared" si="689"/>
        <v>4</v>
      </c>
      <c r="FU1530" s="101" t="str">
        <f t="shared" si="681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82"/>
        <v>专属强化石1</v>
      </c>
      <c r="FX1530" s="101">
        <f t="shared" si="683"/>
        <v>4</v>
      </c>
      <c r="FY1530" s="101" t="str">
        <f t="shared" si="684"/>
        <v/>
      </c>
      <c r="FZ1530" s="101" t="str">
        <f t="shared" si="685"/>
        <v/>
      </c>
      <c r="GA1530" s="101">
        <f t="shared" si="690"/>
        <v>0.26</v>
      </c>
      <c r="GB1530" s="101">
        <f t="shared" si="691"/>
        <v>1</v>
      </c>
      <c r="GC1530" s="101">
        <f t="shared" si="692"/>
        <v>6</v>
      </c>
      <c r="GD1530" s="101">
        <f t="shared" si="693"/>
        <v>0</v>
      </c>
      <c r="GE1530" s="101">
        <f t="shared" si="694"/>
        <v>1</v>
      </c>
      <c r="GF1530" s="101">
        <f t="shared" si="695"/>
        <v>1</v>
      </c>
      <c r="GG1530" s="101">
        <f t="shared" si="696"/>
        <v>0.12759999999999999</v>
      </c>
      <c r="GH1530" s="101">
        <f t="shared" si="697"/>
        <v>1</v>
      </c>
      <c r="GI1530" s="101">
        <f t="shared" si="698"/>
        <v>3</v>
      </c>
      <c r="GJ1530" s="101">
        <f t="shared" si="699"/>
        <v>0.51060000000000005</v>
      </c>
      <c r="GK1530" s="101">
        <f t="shared" si="700"/>
        <v>1</v>
      </c>
      <c r="GL1530" s="101">
        <f t="shared" si="701"/>
        <v>6</v>
      </c>
    </row>
    <row r="1531" spans="170:194" ht="16.5" x14ac:dyDescent="0.2">
      <c r="FN1531" s="101">
        <v>1526</v>
      </c>
      <c r="FO1531" s="101">
        <f t="shared" si="686"/>
        <v>5</v>
      </c>
      <c r="FP1531" s="101">
        <f t="shared" si="679"/>
        <v>20</v>
      </c>
      <c r="FQ1531" s="14">
        <f t="shared" si="680"/>
        <v>3</v>
      </c>
      <c r="FR1531" s="101" t="str">
        <f t="shared" si="687"/>
        <v>燕青专属武器-魂珠-1 5级</v>
      </c>
      <c r="FS1531" s="101">
        <f t="shared" si="688"/>
        <v>1</v>
      </c>
      <c r="FT1531" s="101">
        <f t="shared" si="689"/>
        <v>5</v>
      </c>
      <c r="FU1531" s="101" t="str">
        <f t="shared" si="681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82"/>
        <v>专属强化石1</v>
      </c>
      <c r="FX1531" s="101">
        <f t="shared" si="683"/>
        <v>5</v>
      </c>
      <c r="FY1531" s="101" t="str">
        <f t="shared" si="684"/>
        <v/>
      </c>
      <c r="FZ1531" s="101" t="str">
        <f t="shared" si="685"/>
        <v/>
      </c>
      <c r="GA1531" s="101">
        <f t="shared" si="690"/>
        <v>0.2</v>
      </c>
      <c r="GB1531" s="101">
        <f t="shared" si="691"/>
        <v>1</v>
      </c>
      <c r="GC1531" s="101">
        <f t="shared" si="692"/>
        <v>8</v>
      </c>
      <c r="GD1531" s="101">
        <f t="shared" si="693"/>
        <v>0</v>
      </c>
      <c r="GE1531" s="101">
        <f t="shared" si="694"/>
        <v>1</v>
      </c>
      <c r="GF1531" s="101">
        <f t="shared" si="695"/>
        <v>2</v>
      </c>
      <c r="GG1531" s="101">
        <f t="shared" si="696"/>
        <v>9.9699999999999997E-2</v>
      </c>
      <c r="GH1531" s="101">
        <f t="shared" si="697"/>
        <v>1</v>
      </c>
      <c r="GI1531" s="101">
        <f t="shared" si="698"/>
        <v>4</v>
      </c>
      <c r="GJ1531" s="101">
        <f t="shared" si="699"/>
        <v>0.39889999999999998</v>
      </c>
      <c r="GK1531" s="101">
        <f t="shared" si="700"/>
        <v>1</v>
      </c>
      <c r="GL1531" s="101">
        <f t="shared" si="701"/>
        <v>8</v>
      </c>
    </row>
    <row r="1532" spans="170:194" ht="16.5" x14ac:dyDescent="0.2">
      <c r="FN1532" s="101">
        <v>1527</v>
      </c>
      <c r="FO1532" s="101">
        <f t="shared" si="686"/>
        <v>6</v>
      </c>
      <c r="FP1532" s="101">
        <f t="shared" si="679"/>
        <v>20</v>
      </c>
      <c r="FQ1532" s="14">
        <f t="shared" si="680"/>
        <v>3</v>
      </c>
      <c r="FR1532" s="101" t="str">
        <f t="shared" si="687"/>
        <v>燕青专属武器-魂珠-1 6级</v>
      </c>
      <c r="FS1532" s="101">
        <f t="shared" si="688"/>
        <v>1</v>
      </c>
      <c r="FT1532" s="101">
        <f t="shared" si="689"/>
        <v>6</v>
      </c>
      <c r="FU1532" s="101" t="str">
        <f t="shared" si="681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82"/>
        <v>专属强化石1</v>
      </c>
      <c r="FX1532" s="101">
        <f t="shared" si="683"/>
        <v>6</v>
      </c>
      <c r="FY1532" s="101" t="str">
        <f t="shared" si="684"/>
        <v/>
      </c>
      <c r="FZ1532" s="101" t="str">
        <f t="shared" si="685"/>
        <v/>
      </c>
      <c r="GA1532" s="101">
        <f t="shared" si="690"/>
        <v>0.15</v>
      </c>
      <c r="GB1532" s="101">
        <f t="shared" si="691"/>
        <v>1</v>
      </c>
      <c r="GC1532" s="101">
        <f t="shared" si="692"/>
        <v>10</v>
      </c>
      <c r="GD1532" s="101">
        <f t="shared" si="693"/>
        <v>0</v>
      </c>
      <c r="GE1532" s="101">
        <f t="shared" si="694"/>
        <v>1</v>
      </c>
      <c r="GF1532" s="101">
        <f t="shared" si="695"/>
        <v>2</v>
      </c>
      <c r="GG1532" s="101">
        <f t="shared" si="696"/>
        <v>7.3599999999999999E-2</v>
      </c>
      <c r="GH1532" s="101">
        <f t="shared" si="697"/>
        <v>1</v>
      </c>
      <c r="GI1532" s="101">
        <f t="shared" si="698"/>
        <v>5</v>
      </c>
      <c r="GJ1532" s="101">
        <f t="shared" si="699"/>
        <v>0.29459999999999997</v>
      </c>
      <c r="GK1532" s="101">
        <f t="shared" si="700"/>
        <v>1</v>
      </c>
      <c r="GL1532" s="101">
        <f t="shared" si="701"/>
        <v>10</v>
      </c>
    </row>
    <row r="1533" spans="170:194" ht="16.5" x14ac:dyDescent="0.2">
      <c r="FN1533" s="101">
        <v>1528</v>
      </c>
      <c r="FO1533" s="101">
        <f t="shared" si="686"/>
        <v>7</v>
      </c>
      <c r="FP1533" s="101">
        <f t="shared" si="679"/>
        <v>20</v>
      </c>
      <c r="FQ1533" s="14">
        <f t="shared" si="680"/>
        <v>3</v>
      </c>
      <c r="FR1533" s="101" t="str">
        <f t="shared" si="687"/>
        <v>燕青专属武器-魂珠-1 7级</v>
      </c>
      <c r="FS1533" s="101">
        <f t="shared" si="688"/>
        <v>1</v>
      </c>
      <c r="FT1533" s="101">
        <f t="shared" si="689"/>
        <v>7</v>
      </c>
      <c r="FU1533" s="101" t="str">
        <f t="shared" si="681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82"/>
        <v>专属强化石1</v>
      </c>
      <c r="FX1533" s="101">
        <f t="shared" si="683"/>
        <v>7</v>
      </c>
      <c r="FY1533" s="101" t="str">
        <f t="shared" si="684"/>
        <v/>
      </c>
      <c r="FZ1533" s="101" t="str">
        <f t="shared" si="685"/>
        <v/>
      </c>
      <c r="GA1533" s="101">
        <f t="shared" si="690"/>
        <v>0.11</v>
      </c>
      <c r="GB1533" s="101">
        <f t="shared" si="691"/>
        <v>1</v>
      </c>
      <c r="GC1533" s="101">
        <f t="shared" si="692"/>
        <v>14</v>
      </c>
      <c r="GD1533" s="101">
        <f t="shared" si="693"/>
        <v>0</v>
      </c>
      <c r="GE1533" s="101">
        <f t="shared" si="694"/>
        <v>1</v>
      </c>
      <c r="GF1533" s="101">
        <f t="shared" si="695"/>
        <v>3</v>
      </c>
      <c r="GG1533" s="101">
        <f t="shared" si="696"/>
        <v>5.3199999999999997E-2</v>
      </c>
      <c r="GH1533" s="101">
        <f t="shared" si="697"/>
        <v>1</v>
      </c>
      <c r="GI1533" s="101">
        <f t="shared" si="698"/>
        <v>7</v>
      </c>
      <c r="GJ1533" s="101">
        <f t="shared" si="699"/>
        <v>0.2127</v>
      </c>
      <c r="GK1533" s="101">
        <f t="shared" si="700"/>
        <v>1</v>
      </c>
      <c r="GL1533" s="101">
        <f t="shared" si="701"/>
        <v>14</v>
      </c>
    </row>
    <row r="1534" spans="170:194" ht="16.5" x14ac:dyDescent="0.2">
      <c r="FN1534" s="101">
        <v>1529</v>
      </c>
      <c r="FO1534" s="101">
        <f t="shared" si="686"/>
        <v>8</v>
      </c>
      <c r="FP1534" s="101">
        <f t="shared" si="679"/>
        <v>20</v>
      </c>
      <c r="FQ1534" s="14">
        <f t="shared" si="680"/>
        <v>3</v>
      </c>
      <c r="FR1534" s="101" t="str">
        <f t="shared" si="687"/>
        <v>燕青专属武器-魂珠-1 8级</v>
      </c>
      <c r="FS1534" s="101">
        <f t="shared" si="688"/>
        <v>1</v>
      </c>
      <c r="FT1534" s="101">
        <f t="shared" si="689"/>
        <v>8</v>
      </c>
      <c r="FU1534" s="101" t="str">
        <f t="shared" si="681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82"/>
        <v>专属强化石1</v>
      </c>
      <c r="FX1534" s="101">
        <f t="shared" si="683"/>
        <v>8</v>
      </c>
      <c r="FY1534" s="101" t="str">
        <f t="shared" si="684"/>
        <v/>
      </c>
      <c r="FZ1534" s="101" t="str">
        <f t="shared" si="685"/>
        <v/>
      </c>
      <c r="GA1534" s="101">
        <f t="shared" si="690"/>
        <v>0.08</v>
      </c>
      <c r="GB1534" s="101">
        <f t="shared" si="691"/>
        <v>1</v>
      </c>
      <c r="GC1534" s="101">
        <f t="shared" si="692"/>
        <v>20</v>
      </c>
      <c r="GD1534" s="101">
        <f t="shared" si="693"/>
        <v>0</v>
      </c>
      <c r="GE1534" s="101">
        <f t="shared" si="694"/>
        <v>1</v>
      </c>
      <c r="GF1534" s="101">
        <f t="shared" si="695"/>
        <v>5</v>
      </c>
      <c r="GG1534" s="101">
        <f t="shared" si="696"/>
        <v>3.7499999999999999E-2</v>
      </c>
      <c r="GH1534" s="101">
        <f t="shared" si="697"/>
        <v>1</v>
      </c>
      <c r="GI1534" s="101">
        <f t="shared" si="698"/>
        <v>9</v>
      </c>
      <c r="GJ1534" s="101">
        <f t="shared" si="699"/>
        <v>0.1502</v>
      </c>
      <c r="GK1534" s="101">
        <f t="shared" si="700"/>
        <v>1</v>
      </c>
      <c r="GL1534" s="101">
        <f t="shared" si="701"/>
        <v>20</v>
      </c>
    </row>
    <row r="1535" spans="170:194" ht="16.5" x14ac:dyDescent="0.2">
      <c r="FN1535" s="101">
        <v>1530</v>
      </c>
      <c r="FO1535" s="101">
        <f t="shared" si="686"/>
        <v>9</v>
      </c>
      <c r="FP1535" s="101">
        <f t="shared" si="679"/>
        <v>20</v>
      </c>
      <c r="FQ1535" s="14">
        <f t="shared" si="680"/>
        <v>3</v>
      </c>
      <c r="FR1535" s="101" t="str">
        <f t="shared" si="687"/>
        <v>燕青专属武器-魂珠-1 9级</v>
      </c>
      <c r="FS1535" s="101">
        <f t="shared" si="688"/>
        <v>1</v>
      </c>
      <c r="FT1535" s="101">
        <f t="shared" si="689"/>
        <v>9</v>
      </c>
      <c r="FU1535" s="101" t="str">
        <f t="shared" si="681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82"/>
        <v>专属强化石1</v>
      </c>
      <c r="FX1535" s="101">
        <f t="shared" si="683"/>
        <v>10</v>
      </c>
      <c r="FY1535" s="101" t="str">
        <f t="shared" si="684"/>
        <v/>
      </c>
      <c r="FZ1535" s="101" t="str">
        <f t="shared" si="685"/>
        <v/>
      </c>
      <c r="GA1535" s="101">
        <f t="shared" si="690"/>
        <v>0.06</v>
      </c>
      <c r="GB1535" s="101">
        <f t="shared" si="691"/>
        <v>1</v>
      </c>
      <c r="GC1535" s="101">
        <f t="shared" si="692"/>
        <v>26</v>
      </c>
      <c r="GD1535" s="101">
        <f t="shared" si="693"/>
        <v>0</v>
      </c>
      <c r="GE1535" s="101">
        <f t="shared" si="694"/>
        <v>1</v>
      </c>
      <c r="GF1535" s="101">
        <f t="shared" si="695"/>
        <v>6</v>
      </c>
      <c r="GG1535" s="101">
        <f t="shared" si="696"/>
        <v>2.9000000000000001E-2</v>
      </c>
      <c r="GH1535" s="101">
        <f t="shared" si="697"/>
        <v>1</v>
      </c>
      <c r="GI1535" s="101">
        <f t="shared" si="698"/>
        <v>12</v>
      </c>
      <c r="GJ1535" s="101">
        <f t="shared" si="699"/>
        <v>0.11600000000000001</v>
      </c>
      <c r="GK1535" s="101">
        <f t="shared" si="700"/>
        <v>1</v>
      </c>
      <c r="GL1535" s="101">
        <f t="shared" si="701"/>
        <v>26</v>
      </c>
    </row>
    <row r="1536" spans="170:194" ht="16.5" x14ac:dyDescent="0.2">
      <c r="FN1536" s="101">
        <v>1531</v>
      </c>
      <c r="FO1536" s="101">
        <f t="shared" si="686"/>
        <v>0</v>
      </c>
      <c r="FP1536" s="101">
        <f t="shared" si="679"/>
        <v>20</v>
      </c>
      <c r="FQ1536" s="14">
        <f t="shared" si="680"/>
        <v>3</v>
      </c>
      <c r="FR1536" s="101" t="str">
        <f t="shared" si="687"/>
        <v>燕青专属武器-魂珠-2 0级</v>
      </c>
      <c r="FS1536" s="101">
        <f t="shared" si="688"/>
        <v>2</v>
      </c>
      <c r="FT1536" s="101">
        <f t="shared" si="689"/>
        <v>0</v>
      </c>
      <c r="FU1536" s="101" t="str">
        <f t="shared" si="681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82"/>
        <v/>
      </c>
      <c r="FX1536" s="101" t="str">
        <f t="shared" si="683"/>
        <v/>
      </c>
      <c r="FY1536" s="101" t="str">
        <f t="shared" si="684"/>
        <v/>
      </c>
      <c r="FZ1536" s="101" t="str">
        <f t="shared" si="685"/>
        <v/>
      </c>
      <c r="GA1536" s="101" t="str">
        <f t="shared" si="690"/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5"/>
        <v/>
      </c>
      <c r="GG1536" s="101" t="str">
        <f t="shared" si="696"/>
        <v/>
      </c>
      <c r="GH1536" s="101" t="str">
        <f t="shared" si="697"/>
        <v/>
      </c>
      <c r="GI1536" s="101" t="str">
        <f t="shared" si="698"/>
        <v/>
      </c>
      <c r="GJ1536" s="101" t="str">
        <f t="shared" si="699"/>
        <v/>
      </c>
      <c r="GK1536" s="101" t="str">
        <f t="shared" si="700"/>
        <v/>
      </c>
      <c r="GL1536" s="101" t="str">
        <f t="shared" si="701"/>
        <v/>
      </c>
    </row>
    <row r="1537" spans="170:194" ht="16.5" x14ac:dyDescent="0.2">
      <c r="FN1537" s="101">
        <v>1532</v>
      </c>
      <c r="FO1537" s="101">
        <f t="shared" si="686"/>
        <v>10</v>
      </c>
      <c r="FP1537" s="101">
        <f t="shared" si="679"/>
        <v>20</v>
      </c>
      <c r="FQ1537" s="14">
        <f t="shared" si="680"/>
        <v>3</v>
      </c>
      <c r="FR1537" s="101" t="str">
        <f t="shared" si="687"/>
        <v>燕青专属武器-魂珠-2 1级</v>
      </c>
      <c r="FS1537" s="101">
        <f t="shared" si="688"/>
        <v>2</v>
      </c>
      <c r="FT1537" s="101">
        <f t="shared" si="689"/>
        <v>1</v>
      </c>
      <c r="FU1537" s="101" t="str">
        <f t="shared" si="681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82"/>
        <v>专属强化石1</v>
      </c>
      <c r="FX1537" s="101">
        <f t="shared" si="683"/>
        <v>3</v>
      </c>
      <c r="FY1537" s="101" t="str">
        <f t="shared" si="684"/>
        <v>专属强化石2</v>
      </c>
      <c r="FZ1537" s="101">
        <f t="shared" si="685"/>
        <v>1</v>
      </c>
      <c r="GA1537" s="101">
        <f t="shared" si="690"/>
        <v>0.39</v>
      </c>
      <c r="GB1537" s="101">
        <f t="shared" si="691"/>
        <v>1</v>
      </c>
      <c r="GC1537" s="101">
        <f t="shared" si="692"/>
        <v>4</v>
      </c>
      <c r="GD1537" s="101">
        <f t="shared" si="693"/>
        <v>0</v>
      </c>
      <c r="GE1537" s="101">
        <f t="shared" si="694"/>
        <v>1</v>
      </c>
      <c r="GF1537" s="101">
        <f t="shared" si="695"/>
        <v>1</v>
      </c>
      <c r="GG1537" s="101">
        <f t="shared" si="696"/>
        <v>0.19270000000000001</v>
      </c>
      <c r="GH1537" s="101">
        <f t="shared" si="697"/>
        <v>1</v>
      </c>
      <c r="GI1537" s="101">
        <f t="shared" si="698"/>
        <v>2</v>
      </c>
      <c r="GJ1537" s="101">
        <f t="shared" si="699"/>
        <v>0.77070000000000005</v>
      </c>
      <c r="GK1537" s="101">
        <f t="shared" si="700"/>
        <v>1</v>
      </c>
      <c r="GL1537" s="101">
        <f t="shared" si="701"/>
        <v>4</v>
      </c>
    </row>
    <row r="1538" spans="170:194" ht="16.5" x14ac:dyDescent="0.2">
      <c r="FN1538" s="101">
        <v>1533</v>
      </c>
      <c r="FO1538" s="101">
        <f t="shared" si="686"/>
        <v>11</v>
      </c>
      <c r="FP1538" s="101">
        <f t="shared" si="679"/>
        <v>20</v>
      </c>
      <c r="FQ1538" s="14">
        <f t="shared" si="680"/>
        <v>3</v>
      </c>
      <c r="FR1538" s="101" t="str">
        <f t="shared" si="687"/>
        <v>燕青专属武器-魂珠-2 2级</v>
      </c>
      <c r="FS1538" s="101">
        <f t="shared" si="688"/>
        <v>2</v>
      </c>
      <c r="FT1538" s="101">
        <f t="shared" si="689"/>
        <v>2</v>
      </c>
      <c r="FU1538" s="101" t="str">
        <f t="shared" si="681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82"/>
        <v>专属强化石1</v>
      </c>
      <c r="FX1538" s="101">
        <f t="shared" si="683"/>
        <v>3</v>
      </c>
      <c r="FY1538" s="101" t="str">
        <f t="shared" si="684"/>
        <v>专属强化石2</v>
      </c>
      <c r="FZ1538" s="101">
        <f t="shared" si="685"/>
        <v>1</v>
      </c>
      <c r="GA1538" s="101">
        <f t="shared" si="690"/>
        <v>0.19</v>
      </c>
      <c r="GB1538" s="101">
        <f t="shared" si="691"/>
        <v>1</v>
      </c>
      <c r="GC1538" s="101">
        <f t="shared" si="692"/>
        <v>8</v>
      </c>
      <c r="GD1538" s="101">
        <f t="shared" si="693"/>
        <v>0</v>
      </c>
      <c r="GE1538" s="101">
        <f t="shared" si="694"/>
        <v>1</v>
      </c>
      <c r="GF1538" s="101">
        <f t="shared" si="695"/>
        <v>2</v>
      </c>
      <c r="GG1538" s="101">
        <f t="shared" si="696"/>
        <v>9.6299999999999997E-2</v>
      </c>
      <c r="GH1538" s="101">
        <f t="shared" si="697"/>
        <v>1</v>
      </c>
      <c r="GI1538" s="101">
        <f t="shared" si="698"/>
        <v>4</v>
      </c>
      <c r="GJ1538" s="101">
        <f t="shared" si="699"/>
        <v>0.38529999999999998</v>
      </c>
      <c r="GK1538" s="101">
        <f t="shared" si="700"/>
        <v>1</v>
      </c>
      <c r="GL1538" s="101">
        <f t="shared" si="701"/>
        <v>8</v>
      </c>
    </row>
    <row r="1539" spans="170:194" ht="16.5" x14ac:dyDescent="0.2">
      <c r="FN1539" s="101">
        <v>1534</v>
      </c>
      <c r="FO1539" s="101">
        <f t="shared" si="686"/>
        <v>12</v>
      </c>
      <c r="FP1539" s="101">
        <f t="shared" si="679"/>
        <v>20</v>
      </c>
      <c r="FQ1539" s="14">
        <f t="shared" si="680"/>
        <v>3</v>
      </c>
      <c r="FR1539" s="101" t="str">
        <f t="shared" si="687"/>
        <v>燕青专属武器-魂珠-2 3级</v>
      </c>
      <c r="FS1539" s="101">
        <f t="shared" si="688"/>
        <v>2</v>
      </c>
      <c r="FT1539" s="101">
        <f t="shared" si="689"/>
        <v>3</v>
      </c>
      <c r="FU1539" s="101" t="str">
        <f t="shared" si="681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82"/>
        <v>专属强化石1</v>
      </c>
      <c r="FX1539" s="101">
        <f t="shared" si="683"/>
        <v>6</v>
      </c>
      <c r="FY1539" s="101" t="str">
        <f t="shared" si="684"/>
        <v>专属强化石2</v>
      </c>
      <c r="FZ1539" s="101">
        <f t="shared" si="685"/>
        <v>2</v>
      </c>
      <c r="GA1539" s="101">
        <f t="shared" si="690"/>
        <v>0.26</v>
      </c>
      <c r="GB1539" s="101">
        <f t="shared" si="691"/>
        <v>1</v>
      </c>
      <c r="GC1539" s="101">
        <f t="shared" si="692"/>
        <v>6</v>
      </c>
      <c r="GD1539" s="101">
        <f t="shared" si="693"/>
        <v>0</v>
      </c>
      <c r="GE1539" s="101">
        <f t="shared" si="694"/>
        <v>1</v>
      </c>
      <c r="GF1539" s="101">
        <f t="shared" si="695"/>
        <v>1</v>
      </c>
      <c r="GG1539" s="101">
        <f t="shared" si="696"/>
        <v>0.12839999999999999</v>
      </c>
      <c r="GH1539" s="101">
        <f t="shared" si="697"/>
        <v>1</v>
      </c>
      <c r="GI1539" s="101">
        <f t="shared" si="698"/>
        <v>3</v>
      </c>
      <c r="GJ1539" s="101">
        <f t="shared" si="699"/>
        <v>0.51380000000000003</v>
      </c>
      <c r="GK1539" s="101">
        <f t="shared" si="700"/>
        <v>1</v>
      </c>
      <c r="GL1539" s="101">
        <f t="shared" si="701"/>
        <v>6</v>
      </c>
    </row>
    <row r="1540" spans="170:194" ht="16.5" x14ac:dyDescent="0.2">
      <c r="FN1540" s="101">
        <v>1535</v>
      </c>
      <c r="FO1540" s="101">
        <f t="shared" si="686"/>
        <v>13</v>
      </c>
      <c r="FP1540" s="101">
        <f t="shared" si="679"/>
        <v>20</v>
      </c>
      <c r="FQ1540" s="14">
        <f t="shared" si="680"/>
        <v>3</v>
      </c>
      <c r="FR1540" s="101" t="str">
        <f t="shared" si="687"/>
        <v>燕青专属武器-魂珠-2 4级</v>
      </c>
      <c r="FS1540" s="101">
        <f t="shared" si="688"/>
        <v>2</v>
      </c>
      <c r="FT1540" s="101">
        <f t="shared" si="689"/>
        <v>4</v>
      </c>
      <c r="FU1540" s="101" t="str">
        <f t="shared" si="681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82"/>
        <v>专属强化石1</v>
      </c>
      <c r="FX1540" s="101">
        <f t="shared" si="683"/>
        <v>6</v>
      </c>
      <c r="FY1540" s="101" t="str">
        <f t="shared" si="684"/>
        <v>专属强化石2</v>
      </c>
      <c r="FZ1540" s="101">
        <f t="shared" si="685"/>
        <v>2</v>
      </c>
      <c r="GA1540" s="101">
        <f t="shared" si="690"/>
        <v>0.15</v>
      </c>
      <c r="GB1540" s="101">
        <f t="shared" si="691"/>
        <v>1</v>
      </c>
      <c r="GC1540" s="101">
        <f t="shared" si="692"/>
        <v>10</v>
      </c>
      <c r="GD1540" s="101">
        <f t="shared" si="693"/>
        <v>0</v>
      </c>
      <c r="GE1540" s="101">
        <f t="shared" si="694"/>
        <v>1</v>
      </c>
      <c r="GF1540" s="101">
        <f t="shared" si="695"/>
        <v>2</v>
      </c>
      <c r="GG1540" s="101">
        <f t="shared" si="696"/>
        <v>7.7100000000000002E-2</v>
      </c>
      <c r="GH1540" s="101">
        <f t="shared" si="697"/>
        <v>1</v>
      </c>
      <c r="GI1540" s="101">
        <f t="shared" si="698"/>
        <v>5</v>
      </c>
      <c r="GJ1540" s="101">
        <f t="shared" si="699"/>
        <v>0.30830000000000002</v>
      </c>
      <c r="GK1540" s="101">
        <f t="shared" si="700"/>
        <v>1</v>
      </c>
      <c r="GL1540" s="101">
        <f t="shared" si="701"/>
        <v>10</v>
      </c>
    </row>
    <row r="1541" spans="170:194" ht="16.5" x14ac:dyDescent="0.2">
      <c r="FN1541" s="101">
        <v>1536</v>
      </c>
      <c r="FO1541" s="101">
        <f t="shared" si="686"/>
        <v>14</v>
      </c>
      <c r="FP1541" s="101">
        <f t="shared" si="679"/>
        <v>20</v>
      </c>
      <c r="FQ1541" s="14">
        <f t="shared" si="680"/>
        <v>3</v>
      </c>
      <c r="FR1541" s="101" t="str">
        <f t="shared" si="687"/>
        <v>燕青专属武器-魂珠-2 5级</v>
      </c>
      <c r="FS1541" s="101">
        <f t="shared" si="688"/>
        <v>2</v>
      </c>
      <c r="FT1541" s="101">
        <f t="shared" si="689"/>
        <v>5</v>
      </c>
      <c r="FU1541" s="101" t="str">
        <f t="shared" si="681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82"/>
        <v>专属强化石1</v>
      </c>
      <c r="FX1541" s="101">
        <f t="shared" si="683"/>
        <v>9</v>
      </c>
      <c r="FY1541" s="101" t="str">
        <f t="shared" si="684"/>
        <v>专属强化石2</v>
      </c>
      <c r="FZ1541" s="101">
        <f t="shared" si="685"/>
        <v>3</v>
      </c>
      <c r="GA1541" s="101">
        <f t="shared" si="690"/>
        <v>0.14000000000000001</v>
      </c>
      <c r="GB1541" s="101">
        <f t="shared" si="691"/>
        <v>1</v>
      </c>
      <c r="GC1541" s="101">
        <f t="shared" si="692"/>
        <v>10</v>
      </c>
      <c r="GD1541" s="101">
        <f t="shared" si="693"/>
        <v>0</v>
      </c>
      <c r="GE1541" s="101">
        <f t="shared" si="694"/>
        <v>1</v>
      </c>
      <c r="GF1541" s="101">
        <f t="shared" si="695"/>
        <v>2</v>
      </c>
      <c r="GG1541" s="101">
        <f t="shared" si="696"/>
        <v>7.22E-2</v>
      </c>
      <c r="GH1541" s="101">
        <f t="shared" si="697"/>
        <v>1</v>
      </c>
      <c r="GI1541" s="101">
        <f t="shared" si="698"/>
        <v>5</v>
      </c>
      <c r="GJ1541" s="101">
        <f t="shared" si="699"/>
        <v>0.28899999999999998</v>
      </c>
      <c r="GK1541" s="101">
        <f t="shared" si="700"/>
        <v>1</v>
      </c>
      <c r="GL1541" s="101">
        <f t="shared" si="701"/>
        <v>10</v>
      </c>
    </row>
    <row r="1542" spans="170:194" ht="16.5" x14ac:dyDescent="0.2">
      <c r="FN1542" s="101">
        <v>1537</v>
      </c>
      <c r="FO1542" s="101">
        <f t="shared" si="686"/>
        <v>15</v>
      </c>
      <c r="FP1542" s="101">
        <f t="shared" si="679"/>
        <v>20</v>
      </c>
      <c r="FQ1542" s="14">
        <f t="shared" si="680"/>
        <v>3</v>
      </c>
      <c r="FR1542" s="101" t="str">
        <f t="shared" si="687"/>
        <v>燕青专属武器-魂珠-2 6级</v>
      </c>
      <c r="FS1542" s="101">
        <f t="shared" si="688"/>
        <v>2</v>
      </c>
      <c r="FT1542" s="101">
        <f t="shared" si="689"/>
        <v>6</v>
      </c>
      <c r="FU1542" s="101" t="str">
        <f t="shared" si="681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82"/>
        <v>专属强化石1</v>
      </c>
      <c r="FX1542" s="101">
        <f t="shared" si="683"/>
        <v>12</v>
      </c>
      <c r="FY1542" s="101" t="str">
        <f t="shared" si="684"/>
        <v>专属强化石2</v>
      </c>
      <c r="FZ1542" s="101">
        <f t="shared" si="685"/>
        <v>4</v>
      </c>
      <c r="GA1542" s="101">
        <f t="shared" si="690"/>
        <v>0.12</v>
      </c>
      <c r="GB1542" s="101">
        <f t="shared" si="691"/>
        <v>1</v>
      </c>
      <c r="GC1542" s="101">
        <f t="shared" si="692"/>
        <v>13</v>
      </c>
      <c r="GD1542" s="101">
        <f t="shared" si="693"/>
        <v>0</v>
      </c>
      <c r="GE1542" s="101">
        <f t="shared" si="694"/>
        <v>1</v>
      </c>
      <c r="GF1542" s="101">
        <f t="shared" si="695"/>
        <v>3</v>
      </c>
      <c r="GG1542" s="101">
        <f t="shared" si="696"/>
        <v>5.9299999999999999E-2</v>
      </c>
      <c r="GH1542" s="101">
        <f t="shared" si="697"/>
        <v>1</v>
      </c>
      <c r="GI1542" s="101">
        <f t="shared" si="698"/>
        <v>6</v>
      </c>
      <c r="GJ1542" s="101">
        <f t="shared" si="699"/>
        <v>0.23710000000000001</v>
      </c>
      <c r="GK1542" s="101">
        <f t="shared" si="700"/>
        <v>1</v>
      </c>
      <c r="GL1542" s="101">
        <f t="shared" si="701"/>
        <v>13</v>
      </c>
    </row>
    <row r="1543" spans="170:194" ht="16.5" x14ac:dyDescent="0.2">
      <c r="FN1543" s="101">
        <v>1538</v>
      </c>
      <c r="FO1543" s="101">
        <f t="shared" si="686"/>
        <v>16</v>
      </c>
      <c r="FP1543" s="101">
        <f t="shared" ref="FP1543:FP1606" si="702">INT((FN1543-1)/80+1)</f>
        <v>20</v>
      </c>
      <c r="FQ1543" s="14">
        <f t="shared" ref="FQ1543:FQ1606" si="703">INDEX($FJ$6:$FJ$26,FP1543)</f>
        <v>3</v>
      </c>
      <c r="FR1543" s="101" t="str">
        <f t="shared" si="687"/>
        <v>燕青专属武器-魂珠-2 7级</v>
      </c>
      <c r="FS1543" s="101">
        <f t="shared" si="688"/>
        <v>2</v>
      </c>
      <c r="FT1543" s="101">
        <f t="shared" si="689"/>
        <v>7</v>
      </c>
      <c r="FU1543" s="101" t="str">
        <f t="shared" ref="FU1543:FU1606" si="704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705">IF($FT1543&gt;0,IF(INDEX($EI$6:$EI$77,$FO1543)&gt;=FW$3,INDEX(EL$6:EL$77,$FO1543),""),"")</f>
        <v>专属强化石1</v>
      </c>
      <c r="FX1543" s="101">
        <f t="shared" ref="FX1543:FX1606" si="706">IF($FT1543&gt;0,IF(INDEX($EI$6:$EI$77,$FO1543)&gt;=FX$3,INDEX(EM$6:EM$77,$FO1543),""),"")</f>
        <v>15</v>
      </c>
      <c r="FY1543" s="101" t="str">
        <f t="shared" ref="FY1543:FY1606" si="707">IF($FT1543&gt;0,IF(INDEX($EI$6:$EI$77,$FO1543)&gt;=FY$3,INDEX(EN$6:EN$77,$FO1543),""),"")</f>
        <v>专属强化石2</v>
      </c>
      <c r="FZ1543" s="101">
        <f t="shared" ref="FZ1543:FZ1606" si="708">IF($FT1543&gt;0,IF(INDEX($EI$6:$EI$77,$FO1543)&gt;=FZ$3,INDEX(EO$6:EO$77,$FO1543),""),"")</f>
        <v>5</v>
      </c>
      <c r="GA1543" s="101">
        <f t="shared" si="690"/>
        <v>0.09</v>
      </c>
      <c r="GB1543" s="101">
        <f t="shared" si="691"/>
        <v>1</v>
      </c>
      <c r="GC1543" s="101">
        <f t="shared" si="692"/>
        <v>16</v>
      </c>
      <c r="GD1543" s="101">
        <f t="shared" si="693"/>
        <v>0</v>
      </c>
      <c r="GE1543" s="101">
        <f t="shared" si="694"/>
        <v>1</v>
      </c>
      <c r="GF1543" s="101">
        <f t="shared" si="695"/>
        <v>4</v>
      </c>
      <c r="GG1543" s="101">
        <f t="shared" si="696"/>
        <v>4.5900000000000003E-2</v>
      </c>
      <c r="GH1543" s="101">
        <f t="shared" si="697"/>
        <v>1</v>
      </c>
      <c r="GI1543" s="101">
        <f t="shared" si="698"/>
        <v>8</v>
      </c>
      <c r="GJ1543" s="101">
        <f t="shared" si="699"/>
        <v>0.1835</v>
      </c>
      <c r="GK1543" s="101">
        <f t="shared" si="700"/>
        <v>1</v>
      </c>
      <c r="GL1543" s="101">
        <f t="shared" si="701"/>
        <v>16</v>
      </c>
    </row>
    <row r="1544" spans="170:194" ht="16.5" x14ac:dyDescent="0.2">
      <c r="FN1544" s="101">
        <v>1539</v>
      </c>
      <c r="FO1544" s="101">
        <f t="shared" si="686"/>
        <v>17</v>
      </c>
      <c r="FP1544" s="101">
        <f t="shared" si="702"/>
        <v>20</v>
      </c>
      <c r="FQ1544" s="14">
        <f t="shared" si="703"/>
        <v>3</v>
      </c>
      <c r="FR1544" s="101" t="str">
        <f t="shared" si="687"/>
        <v>燕青专属武器-魂珠-2 8级</v>
      </c>
      <c r="FS1544" s="101">
        <f t="shared" si="688"/>
        <v>2</v>
      </c>
      <c r="FT1544" s="101">
        <f t="shared" si="689"/>
        <v>8</v>
      </c>
      <c r="FU1544" s="101" t="str">
        <f t="shared" si="704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705"/>
        <v>专属强化石1</v>
      </c>
      <c r="FX1544" s="101">
        <f t="shared" si="706"/>
        <v>18</v>
      </c>
      <c r="FY1544" s="101" t="str">
        <f t="shared" si="707"/>
        <v>专属强化石2</v>
      </c>
      <c r="FZ1544" s="101">
        <f t="shared" si="708"/>
        <v>6</v>
      </c>
      <c r="GA1544" s="101">
        <f t="shared" si="690"/>
        <v>7.0000000000000007E-2</v>
      </c>
      <c r="GB1544" s="101">
        <f t="shared" si="691"/>
        <v>1</v>
      </c>
      <c r="GC1544" s="101">
        <f t="shared" si="692"/>
        <v>22</v>
      </c>
      <c r="GD1544" s="101">
        <f t="shared" si="693"/>
        <v>0</v>
      </c>
      <c r="GE1544" s="101">
        <f t="shared" si="694"/>
        <v>1</v>
      </c>
      <c r="GF1544" s="101">
        <f t="shared" si="695"/>
        <v>5</v>
      </c>
      <c r="GG1544" s="101">
        <f t="shared" si="696"/>
        <v>3.4000000000000002E-2</v>
      </c>
      <c r="GH1544" s="101">
        <f t="shared" si="697"/>
        <v>1</v>
      </c>
      <c r="GI1544" s="101">
        <f t="shared" si="698"/>
        <v>10</v>
      </c>
      <c r="GJ1544" s="101">
        <f t="shared" si="699"/>
        <v>0.13600000000000001</v>
      </c>
      <c r="GK1544" s="101">
        <f t="shared" si="700"/>
        <v>1</v>
      </c>
      <c r="GL1544" s="101">
        <f t="shared" si="701"/>
        <v>22</v>
      </c>
    </row>
    <row r="1545" spans="170:194" ht="16.5" x14ac:dyDescent="0.2">
      <c r="FN1545" s="101">
        <v>1540</v>
      </c>
      <c r="FO1545" s="101">
        <f t="shared" si="686"/>
        <v>18</v>
      </c>
      <c r="FP1545" s="101">
        <f t="shared" si="702"/>
        <v>20</v>
      </c>
      <c r="FQ1545" s="14">
        <f t="shared" si="703"/>
        <v>3</v>
      </c>
      <c r="FR1545" s="101" t="str">
        <f t="shared" si="687"/>
        <v>燕青专属武器-魂珠-2 9级</v>
      </c>
      <c r="FS1545" s="101">
        <f t="shared" si="688"/>
        <v>2</v>
      </c>
      <c r="FT1545" s="101">
        <f t="shared" si="689"/>
        <v>9</v>
      </c>
      <c r="FU1545" s="101" t="str">
        <f t="shared" si="704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705"/>
        <v>专属强化石1</v>
      </c>
      <c r="FX1545" s="101">
        <f t="shared" si="706"/>
        <v>24</v>
      </c>
      <c r="FY1545" s="101" t="str">
        <f t="shared" si="707"/>
        <v>专属强化石2</v>
      </c>
      <c r="FZ1545" s="101">
        <f t="shared" si="708"/>
        <v>8</v>
      </c>
      <c r="GA1545" s="101">
        <f t="shared" si="690"/>
        <v>0.06</v>
      </c>
      <c r="GB1545" s="101">
        <f t="shared" si="691"/>
        <v>1</v>
      </c>
      <c r="GC1545" s="101">
        <f t="shared" si="692"/>
        <v>27</v>
      </c>
      <c r="GD1545" s="101">
        <f t="shared" si="693"/>
        <v>0</v>
      </c>
      <c r="GE1545" s="101">
        <f t="shared" si="694"/>
        <v>1</v>
      </c>
      <c r="GF1545" s="101">
        <f t="shared" si="695"/>
        <v>6</v>
      </c>
      <c r="GG1545" s="101">
        <f t="shared" si="696"/>
        <v>2.8000000000000001E-2</v>
      </c>
      <c r="GH1545" s="101">
        <f t="shared" si="697"/>
        <v>1</v>
      </c>
      <c r="GI1545" s="101">
        <f t="shared" si="698"/>
        <v>12</v>
      </c>
      <c r="GJ1545" s="101">
        <f t="shared" si="699"/>
        <v>0.11210000000000001</v>
      </c>
      <c r="GK1545" s="101">
        <f t="shared" si="700"/>
        <v>1</v>
      </c>
      <c r="GL1545" s="101">
        <f t="shared" si="701"/>
        <v>27</v>
      </c>
    </row>
    <row r="1546" spans="170:194" ht="16.5" x14ac:dyDescent="0.2">
      <c r="FN1546" s="101">
        <v>1541</v>
      </c>
      <c r="FO1546" s="101">
        <f t="shared" si="686"/>
        <v>0</v>
      </c>
      <c r="FP1546" s="101">
        <f t="shared" si="702"/>
        <v>20</v>
      </c>
      <c r="FQ1546" s="14">
        <f t="shared" si="703"/>
        <v>3</v>
      </c>
      <c r="FR1546" s="101" t="str">
        <f t="shared" si="687"/>
        <v>燕青专属武器-魂珠-3 0级</v>
      </c>
      <c r="FS1546" s="101">
        <f t="shared" si="688"/>
        <v>3</v>
      </c>
      <c r="FT1546" s="101">
        <f t="shared" si="689"/>
        <v>0</v>
      </c>
      <c r="FU1546" s="101" t="str">
        <f t="shared" si="704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705"/>
        <v/>
      </c>
      <c r="FX1546" s="101" t="str">
        <f t="shared" si="706"/>
        <v/>
      </c>
      <c r="FY1546" s="101" t="str">
        <f t="shared" si="707"/>
        <v/>
      </c>
      <c r="FZ1546" s="101" t="str">
        <f t="shared" si="708"/>
        <v/>
      </c>
      <c r="GA1546" s="101" t="str">
        <f t="shared" si="690"/>
        <v/>
      </c>
      <c r="GB1546" s="101" t="str">
        <f t="shared" si="691"/>
        <v/>
      </c>
      <c r="GC1546" s="101" t="str">
        <f t="shared" si="692"/>
        <v/>
      </c>
      <c r="GD1546" s="101" t="str">
        <f t="shared" si="693"/>
        <v/>
      </c>
      <c r="GE1546" s="101" t="str">
        <f t="shared" si="694"/>
        <v/>
      </c>
      <c r="GF1546" s="101" t="str">
        <f t="shared" si="695"/>
        <v/>
      </c>
      <c r="GG1546" s="101" t="str">
        <f t="shared" si="696"/>
        <v/>
      </c>
      <c r="GH1546" s="101" t="str">
        <f t="shared" si="697"/>
        <v/>
      </c>
      <c r="GI1546" s="101" t="str">
        <f t="shared" si="698"/>
        <v/>
      </c>
      <c r="GJ1546" s="101" t="str">
        <f t="shared" si="699"/>
        <v/>
      </c>
      <c r="GK1546" s="101" t="str">
        <f t="shared" si="700"/>
        <v/>
      </c>
      <c r="GL1546" s="101" t="str">
        <f t="shared" si="701"/>
        <v/>
      </c>
    </row>
    <row r="1547" spans="170:194" ht="16.5" x14ac:dyDescent="0.2">
      <c r="FN1547" s="101">
        <v>1542</v>
      </c>
      <c r="FO1547" s="101">
        <f t="shared" si="686"/>
        <v>19</v>
      </c>
      <c r="FP1547" s="101">
        <f t="shared" si="702"/>
        <v>20</v>
      </c>
      <c r="FQ1547" s="14">
        <f t="shared" si="703"/>
        <v>3</v>
      </c>
      <c r="FR1547" s="101" t="str">
        <f t="shared" si="687"/>
        <v>燕青专属武器-魂珠-3 1级</v>
      </c>
      <c r="FS1547" s="101">
        <f t="shared" si="688"/>
        <v>3</v>
      </c>
      <c r="FT1547" s="101">
        <f t="shared" si="689"/>
        <v>1</v>
      </c>
      <c r="FU1547" s="101" t="str">
        <f t="shared" si="704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705"/>
        <v>专属强化石1</v>
      </c>
      <c r="FX1547" s="101">
        <f t="shared" si="706"/>
        <v>4</v>
      </c>
      <c r="FY1547" s="101" t="str">
        <f t="shared" si="707"/>
        <v>专属强化石2</v>
      </c>
      <c r="FZ1547" s="101">
        <f t="shared" si="708"/>
        <v>2</v>
      </c>
      <c r="GA1547" s="101">
        <f t="shared" si="690"/>
        <v>0.31</v>
      </c>
      <c r="GB1547" s="101">
        <f t="shared" si="691"/>
        <v>1</v>
      </c>
      <c r="GC1547" s="101">
        <f t="shared" si="692"/>
        <v>5</v>
      </c>
      <c r="GD1547" s="101">
        <f t="shared" si="693"/>
        <v>0</v>
      </c>
      <c r="GE1547" s="101">
        <f t="shared" si="694"/>
        <v>1</v>
      </c>
      <c r="GF1547" s="101">
        <f t="shared" si="695"/>
        <v>1</v>
      </c>
      <c r="GG1547" s="101">
        <f t="shared" si="696"/>
        <v>0.15409999999999999</v>
      </c>
      <c r="GH1547" s="101">
        <f t="shared" si="697"/>
        <v>1</v>
      </c>
      <c r="GI1547" s="101">
        <f t="shared" si="698"/>
        <v>2</v>
      </c>
      <c r="GJ1547" s="101">
        <f t="shared" si="699"/>
        <v>0.61650000000000005</v>
      </c>
      <c r="GK1547" s="101">
        <f t="shared" si="700"/>
        <v>1</v>
      </c>
      <c r="GL1547" s="101">
        <f t="shared" si="701"/>
        <v>5</v>
      </c>
    </row>
    <row r="1548" spans="170:194" ht="16.5" x14ac:dyDescent="0.2">
      <c r="FN1548" s="101">
        <v>1543</v>
      </c>
      <c r="FO1548" s="101">
        <f t="shared" si="686"/>
        <v>20</v>
      </c>
      <c r="FP1548" s="101">
        <f t="shared" si="702"/>
        <v>20</v>
      </c>
      <c r="FQ1548" s="14">
        <f t="shared" si="703"/>
        <v>3</v>
      </c>
      <c r="FR1548" s="101" t="str">
        <f t="shared" si="687"/>
        <v>燕青专属武器-魂珠-3 2级</v>
      </c>
      <c r="FS1548" s="101">
        <f t="shared" si="688"/>
        <v>3</v>
      </c>
      <c r="FT1548" s="101">
        <f t="shared" si="689"/>
        <v>2</v>
      </c>
      <c r="FU1548" s="101" t="str">
        <f t="shared" si="704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705"/>
        <v>专属强化石1</v>
      </c>
      <c r="FX1548" s="101">
        <f t="shared" si="706"/>
        <v>4</v>
      </c>
      <c r="FY1548" s="101" t="str">
        <f t="shared" si="707"/>
        <v>专属强化石2</v>
      </c>
      <c r="FZ1548" s="101">
        <f t="shared" si="708"/>
        <v>2</v>
      </c>
      <c r="GA1548" s="101">
        <f t="shared" si="690"/>
        <v>0.15</v>
      </c>
      <c r="GB1548" s="101">
        <f t="shared" si="691"/>
        <v>1</v>
      </c>
      <c r="GC1548" s="101">
        <f t="shared" si="692"/>
        <v>10</v>
      </c>
      <c r="GD1548" s="101">
        <f t="shared" si="693"/>
        <v>0</v>
      </c>
      <c r="GE1548" s="101">
        <f t="shared" si="694"/>
        <v>1</v>
      </c>
      <c r="GF1548" s="101">
        <f t="shared" si="695"/>
        <v>2</v>
      </c>
      <c r="GG1548" s="101">
        <f t="shared" si="696"/>
        <v>7.7100000000000002E-2</v>
      </c>
      <c r="GH1548" s="101">
        <f t="shared" si="697"/>
        <v>1</v>
      </c>
      <c r="GI1548" s="101">
        <f t="shared" si="698"/>
        <v>5</v>
      </c>
      <c r="GJ1548" s="101">
        <f t="shared" si="699"/>
        <v>0.30830000000000002</v>
      </c>
      <c r="GK1548" s="101">
        <f t="shared" si="700"/>
        <v>1</v>
      </c>
      <c r="GL1548" s="101">
        <f t="shared" si="701"/>
        <v>10</v>
      </c>
    </row>
    <row r="1549" spans="170:194" ht="16.5" x14ac:dyDescent="0.2">
      <c r="FN1549" s="101">
        <v>1544</v>
      </c>
      <c r="FO1549" s="101">
        <f t="shared" si="686"/>
        <v>21</v>
      </c>
      <c r="FP1549" s="101">
        <f t="shared" si="702"/>
        <v>20</v>
      </c>
      <c r="FQ1549" s="14">
        <f t="shared" si="703"/>
        <v>3</v>
      </c>
      <c r="FR1549" s="101" t="str">
        <f t="shared" si="687"/>
        <v>燕青专属武器-魂珠-3 3级</v>
      </c>
      <c r="FS1549" s="101">
        <f t="shared" si="688"/>
        <v>3</v>
      </c>
      <c r="FT1549" s="101">
        <f t="shared" si="689"/>
        <v>3</v>
      </c>
      <c r="FU1549" s="101" t="str">
        <f t="shared" si="704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705"/>
        <v>专属强化石1</v>
      </c>
      <c r="FX1549" s="101">
        <f t="shared" si="706"/>
        <v>6</v>
      </c>
      <c r="FY1549" s="101" t="str">
        <f t="shared" si="707"/>
        <v>专属强化石2</v>
      </c>
      <c r="FZ1549" s="101">
        <f t="shared" si="708"/>
        <v>3</v>
      </c>
      <c r="GA1549" s="101">
        <f t="shared" si="690"/>
        <v>0.15</v>
      </c>
      <c r="GB1549" s="101">
        <f t="shared" si="691"/>
        <v>1</v>
      </c>
      <c r="GC1549" s="101">
        <f t="shared" si="692"/>
        <v>10</v>
      </c>
      <c r="GD1549" s="101">
        <f t="shared" si="693"/>
        <v>0</v>
      </c>
      <c r="GE1549" s="101">
        <f t="shared" si="694"/>
        <v>1</v>
      </c>
      <c r="GF1549" s="101">
        <f t="shared" si="695"/>
        <v>2</v>
      </c>
      <c r="GG1549" s="101">
        <f t="shared" si="696"/>
        <v>7.7100000000000002E-2</v>
      </c>
      <c r="GH1549" s="101">
        <f t="shared" si="697"/>
        <v>1</v>
      </c>
      <c r="GI1549" s="101">
        <f t="shared" si="698"/>
        <v>5</v>
      </c>
      <c r="GJ1549" s="101">
        <f t="shared" si="699"/>
        <v>0.30830000000000002</v>
      </c>
      <c r="GK1549" s="101">
        <f t="shared" si="700"/>
        <v>1</v>
      </c>
      <c r="GL1549" s="101">
        <f t="shared" si="701"/>
        <v>10</v>
      </c>
    </row>
    <row r="1550" spans="170:194" ht="16.5" x14ac:dyDescent="0.2">
      <c r="FN1550" s="101">
        <v>1545</v>
      </c>
      <c r="FO1550" s="101">
        <f t="shared" si="686"/>
        <v>22</v>
      </c>
      <c r="FP1550" s="101">
        <f t="shared" si="702"/>
        <v>20</v>
      </c>
      <c r="FQ1550" s="14">
        <f t="shared" si="703"/>
        <v>3</v>
      </c>
      <c r="FR1550" s="101" t="str">
        <f t="shared" si="687"/>
        <v>燕青专属武器-魂珠-3 4级</v>
      </c>
      <c r="FS1550" s="101">
        <f t="shared" si="688"/>
        <v>3</v>
      </c>
      <c r="FT1550" s="101">
        <f t="shared" si="689"/>
        <v>4</v>
      </c>
      <c r="FU1550" s="101" t="str">
        <f t="shared" si="704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705"/>
        <v>专属强化石1</v>
      </c>
      <c r="FX1550" s="101">
        <f t="shared" si="706"/>
        <v>6</v>
      </c>
      <c r="FY1550" s="101" t="str">
        <f t="shared" si="707"/>
        <v>专属强化石2</v>
      </c>
      <c r="FZ1550" s="101">
        <f t="shared" si="708"/>
        <v>3</v>
      </c>
      <c r="GA1550" s="101">
        <f t="shared" si="690"/>
        <v>0.09</v>
      </c>
      <c r="GB1550" s="101">
        <f t="shared" si="691"/>
        <v>1</v>
      </c>
      <c r="GC1550" s="101">
        <f t="shared" si="692"/>
        <v>16</v>
      </c>
      <c r="GD1550" s="101">
        <f t="shared" si="693"/>
        <v>0</v>
      </c>
      <c r="GE1550" s="101">
        <f t="shared" si="694"/>
        <v>1</v>
      </c>
      <c r="GF1550" s="101">
        <f t="shared" si="695"/>
        <v>4</v>
      </c>
      <c r="GG1550" s="101">
        <f t="shared" si="696"/>
        <v>4.6199999999999998E-2</v>
      </c>
      <c r="GH1550" s="101">
        <f t="shared" si="697"/>
        <v>1</v>
      </c>
      <c r="GI1550" s="101">
        <f t="shared" si="698"/>
        <v>8</v>
      </c>
      <c r="GJ1550" s="101">
        <f t="shared" si="699"/>
        <v>0.185</v>
      </c>
      <c r="GK1550" s="101">
        <f t="shared" si="700"/>
        <v>1</v>
      </c>
      <c r="GL1550" s="101">
        <f t="shared" si="701"/>
        <v>16</v>
      </c>
    </row>
    <row r="1551" spans="170:194" ht="16.5" x14ac:dyDescent="0.2">
      <c r="FN1551" s="101">
        <v>1546</v>
      </c>
      <c r="FO1551" s="101">
        <f t="shared" si="686"/>
        <v>23</v>
      </c>
      <c r="FP1551" s="101">
        <f t="shared" si="702"/>
        <v>20</v>
      </c>
      <c r="FQ1551" s="14">
        <f t="shared" si="703"/>
        <v>3</v>
      </c>
      <c r="FR1551" s="101" t="str">
        <f t="shared" si="687"/>
        <v>燕青专属武器-魂珠-3 5级</v>
      </c>
      <c r="FS1551" s="101">
        <f t="shared" si="688"/>
        <v>3</v>
      </c>
      <c r="FT1551" s="101">
        <f t="shared" si="689"/>
        <v>5</v>
      </c>
      <c r="FU1551" s="101" t="str">
        <f t="shared" si="704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705"/>
        <v>专属强化石1</v>
      </c>
      <c r="FX1551" s="101">
        <f t="shared" si="706"/>
        <v>8</v>
      </c>
      <c r="FY1551" s="101" t="str">
        <f t="shared" si="707"/>
        <v>专属强化石2</v>
      </c>
      <c r="FZ1551" s="101">
        <f t="shared" si="708"/>
        <v>4</v>
      </c>
      <c r="GA1551" s="101">
        <f t="shared" si="690"/>
        <v>0.08</v>
      </c>
      <c r="GB1551" s="101">
        <f t="shared" si="691"/>
        <v>1</v>
      </c>
      <c r="GC1551" s="101">
        <f t="shared" si="692"/>
        <v>19</v>
      </c>
      <c r="GD1551" s="101">
        <f t="shared" si="693"/>
        <v>0</v>
      </c>
      <c r="GE1551" s="101">
        <f t="shared" si="694"/>
        <v>1</v>
      </c>
      <c r="GF1551" s="101">
        <f t="shared" si="695"/>
        <v>5</v>
      </c>
      <c r="GG1551" s="101">
        <f t="shared" si="696"/>
        <v>3.85E-2</v>
      </c>
      <c r="GH1551" s="101">
        <f t="shared" si="697"/>
        <v>1</v>
      </c>
      <c r="GI1551" s="101">
        <f t="shared" si="698"/>
        <v>9</v>
      </c>
      <c r="GJ1551" s="101">
        <f t="shared" si="699"/>
        <v>0.15409999999999999</v>
      </c>
      <c r="GK1551" s="101">
        <f t="shared" si="700"/>
        <v>1</v>
      </c>
      <c r="GL1551" s="101">
        <f t="shared" si="701"/>
        <v>19</v>
      </c>
    </row>
    <row r="1552" spans="170:194" ht="16.5" x14ac:dyDescent="0.2">
      <c r="FN1552" s="101">
        <v>1547</v>
      </c>
      <c r="FO1552" s="101">
        <f t="shared" si="686"/>
        <v>24</v>
      </c>
      <c r="FP1552" s="101">
        <f t="shared" si="702"/>
        <v>20</v>
      </c>
      <c r="FQ1552" s="14">
        <f t="shared" si="703"/>
        <v>3</v>
      </c>
      <c r="FR1552" s="101" t="str">
        <f t="shared" si="687"/>
        <v>燕青专属武器-魂珠-3 6级</v>
      </c>
      <c r="FS1552" s="101">
        <f t="shared" si="688"/>
        <v>3</v>
      </c>
      <c r="FT1552" s="101">
        <f t="shared" si="689"/>
        <v>6</v>
      </c>
      <c r="FU1552" s="101" t="str">
        <f t="shared" si="704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705"/>
        <v>专属强化石1</v>
      </c>
      <c r="FX1552" s="101">
        <f t="shared" si="706"/>
        <v>10</v>
      </c>
      <c r="FY1552" s="101" t="str">
        <f t="shared" si="707"/>
        <v>专属强化石2</v>
      </c>
      <c r="FZ1552" s="101">
        <f t="shared" si="708"/>
        <v>5</v>
      </c>
      <c r="GA1552" s="101">
        <f t="shared" si="690"/>
        <v>0.06</v>
      </c>
      <c r="GB1552" s="101">
        <f t="shared" si="691"/>
        <v>1</v>
      </c>
      <c r="GC1552" s="101">
        <f t="shared" si="692"/>
        <v>25</v>
      </c>
      <c r="GD1552" s="101">
        <f t="shared" si="693"/>
        <v>0</v>
      </c>
      <c r="GE1552" s="101">
        <f t="shared" si="694"/>
        <v>1</v>
      </c>
      <c r="GF1552" s="101">
        <f t="shared" si="695"/>
        <v>6</v>
      </c>
      <c r="GG1552" s="101">
        <f t="shared" si="696"/>
        <v>2.9600000000000001E-2</v>
      </c>
      <c r="GH1552" s="101">
        <f t="shared" si="697"/>
        <v>1</v>
      </c>
      <c r="GI1552" s="101">
        <f t="shared" si="698"/>
        <v>12</v>
      </c>
      <c r="GJ1552" s="101">
        <f t="shared" si="699"/>
        <v>0.1186</v>
      </c>
      <c r="GK1552" s="101">
        <f t="shared" si="700"/>
        <v>1</v>
      </c>
      <c r="GL1552" s="101">
        <f t="shared" si="701"/>
        <v>25</v>
      </c>
    </row>
    <row r="1553" spans="170:194" ht="16.5" x14ac:dyDescent="0.2">
      <c r="FN1553" s="101">
        <v>1548</v>
      </c>
      <c r="FO1553" s="101">
        <f t="shared" si="686"/>
        <v>25</v>
      </c>
      <c r="FP1553" s="101">
        <f t="shared" si="702"/>
        <v>20</v>
      </c>
      <c r="FQ1553" s="14">
        <f t="shared" si="703"/>
        <v>3</v>
      </c>
      <c r="FR1553" s="101" t="str">
        <f t="shared" si="687"/>
        <v>燕青专属武器-魂珠-3 7级</v>
      </c>
      <c r="FS1553" s="101">
        <f t="shared" si="688"/>
        <v>3</v>
      </c>
      <c r="FT1553" s="101">
        <f t="shared" si="689"/>
        <v>7</v>
      </c>
      <c r="FU1553" s="101" t="str">
        <f t="shared" si="704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705"/>
        <v>专属强化石1</v>
      </c>
      <c r="FX1553" s="101">
        <f t="shared" si="706"/>
        <v>12</v>
      </c>
      <c r="FY1553" s="101" t="str">
        <f t="shared" si="707"/>
        <v>专属强化石2</v>
      </c>
      <c r="FZ1553" s="101">
        <f t="shared" si="708"/>
        <v>6</v>
      </c>
      <c r="GA1553" s="101">
        <f t="shared" si="690"/>
        <v>0.04</v>
      </c>
      <c r="GB1553" s="101">
        <f t="shared" si="691"/>
        <v>1</v>
      </c>
      <c r="GC1553" s="101">
        <f t="shared" si="692"/>
        <v>34</v>
      </c>
      <c r="GD1553" s="101">
        <f t="shared" si="693"/>
        <v>0</v>
      </c>
      <c r="GE1553" s="101">
        <f t="shared" si="694"/>
        <v>1</v>
      </c>
      <c r="GF1553" s="101">
        <f t="shared" si="695"/>
        <v>8</v>
      </c>
      <c r="GG1553" s="101">
        <f t="shared" si="696"/>
        <v>2.1999999999999999E-2</v>
      </c>
      <c r="GH1553" s="101">
        <f t="shared" si="697"/>
        <v>1</v>
      </c>
      <c r="GI1553" s="101">
        <f t="shared" si="698"/>
        <v>16</v>
      </c>
      <c r="GJ1553" s="101">
        <f t="shared" si="699"/>
        <v>8.8099999999999998E-2</v>
      </c>
      <c r="GK1553" s="101">
        <f t="shared" si="700"/>
        <v>1</v>
      </c>
      <c r="GL1553" s="101">
        <f t="shared" si="701"/>
        <v>34</v>
      </c>
    </row>
    <row r="1554" spans="170:194" ht="16.5" x14ac:dyDescent="0.2">
      <c r="FN1554" s="101">
        <v>1549</v>
      </c>
      <c r="FO1554" s="101">
        <f t="shared" si="686"/>
        <v>26</v>
      </c>
      <c r="FP1554" s="101">
        <f t="shared" si="702"/>
        <v>20</v>
      </c>
      <c r="FQ1554" s="14">
        <f t="shared" si="703"/>
        <v>3</v>
      </c>
      <c r="FR1554" s="101" t="str">
        <f t="shared" si="687"/>
        <v>燕青专属武器-魂珠-3 8级</v>
      </c>
      <c r="FS1554" s="101">
        <f t="shared" si="688"/>
        <v>3</v>
      </c>
      <c r="FT1554" s="101">
        <f t="shared" si="689"/>
        <v>8</v>
      </c>
      <c r="FU1554" s="101" t="str">
        <f t="shared" si="704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705"/>
        <v>专属强化石1</v>
      </c>
      <c r="FX1554" s="101">
        <f t="shared" si="706"/>
        <v>16</v>
      </c>
      <c r="FY1554" s="101" t="str">
        <f t="shared" si="707"/>
        <v>专属强化石2</v>
      </c>
      <c r="FZ1554" s="101">
        <f t="shared" si="708"/>
        <v>8</v>
      </c>
      <c r="GA1554" s="101">
        <f t="shared" si="690"/>
        <v>0.04</v>
      </c>
      <c r="GB1554" s="101">
        <f t="shared" si="691"/>
        <v>1</v>
      </c>
      <c r="GC1554" s="101">
        <f t="shared" si="692"/>
        <v>41</v>
      </c>
      <c r="GD1554" s="101">
        <f t="shared" si="693"/>
        <v>0</v>
      </c>
      <c r="GE1554" s="101">
        <f t="shared" si="694"/>
        <v>1</v>
      </c>
      <c r="GF1554" s="101">
        <f t="shared" si="695"/>
        <v>10</v>
      </c>
      <c r="GG1554" s="101">
        <f t="shared" si="696"/>
        <v>1.8100000000000002E-2</v>
      </c>
      <c r="GH1554" s="101">
        <f t="shared" si="697"/>
        <v>1</v>
      </c>
      <c r="GI1554" s="101">
        <f t="shared" si="698"/>
        <v>19</v>
      </c>
      <c r="GJ1554" s="101">
        <f t="shared" si="699"/>
        <v>7.2499999999999995E-2</v>
      </c>
      <c r="GK1554" s="101">
        <f t="shared" si="700"/>
        <v>1</v>
      </c>
      <c r="GL1554" s="101">
        <f t="shared" si="701"/>
        <v>41</v>
      </c>
    </row>
    <row r="1555" spans="170:194" ht="16.5" x14ac:dyDescent="0.2">
      <c r="FN1555" s="101">
        <v>1550</v>
      </c>
      <c r="FO1555" s="101">
        <f t="shared" si="686"/>
        <v>27</v>
      </c>
      <c r="FP1555" s="101">
        <f t="shared" si="702"/>
        <v>20</v>
      </c>
      <c r="FQ1555" s="14">
        <f t="shared" si="703"/>
        <v>3</v>
      </c>
      <c r="FR1555" s="101" t="str">
        <f t="shared" si="687"/>
        <v>燕青专属武器-魂珠-3 9级</v>
      </c>
      <c r="FS1555" s="101">
        <f t="shared" si="688"/>
        <v>3</v>
      </c>
      <c r="FT1555" s="101">
        <f t="shared" si="689"/>
        <v>9</v>
      </c>
      <c r="FU1555" s="101" t="str">
        <f t="shared" si="704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705"/>
        <v>专属强化石1</v>
      </c>
      <c r="FX1555" s="101">
        <f t="shared" si="706"/>
        <v>20</v>
      </c>
      <c r="FY1555" s="101" t="str">
        <f t="shared" si="707"/>
        <v>专属强化石2</v>
      </c>
      <c r="FZ1555" s="101">
        <f t="shared" si="708"/>
        <v>10</v>
      </c>
      <c r="GA1555" s="101">
        <f t="shared" si="690"/>
        <v>0.03</v>
      </c>
      <c r="GB1555" s="101">
        <f t="shared" si="691"/>
        <v>1</v>
      </c>
      <c r="GC1555" s="101">
        <f t="shared" si="692"/>
        <v>54</v>
      </c>
      <c r="GD1555" s="101">
        <f t="shared" si="693"/>
        <v>0</v>
      </c>
      <c r="GE1555" s="101">
        <f t="shared" si="694"/>
        <v>1</v>
      </c>
      <c r="GF1555" s="101">
        <f t="shared" si="695"/>
        <v>12</v>
      </c>
      <c r="GG1555" s="101">
        <f t="shared" si="696"/>
        <v>1.4E-2</v>
      </c>
      <c r="GH1555" s="101">
        <f t="shared" si="697"/>
        <v>1</v>
      </c>
      <c r="GI1555" s="101">
        <f t="shared" si="698"/>
        <v>25</v>
      </c>
      <c r="GJ1555" s="101">
        <f t="shared" si="699"/>
        <v>5.6000000000000001E-2</v>
      </c>
      <c r="GK1555" s="101">
        <f t="shared" si="700"/>
        <v>1</v>
      </c>
      <c r="GL1555" s="101">
        <f t="shared" si="701"/>
        <v>54</v>
      </c>
    </row>
    <row r="1556" spans="170:194" ht="16.5" x14ac:dyDescent="0.2">
      <c r="FN1556" s="101">
        <v>1551</v>
      </c>
      <c r="FO1556" s="101">
        <f t="shared" si="686"/>
        <v>0</v>
      </c>
      <c r="FP1556" s="101">
        <f t="shared" si="702"/>
        <v>20</v>
      </c>
      <c r="FQ1556" s="14">
        <f t="shared" si="703"/>
        <v>3</v>
      </c>
      <c r="FR1556" s="101" t="str">
        <f t="shared" si="687"/>
        <v>燕青专属武器-魂珠-4 0级</v>
      </c>
      <c r="FS1556" s="101">
        <f t="shared" si="688"/>
        <v>4</v>
      </c>
      <c r="FT1556" s="101">
        <f t="shared" si="689"/>
        <v>0</v>
      </c>
      <c r="FU1556" s="101" t="str">
        <f t="shared" si="704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705"/>
        <v/>
      </c>
      <c r="FX1556" s="101" t="str">
        <f t="shared" si="706"/>
        <v/>
      </c>
      <c r="FY1556" s="101" t="str">
        <f t="shared" si="707"/>
        <v/>
      </c>
      <c r="FZ1556" s="101" t="str">
        <f t="shared" si="708"/>
        <v/>
      </c>
      <c r="GA1556" s="101" t="str">
        <f t="shared" si="690"/>
        <v/>
      </c>
      <c r="GB1556" s="101" t="str">
        <f t="shared" si="691"/>
        <v/>
      </c>
      <c r="GC1556" s="101" t="str">
        <f t="shared" si="692"/>
        <v/>
      </c>
      <c r="GD1556" s="101" t="str">
        <f t="shared" si="693"/>
        <v/>
      </c>
      <c r="GE1556" s="101" t="str">
        <f t="shared" si="694"/>
        <v/>
      </c>
      <c r="GF1556" s="101" t="str">
        <f t="shared" si="695"/>
        <v/>
      </c>
      <c r="GG1556" s="101" t="str">
        <f t="shared" si="696"/>
        <v/>
      </c>
      <c r="GH1556" s="101" t="str">
        <f t="shared" si="697"/>
        <v/>
      </c>
      <c r="GI1556" s="101" t="str">
        <f t="shared" si="698"/>
        <v/>
      </c>
      <c r="GJ1556" s="101" t="str">
        <f t="shared" si="699"/>
        <v/>
      </c>
      <c r="GK1556" s="101" t="str">
        <f t="shared" si="700"/>
        <v/>
      </c>
      <c r="GL1556" s="101" t="str">
        <f t="shared" si="701"/>
        <v/>
      </c>
    </row>
    <row r="1557" spans="170:194" ht="16.5" x14ac:dyDescent="0.2">
      <c r="FN1557" s="101">
        <v>1552</v>
      </c>
      <c r="FO1557" s="101">
        <f t="shared" si="686"/>
        <v>28</v>
      </c>
      <c r="FP1557" s="101">
        <f t="shared" si="702"/>
        <v>20</v>
      </c>
      <c r="FQ1557" s="14">
        <f t="shared" si="703"/>
        <v>3</v>
      </c>
      <c r="FR1557" s="101" t="str">
        <f t="shared" si="687"/>
        <v>燕青专属武器-魂珠-4 1级</v>
      </c>
      <c r="FS1557" s="101">
        <f t="shared" si="688"/>
        <v>4</v>
      </c>
      <c r="FT1557" s="101">
        <f t="shared" si="689"/>
        <v>1</v>
      </c>
      <c r="FU1557" s="101" t="str">
        <f t="shared" si="704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705"/>
        <v>专属强化石2</v>
      </c>
      <c r="FX1557" s="101">
        <f t="shared" si="706"/>
        <v>3</v>
      </c>
      <c r="FY1557" s="101" t="str">
        <f t="shared" si="707"/>
        <v>专属强化石3</v>
      </c>
      <c r="FZ1557" s="101">
        <f t="shared" si="708"/>
        <v>1</v>
      </c>
      <c r="GA1557" s="101">
        <f t="shared" si="690"/>
        <v>0.2</v>
      </c>
      <c r="GB1557" s="101">
        <f t="shared" si="691"/>
        <v>1</v>
      </c>
      <c r="GC1557" s="101">
        <f t="shared" si="692"/>
        <v>7</v>
      </c>
      <c r="GD1557" s="101">
        <f t="shared" si="693"/>
        <v>0</v>
      </c>
      <c r="GE1557" s="101">
        <f t="shared" si="694"/>
        <v>1</v>
      </c>
      <c r="GF1557" s="101">
        <f t="shared" si="695"/>
        <v>2</v>
      </c>
      <c r="GG1557" s="101">
        <f t="shared" si="696"/>
        <v>0.1012</v>
      </c>
      <c r="GH1557" s="101">
        <f t="shared" si="697"/>
        <v>1</v>
      </c>
      <c r="GI1557" s="101">
        <f t="shared" si="698"/>
        <v>3</v>
      </c>
      <c r="GJ1557" s="101">
        <f t="shared" si="699"/>
        <v>0.40479999999999999</v>
      </c>
      <c r="GK1557" s="101">
        <f t="shared" si="700"/>
        <v>1</v>
      </c>
      <c r="GL1557" s="101">
        <f t="shared" si="701"/>
        <v>7</v>
      </c>
    </row>
    <row r="1558" spans="170:194" ht="16.5" x14ac:dyDescent="0.2">
      <c r="FN1558" s="101">
        <v>1553</v>
      </c>
      <c r="FO1558" s="101">
        <f t="shared" ref="FO1558:FO1621" si="709">IF(FT1558&gt;0,(FS1558-1)*9+FT1558,0)</f>
        <v>29</v>
      </c>
      <c r="FP1558" s="101">
        <f t="shared" si="702"/>
        <v>20</v>
      </c>
      <c r="FQ1558" s="14">
        <f t="shared" si="703"/>
        <v>3</v>
      </c>
      <c r="FR1558" s="101" t="str">
        <f t="shared" ref="FR1558:FR1621" si="710">INDEX($FI$6:$FI$26,FP1558)&amp;"专属武器-魂珠-"&amp;FS1558&amp;" "&amp;FT1558&amp;"级"</f>
        <v>燕青专属武器-魂珠-4 2级</v>
      </c>
      <c r="FS1558" s="101">
        <f t="shared" ref="FS1558:FS1621" si="711">INT((FN1558-(FP1558-1)*80-1)/10)+1</f>
        <v>4</v>
      </c>
      <c r="FT1558" s="101">
        <f t="shared" ref="FT1558:FT1621" si="712">FN1558-(FP1558-1)*80-(FS1558-1)*10-1</f>
        <v>2</v>
      </c>
      <c r="FU1558" s="101" t="str">
        <f t="shared" si="704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705"/>
        <v>专属强化石2</v>
      </c>
      <c r="FX1558" s="101">
        <f t="shared" si="706"/>
        <v>3</v>
      </c>
      <c r="FY1558" s="101" t="str">
        <f t="shared" si="707"/>
        <v>专属强化石3</v>
      </c>
      <c r="FZ1558" s="101">
        <f t="shared" si="708"/>
        <v>1</v>
      </c>
      <c r="GA1558" s="101">
        <f t="shared" ref="GA1558:GA1621" si="713">IF($FT1558&gt;0,INDEX(EP$6:EP$77,$FO1558),"")</f>
        <v>0.1</v>
      </c>
      <c r="GB1558" s="101">
        <f t="shared" ref="GB1558:GB1621" si="714">IF($FT1558&gt;0,INDEX(EQ$6:EQ$77,$FO1558),"")</f>
        <v>1</v>
      </c>
      <c r="GC1558" s="101">
        <f t="shared" ref="GC1558:GC1621" si="715">IF($FT1558&gt;0,INDEX(ER$6:ER$77,$FO1558),"")</f>
        <v>15</v>
      </c>
      <c r="GD1558" s="101">
        <f t="shared" ref="GD1558:GD1621" si="716">IF($FT1558&gt;0,INDEX(EV$6:EV$77,$FO1558),"")</f>
        <v>0</v>
      </c>
      <c r="GE1558" s="101">
        <f t="shared" ref="GE1558:GE1621" si="717">IF($FT1558&gt;0,INDEX(EW$6:EW$77,$FO1558),"")</f>
        <v>1</v>
      </c>
      <c r="GF1558" s="101">
        <f t="shared" ref="GF1558:GF1621" si="718">IF($FT1558&gt;0,INDEX(EX$6:EX$77,$FO1558),"")</f>
        <v>3</v>
      </c>
      <c r="GG1558" s="101">
        <f t="shared" ref="GG1558:GG1621" si="719">IF($FT1558&gt;0,INDEX(EY$6:EY$77,$FO1558),"")</f>
        <v>5.0599999999999999E-2</v>
      </c>
      <c r="GH1558" s="101">
        <f t="shared" ref="GH1558:GH1621" si="720">IF($FT1558&gt;0,INDEX(EZ$6:EZ$77,$FO1558),"")</f>
        <v>1</v>
      </c>
      <c r="GI1558" s="101">
        <f t="shared" ref="GI1558:GI1621" si="721">IF($FT1558&gt;0,INDEX(FA$6:FA$77,$FO1558),"")</f>
        <v>7</v>
      </c>
      <c r="GJ1558" s="101">
        <f t="shared" ref="GJ1558:GJ1621" si="722">IF($FT1558&gt;0,INDEX(FB$6:FB$77,$FO1558),"")</f>
        <v>0.2024</v>
      </c>
      <c r="GK1558" s="101">
        <f t="shared" ref="GK1558:GK1621" si="723">IF($FT1558&gt;0,INDEX(FC$6:FC$77,$FO1558),"")</f>
        <v>1</v>
      </c>
      <c r="GL1558" s="101">
        <f t="shared" ref="GL1558:GL1621" si="724">IF($FT1558&gt;0,INDEX(FD$6:FD$77,$FO1558),"")</f>
        <v>15</v>
      </c>
    </row>
    <row r="1559" spans="170:194" ht="16.5" x14ac:dyDescent="0.2">
      <c r="FN1559" s="101">
        <v>1554</v>
      </c>
      <c r="FO1559" s="101">
        <f t="shared" si="709"/>
        <v>30</v>
      </c>
      <c r="FP1559" s="101">
        <f t="shared" si="702"/>
        <v>20</v>
      </c>
      <c r="FQ1559" s="14">
        <f t="shared" si="703"/>
        <v>3</v>
      </c>
      <c r="FR1559" s="101" t="str">
        <f t="shared" si="710"/>
        <v>燕青专属武器-魂珠-4 3级</v>
      </c>
      <c r="FS1559" s="101">
        <f t="shared" si="711"/>
        <v>4</v>
      </c>
      <c r="FT1559" s="101">
        <f t="shared" si="712"/>
        <v>3</v>
      </c>
      <c r="FU1559" s="101" t="str">
        <f t="shared" si="704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705"/>
        <v>专属强化石2</v>
      </c>
      <c r="FX1559" s="101">
        <f t="shared" si="706"/>
        <v>3</v>
      </c>
      <c r="FY1559" s="101" t="str">
        <f t="shared" si="707"/>
        <v>专属强化石3</v>
      </c>
      <c r="FZ1559" s="101">
        <f t="shared" si="708"/>
        <v>1</v>
      </c>
      <c r="GA1559" s="101">
        <f t="shared" si="713"/>
        <v>7.0000000000000007E-2</v>
      </c>
      <c r="GB1559" s="101">
        <f t="shared" si="714"/>
        <v>1</v>
      </c>
      <c r="GC1559" s="101">
        <f t="shared" si="715"/>
        <v>22</v>
      </c>
      <c r="GD1559" s="101">
        <f t="shared" si="716"/>
        <v>0</v>
      </c>
      <c r="GE1559" s="101">
        <f t="shared" si="717"/>
        <v>1</v>
      </c>
      <c r="GF1559" s="101">
        <f t="shared" si="718"/>
        <v>5</v>
      </c>
      <c r="GG1559" s="101">
        <f t="shared" si="719"/>
        <v>3.3700000000000001E-2</v>
      </c>
      <c r="GH1559" s="101">
        <f t="shared" si="720"/>
        <v>1</v>
      </c>
      <c r="GI1559" s="101">
        <f t="shared" si="721"/>
        <v>10</v>
      </c>
      <c r="GJ1559" s="101">
        <f t="shared" si="722"/>
        <v>0.13489999999999999</v>
      </c>
      <c r="GK1559" s="101">
        <f t="shared" si="723"/>
        <v>1</v>
      </c>
      <c r="GL1559" s="101">
        <f t="shared" si="724"/>
        <v>22</v>
      </c>
    </row>
    <row r="1560" spans="170:194" ht="16.5" x14ac:dyDescent="0.2">
      <c r="FN1560" s="101">
        <v>1555</v>
      </c>
      <c r="FO1560" s="101">
        <f t="shared" si="709"/>
        <v>31</v>
      </c>
      <c r="FP1560" s="101">
        <f t="shared" si="702"/>
        <v>20</v>
      </c>
      <c r="FQ1560" s="14">
        <f t="shared" si="703"/>
        <v>3</v>
      </c>
      <c r="FR1560" s="101" t="str">
        <f t="shared" si="710"/>
        <v>燕青专属武器-魂珠-4 4级</v>
      </c>
      <c r="FS1560" s="101">
        <f t="shared" si="711"/>
        <v>4</v>
      </c>
      <c r="FT1560" s="101">
        <f t="shared" si="712"/>
        <v>4</v>
      </c>
      <c r="FU1560" s="101" t="str">
        <f t="shared" si="704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705"/>
        <v>专属强化石2</v>
      </c>
      <c r="FX1560" s="101">
        <f t="shared" si="706"/>
        <v>5</v>
      </c>
      <c r="FY1560" s="101" t="str">
        <f t="shared" si="707"/>
        <v>专属强化石3</v>
      </c>
      <c r="FZ1560" s="101">
        <f t="shared" si="708"/>
        <v>2</v>
      </c>
      <c r="GA1560" s="101">
        <f t="shared" si="713"/>
        <v>0.08</v>
      </c>
      <c r="GB1560" s="101">
        <f t="shared" si="714"/>
        <v>1</v>
      </c>
      <c r="GC1560" s="101">
        <f t="shared" si="715"/>
        <v>19</v>
      </c>
      <c r="GD1560" s="101">
        <f t="shared" si="716"/>
        <v>0</v>
      </c>
      <c r="GE1560" s="101">
        <f t="shared" si="717"/>
        <v>1</v>
      </c>
      <c r="GF1560" s="101">
        <f t="shared" si="718"/>
        <v>4</v>
      </c>
      <c r="GG1560" s="101">
        <f t="shared" si="719"/>
        <v>4.0500000000000001E-2</v>
      </c>
      <c r="GH1560" s="101">
        <f t="shared" si="720"/>
        <v>1</v>
      </c>
      <c r="GI1560" s="101">
        <f t="shared" si="721"/>
        <v>9</v>
      </c>
      <c r="GJ1560" s="101">
        <f t="shared" si="722"/>
        <v>0.16189999999999999</v>
      </c>
      <c r="GK1560" s="101">
        <f t="shared" si="723"/>
        <v>1</v>
      </c>
      <c r="GL1560" s="101">
        <f t="shared" si="724"/>
        <v>19</v>
      </c>
    </row>
    <row r="1561" spans="170:194" ht="16.5" x14ac:dyDescent="0.2">
      <c r="FN1561" s="101">
        <v>1556</v>
      </c>
      <c r="FO1561" s="101">
        <f t="shared" si="709"/>
        <v>32</v>
      </c>
      <c r="FP1561" s="101">
        <f t="shared" si="702"/>
        <v>20</v>
      </c>
      <c r="FQ1561" s="14">
        <f t="shared" si="703"/>
        <v>3</v>
      </c>
      <c r="FR1561" s="101" t="str">
        <f t="shared" si="710"/>
        <v>燕青专属武器-魂珠-4 5级</v>
      </c>
      <c r="FS1561" s="101">
        <f t="shared" si="711"/>
        <v>4</v>
      </c>
      <c r="FT1561" s="101">
        <f t="shared" si="712"/>
        <v>5</v>
      </c>
      <c r="FU1561" s="101" t="str">
        <f t="shared" si="704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705"/>
        <v>专属强化石2</v>
      </c>
      <c r="FX1561" s="101">
        <f t="shared" si="706"/>
        <v>5</v>
      </c>
      <c r="FY1561" s="101" t="str">
        <f t="shared" si="707"/>
        <v>专属强化石3</v>
      </c>
      <c r="FZ1561" s="101">
        <f t="shared" si="708"/>
        <v>2</v>
      </c>
      <c r="GA1561" s="101">
        <f t="shared" si="713"/>
        <v>0.05</v>
      </c>
      <c r="GB1561" s="101">
        <f t="shared" si="714"/>
        <v>1</v>
      </c>
      <c r="GC1561" s="101">
        <f t="shared" si="715"/>
        <v>30</v>
      </c>
      <c r="GD1561" s="101">
        <f t="shared" si="716"/>
        <v>0</v>
      </c>
      <c r="GE1561" s="101">
        <f t="shared" si="717"/>
        <v>1</v>
      </c>
      <c r="GF1561" s="101">
        <f t="shared" si="718"/>
        <v>7</v>
      </c>
      <c r="GG1561" s="101">
        <f t="shared" si="719"/>
        <v>2.53E-2</v>
      </c>
      <c r="GH1561" s="101">
        <f t="shared" si="720"/>
        <v>1</v>
      </c>
      <c r="GI1561" s="101">
        <f t="shared" si="721"/>
        <v>14</v>
      </c>
      <c r="GJ1561" s="101">
        <f t="shared" si="722"/>
        <v>0.1012</v>
      </c>
      <c r="GK1561" s="101">
        <f t="shared" si="723"/>
        <v>1</v>
      </c>
      <c r="GL1561" s="101">
        <f t="shared" si="724"/>
        <v>30</v>
      </c>
    </row>
    <row r="1562" spans="170:194" ht="16.5" x14ac:dyDescent="0.2">
      <c r="FN1562" s="101">
        <v>1557</v>
      </c>
      <c r="FO1562" s="101">
        <f t="shared" si="709"/>
        <v>33</v>
      </c>
      <c r="FP1562" s="101">
        <f t="shared" si="702"/>
        <v>20</v>
      </c>
      <c r="FQ1562" s="14">
        <f t="shared" si="703"/>
        <v>3</v>
      </c>
      <c r="FR1562" s="101" t="str">
        <f t="shared" si="710"/>
        <v>燕青专属武器-魂珠-4 6级</v>
      </c>
      <c r="FS1562" s="101">
        <f t="shared" si="711"/>
        <v>4</v>
      </c>
      <c r="FT1562" s="101">
        <f t="shared" si="712"/>
        <v>6</v>
      </c>
      <c r="FU1562" s="101" t="str">
        <f t="shared" si="704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705"/>
        <v>专属强化石2</v>
      </c>
      <c r="FX1562" s="101">
        <f t="shared" si="706"/>
        <v>5</v>
      </c>
      <c r="FY1562" s="101" t="str">
        <f t="shared" si="707"/>
        <v>专属强化石3</v>
      </c>
      <c r="FZ1562" s="101">
        <f t="shared" si="708"/>
        <v>2</v>
      </c>
      <c r="GA1562" s="101">
        <f t="shared" si="713"/>
        <v>0.03</v>
      </c>
      <c r="GB1562" s="101">
        <f t="shared" si="714"/>
        <v>1</v>
      </c>
      <c r="GC1562" s="101">
        <f t="shared" si="715"/>
        <v>48</v>
      </c>
      <c r="GD1562" s="101">
        <f t="shared" si="716"/>
        <v>0</v>
      </c>
      <c r="GE1562" s="101">
        <f t="shared" si="717"/>
        <v>1</v>
      </c>
      <c r="GF1562" s="101">
        <f t="shared" si="718"/>
        <v>11</v>
      </c>
      <c r="GG1562" s="101">
        <f t="shared" si="719"/>
        <v>1.5599999999999999E-2</v>
      </c>
      <c r="GH1562" s="101">
        <f t="shared" si="720"/>
        <v>1</v>
      </c>
      <c r="GI1562" s="101">
        <f t="shared" si="721"/>
        <v>22</v>
      </c>
      <c r="GJ1562" s="101">
        <f t="shared" si="722"/>
        <v>6.2300000000000001E-2</v>
      </c>
      <c r="GK1562" s="101">
        <f t="shared" si="723"/>
        <v>1</v>
      </c>
      <c r="GL1562" s="101">
        <f t="shared" si="724"/>
        <v>48</v>
      </c>
    </row>
    <row r="1563" spans="170:194" ht="16.5" x14ac:dyDescent="0.2">
      <c r="FN1563" s="101">
        <v>1558</v>
      </c>
      <c r="FO1563" s="101">
        <f t="shared" si="709"/>
        <v>34</v>
      </c>
      <c r="FP1563" s="101">
        <f t="shared" si="702"/>
        <v>20</v>
      </c>
      <c r="FQ1563" s="14">
        <f t="shared" si="703"/>
        <v>3</v>
      </c>
      <c r="FR1563" s="101" t="str">
        <f t="shared" si="710"/>
        <v>燕青专属武器-魂珠-4 7级</v>
      </c>
      <c r="FS1563" s="101">
        <f t="shared" si="711"/>
        <v>4</v>
      </c>
      <c r="FT1563" s="101">
        <f t="shared" si="712"/>
        <v>7</v>
      </c>
      <c r="FU1563" s="101" t="str">
        <f t="shared" si="704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705"/>
        <v>专属强化石2</v>
      </c>
      <c r="FX1563" s="101">
        <f t="shared" si="706"/>
        <v>8</v>
      </c>
      <c r="FY1563" s="101" t="str">
        <f t="shared" si="707"/>
        <v>专属强化石3</v>
      </c>
      <c r="FZ1563" s="101">
        <f t="shared" si="708"/>
        <v>3</v>
      </c>
      <c r="GA1563" s="101">
        <f t="shared" si="713"/>
        <v>0.03</v>
      </c>
      <c r="GB1563" s="101">
        <f t="shared" si="714"/>
        <v>1</v>
      </c>
      <c r="GC1563" s="101">
        <f t="shared" si="715"/>
        <v>52</v>
      </c>
      <c r="GD1563" s="101">
        <f t="shared" si="716"/>
        <v>0</v>
      </c>
      <c r="GE1563" s="101">
        <f t="shared" si="717"/>
        <v>1</v>
      </c>
      <c r="GF1563" s="101">
        <f t="shared" si="718"/>
        <v>12</v>
      </c>
      <c r="GG1563" s="101">
        <f t="shared" si="719"/>
        <v>1.4500000000000001E-2</v>
      </c>
      <c r="GH1563" s="101">
        <f t="shared" si="720"/>
        <v>1</v>
      </c>
      <c r="GI1563" s="101">
        <f t="shared" si="721"/>
        <v>24</v>
      </c>
      <c r="GJ1563" s="101">
        <f t="shared" si="722"/>
        <v>5.7799999999999997E-2</v>
      </c>
      <c r="GK1563" s="101">
        <f t="shared" si="723"/>
        <v>1</v>
      </c>
      <c r="GL1563" s="101">
        <f t="shared" si="724"/>
        <v>52</v>
      </c>
    </row>
    <row r="1564" spans="170:194" ht="16.5" x14ac:dyDescent="0.2">
      <c r="FN1564" s="101">
        <v>1559</v>
      </c>
      <c r="FO1564" s="101">
        <f t="shared" si="709"/>
        <v>35</v>
      </c>
      <c r="FP1564" s="101">
        <f t="shared" si="702"/>
        <v>20</v>
      </c>
      <c r="FQ1564" s="14">
        <f t="shared" si="703"/>
        <v>3</v>
      </c>
      <c r="FR1564" s="101" t="str">
        <f t="shared" si="710"/>
        <v>燕青专属武器-魂珠-4 8级</v>
      </c>
      <c r="FS1564" s="101">
        <f t="shared" si="711"/>
        <v>4</v>
      </c>
      <c r="FT1564" s="101">
        <f t="shared" si="712"/>
        <v>8</v>
      </c>
      <c r="FU1564" s="101" t="str">
        <f t="shared" si="704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705"/>
        <v>专属强化石2</v>
      </c>
      <c r="FX1564" s="101">
        <f t="shared" si="706"/>
        <v>11</v>
      </c>
      <c r="FY1564" s="101" t="str">
        <f t="shared" si="707"/>
        <v>专属强化石3</v>
      </c>
      <c r="FZ1564" s="101">
        <f t="shared" si="708"/>
        <v>4</v>
      </c>
      <c r="GA1564" s="101">
        <f t="shared" si="713"/>
        <v>0.02</v>
      </c>
      <c r="GB1564" s="101">
        <f t="shared" si="714"/>
        <v>1</v>
      </c>
      <c r="GC1564" s="101">
        <f t="shared" si="715"/>
        <v>63</v>
      </c>
      <c r="GD1564" s="101">
        <f t="shared" si="716"/>
        <v>0</v>
      </c>
      <c r="GE1564" s="101">
        <f t="shared" si="717"/>
        <v>1</v>
      </c>
      <c r="GF1564" s="101">
        <f t="shared" si="718"/>
        <v>15</v>
      </c>
      <c r="GG1564" s="101">
        <f t="shared" si="719"/>
        <v>1.1900000000000001E-2</v>
      </c>
      <c r="GH1564" s="101">
        <f t="shared" si="720"/>
        <v>1</v>
      </c>
      <c r="GI1564" s="101">
        <f t="shared" si="721"/>
        <v>29</v>
      </c>
      <c r="GJ1564" s="101">
        <f t="shared" si="722"/>
        <v>4.7600000000000003E-2</v>
      </c>
      <c r="GK1564" s="101">
        <f t="shared" si="723"/>
        <v>1</v>
      </c>
      <c r="GL1564" s="101">
        <f t="shared" si="724"/>
        <v>63</v>
      </c>
    </row>
    <row r="1565" spans="170:194" ht="16.5" x14ac:dyDescent="0.2">
      <c r="FN1565" s="101">
        <v>1560</v>
      </c>
      <c r="FO1565" s="101">
        <f t="shared" si="709"/>
        <v>36</v>
      </c>
      <c r="FP1565" s="101">
        <f t="shared" si="702"/>
        <v>20</v>
      </c>
      <c r="FQ1565" s="14">
        <f t="shared" si="703"/>
        <v>3</v>
      </c>
      <c r="FR1565" s="101" t="str">
        <f t="shared" si="710"/>
        <v>燕青专属武器-魂珠-4 9级</v>
      </c>
      <c r="FS1565" s="101">
        <f t="shared" si="711"/>
        <v>4</v>
      </c>
      <c r="FT1565" s="101">
        <f t="shared" si="712"/>
        <v>9</v>
      </c>
      <c r="FU1565" s="101" t="str">
        <f t="shared" si="704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705"/>
        <v>专属强化石2</v>
      </c>
      <c r="FX1565" s="101">
        <f t="shared" si="706"/>
        <v>16</v>
      </c>
      <c r="FY1565" s="101" t="str">
        <f t="shared" si="707"/>
        <v>专属强化石3</v>
      </c>
      <c r="FZ1565" s="101">
        <f t="shared" si="708"/>
        <v>6</v>
      </c>
      <c r="GA1565" s="101">
        <f t="shared" si="713"/>
        <v>0.02</v>
      </c>
      <c r="GB1565" s="101">
        <f t="shared" si="714"/>
        <v>1</v>
      </c>
      <c r="GC1565" s="101">
        <f t="shared" si="715"/>
        <v>68</v>
      </c>
      <c r="GD1565" s="101">
        <f t="shared" si="716"/>
        <v>0</v>
      </c>
      <c r="GE1565" s="101">
        <f t="shared" si="717"/>
        <v>1</v>
      </c>
      <c r="GF1565" s="101">
        <f t="shared" si="718"/>
        <v>16</v>
      </c>
      <c r="GG1565" s="101">
        <f t="shared" si="719"/>
        <v>1.0999999999999999E-2</v>
      </c>
      <c r="GH1565" s="101">
        <f t="shared" si="720"/>
        <v>1</v>
      </c>
      <c r="GI1565" s="101">
        <f t="shared" si="721"/>
        <v>32</v>
      </c>
      <c r="GJ1565" s="101">
        <f t="shared" si="722"/>
        <v>4.4200000000000003E-2</v>
      </c>
      <c r="GK1565" s="101">
        <f t="shared" si="723"/>
        <v>1</v>
      </c>
      <c r="GL1565" s="101">
        <f t="shared" si="724"/>
        <v>68</v>
      </c>
    </row>
    <row r="1566" spans="170:194" ht="16.5" x14ac:dyDescent="0.2">
      <c r="FN1566" s="101">
        <v>1561</v>
      </c>
      <c r="FO1566" s="101">
        <f t="shared" si="709"/>
        <v>0</v>
      </c>
      <c r="FP1566" s="101">
        <f t="shared" si="702"/>
        <v>20</v>
      </c>
      <c r="FQ1566" s="14">
        <f t="shared" si="703"/>
        <v>3</v>
      </c>
      <c r="FR1566" s="101" t="str">
        <f t="shared" si="710"/>
        <v>燕青专属武器-魂珠-5 0级</v>
      </c>
      <c r="FS1566" s="101">
        <f t="shared" si="711"/>
        <v>5</v>
      </c>
      <c r="FT1566" s="101">
        <f t="shared" si="712"/>
        <v>0</v>
      </c>
      <c r="FU1566" s="101" t="str">
        <f t="shared" si="704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705"/>
        <v/>
      </c>
      <c r="FX1566" s="101" t="str">
        <f t="shared" si="706"/>
        <v/>
      </c>
      <c r="FY1566" s="101" t="str">
        <f t="shared" si="707"/>
        <v/>
      </c>
      <c r="FZ1566" s="101" t="str">
        <f t="shared" si="708"/>
        <v/>
      </c>
      <c r="GA1566" s="101" t="str">
        <f t="shared" si="713"/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18"/>
        <v/>
      </c>
      <c r="GG1566" s="101" t="str">
        <f t="shared" si="719"/>
        <v/>
      </c>
      <c r="GH1566" s="101" t="str">
        <f t="shared" si="720"/>
        <v/>
      </c>
      <c r="GI1566" s="101" t="str">
        <f t="shared" si="721"/>
        <v/>
      </c>
      <c r="GJ1566" s="101" t="str">
        <f t="shared" si="722"/>
        <v/>
      </c>
      <c r="GK1566" s="101" t="str">
        <f t="shared" si="723"/>
        <v/>
      </c>
      <c r="GL1566" s="101" t="str">
        <f t="shared" si="724"/>
        <v/>
      </c>
    </row>
    <row r="1567" spans="170:194" ht="16.5" x14ac:dyDescent="0.2">
      <c r="FN1567" s="101">
        <v>1562</v>
      </c>
      <c r="FO1567" s="101">
        <f t="shared" si="709"/>
        <v>37</v>
      </c>
      <c r="FP1567" s="101">
        <f t="shared" si="702"/>
        <v>20</v>
      </c>
      <c r="FQ1567" s="14">
        <f t="shared" si="703"/>
        <v>3</v>
      </c>
      <c r="FR1567" s="101" t="str">
        <f t="shared" si="710"/>
        <v>燕青专属武器-魂珠-5 1级</v>
      </c>
      <c r="FS1567" s="101">
        <f t="shared" si="711"/>
        <v>5</v>
      </c>
      <c r="FT1567" s="101">
        <f t="shared" si="712"/>
        <v>1</v>
      </c>
      <c r="FU1567" s="101" t="str">
        <f t="shared" si="704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705"/>
        <v>专属强化石2</v>
      </c>
      <c r="FX1567" s="101">
        <f t="shared" si="706"/>
        <v>3</v>
      </c>
      <c r="FY1567" s="101" t="str">
        <f t="shared" si="707"/>
        <v>专属强化石3</v>
      </c>
      <c r="FZ1567" s="101">
        <f t="shared" si="708"/>
        <v>2</v>
      </c>
      <c r="GA1567" s="101">
        <f t="shared" si="713"/>
        <v>0.2</v>
      </c>
      <c r="GB1567" s="101">
        <f t="shared" si="714"/>
        <v>1</v>
      </c>
      <c r="GC1567" s="101">
        <f t="shared" si="715"/>
        <v>7</v>
      </c>
      <c r="GD1567" s="101">
        <f t="shared" si="716"/>
        <v>0</v>
      </c>
      <c r="GE1567" s="101">
        <f t="shared" si="717"/>
        <v>1</v>
      </c>
      <c r="GF1567" s="101">
        <f t="shared" si="718"/>
        <v>2</v>
      </c>
      <c r="GG1567" s="101">
        <f t="shared" si="719"/>
        <v>0.1012</v>
      </c>
      <c r="GH1567" s="101">
        <f t="shared" si="720"/>
        <v>1</v>
      </c>
      <c r="GI1567" s="101">
        <f t="shared" si="721"/>
        <v>3</v>
      </c>
      <c r="GJ1567" s="101">
        <f t="shared" si="722"/>
        <v>0.40479999999999999</v>
      </c>
      <c r="GK1567" s="101">
        <f t="shared" si="723"/>
        <v>1</v>
      </c>
      <c r="GL1567" s="101">
        <f t="shared" si="724"/>
        <v>7</v>
      </c>
    </row>
    <row r="1568" spans="170:194" ht="16.5" x14ac:dyDescent="0.2">
      <c r="FN1568" s="101">
        <v>1563</v>
      </c>
      <c r="FO1568" s="101">
        <f t="shared" si="709"/>
        <v>38</v>
      </c>
      <c r="FP1568" s="101">
        <f t="shared" si="702"/>
        <v>20</v>
      </c>
      <c r="FQ1568" s="14">
        <f t="shared" si="703"/>
        <v>3</v>
      </c>
      <c r="FR1568" s="101" t="str">
        <f t="shared" si="710"/>
        <v>燕青专属武器-魂珠-5 2级</v>
      </c>
      <c r="FS1568" s="101">
        <f t="shared" si="711"/>
        <v>5</v>
      </c>
      <c r="FT1568" s="101">
        <f t="shared" si="712"/>
        <v>2</v>
      </c>
      <c r="FU1568" s="101" t="str">
        <f t="shared" si="704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705"/>
        <v>专属强化石2</v>
      </c>
      <c r="FX1568" s="101">
        <f t="shared" si="706"/>
        <v>3</v>
      </c>
      <c r="FY1568" s="101" t="str">
        <f t="shared" si="707"/>
        <v>专属强化石3</v>
      </c>
      <c r="FZ1568" s="101">
        <f t="shared" si="708"/>
        <v>2</v>
      </c>
      <c r="GA1568" s="101">
        <f t="shared" si="713"/>
        <v>0.1</v>
      </c>
      <c r="GB1568" s="101">
        <f t="shared" si="714"/>
        <v>1</v>
      </c>
      <c r="GC1568" s="101">
        <f t="shared" si="715"/>
        <v>15</v>
      </c>
      <c r="GD1568" s="101">
        <f t="shared" si="716"/>
        <v>0</v>
      </c>
      <c r="GE1568" s="101">
        <f t="shared" si="717"/>
        <v>1</v>
      </c>
      <c r="GF1568" s="101">
        <f t="shared" si="718"/>
        <v>3</v>
      </c>
      <c r="GG1568" s="101">
        <f t="shared" si="719"/>
        <v>5.0599999999999999E-2</v>
      </c>
      <c r="GH1568" s="101">
        <f t="shared" si="720"/>
        <v>1</v>
      </c>
      <c r="GI1568" s="101">
        <f t="shared" si="721"/>
        <v>7</v>
      </c>
      <c r="GJ1568" s="101">
        <f t="shared" si="722"/>
        <v>0.2024</v>
      </c>
      <c r="GK1568" s="101">
        <f t="shared" si="723"/>
        <v>1</v>
      </c>
      <c r="GL1568" s="101">
        <f t="shared" si="724"/>
        <v>15</v>
      </c>
    </row>
    <row r="1569" spans="170:194" ht="16.5" x14ac:dyDescent="0.2">
      <c r="FN1569" s="101">
        <v>1564</v>
      </c>
      <c r="FO1569" s="101">
        <f t="shared" si="709"/>
        <v>39</v>
      </c>
      <c r="FP1569" s="101">
        <f t="shared" si="702"/>
        <v>20</v>
      </c>
      <c r="FQ1569" s="14">
        <f t="shared" si="703"/>
        <v>3</v>
      </c>
      <c r="FR1569" s="101" t="str">
        <f t="shared" si="710"/>
        <v>燕青专属武器-魂珠-5 3级</v>
      </c>
      <c r="FS1569" s="101">
        <f t="shared" si="711"/>
        <v>5</v>
      </c>
      <c r="FT1569" s="101">
        <f t="shared" si="712"/>
        <v>3</v>
      </c>
      <c r="FU1569" s="101" t="str">
        <f t="shared" si="704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705"/>
        <v>专属强化石2</v>
      </c>
      <c r="FX1569" s="101">
        <f t="shared" si="706"/>
        <v>3</v>
      </c>
      <c r="FY1569" s="101" t="str">
        <f t="shared" si="707"/>
        <v>专属强化石3</v>
      </c>
      <c r="FZ1569" s="101">
        <f t="shared" si="708"/>
        <v>2</v>
      </c>
      <c r="GA1569" s="101">
        <f t="shared" si="713"/>
        <v>7.0000000000000007E-2</v>
      </c>
      <c r="GB1569" s="101">
        <f t="shared" si="714"/>
        <v>1</v>
      </c>
      <c r="GC1569" s="101">
        <f t="shared" si="715"/>
        <v>22</v>
      </c>
      <c r="GD1569" s="101">
        <f t="shared" si="716"/>
        <v>0</v>
      </c>
      <c r="GE1569" s="101">
        <f t="shared" si="717"/>
        <v>1</v>
      </c>
      <c r="GF1569" s="101">
        <f t="shared" si="718"/>
        <v>5</v>
      </c>
      <c r="GG1569" s="101">
        <f t="shared" si="719"/>
        <v>3.3700000000000001E-2</v>
      </c>
      <c r="GH1569" s="101">
        <f t="shared" si="720"/>
        <v>1</v>
      </c>
      <c r="GI1569" s="101">
        <f t="shared" si="721"/>
        <v>10</v>
      </c>
      <c r="GJ1569" s="101">
        <f t="shared" si="722"/>
        <v>0.13489999999999999</v>
      </c>
      <c r="GK1569" s="101">
        <f t="shared" si="723"/>
        <v>1</v>
      </c>
      <c r="GL1569" s="101">
        <f t="shared" si="724"/>
        <v>22</v>
      </c>
    </row>
    <row r="1570" spans="170:194" ht="16.5" x14ac:dyDescent="0.2">
      <c r="FN1570" s="101">
        <v>1565</v>
      </c>
      <c r="FO1570" s="101">
        <f t="shared" si="709"/>
        <v>40</v>
      </c>
      <c r="FP1570" s="101">
        <f t="shared" si="702"/>
        <v>20</v>
      </c>
      <c r="FQ1570" s="14">
        <f t="shared" si="703"/>
        <v>3</v>
      </c>
      <c r="FR1570" s="101" t="str">
        <f t="shared" si="710"/>
        <v>燕青专属武器-魂珠-5 4级</v>
      </c>
      <c r="FS1570" s="101">
        <f t="shared" si="711"/>
        <v>5</v>
      </c>
      <c r="FT1570" s="101">
        <f t="shared" si="712"/>
        <v>4</v>
      </c>
      <c r="FU1570" s="101" t="str">
        <f t="shared" si="704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705"/>
        <v>专属强化石2</v>
      </c>
      <c r="FX1570" s="101">
        <f t="shared" si="706"/>
        <v>5</v>
      </c>
      <c r="FY1570" s="101" t="str">
        <f t="shared" si="707"/>
        <v>专属强化石3</v>
      </c>
      <c r="FZ1570" s="101">
        <f t="shared" si="708"/>
        <v>3</v>
      </c>
      <c r="GA1570" s="101">
        <f t="shared" si="713"/>
        <v>0.06</v>
      </c>
      <c r="GB1570" s="101">
        <f t="shared" si="714"/>
        <v>1</v>
      </c>
      <c r="GC1570" s="101">
        <f t="shared" si="715"/>
        <v>25</v>
      </c>
      <c r="GD1570" s="101">
        <f t="shared" si="716"/>
        <v>0</v>
      </c>
      <c r="GE1570" s="101">
        <f t="shared" si="717"/>
        <v>1</v>
      </c>
      <c r="GF1570" s="101">
        <f t="shared" si="718"/>
        <v>6</v>
      </c>
      <c r="GG1570" s="101">
        <f t="shared" si="719"/>
        <v>3.04E-2</v>
      </c>
      <c r="GH1570" s="101">
        <f t="shared" si="720"/>
        <v>1</v>
      </c>
      <c r="GI1570" s="101">
        <f t="shared" si="721"/>
        <v>12</v>
      </c>
      <c r="GJ1570" s="101">
        <f t="shared" si="722"/>
        <v>0.12139999999999999</v>
      </c>
      <c r="GK1570" s="101">
        <f t="shared" si="723"/>
        <v>1</v>
      </c>
      <c r="GL1570" s="101">
        <f t="shared" si="724"/>
        <v>25</v>
      </c>
    </row>
    <row r="1571" spans="170:194" ht="16.5" x14ac:dyDescent="0.2">
      <c r="FN1571" s="101">
        <v>1566</v>
      </c>
      <c r="FO1571" s="101">
        <f t="shared" si="709"/>
        <v>41</v>
      </c>
      <c r="FP1571" s="101">
        <f t="shared" si="702"/>
        <v>20</v>
      </c>
      <c r="FQ1571" s="14">
        <f t="shared" si="703"/>
        <v>3</v>
      </c>
      <c r="FR1571" s="101" t="str">
        <f t="shared" si="710"/>
        <v>燕青专属武器-魂珠-5 5级</v>
      </c>
      <c r="FS1571" s="101">
        <f t="shared" si="711"/>
        <v>5</v>
      </c>
      <c r="FT1571" s="101">
        <f t="shared" si="712"/>
        <v>5</v>
      </c>
      <c r="FU1571" s="101" t="str">
        <f t="shared" si="704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705"/>
        <v>专属强化石2</v>
      </c>
      <c r="FX1571" s="101">
        <f t="shared" si="706"/>
        <v>5</v>
      </c>
      <c r="FY1571" s="101" t="str">
        <f t="shared" si="707"/>
        <v>专属强化石3</v>
      </c>
      <c r="FZ1571" s="101">
        <f t="shared" si="708"/>
        <v>3</v>
      </c>
      <c r="GA1571" s="101">
        <f t="shared" si="713"/>
        <v>0.04</v>
      </c>
      <c r="GB1571" s="101">
        <f t="shared" si="714"/>
        <v>1</v>
      </c>
      <c r="GC1571" s="101">
        <f t="shared" si="715"/>
        <v>40</v>
      </c>
      <c r="GD1571" s="101">
        <f t="shared" si="716"/>
        <v>0</v>
      </c>
      <c r="GE1571" s="101">
        <f t="shared" si="717"/>
        <v>1</v>
      </c>
      <c r="GF1571" s="101">
        <f t="shared" si="718"/>
        <v>9</v>
      </c>
      <c r="GG1571" s="101">
        <f t="shared" si="719"/>
        <v>1.9E-2</v>
      </c>
      <c r="GH1571" s="101">
        <f t="shared" si="720"/>
        <v>1</v>
      </c>
      <c r="GI1571" s="101">
        <f t="shared" si="721"/>
        <v>18</v>
      </c>
      <c r="GJ1571" s="101">
        <f t="shared" si="722"/>
        <v>7.5899999999999995E-2</v>
      </c>
      <c r="GK1571" s="101">
        <f t="shared" si="723"/>
        <v>1</v>
      </c>
      <c r="GL1571" s="101">
        <f t="shared" si="724"/>
        <v>40</v>
      </c>
    </row>
    <row r="1572" spans="170:194" ht="16.5" x14ac:dyDescent="0.2">
      <c r="FN1572" s="101">
        <v>1567</v>
      </c>
      <c r="FO1572" s="101">
        <f t="shared" si="709"/>
        <v>42</v>
      </c>
      <c r="FP1572" s="101">
        <f t="shared" si="702"/>
        <v>20</v>
      </c>
      <c r="FQ1572" s="14">
        <f t="shared" si="703"/>
        <v>3</v>
      </c>
      <c r="FR1572" s="101" t="str">
        <f t="shared" si="710"/>
        <v>燕青专属武器-魂珠-5 6级</v>
      </c>
      <c r="FS1572" s="101">
        <f t="shared" si="711"/>
        <v>5</v>
      </c>
      <c r="FT1572" s="101">
        <f t="shared" si="712"/>
        <v>6</v>
      </c>
      <c r="FU1572" s="101" t="str">
        <f t="shared" si="704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705"/>
        <v>专属强化石2</v>
      </c>
      <c r="FX1572" s="101">
        <f t="shared" si="706"/>
        <v>8</v>
      </c>
      <c r="FY1572" s="101" t="str">
        <f t="shared" si="707"/>
        <v>专属强化石3</v>
      </c>
      <c r="FZ1572" s="101">
        <f t="shared" si="708"/>
        <v>5</v>
      </c>
      <c r="GA1572" s="101">
        <f t="shared" si="713"/>
        <v>0.04</v>
      </c>
      <c r="GB1572" s="101">
        <f t="shared" si="714"/>
        <v>1</v>
      </c>
      <c r="GC1572" s="101">
        <f t="shared" si="715"/>
        <v>39</v>
      </c>
      <c r="GD1572" s="101">
        <f t="shared" si="716"/>
        <v>0</v>
      </c>
      <c r="GE1572" s="101">
        <f t="shared" si="717"/>
        <v>1</v>
      </c>
      <c r="GF1572" s="101">
        <f t="shared" si="718"/>
        <v>9</v>
      </c>
      <c r="GG1572" s="101">
        <f t="shared" si="719"/>
        <v>1.95E-2</v>
      </c>
      <c r="GH1572" s="101">
        <f t="shared" si="720"/>
        <v>1</v>
      </c>
      <c r="GI1572" s="101">
        <f t="shared" si="721"/>
        <v>18</v>
      </c>
      <c r="GJ1572" s="101">
        <f t="shared" si="722"/>
        <v>7.7799999999999994E-2</v>
      </c>
      <c r="GK1572" s="101">
        <f t="shared" si="723"/>
        <v>1</v>
      </c>
      <c r="GL1572" s="101">
        <f t="shared" si="724"/>
        <v>39</v>
      </c>
    </row>
    <row r="1573" spans="170:194" ht="16.5" x14ac:dyDescent="0.2">
      <c r="FN1573" s="101">
        <v>1568</v>
      </c>
      <c r="FO1573" s="101">
        <f t="shared" si="709"/>
        <v>43</v>
      </c>
      <c r="FP1573" s="101">
        <f t="shared" si="702"/>
        <v>20</v>
      </c>
      <c r="FQ1573" s="14">
        <f t="shared" si="703"/>
        <v>3</v>
      </c>
      <c r="FR1573" s="101" t="str">
        <f t="shared" si="710"/>
        <v>燕青专属武器-魂珠-5 7级</v>
      </c>
      <c r="FS1573" s="101">
        <f t="shared" si="711"/>
        <v>5</v>
      </c>
      <c r="FT1573" s="101">
        <f t="shared" si="712"/>
        <v>7</v>
      </c>
      <c r="FU1573" s="101" t="str">
        <f t="shared" si="704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705"/>
        <v>专属强化石2</v>
      </c>
      <c r="FX1573" s="101">
        <f t="shared" si="706"/>
        <v>8</v>
      </c>
      <c r="FY1573" s="101" t="str">
        <f t="shared" si="707"/>
        <v>专属强化石3</v>
      </c>
      <c r="FZ1573" s="101">
        <f t="shared" si="708"/>
        <v>5</v>
      </c>
      <c r="GA1573" s="101">
        <f t="shared" si="713"/>
        <v>0.02</v>
      </c>
      <c r="GB1573" s="101">
        <f t="shared" si="714"/>
        <v>1</v>
      </c>
      <c r="GC1573" s="101">
        <f t="shared" si="715"/>
        <v>62</v>
      </c>
      <c r="GD1573" s="101">
        <f t="shared" si="716"/>
        <v>0</v>
      </c>
      <c r="GE1573" s="101">
        <f t="shared" si="717"/>
        <v>1</v>
      </c>
      <c r="GF1573" s="101">
        <f t="shared" si="718"/>
        <v>15</v>
      </c>
      <c r="GG1573" s="101">
        <f t="shared" si="719"/>
        <v>1.2E-2</v>
      </c>
      <c r="GH1573" s="101">
        <f t="shared" si="720"/>
        <v>1</v>
      </c>
      <c r="GI1573" s="101">
        <f t="shared" si="721"/>
        <v>29</v>
      </c>
      <c r="GJ1573" s="101">
        <f t="shared" si="722"/>
        <v>4.82E-2</v>
      </c>
      <c r="GK1573" s="101">
        <f t="shared" si="723"/>
        <v>1</v>
      </c>
      <c r="GL1573" s="101">
        <f t="shared" si="724"/>
        <v>62</v>
      </c>
    </row>
    <row r="1574" spans="170:194" ht="16.5" x14ac:dyDescent="0.2">
      <c r="FN1574" s="101">
        <v>1569</v>
      </c>
      <c r="FO1574" s="101">
        <f t="shared" si="709"/>
        <v>44</v>
      </c>
      <c r="FP1574" s="101">
        <f t="shared" si="702"/>
        <v>20</v>
      </c>
      <c r="FQ1574" s="14">
        <f t="shared" si="703"/>
        <v>3</v>
      </c>
      <c r="FR1574" s="101" t="str">
        <f t="shared" si="710"/>
        <v>燕青专属武器-魂珠-5 8级</v>
      </c>
      <c r="FS1574" s="101">
        <f t="shared" si="711"/>
        <v>5</v>
      </c>
      <c r="FT1574" s="101">
        <f t="shared" si="712"/>
        <v>8</v>
      </c>
      <c r="FU1574" s="101" t="str">
        <f t="shared" si="704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705"/>
        <v>专属强化石2</v>
      </c>
      <c r="FX1574" s="101">
        <f t="shared" si="706"/>
        <v>11</v>
      </c>
      <c r="FY1574" s="101" t="str">
        <f t="shared" si="707"/>
        <v>专属强化石3</v>
      </c>
      <c r="FZ1574" s="101">
        <f t="shared" si="708"/>
        <v>7</v>
      </c>
      <c r="GA1574" s="101">
        <f t="shared" si="713"/>
        <v>0.02</v>
      </c>
      <c r="GB1574" s="101">
        <f t="shared" si="714"/>
        <v>1</v>
      </c>
      <c r="GC1574" s="101">
        <f t="shared" si="715"/>
        <v>72</v>
      </c>
      <c r="GD1574" s="101">
        <f t="shared" si="716"/>
        <v>0</v>
      </c>
      <c r="GE1574" s="101">
        <f t="shared" si="717"/>
        <v>1</v>
      </c>
      <c r="GF1574" s="101">
        <f t="shared" si="718"/>
        <v>17</v>
      </c>
      <c r="GG1574" s="101">
        <f t="shared" si="719"/>
        <v>1.04E-2</v>
      </c>
      <c r="GH1574" s="101">
        <f t="shared" si="720"/>
        <v>1</v>
      </c>
      <c r="GI1574" s="101">
        <f t="shared" si="721"/>
        <v>34</v>
      </c>
      <c r="GJ1574" s="101">
        <f t="shared" si="722"/>
        <v>4.1700000000000001E-2</v>
      </c>
      <c r="GK1574" s="101">
        <f t="shared" si="723"/>
        <v>1</v>
      </c>
      <c r="GL1574" s="101">
        <f t="shared" si="724"/>
        <v>72</v>
      </c>
    </row>
    <row r="1575" spans="170:194" ht="16.5" x14ac:dyDescent="0.2">
      <c r="FN1575" s="101">
        <v>1570</v>
      </c>
      <c r="FO1575" s="101">
        <f t="shared" si="709"/>
        <v>45</v>
      </c>
      <c r="FP1575" s="101">
        <f t="shared" si="702"/>
        <v>20</v>
      </c>
      <c r="FQ1575" s="14">
        <f t="shared" si="703"/>
        <v>3</v>
      </c>
      <c r="FR1575" s="101" t="str">
        <f t="shared" si="710"/>
        <v>燕青专属武器-魂珠-5 9级</v>
      </c>
      <c r="FS1575" s="101">
        <f t="shared" si="711"/>
        <v>5</v>
      </c>
      <c r="FT1575" s="101">
        <f t="shared" si="712"/>
        <v>9</v>
      </c>
      <c r="FU1575" s="101" t="str">
        <f t="shared" si="704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705"/>
        <v>专属强化石2</v>
      </c>
      <c r="FX1575" s="101">
        <f t="shared" si="706"/>
        <v>14</v>
      </c>
      <c r="FY1575" s="101" t="str">
        <f t="shared" si="707"/>
        <v>专属强化石3</v>
      </c>
      <c r="FZ1575" s="101">
        <f t="shared" si="708"/>
        <v>9</v>
      </c>
      <c r="GA1575" s="101">
        <f t="shared" si="713"/>
        <v>0.02</v>
      </c>
      <c r="GB1575" s="101">
        <f t="shared" si="714"/>
        <v>1</v>
      </c>
      <c r="GC1575" s="101">
        <f t="shared" si="715"/>
        <v>91</v>
      </c>
      <c r="GD1575" s="101">
        <f t="shared" si="716"/>
        <v>0</v>
      </c>
      <c r="GE1575" s="101">
        <f t="shared" si="717"/>
        <v>1</v>
      </c>
      <c r="GF1575" s="101">
        <f t="shared" si="718"/>
        <v>21</v>
      </c>
      <c r="GG1575" s="101">
        <f t="shared" si="719"/>
        <v>8.3000000000000001E-3</v>
      </c>
      <c r="GH1575" s="101">
        <f t="shared" si="720"/>
        <v>1</v>
      </c>
      <c r="GI1575" s="101">
        <f t="shared" si="721"/>
        <v>42</v>
      </c>
      <c r="GJ1575" s="101">
        <f t="shared" si="722"/>
        <v>3.3099999999999997E-2</v>
      </c>
      <c r="GK1575" s="101">
        <f t="shared" si="723"/>
        <v>1</v>
      </c>
      <c r="GL1575" s="101">
        <f t="shared" si="724"/>
        <v>91</v>
      </c>
    </row>
    <row r="1576" spans="170:194" ht="16.5" x14ac:dyDescent="0.2">
      <c r="FN1576" s="101">
        <v>1571</v>
      </c>
      <c r="FO1576" s="101">
        <f t="shared" si="709"/>
        <v>0</v>
      </c>
      <c r="FP1576" s="101">
        <f t="shared" si="702"/>
        <v>20</v>
      </c>
      <c r="FQ1576" s="14">
        <f t="shared" si="703"/>
        <v>3</v>
      </c>
      <c r="FR1576" s="101" t="str">
        <f t="shared" si="710"/>
        <v>燕青专属武器-魂珠-6 0级</v>
      </c>
      <c r="FS1576" s="101">
        <f t="shared" si="711"/>
        <v>6</v>
      </c>
      <c r="FT1576" s="101">
        <f t="shared" si="712"/>
        <v>0</v>
      </c>
      <c r="FU1576" s="101" t="str">
        <f t="shared" si="704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705"/>
        <v/>
      </c>
      <c r="FX1576" s="101" t="str">
        <f t="shared" si="706"/>
        <v/>
      </c>
      <c r="FY1576" s="101" t="str">
        <f t="shared" si="707"/>
        <v/>
      </c>
      <c r="FZ1576" s="101" t="str">
        <f t="shared" si="708"/>
        <v/>
      </c>
      <c r="GA1576" s="101" t="str">
        <f t="shared" si="713"/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18"/>
        <v/>
      </c>
      <c r="GG1576" s="101" t="str">
        <f t="shared" si="719"/>
        <v/>
      </c>
      <c r="GH1576" s="101" t="str">
        <f t="shared" si="720"/>
        <v/>
      </c>
      <c r="GI1576" s="101" t="str">
        <f t="shared" si="721"/>
        <v/>
      </c>
      <c r="GJ1576" s="101" t="str">
        <f t="shared" si="722"/>
        <v/>
      </c>
      <c r="GK1576" s="101" t="str">
        <f t="shared" si="723"/>
        <v/>
      </c>
      <c r="GL1576" s="101" t="str">
        <f t="shared" si="724"/>
        <v/>
      </c>
    </row>
    <row r="1577" spans="170:194" ht="16.5" x14ac:dyDescent="0.2">
      <c r="FN1577" s="101">
        <v>1572</v>
      </c>
      <c r="FO1577" s="101">
        <f t="shared" si="709"/>
        <v>46</v>
      </c>
      <c r="FP1577" s="101">
        <f t="shared" si="702"/>
        <v>20</v>
      </c>
      <c r="FQ1577" s="14">
        <f t="shared" si="703"/>
        <v>3</v>
      </c>
      <c r="FR1577" s="101" t="str">
        <f t="shared" si="710"/>
        <v>燕青专属武器-魂珠-6 1级</v>
      </c>
      <c r="FS1577" s="101">
        <f t="shared" si="711"/>
        <v>6</v>
      </c>
      <c r="FT1577" s="101">
        <f t="shared" si="712"/>
        <v>1</v>
      </c>
      <c r="FU1577" s="101" t="str">
        <f t="shared" si="704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705"/>
        <v>专属强化石3</v>
      </c>
      <c r="FX1577" s="101">
        <f t="shared" si="706"/>
        <v>5</v>
      </c>
      <c r="FY1577" s="101" t="str">
        <f t="shared" si="707"/>
        <v>专属强化石4</v>
      </c>
      <c r="FZ1577" s="101">
        <f t="shared" si="708"/>
        <v>1</v>
      </c>
      <c r="GA1577" s="101">
        <f t="shared" si="713"/>
        <v>0.17</v>
      </c>
      <c r="GB1577" s="101">
        <f t="shared" si="714"/>
        <v>1</v>
      </c>
      <c r="GC1577" s="101">
        <f t="shared" si="715"/>
        <v>9</v>
      </c>
      <c r="GD1577" s="101">
        <f t="shared" si="716"/>
        <v>0</v>
      </c>
      <c r="GE1577" s="101">
        <f t="shared" si="717"/>
        <v>1</v>
      </c>
      <c r="GF1577" s="101">
        <f t="shared" si="718"/>
        <v>2</v>
      </c>
      <c r="GG1577" s="101">
        <f t="shared" si="719"/>
        <v>8.2900000000000001E-2</v>
      </c>
      <c r="GH1577" s="101">
        <f t="shared" si="720"/>
        <v>1</v>
      </c>
      <c r="GI1577" s="101">
        <f t="shared" si="721"/>
        <v>4</v>
      </c>
      <c r="GJ1577" s="101">
        <f t="shared" si="722"/>
        <v>0.33139999999999997</v>
      </c>
      <c r="GK1577" s="101">
        <f t="shared" si="723"/>
        <v>1</v>
      </c>
      <c r="GL1577" s="101">
        <f t="shared" si="724"/>
        <v>9</v>
      </c>
    </row>
    <row r="1578" spans="170:194" ht="16.5" x14ac:dyDescent="0.2">
      <c r="FN1578" s="101">
        <v>1573</v>
      </c>
      <c r="FO1578" s="101">
        <f t="shared" si="709"/>
        <v>47</v>
      </c>
      <c r="FP1578" s="101">
        <f t="shared" si="702"/>
        <v>20</v>
      </c>
      <c r="FQ1578" s="14">
        <f t="shared" si="703"/>
        <v>3</v>
      </c>
      <c r="FR1578" s="101" t="str">
        <f t="shared" si="710"/>
        <v>燕青专属武器-魂珠-6 2级</v>
      </c>
      <c r="FS1578" s="101">
        <f t="shared" si="711"/>
        <v>6</v>
      </c>
      <c r="FT1578" s="101">
        <f t="shared" si="712"/>
        <v>2</v>
      </c>
      <c r="FU1578" s="101" t="str">
        <f t="shared" si="704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705"/>
        <v>专属强化石3</v>
      </c>
      <c r="FX1578" s="101">
        <f t="shared" si="706"/>
        <v>10</v>
      </c>
      <c r="FY1578" s="101" t="str">
        <f t="shared" si="707"/>
        <v>专属强化石4</v>
      </c>
      <c r="FZ1578" s="101">
        <f t="shared" si="708"/>
        <v>2</v>
      </c>
      <c r="GA1578" s="101">
        <f t="shared" si="713"/>
        <v>0.17</v>
      </c>
      <c r="GB1578" s="101">
        <f t="shared" si="714"/>
        <v>1</v>
      </c>
      <c r="GC1578" s="101">
        <f t="shared" si="715"/>
        <v>9</v>
      </c>
      <c r="GD1578" s="101">
        <f t="shared" si="716"/>
        <v>0</v>
      </c>
      <c r="GE1578" s="101">
        <f t="shared" si="717"/>
        <v>1</v>
      </c>
      <c r="GF1578" s="101">
        <f t="shared" si="718"/>
        <v>2</v>
      </c>
      <c r="GG1578" s="101">
        <f t="shared" si="719"/>
        <v>8.2900000000000001E-2</v>
      </c>
      <c r="GH1578" s="101">
        <f t="shared" si="720"/>
        <v>1</v>
      </c>
      <c r="GI1578" s="101">
        <f t="shared" si="721"/>
        <v>4</v>
      </c>
      <c r="GJ1578" s="101">
        <f t="shared" si="722"/>
        <v>0.33139999999999997</v>
      </c>
      <c r="GK1578" s="101">
        <f t="shared" si="723"/>
        <v>1</v>
      </c>
      <c r="GL1578" s="101">
        <f t="shared" si="724"/>
        <v>9</v>
      </c>
    </row>
    <row r="1579" spans="170:194" ht="16.5" x14ac:dyDescent="0.2">
      <c r="FN1579" s="101">
        <v>1574</v>
      </c>
      <c r="FO1579" s="101">
        <f t="shared" si="709"/>
        <v>48</v>
      </c>
      <c r="FP1579" s="101">
        <f t="shared" si="702"/>
        <v>20</v>
      </c>
      <c r="FQ1579" s="14">
        <f t="shared" si="703"/>
        <v>3</v>
      </c>
      <c r="FR1579" s="101" t="str">
        <f t="shared" si="710"/>
        <v>燕青专属武器-魂珠-6 3级</v>
      </c>
      <c r="FS1579" s="101">
        <f t="shared" si="711"/>
        <v>6</v>
      </c>
      <c r="FT1579" s="101">
        <f t="shared" si="712"/>
        <v>3</v>
      </c>
      <c r="FU1579" s="101" t="str">
        <f t="shared" si="704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705"/>
        <v>专属强化石3</v>
      </c>
      <c r="FX1579" s="101">
        <f t="shared" si="706"/>
        <v>10</v>
      </c>
      <c r="FY1579" s="101" t="str">
        <f t="shared" si="707"/>
        <v>专属强化石4</v>
      </c>
      <c r="FZ1579" s="101">
        <f t="shared" si="708"/>
        <v>2</v>
      </c>
      <c r="GA1579" s="101">
        <f t="shared" si="713"/>
        <v>0.11</v>
      </c>
      <c r="GB1579" s="101">
        <f t="shared" si="714"/>
        <v>1</v>
      </c>
      <c r="GC1579" s="101">
        <f t="shared" si="715"/>
        <v>14</v>
      </c>
      <c r="GD1579" s="101">
        <f t="shared" si="716"/>
        <v>0</v>
      </c>
      <c r="GE1579" s="101">
        <f t="shared" si="717"/>
        <v>1</v>
      </c>
      <c r="GF1579" s="101">
        <f t="shared" si="718"/>
        <v>3</v>
      </c>
      <c r="GG1579" s="101">
        <f t="shared" si="719"/>
        <v>5.5199999999999999E-2</v>
      </c>
      <c r="GH1579" s="101">
        <f t="shared" si="720"/>
        <v>1</v>
      </c>
      <c r="GI1579" s="101">
        <f t="shared" si="721"/>
        <v>6</v>
      </c>
      <c r="GJ1579" s="101">
        <f t="shared" si="722"/>
        <v>0.221</v>
      </c>
      <c r="GK1579" s="101">
        <f t="shared" si="723"/>
        <v>1</v>
      </c>
      <c r="GL1579" s="101">
        <f t="shared" si="724"/>
        <v>14</v>
      </c>
    </row>
    <row r="1580" spans="170:194" ht="16.5" x14ac:dyDescent="0.2">
      <c r="FN1580" s="101">
        <v>1575</v>
      </c>
      <c r="FO1580" s="101">
        <f t="shared" si="709"/>
        <v>49</v>
      </c>
      <c r="FP1580" s="101">
        <f t="shared" si="702"/>
        <v>20</v>
      </c>
      <c r="FQ1580" s="14">
        <f t="shared" si="703"/>
        <v>3</v>
      </c>
      <c r="FR1580" s="101" t="str">
        <f t="shared" si="710"/>
        <v>燕青专属武器-魂珠-6 4级</v>
      </c>
      <c r="FS1580" s="101">
        <f t="shared" si="711"/>
        <v>6</v>
      </c>
      <c r="FT1580" s="101">
        <f t="shared" si="712"/>
        <v>4</v>
      </c>
      <c r="FU1580" s="101" t="str">
        <f t="shared" si="704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705"/>
        <v>专属强化石3</v>
      </c>
      <c r="FX1580" s="101">
        <f t="shared" si="706"/>
        <v>15</v>
      </c>
      <c r="FY1580" s="101" t="str">
        <f t="shared" si="707"/>
        <v>专属强化石4</v>
      </c>
      <c r="FZ1580" s="101">
        <f t="shared" si="708"/>
        <v>3</v>
      </c>
      <c r="GA1580" s="101">
        <f t="shared" si="713"/>
        <v>0.1</v>
      </c>
      <c r="GB1580" s="101">
        <f t="shared" si="714"/>
        <v>1</v>
      </c>
      <c r="GC1580" s="101">
        <f t="shared" si="715"/>
        <v>15</v>
      </c>
      <c r="GD1580" s="101">
        <f t="shared" si="716"/>
        <v>0</v>
      </c>
      <c r="GE1580" s="101">
        <f t="shared" si="717"/>
        <v>1</v>
      </c>
      <c r="GF1580" s="101">
        <f t="shared" si="718"/>
        <v>4</v>
      </c>
      <c r="GG1580" s="101">
        <f t="shared" si="719"/>
        <v>4.9700000000000001E-2</v>
      </c>
      <c r="GH1580" s="101">
        <f t="shared" si="720"/>
        <v>1</v>
      </c>
      <c r="GI1580" s="101">
        <f t="shared" si="721"/>
        <v>7</v>
      </c>
      <c r="GJ1580" s="101">
        <f t="shared" si="722"/>
        <v>0.19889999999999999</v>
      </c>
      <c r="GK1580" s="101">
        <f t="shared" si="723"/>
        <v>1</v>
      </c>
      <c r="GL1580" s="101">
        <f t="shared" si="724"/>
        <v>15</v>
      </c>
    </row>
    <row r="1581" spans="170:194" ht="16.5" x14ac:dyDescent="0.2">
      <c r="FN1581" s="101">
        <v>1576</v>
      </c>
      <c r="FO1581" s="101">
        <f t="shared" si="709"/>
        <v>50</v>
      </c>
      <c r="FP1581" s="101">
        <f t="shared" si="702"/>
        <v>20</v>
      </c>
      <c r="FQ1581" s="14">
        <f t="shared" si="703"/>
        <v>3</v>
      </c>
      <c r="FR1581" s="101" t="str">
        <f t="shared" si="710"/>
        <v>燕青专属武器-魂珠-6 5级</v>
      </c>
      <c r="FS1581" s="101">
        <f t="shared" si="711"/>
        <v>6</v>
      </c>
      <c r="FT1581" s="101">
        <f t="shared" si="712"/>
        <v>5</v>
      </c>
      <c r="FU1581" s="101" t="str">
        <f t="shared" si="704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705"/>
        <v>专属强化石3</v>
      </c>
      <c r="FX1581" s="101">
        <f t="shared" si="706"/>
        <v>15</v>
      </c>
      <c r="FY1581" s="101" t="str">
        <f t="shared" si="707"/>
        <v>专属强化石4</v>
      </c>
      <c r="FZ1581" s="101">
        <f t="shared" si="708"/>
        <v>3</v>
      </c>
      <c r="GA1581" s="101">
        <f t="shared" si="713"/>
        <v>0.06</v>
      </c>
      <c r="GB1581" s="101">
        <f t="shared" si="714"/>
        <v>1</v>
      </c>
      <c r="GC1581" s="101">
        <f t="shared" si="715"/>
        <v>24</v>
      </c>
      <c r="GD1581" s="101">
        <f t="shared" si="716"/>
        <v>0</v>
      </c>
      <c r="GE1581" s="101">
        <f t="shared" si="717"/>
        <v>1</v>
      </c>
      <c r="GF1581" s="101">
        <f t="shared" si="718"/>
        <v>6</v>
      </c>
      <c r="GG1581" s="101">
        <f t="shared" si="719"/>
        <v>3.1099999999999999E-2</v>
      </c>
      <c r="GH1581" s="101">
        <f t="shared" si="720"/>
        <v>1</v>
      </c>
      <c r="GI1581" s="101">
        <f t="shared" si="721"/>
        <v>11</v>
      </c>
      <c r="GJ1581" s="101">
        <f t="shared" si="722"/>
        <v>0.12429999999999999</v>
      </c>
      <c r="GK1581" s="101">
        <f t="shared" si="723"/>
        <v>1</v>
      </c>
      <c r="GL1581" s="101">
        <f t="shared" si="724"/>
        <v>24</v>
      </c>
    </row>
    <row r="1582" spans="170:194" ht="16.5" x14ac:dyDescent="0.2">
      <c r="FN1582" s="101">
        <v>1577</v>
      </c>
      <c r="FO1582" s="101">
        <f t="shared" si="709"/>
        <v>51</v>
      </c>
      <c r="FP1582" s="101">
        <f t="shared" si="702"/>
        <v>20</v>
      </c>
      <c r="FQ1582" s="14">
        <f t="shared" si="703"/>
        <v>3</v>
      </c>
      <c r="FR1582" s="101" t="str">
        <f t="shared" si="710"/>
        <v>燕青专属武器-魂珠-6 6级</v>
      </c>
      <c r="FS1582" s="101">
        <f t="shared" si="711"/>
        <v>6</v>
      </c>
      <c r="FT1582" s="101">
        <f t="shared" si="712"/>
        <v>6</v>
      </c>
      <c r="FU1582" s="101" t="str">
        <f t="shared" si="704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705"/>
        <v>专属强化石3</v>
      </c>
      <c r="FX1582" s="101">
        <f t="shared" si="706"/>
        <v>20</v>
      </c>
      <c r="FY1582" s="101" t="str">
        <f t="shared" si="707"/>
        <v>专属强化石4</v>
      </c>
      <c r="FZ1582" s="101">
        <f t="shared" si="708"/>
        <v>4</v>
      </c>
      <c r="GA1582" s="101">
        <f t="shared" si="713"/>
        <v>0.05</v>
      </c>
      <c r="GB1582" s="101">
        <f t="shared" si="714"/>
        <v>1</v>
      </c>
      <c r="GC1582" s="101">
        <f t="shared" si="715"/>
        <v>29</v>
      </c>
      <c r="GD1582" s="101">
        <f t="shared" si="716"/>
        <v>0</v>
      </c>
      <c r="GE1582" s="101">
        <f t="shared" si="717"/>
        <v>1</v>
      </c>
      <c r="GF1582" s="101">
        <f t="shared" si="718"/>
        <v>7</v>
      </c>
      <c r="GG1582" s="101">
        <f t="shared" si="719"/>
        <v>2.5499999999999998E-2</v>
      </c>
      <c r="GH1582" s="101">
        <f t="shared" si="720"/>
        <v>1</v>
      </c>
      <c r="GI1582" s="101">
        <f t="shared" si="721"/>
        <v>14</v>
      </c>
      <c r="GJ1582" s="101">
        <f t="shared" si="722"/>
        <v>0.10199999999999999</v>
      </c>
      <c r="GK1582" s="101">
        <f t="shared" si="723"/>
        <v>1</v>
      </c>
      <c r="GL1582" s="101">
        <f t="shared" si="724"/>
        <v>29</v>
      </c>
    </row>
    <row r="1583" spans="170:194" ht="16.5" x14ac:dyDescent="0.2">
      <c r="FN1583" s="101">
        <v>1578</v>
      </c>
      <c r="FO1583" s="101">
        <f t="shared" si="709"/>
        <v>52</v>
      </c>
      <c r="FP1583" s="101">
        <f t="shared" si="702"/>
        <v>20</v>
      </c>
      <c r="FQ1583" s="14">
        <f t="shared" si="703"/>
        <v>3</v>
      </c>
      <c r="FR1583" s="101" t="str">
        <f t="shared" si="710"/>
        <v>燕青专属武器-魂珠-6 7级</v>
      </c>
      <c r="FS1583" s="101">
        <f t="shared" si="711"/>
        <v>6</v>
      </c>
      <c r="FT1583" s="101">
        <f t="shared" si="712"/>
        <v>7</v>
      </c>
      <c r="FU1583" s="101" t="str">
        <f t="shared" si="704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705"/>
        <v>专属强化石3</v>
      </c>
      <c r="FX1583" s="101">
        <f t="shared" si="706"/>
        <v>25</v>
      </c>
      <c r="FY1583" s="101" t="str">
        <f t="shared" si="707"/>
        <v>专属强化石4</v>
      </c>
      <c r="FZ1583" s="101">
        <f t="shared" si="708"/>
        <v>5</v>
      </c>
      <c r="GA1583" s="101">
        <f t="shared" si="713"/>
        <v>0.04</v>
      </c>
      <c r="GB1583" s="101">
        <f t="shared" si="714"/>
        <v>1</v>
      </c>
      <c r="GC1583" s="101">
        <f t="shared" si="715"/>
        <v>38</v>
      </c>
      <c r="GD1583" s="101">
        <f t="shared" si="716"/>
        <v>0</v>
      </c>
      <c r="GE1583" s="101">
        <f t="shared" si="717"/>
        <v>1</v>
      </c>
      <c r="GF1583" s="101">
        <f t="shared" si="718"/>
        <v>9</v>
      </c>
      <c r="GG1583" s="101">
        <f t="shared" si="719"/>
        <v>1.9699999999999999E-2</v>
      </c>
      <c r="GH1583" s="101">
        <f t="shared" si="720"/>
        <v>1</v>
      </c>
      <c r="GI1583" s="101">
        <f t="shared" si="721"/>
        <v>18</v>
      </c>
      <c r="GJ1583" s="101">
        <f t="shared" si="722"/>
        <v>7.8899999999999998E-2</v>
      </c>
      <c r="GK1583" s="101">
        <f t="shared" si="723"/>
        <v>1</v>
      </c>
      <c r="GL1583" s="101">
        <f t="shared" si="724"/>
        <v>38</v>
      </c>
    </row>
    <row r="1584" spans="170:194" ht="16.5" x14ac:dyDescent="0.2">
      <c r="FN1584" s="101">
        <v>1579</v>
      </c>
      <c r="FO1584" s="101">
        <f t="shared" si="709"/>
        <v>53</v>
      </c>
      <c r="FP1584" s="101">
        <f t="shared" si="702"/>
        <v>20</v>
      </c>
      <c r="FQ1584" s="14">
        <f t="shared" si="703"/>
        <v>3</v>
      </c>
      <c r="FR1584" s="101" t="str">
        <f t="shared" si="710"/>
        <v>燕青专属武器-魂珠-6 8级</v>
      </c>
      <c r="FS1584" s="101">
        <f t="shared" si="711"/>
        <v>6</v>
      </c>
      <c r="FT1584" s="101">
        <f t="shared" si="712"/>
        <v>8</v>
      </c>
      <c r="FU1584" s="101" t="str">
        <f t="shared" si="704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705"/>
        <v>专属强化石3</v>
      </c>
      <c r="FX1584" s="101">
        <f t="shared" si="706"/>
        <v>35</v>
      </c>
      <c r="FY1584" s="101" t="str">
        <f t="shared" si="707"/>
        <v>专属强化石4</v>
      </c>
      <c r="FZ1584" s="101">
        <f t="shared" si="708"/>
        <v>7</v>
      </c>
      <c r="GA1584" s="101">
        <f t="shared" si="713"/>
        <v>0.03</v>
      </c>
      <c r="GB1584" s="101">
        <f t="shared" si="714"/>
        <v>1</v>
      </c>
      <c r="GC1584" s="101">
        <f t="shared" si="715"/>
        <v>44</v>
      </c>
      <c r="GD1584" s="101">
        <f t="shared" si="716"/>
        <v>0</v>
      </c>
      <c r="GE1584" s="101">
        <f t="shared" si="717"/>
        <v>1</v>
      </c>
      <c r="GF1584" s="101">
        <f t="shared" si="718"/>
        <v>10</v>
      </c>
      <c r="GG1584" s="101">
        <f t="shared" si="719"/>
        <v>1.7100000000000001E-2</v>
      </c>
      <c r="GH1584" s="101">
        <f t="shared" si="720"/>
        <v>1</v>
      </c>
      <c r="GI1584" s="101">
        <f t="shared" si="721"/>
        <v>21</v>
      </c>
      <c r="GJ1584" s="101">
        <f t="shared" si="722"/>
        <v>6.8199999999999997E-2</v>
      </c>
      <c r="GK1584" s="101">
        <f t="shared" si="723"/>
        <v>1</v>
      </c>
      <c r="GL1584" s="101">
        <f t="shared" si="724"/>
        <v>44</v>
      </c>
    </row>
    <row r="1585" spans="170:194" ht="16.5" x14ac:dyDescent="0.2">
      <c r="FN1585" s="101">
        <v>1580</v>
      </c>
      <c r="FO1585" s="101">
        <f t="shared" si="709"/>
        <v>54</v>
      </c>
      <c r="FP1585" s="101">
        <f t="shared" si="702"/>
        <v>20</v>
      </c>
      <c r="FQ1585" s="14">
        <f t="shared" si="703"/>
        <v>3</v>
      </c>
      <c r="FR1585" s="101" t="str">
        <f t="shared" si="710"/>
        <v>燕青专属武器-魂珠-6 9级</v>
      </c>
      <c r="FS1585" s="101">
        <f t="shared" si="711"/>
        <v>6</v>
      </c>
      <c r="FT1585" s="101">
        <f t="shared" si="712"/>
        <v>9</v>
      </c>
      <c r="FU1585" s="101" t="str">
        <f t="shared" si="704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705"/>
        <v>专属强化石3</v>
      </c>
      <c r="FX1585" s="101">
        <f t="shared" si="706"/>
        <v>40</v>
      </c>
      <c r="FY1585" s="101" t="str">
        <f t="shared" si="707"/>
        <v>专属强化石4</v>
      </c>
      <c r="FZ1585" s="101">
        <f t="shared" si="708"/>
        <v>8</v>
      </c>
      <c r="GA1585" s="101">
        <f t="shared" si="713"/>
        <v>0.02</v>
      </c>
      <c r="GB1585" s="101">
        <f t="shared" si="714"/>
        <v>1</v>
      </c>
      <c r="GC1585" s="101">
        <f t="shared" si="715"/>
        <v>62</v>
      </c>
      <c r="GD1585" s="101">
        <f t="shared" si="716"/>
        <v>0</v>
      </c>
      <c r="GE1585" s="101">
        <f t="shared" si="717"/>
        <v>1</v>
      </c>
      <c r="GF1585" s="101">
        <f t="shared" si="718"/>
        <v>15</v>
      </c>
      <c r="GG1585" s="101">
        <f t="shared" si="719"/>
        <v>1.21E-2</v>
      </c>
      <c r="GH1585" s="101">
        <f t="shared" si="720"/>
        <v>1</v>
      </c>
      <c r="GI1585" s="101">
        <f t="shared" si="721"/>
        <v>29</v>
      </c>
      <c r="GJ1585" s="101">
        <f t="shared" si="722"/>
        <v>4.82E-2</v>
      </c>
      <c r="GK1585" s="101">
        <f t="shared" si="723"/>
        <v>1</v>
      </c>
      <c r="GL1585" s="101">
        <f t="shared" si="724"/>
        <v>62</v>
      </c>
    </row>
    <row r="1586" spans="170:194" ht="16.5" x14ac:dyDescent="0.2">
      <c r="FN1586" s="101">
        <v>1581</v>
      </c>
      <c r="FO1586" s="101">
        <f t="shared" si="709"/>
        <v>0</v>
      </c>
      <c r="FP1586" s="101">
        <f t="shared" si="702"/>
        <v>20</v>
      </c>
      <c r="FQ1586" s="14">
        <f t="shared" si="703"/>
        <v>3</v>
      </c>
      <c r="FR1586" s="101" t="str">
        <f t="shared" si="710"/>
        <v>燕青专属武器-魂珠-7 0级</v>
      </c>
      <c r="FS1586" s="101">
        <f t="shared" si="711"/>
        <v>7</v>
      </c>
      <c r="FT1586" s="101">
        <f t="shared" si="712"/>
        <v>0</v>
      </c>
      <c r="FU1586" s="101" t="str">
        <f t="shared" si="704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705"/>
        <v/>
      </c>
      <c r="FX1586" s="101" t="str">
        <f t="shared" si="706"/>
        <v/>
      </c>
      <c r="FY1586" s="101" t="str">
        <f t="shared" si="707"/>
        <v/>
      </c>
      <c r="FZ1586" s="101" t="str">
        <f t="shared" si="708"/>
        <v/>
      </c>
      <c r="GA1586" s="101" t="str">
        <f t="shared" si="713"/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18"/>
        <v/>
      </c>
      <c r="GG1586" s="101" t="str">
        <f t="shared" si="719"/>
        <v/>
      </c>
      <c r="GH1586" s="101" t="str">
        <f t="shared" si="720"/>
        <v/>
      </c>
      <c r="GI1586" s="101" t="str">
        <f t="shared" si="721"/>
        <v/>
      </c>
      <c r="GJ1586" s="101" t="str">
        <f t="shared" si="722"/>
        <v/>
      </c>
      <c r="GK1586" s="101" t="str">
        <f t="shared" si="723"/>
        <v/>
      </c>
      <c r="GL1586" s="101" t="str">
        <f t="shared" si="724"/>
        <v/>
      </c>
    </row>
    <row r="1587" spans="170:194" ht="16.5" x14ac:dyDescent="0.2">
      <c r="FN1587" s="101">
        <v>1582</v>
      </c>
      <c r="FO1587" s="101">
        <f t="shared" si="709"/>
        <v>55</v>
      </c>
      <c r="FP1587" s="101">
        <f t="shared" si="702"/>
        <v>20</v>
      </c>
      <c r="FQ1587" s="14">
        <f t="shared" si="703"/>
        <v>3</v>
      </c>
      <c r="FR1587" s="101" t="str">
        <f t="shared" si="710"/>
        <v>燕青专属武器-魂珠-7 1级</v>
      </c>
      <c r="FS1587" s="101">
        <f t="shared" si="711"/>
        <v>7</v>
      </c>
      <c r="FT1587" s="101">
        <f t="shared" si="712"/>
        <v>1</v>
      </c>
      <c r="FU1587" s="101" t="str">
        <f t="shared" si="704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705"/>
        <v>专属强化石3</v>
      </c>
      <c r="FX1587" s="101">
        <f t="shared" si="706"/>
        <v>6</v>
      </c>
      <c r="FY1587" s="101" t="str">
        <f t="shared" si="707"/>
        <v>专属强化石4</v>
      </c>
      <c r="FZ1587" s="101">
        <f t="shared" si="708"/>
        <v>2</v>
      </c>
      <c r="GA1587" s="101">
        <f t="shared" si="713"/>
        <v>0.2</v>
      </c>
      <c r="GB1587" s="101">
        <f t="shared" si="714"/>
        <v>1</v>
      </c>
      <c r="GC1587" s="101">
        <f t="shared" si="715"/>
        <v>8</v>
      </c>
      <c r="GD1587" s="101">
        <f t="shared" si="716"/>
        <v>0</v>
      </c>
      <c r="GE1587" s="101">
        <f t="shared" si="717"/>
        <v>1</v>
      </c>
      <c r="GF1587" s="101">
        <f t="shared" si="718"/>
        <v>2</v>
      </c>
      <c r="GG1587" s="101">
        <f t="shared" si="719"/>
        <v>9.9400000000000002E-2</v>
      </c>
      <c r="GH1587" s="101">
        <f t="shared" si="720"/>
        <v>1</v>
      </c>
      <c r="GI1587" s="101">
        <f t="shared" si="721"/>
        <v>4</v>
      </c>
      <c r="GJ1587" s="101">
        <f t="shared" si="722"/>
        <v>0.3977</v>
      </c>
      <c r="GK1587" s="101">
        <f t="shared" si="723"/>
        <v>1</v>
      </c>
      <c r="GL1587" s="101">
        <f t="shared" si="724"/>
        <v>8</v>
      </c>
    </row>
    <row r="1588" spans="170:194" ht="16.5" x14ac:dyDescent="0.2">
      <c r="FN1588" s="101">
        <v>1583</v>
      </c>
      <c r="FO1588" s="101">
        <f t="shared" si="709"/>
        <v>56</v>
      </c>
      <c r="FP1588" s="101">
        <f t="shared" si="702"/>
        <v>20</v>
      </c>
      <c r="FQ1588" s="14">
        <f t="shared" si="703"/>
        <v>3</v>
      </c>
      <c r="FR1588" s="101" t="str">
        <f t="shared" si="710"/>
        <v>燕青专属武器-魂珠-7 2级</v>
      </c>
      <c r="FS1588" s="101">
        <f t="shared" si="711"/>
        <v>7</v>
      </c>
      <c r="FT1588" s="101">
        <f t="shared" si="712"/>
        <v>2</v>
      </c>
      <c r="FU1588" s="101" t="str">
        <f t="shared" si="704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705"/>
        <v>专属强化石3</v>
      </c>
      <c r="FX1588" s="101">
        <f t="shared" si="706"/>
        <v>6</v>
      </c>
      <c r="FY1588" s="101" t="str">
        <f t="shared" si="707"/>
        <v>专属强化石4</v>
      </c>
      <c r="FZ1588" s="101">
        <f t="shared" si="708"/>
        <v>2</v>
      </c>
      <c r="GA1588" s="101">
        <f t="shared" si="713"/>
        <v>0.1</v>
      </c>
      <c r="GB1588" s="101">
        <f t="shared" si="714"/>
        <v>1</v>
      </c>
      <c r="GC1588" s="101">
        <f t="shared" si="715"/>
        <v>15</v>
      </c>
      <c r="GD1588" s="101">
        <f t="shared" si="716"/>
        <v>0</v>
      </c>
      <c r="GE1588" s="101">
        <f t="shared" si="717"/>
        <v>1</v>
      </c>
      <c r="GF1588" s="101">
        <f t="shared" si="718"/>
        <v>4</v>
      </c>
      <c r="GG1588" s="101">
        <f t="shared" si="719"/>
        <v>4.9700000000000001E-2</v>
      </c>
      <c r="GH1588" s="101">
        <f t="shared" si="720"/>
        <v>1</v>
      </c>
      <c r="GI1588" s="101">
        <f t="shared" si="721"/>
        <v>7</v>
      </c>
      <c r="GJ1588" s="101">
        <f t="shared" si="722"/>
        <v>0.19889999999999999</v>
      </c>
      <c r="GK1588" s="101">
        <f t="shared" si="723"/>
        <v>1</v>
      </c>
      <c r="GL1588" s="101">
        <f t="shared" si="724"/>
        <v>15</v>
      </c>
    </row>
    <row r="1589" spans="170:194" ht="16.5" x14ac:dyDescent="0.2">
      <c r="FN1589" s="101">
        <v>1584</v>
      </c>
      <c r="FO1589" s="101">
        <f t="shared" si="709"/>
        <v>57</v>
      </c>
      <c r="FP1589" s="101">
        <f t="shared" si="702"/>
        <v>20</v>
      </c>
      <c r="FQ1589" s="14">
        <f t="shared" si="703"/>
        <v>3</v>
      </c>
      <c r="FR1589" s="101" t="str">
        <f t="shared" si="710"/>
        <v>燕青专属武器-魂珠-7 3级</v>
      </c>
      <c r="FS1589" s="101">
        <f t="shared" si="711"/>
        <v>7</v>
      </c>
      <c r="FT1589" s="101">
        <f t="shared" si="712"/>
        <v>3</v>
      </c>
      <c r="FU1589" s="101" t="str">
        <f t="shared" si="704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705"/>
        <v>专属强化石3</v>
      </c>
      <c r="FX1589" s="101">
        <f t="shared" si="706"/>
        <v>9</v>
      </c>
      <c r="FY1589" s="101" t="str">
        <f t="shared" si="707"/>
        <v>专属强化石4</v>
      </c>
      <c r="FZ1589" s="101">
        <f t="shared" si="708"/>
        <v>3</v>
      </c>
      <c r="GA1589" s="101">
        <f t="shared" si="713"/>
        <v>0.1</v>
      </c>
      <c r="GB1589" s="101">
        <f t="shared" si="714"/>
        <v>1</v>
      </c>
      <c r="GC1589" s="101">
        <f t="shared" si="715"/>
        <v>15</v>
      </c>
      <c r="GD1589" s="101">
        <f t="shared" si="716"/>
        <v>0</v>
      </c>
      <c r="GE1589" s="101">
        <f t="shared" si="717"/>
        <v>1</v>
      </c>
      <c r="GF1589" s="101">
        <f t="shared" si="718"/>
        <v>4</v>
      </c>
      <c r="GG1589" s="101">
        <f t="shared" si="719"/>
        <v>4.9700000000000001E-2</v>
      </c>
      <c r="GH1589" s="101">
        <f t="shared" si="720"/>
        <v>1</v>
      </c>
      <c r="GI1589" s="101">
        <f t="shared" si="721"/>
        <v>7</v>
      </c>
      <c r="GJ1589" s="101">
        <f t="shared" si="722"/>
        <v>0.19889999999999999</v>
      </c>
      <c r="GK1589" s="101">
        <f t="shared" si="723"/>
        <v>1</v>
      </c>
      <c r="GL1589" s="101">
        <f t="shared" si="724"/>
        <v>15</v>
      </c>
    </row>
    <row r="1590" spans="170:194" ht="16.5" x14ac:dyDescent="0.2">
      <c r="FN1590" s="101">
        <v>1585</v>
      </c>
      <c r="FO1590" s="101">
        <f t="shared" si="709"/>
        <v>58</v>
      </c>
      <c r="FP1590" s="101">
        <f t="shared" si="702"/>
        <v>20</v>
      </c>
      <c r="FQ1590" s="14">
        <f t="shared" si="703"/>
        <v>3</v>
      </c>
      <c r="FR1590" s="101" t="str">
        <f t="shared" si="710"/>
        <v>燕青专属武器-魂珠-7 4级</v>
      </c>
      <c r="FS1590" s="101">
        <f t="shared" si="711"/>
        <v>7</v>
      </c>
      <c r="FT1590" s="101">
        <f t="shared" si="712"/>
        <v>4</v>
      </c>
      <c r="FU1590" s="101" t="str">
        <f t="shared" si="704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705"/>
        <v>专属强化石3</v>
      </c>
      <c r="FX1590" s="101">
        <f t="shared" si="706"/>
        <v>12</v>
      </c>
      <c r="FY1590" s="101" t="str">
        <f t="shared" si="707"/>
        <v>专属强化石4</v>
      </c>
      <c r="FZ1590" s="101">
        <f t="shared" si="708"/>
        <v>4</v>
      </c>
      <c r="GA1590" s="101">
        <f t="shared" si="713"/>
        <v>0.08</v>
      </c>
      <c r="GB1590" s="101">
        <f t="shared" si="714"/>
        <v>1</v>
      </c>
      <c r="GC1590" s="101">
        <f t="shared" si="715"/>
        <v>19</v>
      </c>
      <c r="GD1590" s="101">
        <f t="shared" si="716"/>
        <v>0</v>
      </c>
      <c r="GE1590" s="101">
        <f t="shared" si="717"/>
        <v>1</v>
      </c>
      <c r="GF1590" s="101">
        <f t="shared" si="718"/>
        <v>4</v>
      </c>
      <c r="GG1590" s="101">
        <f t="shared" si="719"/>
        <v>3.9800000000000002E-2</v>
      </c>
      <c r="GH1590" s="101">
        <f t="shared" si="720"/>
        <v>1</v>
      </c>
      <c r="GI1590" s="101">
        <f t="shared" si="721"/>
        <v>9</v>
      </c>
      <c r="GJ1590" s="101">
        <f t="shared" si="722"/>
        <v>0.15909999999999999</v>
      </c>
      <c r="GK1590" s="101">
        <f t="shared" si="723"/>
        <v>1</v>
      </c>
      <c r="GL1590" s="101">
        <f t="shared" si="724"/>
        <v>19</v>
      </c>
    </row>
    <row r="1591" spans="170:194" ht="16.5" x14ac:dyDescent="0.2">
      <c r="FN1591" s="101">
        <v>1586</v>
      </c>
      <c r="FO1591" s="101">
        <f t="shared" si="709"/>
        <v>59</v>
      </c>
      <c r="FP1591" s="101">
        <f t="shared" si="702"/>
        <v>20</v>
      </c>
      <c r="FQ1591" s="14">
        <f t="shared" si="703"/>
        <v>3</v>
      </c>
      <c r="FR1591" s="101" t="str">
        <f t="shared" si="710"/>
        <v>燕青专属武器-魂珠-7 5级</v>
      </c>
      <c r="FS1591" s="101">
        <f t="shared" si="711"/>
        <v>7</v>
      </c>
      <c r="FT1591" s="101">
        <f t="shared" si="712"/>
        <v>5</v>
      </c>
      <c r="FU1591" s="101" t="str">
        <f t="shared" si="704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705"/>
        <v>专属强化石3</v>
      </c>
      <c r="FX1591" s="101">
        <f t="shared" si="706"/>
        <v>12</v>
      </c>
      <c r="FY1591" s="101" t="str">
        <f t="shared" si="707"/>
        <v>专属强化石4</v>
      </c>
      <c r="FZ1591" s="101">
        <f t="shared" si="708"/>
        <v>4</v>
      </c>
      <c r="GA1591" s="101">
        <f t="shared" si="713"/>
        <v>0.05</v>
      </c>
      <c r="GB1591" s="101">
        <f t="shared" si="714"/>
        <v>1</v>
      </c>
      <c r="GC1591" s="101">
        <f t="shared" si="715"/>
        <v>30</v>
      </c>
      <c r="GD1591" s="101">
        <f t="shared" si="716"/>
        <v>0</v>
      </c>
      <c r="GE1591" s="101">
        <f t="shared" si="717"/>
        <v>1</v>
      </c>
      <c r="GF1591" s="101">
        <f t="shared" si="718"/>
        <v>7</v>
      </c>
      <c r="GG1591" s="101">
        <f t="shared" si="719"/>
        <v>2.4899999999999999E-2</v>
      </c>
      <c r="GH1591" s="101">
        <f t="shared" si="720"/>
        <v>1</v>
      </c>
      <c r="GI1591" s="101">
        <f t="shared" si="721"/>
        <v>14</v>
      </c>
      <c r="GJ1591" s="101">
        <f t="shared" si="722"/>
        <v>9.9400000000000002E-2</v>
      </c>
      <c r="GK1591" s="101">
        <f t="shared" si="723"/>
        <v>1</v>
      </c>
      <c r="GL1591" s="101">
        <f t="shared" si="724"/>
        <v>30</v>
      </c>
    </row>
    <row r="1592" spans="170:194" ht="16.5" x14ac:dyDescent="0.2">
      <c r="FN1592" s="101">
        <v>1587</v>
      </c>
      <c r="FO1592" s="101">
        <f t="shared" si="709"/>
        <v>60</v>
      </c>
      <c r="FP1592" s="101">
        <f t="shared" si="702"/>
        <v>20</v>
      </c>
      <c r="FQ1592" s="14">
        <f t="shared" si="703"/>
        <v>3</v>
      </c>
      <c r="FR1592" s="101" t="str">
        <f t="shared" si="710"/>
        <v>燕青专属武器-魂珠-7 6级</v>
      </c>
      <c r="FS1592" s="101">
        <f t="shared" si="711"/>
        <v>7</v>
      </c>
      <c r="FT1592" s="101">
        <f t="shared" si="712"/>
        <v>6</v>
      </c>
      <c r="FU1592" s="101" t="str">
        <f t="shared" si="704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705"/>
        <v>专属强化石3</v>
      </c>
      <c r="FX1592" s="101">
        <f t="shared" si="706"/>
        <v>15</v>
      </c>
      <c r="FY1592" s="101" t="str">
        <f t="shared" si="707"/>
        <v>专属强化石4</v>
      </c>
      <c r="FZ1592" s="101">
        <f t="shared" si="708"/>
        <v>5</v>
      </c>
      <c r="GA1592" s="101">
        <f t="shared" si="713"/>
        <v>0.04</v>
      </c>
      <c r="GB1592" s="101">
        <f t="shared" si="714"/>
        <v>1</v>
      </c>
      <c r="GC1592" s="101">
        <f t="shared" si="715"/>
        <v>39</v>
      </c>
      <c r="GD1592" s="101">
        <f t="shared" si="716"/>
        <v>0</v>
      </c>
      <c r="GE1592" s="101">
        <f t="shared" si="717"/>
        <v>1</v>
      </c>
      <c r="GF1592" s="101">
        <f t="shared" si="718"/>
        <v>9</v>
      </c>
      <c r="GG1592" s="101">
        <f t="shared" si="719"/>
        <v>1.9099999999999999E-2</v>
      </c>
      <c r="GH1592" s="101">
        <f t="shared" si="720"/>
        <v>1</v>
      </c>
      <c r="GI1592" s="101">
        <f t="shared" si="721"/>
        <v>18</v>
      </c>
      <c r="GJ1592" s="101">
        <f t="shared" si="722"/>
        <v>7.6499999999999999E-2</v>
      </c>
      <c r="GK1592" s="101">
        <f t="shared" si="723"/>
        <v>1</v>
      </c>
      <c r="GL1592" s="101">
        <f t="shared" si="724"/>
        <v>39</v>
      </c>
    </row>
    <row r="1593" spans="170:194" ht="16.5" x14ac:dyDescent="0.2">
      <c r="FN1593" s="101">
        <v>1588</v>
      </c>
      <c r="FO1593" s="101">
        <f t="shared" si="709"/>
        <v>61</v>
      </c>
      <c r="FP1593" s="101">
        <f t="shared" si="702"/>
        <v>20</v>
      </c>
      <c r="FQ1593" s="14">
        <f t="shared" si="703"/>
        <v>3</v>
      </c>
      <c r="FR1593" s="101" t="str">
        <f t="shared" si="710"/>
        <v>燕青专属武器-魂珠-7 7级</v>
      </c>
      <c r="FS1593" s="101">
        <f t="shared" si="711"/>
        <v>7</v>
      </c>
      <c r="FT1593" s="101">
        <f t="shared" si="712"/>
        <v>7</v>
      </c>
      <c r="FU1593" s="101" t="str">
        <f t="shared" si="704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705"/>
        <v>专属强化石3</v>
      </c>
      <c r="FX1593" s="101">
        <f t="shared" si="706"/>
        <v>21</v>
      </c>
      <c r="FY1593" s="101" t="str">
        <f t="shared" si="707"/>
        <v>专属强化石4</v>
      </c>
      <c r="FZ1593" s="101">
        <f t="shared" si="708"/>
        <v>7</v>
      </c>
      <c r="GA1593" s="101">
        <f t="shared" si="713"/>
        <v>0.03</v>
      </c>
      <c r="GB1593" s="101">
        <f t="shared" si="714"/>
        <v>1</v>
      </c>
      <c r="GC1593" s="101">
        <f t="shared" si="715"/>
        <v>45</v>
      </c>
      <c r="GD1593" s="101">
        <f t="shared" si="716"/>
        <v>0</v>
      </c>
      <c r="GE1593" s="101">
        <f t="shared" si="717"/>
        <v>1</v>
      </c>
      <c r="GF1593" s="101">
        <f t="shared" si="718"/>
        <v>11</v>
      </c>
      <c r="GG1593" s="101">
        <f t="shared" si="719"/>
        <v>1.66E-2</v>
      </c>
      <c r="GH1593" s="101">
        <f t="shared" si="720"/>
        <v>1</v>
      </c>
      <c r="GI1593" s="101">
        <f t="shared" si="721"/>
        <v>21</v>
      </c>
      <c r="GJ1593" s="101">
        <f t="shared" si="722"/>
        <v>6.6299999999999998E-2</v>
      </c>
      <c r="GK1593" s="101">
        <f t="shared" si="723"/>
        <v>1</v>
      </c>
      <c r="GL1593" s="101">
        <f t="shared" si="724"/>
        <v>45</v>
      </c>
    </row>
    <row r="1594" spans="170:194" ht="16.5" x14ac:dyDescent="0.2">
      <c r="FN1594" s="101">
        <v>1589</v>
      </c>
      <c r="FO1594" s="101">
        <f t="shared" si="709"/>
        <v>62</v>
      </c>
      <c r="FP1594" s="101">
        <f t="shared" si="702"/>
        <v>20</v>
      </c>
      <c r="FQ1594" s="14">
        <f t="shared" si="703"/>
        <v>3</v>
      </c>
      <c r="FR1594" s="101" t="str">
        <f t="shared" si="710"/>
        <v>燕青专属武器-魂珠-7 8级</v>
      </c>
      <c r="FS1594" s="101">
        <f t="shared" si="711"/>
        <v>7</v>
      </c>
      <c r="FT1594" s="101">
        <f t="shared" si="712"/>
        <v>8</v>
      </c>
      <c r="FU1594" s="101" t="str">
        <f t="shared" si="704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705"/>
        <v>专属强化石3</v>
      </c>
      <c r="FX1594" s="101">
        <f t="shared" si="706"/>
        <v>24</v>
      </c>
      <c r="FY1594" s="101" t="str">
        <f t="shared" si="707"/>
        <v>专属强化石4</v>
      </c>
      <c r="FZ1594" s="101">
        <f t="shared" si="708"/>
        <v>8</v>
      </c>
      <c r="GA1594" s="101">
        <f t="shared" si="713"/>
        <v>0.02</v>
      </c>
      <c r="GB1594" s="101">
        <f t="shared" si="714"/>
        <v>1</v>
      </c>
      <c r="GC1594" s="101">
        <f t="shared" si="715"/>
        <v>64</v>
      </c>
      <c r="GD1594" s="101">
        <f t="shared" si="716"/>
        <v>0</v>
      </c>
      <c r="GE1594" s="101">
        <f t="shared" si="717"/>
        <v>1</v>
      </c>
      <c r="GF1594" s="101">
        <f t="shared" si="718"/>
        <v>15</v>
      </c>
      <c r="GG1594" s="101">
        <f t="shared" si="719"/>
        <v>1.17E-2</v>
      </c>
      <c r="GH1594" s="101">
        <f t="shared" si="720"/>
        <v>1</v>
      </c>
      <c r="GI1594" s="101">
        <f t="shared" si="721"/>
        <v>30</v>
      </c>
      <c r="GJ1594" s="101">
        <f t="shared" si="722"/>
        <v>4.6800000000000001E-2</v>
      </c>
      <c r="GK1594" s="101">
        <f t="shared" si="723"/>
        <v>1</v>
      </c>
      <c r="GL1594" s="101">
        <f t="shared" si="724"/>
        <v>64</v>
      </c>
    </row>
    <row r="1595" spans="170:194" ht="16.5" x14ac:dyDescent="0.2">
      <c r="FN1595" s="101">
        <v>1590</v>
      </c>
      <c r="FO1595" s="101">
        <f t="shared" si="709"/>
        <v>63</v>
      </c>
      <c r="FP1595" s="101">
        <f t="shared" si="702"/>
        <v>20</v>
      </c>
      <c r="FQ1595" s="14">
        <f t="shared" si="703"/>
        <v>3</v>
      </c>
      <c r="FR1595" s="101" t="str">
        <f t="shared" si="710"/>
        <v>燕青专属武器-魂珠-7 9级</v>
      </c>
      <c r="FS1595" s="101">
        <f t="shared" si="711"/>
        <v>7</v>
      </c>
      <c r="FT1595" s="101">
        <f t="shared" si="712"/>
        <v>9</v>
      </c>
      <c r="FU1595" s="101" t="str">
        <f t="shared" si="704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705"/>
        <v>专属强化石3</v>
      </c>
      <c r="FX1595" s="101">
        <f t="shared" si="706"/>
        <v>30</v>
      </c>
      <c r="FY1595" s="101" t="str">
        <f t="shared" si="707"/>
        <v>专属强化石4</v>
      </c>
      <c r="FZ1595" s="101">
        <f t="shared" si="708"/>
        <v>10</v>
      </c>
      <c r="GA1595" s="101">
        <f t="shared" si="713"/>
        <v>0.02</v>
      </c>
      <c r="GB1595" s="101">
        <f t="shared" si="714"/>
        <v>1</v>
      </c>
      <c r="GC1595" s="101">
        <f t="shared" si="715"/>
        <v>83</v>
      </c>
      <c r="GD1595" s="101">
        <f t="shared" si="716"/>
        <v>0</v>
      </c>
      <c r="GE1595" s="101">
        <f t="shared" si="717"/>
        <v>1</v>
      </c>
      <c r="GF1595" s="101">
        <f t="shared" si="718"/>
        <v>19</v>
      </c>
      <c r="GG1595" s="101">
        <f t="shared" si="719"/>
        <v>8.9999999999999993E-3</v>
      </c>
      <c r="GH1595" s="101">
        <f t="shared" si="720"/>
        <v>1</v>
      </c>
      <c r="GI1595" s="101">
        <f t="shared" si="721"/>
        <v>39</v>
      </c>
      <c r="GJ1595" s="101">
        <f t="shared" si="722"/>
        <v>3.6200000000000003E-2</v>
      </c>
      <c r="GK1595" s="101">
        <f t="shared" si="723"/>
        <v>1</v>
      </c>
      <c r="GL1595" s="101">
        <f t="shared" si="724"/>
        <v>83</v>
      </c>
    </row>
    <row r="1596" spans="170:194" ht="16.5" x14ac:dyDescent="0.2">
      <c r="FN1596" s="101">
        <v>1591</v>
      </c>
      <c r="FO1596" s="101">
        <f t="shared" si="709"/>
        <v>0</v>
      </c>
      <c r="FP1596" s="101">
        <f t="shared" si="702"/>
        <v>20</v>
      </c>
      <c r="FQ1596" s="14">
        <f t="shared" si="703"/>
        <v>3</v>
      </c>
      <c r="FR1596" s="101" t="str">
        <f t="shared" si="710"/>
        <v>燕青专属武器-魂珠-8 0级</v>
      </c>
      <c r="FS1596" s="101">
        <f t="shared" si="711"/>
        <v>8</v>
      </c>
      <c r="FT1596" s="101">
        <f t="shared" si="712"/>
        <v>0</v>
      </c>
      <c r="FU1596" s="101" t="str">
        <f t="shared" si="704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705"/>
        <v/>
      </c>
      <c r="FX1596" s="101" t="str">
        <f t="shared" si="706"/>
        <v/>
      </c>
      <c r="FY1596" s="101" t="str">
        <f t="shared" si="707"/>
        <v/>
      </c>
      <c r="FZ1596" s="101" t="str">
        <f t="shared" si="708"/>
        <v/>
      </c>
      <c r="GA1596" s="101" t="str">
        <f t="shared" si="713"/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18"/>
        <v/>
      </c>
      <c r="GG1596" s="101" t="str">
        <f t="shared" si="719"/>
        <v/>
      </c>
      <c r="GH1596" s="101" t="str">
        <f t="shared" si="720"/>
        <v/>
      </c>
      <c r="GI1596" s="101" t="str">
        <f t="shared" si="721"/>
        <v/>
      </c>
      <c r="GJ1596" s="101" t="str">
        <f t="shared" si="722"/>
        <v/>
      </c>
      <c r="GK1596" s="101" t="str">
        <f t="shared" si="723"/>
        <v/>
      </c>
      <c r="GL1596" s="101" t="str">
        <f t="shared" si="724"/>
        <v/>
      </c>
    </row>
    <row r="1597" spans="170:194" ht="16.5" x14ac:dyDescent="0.2">
      <c r="FN1597" s="101">
        <v>1592</v>
      </c>
      <c r="FO1597" s="101">
        <f t="shared" si="709"/>
        <v>64</v>
      </c>
      <c r="FP1597" s="101">
        <f t="shared" si="702"/>
        <v>20</v>
      </c>
      <c r="FQ1597" s="14">
        <f t="shared" si="703"/>
        <v>3</v>
      </c>
      <c r="FR1597" s="101" t="str">
        <f t="shared" si="710"/>
        <v>燕青专属武器-魂珠-8 1级</v>
      </c>
      <c r="FS1597" s="101">
        <f t="shared" si="711"/>
        <v>8</v>
      </c>
      <c r="FT1597" s="101">
        <f t="shared" si="712"/>
        <v>1</v>
      </c>
      <c r="FU1597" s="101" t="str">
        <f t="shared" si="704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705"/>
        <v>专属强化石4</v>
      </c>
      <c r="FX1597" s="101">
        <f t="shared" si="706"/>
        <v>5</v>
      </c>
      <c r="FY1597" s="101" t="str">
        <f t="shared" si="707"/>
        <v/>
      </c>
      <c r="FZ1597" s="101" t="str">
        <f t="shared" si="708"/>
        <v/>
      </c>
      <c r="GA1597" s="101">
        <f t="shared" si="713"/>
        <v>0.11</v>
      </c>
      <c r="GB1597" s="101">
        <f t="shared" si="714"/>
        <v>1</v>
      </c>
      <c r="GC1597" s="101">
        <f t="shared" si="715"/>
        <v>13</v>
      </c>
      <c r="GD1597" s="101">
        <f t="shared" si="716"/>
        <v>0</v>
      </c>
      <c r="GE1597" s="101">
        <f t="shared" si="717"/>
        <v>1</v>
      </c>
      <c r="GF1597" s="101">
        <f t="shared" si="718"/>
        <v>3</v>
      </c>
      <c r="GG1597" s="101">
        <f t="shared" si="719"/>
        <v>5.6500000000000002E-2</v>
      </c>
      <c r="GH1597" s="101">
        <f t="shared" si="720"/>
        <v>1</v>
      </c>
      <c r="GI1597" s="101">
        <f t="shared" si="721"/>
        <v>6</v>
      </c>
      <c r="GJ1597" s="101">
        <f t="shared" si="722"/>
        <v>0.22600000000000001</v>
      </c>
      <c r="GK1597" s="101">
        <f t="shared" si="723"/>
        <v>1</v>
      </c>
      <c r="GL1597" s="101">
        <f t="shared" si="724"/>
        <v>13</v>
      </c>
    </row>
    <row r="1598" spans="170:194" ht="16.5" x14ac:dyDescent="0.2">
      <c r="FN1598" s="101">
        <v>1593</v>
      </c>
      <c r="FO1598" s="101">
        <f t="shared" si="709"/>
        <v>65</v>
      </c>
      <c r="FP1598" s="101">
        <f t="shared" si="702"/>
        <v>20</v>
      </c>
      <c r="FQ1598" s="14">
        <f t="shared" si="703"/>
        <v>3</v>
      </c>
      <c r="FR1598" s="101" t="str">
        <f t="shared" si="710"/>
        <v>燕青专属武器-魂珠-8 2级</v>
      </c>
      <c r="FS1598" s="101">
        <f t="shared" si="711"/>
        <v>8</v>
      </c>
      <c r="FT1598" s="101">
        <f t="shared" si="712"/>
        <v>2</v>
      </c>
      <c r="FU1598" s="101" t="str">
        <f t="shared" si="704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705"/>
        <v>专属强化石4</v>
      </c>
      <c r="FX1598" s="101">
        <f t="shared" si="706"/>
        <v>8</v>
      </c>
      <c r="FY1598" s="101" t="str">
        <f t="shared" si="707"/>
        <v/>
      </c>
      <c r="FZ1598" s="101" t="str">
        <f t="shared" si="708"/>
        <v/>
      </c>
      <c r="GA1598" s="101">
        <f t="shared" si="713"/>
        <v>0.09</v>
      </c>
      <c r="GB1598" s="101">
        <f t="shared" si="714"/>
        <v>1</v>
      </c>
      <c r="GC1598" s="101">
        <f t="shared" si="715"/>
        <v>17</v>
      </c>
      <c r="GD1598" s="101">
        <f t="shared" si="716"/>
        <v>0</v>
      </c>
      <c r="GE1598" s="101">
        <f t="shared" si="717"/>
        <v>1</v>
      </c>
      <c r="GF1598" s="101">
        <f t="shared" si="718"/>
        <v>4</v>
      </c>
      <c r="GG1598" s="101">
        <f t="shared" si="719"/>
        <v>4.5199999999999997E-2</v>
      </c>
      <c r="GH1598" s="101">
        <f t="shared" si="720"/>
        <v>1</v>
      </c>
      <c r="GI1598" s="101">
        <f t="shared" si="721"/>
        <v>8</v>
      </c>
      <c r="GJ1598" s="101">
        <f t="shared" si="722"/>
        <v>0.18079999999999999</v>
      </c>
      <c r="GK1598" s="101">
        <f t="shared" si="723"/>
        <v>1</v>
      </c>
      <c r="GL1598" s="101">
        <f t="shared" si="724"/>
        <v>17</v>
      </c>
    </row>
    <row r="1599" spans="170:194" ht="16.5" x14ac:dyDescent="0.2">
      <c r="FN1599" s="101">
        <v>1594</v>
      </c>
      <c r="FO1599" s="101">
        <f t="shared" si="709"/>
        <v>66</v>
      </c>
      <c r="FP1599" s="101">
        <f t="shared" si="702"/>
        <v>20</v>
      </c>
      <c r="FQ1599" s="14">
        <f t="shared" si="703"/>
        <v>3</v>
      </c>
      <c r="FR1599" s="101" t="str">
        <f t="shared" si="710"/>
        <v>燕青专属武器-魂珠-8 3级</v>
      </c>
      <c r="FS1599" s="101">
        <f t="shared" si="711"/>
        <v>8</v>
      </c>
      <c r="FT1599" s="101">
        <f t="shared" si="712"/>
        <v>3</v>
      </c>
      <c r="FU1599" s="101" t="str">
        <f t="shared" si="704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705"/>
        <v>专属强化石4</v>
      </c>
      <c r="FX1599" s="101">
        <f t="shared" si="706"/>
        <v>10</v>
      </c>
      <c r="FY1599" s="101" t="str">
        <f t="shared" si="707"/>
        <v/>
      </c>
      <c r="FZ1599" s="101" t="str">
        <f t="shared" si="708"/>
        <v/>
      </c>
      <c r="GA1599" s="101">
        <f t="shared" si="713"/>
        <v>0.08</v>
      </c>
      <c r="GB1599" s="101">
        <f t="shared" si="714"/>
        <v>1</v>
      </c>
      <c r="GC1599" s="101">
        <f t="shared" si="715"/>
        <v>20</v>
      </c>
      <c r="GD1599" s="101">
        <f t="shared" si="716"/>
        <v>0</v>
      </c>
      <c r="GE1599" s="101">
        <f t="shared" si="717"/>
        <v>1</v>
      </c>
      <c r="GF1599" s="101">
        <f t="shared" si="718"/>
        <v>5</v>
      </c>
      <c r="GG1599" s="101">
        <f t="shared" si="719"/>
        <v>3.7699999999999997E-2</v>
      </c>
      <c r="GH1599" s="101">
        <f t="shared" si="720"/>
        <v>1</v>
      </c>
      <c r="GI1599" s="101">
        <f t="shared" si="721"/>
        <v>9</v>
      </c>
      <c r="GJ1599" s="101">
        <f t="shared" si="722"/>
        <v>0.1507</v>
      </c>
      <c r="GK1599" s="101">
        <f t="shared" si="723"/>
        <v>1</v>
      </c>
      <c r="GL1599" s="101">
        <f t="shared" si="724"/>
        <v>20</v>
      </c>
    </row>
    <row r="1600" spans="170:194" ht="16.5" x14ac:dyDescent="0.2">
      <c r="FN1600" s="101">
        <v>1595</v>
      </c>
      <c r="FO1600" s="101">
        <f t="shared" si="709"/>
        <v>67</v>
      </c>
      <c r="FP1600" s="101">
        <f t="shared" si="702"/>
        <v>20</v>
      </c>
      <c r="FQ1600" s="14">
        <f t="shared" si="703"/>
        <v>3</v>
      </c>
      <c r="FR1600" s="101" t="str">
        <f t="shared" si="710"/>
        <v>燕青专属武器-魂珠-8 4级</v>
      </c>
      <c r="FS1600" s="101">
        <f t="shared" si="711"/>
        <v>8</v>
      </c>
      <c r="FT1600" s="101">
        <f t="shared" si="712"/>
        <v>4</v>
      </c>
      <c r="FU1600" s="101" t="str">
        <f t="shared" si="704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705"/>
        <v>专属强化石4</v>
      </c>
      <c r="FX1600" s="101">
        <f t="shared" si="706"/>
        <v>12</v>
      </c>
      <c r="FY1600" s="101" t="str">
        <f t="shared" si="707"/>
        <v/>
      </c>
      <c r="FZ1600" s="101" t="str">
        <f t="shared" si="708"/>
        <v/>
      </c>
      <c r="GA1600" s="101">
        <f t="shared" si="713"/>
        <v>0.05</v>
      </c>
      <c r="GB1600" s="101">
        <f t="shared" si="714"/>
        <v>1</v>
      </c>
      <c r="GC1600" s="101">
        <f t="shared" si="715"/>
        <v>28</v>
      </c>
      <c r="GD1600" s="101">
        <f t="shared" si="716"/>
        <v>0</v>
      </c>
      <c r="GE1600" s="101">
        <f t="shared" si="717"/>
        <v>1</v>
      </c>
      <c r="GF1600" s="101">
        <f t="shared" si="718"/>
        <v>6</v>
      </c>
      <c r="GG1600" s="101">
        <f t="shared" si="719"/>
        <v>2.7099999999999999E-2</v>
      </c>
      <c r="GH1600" s="101">
        <f t="shared" si="720"/>
        <v>1</v>
      </c>
      <c r="GI1600" s="101">
        <f t="shared" si="721"/>
        <v>13</v>
      </c>
      <c r="GJ1600" s="101">
        <f t="shared" si="722"/>
        <v>0.1085</v>
      </c>
      <c r="GK1600" s="101">
        <f t="shared" si="723"/>
        <v>1</v>
      </c>
      <c r="GL1600" s="101">
        <f t="shared" si="724"/>
        <v>28</v>
      </c>
    </row>
    <row r="1601" spans="170:194" ht="16.5" x14ac:dyDescent="0.2">
      <c r="FN1601" s="101">
        <v>1596</v>
      </c>
      <c r="FO1601" s="101">
        <f t="shared" si="709"/>
        <v>68</v>
      </c>
      <c r="FP1601" s="101">
        <f t="shared" si="702"/>
        <v>20</v>
      </c>
      <c r="FQ1601" s="14">
        <f t="shared" si="703"/>
        <v>3</v>
      </c>
      <c r="FR1601" s="101" t="str">
        <f t="shared" si="710"/>
        <v>燕青专属武器-魂珠-8 5级</v>
      </c>
      <c r="FS1601" s="101">
        <f t="shared" si="711"/>
        <v>8</v>
      </c>
      <c r="FT1601" s="101">
        <f t="shared" si="712"/>
        <v>5</v>
      </c>
      <c r="FU1601" s="101" t="str">
        <f t="shared" si="704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705"/>
        <v>专属强化石4</v>
      </c>
      <c r="FX1601" s="101">
        <f t="shared" si="706"/>
        <v>15</v>
      </c>
      <c r="FY1601" s="101" t="str">
        <f t="shared" si="707"/>
        <v/>
      </c>
      <c r="FZ1601" s="101" t="str">
        <f t="shared" si="708"/>
        <v/>
      </c>
      <c r="GA1601" s="101">
        <f t="shared" si="713"/>
        <v>0.04</v>
      </c>
      <c r="GB1601" s="101">
        <f t="shared" si="714"/>
        <v>1</v>
      </c>
      <c r="GC1601" s="101">
        <f t="shared" si="715"/>
        <v>35</v>
      </c>
      <c r="GD1601" s="101">
        <f t="shared" si="716"/>
        <v>0</v>
      </c>
      <c r="GE1601" s="101">
        <f t="shared" si="717"/>
        <v>1</v>
      </c>
      <c r="GF1601" s="101">
        <f t="shared" si="718"/>
        <v>8</v>
      </c>
      <c r="GG1601" s="101">
        <f t="shared" si="719"/>
        <v>2.12E-2</v>
      </c>
      <c r="GH1601" s="101">
        <f t="shared" si="720"/>
        <v>1</v>
      </c>
      <c r="GI1601" s="101">
        <f t="shared" si="721"/>
        <v>17</v>
      </c>
      <c r="GJ1601" s="101">
        <f t="shared" si="722"/>
        <v>8.4699999999999998E-2</v>
      </c>
      <c r="GK1601" s="101">
        <f t="shared" si="723"/>
        <v>1</v>
      </c>
      <c r="GL1601" s="101">
        <f t="shared" si="724"/>
        <v>35</v>
      </c>
    </row>
    <row r="1602" spans="170:194" ht="16.5" x14ac:dyDescent="0.2">
      <c r="FN1602" s="101">
        <v>1597</v>
      </c>
      <c r="FO1602" s="101">
        <f t="shared" si="709"/>
        <v>69</v>
      </c>
      <c r="FP1602" s="101">
        <f t="shared" si="702"/>
        <v>20</v>
      </c>
      <c r="FQ1602" s="14">
        <f t="shared" si="703"/>
        <v>3</v>
      </c>
      <c r="FR1602" s="101" t="str">
        <f t="shared" si="710"/>
        <v>燕青专属武器-魂珠-8 6级</v>
      </c>
      <c r="FS1602" s="101">
        <f t="shared" si="711"/>
        <v>8</v>
      </c>
      <c r="FT1602" s="101">
        <f t="shared" si="712"/>
        <v>6</v>
      </c>
      <c r="FU1602" s="101" t="str">
        <f t="shared" si="704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705"/>
        <v>专属强化石4</v>
      </c>
      <c r="FX1602" s="101">
        <f t="shared" si="706"/>
        <v>18</v>
      </c>
      <c r="FY1602" s="101" t="str">
        <f t="shared" si="707"/>
        <v/>
      </c>
      <c r="FZ1602" s="101" t="str">
        <f t="shared" si="708"/>
        <v/>
      </c>
      <c r="GA1602" s="101">
        <f t="shared" si="713"/>
        <v>0.03</v>
      </c>
      <c r="GB1602" s="101">
        <f t="shared" si="714"/>
        <v>1</v>
      </c>
      <c r="GC1602" s="101">
        <f t="shared" si="715"/>
        <v>48</v>
      </c>
      <c r="GD1602" s="101">
        <f t="shared" si="716"/>
        <v>0</v>
      </c>
      <c r="GE1602" s="101">
        <f t="shared" si="717"/>
        <v>1</v>
      </c>
      <c r="GF1602" s="101">
        <f t="shared" si="718"/>
        <v>11</v>
      </c>
      <c r="GG1602" s="101">
        <f t="shared" si="719"/>
        <v>1.5599999999999999E-2</v>
      </c>
      <c r="GH1602" s="101">
        <f t="shared" si="720"/>
        <v>1</v>
      </c>
      <c r="GI1602" s="101">
        <f t="shared" si="721"/>
        <v>22</v>
      </c>
      <c r="GJ1602" s="101">
        <f t="shared" si="722"/>
        <v>6.2600000000000003E-2</v>
      </c>
      <c r="GK1602" s="101">
        <f t="shared" si="723"/>
        <v>1</v>
      </c>
      <c r="GL1602" s="101">
        <f t="shared" si="724"/>
        <v>48</v>
      </c>
    </row>
    <row r="1603" spans="170:194" ht="16.5" x14ac:dyDescent="0.2">
      <c r="FN1603" s="101">
        <v>1598</v>
      </c>
      <c r="FO1603" s="101">
        <f t="shared" si="709"/>
        <v>70</v>
      </c>
      <c r="FP1603" s="101">
        <f t="shared" si="702"/>
        <v>20</v>
      </c>
      <c r="FQ1603" s="14">
        <f t="shared" si="703"/>
        <v>3</v>
      </c>
      <c r="FR1603" s="101" t="str">
        <f t="shared" si="710"/>
        <v>燕青专属武器-魂珠-8 7级</v>
      </c>
      <c r="FS1603" s="101">
        <f t="shared" si="711"/>
        <v>8</v>
      </c>
      <c r="FT1603" s="101">
        <f t="shared" si="712"/>
        <v>7</v>
      </c>
      <c r="FU1603" s="101" t="str">
        <f t="shared" si="704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705"/>
        <v>专属强化石4</v>
      </c>
      <c r="FX1603" s="101">
        <f t="shared" si="706"/>
        <v>25</v>
      </c>
      <c r="FY1603" s="101" t="str">
        <f t="shared" si="707"/>
        <v/>
      </c>
      <c r="FZ1603" s="101" t="str">
        <f t="shared" si="708"/>
        <v/>
      </c>
      <c r="GA1603" s="101">
        <f t="shared" si="713"/>
        <v>0.03</v>
      </c>
      <c r="GB1603" s="101">
        <f t="shared" si="714"/>
        <v>1</v>
      </c>
      <c r="GC1603" s="101">
        <f t="shared" si="715"/>
        <v>56</v>
      </c>
      <c r="GD1603" s="101">
        <f t="shared" si="716"/>
        <v>0</v>
      </c>
      <c r="GE1603" s="101">
        <f t="shared" si="717"/>
        <v>1</v>
      </c>
      <c r="GF1603" s="101">
        <f t="shared" si="718"/>
        <v>13</v>
      </c>
      <c r="GG1603" s="101">
        <f t="shared" si="719"/>
        <v>1.35E-2</v>
      </c>
      <c r="GH1603" s="101">
        <f t="shared" si="720"/>
        <v>1</v>
      </c>
      <c r="GI1603" s="101">
        <f t="shared" si="721"/>
        <v>26</v>
      </c>
      <c r="GJ1603" s="101">
        <f t="shared" si="722"/>
        <v>5.3800000000000001E-2</v>
      </c>
      <c r="GK1603" s="101">
        <f t="shared" si="723"/>
        <v>1</v>
      </c>
      <c r="GL1603" s="101">
        <f t="shared" si="724"/>
        <v>56</v>
      </c>
    </row>
    <row r="1604" spans="170:194" ht="16.5" x14ac:dyDescent="0.2">
      <c r="FN1604" s="101">
        <v>1599</v>
      </c>
      <c r="FO1604" s="101">
        <f t="shared" si="709"/>
        <v>71</v>
      </c>
      <c r="FP1604" s="101">
        <f t="shared" si="702"/>
        <v>20</v>
      </c>
      <c r="FQ1604" s="14">
        <f t="shared" si="703"/>
        <v>3</v>
      </c>
      <c r="FR1604" s="101" t="str">
        <f t="shared" si="710"/>
        <v>燕青专属武器-魂珠-8 8级</v>
      </c>
      <c r="FS1604" s="101">
        <f t="shared" si="711"/>
        <v>8</v>
      </c>
      <c r="FT1604" s="101">
        <f t="shared" si="712"/>
        <v>8</v>
      </c>
      <c r="FU1604" s="101" t="str">
        <f t="shared" si="704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705"/>
        <v>专属强化石4</v>
      </c>
      <c r="FX1604" s="101">
        <f t="shared" si="706"/>
        <v>30</v>
      </c>
      <c r="FY1604" s="101" t="str">
        <f t="shared" si="707"/>
        <v/>
      </c>
      <c r="FZ1604" s="101" t="str">
        <f t="shared" si="708"/>
        <v/>
      </c>
      <c r="GA1604" s="101">
        <f t="shared" si="713"/>
        <v>0.02</v>
      </c>
      <c r="GB1604" s="101">
        <f t="shared" si="714"/>
        <v>1</v>
      </c>
      <c r="GC1604" s="101">
        <f t="shared" si="715"/>
        <v>75</v>
      </c>
      <c r="GD1604" s="101">
        <f t="shared" si="716"/>
        <v>0</v>
      </c>
      <c r="GE1604" s="101">
        <f t="shared" si="717"/>
        <v>1</v>
      </c>
      <c r="GF1604" s="101">
        <f t="shared" si="718"/>
        <v>18</v>
      </c>
      <c r="GG1604" s="101">
        <f t="shared" si="719"/>
        <v>0.01</v>
      </c>
      <c r="GH1604" s="101">
        <f t="shared" si="720"/>
        <v>1</v>
      </c>
      <c r="GI1604" s="101">
        <f t="shared" si="721"/>
        <v>35</v>
      </c>
      <c r="GJ1604" s="101">
        <f t="shared" si="722"/>
        <v>3.9899999999999998E-2</v>
      </c>
      <c r="GK1604" s="101">
        <f t="shared" si="723"/>
        <v>1</v>
      </c>
      <c r="GL1604" s="101">
        <f t="shared" si="724"/>
        <v>75</v>
      </c>
    </row>
    <row r="1605" spans="170:194" ht="16.5" x14ac:dyDescent="0.2">
      <c r="FN1605" s="101">
        <v>1600</v>
      </c>
      <c r="FO1605" s="101">
        <f t="shared" si="709"/>
        <v>72</v>
      </c>
      <c r="FP1605" s="101">
        <f t="shared" si="702"/>
        <v>20</v>
      </c>
      <c r="FQ1605" s="14">
        <f t="shared" si="703"/>
        <v>3</v>
      </c>
      <c r="FR1605" s="101" t="str">
        <f t="shared" si="710"/>
        <v>燕青专属武器-魂珠-8 9级</v>
      </c>
      <c r="FS1605" s="101">
        <f t="shared" si="711"/>
        <v>8</v>
      </c>
      <c r="FT1605" s="101">
        <f t="shared" si="712"/>
        <v>9</v>
      </c>
      <c r="FU1605" s="101" t="str">
        <f t="shared" si="704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705"/>
        <v>专属强化石4</v>
      </c>
      <c r="FX1605" s="101">
        <f t="shared" si="706"/>
        <v>30</v>
      </c>
      <c r="FY1605" s="101" t="str">
        <f t="shared" si="707"/>
        <v/>
      </c>
      <c r="FZ1605" s="101" t="str">
        <f t="shared" si="708"/>
        <v/>
      </c>
      <c r="GA1605" s="101">
        <f t="shared" si="713"/>
        <v>0.01</v>
      </c>
      <c r="GB1605" s="101">
        <f t="shared" si="714"/>
        <v>1</v>
      </c>
      <c r="GC1605" s="101">
        <f t="shared" si="715"/>
        <v>122</v>
      </c>
      <c r="GD1605" s="101">
        <f t="shared" si="716"/>
        <v>0</v>
      </c>
      <c r="GE1605" s="101">
        <f t="shared" si="717"/>
        <v>1</v>
      </c>
      <c r="GF1605" s="101">
        <f t="shared" si="718"/>
        <v>28</v>
      </c>
      <c r="GG1605" s="101">
        <f t="shared" si="719"/>
        <v>6.1999999999999998E-3</v>
      </c>
      <c r="GH1605" s="101">
        <f t="shared" si="720"/>
        <v>1</v>
      </c>
      <c r="GI1605" s="101">
        <f t="shared" si="721"/>
        <v>57</v>
      </c>
      <c r="GJ1605" s="101">
        <f t="shared" si="722"/>
        <v>2.47E-2</v>
      </c>
      <c r="GK1605" s="101">
        <f t="shared" si="723"/>
        <v>1</v>
      </c>
      <c r="GL1605" s="101">
        <f t="shared" si="724"/>
        <v>122</v>
      </c>
    </row>
    <row r="1606" spans="170:194" ht="16.5" x14ac:dyDescent="0.2">
      <c r="FN1606" s="101">
        <v>1601</v>
      </c>
      <c r="FO1606" s="101">
        <f t="shared" si="709"/>
        <v>0</v>
      </c>
      <c r="FP1606" s="101">
        <f t="shared" si="702"/>
        <v>21</v>
      </c>
      <c r="FQ1606" s="14">
        <f t="shared" si="703"/>
        <v>4</v>
      </c>
      <c r="FR1606" s="101" t="str">
        <f t="shared" si="710"/>
        <v>秦琼专属武器-魂珠-1 0级</v>
      </c>
      <c r="FS1606" s="101">
        <f t="shared" si="711"/>
        <v>1</v>
      </c>
      <c r="FT1606" s="101">
        <f t="shared" si="712"/>
        <v>0</v>
      </c>
      <c r="FU1606" s="101" t="str">
        <f t="shared" si="704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705"/>
        <v/>
      </c>
      <c r="FX1606" s="101" t="str">
        <f t="shared" si="706"/>
        <v/>
      </c>
      <c r="FY1606" s="101" t="str">
        <f t="shared" si="707"/>
        <v/>
      </c>
      <c r="FZ1606" s="101" t="str">
        <f t="shared" si="708"/>
        <v/>
      </c>
      <c r="GA1606" s="101" t="str">
        <f t="shared" si="713"/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18"/>
        <v/>
      </c>
      <c r="GG1606" s="101" t="str">
        <f t="shared" si="719"/>
        <v/>
      </c>
      <c r="GH1606" s="101" t="str">
        <f t="shared" si="720"/>
        <v/>
      </c>
      <c r="GI1606" s="101" t="str">
        <f t="shared" si="721"/>
        <v/>
      </c>
      <c r="GJ1606" s="101" t="str">
        <f t="shared" si="722"/>
        <v/>
      </c>
      <c r="GK1606" s="101" t="str">
        <f t="shared" si="723"/>
        <v/>
      </c>
      <c r="GL1606" s="101" t="str">
        <f t="shared" si="724"/>
        <v/>
      </c>
    </row>
    <row r="1607" spans="170:194" ht="16.5" x14ac:dyDescent="0.2">
      <c r="FN1607" s="101">
        <v>1602</v>
      </c>
      <c r="FO1607" s="101">
        <f t="shared" si="709"/>
        <v>1</v>
      </c>
      <c r="FP1607" s="101">
        <f t="shared" ref="FP1607:FP1670" si="725">INT((FN1607-1)/80+1)</f>
        <v>21</v>
      </c>
      <c r="FQ1607" s="14">
        <f t="shared" ref="FQ1607:FQ1670" si="726">INDEX($FJ$6:$FJ$26,FP1607)</f>
        <v>4</v>
      </c>
      <c r="FR1607" s="101" t="str">
        <f t="shared" si="710"/>
        <v>秦琼专属武器-魂珠-1 1级</v>
      </c>
      <c r="FS1607" s="101">
        <f t="shared" si="711"/>
        <v>1</v>
      </c>
      <c r="FT1607" s="101">
        <f t="shared" si="712"/>
        <v>1</v>
      </c>
      <c r="FU1607" s="101" t="str">
        <f t="shared" ref="FU1607:FU1670" si="727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728">IF($FT1607&gt;0,IF(INDEX($EI$6:$EI$77,$FO1607)&gt;=FW$3,INDEX(EL$6:EL$77,$FO1607),""),"")</f>
        <v>专属强化石1</v>
      </c>
      <c r="FX1607" s="101">
        <f t="shared" ref="FX1607:FX1670" si="729">IF($FT1607&gt;0,IF(INDEX($EI$6:$EI$77,$FO1607)&gt;=FX$3,INDEX(EM$6:EM$77,$FO1607),""),"")</f>
        <v>1</v>
      </c>
      <c r="FY1607" s="101" t="str">
        <f t="shared" ref="FY1607:FY1670" si="730">IF($FT1607&gt;0,IF(INDEX($EI$6:$EI$77,$FO1607)&gt;=FY$3,INDEX(EN$6:EN$77,$FO1607),""),"")</f>
        <v/>
      </c>
      <c r="FZ1607" s="101" t="str">
        <f t="shared" ref="FZ1607:FZ1670" si="731">IF($FT1607&gt;0,IF(INDEX($EI$6:$EI$77,$FO1607)&gt;=FZ$3,INDEX(EO$6:EO$77,$FO1607),""),"")</f>
        <v/>
      </c>
      <c r="GA1607" s="101">
        <f t="shared" si="713"/>
        <v>0.32</v>
      </c>
      <c r="GB1607" s="101">
        <f t="shared" si="714"/>
        <v>1</v>
      </c>
      <c r="GC1607" s="101">
        <f t="shared" si="715"/>
        <v>5</v>
      </c>
      <c r="GD1607" s="101">
        <f t="shared" si="716"/>
        <v>0</v>
      </c>
      <c r="GE1607" s="101">
        <f t="shared" si="717"/>
        <v>1</v>
      </c>
      <c r="GF1607" s="101">
        <f t="shared" si="718"/>
        <v>1</v>
      </c>
      <c r="GG1607" s="101">
        <f t="shared" si="719"/>
        <v>0.1595</v>
      </c>
      <c r="GH1607" s="101">
        <f t="shared" si="720"/>
        <v>1</v>
      </c>
      <c r="GI1607" s="101">
        <f t="shared" si="721"/>
        <v>2</v>
      </c>
      <c r="GJ1607" s="101">
        <f t="shared" si="722"/>
        <v>0.63819999999999999</v>
      </c>
      <c r="GK1607" s="101">
        <f t="shared" si="723"/>
        <v>1</v>
      </c>
      <c r="GL1607" s="101">
        <f t="shared" si="724"/>
        <v>5</v>
      </c>
    </row>
    <row r="1608" spans="170:194" ht="16.5" x14ac:dyDescent="0.2">
      <c r="FN1608" s="101">
        <v>1603</v>
      </c>
      <c r="FO1608" s="101">
        <f t="shared" si="709"/>
        <v>2</v>
      </c>
      <c r="FP1608" s="101">
        <f t="shared" si="725"/>
        <v>21</v>
      </c>
      <c r="FQ1608" s="14">
        <f t="shared" si="726"/>
        <v>4</v>
      </c>
      <c r="FR1608" s="101" t="str">
        <f t="shared" si="710"/>
        <v>秦琼专属武器-魂珠-1 2级</v>
      </c>
      <c r="FS1608" s="101">
        <f t="shared" si="711"/>
        <v>1</v>
      </c>
      <c r="FT1608" s="101">
        <f t="shared" si="712"/>
        <v>2</v>
      </c>
      <c r="FU1608" s="101" t="str">
        <f t="shared" si="727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728"/>
        <v>专属强化石1</v>
      </c>
      <c r="FX1608" s="101">
        <f t="shared" si="729"/>
        <v>2</v>
      </c>
      <c r="FY1608" s="101" t="str">
        <f t="shared" si="730"/>
        <v/>
      </c>
      <c r="FZ1608" s="101" t="str">
        <f t="shared" si="731"/>
        <v/>
      </c>
      <c r="GA1608" s="101">
        <f t="shared" si="713"/>
        <v>0.32</v>
      </c>
      <c r="GB1608" s="101">
        <f t="shared" si="714"/>
        <v>1</v>
      </c>
      <c r="GC1608" s="101">
        <f t="shared" si="715"/>
        <v>5</v>
      </c>
      <c r="GD1608" s="101">
        <f t="shared" si="716"/>
        <v>0</v>
      </c>
      <c r="GE1608" s="101">
        <f t="shared" si="717"/>
        <v>1</v>
      </c>
      <c r="GF1608" s="101">
        <f t="shared" si="718"/>
        <v>1</v>
      </c>
      <c r="GG1608" s="101">
        <f t="shared" si="719"/>
        <v>0.1595</v>
      </c>
      <c r="GH1608" s="101">
        <f t="shared" si="720"/>
        <v>1</v>
      </c>
      <c r="GI1608" s="101">
        <f t="shared" si="721"/>
        <v>2</v>
      </c>
      <c r="GJ1608" s="101">
        <f t="shared" si="722"/>
        <v>0.63819999999999999</v>
      </c>
      <c r="GK1608" s="101">
        <f t="shared" si="723"/>
        <v>1</v>
      </c>
      <c r="GL1608" s="101">
        <f t="shared" si="724"/>
        <v>5</v>
      </c>
    </row>
    <row r="1609" spans="170:194" ht="16.5" x14ac:dyDescent="0.2">
      <c r="FN1609" s="101">
        <v>1604</v>
      </c>
      <c r="FO1609" s="101">
        <f t="shared" si="709"/>
        <v>3</v>
      </c>
      <c r="FP1609" s="101">
        <f t="shared" si="725"/>
        <v>21</v>
      </c>
      <c r="FQ1609" s="14">
        <f t="shared" si="726"/>
        <v>4</v>
      </c>
      <c r="FR1609" s="101" t="str">
        <f t="shared" si="710"/>
        <v>秦琼专属武器-魂珠-1 3级</v>
      </c>
      <c r="FS1609" s="101">
        <f t="shared" si="711"/>
        <v>1</v>
      </c>
      <c r="FT1609" s="101">
        <f t="shared" si="712"/>
        <v>3</v>
      </c>
      <c r="FU1609" s="101" t="str">
        <f t="shared" si="727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728"/>
        <v>专属强化石1</v>
      </c>
      <c r="FX1609" s="101">
        <f t="shared" si="729"/>
        <v>3</v>
      </c>
      <c r="FY1609" s="101" t="str">
        <f t="shared" si="730"/>
        <v/>
      </c>
      <c r="FZ1609" s="101" t="str">
        <f t="shared" si="731"/>
        <v/>
      </c>
      <c r="GA1609" s="101">
        <f t="shared" si="713"/>
        <v>0.32</v>
      </c>
      <c r="GB1609" s="101">
        <f t="shared" si="714"/>
        <v>1</v>
      </c>
      <c r="GC1609" s="101">
        <f t="shared" si="715"/>
        <v>5</v>
      </c>
      <c r="GD1609" s="101">
        <f t="shared" si="716"/>
        <v>0</v>
      </c>
      <c r="GE1609" s="101">
        <f t="shared" si="717"/>
        <v>1</v>
      </c>
      <c r="GF1609" s="101">
        <f t="shared" si="718"/>
        <v>1</v>
      </c>
      <c r="GG1609" s="101">
        <f t="shared" si="719"/>
        <v>0.1595</v>
      </c>
      <c r="GH1609" s="101">
        <f t="shared" si="720"/>
        <v>1</v>
      </c>
      <c r="GI1609" s="101">
        <f t="shared" si="721"/>
        <v>2</v>
      </c>
      <c r="GJ1609" s="101">
        <f t="shared" si="722"/>
        <v>0.63819999999999999</v>
      </c>
      <c r="GK1609" s="101">
        <f t="shared" si="723"/>
        <v>1</v>
      </c>
      <c r="GL1609" s="101">
        <f t="shared" si="724"/>
        <v>5</v>
      </c>
    </row>
    <row r="1610" spans="170:194" ht="16.5" x14ac:dyDescent="0.2">
      <c r="FN1610" s="101">
        <v>1605</v>
      </c>
      <c r="FO1610" s="101">
        <f t="shared" si="709"/>
        <v>4</v>
      </c>
      <c r="FP1610" s="101">
        <f t="shared" si="725"/>
        <v>21</v>
      </c>
      <c r="FQ1610" s="14">
        <f t="shared" si="726"/>
        <v>4</v>
      </c>
      <c r="FR1610" s="101" t="str">
        <f t="shared" si="710"/>
        <v>秦琼专属武器-魂珠-1 4级</v>
      </c>
      <c r="FS1610" s="101">
        <f t="shared" si="711"/>
        <v>1</v>
      </c>
      <c r="FT1610" s="101">
        <f t="shared" si="712"/>
        <v>4</v>
      </c>
      <c r="FU1610" s="101" t="str">
        <f t="shared" si="727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728"/>
        <v>专属强化石1</v>
      </c>
      <c r="FX1610" s="101">
        <f t="shared" si="729"/>
        <v>4</v>
      </c>
      <c r="FY1610" s="101" t="str">
        <f t="shared" si="730"/>
        <v/>
      </c>
      <c r="FZ1610" s="101" t="str">
        <f t="shared" si="731"/>
        <v/>
      </c>
      <c r="GA1610" s="101">
        <f t="shared" si="713"/>
        <v>0.26</v>
      </c>
      <c r="GB1610" s="101">
        <f t="shared" si="714"/>
        <v>1</v>
      </c>
      <c r="GC1610" s="101">
        <f t="shared" si="715"/>
        <v>6</v>
      </c>
      <c r="GD1610" s="101">
        <f t="shared" si="716"/>
        <v>0</v>
      </c>
      <c r="GE1610" s="101">
        <f t="shared" si="717"/>
        <v>1</v>
      </c>
      <c r="GF1610" s="101">
        <f t="shared" si="718"/>
        <v>1</v>
      </c>
      <c r="GG1610" s="101">
        <f t="shared" si="719"/>
        <v>0.12759999999999999</v>
      </c>
      <c r="GH1610" s="101">
        <f t="shared" si="720"/>
        <v>1</v>
      </c>
      <c r="GI1610" s="101">
        <f t="shared" si="721"/>
        <v>3</v>
      </c>
      <c r="GJ1610" s="101">
        <f t="shared" si="722"/>
        <v>0.51060000000000005</v>
      </c>
      <c r="GK1610" s="101">
        <f t="shared" si="723"/>
        <v>1</v>
      </c>
      <c r="GL1610" s="101">
        <f t="shared" si="724"/>
        <v>6</v>
      </c>
    </row>
    <row r="1611" spans="170:194" ht="16.5" x14ac:dyDescent="0.2">
      <c r="FN1611" s="101">
        <v>1606</v>
      </c>
      <c r="FO1611" s="101">
        <f t="shared" si="709"/>
        <v>5</v>
      </c>
      <c r="FP1611" s="101">
        <f t="shared" si="725"/>
        <v>21</v>
      </c>
      <c r="FQ1611" s="14">
        <f t="shared" si="726"/>
        <v>4</v>
      </c>
      <c r="FR1611" s="101" t="str">
        <f t="shared" si="710"/>
        <v>秦琼专属武器-魂珠-1 5级</v>
      </c>
      <c r="FS1611" s="101">
        <f t="shared" si="711"/>
        <v>1</v>
      </c>
      <c r="FT1611" s="101">
        <f t="shared" si="712"/>
        <v>5</v>
      </c>
      <c r="FU1611" s="101" t="str">
        <f t="shared" si="727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728"/>
        <v>专属强化石1</v>
      </c>
      <c r="FX1611" s="101">
        <f t="shared" si="729"/>
        <v>5</v>
      </c>
      <c r="FY1611" s="101" t="str">
        <f t="shared" si="730"/>
        <v/>
      </c>
      <c r="FZ1611" s="101" t="str">
        <f t="shared" si="731"/>
        <v/>
      </c>
      <c r="GA1611" s="101">
        <f t="shared" si="713"/>
        <v>0.2</v>
      </c>
      <c r="GB1611" s="101">
        <f t="shared" si="714"/>
        <v>1</v>
      </c>
      <c r="GC1611" s="101">
        <f t="shared" si="715"/>
        <v>8</v>
      </c>
      <c r="GD1611" s="101">
        <f t="shared" si="716"/>
        <v>0</v>
      </c>
      <c r="GE1611" s="101">
        <f t="shared" si="717"/>
        <v>1</v>
      </c>
      <c r="GF1611" s="101">
        <f t="shared" si="718"/>
        <v>2</v>
      </c>
      <c r="GG1611" s="101">
        <f t="shared" si="719"/>
        <v>9.9699999999999997E-2</v>
      </c>
      <c r="GH1611" s="101">
        <f t="shared" si="720"/>
        <v>1</v>
      </c>
      <c r="GI1611" s="101">
        <f t="shared" si="721"/>
        <v>4</v>
      </c>
      <c r="GJ1611" s="101">
        <f t="shared" si="722"/>
        <v>0.39889999999999998</v>
      </c>
      <c r="GK1611" s="101">
        <f t="shared" si="723"/>
        <v>1</v>
      </c>
      <c r="GL1611" s="101">
        <f t="shared" si="724"/>
        <v>8</v>
      </c>
    </row>
    <row r="1612" spans="170:194" ht="16.5" x14ac:dyDescent="0.2">
      <c r="FN1612" s="101">
        <v>1607</v>
      </c>
      <c r="FO1612" s="101">
        <f t="shared" si="709"/>
        <v>6</v>
      </c>
      <c r="FP1612" s="101">
        <f t="shared" si="725"/>
        <v>21</v>
      </c>
      <c r="FQ1612" s="14">
        <f t="shared" si="726"/>
        <v>4</v>
      </c>
      <c r="FR1612" s="101" t="str">
        <f t="shared" si="710"/>
        <v>秦琼专属武器-魂珠-1 6级</v>
      </c>
      <c r="FS1612" s="101">
        <f t="shared" si="711"/>
        <v>1</v>
      </c>
      <c r="FT1612" s="101">
        <f t="shared" si="712"/>
        <v>6</v>
      </c>
      <c r="FU1612" s="101" t="str">
        <f t="shared" si="727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728"/>
        <v>专属强化石1</v>
      </c>
      <c r="FX1612" s="101">
        <f t="shared" si="729"/>
        <v>6</v>
      </c>
      <c r="FY1612" s="101" t="str">
        <f t="shared" si="730"/>
        <v/>
      </c>
      <c r="FZ1612" s="101" t="str">
        <f t="shared" si="731"/>
        <v/>
      </c>
      <c r="GA1612" s="101">
        <f t="shared" si="713"/>
        <v>0.15</v>
      </c>
      <c r="GB1612" s="101">
        <f t="shared" si="714"/>
        <v>1</v>
      </c>
      <c r="GC1612" s="101">
        <f t="shared" si="715"/>
        <v>10</v>
      </c>
      <c r="GD1612" s="101">
        <f t="shared" si="716"/>
        <v>0</v>
      </c>
      <c r="GE1612" s="101">
        <f t="shared" si="717"/>
        <v>1</v>
      </c>
      <c r="GF1612" s="101">
        <f t="shared" si="718"/>
        <v>2</v>
      </c>
      <c r="GG1612" s="101">
        <f t="shared" si="719"/>
        <v>7.3599999999999999E-2</v>
      </c>
      <c r="GH1612" s="101">
        <f t="shared" si="720"/>
        <v>1</v>
      </c>
      <c r="GI1612" s="101">
        <f t="shared" si="721"/>
        <v>5</v>
      </c>
      <c r="GJ1612" s="101">
        <f t="shared" si="722"/>
        <v>0.29459999999999997</v>
      </c>
      <c r="GK1612" s="101">
        <f t="shared" si="723"/>
        <v>1</v>
      </c>
      <c r="GL1612" s="101">
        <f t="shared" si="724"/>
        <v>10</v>
      </c>
    </row>
    <row r="1613" spans="170:194" ht="16.5" x14ac:dyDescent="0.2">
      <c r="FN1613" s="101">
        <v>1608</v>
      </c>
      <c r="FO1613" s="101">
        <f t="shared" si="709"/>
        <v>7</v>
      </c>
      <c r="FP1613" s="101">
        <f t="shared" si="725"/>
        <v>21</v>
      </c>
      <c r="FQ1613" s="14">
        <f t="shared" si="726"/>
        <v>4</v>
      </c>
      <c r="FR1613" s="101" t="str">
        <f t="shared" si="710"/>
        <v>秦琼专属武器-魂珠-1 7级</v>
      </c>
      <c r="FS1613" s="101">
        <f t="shared" si="711"/>
        <v>1</v>
      </c>
      <c r="FT1613" s="101">
        <f t="shared" si="712"/>
        <v>7</v>
      </c>
      <c r="FU1613" s="101" t="str">
        <f t="shared" si="727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728"/>
        <v>专属强化石1</v>
      </c>
      <c r="FX1613" s="101">
        <f t="shared" si="729"/>
        <v>7</v>
      </c>
      <c r="FY1613" s="101" t="str">
        <f t="shared" si="730"/>
        <v/>
      </c>
      <c r="FZ1613" s="101" t="str">
        <f t="shared" si="731"/>
        <v/>
      </c>
      <c r="GA1613" s="101">
        <f t="shared" si="713"/>
        <v>0.11</v>
      </c>
      <c r="GB1613" s="101">
        <f t="shared" si="714"/>
        <v>1</v>
      </c>
      <c r="GC1613" s="101">
        <f t="shared" si="715"/>
        <v>14</v>
      </c>
      <c r="GD1613" s="101">
        <f t="shared" si="716"/>
        <v>0</v>
      </c>
      <c r="GE1613" s="101">
        <f t="shared" si="717"/>
        <v>1</v>
      </c>
      <c r="GF1613" s="101">
        <f t="shared" si="718"/>
        <v>3</v>
      </c>
      <c r="GG1613" s="101">
        <f t="shared" si="719"/>
        <v>5.3199999999999997E-2</v>
      </c>
      <c r="GH1613" s="101">
        <f t="shared" si="720"/>
        <v>1</v>
      </c>
      <c r="GI1613" s="101">
        <f t="shared" si="721"/>
        <v>7</v>
      </c>
      <c r="GJ1613" s="101">
        <f t="shared" si="722"/>
        <v>0.2127</v>
      </c>
      <c r="GK1613" s="101">
        <f t="shared" si="723"/>
        <v>1</v>
      </c>
      <c r="GL1613" s="101">
        <f t="shared" si="724"/>
        <v>14</v>
      </c>
    </row>
    <row r="1614" spans="170:194" ht="16.5" x14ac:dyDescent="0.2">
      <c r="FN1614" s="101">
        <v>1609</v>
      </c>
      <c r="FO1614" s="101">
        <f t="shared" si="709"/>
        <v>8</v>
      </c>
      <c r="FP1614" s="101">
        <f t="shared" si="725"/>
        <v>21</v>
      </c>
      <c r="FQ1614" s="14">
        <f t="shared" si="726"/>
        <v>4</v>
      </c>
      <c r="FR1614" s="101" t="str">
        <f t="shared" si="710"/>
        <v>秦琼专属武器-魂珠-1 8级</v>
      </c>
      <c r="FS1614" s="101">
        <f t="shared" si="711"/>
        <v>1</v>
      </c>
      <c r="FT1614" s="101">
        <f t="shared" si="712"/>
        <v>8</v>
      </c>
      <c r="FU1614" s="101" t="str">
        <f t="shared" si="727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728"/>
        <v>专属强化石1</v>
      </c>
      <c r="FX1614" s="101">
        <f t="shared" si="729"/>
        <v>8</v>
      </c>
      <c r="FY1614" s="101" t="str">
        <f t="shared" si="730"/>
        <v/>
      </c>
      <c r="FZ1614" s="101" t="str">
        <f t="shared" si="731"/>
        <v/>
      </c>
      <c r="GA1614" s="101">
        <f t="shared" si="713"/>
        <v>0.08</v>
      </c>
      <c r="GB1614" s="101">
        <f t="shared" si="714"/>
        <v>1</v>
      </c>
      <c r="GC1614" s="101">
        <f t="shared" si="715"/>
        <v>20</v>
      </c>
      <c r="GD1614" s="101">
        <f t="shared" si="716"/>
        <v>0</v>
      </c>
      <c r="GE1614" s="101">
        <f t="shared" si="717"/>
        <v>1</v>
      </c>
      <c r="GF1614" s="101">
        <f t="shared" si="718"/>
        <v>5</v>
      </c>
      <c r="GG1614" s="101">
        <f t="shared" si="719"/>
        <v>3.7499999999999999E-2</v>
      </c>
      <c r="GH1614" s="101">
        <f t="shared" si="720"/>
        <v>1</v>
      </c>
      <c r="GI1614" s="101">
        <f t="shared" si="721"/>
        <v>9</v>
      </c>
      <c r="GJ1614" s="101">
        <f t="shared" si="722"/>
        <v>0.1502</v>
      </c>
      <c r="GK1614" s="101">
        <f t="shared" si="723"/>
        <v>1</v>
      </c>
      <c r="GL1614" s="101">
        <f t="shared" si="724"/>
        <v>20</v>
      </c>
    </row>
    <row r="1615" spans="170:194" ht="16.5" x14ac:dyDescent="0.2">
      <c r="FN1615" s="101">
        <v>1610</v>
      </c>
      <c r="FO1615" s="101">
        <f t="shared" si="709"/>
        <v>9</v>
      </c>
      <c r="FP1615" s="101">
        <f t="shared" si="725"/>
        <v>21</v>
      </c>
      <c r="FQ1615" s="14">
        <f t="shared" si="726"/>
        <v>4</v>
      </c>
      <c r="FR1615" s="101" t="str">
        <f t="shared" si="710"/>
        <v>秦琼专属武器-魂珠-1 9级</v>
      </c>
      <c r="FS1615" s="101">
        <f t="shared" si="711"/>
        <v>1</v>
      </c>
      <c r="FT1615" s="101">
        <f t="shared" si="712"/>
        <v>9</v>
      </c>
      <c r="FU1615" s="101" t="str">
        <f t="shared" si="727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728"/>
        <v>专属强化石1</v>
      </c>
      <c r="FX1615" s="101">
        <f t="shared" si="729"/>
        <v>10</v>
      </c>
      <c r="FY1615" s="101" t="str">
        <f t="shared" si="730"/>
        <v/>
      </c>
      <c r="FZ1615" s="101" t="str">
        <f t="shared" si="731"/>
        <v/>
      </c>
      <c r="GA1615" s="101">
        <f t="shared" si="713"/>
        <v>0.06</v>
      </c>
      <c r="GB1615" s="101">
        <f t="shared" si="714"/>
        <v>1</v>
      </c>
      <c r="GC1615" s="101">
        <f t="shared" si="715"/>
        <v>26</v>
      </c>
      <c r="GD1615" s="101">
        <f t="shared" si="716"/>
        <v>0</v>
      </c>
      <c r="GE1615" s="101">
        <f t="shared" si="717"/>
        <v>1</v>
      </c>
      <c r="GF1615" s="101">
        <f t="shared" si="718"/>
        <v>6</v>
      </c>
      <c r="GG1615" s="101">
        <f t="shared" si="719"/>
        <v>2.9000000000000001E-2</v>
      </c>
      <c r="GH1615" s="101">
        <f t="shared" si="720"/>
        <v>1</v>
      </c>
      <c r="GI1615" s="101">
        <f t="shared" si="721"/>
        <v>12</v>
      </c>
      <c r="GJ1615" s="101">
        <f t="shared" si="722"/>
        <v>0.11600000000000001</v>
      </c>
      <c r="GK1615" s="101">
        <f t="shared" si="723"/>
        <v>1</v>
      </c>
      <c r="GL1615" s="101">
        <f t="shared" si="724"/>
        <v>26</v>
      </c>
    </row>
    <row r="1616" spans="170:194" ht="16.5" x14ac:dyDescent="0.2">
      <c r="FN1616" s="101">
        <v>1611</v>
      </c>
      <c r="FO1616" s="101">
        <f t="shared" si="709"/>
        <v>0</v>
      </c>
      <c r="FP1616" s="101">
        <f t="shared" si="725"/>
        <v>21</v>
      </c>
      <c r="FQ1616" s="14">
        <f t="shared" si="726"/>
        <v>4</v>
      </c>
      <c r="FR1616" s="101" t="str">
        <f t="shared" si="710"/>
        <v>秦琼专属武器-魂珠-2 0级</v>
      </c>
      <c r="FS1616" s="101">
        <f t="shared" si="711"/>
        <v>2</v>
      </c>
      <c r="FT1616" s="101">
        <f t="shared" si="712"/>
        <v>0</v>
      </c>
      <c r="FU1616" s="101" t="str">
        <f t="shared" si="727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728"/>
        <v/>
      </c>
      <c r="FX1616" s="101" t="str">
        <f t="shared" si="729"/>
        <v/>
      </c>
      <c r="FY1616" s="101" t="str">
        <f t="shared" si="730"/>
        <v/>
      </c>
      <c r="FZ1616" s="101" t="str">
        <f t="shared" si="731"/>
        <v/>
      </c>
      <c r="GA1616" s="101" t="str">
        <f t="shared" si="713"/>
        <v/>
      </c>
      <c r="GB1616" s="101" t="str">
        <f t="shared" si="714"/>
        <v/>
      </c>
      <c r="GC1616" s="101" t="str">
        <f t="shared" si="715"/>
        <v/>
      </c>
      <c r="GD1616" s="101" t="str">
        <f t="shared" si="716"/>
        <v/>
      </c>
      <c r="GE1616" s="101" t="str">
        <f t="shared" si="717"/>
        <v/>
      </c>
      <c r="GF1616" s="101" t="str">
        <f t="shared" si="718"/>
        <v/>
      </c>
      <c r="GG1616" s="101" t="str">
        <f t="shared" si="719"/>
        <v/>
      </c>
      <c r="GH1616" s="101" t="str">
        <f t="shared" si="720"/>
        <v/>
      </c>
      <c r="GI1616" s="101" t="str">
        <f t="shared" si="721"/>
        <v/>
      </c>
      <c r="GJ1616" s="101" t="str">
        <f t="shared" si="722"/>
        <v/>
      </c>
      <c r="GK1616" s="101" t="str">
        <f t="shared" si="723"/>
        <v/>
      </c>
      <c r="GL1616" s="101" t="str">
        <f t="shared" si="724"/>
        <v/>
      </c>
    </row>
    <row r="1617" spans="170:194" ht="16.5" x14ac:dyDescent="0.2">
      <c r="FN1617" s="101">
        <v>1612</v>
      </c>
      <c r="FO1617" s="101">
        <f t="shared" si="709"/>
        <v>10</v>
      </c>
      <c r="FP1617" s="101">
        <f t="shared" si="725"/>
        <v>21</v>
      </c>
      <c r="FQ1617" s="14">
        <f t="shared" si="726"/>
        <v>4</v>
      </c>
      <c r="FR1617" s="101" t="str">
        <f t="shared" si="710"/>
        <v>秦琼专属武器-魂珠-2 1级</v>
      </c>
      <c r="FS1617" s="101">
        <f t="shared" si="711"/>
        <v>2</v>
      </c>
      <c r="FT1617" s="101">
        <f t="shared" si="712"/>
        <v>1</v>
      </c>
      <c r="FU1617" s="101" t="str">
        <f t="shared" si="727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728"/>
        <v>专属强化石1</v>
      </c>
      <c r="FX1617" s="101">
        <f t="shared" si="729"/>
        <v>3</v>
      </c>
      <c r="FY1617" s="101" t="str">
        <f t="shared" si="730"/>
        <v>专属强化石2</v>
      </c>
      <c r="FZ1617" s="101">
        <f t="shared" si="731"/>
        <v>1</v>
      </c>
      <c r="GA1617" s="101">
        <f t="shared" si="713"/>
        <v>0.39</v>
      </c>
      <c r="GB1617" s="101">
        <f t="shared" si="714"/>
        <v>1</v>
      </c>
      <c r="GC1617" s="101">
        <f t="shared" si="715"/>
        <v>4</v>
      </c>
      <c r="GD1617" s="101">
        <f t="shared" si="716"/>
        <v>0</v>
      </c>
      <c r="GE1617" s="101">
        <f t="shared" si="717"/>
        <v>1</v>
      </c>
      <c r="GF1617" s="101">
        <f t="shared" si="718"/>
        <v>1</v>
      </c>
      <c r="GG1617" s="101">
        <f t="shared" si="719"/>
        <v>0.19270000000000001</v>
      </c>
      <c r="GH1617" s="101">
        <f t="shared" si="720"/>
        <v>1</v>
      </c>
      <c r="GI1617" s="101">
        <f t="shared" si="721"/>
        <v>2</v>
      </c>
      <c r="GJ1617" s="101">
        <f t="shared" si="722"/>
        <v>0.77070000000000005</v>
      </c>
      <c r="GK1617" s="101">
        <f t="shared" si="723"/>
        <v>1</v>
      </c>
      <c r="GL1617" s="101">
        <f t="shared" si="724"/>
        <v>4</v>
      </c>
    </row>
    <row r="1618" spans="170:194" ht="16.5" x14ac:dyDescent="0.2">
      <c r="FN1618" s="101">
        <v>1613</v>
      </c>
      <c r="FO1618" s="101">
        <f t="shared" si="709"/>
        <v>11</v>
      </c>
      <c r="FP1618" s="101">
        <f t="shared" si="725"/>
        <v>21</v>
      </c>
      <c r="FQ1618" s="14">
        <f t="shared" si="726"/>
        <v>4</v>
      </c>
      <c r="FR1618" s="101" t="str">
        <f t="shared" si="710"/>
        <v>秦琼专属武器-魂珠-2 2级</v>
      </c>
      <c r="FS1618" s="101">
        <f t="shared" si="711"/>
        <v>2</v>
      </c>
      <c r="FT1618" s="101">
        <f t="shared" si="712"/>
        <v>2</v>
      </c>
      <c r="FU1618" s="101" t="str">
        <f t="shared" si="727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728"/>
        <v>专属强化石1</v>
      </c>
      <c r="FX1618" s="101">
        <f t="shared" si="729"/>
        <v>3</v>
      </c>
      <c r="FY1618" s="101" t="str">
        <f t="shared" si="730"/>
        <v>专属强化石2</v>
      </c>
      <c r="FZ1618" s="101">
        <f t="shared" si="731"/>
        <v>1</v>
      </c>
      <c r="GA1618" s="101">
        <f t="shared" si="713"/>
        <v>0.19</v>
      </c>
      <c r="GB1618" s="101">
        <f t="shared" si="714"/>
        <v>1</v>
      </c>
      <c r="GC1618" s="101">
        <f t="shared" si="715"/>
        <v>8</v>
      </c>
      <c r="GD1618" s="101">
        <f t="shared" si="716"/>
        <v>0</v>
      </c>
      <c r="GE1618" s="101">
        <f t="shared" si="717"/>
        <v>1</v>
      </c>
      <c r="GF1618" s="101">
        <f t="shared" si="718"/>
        <v>2</v>
      </c>
      <c r="GG1618" s="101">
        <f t="shared" si="719"/>
        <v>9.6299999999999997E-2</v>
      </c>
      <c r="GH1618" s="101">
        <f t="shared" si="720"/>
        <v>1</v>
      </c>
      <c r="GI1618" s="101">
        <f t="shared" si="721"/>
        <v>4</v>
      </c>
      <c r="GJ1618" s="101">
        <f t="shared" si="722"/>
        <v>0.38529999999999998</v>
      </c>
      <c r="GK1618" s="101">
        <f t="shared" si="723"/>
        <v>1</v>
      </c>
      <c r="GL1618" s="101">
        <f t="shared" si="724"/>
        <v>8</v>
      </c>
    </row>
    <row r="1619" spans="170:194" ht="16.5" x14ac:dyDescent="0.2">
      <c r="FN1619" s="101">
        <v>1614</v>
      </c>
      <c r="FO1619" s="101">
        <f t="shared" si="709"/>
        <v>12</v>
      </c>
      <c r="FP1619" s="101">
        <f t="shared" si="725"/>
        <v>21</v>
      </c>
      <c r="FQ1619" s="14">
        <f t="shared" si="726"/>
        <v>4</v>
      </c>
      <c r="FR1619" s="101" t="str">
        <f t="shared" si="710"/>
        <v>秦琼专属武器-魂珠-2 3级</v>
      </c>
      <c r="FS1619" s="101">
        <f t="shared" si="711"/>
        <v>2</v>
      </c>
      <c r="FT1619" s="101">
        <f t="shared" si="712"/>
        <v>3</v>
      </c>
      <c r="FU1619" s="101" t="str">
        <f t="shared" si="727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728"/>
        <v>专属强化石1</v>
      </c>
      <c r="FX1619" s="101">
        <f t="shared" si="729"/>
        <v>6</v>
      </c>
      <c r="FY1619" s="101" t="str">
        <f t="shared" si="730"/>
        <v>专属强化石2</v>
      </c>
      <c r="FZ1619" s="101">
        <f t="shared" si="731"/>
        <v>2</v>
      </c>
      <c r="GA1619" s="101">
        <f t="shared" si="713"/>
        <v>0.26</v>
      </c>
      <c r="GB1619" s="101">
        <f t="shared" si="714"/>
        <v>1</v>
      </c>
      <c r="GC1619" s="101">
        <f t="shared" si="715"/>
        <v>6</v>
      </c>
      <c r="GD1619" s="101">
        <f t="shared" si="716"/>
        <v>0</v>
      </c>
      <c r="GE1619" s="101">
        <f t="shared" si="717"/>
        <v>1</v>
      </c>
      <c r="GF1619" s="101">
        <f t="shared" si="718"/>
        <v>1</v>
      </c>
      <c r="GG1619" s="101">
        <f t="shared" si="719"/>
        <v>0.12839999999999999</v>
      </c>
      <c r="GH1619" s="101">
        <f t="shared" si="720"/>
        <v>1</v>
      </c>
      <c r="GI1619" s="101">
        <f t="shared" si="721"/>
        <v>3</v>
      </c>
      <c r="GJ1619" s="101">
        <f t="shared" si="722"/>
        <v>0.51380000000000003</v>
      </c>
      <c r="GK1619" s="101">
        <f t="shared" si="723"/>
        <v>1</v>
      </c>
      <c r="GL1619" s="101">
        <f t="shared" si="724"/>
        <v>6</v>
      </c>
    </row>
    <row r="1620" spans="170:194" ht="16.5" x14ac:dyDescent="0.2">
      <c r="FN1620" s="101">
        <v>1615</v>
      </c>
      <c r="FO1620" s="101">
        <f t="shared" si="709"/>
        <v>13</v>
      </c>
      <c r="FP1620" s="101">
        <f t="shared" si="725"/>
        <v>21</v>
      </c>
      <c r="FQ1620" s="14">
        <f t="shared" si="726"/>
        <v>4</v>
      </c>
      <c r="FR1620" s="101" t="str">
        <f t="shared" si="710"/>
        <v>秦琼专属武器-魂珠-2 4级</v>
      </c>
      <c r="FS1620" s="101">
        <f t="shared" si="711"/>
        <v>2</v>
      </c>
      <c r="FT1620" s="101">
        <f t="shared" si="712"/>
        <v>4</v>
      </c>
      <c r="FU1620" s="101" t="str">
        <f t="shared" si="727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728"/>
        <v>专属强化石1</v>
      </c>
      <c r="FX1620" s="101">
        <f t="shared" si="729"/>
        <v>6</v>
      </c>
      <c r="FY1620" s="101" t="str">
        <f t="shared" si="730"/>
        <v>专属强化石2</v>
      </c>
      <c r="FZ1620" s="101">
        <f t="shared" si="731"/>
        <v>2</v>
      </c>
      <c r="GA1620" s="101">
        <f t="shared" si="713"/>
        <v>0.15</v>
      </c>
      <c r="GB1620" s="101">
        <f t="shared" si="714"/>
        <v>1</v>
      </c>
      <c r="GC1620" s="101">
        <f t="shared" si="715"/>
        <v>10</v>
      </c>
      <c r="GD1620" s="101">
        <f t="shared" si="716"/>
        <v>0</v>
      </c>
      <c r="GE1620" s="101">
        <f t="shared" si="717"/>
        <v>1</v>
      </c>
      <c r="GF1620" s="101">
        <f t="shared" si="718"/>
        <v>2</v>
      </c>
      <c r="GG1620" s="101">
        <f t="shared" si="719"/>
        <v>7.7100000000000002E-2</v>
      </c>
      <c r="GH1620" s="101">
        <f t="shared" si="720"/>
        <v>1</v>
      </c>
      <c r="GI1620" s="101">
        <f t="shared" si="721"/>
        <v>5</v>
      </c>
      <c r="GJ1620" s="101">
        <f t="shared" si="722"/>
        <v>0.30830000000000002</v>
      </c>
      <c r="GK1620" s="101">
        <f t="shared" si="723"/>
        <v>1</v>
      </c>
      <c r="GL1620" s="101">
        <f t="shared" si="724"/>
        <v>10</v>
      </c>
    </row>
    <row r="1621" spans="170:194" ht="16.5" x14ac:dyDescent="0.2">
      <c r="FN1621" s="101">
        <v>1616</v>
      </c>
      <c r="FO1621" s="101">
        <f t="shared" si="709"/>
        <v>14</v>
      </c>
      <c r="FP1621" s="101">
        <f t="shared" si="725"/>
        <v>21</v>
      </c>
      <c r="FQ1621" s="14">
        <f t="shared" si="726"/>
        <v>4</v>
      </c>
      <c r="FR1621" s="101" t="str">
        <f t="shared" si="710"/>
        <v>秦琼专属武器-魂珠-2 5级</v>
      </c>
      <c r="FS1621" s="101">
        <f t="shared" si="711"/>
        <v>2</v>
      </c>
      <c r="FT1621" s="101">
        <f t="shared" si="712"/>
        <v>5</v>
      </c>
      <c r="FU1621" s="101" t="str">
        <f t="shared" si="727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728"/>
        <v>专属强化石1</v>
      </c>
      <c r="FX1621" s="101">
        <f t="shared" si="729"/>
        <v>9</v>
      </c>
      <c r="FY1621" s="101" t="str">
        <f t="shared" si="730"/>
        <v>专属强化石2</v>
      </c>
      <c r="FZ1621" s="101">
        <f t="shared" si="731"/>
        <v>3</v>
      </c>
      <c r="GA1621" s="101">
        <f t="shared" si="713"/>
        <v>0.14000000000000001</v>
      </c>
      <c r="GB1621" s="101">
        <f t="shared" si="714"/>
        <v>1</v>
      </c>
      <c r="GC1621" s="101">
        <f t="shared" si="715"/>
        <v>10</v>
      </c>
      <c r="GD1621" s="101">
        <f t="shared" si="716"/>
        <v>0</v>
      </c>
      <c r="GE1621" s="101">
        <f t="shared" si="717"/>
        <v>1</v>
      </c>
      <c r="GF1621" s="101">
        <f t="shared" si="718"/>
        <v>2</v>
      </c>
      <c r="GG1621" s="101">
        <f t="shared" si="719"/>
        <v>7.22E-2</v>
      </c>
      <c r="GH1621" s="101">
        <f t="shared" si="720"/>
        <v>1</v>
      </c>
      <c r="GI1621" s="101">
        <f t="shared" si="721"/>
        <v>5</v>
      </c>
      <c r="GJ1621" s="101">
        <f t="shared" si="722"/>
        <v>0.28899999999999998</v>
      </c>
      <c r="GK1621" s="101">
        <f t="shared" si="723"/>
        <v>1</v>
      </c>
      <c r="GL1621" s="101">
        <f t="shared" si="724"/>
        <v>10</v>
      </c>
    </row>
    <row r="1622" spans="170:194" ht="16.5" x14ac:dyDescent="0.2">
      <c r="FN1622" s="101">
        <v>1617</v>
      </c>
      <c r="FO1622" s="101">
        <f t="shared" ref="FO1622:FO1685" si="732">IF(FT1622&gt;0,(FS1622-1)*9+FT1622,0)</f>
        <v>15</v>
      </c>
      <c r="FP1622" s="101">
        <f t="shared" si="725"/>
        <v>21</v>
      </c>
      <c r="FQ1622" s="14">
        <f t="shared" si="726"/>
        <v>4</v>
      </c>
      <c r="FR1622" s="101" t="str">
        <f t="shared" ref="FR1622:FR1685" si="733">INDEX($FI$6:$FI$26,FP1622)&amp;"专属武器-魂珠-"&amp;FS1622&amp;" "&amp;FT1622&amp;"级"</f>
        <v>秦琼专属武器-魂珠-2 6级</v>
      </c>
      <c r="FS1622" s="101">
        <f t="shared" ref="FS1622:FS1685" si="734">INT((FN1622-(FP1622-1)*80-1)/10)+1</f>
        <v>2</v>
      </c>
      <c r="FT1622" s="101">
        <f t="shared" ref="FT1622:FT1685" si="735">FN1622-(FP1622-1)*80-(FS1622-1)*10-1</f>
        <v>6</v>
      </c>
      <c r="FU1622" s="101" t="str">
        <f t="shared" si="727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728"/>
        <v>专属强化石1</v>
      </c>
      <c r="FX1622" s="101">
        <f t="shared" si="729"/>
        <v>12</v>
      </c>
      <c r="FY1622" s="101" t="str">
        <f t="shared" si="730"/>
        <v>专属强化石2</v>
      </c>
      <c r="FZ1622" s="101">
        <f t="shared" si="731"/>
        <v>4</v>
      </c>
      <c r="GA1622" s="101">
        <f t="shared" ref="GA1622:GA1685" si="736">IF($FT1622&gt;0,INDEX(EP$6:EP$77,$FO1622),"")</f>
        <v>0.12</v>
      </c>
      <c r="GB1622" s="101">
        <f t="shared" ref="GB1622:GB1685" si="737">IF($FT1622&gt;0,INDEX(EQ$6:EQ$77,$FO1622),"")</f>
        <v>1</v>
      </c>
      <c r="GC1622" s="101">
        <f t="shared" ref="GC1622:GC1685" si="738">IF($FT1622&gt;0,INDEX(ER$6:ER$77,$FO1622),"")</f>
        <v>13</v>
      </c>
      <c r="GD1622" s="101">
        <f t="shared" ref="GD1622:GD1685" si="739">IF($FT1622&gt;0,INDEX(EV$6:EV$77,$FO1622),"")</f>
        <v>0</v>
      </c>
      <c r="GE1622" s="101">
        <f t="shared" ref="GE1622:GE1685" si="740">IF($FT1622&gt;0,INDEX(EW$6:EW$77,$FO1622),"")</f>
        <v>1</v>
      </c>
      <c r="GF1622" s="101">
        <f t="shared" ref="GF1622:GF1685" si="741">IF($FT1622&gt;0,INDEX(EX$6:EX$77,$FO1622),"")</f>
        <v>3</v>
      </c>
      <c r="GG1622" s="101">
        <f t="shared" ref="GG1622:GG1685" si="742">IF($FT1622&gt;0,INDEX(EY$6:EY$77,$FO1622),"")</f>
        <v>5.9299999999999999E-2</v>
      </c>
      <c r="GH1622" s="101">
        <f t="shared" ref="GH1622:GH1685" si="743">IF($FT1622&gt;0,INDEX(EZ$6:EZ$77,$FO1622),"")</f>
        <v>1</v>
      </c>
      <c r="GI1622" s="101">
        <f t="shared" ref="GI1622:GI1685" si="744">IF($FT1622&gt;0,INDEX(FA$6:FA$77,$FO1622),"")</f>
        <v>6</v>
      </c>
      <c r="GJ1622" s="101">
        <f t="shared" ref="GJ1622:GJ1685" si="745">IF($FT1622&gt;0,INDEX(FB$6:FB$77,$FO1622),"")</f>
        <v>0.23710000000000001</v>
      </c>
      <c r="GK1622" s="101">
        <f t="shared" ref="GK1622:GK1685" si="746">IF($FT1622&gt;0,INDEX(FC$6:FC$77,$FO1622),"")</f>
        <v>1</v>
      </c>
      <c r="GL1622" s="101">
        <f t="shared" ref="GL1622:GL1685" si="747">IF($FT1622&gt;0,INDEX(FD$6:FD$77,$FO1622),"")</f>
        <v>13</v>
      </c>
    </row>
    <row r="1623" spans="170:194" ht="16.5" x14ac:dyDescent="0.2">
      <c r="FN1623" s="101">
        <v>1618</v>
      </c>
      <c r="FO1623" s="101">
        <f t="shared" si="732"/>
        <v>16</v>
      </c>
      <c r="FP1623" s="101">
        <f t="shared" si="725"/>
        <v>21</v>
      </c>
      <c r="FQ1623" s="14">
        <f t="shared" si="726"/>
        <v>4</v>
      </c>
      <c r="FR1623" s="101" t="str">
        <f t="shared" si="733"/>
        <v>秦琼专属武器-魂珠-2 7级</v>
      </c>
      <c r="FS1623" s="101">
        <f t="shared" si="734"/>
        <v>2</v>
      </c>
      <c r="FT1623" s="101">
        <f t="shared" si="735"/>
        <v>7</v>
      </c>
      <c r="FU1623" s="101" t="str">
        <f t="shared" si="727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728"/>
        <v>专属强化石1</v>
      </c>
      <c r="FX1623" s="101">
        <f t="shared" si="729"/>
        <v>15</v>
      </c>
      <c r="FY1623" s="101" t="str">
        <f t="shared" si="730"/>
        <v>专属强化石2</v>
      </c>
      <c r="FZ1623" s="101">
        <f t="shared" si="731"/>
        <v>5</v>
      </c>
      <c r="GA1623" s="101">
        <f t="shared" si="736"/>
        <v>0.09</v>
      </c>
      <c r="GB1623" s="101">
        <f t="shared" si="737"/>
        <v>1</v>
      </c>
      <c r="GC1623" s="101">
        <f t="shared" si="738"/>
        <v>16</v>
      </c>
      <c r="GD1623" s="101">
        <f t="shared" si="739"/>
        <v>0</v>
      </c>
      <c r="GE1623" s="101">
        <f t="shared" si="740"/>
        <v>1</v>
      </c>
      <c r="GF1623" s="101">
        <f t="shared" si="741"/>
        <v>4</v>
      </c>
      <c r="GG1623" s="101">
        <f t="shared" si="742"/>
        <v>4.5900000000000003E-2</v>
      </c>
      <c r="GH1623" s="101">
        <f t="shared" si="743"/>
        <v>1</v>
      </c>
      <c r="GI1623" s="101">
        <f t="shared" si="744"/>
        <v>8</v>
      </c>
      <c r="GJ1623" s="101">
        <f t="shared" si="745"/>
        <v>0.1835</v>
      </c>
      <c r="GK1623" s="101">
        <f t="shared" si="746"/>
        <v>1</v>
      </c>
      <c r="GL1623" s="101">
        <f t="shared" si="747"/>
        <v>16</v>
      </c>
    </row>
    <row r="1624" spans="170:194" ht="16.5" x14ac:dyDescent="0.2">
      <c r="FN1624" s="101">
        <v>1619</v>
      </c>
      <c r="FO1624" s="101">
        <f t="shared" si="732"/>
        <v>17</v>
      </c>
      <c r="FP1624" s="101">
        <f t="shared" si="725"/>
        <v>21</v>
      </c>
      <c r="FQ1624" s="14">
        <f t="shared" si="726"/>
        <v>4</v>
      </c>
      <c r="FR1624" s="101" t="str">
        <f t="shared" si="733"/>
        <v>秦琼专属武器-魂珠-2 8级</v>
      </c>
      <c r="FS1624" s="101">
        <f t="shared" si="734"/>
        <v>2</v>
      </c>
      <c r="FT1624" s="101">
        <f t="shared" si="735"/>
        <v>8</v>
      </c>
      <c r="FU1624" s="101" t="str">
        <f t="shared" si="727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728"/>
        <v>专属强化石1</v>
      </c>
      <c r="FX1624" s="101">
        <f t="shared" si="729"/>
        <v>18</v>
      </c>
      <c r="FY1624" s="101" t="str">
        <f t="shared" si="730"/>
        <v>专属强化石2</v>
      </c>
      <c r="FZ1624" s="101">
        <f t="shared" si="731"/>
        <v>6</v>
      </c>
      <c r="GA1624" s="101">
        <f t="shared" si="736"/>
        <v>7.0000000000000007E-2</v>
      </c>
      <c r="GB1624" s="101">
        <f t="shared" si="737"/>
        <v>1</v>
      </c>
      <c r="GC1624" s="101">
        <f t="shared" si="738"/>
        <v>22</v>
      </c>
      <c r="GD1624" s="101">
        <f t="shared" si="739"/>
        <v>0</v>
      </c>
      <c r="GE1624" s="101">
        <f t="shared" si="740"/>
        <v>1</v>
      </c>
      <c r="GF1624" s="101">
        <f t="shared" si="741"/>
        <v>5</v>
      </c>
      <c r="GG1624" s="101">
        <f t="shared" si="742"/>
        <v>3.4000000000000002E-2</v>
      </c>
      <c r="GH1624" s="101">
        <f t="shared" si="743"/>
        <v>1</v>
      </c>
      <c r="GI1624" s="101">
        <f t="shared" si="744"/>
        <v>10</v>
      </c>
      <c r="GJ1624" s="101">
        <f t="shared" si="745"/>
        <v>0.13600000000000001</v>
      </c>
      <c r="GK1624" s="101">
        <f t="shared" si="746"/>
        <v>1</v>
      </c>
      <c r="GL1624" s="101">
        <f t="shared" si="747"/>
        <v>22</v>
      </c>
    </row>
    <row r="1625" spans="170:194" ht="16.5" x14ac:dyDescent="0.2">
      <c r="FN1625" s="101">
        <v>1620</v>
      </c>
      <c r="FO1625" s="101">
        <f t="shared" si="732"/>
        <v>18</v>
      </c>
      <c r="FP1625" s="101">
        <f t="shared" si="725"/>
        <v>21</v>
      </c>
      <c r="FQ1625" s="14">
        <f t="shared" si="726"/>
        <v>4</v>
      </c>
      <c r="FR1625" s="101" t="str">
        <f t="shared" si="733"/>
        <v>秦琼专属武器-魂珠-2 9级</v>
      </c>
      <c r="FS1625" s="101">
        <f t="shared" si="734"/>
        <v>2</v>
      </c>
      <c r="FT1625" s="101">
        <f t="shared" si="735"/>
        <v>9</v>
      </c>
      <c r="FU1625" s="101" t="str">
        <f t="shared" si="727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728"/>
        <v>专属强化石1</v>
      </c>
      <c r="FX1625" s="101">
        <f t="shared" si="729"/>
        <v>24</v>
      </c>
      <c r="FY1625" s="101" t="str">
        <f t="shared" si="730"/>
        <v>专属强化石2</v>
      </c>
      <c r="FZ1625" s="101">
        <f t="shared" si="731"/>
        <v>8</v>
      </c>
      <c r="GA1625" s="101">
        <f t="shared" si="736"/>
        <v>0.06</v>
      </c>
      <c r="GB1625" s="101">
        <f t="shared" si="737"/>
        <v>1</v>
      </c>
      <c r="GC1625" s="101">
        <f t="shared" si="738"/>
        <v>27</v>
      </c>
      <c r="GD1625" s="101">
        <f t="shared" si="739"/>
        <v>0</v>
      </c>
      <c r="GE1625" s="101">
        <f t="shared" si="740"/>
        <v>1</v>
      </c>
      <c r="GF1625" s="101">
        <f t="shared" si="741"/>
        <v>6</v>
      </c>
      <c r="GG1625" s="101">
        <f t="shared" si="742"/>
        <v>2.8000000000000001E-2</v>
      </c>
      <c r="GH1625" s="101">
        <f t="shared" si="743"/>
        <v>1</v>
      </c>
      <c r="GI1625" s="101">
        <f t="shared" si="744"/>
        <v>12</v>
      </c>
      <c r="GJ1625" s="101">
        <f t="shared" si="745"/>
        <v>0.11210000000000001</v>
      </c>
      <c r="GK1625" s="101">
        <f t="shared" si="746"/>
        <v>1</v>
      </c>
      <c r="GL1625" s="101">
        <f t="shared" si="747"/>
        <v>27</v>
      </c>
    </row>
    <row r="1626" spans="170:194" ht="16.5" x14ac:dyDescent="0.2">
      <c r="FN1626" s="101">
        <v>1621</v>
      </c>
      <c r="FO1626" s="101">
        <f t="shared" si="732"/>
        <v>0</v>
      </c>
      <c r="FP1626" s="101">
        <f t="shared" si="725"/>
        <v>21</v>
      </c>
      <c r="FQ1626" s="14">
        <f t="shared" si="726"/>
        <v>4</v>
      </c>
      <c r="FR1626" s="101" t="str">
        <f t="shared" si="733"/>
        <v>秦琼专属武器-魂珠-3 0级</v>
      </c>
      <c r="FS1626" s="101">
        <f t="shared" si="734"/>
        <v>3</v>
      </c>
      <c r="FT1626" s="101">
        <f t="shared" si="735"/>
        <v>0</v>
      </c>
      <c r="FU1626" s="101" t="str">
        <f t="shared" si="727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728"/>
        <v/>
      </c>
      <c r="FX1626" s="101" t="str">
        <f t="shared" si="729"/>
        <v/>
      </c>
      <c r="FY1626" s="101" t="str">
        <f t="shared" si="730"/>
        <v/>
      </c>
      <c r="FZ1626" s="101" t="str">
        <f t="shared" si="731"/>
        <v/>
      </c>
      <c r="GA1626" s="101" t="str">
        <f t="shared" si="736"/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1"/>
        <v/>
      </c>
      <c r="GG1626" s="101" t="str">
        <f t="shared" si="742"/>
        <v/>
      </c>
      <c r="GH1626" s="101" t="str">
        <f t="shared" si="743"/>
        <v/>
      </c>
      <c r="GI1626" s="101" t="str">
        <f t="shared" si="744"/>
        <v/>
      </c>
      <c r="GJ1626" s="101" t="str">
        <f t="shared" si="745"/>
        <v/>
      </c>
      <c r="GK1626" s="101" t="str">
        <f t="shared" si="746"/>
        <v/>
      </c>
      <c r="GL1626" s="101" t="str">
        <f t="shared" si="747"/>
        <v/>
      </c>
    </row>
    <row r="1627" spans="170:194" ht="16.5" x14ac:dyDescent="0.2">
      <c r="FN1627" s="101">
        <v>1622</v>
      </c>
      <c r="FO1627" s="101">
        <f t="shared" si="732"/>
        <v>19</v>
      </c>
      <c r="FP1627" s="101">
        <f t="shared" si="725"/>
        <v>21</v>
      </c>
      <c r="FQ1627" s="14">
        <f t="shared" si="726"/>
        <v>4</v>
      </c>
      <c r="FR1627" s="101" t="str">
        <f t="shared" si="733"/>
        <v>秦琼专属武器-魂珠-3 1级</v>
      </c>
      <c r="FS1627" s="101">
        <f t="shared" si="734"/>
        <v>3</v>
      </c>
      <c r="FT1627" s="101">
        <f t="shared" si="735"/>
        <v>1</v>
      </c>
      <c r="FU1627" s="101" t="str">
        <f t="shared" si="727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728"/>
        <v>专属强化石1</v>
      </c>
      <c r="FX1627" s="101">
        <f t="shared" si="729"/>
        <v>4</v>
      </c>
      <c r="FY1627" s="101" t="str">
        <f t="shared" si="730"/>
        <v>专属强化石2</v>
      </c>
      <c r="FZ1627" s="101">
        <f t="shared" si="731"/>
        <v>2</v>
      </c>
      <c r="GA1627" s="101">
        <f t="shared" si="736"/>
        <v>0.31</v>
      </c>
      <c r="GB1627" s="101">
        <f t="shared" si="737"/>
        <v>1</v>
      </c>
      <c r="GC1627" s="101">
        <f t="shared" si="738"/>
        <v>5</v>
      </c>
      <c r="GD1627" s="101">
        <f t="shared" si="739"/>
        <v>0</v>
      </c>
      <c r="GE1627" s="101">
        <f t="shared" si="740"/>
        <v>1</v>
      </c>
      <c r="GF1627" s="101">
        <f t="shared" si="741"/>
        <v>1</v>
      </c>
      <c r="GG1627" s="101">
        <f t="shared" si="742"/>
        <v>0.15409999999999999</v>
      </c>
      <c r="GH1627" s="101">
        <f t="shared" si="743"/>
        <v>1</v>
      </c>
      <c r="GI1627" s="101">
        <f t="shared" si="744"/>
        <v>2</v>
      </c>
      <c r="GJ1627" s="101">
        <f t="shared" si="745"/>
        <v>0.61650000000000005</v>
      </c>
      <c r="GK1627" s="101">
        <f t="shared" si="746"/>
        <v>1</v>
      </c>
      <c r="GL1627" s="101">
        <f t="shared" si="747"/>
        <v>5</v>
      </c>
    </row>
    <row r="1628" spans="170:194" ht="16.5" x14ac:dyDescent="0.2">
      <c r="FN1628" s="101">
        <v>1623</v>
      </c>
      <c r="FO1628" s="101">
        <f t="shared" si="732"/>
        <v>20</v>
      </c>
      <c r="FP1628" s="101">
        <f t="shared" si="725"/>
        <v>21</v>
      </c>
      <c r="FQ1628" s="14">
        <f t="shared" si="726"/>
        <v>4</v>
      </c>
      <c r="FR1628" s="101" t="str">
        <f t="shared" si="733"/>
        <v>秦琼专属武器-魂珠-3 2级</v>
      </c>
      <c r="FS1628" s="101">
        <f t="shared" si="734"/>
        <v>3</v>
      </c>
      <c r="FT1628" s="101">
        <f t="shared" si="735"/>
        <v>2</v>
      </c>
      <c r="FU1628" s="101" t="str">
        <f t="shared" si="727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728"/>
        <v>专属强化石1</v>
      </c>
      <c r="FX1628" s="101">
        <f t="shared" si="729"/>
        <v>4</v>
      </c>
      <c r="FY1628" s="101" t="str">
        <f t="shared" si="730"/>
        <v>专属强化石2</v>
      </c>
      <c r="FZ1628" s="101">
        <f t="shared" si="731"/>
        <v>2</v>
      </c>
      <c r="GA1628" s="101">
        <f t="shared" si="736"/>
        <v>0.15</v>
      </c>
      <c r="GB1628" s="101">
        <f t="shared" si="737"/>
        <v>1</v>
      </c>
      <c r="GC1628" s="101">
        <f t="shared" si="738"/>
        <v>10</v>
      </c>
      <c r="GD1628" s="101">
        <f t="shared" si="739"/>
        <v>0</v>
      </c>
      <c r="GE1628" s="101">
        <f t="shared" si="740"/>
        <v>1</v>
      </c>
      <c r="GF1628" s="101">
        <f t="shared" si="741"/>
        <v>2</v>
      </c>
      <c r="GG1628" s="101">
        <f t="shared" si="742"/>
        <v>7.7100000000000002E-2</v>
      </c>
      <c r="GH1628" s="101">
        <f t="shared" si="743"/>
        <v>1</v>
      </c>
      <c r="GI1628" s="101">
        <f t="shared" si="744"/>
        <v>5</v>
      </c>
      <c r="GJ1628" s="101">
        <f t="shared" si="745"/>
        <v>0.30830000000000002</v>
      </c>
      <c r="GK1628" s="101">
        <f t="shared" si="746"/>
        <v>1</v>
      </c>
      <c r="GL1628" s="101">
        <f t="shared" si="747"/>
        <v>10</v>
      </c>
    </row>
    <row r="1629" spans="170:194" ht="16.5" x14ac:dyDescent="0.2">
      <c r="FN1629" s="101">
        <v>1624</v>
      </c>
      <c r="FO1629" s="101">
        <f t="shared" si="732"/>
        <v>21</v>
      </c>
      <c r="FP1629" s="101">
        <f t="shared" si="725"/>
        <v>21</v>
      </c>
      <c r="FQ1629" s="14">
        <f t="shared" si="726"/>
        <v>4</v>
      </c>
      <c r="FR1629" s="101" t="str">
        <f t="shared" si="733"/>
        <v>秦琼专属武器-魂珠-3 3级</v>
      </c>
      <c r="FS1629" s="101">
        <f t="shared" si="734"/>
        <v>3</v>
      </c>
      <c r="FT1629" s="101">
        <f t="shared" si="735"/>
        <v>3</v>
      </c>
      <c r="FU1629" s="101" t="str">
        <f t="shared" si="727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728"/>
        <v>专属强化石1</v>
      </c>
      <c r="FX1629" s="101">
        <f t="shared" si="729"/>
        <v>6</v>
      </c>
      <c r="FY1629" s="101" t="str">
        <f t="shared" si="730"/>
        <v>专属强化石2</v>
      </c>
      <c r="FZ1629" s="101">
        <f t="shared" si="731"/>
        <v>3</v>
      </c>
      <c r="GA1629" s="101">
        <f t="shared" si="736"/>
        <v>0.15</v>
      </c>
      <c r="GB1629" s="101">
        <f t="shared" si="737"/>
        <v>1</v>
      </c>
      <c r="GC1629" s="101">
        <f t="shared" si="738"/>
        <v>10</v>
      </c>
      <c r="GD1629" s="101">
        <f t="shared" si="739"/>
        <v>0</v>
      </c>
      <c r="GE1629" s="101">
        <f t="shared" si="740"/>
        <v>1</v>
      </c>
      <c r="GF1629" s="101">
        <f t="shared" si="741"/>
        <v>2</v>
      </c>
      <c r="GG1629" s="101">
        <f t="shared" si="742"/>
        <v>7.7100000000000002E-2</v>
      </c>
      <c r="GH1629" s="101">
        <f t="shared" si="743"/>
        <v>1</v>
      </c>
      <c r="GI1629" s="101">
        <f t="shared" si="744"/>
        <v>5</v>
      </c>
      <c r="GJ1629" s="101">
        <f t="shared" si="745"/>
        <v>0.30830000000000002</v>
      </c>
      <c r="GK1629" s="101">
        <f t="shared" si="746"/>
        <v>1</v>
      </c>
      <c r="GL1629" s="101">
        <f t="shared" si="747"/>
        <v>10</v>
      </c>
    </row>
    <row r="1630" spans="170:194" ht="16.5" x14ac:dyDescent="0.2">
      <c r="FN1630" s="101">
        <v>1625</v>
      </c>
      <c r="FO1630" s="101">
        <f t="shared" si="732"/>
        <v>22</v>
      </c>
      <c r="FP1630" s="101">
        <f t="shared" si="725"/>
        <v>21</v>
      </c>
      <c r="FQ1630" s="14">
        <f t="shared" si="726"/>
        <v>4</v>
      </c>
      <c r="FR1630" s="101" t="str">
        <f t="shared" si="733"/>
        <v>秦琼专属武器-魂珠-3 4级</v>
      </c>
      <c r="FS1630" s="101">
        <f t="shared" si="734"/>
        <v>3</v>
      </c>
      <c r="FT1630" s="101">
        <f t="shared" si="735"/>
        <v>4</v>
      </c>
      <c r="FU1630" s="101" t="str">
        <f t="shared" si="727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728"/>
        <v>专属强化石1</v>
      </c>
      <c r="FX1630" s="101">
        <f t="shared" si="729"/>
        <v>6</v>
      </c>
      <c r="FY1630" s="101" t="str">
        <f t="shared" si="730"/>
        <v>专属强化石2</v>
      </c>
      <c r="FZ1630" s="101">
        <f t="shared" si="731"/>
        <v>3</v>
      </c>
      <c r="GA1630" s="101">
        <f t="shared" si="736"/>
        <v>0.09</v>
      </c>
      <c r="GB1630" s="101">
        <f t="shared" si="737"/>
        <v>1</v>
      </c>
      <c r="GC1630" s="101">
        <f t="shared" si="738"/>
        <v>16</v>
      </c>
      <c r="GD1630" s="101">
        <f t="shared" si="739"/>
        <v>0</v>
      </c>
      <c r="GE1630" s="101">
        <f t="shared" si="740"/>
        <v>1</v>
      </c>
      <c r="GF1630" s="101">
        <f t="shared" si="741"/>
        <v>4</v>
      </c>
      <c r="GG1630" s="101">
        <f t="shared" si="742"/>
        <v>4.6199999999999998E-2</v>
      </c>
      <c r="GH1630" s="101">
        <f t="shared" si="743"/>
        <v>1</v>
      </c>
      <c r="GI1630" s="101">
        <f t="shared" si="744"/>
        <v>8</v>
      </c>
      <c r="GJ1630" s="101">
        <f t="shared" si="745"/>
        <v>0.185</v>
      </c>
      <c r="GK1630" s="101">
        <f t="shared" si="746"/>
        <v>1</v>
      </c>
      <c r="GL1630" s="101">
        <f t="shared" si="747"/>
        <v>16</v>
      </c>
    </row>
    <row r="1631" spans="170:194" ht="16.5" x14ac:dyDescent="0.2">
      <c r="FN1631" s="101">
        <v>1626</v>
      </c>
      <c r="FO1631" s="101">
        <f t="shared" si="732"/>
        <v>23</v>
      </c>
      <c r="FP1631" s="101">
        <f t="shared" si="725"/>
        <v>21</v>
      </c>
      <c r="FQ1631" s="14">
        <f t="shared" si="726"/>
        <v>4</v>
      </c>
      <c r="FR1631" s="101" t="str">
        <f t="shared" si="733"/>
        <v>秦琼专属武器-魂珠-3 5级</v>
      </c>
      <c r="FS1631" s="101">
        <f t="shared" si="734"/>
        <v>3</v>
      </c>
      <c r="FT1631" s="101">
        <f t="shared" si="735"/>
        <v>5</v>
      </c>
      <c r="FU1631" s="101" t="str">
        <f t="shared" si="727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728"/>
        <v>专属强化石1</v>
      </c>
      <c r="FX1631" s="101">
        <f t="shared" si="729"/>
        <v>8</v>
      </c>
      <c r="FY1631" s="101" t="str">
        <f t="shared" si="730"/>
        <v>专属强化石2</v>
      </c>
      <c r="FZ1631" s="101">
        <f t="shared" si="731"/>
        <v>4</v>
      </c>
      <c r="GA1631" s="101">
        <f t="shared" si="736"/>
        <v>0.08</v>
      </c>
      <c r="GB1631" s="101">
        <f t="shared" si="737"/>
        <v>1</v>
      </c>
      <c r="GC1631" s="101">
        <f t="shared" si="738"/>
        <v>19</v>
      </c>
      <c r="GD1631" s="101">
        <f t="shared" si="739"/>
        <v>0</v>
      </c>
      <c r="GE1631" s="101">
        <f t="shared" si="740"/>
        <v>1</v>
      </c>
      <c r="GF1631" s="101">
        <f t="shared" si="741"/>
        <v>5</v>
      </c>
      <c r="GG1631" s="101">
        <f t="shared" si="742"/>
        <v>3.85E-2</v>
      </c>
      <c r="GH1631" s="101">
        <f t="shared" si="743"/>
        <v>1</v>
      </c>
      <c r="GI1631" s="101">
        <f t="shared" si="744"/>
        <v>9</v>
      </c>
      <c r="GJ1631" s="101">
        <f t="shared" si="745"/>
        <v>0.15409999999999999</v>
      </c>
      <c r="GK1631" s="101">
        <f t="shared" si="746"/>
        <v>1</v>
      </c>
      <c r="GL1631" s="101">
        <f t="shared" si="747"/>
        <v>19</v>
      </c>
    </row>
    <row r="1632" spans="170:194" ht="16.5" x14ac:dyDescent="0.2">
      <c r="FN1632" s="101">
        <v>1627</v>
      </c>
      <c r="FO1632" s="101">
        <f t="shared" si="732"/>
        <v>24</v>
      </c>
      <c r="FP1632" s="101">
        <f t="shared" si="725"/>
        <v>21</v>
      </c>
      <c r="FQ1632" s="14">
        <f t="shared" si="726"/>
        <v>4</v>
      </c>
      <c r="FR1632" s="101" t="str">
        <f t="shared" si="733"/>
        <v>秦琼专属武器-魂珠-3 6级</v>
      </c>
      <c r="FS1632" s="101">
        <f t="shared" si="734"/>
        <v>3</v>
      </c>
      <c r="FT1632" s="101">
        <f t="shared" si="735"/>
        <v>6</v>
      </c>
      <c r="FU1632" s="101" t="str">
        <f t="shared" si="727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728"/>
        <v>专属强化石1</v>
      </c>
      <c r="FX1632" s="101">
        <f t="shared" si="729"/>
        <v>10</v>
      </c>
      <c r="FY1632" s="101" t="str">
        <f t="shared" si="730"/>
        <v>专属强化石2</v>
      </c>
      <c r="FZ1632" s="101">
        <f t="shared" si="731"/>
        <v>5</v>
      </c>
      <c r="GA1632" s="101">
        <f t="shared" si="736"/>
        <v>0.06</v>
      </c>
      <c r="GB1632" s="101">
        <f t="shared" si="737"/>
        <v>1</v>
      </c>
      <c r="GC1632" s="101">
        <f t="shared" si="738"/>
        <v>25</v>
      </c>
      <c r="GD1632" s="101">
        <f t="shared" si="739"/>
        <v>0</v>
      </c>
      <c r="GE1632" s="101">
        <f t="shared" si="740"/>
        <v>1</v>
      </c>
      <c r="GF1632" s="101">
        <f t="shared" si="741"/>
        <v>6</v>
      </c>
      <c r="GG1632" s="101">
        <f t="shared" si="742"/>
        <v>2.9600000000000001E-2</v>
      </c>
      <c r="GH1632" s="101">
        <f t="shared" si="743"/>
        <v>1</v>
      </c>
      <c r="GI1632" s="101">
        <f t="shared" si="744"/>
        <v>12</v>
      </c>
      <c r="GJ1632" s="101">
        <f t="shared" si="745"/>
        <v>0.1186</v>
      </c>
      <c r="GK1632" s="101">
        <f t="shared" si="746"/>
        <v>1</v>
      </c>
      <c r="GL1632" s="101">
        <f t="shared" si="747"/>
        <v>25</v>
      </c>
    </row>
    <row r="1633" spans="170:194" ht="16.5" x14ac:dyDescent="0.2">
      <c r="FN1633" s="101">
        <v>1628</v>
      </c>
      <c r="FO1633" s="101">
        <f t="shared" si="732"/>
        <v>25</v>
      </c>
      <c r="FP1633" s="101">
        <f t="shared" si="725"/>
        <v>21</v>
      </c>
      <c r="FQ1633" s="14">
        <f t="shared" si="726"/>
        <v>4</v>
      </c>
      <c r="FR1633" s="101" t="str">
        <f t="shared" si="733"/>
        <v>秦琼专属武器-魂珠-3 7级</v>
      </c>
      <c r="FS1633" s="101">
        <f t="shared" si="734"/>
        <v>3</v>
      </c>
      <c r="FT1633" s="101">
        <f t="shared" si="735"/>
        <v>7</v>
      </c>
      <c r="FU1633" s="101" t="str">
        <f t="shared" si="727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728"/>
        <v>专属强化石1</v>
      </c>
      <c r="FX1633" s="101">
        <f t="shared" si="729"/>
        <v>12</v>
      </c>
      <c r="FY1633" s="101" t="str">
        <f t="shared" si="730"/>
        <v>专属强化石2</v>
      </c>
      <c r="FZ1633" s="101">
        <f t="shared" si="731"/>
        <v>6</v>
      </c>
      <c r="GA1633" s="101">
        <f t="shared" si="736"/>
        <v>0.04</v>
      </c>
      <c r="GB1633" s="101">
        <f t="shared" si="737"/>
        <v>1</v>
      </c>
      <c r="GC1633" s="101">
        <f t="shared" si="738"/>
        <v>34</v>
      </c>
      <c r="GD1633" s="101">
        <f t="shared" si="739"/>
        <v>0</v>
      </c>
      <c r="GE1633" s="101">
        <f t="shared" si="740"/>
        <v>1</v>
      </c>
      <c r="GF1633" s="101">
        <f t="shared" si="741"/>
        <v>8</v>
      </c>
      <c r="GG1633" s="101">
        <f t="shared" si="742"/>
        <v>2.1999999999999999E-2</v>
      </c>
      <c r="GH1633" s="101">
        <f t="shared" si="743"/>
        <v>1</v>
      </c>
      <c r="GI1633" s="101">
        <f t="shared" si="744"/>
        <v>16</v>
      </c>
      <c r="GJ1633" s="101">
        <f t="shared" si="745"/>
        <v>8.8099999999999998E-2</v>
      </c>
      <c r="GK1633" s="101">
        <f t="shared" si="746"/>
        <v>1</v>
      </c>
      <c r="GL1633" s="101">
        <f t="shared" si="747"/>
        <v>34</v>
      </c>
    </row>
    <row r="1634" spans="170:194" ht="16.5" x14ac:dyDescent="0.2">
      <c r="FN1634" s="101">
        <v>1629</v>
      </c>
      <c r="FO1634" s="101">
        <f t="shared" si="732"/>
        <v>26</v>
      </c>
      <c r="FP1634" s="101">
        <f t="shared" si="725"/>
        <v>21</v>
      </c>
      <c r="FQ1634" s="14">
        <f t="shared" si="726"/>
        <v>4</v>
      </c>
      <c r="FR1634" s="101" t="str">
        <f t="shared" si="733"/>
        <v>秦琼专属武器-魂珠-3 8级</v>
      </c>
      <c r="FS1634" s="101">
        <f t="shared" si="734"/>
        <v>3</v>
      </c>
      <c r="FT1634" s="101">
        <f t="shared" si="735"/>
        <v>8</v>
      </c>
      <c r="FU1634" s="101" t="str">
        <f t="shared" si="727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728"/>
        <v>专属强化石1</v>
      </c>
      <c r="FX1634" s="101">
        <f t="shared" si="729"/>
        <v>16</v>
      </c>
      <c r="FY1634" s="101" t="str">
        <f t="shared" si="730"/>
        <v>专属强化石2</v>
      </c>
      <c r="FZ1634" s="101">
        <f t="shared" si="731"/>
        <v>8</v>
      </c>
      <c r="GA1634" s="101">
        <f t="shared" si="736"/>
        <v>0.04</v>
      </c>
      <c r="GB1634" s="101">
        <f t="shared" si="737"/>
        <v>1</v>
      </c>
      <c r="GC1634" s="101">
        <f t="shared" si="738"/>
        <v>41</v>
      </c>
      <c r="GD1634" s="101">
        <f t="shared" si="739"/>
        <v>0</v>
      </c>
      <c r="GE1634" s="101">
        <f t="shared" si="740"/>
        <v>1</v>
      </c>
      <c r="GF1634" s="101">
        <f t="shared" si="741"/>
        <v>10</v>
      </c>
      <c r="GG1634" s="101">
        <f t="shared" si="742"/>
        <v>1.8100000000000002E-2</v>
      </c>
      <c r="GH1634" s="101">
        <f t="shared" si="743"/>
        <v>1</v>
      </c>
      <c r="GI1634" s="101">
        <f t="shared" si="744"/>
        <v>19</v>
      </c>
      <c r="GJ1634" s="101">
        <f t="shared" si="745"/>
        <v>7.2499999999999995E-2</v>
      </c>
      <c r="GK1634" s="101">
        <f t="shared" si="746"/>
        <v>1</v>
      </c>
      <c r="GL1634" s="101">
        <f t="shared" si="747"/>
        <v>41</v>
      </c>
    </row>
    <row r="1635" spans="170:194" ht="16.5" x14ac:dyDescent="0.2">
      <c r="FN1635" s="101">
        <v>1630</v>
      </c>
      <c r="FO1635" s="101">
        <f t="shared" si="732"/>
        <v>27</v>
      </c>
      <c r="FP1635" s="101">
        <f t="shared" si="725"/>
        <v>21</v>
      </c>
      <c r="FQ1635" s="14">
        <f t="shared" si="726"/>
        <v>4</v>
      </c>
      <c r="FR1635" s="101" t="str">
        <f t="shared" si="733"/>
        <v>秦琼专属武器-魂珠-3 9级</v>
      </c>
      <c r="FS1635" s="101">
        <f t="shared" si="734"/>
        <v>3</v>
      </c>
      <c r="FT1635" s="101">
        <f t="shared" si="735"/>
        <v>9</v>
      </c>
      <c r="FU1635" s="101" t="str">
        <f t="shared" si="727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728"/>
        <v>专属强化石1</v>
      </c>
      <c r="FX1635" s="101">
        <f t="shared" si="729"/>
        <v>20</v>
      </c>
      <c r="FY1635" s="101" t="str">
        <f t="shared" si="730"/>
        <v>专属强化石2</v>
      </c>
      <c r="FZ1635" s="101">
        <f t="shared" si="731"/>
        <v>10</v>
      </c>
      <c r="GA1635" s="101">
        <f t="shared" si="736"/>
        <v>0.03</v>
      </c>
      <c r="GB1635" s="101">
        <f t="shared" si="737"/>
        <v>1</v>
      </c>
      <c r="GC1635" s="101">
        <f t="shared" si="738"/>
        <v>54</v>
      </c>
      <c r="GD1635" s="101">
        <f t="shared" si="739"/>
        <v>0</v>
      </c>
      <c r="GE1635" s="101">
        <f t="shared" si="740"/>
        <v>1</v>
      </c>
      <c r="GF1635" s="101">
        <f t="shared" si="741"/>
        <v>12</v>
      </c>
      <c r="GG1635" s="101">
        <f t="shared" si="742"/>
        <v>1.4E-2</v>
      </c>
      <c r="GH1635" s="101">
        <f t="shared" si="743"/>
        <v>1</v>
      </c>
      <c r="GI1635" s="101">
        <f t="shared" si="744"/>
        <v>25</v>
      </c>
      <c r="GJ1635" s="101">
        <f t="shared" si="745"/>
        <v>5.6000000000000001E-2</v>
      </c>
      <c r="GK1635" s="101">
        <f t="shared" si="746"/>
        <v>1</v>
      </c>
      <c r="GL1635" s="101">
        <f t="shared" si="747"/>
        <v>54</v>
      </c>
    </row>
    <row r="1636" spans="170:194" ht="16.5" x14ac:dyDescent="0.2">
      <c r="FN1636" s="101">
        <v>1631</v>
      </c>
      <c r="FO1636" s="101">
        <f t="shared" si="732"/>
        <v>0</v>
      </c>
      <c r="FP1636" s="101">
        <f t="shared" si="725"/>
        <v>21</v>
      </c>
      <c r="FQ1636" s="14">
        <f t="shared" si="726"/>
        <v>4</v>
      </c>
      <c r="FR1636" s="101" t="str">
        <f t="shared" si="733"/>
        <v>秦琼专属武器-魂珠-4 0级</v>
      </c>
      <c r="FS1636" s="101">
        <f t="shared" si="734"/>
        <v>4</v>
      </c>
      <c r="FT1636" s="101">
        <f t="shared" si="735"/>
        <v>0</v>
      </c>
      <c r="FU1636" s="101" t="str">
        <f t="shared" si="727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728"/>
        <v/>
      </c>
      <c r="FX1636" s="101" t="str">
        <f t="shared" si="729"/>
        <v/>
      </c>
      <c r="FY1636" s="101" t="str">
        <f t="shared" si="730"/>
        <v/>
      </c>
      <c r="FZ1636" s="101" t="str">
        <f t="shared" si="731"/>
        <v/>
      </c>
      <c r="GA1636" s="101" t="str">
        <f t="shared" si="736"/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1"/>
        <v/>
      </c>
      <c r="GG1636" s="101" t="str">
        <f t="shared" si="742"/>
        <v/>
      </c>
      <c r="GH1636" s="101" t="str">
        <f t="shared" si="743"/>
        <v/>
      </c>
      <c r="GI1636" s="101" t="str">
        <f t="shared" si="744"/>
        <v/>
      </c>
      <c r="GJ1636" s="101" t="str">
        <f t="shared" si="745"/>
        <v/>
      </c>
      <c r="GK1636" s="101" t="str">
        <f t="shared" si="746"/>
        <v/>
      </c>
      <c r="GL1636" s="101" t="str">
        <f t="shared" si="747"/>
        <v/>
      </c>
    </row>
    <row r="1637" spans="170:194" ht="16.5" x14ac:dyDescent="0.2">
      <c r="FN1637" s="101">
        <v>1632</v>
      </c>
      <c r="FO1637" s="101">
        <f t="shared" si="732"/>
        <v>28</v>
      </c>
      <c r="FP1637" s="101">
        <f t="shared" si="725"/>
        <v>21</v>
      </c>
      <c r="FQ1637" s="14">
        <f t="shared" si="726"/>
        <v>4</v>
      </c>
      <c r="FR1637" s="101" t="str">
        <f t="shared" si="733"/>
        <v>秦琼专属武器-魂珠-4 1级</v>
      </c>
      <c r="FS1637" s="101">
        <f t="shared" si="734"/>
        <v>4</v>
      </c>
      <c r="FT1637" s="101">
        <f t="shared" si="735"/>
        <v>1</v>
      </c>
      <c r="FU1637" s="101" t="str">
        <f t="shared" si="727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728"/>
        <v>专属强化石2</v>
      </c>
      <c r="FX1637" s="101">
        <f t="shared" si="729"/>
        <v>3</v>
      </c>
      <c r="FY1637" s="101" t="str">
        <f t="shared" si="730"/>
        <v>专属强化石3</v>
      </c>
      <c r="FZ1637" s="101">
        <f t="shared" si="731"/>
        <v>1</v>
      </c>
      <c r="GA1637" s="101">
        <f t="shared" si="736"/>
        <v>0.2</v>
      </c>
      <c r="GB1637" s="101">
        <f t="shared" si="737"/>
        <v>1</v>
      </c>
      <c r="GC1637" s="101">
        <f t="shared" si="738"/>
        <v>7</v>
      </c>
      <c r="GD1637" s="101">
        <f t="shared" si="739"/>
        <v>0</v>
      </c>
      <c r="GE1637" s="101">
        <f t="shared" si="740"/>
        <v>1</v>
      </c>
      <c r="GF1637" s="101">
        <f t="shared" si="741"/>
        <v>2</v>
      </c>
      <c r="GG1637" s="101">
        <f t="shared" si="742"/>
        <v>0.1012</v>
      </c>
      <c r="GH1637" s="101">
        <f t="shared" si="743"/>
        <v>1</v>
      </c>
      <c r="GI1637" s="101">
        <f t="shared" si="744"/>
        <v>3</v>
      </c>
      <c r="GJ1637" s="101">
        <f t="shared" si="745"/>
        <v>0.40479999999999999</v>
      </c>
      <c r="GK1637" s="101">
        <f t="shared" si="746"/>
        <v>1</v>
      </c>
      <c r="GL1637" s="101">
        <f t="shared" si="747"/>
        <v>7</v>
      </c>
    </row>
    <row r="1638" spans="170:194" ht="16.5" x14ac:dyDescent="0.2">
      <c r="FN1638" s="101">
        <v>1633</v>
      </c>
      <c r="FO1638" s="101">
        <f t="shared" si="732"/>
        <v>29</v>
      </c>
      <c r="FP1638" s="101">
        <f t="shared" si="725"/>
        <v>21</v>
      </c>
      <c r="FQ1638" s="14">
        <f t="shared" si="726"/>
        <v>4</v>
      </c>
      <c r="FR1638" s="101" t="str">
        <f t="shared" si="733"/>
        <v>秦琼专属武器-魂珠-4 2级</v>
      </c>
      <c r="FS1638" s="101">
        <f t="shared" si="734"/>
        <v>4</v>
      </c>
      <c r="FT1638" s="101">
        <f t="shared" si="735"/>
        <v>2</v>
      </c>
      <c r="FU1638" s="101" t="str">
        <f t="shared" si="727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728"/>
        <v>专属强化石2</v>
      </c>
      <c r="FX1638" s="101">
        <f t="shared" si="729"/>
        <v>3</v>
      </c>
      <c r="FY1638" s="101" t="str">
        <f t="shared" si="730"/>
        <v>专属强化石3</v>
      </c>
      <c r="FZ1638" s="101">
        <f t="shared" si="731"/>
        <v>1</v>
      </c>
      <c r="GA1638" s="101">
        <f t="shared" si="736"/>
        <v>0.1</v>
      </c>
      <c r="GB1638" s="101">
        <f t="shared" si="737"/>
        <v>1</v>
      </c>
      <c r="GC1638" s="101">
        <f t="shared" si="738"/>
        <v>15</v>
      </c>
      <c r="GD1638" s="101">
        <f t="shared" si="739"/>
        <v>0</v>
      </c>
      <c r="GE1638" s="101">
        <f t="shared" si="740"/>
        <v>1</v>
      </c>
      <c r="GF1638" s="101">
        <f t="shared" si="741"/>
        <v>3</v>
      </c>
      <c r="GG1638" s="101">
        <f t="shared" si="742"/>
        <v>5.0599999999999999E-2</v>
      </c>
      <c r="GH1638" s="101">
        <f t="shared" si="743"/>
        <v>1</v>
      </c>
      <c r="GI1638" s="101">
        <f t="shared" si="744"/>
        <v>7</v>
      </c>
      <c r="GJ1638" s="101">
        <f t="shared" si="745"/>
        <v>0.2024</v>
      </c>
      <c r="GK1638" s="101">
        <f t="shared" si="746"/>
        <v>1</v>
      </c>
      <c r="GL1638" s="101">
        <f t="shared" si="747"/>
        <v>15</v>
      </c>
    </row>
    <row r="1639" spans="170:194" ht="16.5" x14ac:dyDescent="0.2">
      <c r="FN1639" s="101">
        <v>1634</v>
      </c>
      <c r="FO1639" s="101">
        <f t="shared" si="732"/>
        <v>30</v>
      </c>
      <c r="FP1639" s="101">
        <f t="shared" si="725"/>
        <v>21</v>
      </c>
      <c r="FQ1639" s="14">
        <f t="shared" si="726"/>
        <v>4</v>
      </c>
      <c r="FR1639" s="101" t="str">
        <f t="shared" si="733"/>
        <v>秦琼专属武器-魂珠-4 3级</v>
      </c>
      <c r="FS1639" s="101">
        <f t="shared" si="734"/>
        <v>4</v>
      </c>
      <c r="FT1639" s="101">
        <f t="shared" si="735"/>
        <v>3</v>
      </c>
      <c r="FU1639" s="101" t="str">
        <f t="shared" si="727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728"/>
        <v>专属强化石2</v>
      </c>
      <c r="FX1639" s="101">
        <f t="shared" si="729"/>
        <v>3</v>
      </c>
      <c r="FY1639" s="101" t="str">
        <f t="shared" si="730"/>
        <v>专属强化石3</v>
      </c>
      <c r="FZ1639" s="101">
        <f t="shared" si="731"/>
        <v>1</v>
      </c>
      <c r="GA1639" s="101">
        <f t="shared" si="736"/>
        <v>7.0000000000000007E-2</v>
      </c>
      <c r="GB1639" s="101">
        <f t="shared" si="737"/>
        <v>1</v>
      </c>
      <c r="GC1639" s="101">
        <f t="shared" si="738"/>
        <v>22</v>
      </c>
      <c r="GD1639" s="101">
        <f t="shared" si="739"/>
        <v>0</v>
      </c>
      <c r="GE1639" s="101">
        <f t="shared" si="740"/>
        <v>1</v>
      </c>
      <c r="GF1639" s="101">
        <f t="shared" si="741"/>
        <v>5</v>
      </c>
      <c r="GG1639" s="101">
        <f t="shared" si="742"/>
        <v>3.3700000000000001E-2</v>
      </c>
      <c r="GH1639" s="101">
        <f t="shared" si="743"/>
        <v>1</v>
      </c>
      <c r="GI1639" s="101">
        <f t="shared" si="744"/>
        <v>10</v>
      </c>
      <c r="GJ1639" s="101">
        <f t="shared" si="745"/>
        <v>0.13489999999999999</v>
      </c>
      <c r="GK1639" s="101">
        <f t="shared" si="746"/>
        <v>1</v>
      </c>
      <c r="GL1639" s="101">
        <f t="shared" si="747"/>
        <v>22</v>
      </c>
    </row>
    <row r="1640" spans="170:194" ht="16.5" x14ac:dyDescent="0.2">
      <c r="FN1640" s="101">
        <v>1635</v>
      </c>
      <c r="FO1640" s="101">
        <f t="shared" si="732"/>
        <v>31</v>
      </c>
      <c r="FP1640" s="101">
        <f t="shared" si="725"/>
        <v>21</v>
      </c>
      <c r="FQ1640" s="14">
        <f t="shared" si="726"/>
        <v>4</v>
      </c>
      <c r="FR1640" s="101" t="str">
        <f t="shared" si="733"/>
        <v>秦琼专属武器-魂珠-4 4级</v>
      </c>
      <c r="FS1640" s="101">
        <f t="shared" si="734"/>
        <v>4</v>
      </c>
      <c r="FT1640" s="101">
        <f t="shared" si="735"/>
        <v>4</v>
      </c>
      <c r="FU1640" s="101" t="str">
        <f t="shared" si="727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728"/>
        <v>专属强化石2</v>
      </c>
      <c r="FX1640" s="101">
        <f t="shared" si="729"/>
        <v>5</v>
      </c>
      <c r="FY1640" s="101" t="str">
        <f t="shared" si="730"/>
        <v>专属强化石3</v>
      </c>
      <c r="FZ1640" s="101">
        <f t="shared" si="731"/>
        <v>2</v>
      </c>
      <c r="GA1640" s="101">
        <f t="shared" si="736"/>
        <v>0.08</v>
      </c>
      <c r="GB1640" s="101">
        <f t="shared" si="737"/>
        <v>1</v>
      </c>
      <c r="GC1640" s="101">
        <f t="shared" si="738"/>
        <v>19</v>
      </c>
      <c r="GD1640" s="101">
        <f t="shared" si="739"/>
        <v>0</v>
      </c>
      <c r="GE1640" s="101">
        <f t="shared" si="740"/>
        <v>1</v>
      </c>
      <c r="GF1640" s="101">
        <f t="shared" si="741"/>
        <v>4</v>
      </c>
      <c r="GG1640" s="101">
        <f t="shared" si="742"/>
        <v>4.0500000000000001E-2</v>
      </c>
      <c r="GH1640" s="101">
        <f t="shared" si="743"/>
        <v>1</v>
      </c>
      <c r="GI1640" s="101">
        <f t="shared" si="744"/>
        <v>9</v>
      </c>
      <c r="GJ1640" s="101">
        <f t="shared" si="745"/>
        <v>0.16189999999999999</v>
      </c>
      <c r="GK1640" s="101">
        <f t="shared" si="746"/>
        <v>1</v>
      </c>
      <c r="GL1640" s="101">
        <f t="shared" si="747"/>
        <v>19</v>
      </c>
    </row>
    <row r="1641" spans="170:194" ht="16.5" x14ac:dyDescent="0.2">
      <c r="FN1641" s="101">
        <v>1636</v>
      </c>
      <c r="FO1641" s="101">
        <f t="shared" si="732"/>
        <v>32</v>
      </c>
      <c r="FP1641" s="101">
        <f t="shared" si="725"/>
        <v>21</v>
      </c>
      <c r="FQ1641" s="14">
        <f t="shared" si="726"/>
        <v>4</v>
      </c>
      <c r="FR1641" s="101" t="str">
        <f t="shared" si="733"/>
        <v>秦琼专属武器-魂珠-4 5级</v>
      </c>
      <c r="FS1641" s="101">
        <f t="shared" si="734"/>
        <v>4</v>
      </c>
      <c r="FT1641" s="101">
        <f t="shared" si="735"/>
        <v>5</v>
      </c>
      <c r="FU1641" s="101" t="str">
        <f t="shared" si="727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728"/>
        <v>专属强化石2</v>
      </c>
      <c r="FX1641" s="101">
        <f t="shared" si="729"/>
        <v>5</v>
      </c>
      <c r="FY1641" s="101" t="str">
        <f t="shared" si="730"/>
        <v>专属强化石3</v>
      </c>
      <c r="FZ1641" s="101">
        <f t="shared" si="731"/>
        <v>2</v>
      </c>
      <c r="GA1641" s="101">
        <f t="shared" si="736"/>
        <v>0.05</v>
      </c>
      <c r="GB1641" s="101">
        <f t="shared" si="737"/>
        <v>1</v>
      </c>
      <c r="GC1641" s="101">
        <f t="shared" si="738"/>
        <v>30</v>
      </c>
      <c r="GD1641" s="101">
        <f t="shared" si="739"/>
        <v>0</v>
      </c>
      <c r="GE1641" s="101">
        <f t="shared" si="740"/>
        <v>1</v>
      </c>
      <c r="GF1641" s="101">
        <f t="shared" si="741"/>
        <v>7</v>
      </c>
      <c r="GG1641" s="101">
        <f t="shared" si="742"/>
        <v>2.53E-2</v>
      </c>
      <c r="GH1641" s="101">
        <f t="shared" si="743"/>
        <v>1</v>
      </c>
      <c r="GI1641" s="101">
        <f t="shared" si="744"/>
        <v>14</v>
      </c>
      <c r="GJ1641" s="101">
        <f t="shared" si="745"/>
        <v>0.1012</v>
      </c>
      <c r="GK1641" s="101">
        <f t="shared" si="746"/>
        <v>1</v>
      </c>
      <c r="GL1641" s="101">
        <f t="shared" si="747"/>
        <v>30</v>
      </c>
    </row>
    <row r="1642" spans="170:194" ht="16.5" x14ac:dyDescent="0.2">
      <c r="FN1642" s="101">
        <v>1637</v>
      </c>
      <c r="FO1642" s="101">
        <f t="shared" si="732"/>
        <v>33</v>
      </c>
      <c r="FP1642" s="101">
        <f t="shared" si="725"/>
        <v>21</v>
      </c>
      <c r="FQ1642" s="14">
        <f t="shared" si="726"/>
        <v>4</v>
      </c>
      <c r="FR1642" s="101" t="str">
        <f t="shared" si="733"/>
        <v>秦琼专属武器-魂珠-4 6级</v>
      </c>
      <c r="FS1642" s="101">
        <f t="shared" si="734"/>
        <v>4</v>
      </c>
      <c r="FT1642" s="101">
        <f t="shared" si="735"/>
        <v>6</v>
      </c>
      <c r="FU1642" s="101" t="str">
        <f t="shared" si="727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728"/>
        <v>专属强化石2</v>
      </c>
      <c r="FX1642" s="101">
        <f t="shared" si="729"/>
        <v>5</v>
      </c>
      <c r="FY1642" s="101" t="str">
        <f t="shared" si="730"/>
        <v>专属强化石3</v>
      </c>
      <c r="FZ1642" s="101">
        <f t="shared" si="731"/>
        <v>2</v>
      </c>
      <c r="GA1642" s="101">
        <f t="shared" si="736"/>
        <v>0.03</v>
      </c>
      <c r="GB1642" s="101">
        <f t="shared" si="737"/>
        <v>1</v>
      </c>
      <c r="GC1642" s="101">
        <f t="shared" si="738"/>
        <v>48</v>
      </c>
      <c r="GD1642" s="101">
        <f t="shared" si="739"/>
        <v>0</v>
      </c>
      <c r="GE1642" s="101">
        <f t="shared" si="740"/>
        <v>1</v>
      </c>
      <c r="GF1642" s="101">
        <f t="shared" si="741"/>
        <v>11</v>
      </c>
      <c r="GG1642" s="101">
        <f t="shared" si="742"/>
        <v>1.5599999999999999E-2</v>
      </c>
      <c r="GH1642" s="101">
        <f t="shared" si="743"/>
        <v>1</v>
      </c>
      <c r="GI1642" s="101">
        <f t="shared" si="744"/>
        <v>22</v>
      </c>
      <c r="GJ1642" s="101">
        <f t="shared" si="745"/>
        <v>6.2300000000000001E-2</v>
      </c>
      <c r="GK1642" s="101">
        <f t="shared" si="746"/>
        <v>1</v>
      </c>
      <c r="GL1642" s="101">
        <f t="shared" si="747"/>
        <v>48</v>
      </c>
    </row>
    <row r="1643" spans="170:194" ht="16.5" x14ac:dyDescent="0.2">
      <c r="FN1643" s="101">
        <v>1638</v>
      </c>
      <c r="FO1643" s="101">
        <f t="shared" si="732"/>
        <v>34</v>
      </c>
      <c r="FP1643" s="101">
        <f t="shared" si="725"/>
        <v>21</v>
      </c>
      <c r="FQ1643" s="14">
        <f t="shared" si="726"/>
        <v>4</v>
      </c>
      <c r="FR1643" s="101" t="str">
        <f t="shared" si="733"/>
        <v>秦琼专属武器-魂珠-4 7级</v>
      </c>
      <c r="FS1643" s="101">
        <f t="shared" si="734"/>
        <v>4</v>
      </c>
      <c r="FT1643" s="101">
        <f t="shared" si="735"/>
        <v>7</v>
      </c>
      <c r="FU1643" s="101" t="str">
        <f t="shared" si="727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728"/>
        <v>专属强化石2</v>
      </c>
      <c r="FX1643" s="101">
        <f t="shared" si="729"/>
        <v>8</v>
      </c>
      <c r="FY1643" s="101" t="str">
        <f t="shared" si="730"/>
        <v>专属强化石3</v>
      </c>
      <c r="FZ1643" s="101">
        <f t="shared" si="731"/>
        <v>3</v>
      </c>
      <c r="GA1643" s="101">
        <f t="shared" si="736"/>
        <v>0.03</v>
      </c>
      <c r="GB1643" s="101">
        <f t="shared" si="737"/>
        <v>1</v>
      </c>
      <c r="GC1643" s="101">
        <f t="shared" si="738"/>
        <v>52</v>
      </c>
      <c r="GD1643" s="101">
        <f t="shared" si="739"/>
        <v>0</v>
      </c>
      <c r="GE1643" s="101">
        <f t="shared" si="740"/>
        <v>1</v>
      </c>
      <c r="GF1643" s="101">
        <f t="shared" si="741"/>
        <v>12</v>
      </c>
      <c r="GG1643" s="101">
        <f t="shared" si="742"/>
        <v>1.4500000000000001E-2</v>
      </c>
      <c r="GH1643" s="101">
        <f t="shared" si="743"/>
        <v>1</v>
      </c>
      <c r="GI1643" s="101">
        <f t="shared" si="744"/>
        <v>24</v>
      </c>
      <c r="GJ1643" s="101">
        <f t="shared" si="745"/>
        <v>5.7799999999999997E-2</v>
      </c>
      <c r="GK1643" s="101">
        <f t="shared" si="746"/>
        <v>1</v>
      </c>
      <c r="GL1643" s="101">
        <f t="shared" si="747"/>
        <v>52</v>
      </c>
    </row>
    <row r="1644" spans="170:194" ht="16.5" x14ac:dyDescent="0.2">
      <c r="FN1644" s="101">
        <v>1639</v>
      </c>
      <c r="FO1644" s="101">
        <f t="shared" si="732"/>
        <v>35</v>
      </c>
      <c r="FP1644" s="101">
        <f t="shared" si="725"/>
        <v>21</v>
      </c>
      <c r="FQ1644" s="14">
        <f t="shared" si="726"/>
        <v>4</v>
      </c>
      <c r="FR1644" s="101" t="str">
        <f t="shared" si="733"/>
        <v>秦琼专属武器-魂珠-4 8级</v>
      </c>
      <c r="FS1644" s="101">
        <f t="shared" si="734"/>
        <v>4</v>
      </c>
      <c r="FT1644" s="101">
        <f t="shared" si="735"/>
        <v>8</v>
      </c>
      <c r="FU1644" s="101" t="str">
        <f t="shared" si="727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728"/>
        <v>专属强化石2</v>
      </c>
      <c r="FX1644" s="101">
        <f t="shared" si="729"/>
        <v>11</v>
      </c>
      <c r="FY1644" s="101" t="str">
        <f t="shared" si="730"/>
        <v>专属强化石3</v>
      </c>
      <c r="FZ1644" s="101">
        <f t="shared" si="731"/>
        <v>4</v>
      </c>
      <c r="GA1644" s="101">
        <f t="shared" si="736"/>
        <v>0.02</v>
      </c>
      <c r="GB1644" s="101">
        <f t="shared" si="737"/>
        <v>1</v>
      </c>
      <c r="GC1644" s="101">
        <f t="shared" si="738"/>
        <v>63</v>
      </c>
      <c r="GD1644" s="101">
        <f t="shared" si="739"/>
        <v>0</v>
      </c>
      <c r="GE1644" s="101">
        <f t="shared" si="740"/>
        <v>1</v>
      </c>
      <c r="GF1644" s="101">
        <f t="shared" si="741"/>
        <v>15</v>
      </c>
      <c r="GG1644" s="101">
        <f t="shared" si="742"/>
        <v>1.1900000000000001E-2</v>
      </c>
      <c r="GH1644" s="101">
        <f t="shared" si="743"/>
        <v>1</v>
      </c>
      <c r="GI1644" s="101">
        <f t="shared" si="744"/>
        <v>29</v>
      </c>
      <c r="GJ1644" s="101">
        <f t="shared" si="745"/>
        <v>4.7600000000000003E-2</v>
      </c>
      <c r="GK1644" s="101">
        <f t="shared" si="746"/>
        <v>1</v>
      </c>
      <c r="GL1644" s="101">
        <f t="shared" si="747"/>
        <v>63</v>
      </c>
    </row>
    <row r="1645" spans="170:194" ht="16.5" x14ac:dyDescent="0.2">
      <c r="FN1645" s="101">
        <v>1640</v>
      </c>
      <c r="FO1645" s="101">
        <f t="shared" si="732"/>
        <v>36</v>
      </c>
      <c r="FP1645" s="101">
        <f t="shared" si="725"/>
        <v>21</v>
      </c>
      <c r="FQ1645" s="14">
        <f t="shared" si="726"/>
        <v>4</v>
      </c>
      <c r="FR1645" s="101" t="str">
        <f t="shared" si="733"/>
        <v>秦琼专属武器-魂珠-4 9级</v>
      </c>
      <c r="FS1645" s="101">
        <f t="shared" si="734"/>
        <v>4</v>
      </c>
      <c r="FT1645" s="101">
        <f t="shared" si="735"/>
        <v>9</v>
      </c>
      <c r="FU1645" s="101" t="str">
        <f t="shared" si="727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728"/>
        <v>专属强化石2</v>
      </c>
      <c r="FX1645" s="101">
        <f t="shared" si="729"/>
        <v>16</v>
      </c>
      <c r="FY1645" s="101" t="str">
        <f t="shared" si="730"/>
        <v>专属强化石3</v>
      </c>
      <c r="FZ1645" s="101">
        <f t="shared" si="731"/>
        <v>6</v>
      </c>
      <c r="GA1645" s="101">
        <f t="shared" si="736"/>
        <v>0.02</v>
      </c>
      <c r="GB1645" s="101">
        <f t="shared" si="737"/>
        <v>1</v>
      </c>
      <c r="GC1645" s="101">
        <f t="shared" si="738"/>
        <v>68</v>
      </c>
      <c r="GD1645" s="101">
        <f t="shared" si="739"/>
        <v>0</v>
      </c>
      <c r="GE1645" s="101">
        <f t="shared" si="740"/>
        <v>1</v>
      </c>
      <c r="GF1645" s="101">
        <f t="shared" si="741"/>
        <v>16</v>
      </c>
      <c r="GG1645" s="101">
        <f t="shared" si="742"/>
        <v>1.0999999999999999E-2</v>
      </c>
      <c r="GH1645" s="101">
        <f t="shared" si="743"/>
        <v>1</v>
      </c>
      <c r="GI1645" s="101">
        <f t="shared" si="744"/>
        <v>32</v>
      </c>
      <c r="GJ1645" s="101">
        <f t="shared" si="745"/>
        <v>4.4200000000000003E-2</v>
      </c>
      <c r="GK1645" s="101">
        <f t="shared" si="746"/>
        <v>1</v>
      </c>
      <c r="GL1645" s="101">
        <f t="shared" si="747"/>
        <v>68</v>
      </c>
    </row>
    <row r="1646" spans="170:194" ht="16.5" x14ac:dyDescent="0.2">
      <c r="FN1646" s="101">
        <v>1641</v>
      </c>
      <c r="FO1646" s="101">
        <f t="shared" si="732"/>
        <v>0</v>
      </c>
      <c r="FP1646" s="101">
        <f t="shared" si="725"/>
        <v>21</v>
      </c>
      <c r="FQ1646" s="14">
        <f t="shared" si="726"/>
        <v>4</v>
      </c>
      <c r="FR1646" s="101" t="str">
        <f t="shared" si="733"/>
        <v>秦琼专属武器-魂珠-5 0级</v>
      </c>
      <c r="FS1646" s="101">
        <f t="shared" si="734"/>
        <v>5</v>
      </c>
      <c r="FT1646" s="101">
        <f t="shared" si="735"/>
        <v>0</v>
      </c>
      <c r="FU1646" s="101" t="str">
        <f t="shared" si="727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728"/>
        <v/>
      </c>
      <c r="FX1646" s="101" t="str">
        <f t="shared" si="729"/>
        <v/>
      </c>
      <c r="FY1646" s="101" t="str">
        <f t="shared" si="730"/>
        <v/>
      </c>
      <c r="FZ1646" s="101" t="str">
        <f t="shared" si="731"/>
        <v/>
      </c>
      <c r="GA1646" s="101" t="str">
        <f t="shared" si="736"/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1"/>
        <v/>
      </c>
      <c r="GG1646" s="101" t="str">
        <f t="shared" si="742"/>
        <v/>
      </c>
      <c r="GH1646" s="101" t="str">
        <f t="shared" si="743"/>
        <v/>
      </c>
      <c r="GI1646" s="101" t="str">
        <f t="shared" si="744"/>
        <v/>
      </c>
      <c r="GJ1646" s="101" t="str">
        <f t="shared" si="745"/>
        <v/>
      </c>
      <c r="GK1646" s="101" t="str">
        <f t="shared" si="746"/>
        <v/>
      </c>
      <c r="GL1646" s="101" t="str">
        <f t="shared" si="747"/>
        <v/>
      </c>
    </row>
    <row r="1647" spans="170:194" ht="16.5" x14ac:dyDescent="0.2">
      <c r="FN1647" s="101">
        <v>1642</v>
      </c>
      <c r="FO1647" s="101">
        <f t="shared" si="732"/>
        <v>37</v>
      </c>
      <c r="FP1647" s="101">
        <f t="shared" si="725"/>
        <v>21</v>
      </c>
      <c r="FQ1647" s="14">
        <f t="shared" si="726"/>
        <v>4</v>
      </c>
      <c r="FR1647" s="101" t="str">
        <f t="shared" si="733"/>
        <v>秦琼专属武器-魂珠-5 1级</v>
      </c>
      <c r="FS1647" s="101">
        <f t="shared" si="734"/>
        <v>5</v>
      </c>
      <c r="FT1647" s="101">
        <f t="shared" si="735"/>
        <v>1</v>
      </c>
      <c r="FU1647" s="101" t="str">
        <f t="shared" si="727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728"/>
        <v>专属强化石2</v>
      </c>
      <c r="FX1647" s="101">
        <f t="shared" si="729"/>
        <v>3</v>
      </c>
      <c r="FY1647" s="101" t="str">
        <f t="shared" si="730"/>
        <v>专属强化石3</v>
      </c>
      <c r="FZ1647" s="101">
        <f t="shared" si="731"/>
        <v>2</v>
      </c>
      <c r="GA1647" s="101">
        <f t="shared" si="736"/>
        <v>0.2</v>
      </c>
      <c r="GB1647" s="101">
        <f t="shared" si="737"/>
        <v>1</v>
      </c>
      <c r="GC1647" s="101">
        <f t="shared" si="738"/>
        <v>7</v>
      </c>
      <c r="GD1647" s="101">
        <f t="shared" si="739"/>
        <v>0</v>
      </c>
      <c r="GE1647" s="101">
        <f t="shared" si="740"/>
        <v>1</v>
      </c>
      <c r="GF1647" s="101">
        <f t="shared" si="741"/>
        <v>2</v>
      </c>
      <c r="GG1647" s="101">
        <f t="shared" si="742"/>
        <v>0.1012</v>
      </c>
      <c r="GH1647" s="101">
        <f t="shared" si="743"/>
        <v>1</v>
      </c>
      <c r="GI1647" s="101">
        <f t="shared" si="744"/>
        <v>3</v>
      </c>
      <c r="GJ1647" s="101">
        <f t="shared" si="745"/>
        <v>0.40479999999999999</v>
      </c>
      <c r="GK1647" s="101">
        <f t="shared" si="746"/>
        <v>1</v>
      </c>
      <c r="GL1647" s="101">
        <f t="shared" si="747"/>
        <v>7</v>
      </c>
    </row>
    <row r="1648" spans="170:194" ht="16.5" x14ac:dyDescent="0.2">
      <c r="FN1648" s="101">
        <v>1643</v>
      </c>
      <c r="FO1648" s="101">
        <f t="shared" si="732"/>
        <v>38</v>
      </c>
      <c r="FP1648" s="101">
        <f t="shared" si="725"/>
        <v>21</v>
      </c>
      <c r="FQ1648" s="14">
        <f t="shared" si="726"/>
        <v>4</v>
      </c>
      <c r="FR1648" s="101" t="str">
        <f t="shared" si="733"/>
        <v>秦琼专属武器-魂珠-5 2级</v>
      </c>
      <c r="FS1648" s="101">
        <f t="shared" si="734"/>
        <v>5</v>
      </c>
      <c r="FT1648" s="101">
        <f t="shared" si="735"/>
        <v>2</v>
      </c>
      <c r="FU1648" s="101" t="str">
        <f t="shared" si="727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728"/>
        <v>专属强化石2</v>
      </c>
      <c r="FX1648" s="101">
        <f t="shared" si="729"/>
        <v>3</v>
      </c>
      <c r="FY1648" s="101" t="str">
        <f t="shared" si="730"/>
        <v>专属强化石3</v>
      </c>
      <c r="FZ1648" s="101">
        <f t="shared" si="731"/>
        <v>2</v>
      </c>
      <c r="GA1648" s="101">
        <f t="shared" si="736"/>
        <v>0.1</v>
      </c>
      <c r="GB1648" s="101">
        <f t="shared" si="737"/>
        <v>1</v>
      </c>
      <c r="GC1648" s="101">
        <f t="shared" si="738"/>
        <v>15</v>
      </c>
      <c r="GD1648" s="101">
        <f t="shared" si="739"/>
        <v>0</v>
      </c>
      <c r="GE1648" s="101">
        <f t="shared" si="740"/>
        <v>1</v>
      </c>
      <c r="GF1648" s="101">
        <f t="shared" si="741"/>
        <v>3</v>
      </c>
      <c r="GG1648" s="101">
        <f t="shared" si="742"/>
        <v>5.0599999999999999E-2</v>
      </c>
      <c r="GH1648" s="101">
        <f t="shared" si="743"/>
        <v>1</v>
      </c>
      <c r="GI1648" s="101">
        <f t="shared" si="744"/>
        <v>7</v>
      </c>
      <c r="GJ1648" s="101">
        <f t="shared" si="745"/>
        <v>0.2024</v>
      </c>
      <c r="GK1648" s="101">
        <f t="shared" si="746"/>
        <v>1</v>
      </c>
      <c r="GL1648" s="101">
        <f t="shared" si="747"/>
        <v>15</v>
      </c>
    </row>
    <row r="1649" spans="170:194" ht="16.5" x14ac:dyDescent="0.2">
      <c r="FN1649" s="101">
        <v>1644</v>
      </c>
      <c r="FO1649" s="101">
        <f t="shared" si="732"/>
        <v>39</v>
      </c>
      <c r="FP1649" s="101">
        <f t="shared" si="725"/>
        <v>21</v>
      </c>
      <c r="FQ1649" s="14">
        <f t="shared" si="726"/>
        <v>4</v>
      </c>
      <c r="FR1649" s="101" t="str">
        <f t="shared" si="733"/>
        <v>秦琼专属武器-魂珠-5 3级</v>
      </c>
      <c r="FS1649" s="101">
        <f t="shared" si="734"/>
        <v>5</v>
      </c>
      <c r="FT1649" s="101">
        <f t="shared" si="735"/>
        <v>3</v>
      </c>
      <c r="FU1649" s="101" t="str">
        <f t="shared" si="727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728"/>
        <v>专属强化石2</v>
      </c>
      <c r="FX1649" s="101">
        <f t="shared" si="729"/>
        <v>3</v>
      </c>
      <c r="FY1649" s="101" t="str">
        <f t="shared" si="730"/>
        <v>专属强化石3</v>
      </c>
      <c r="FZ1649" s="101">
        <f t="shared" si="731"/>
        <v>2</v>
      </c>
      <c r="GA1649" s="101">
        <f t="shared" si="736"/>
        <v>7.0000000000000007E-2</v>
      </c>
      <c r="GB1649" s="101">
        <f t="shared" si="737"/>
        <v>1</v>
      </c>
      <c r="GC1649" s="101">
        <f t="shared" si="738"/>
        <v>22</v>
      </c>
      <c r="GD1649" s="101">
        <f t="shared" si="739"/>
        <v>0</v>
      </c>
      <c r="GE1649" s="101">
        <f t="shared" si="740"/>
        <v>1</v>
      </c>
      <c r="GF1649" s="101">
        <f t="shared" si="741"/>
        <v>5</v>
      </c>
      <c r="GG1649" s="101">
        <f t="shared" si="742"/>
        <v>3.3700000000000001E-2</v>
      </c>
      <c r="GH1649" s="101">
        <f t="shared" si="743"/>
        <v>1</v>
      </c>
      <c r="GI1649" s="101">
        <f t="shared" si="744"/>
        <v>10</v>
      </c>
      <c r="GJ1649" s="101">
        <f t="shared" si="745"/>
        <v>0.13489999999999999</v>
      </c>
      <c r="GK1649" s="101">
        <f t="shared" si="746"/>
        <v>1</v>
      </c>
      <c r="GL1649" s="101">
        <f t="shared" si="747"/>
        <v>22</v>
      </c>
    </row>
    <row r="1650" spans="170:194" ht="16.5" x14ac:dyDescent="0.2">
      <c r="FN1650" s="101">
        <v>1645</v>
      </c>
      <c r="FO1650" s="101">
        <f t="shared" si="732"/>
        <v>40</v>
      </c>
      <c r="FP1650" s="101">
        <f t="shared" si="725"/>
        <v>21</v>
      </c>
      <c r="FQ1650" s="14">
        <f t="shared" si="726"/>
        <v>4</v>
      </c>
      <c r="FR1650" s="101" t="str">
        <f t="shared" si="733"/>
        <v>秦琼专属武器-魂珠-5 4级</v>
      </c>
      <c r="FS1650" s="101">
        <f t="shared" si="734"/>
        <v>5</v>
      </c>
      <c r="FT1650" s="101">
        <f t="shared" si="735"/>
        <v>4</v>
      </c>
      <c r="FU1650" s="101" t="str">
        <f t="shared" si="727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728"/>
        <v>专属强化石2</v>
      </c>
      <c r="FX1650" s="101">
        <f t="shared" si="729"/>
        <v>5</v>
      </c>
      <c r="FY1650" s="101" t="str">
        <f t="shared" si="730"/>
        <v>专属强化石3</v>
      </c>
      <c r="FZ1650" s="101">
        <f t="shared" si="731"/>
        <v>3</v>
      </c>
      <c r="GA1650" s="101">
        <f t="shared" si="736"/>
        <v>0.06</v>
      </c>
      <c r="GB1650" s="101">
        <f t="shared" si="737"/>
        <v>1</v>
      </c>
      <c r="GC1650" s="101">
        <f t="shared" si="738"/>
        <v>25</v>
      </c>
      <c r="GD1650" s="101">
        <f t="shared" si="739"/>
        <v>0</v>
      </c>
      <c r="GE1650" s="101">
        <f t="shared" si="740"/>
        <v>1</v>
      </c>
      <c r="GF1650" s="101">
        <f t="shared" si="741"/>
        <v>6</v>
      </c>
      <c r="GG1650" s="101">
        <f t="shared" si="742"/>
        <v>3.04E-2</v>
      </c>
      <c r="GH1650" s="101">
        <f t="shared" si="743"/>
        <v>1</v>
      </c>
      <c r="GI1650" s="101">
        <f t="shared" si="744"/>
        <v>12</v>
      </c>
      <c r="GJ1650" s="101">
        <f t="shared" si="745"/>
        <v>0.12139999999999999</v>
      </c>
      <c r="GK1650" s="101">
        <f t="shared" si="746"/>
        <v>1</v>
      </c>
      <c r="GL1650" s="101">
        <f t="shared" si="747"/>
        <v>25</v>
      </c>
    </row>
    <row r="1651" spans="170:194" ht="16.5" x14ac:dyDescent="0.2">
      <c r="FN1651" s="101">
        <v>1646</v>
      </c>
      <c r="FO1651" s="101">
        <f t="shared" si="732"/>
        <v>41</v>
      </c>
      <c r="FP1651" s="101">
        <f t="shared" si="725"/>
        <v>21</v>
      </c>
      <c r="FQ1651" s="14">
        <f t="shared" si="726"/>
        <v>4</v>
      </c>
      <c r="FR1651" s="101" t="str">
        <f t="shared" si="733"/>
        <v>秦琼专属武器-魂珠-5 5级</v>
      </c>
      <c r="FS1651" s="101">
        <f t="shared" si="734"/>
        <v>5</v>
      </c>
      <c r="FT1651" s="101">
        <f t="shared" si="735"/>
        <v>5</v>
      </c>
      <c r="FU1651" s="101" t="str">
        <f t="shared" si="727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728"/>
        <v>专属强化石2</v>
      </c>
      <c r="FX1651" s="101">
        <f t="shared" si="729"/>
        <v>5</v>
      </c>
      <c r="FY1651" s="101" t="str">
        <f t="shared" si="730"/>
        <v>专属强化石3</v>
      </c>
      <c r="FZ1651" s="101">
        <f t="shared" si="731"/>
        <v>3</v>
      </c>
      <c r="GA1651" s="101">
        <f t="shared" si="736"/>
        <v>0.04</v>
      </c>
      <c r="GB1651" s="101">
        <f t="shared" si="737"/>
        <v>1</v>
      </c>
      <c r="GC1651" s="101">
        <f t="shared" si="738"/>
        <v>40</v>
      </c>
      <c r="GD1651" s="101">
        <f t="shared" si="739"/>
        <v>0</v>
      </c>
      <c r="GE1651" s="101">
        <f t="shared" si="740"/>
        <v>1</v>
      </c>
      <c r="GF1651" s="101">
        <f t="shared" si="741"/>
        <v>9</v>
      </c>
      <c r="GG1651" s="101">
        <f t="shared" si="742"/>
        <v>1.9E-2</v>
      </c>
      <c r="GH1651" s="101">
        <f t="shared" si="743"/>
        <v>1</v>
      </c>
      <c r="GI1651" s="101">
        <f t="shared" si="744"/>
        <v>18</v>
      </c>
      <c r="GJ1651" s="101">
        <f t="shared" si="745"/>
        <v>7.5899999999999995E-2</v>
      </c>
      <c r="GK1651" s="101">
        <f t="shared" si="746"/>
        <v>1</v>
      </c>
      <c r="GL1651" s="101">
        <f t="shared" si="747"/>
        <v>40</v>
      </c>
    </row>
    <row r="1652" spans="170:194" ht="16.5" x14ac:dyDescent="0.2">
      <c r="FN1652" s="101">
        <v>1647</v>
      </c>
      <c r="FO1652" s="101">
        <f t="shared" si="732"/>
        <v>42</v>
      </c>
      <c r="FP1652" s="101">
        <f t="shared" si="725"/>
        <v>21</v>
      </c>
      <c r="FQ1652" s="14">
        <f t="shared" si="726"/>
        <v>4</v>
      </c>
      <c r="FR1652" s="101" t="str">
        <f t="shared" si="733"/>
        <v>秦琼专属武器-魂珠-5 6级</v>
      </c>
      <c r="FS1652" s="101">
        <f t="shared" si="734"/>
        <v>5</v>
      </c>
      <c r="FT1652" s="101">
        <f t="shared" si="735"/>
        <v>6</v>
      </c>
      <c r="FU1652" s="101" t="str">
        <f t="shared" si="727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728"/>
        <v>专属强化石2</v>
      </c>
      <c r="FX1652" s="101">
        <f t="shared" si="729"/>
        <v>8</v>
      </c>
      <c r="FY1652" s="101" t="str">
        <f t="shared" si="730"/>
        <v>专属强化石3</v>
      </c>
      <c r="FZ1652" s="101">
        <f t="shared" si="731"/>
        <v>5</v>
      </c>
      <c r="GA1652" s="101">
        <f t="shared" si="736"/>
        <v>0.04</v>
      </c>
      <c r="GB1652" s="101">
        <f t="shared" si="737"/>
        <v>1</v>
      </c>
      <c r="GC1652" s="101">
        <f t="shared" si="738"/>
        <v>39</v>
      </c>
      <c r="GD1652" s="101">
        <f t="shared" si="739"/>
        <v>0</v>
      </c>
      <c r="GE1652" s="101">
        <f t="shared" si="740"/>
        <v>1</v>
      </c>
      <c r="GF1652" s="101">
        <f t="shared" si="741"/>
        <v>9</v>
      </c>
      <c r="GG1652" s="101">
        <f t="shared" si="742"/>
        <v>1.95E-2</v>
      </c>
      <c r="GH1652" s="101">
        <f t="shared" si="743"/>
        <v>1</v>
      </c>
      <c r="GI1652" s="101">
        <f t="shared" si="744"/>
        <v>18</v>
      </c>
      <c r="GJ1652" s="101">
        <f t="shared" si="745"/>
        <v>7.7799999999999994E-2</v>
      </c>
      <c r="GK1652" s="101">
        <f t="shared" si="746"/>
        <v>1</v>
      </c>
      <c r="GL1652" s="101">
        <f t="shared" si="747"/>
        <v>39</v>
      </c>
    </row>
    <row r="1653" spans="170:194" ht="16.5" x14ac:dyDescent="0.2">
      <c r="FN1653" s="101">
        <v>1648</v>
      </c>
      <c r="FO1653" s="101">
        <f t="shared" si="732"/>
        <v>43</v>
      </c>
      <c r="FP1653" s="101">
        <f t="shared" si="725"/>
        <v>21</v>
      </c>
      <c r="FQ1653" s="14">
        <f t="shared" si="726"/>
        <v>4</v>
      </c>
      <c r="FR1653" s="101" t="str">
        <f t="shared" si="733"/>
        <v>秦琼专属武器-魂珠-5 7级</v>
      </c>
      <c r="FS1653" s="101">
        <f t="shared" si="734"/>
        <v>5</v>
      </c>
      <c r="FT1653" s="101">
        <f t="shared" si="735"/>
        <v>7</v>
      </c>
      <c r="FU1653" s="101" t="str">
        <f t="shared" si="727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728"/>
        <v>专属强化石2</v>
      </c>
      <c r="FX1653" s="101">
        <f t="shared" si="729"/>
        <v>8</v>
      </c>
      <c r="FY1653" s="101" t="str">
        <f t="shared" si="730"/>
        <v>专属强化石3</v>
      </c>
      <c r="FZ1653" s="101">
        <f t="shared" si="731"/>
        <v>5</v>
      </c>
      <c r="GA1653" s="101">
        <f t="shared" si="736"/>
        <v>0.02</v>
      </c>
      <c r="GB1653" s="101">
        <f t="shared" si="737"/>
        <v>1</v>
      </c>
      <c r="GC1653" s="101">
        <f t="shared" si="738"/>
        <v>62</v>
      </c>
      <c r="GD1653" s="101">
        <f t="shared" si="739"/>
        <v>0</v>
      </c>
      <c r="GE1653" s="101">
        <f t="shared" si="740"/>
        <v>1</v>
      </c>
      <c r="GF1653" s="101">
        <f t="shared" si="741"/>
        <v>15</v>
      </c>
      <c r="GG1653" s="101">
        <f t="shared" si="742"/>
        <v>1.2E-2</v>
      </c>
      <c r="GH1653" s="101">
        <f t="shared" si="743"/>
        <v>1</v>
      </c>
      <c r="GI1653" s="101">
        <f t="shared" si="744"/>
        <v>29</v>
      </c>
      <c r="GJ1653" s="101">
        <f t="shared" si="745"/>
        <v>4.82E-2</v>
      </c>
      <c r="GK1653" s="101">
        <f t="shared" si="746"/>
        <v>1</v>
      </c>
      <c r="GL1653" s="101">
        <f t="shared" si="747"/>
        <v>62</v>
      </c>
    </row>
    <row r="1654" spans="170:194" ht="16.5" x14ac:dyDescent="0.2">
      <c r="FN1654" s="101">
        <v>1649</v>
      </c>
      <c r="FO1654" s="101">
        <f t="shared" si="732"/>
        <v>44</v>
      </c>
      <c r="FP1654" s="101">
        <f t="shared" si="725"/>
        <v>21</v>
      </c>
      <c r="FQ1654" s="14">
        <f t="shared" si="726"/>
        <v>4</v>
      </c>
      <c r="FR1654" s="101" t="str">
        <f t="shared" si="733"/>
        <v>秦琼专属武器-魂珠-5 8级</v>
      </c>
      <c r="FS1654" s="101">
        <f t="shared" si="734"/>
        <v>5</v>
      </c>
      <c r="FT1654" s="101">
        <f t="shared" si="735"/>
        <v>8</v>
      </c>
      <c r="FU1654" s="101" t="str">
        <f t="shared" si="727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728"/>
        <v>专属强化石2</v>
      </c>
      <c r="FX1654" s="101">
        <f t="shared" si="729"/>
        <v>11</v>
      </c>
      <c r="FY1654" s="101" t="str">
        <f t="shared" si="730"/>
        <v>专属强化石3</v>
      </c>
      <c r="FZ1654" s="101">
        <f t="shared" si="731"/>
        <v>7</v>
      </c>
      <c r="GA1654" s="101">
        <f t="shared" si="736"/>
        <v>0.02</v>
      </c>
      <c r="GB1654" s="101">
        <f t="shared" si="737"/>
        <v>1</v>
      </c>
      <c r="GC1654" s="101">
        <f t="shared" si="738"/>
        <v>72</v>
      </c>
      <c r="GD1654" s="101">
        <f t="shared" si="739"/>
        <v>0</v>
      </c>
      <c r="GE1654" s="101">
        <f t="shared" si="740"/>
        <v>1</v>
      </c>
      <c r="GF1654" s="101">
        <f t="shared" si="741"/>
        <v>17</v>
      </c>
      <c r="GG1654" s="101">
        <f t="shared" si="742"/>
        <v>1.04E-2</v>
      </c>
      <c r="GH1654" s="101">
        <f t="shared" si="743"/>
        <v>1</v>
      </c>
      <c r="GI1654" s="101">
        <f t="shared" si="744"/>
        <v>34</v>
      </c>
      <c r="GJ1654" s="101">
        <f t="shared" si="745"/>
        <v>4.1700000000000001E-2</v>
      </c>
      <c r="GK1654" s="101">
        <f t="shared" si="746"/>
        <v>1</v>
      </c>
      <c r="GL1654" s="101">
        <f t="shared" si="747"/>
        <v>72</v>
      </c>
    </row>
    <row r="1655" spans="170:194" ht="16.5" x14ac:dyDescent="0.2">
      <c r="FN1655" s="101">
        <v>1650</v>
      </c>
      <c r="FO1655" s="101">
        <f t="shared" si="732"/>
        <v>45</v>
      </c>
      <c r="FP1655" s="101">
        <f t="shared" si="725"/>
        <v>21</v>
      </c>
      <c r="FQ1655" s="14">
        <f t="shared" si="726"/>
        <v>4</v>
      </c>
      <c r="FR1655" s="101" t="str">
        <f t="shared" si="733"/>
        <v>秦琼专属武器-魂珠-5 9级</v>
      </c>
      <c r="FS1655" s="101">
        <f t="shared" si="734"/>
        <v>5</v>
      </c>
      <c r="FT1655" s="101">
        <f t="shared" si="735"/>
        <v>9</v>
      </c>
      <c r="FU1655" s="101" t="str">
        <f t="shared" si="727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728"/>
        <v>专属强化石2</v>
      </c>
      <c r="FX1655" s="101">
        <f t="shared" si="729"/>
        <v>14</v>
      </c>
      <c r="FY1655" s="101" t="str">
        <f t="shared" si="730"/>
        <v>专属强化石3</v>
      </c>
      <c r="FZ1655" s="101">
        <f t="shared" si="731"/>
        <v>9</v>
      </c>
      <c r="GA1655" s="101">
        <f t="shared" si="736"/>
        <v>0.02</v>
      </c>
      <c r="GB1655" s="101">
        <f t="shared" si="737"/>
        <v>1</v>
      </c>
      <c r="GC1655" s="101">
        <f t="shared" si="738"/>
        <v>91</v>
      </c>
      <c r="GD1655" s="101">
        <f t="shared" si="739"/>
        <v>0</v>
      </c>
      <c r="GE1655" s="101">
        <f t="shared" si="740"/>
        <v>1</v>
      </c>
      <c r="GF1655" s="101">
        <f t="shared" si="741"/>
        <v>21</v>
      </c>
      <c r="GG1655" s="101">
        <f t="shared" si="742"/>
        <v>8.3000000000000001E-3</v>
      </c>
      <c r="GH1655" s="101">
        <f t="shared" si="743"/>
        <v>1</v>
      </c>
      <c r="GI1655" s="101">
        <f t="shared" si="744"/>
        <v>42</v>
      </c>
      <c r="GJ1655" s="101">
        <f t="shared" si="745"/>
        <v>3.3099999999999997E-2</v>
      </c>
      <c r="GK1655" s="101">
        <f t="shared" si="746"/>
        <v>1</v>
      </c>
      <c r="GL1655" s="101">
        <f t="shared" si="747"/>
        <v>91</v>
      </c>
    </row>
    <row r="1656" spans="170:194" ht="16.5" x14ac:dyDescent="0.2">
      <c r="FN1656" s="101">
        <v>1651</v>
      </c>
      <c r="FO1656" s="101">
        <f t="shared" si="732"/>
        <v>0</v>
      </c>
      <c r="FP1656" s="101">
        <f t="shared" si="725"/>
        <v>21</v>
      </c>
      <c r="FQ1656" s="14">
        <f t="shared" si="726"/>
        <v>4</v>
      </c>
      <c r="FR1656" s="101" t="str">
        <f t="shared" si="733"/>
        <v>秦琼专属武器-魂珠-6 0级</v>
      </c>
      <c r="FS1656" s="101">
        <f t="shared" si="734"/>
        <v>6</v>
      </c>
      <c r="FT1656" s="101">
        <f t="shared" si="735"/>
        <v>0</v>
      </c>
      <c r="FU1656" s="101" t="str">
        <f t="shared" si="727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728"/>
        <v/>
      </c>
      <c r="FX1656" s="101" t="str">
        <f t="shared" si="729"/>
        <v/>
      </c>
      <c r="FY1656" s="101" t="str">
        <f t="shared" si="730"/>
        <v/>
      </c>
      <c r="FZ1656" s="101" t="str">
        <f t="shared" si="731"/>
        <v/>
      </c>
      <c r="GA1656" s="101" t="str">
        <f t="shared" si="736"/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1"/>
        <v/>
      </c>
      <c r="GG1656" s="101" t="str">
        <f t="shared" si="742"/>
        <v/>
      </c>
      <c r="GH1656" s="101" t="str">
        <f t="shared" si="743"/>
        <v/>
      </c>
      <c r="GI1656" s="101" t="str">
        <f t="shared" si="744"/>
        <v/>
      </c>
      <c r="GJ1656" s="101" t="str">
        <f t="shared" si="745"/>
        <v/>
      </c>
      <c r="GK1656" s="101" t="str">
        <f t="shared" si="746"/>
        <v/>
      </c>
      <c r="GL1656" s="101" t="str">
        <f t="shared" si="747"/>
        <v/>
      </c>
    </row>
    <row r="1657" spans="170:194" ht="16.5" x14ac:dyDescent="0.2">
      <c r="FN1657" s="101">
        <v>1652</v>
      </c>
      <c r="FO1657" s="101">
        <f t="shared" si="732"/>
        <v>46</v>
      </c>
      <c r="FP1657" s="101">
        <f t="shared" si="725"/>
        <v>21</v>
      </c>
      <c r="FQ1657" s="14">
        <f t="shared" si="726"/>
        <v>4</v>
      </c>
      <c r="FR1657" s="101" t="str">
        <f t="shared" si="733"/>
        <v>秦琼专属武器-魂珠-6 1级</v>
      </c>
      <c r="FS1657" s="101">
        <f t="shared" si="734"/>
        <v>6</v>
      </c>
      <c r="FT1657" s="101">
        <f t="shared" si="735"/>
        <v>1</v>
      </c>
      <c r="FU1657" s="101" t="str">
        <f t="shared" si="727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728"/>
        <v>专属强化石3</v>
      </c>
      <c r="FX1657" s="101">
        <f t="shared" si="729"/>
        <v>5</v>
      </c>
      <c r="FY1657" s="101" t="str">
        <f t="shared" si="730"/>
        <v>专属强化石4</v>
      </c>
      <c r="FZ1657" s="101">
        <f t="shared" si="731"/>
        <v>1</v>
      </c>
      <c r="GA1657" s="101">
        <f t="shared" si="736"/>
        <v>0.17</v>
      </c>
      <c r="GB1657" s="101">
        <f t="shared" si="737"/>
        <v>1</v>
      </c>
      <c r="GC1657" s="101">
        <f t="shared" si="738"/>
        <v>9</v>
      </c>
      <c r="GD1657" s="101">
        <f t="shared" si="739"/>
        <v>0</v>
      </c>
      <c r="GE1657" s="101">
        <f t="shared" si="740"/>
        <v>1</v>
      </c>
      <c r="GF1657" s="101">
        <f t="shared" si="741"/>
        <v>2</v>
      </c>
      <c r="GG1657" s="101">
        <f t="shared" si="742"/>
        <v>8.2900000000000001E-2</v>
      </c>
      <c r="GH1657" s="101">
        <f t="shared" si="743"/>
        <v>1</v>
      </c>
      <c r="GI1657" s="101">
        <f t="shared" si="744"/>
        <v>4</v>
      </c>
      <c r="GJ1657" s="101">
        <f t="shared" si="745"/>
        <v>0.33139999999999997</v>
      </c>
      <c r="GK1657" s="101">
        <f t="shared" si="746"/>
        <v>1</v>
      </c>
      <c r="GL1657" s="101">
        <f t="shared" si="747"/>
        <v>9</v>
      </c>
    </row>
    <row r="1658" spans="170:194" ht="16.5" x14ac:dyDescent="0.2">
      <c r="FN1658" s="101">
        <v>1653</v>
      </c>
      <c r="FO1658" s="101">
        <f t="shared" si="732"/>
        <v>47</v>
      </c>
      <c r="FP1658" s="101">
        <f t="shared" si="725"/>
        <v>21</v>
      </c>
      <c r="FQ1658" s="14">
        <f t="shared" si="726"/>
        <v>4</v>
      </c>
      <c r="FR1658" s="101" t="str">
        <f t="shared" si="733"/>
        <v>秦琼专属武器-魂珠-6 2级</v>
      </c>
      <c r="FS1658" s="101">
        <f t="shared" si="734"/>
        <v>6</v>
      </c>
      <c r="FT1658" s="101">
        <f t="shared" si="735"/>
        <v>2</v>
      </c>
      <c r="FU1658" s="101" t="str">
        <f t="shared" si="727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728"/>
        <v>专属强化石3</v>
      </c>
      <c r="FX1658" s="101">
        <f t="shared" si="729"/>
        <v>10</v>
      </c>
      <c r="FY1658" s="101" t="str">
        <f t="shared" si="730"/>
        <v>专属强化石4</v>
      </c>
      <c r="FZ1658" s="101">
        <f t="shared" si="731"/>
        <v>2</v>
      </c>
      <c r="GA1658" s="101">
        <f t="shared" si="736"/>
        <v>0.17</v>
      </c>
      <c r="GB1658" s="101">
        <f t="shared" si="737"/>
        <v>1</v>
      </c>
      <c r="GC1658" s="101">
        <f t="shared" si="738"/>
        <v>9</v>
      </c>
      <c r="GD1658" s="101">
        <f t="shared" si="739"/>
        <v>0</v>
      </c>
      <c r="GE1658" s="101">
        <f t="shared" si="740"/>
        <v>1</v>
      </c>
      <c r="GF1658" s="101">
        <f t="shared" si="741"/>
        <v>2</v>
      </c>
      <c r="GG1658" s="101">
        <f t="shared" si="742"/>
        <v>8.2900000000000001E-2</v>
      </c>
      <c r="GH1658" s="101">
        <f t="shared" si="743"/>
        <v>1</v>
      </c>
      <c r="GI1658" s="101">
        <f t="shared" si="744"/>
        <v>4</v>
      </c>
      <c r="GJ1658" s="101">
        <f t="shared" si="745"/>
        <v>0.33139999999999997</v>
      </c>
      <c r="GK1658" s="101">
        <f t="shared" si="746"/>
        <v>1</v>
      </c>
      <c r="GL1658" s="101">
        <f t="shared" si="747"/>
        <v>9</v>
      </c>
    </row>
    <row r="1659" spans="170:194" ht="16.5" x14ac:dyDescent="0.2">
      <c r="FN1659" s="101">
        <v>1654</v>
      </c>
      <c r="FO1659" s="101">
        <f t="shared" si="732"/>
        <v>48</v>
      </c>
      <c r="FP1659" s="101">
        <f t="shared" si="725"/>
        <v>21</v>
      </c>
      <c r="FQ1659" s="14">
        <f t="shared" si="726"/>
        <v>4</v>
      </c>
      <c r="FR1659" s="101" t="str">
        <f t="shared" si="733"/>
        <v>秦琼专属武器-魂珠-6 3级</v>
      </c>
      <c r="FS1659" s="101">
        <f t="shared" si="734"/>
        <v>6</v>
      </c>
      <c r="FT1659" s="101">
        <f t="shared" si="735"/>
        <v>3</v>
      </c>
      <c r="FU1659" s="101" t="str">
        <f t="shared" si="727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728"/>
        <v>专属强化石3</v>
      </c>
      <c r="FX1659" s="101">
        <f t="shared" si="729"/>
        <v>10</v>
      </c>
      <c r="FY1659" s="101" t="str">
        <f t="shared" si="730"/>
        <v>专属强化石4</v>
      </c>
      <c r="FZ1659" s="101">
        <f t="shared" si="731"/>
        <v>2</v>
      </c>
      <c r="GA1659" s="101">
        <f t="shared" si="736"/>
        <v>0.11</v>
      </c>
      <c r="GB1659" s="101">
        <f t="shared" si="737"/>
        <v>1</v>
      </c>
      <c r="GC1659" s="101">
        <f t="shared" si="738"/>
        <v>14</v>
      </c>
      <c r="GD1659" s="101">
        <f t="shared" si="739"/>
        <v>0</v>
      </c>
      <c r="GE1659" s="101">
        <f t="shared" si="740"/>
        <v>1</v>
      </c>
      <c r="GF1659" s="101">
        <f t="shared" si="741"/>
        <v>3</v>
      </c>
      <c r="GG1659" s="101">
        <f t="shared" si="742"/>
        <v>5.5199999999999999E-2</v>
      </c>
      <c r="GH1659" s="101">
        <f t="shared" si="743"/>
        <v>1</v>
      </c>
      <c r="GI1659" s="101">
        <f t="shared" si="744"/>
        <v>6</v>
      </c>
      <c r="GJ1659" s="101">
        <f t="shared" si="745"/>
        <v>0.221</v>
      </c>
      <c r="GK1659" s="101">
        <f t="shared" si="746"/>
        <v>1</v>
      </c>
      <c r="GL1659" s="101">
        <f t="shared" si="747"/>
        <v>14</v>
      </c>
    </row>
    <row r="1660" spans="170:194" ht="16.5" x14ac:dyDescent="0.2">
      <c r="FN1660" s="101">
        <v>1655</v>
      </c>
      <c r="FO1660" s="101">
        <f t="shared" si="732"/>
        <v>49</v>
      </c>
      <c r="FP1660" s="101">
        <f t="shared" si="725"/>
        <v>21</v>
      </c>
      <c r="FQ1660" s="14">
        <f t="shared" si="726"/>
        <v>4</v>
      </c>
      <c r="FR1660" s="101" t="str">
        <f t="shared" si="733"/>
        <v>秦琼专属武器-魂珠-6 4级</v>
      </c>
      <c r="FS1660" s="101">
        <f t="shared" si="734"/>
        <v>6</v>
      </c>
      <c r="FT1660" s="101">
        <f t="shared" si="735"/>
        <v>4</v>
      </c>
      <c r="FU1660" s="101" t="str">
        <f t="shared" si="727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728"/>
        <v>专属强化石3</v>
      </c>
      <c r="FX1660" s="101">
        <f t="shared" si="729"/>
        <v>15</v>
      </c>
      <c r="FY1660" s="101" t="str">
        <f t="shared" si="730"/>
        <v>专属强化石4</v>
      </c>
      <c r="FZ1660" s="101">
        <f t="shared" si="731"/>
        <v>3</v>
      </c>
      <c r="GA1660" s="101">
        <f t="shared" si="736"/>
        <v>0.1</v>
      </c>
      <c r="GB1660" s="101">
        <f t="shared" si="737"/>
        <v>1</v>
      </c>
      <c r="GC1660" s="101">
        <f t="shared" si="738"/>
        <v>15</v>
      </c>
      <c r="GD1660" s="101">
        <f t="shared" si="739"/>
        <v>0</v>
      </c>
      <c r="GE1660" s="101">
        <f t="shared" si="740"/>
        <v>1</v>
      </c>
      <c r="GF1660" s="101">
        <f t="shared" si="741"/>
        <v>4</v>
      </c>
      <c r="GG1660" s="101">
        <f t="shared" si="742"/>
        <v>4.9700000000000001E-2</v>
      </c>
      <c r="GH1660" s="101">
        <f t="shared" si="743"/>
        <v>1</v>
      </c>
      <c r="GI1660" s="101">
        <f t="shared" si="744"/>
        <v>7</v>
      </c>
      <c r="GJ1660" s="101">
        <f t="shared" si="745"/>
        <v>0.19889999999999999</v>
      </c>
      <c r="GK1660" s="101">
        <f t="shared" si="746"/>
        <v>1</v>
      </c>
      <c r="GL1660" s="101">
        <f t="shared" si="747"/>
        <v>15</v>
      </c>
    </row>
    <row r="1661" spans="170:194" ht="16.5" x14ac:dyDescent="0.2">
      <c r="FN1661" s="101">
        <v>1656</v>
      </c>
      <c r="FO1661" s="101">
        <f t="shared" si="732"/>
        <v>50</v>
      </c>
      <c r="FP1661" s="101">
        <f t="shared" si="725"/>
        <v>21</v>
      </c>
      <c r="FQ1661" s="14">
        <f t="shared" si="726"/>
        <v>4</v>
      </c>
      <c r="FR1661" s="101" t="str">
        <f t="shared" si="733"/>
        <v>秦琼专属武器-魂珠-6 5级</v>
      </c>
      <c r="FS1661" s="101">
        <f t="shared" si="734"/>
        <v>6</v>
      </c>
      <c r="FT1661" s="101">
        <f t="shared" si="735"/>
        <v>5</v>
      </c>
      <c r="FU1661" s="101" t="str">
        <f t="shared" si="727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728"/>
        <v>专属强化石3</v>
      </c>
      <c r="FX1661" s="101">
        <f t="shared" si="729"/>
        <v>15</v>
      </c>
      <c r="FY1661" s="101" t="str">
        <f t="shared" si="730"/>
        <v>专属强化石4</v>
      </c>
      <c r="FZ1661" s="101">
        <f t="shared" si="731"/>
        <v>3</v>
      </c>
      <c r="GA1661" s="101">
        <f t="shared" si="736"/>
        <v>0.06</v>
      </c>
      <c r="GB1661" s="101">
        <f t="shared" si="737"/>
        <v>1</v>
      </c>
      <c r="GC1661" s="101">
        <f t="shared" si="738"/>
        <v>24</v>
      </c>
      <c r="GD1661" s="101">
        <f t="shared" si="739"/>
        <v>0</v>
      </c>
      <c r="GE1661" s="101">
        <f t="shared" si="740"/>
        <v>1</v>
      </c>
      <c r="GF1661" s="101">
        <f t="shared" si="741"/>
        <v>6</v>
      </c>
      <c r="GG1661" s="101">
        <f t="shared" si="742"/>
        <v>3.1099999999999999E-2</v>
      </c>
      <c r="GH1661" s="101">
        <f t="shared" si="743"/>
        <v>1</v>
      </c>
      <c r="GI1661" s="101">
        <f t="shared" si="744"/>
        <v>11</v>
      </c>
      <c r="GJ1661" s="101">
        <f t="shared" si="745"/>
        <v>0.12429999999999999</v>
      </c>
      <c r="GK1661" s="101">
        <f t="shared" si="746"/>
        <v>1</v>
      </c>
      <c r="GL1661" s="101">
        <f t="shared" si="747"/>
        <v>24</v>
      </c>
    </row>
    <row r="1662" spans="170:194" ht="16.5" x14ac:dyDescent="0.2">
      <c r="FN1662" s="101">
        <v>1657</v>
      </c>
      <c r="FO1662" s="101">
        <f t="shared" si="732"/>
        <v>51</v>
      </c>
      <c r="FP1662" s="101">
        <f t="shared" si="725"/>
        <v>21</v>
      </c>
      <c r="FQ1662" s="14">
        <f t="shared" si="726"/>
        <v>4</v>
      </c>
      <c r="FR1662" s="101" t="str">
        <f t="shared" si="733"/>
        <v>秦琼专属武器-魂珠-6 6级</v>
      </c>
      <c r="FS1662" s="101">
        <f t="shared" si="734"/>
        <v>6</v>
      </c>
      <c r="FT1662" s="101">
        <f t="shared" si="735"/>
        <v>6</v>
      </c>
      <c r="FU1662" s="101" t="str">
        <f t="shared" si="727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728"/>
        <v>专属强化石3</v>
      </c>
      <c r="FX1662" s="101">
        <f t="shared" si="729"/>
        <v>20</v>
      </c>
      <c r="FY1662" s="101" t="str">
        <f t="shared" si="730"/>
        <v>专属强化石4</v>
      </c>
      <c r="FZ1662" s="101">
        <f t="shared" si="731"/>
        <v>4</v>
      </c>
      <c r="GA1662" s="101">
        <f t="shared" si="736"/>
        <v>0.05</v>
      </c>
      <c r="GB1662" s="101">
        <f t="shared" si="737"/>
        <v>1</v>
      </c>
      <c r="GC1662" s="101">
        <f t="shared" si="738"/>
        <v>29</v>
      </c>
      <c r="GD1662" s="101">
        <f t="shared" si="739"/>
        <v>0</v>
      </c>
      <c r="GE1662" s="101">
        <f t="shared" si="740"/>
        <v>1</v>
      </c>
      <c r="GF1662" s="101">
        <f t="shared" si="741"/>
        <v>7</v>
      </c>
      <c r="GG1662" s="101">
        <f t="shared" si="742"/>
        <v>2.5499999999999998E-2</v>
      </c>
      <c r="GH1662" s="101">
        <f t="shared" si="743"/>
        <v>1</v>
      </c>
      <c r="GI1662" s="101">
        <f t="shared" si="744"/>
        <v>14</v>
      </c>
      <c r="GJ1662" s="101">
        <f t="shared" si="745"/>
        <v>0.10199999999999999</v>
      </c>
      <c r="GK1662" s="101">
        <f t="shared" si="746"/>
        <v>1</v>
      </c>
      <c r="GL1662" s="101">
        <f t="shared" si="747"/>
        <v>29</v>
      </c>
    </row>
    <row r="1663" spans="170:194" ht="16.5" x14ac:dyDescent="0.2">
      <c r="FN1663" s="101">
        <v>1658</v>
      </c>
      <c r="FO1663" s="101">
        <f t="shared" si="732"/>
        <v>52</v>
      </c>
      <c r="FP1663" s="101">
        <f t="shared" si="725"/>
        <v>21</v>
      </c>
      <c r="FQ1663" s="14">
        <f t="shared" si="726"/>
        <v>4</v>
      </c>
      <c r="FR1663" s="101" t="str">
        <f t="shared" si="733"/>
        <v>秦琼专属武器-魂珠-6 7级</v>
      </c>
      <c r="FS1663" s="101">
        <f t="shared" si="734"/>
        <v>6</v>
      </c>
      <c r="FT1663" s="101">
        <f t="shared" si="735"/>
        <v>7</v>
      </c>
      <c r="FU1663" s="101" t="str">
        <f t="shared" si="727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728"/>
        <v>专属强化石3</v>
      </c>
      <c r="FX1663" s="101">
        <f t="shared" si="729"/>
        <v>25</v>
      </c>
      <c r="FY1663" s="101" t="str">
        <f t="shared" si="730"/>
        <v>专属强化石4</v>
      </c>
      <c r="FZ1663" s="101">
        <f t="shared" si="731"/>
        <v>5</v>
      </c>
      <c r="GA1663" s="101">
        <f t="shared" si="736"/>
        <v>0.04</v>
      </c>
      <c r="GB1663" s="101">
        <f t="shared" si="737"/>
        <v>1</v>
      </c>
      <c r="GC1663" s="101">
        <f t="shared" si="738"/>
        <v>38</v>
      </c>
      <c r="GD1663" s="101">
        <f t="shared" si="739"/>
        <v>0</v>
      </c>
      <c r="GE1663" s="101">
        <f t="shared" si="740"/>
        <v>1</v>
      </c>
      <c r="GF1663" s="101">
        <f t="shared" si="741"/>
        <v>9</v>
      </c>
      <c r="GG1663" s="101">
        <f t="shared" si="742"/>
        <v>1.9699999999999999E-2</v>
      </c>
      <c r="GH1663" s="101">
        <f t="shared" si="743"/>
        <v>1</v>
      </c>
      <c r="GI1663" s="101">
        <f t="shared" si="744"/>
        <v>18</v>
      </c>
      <c r="GJ1663" s="101">
        <f t="shared" si="745"/>
        <v>7.8899999999999998E-2</v>
      </c>
      <c r="GK1663" s="101">
        <f t="shared" si="746"/>
        <v>1</v>
      </c>
      <c r="GL1663" s="101">
        <f t="shared" si="747"/>
        <v>38</v>
      </c>
    </row>
    <row r="1664" spans="170:194" ht="16.5" x14ac:dyDescent="0.2">
      <c r="FN1664" s="101">
        <v>1659</v>
      </c>
      <c r="FO1664" s="101">
        <f t="shared" si="732"/>
        <v>53</v>
      </c>
      <c r="FP1664" s="101">
        <f t="shared" si="725"/>
        <v>21</v>
      </c>
      <c r="FQ1664" s="14">
        <f t="shared" si="726"/>
        <v>4</v>
      </c>
      <c r="FR1664" s="101" t="str">
        <f t="shared" si="733"/>
        <v>秦琼专属武器-魂珠-6 8级</v>
      </c>
      <c r="FS1664" s="101">
        <f t="shared" si="734"/>
        <v>6</v>
      </c>
      <c r="FT1664" s="101">
        <f t="shared" si="735"/>
        <v>8</v>
      </c>
      <c r="FU1664" s="101" t="str">
        <f t="shared" si="727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728"/>
        <v>专属强化石3</v>
      </c>
      <c r="FX1664" s="101">
        <f t="shared" si="729"/>
        <v>35</v>
      </c>
      <c r="FY1664" s="101" t="str">
        <f t="shared" si="730"/>
        <v>专属强化石4</v>
      </c>
      <c r="FZ1664" s="101">
        <f t="shared" si="731"/>
        <v>7</v>
      </c>
      <c r="GA1664" s="101">
        <f t="shared" si="736"/>
        <v>0.03</v>
      </c>
      <c r="GB1664" s="101">
        <f t="shared" si="737"/>
        <v>1</v>
      </c>
      <c r="GC1664" s="101">
        <f t="shared" si="738"/>
        <v>44</v>
      </c>
      <c r="GD1664" s="101">
        <f t="shared" si="739"/>
        <v>0</v>
      </c>
      <c r="GE1664" s="101">
        <f t="shared" si="740"/>
        <v>1</v>
      </c>
      <c r="GF1664" s="101">
        <f t="shared" si="741"/>
        <v>10</v>
      </c>
      <c r="GG1664" s="101">
        <f t="shared" si="742"/>
        <v>1.7100000000000001E-2</v>
      </c>
      <c r="GH1664" s="101">
        <f t="shared" si="743"/>
        <v>1</v>
      </c>
      <c r="GI1664" s="101">
        <f t="shared" si="744"/>
        <v>21</v>
      </c>
      <c r="GJ1664" s="101">
        <f t="shared" si="745"/>
        <v>6.8199999999999997E-2</v>
      </c>
      <c r="GK1664" s="101">
        <f t="shared" si="746"/>
        <v>1</v>
      </c>
      <c r="GL1664" s="101">
        <f t="shared" si="747"/>
        <v>44</v>
      </c>
    </row>
    <row r="1665" spans="170:194" ht="16.5" x14ac:dyDescent="0.2">
      <c r="FN1665" s="101">
        <v>1660</v>
      </c>
      <c r="FO1665" s="101">
        <f t="shared" si="732"/>
        <v>54</v>
      </c>
      <c r="FP1665" s="101">
        <f t="shared" si="725"/>
        <v>21</v>
      </c>
      <c r="FQ1665" s="14">
        <f t="shared" si="726"/>
        <v>4</v>
      </c>
      <c r="FR1665" s="101" t="str">
        <f t="shared" si="733"/>
        <v>秦琼专属武器-魂珠-6 9级</v>
      </c>
      <c r="FS1665" s="101">
        <f t="shared" si="734"/>
        <v>6</v>
      </c>
      <c r="FT1665" s="101">
        <f t="shared" si="735"/>
        <v>9</v>
      </c>
      <c r="FU1665" s="101" t="str">
        <f t="shared" si="727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728"/>
        <v>专属强化石3</v>
      </c>
      <c r="FX1665" s="101">
        <f t="shared" si="729"/>
        <v>40</v>
      </c>
      <c r="FY1665" s="101" t="str">
        <f t="shared" si="730"/>
        <v>专属强化石4</v>
      </c>
      <c r="FZ1665" s="101">
        <f t="shared" si="731"/>
        <v>8</v>
      </c>
      <c r="GA1665" s="101">
        <f t="shared" si="736"/>
        <v>0.02</v>
      </c>
      <c r="GB1665" s="101">
        <f t="shared" si="737"/>
        <v>1</v>
      </c>
      <c r="GC1665" s="101">
        <f t="shared" si="738"/>
        <v>62</v>
      </c>
      <c r="GD1665" s="101">
        <f t="shared" si="739"/>
        <v>0</v>
      </c>
      <c r="GE1665" s="101">
        <f t="shared" si="740"/>
        <v>1</v>
      </c>
      <c r="GF1665" s="101">
        <f t="shared" si="741"/>
        <v>15</v>
      </c>
      <c r="GG1665" s="101">
        <f t="shared" si="742"/>
        <v>1.21E-2</v>
      </c>
      <c r="GH1665" s="101">
        <f t="shared" si="743"/>
        <v>1</v>
      </c>
      <c r="GI1665" s="101">
        <f t="shared" si="744"/>
        <v>29</v>
      </c>
      <c r="GJ1665" s="101">
        <f t="shared" si="745"/>
        <v>4.82E-2</v>
      </c>
      <c r="GK1665" s="101">
        <f t="shared" si="746"/>
        <v>1</v>
      </c>
      <c r="GL1665" s="101">
        <f t="shared" si="747"/>
        <v>62</v>
      </c>
    </row>
    <row r="1666" spans="170:194" ht="16.5" x14ac:dyDescent="0.2">
      <c r="FN1666" s="101">
        <v>1661</v>
      </c>
      <c r="FO1666" s="101">
        <f t="shared" si="732"/>
        <v>0</v>
      </c>
      <c r="FP1666" s="101">
        <f t="shared" si="725"/>
        <v>21</v>
      </c>
      <c r="FQ1666" s="14">
        <f t="shared" si="726"/>
        <v>4</v>
      </c>
      <c r="FR1666" s="101" t="str">
        <f t="shared" si="733"/>
        <v>秦琼专属武器-魂珠-7 0级</v>
      </c>
      <c r="FS1666" s="101">
        <f t="shared" si="734"/>
        <v>7</v>
      </c>
      <c r="FT1666" s="101">
        <f t="shared" si="735"/>
        <v>0</v>
      </c>
      <c r="FU1666" s="101" t="str">
        <f t="shared" si="727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728"/>
        <v/>
      </c>
      <c r="FX1666" s="101" t="str">
        <f t="shared" si="729"/>
        <v/>
      </c>
      <c r="FY1666" s="101" t="str">
        <f t="shared" si="730"/>
        <v/>
      </c>
      <c r="FZ1666" s="101" t="str">
        <f t="shared" si="731"/>
        <v/>
      </c>
      <c r="GA1666" s="101" t="str">
        <f t="shared" si="736"/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1"/>
        <v/>
      </c>
      <c r="GG1666" s="101" t="str">
        <f t="shared" si="742"/>
        <v/>
      </c>
      <c r="GH1666" s="101" t="str">
        <f t="shared" si="743"/>
        <v/>
      </c>
      <c r="GI1666" s="101" t="str">
        <f t="shared" si="744"/>
        <v/>
      </c>
      <c r="GJ1666" s="101" t="str">
        <f t="shared" si="745"/>
        <v/>
      </c>
      <c r="GK1666" s="101" t="str">
        <f t="shared" si="746"/>
        <v/>
      </c>
      <c r="GL1666" s="101" t="str">
        <f t="shared" si="747"/>
        <v/>
      </c>
    </row>
    <row r="1667" spans="170:194" ht="16.5" x14ac:dyDescent="0.2">
      <c r="FN1667" s="101">
        <v>1662</v>
      </c>
      <c r="FO1667" s="101">
        <f t="shared" si="732"/>
        <v>55</v>
      </c>
      <c r="FP1667" s="101">
        <f t="shared" si="725"/>
        <v>21</v>
      </c>
      <c r="FQ1667" s="14">
        <f t="shared" si="726"/>
        <v>4</v>
      </c>
      <c r="FR1667" s="101" t="str">
        <f t="shared" si="733"/>
        <v>秦琼专属武器-魂珠-7 1级</v>
      </c>
      <c r="FS1667" s="101">
        <f t="shared" si="734"/>
        <v>7</v>
      </c>
      <c r="FT1667" s="101">
        <f t="shared" si="735"/>
        <v>1</v>
      </c>
      <c r="FU1667" s="101" t="str">
        <f t="shared" si="727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728"/>
        <v>专属强化石3</v>
      </c>
      <c r="FX1667" s="101">
        <f t="shared" si="729"/>
        <v>6</v>
      </c>
      <c r="FY1667" s="101" t="str">
        <f t="shared" si="730"/>
        <v>专属强化石4</v>
      </c>
      <c r="FZ1667" s="101">
        <f t="shared" si="731"/>
        <v>2</v>
      </c>
      <c r="GA1667" s="101">
        <f t="shared" si="736"/>
        <v>0.2</v>
      </c>
      <c r="GB1667" s="101">
        <f t="shared" si="737"/>
        <v>1</v>
      </c>
      <c r="GC1667" s="101">
        <f t="shared" si="738"/>
        <v>8</v>
      </c>
      <c r="GD1667" s="101">
        <f t="shared" si="739"/>
        <v>0</v>
      </c>
      <c r="GE1667" s="101">
        <f t="shared" si="740"/>
        <v>1</v>
      </c>
      <c r="GF1667" s="101">
        <f t="shared" si="741"/>
        <v>2</v>
      </c>
      <c r="GG1667" s="101">
        <f t="shared" si="742"/>
        <v>9.9400000000000002E-2</v>
      </c>
      <c r="GH1667" s="101">
        <f t="shared" si="743"/>
        <v>1</v>
      </c>
      <c r="GI1667" s="101">
        <f t="shared" si="744"/>
        <v>4</v>
      </c>
      <c r="GJ1667" s="101">
        <f t="shared" si="745"/>
        <v>0.3977</v>
      </c>
      <c r="GK1667" s="101">
        <f t="shared" si="746"/>
        <v>1</v>
      </c>
      <c r="GL1667" s="101">
        <f t="shared" si="747"/>
        <v>8</v>
      </c>
    </row>
    <row r="1668" spans="170:194" ht="16.5" x14ac:dyDescent="0.2">
      <c r="FN1668" s="101">
        <v>1663</v>
      </c>
      <c r="FO1668" s="101">
        <f t="shared" si="732"/>
        <v>56</v>
      </c>
      <c r="FP1668" s="101">
        <f t="shared" si="725"/>
        <v>21</v>
      </c>
      <c r="FQ1668" s="14">
        <f t="shared" si="726"/>
        <v>4</v>
      </c>
      <c r="FR1668" s="101" t="str">
        <f t="shared" si="733"/>
        <v>秦琼专属武器-魂珠-7 2级</v>
      </c>
      <c r="FS1668" s="101">
        <f t="shared" si="734"/>
        <v>7</v>
      </c>
      <c r="FT1668" s="101">
        <f t="shared" si="735"/>
        <v>2</v>
      </c>
      <c r="FU1668" s="101" t="str">
        <f t="shared" si="727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728"/>
        <v>专属强化石3</v>
      </c>
      <c r="FX1668" s="101">
        <f t="shared" si="729"/>
        <v>6</v>
      </c>
      <c r="FY1668" s="101" t="str">
        <f t="shared" si="730"/>
        <v>专属强化石4</v>
      </c>
      <c r="FZ1668" s="101">
        <f t="shared" si="731"/>
        <v>2</v>
      </c>
      <c r="GA1668" s="101">
        <f t="shared" si="736"/>
        <v>0.1</v>
      </c>
      <c r="GB1668" s="101">
        <f t="shared" si="737"/>
        <v>1</v>
      </c>
      <c r="GC1668" s="101">
        <f t="shared" si="738"/>
        <v>15</v>
      </c>
      <c r="GD1668" s="101">
        <f t="shared" si="739"/>
        <v>0</v>
      </c>
      <c r="GE1668" s="101">
        <f t="shared" si="740"/>
        <v>1</v>
      </c>
      <c r="GF1668" s="101">
        <f t="shared" si="741"/>
        <v>4</v>
      </c>
      <c r="GG1668" s="101">
        <f t="shared" si="742"/>
        <v>4.9700000000000001E-2</v>
      </c>
      <c r="GH1668" s="101">
        <f t="shared" si="743"/>
        <v>1</v>
      </c>
      <c r="GI1668" s="101">
        <f t="shared" si="744"/>
        <v>7</v>
      </c>
      <c r="GJ1668" s="101">
        <f t="shared" si="745"/>
        <v>0.19889999999999999</v>
      </c>
      <c r="GK1668" s="101">
        <f t="shared" si="746"/>
        <v>1</v>
      </c>
      <c r="GL1668" s="101">
        <f t="shared" si="747"/>
        <v>15</v>
      </c>
    </row>
    <row r="1669" spans="170:194" ht="16.5" x14ac:dyDescent="0.2">
      <c r="FN1669" s="101">
        <v>1664</v>
      </c>
      <c r="FO1669" s="101">
        <f t="shared" si="732"/>
        <v>57</v>
      </c>
      <c r="FP1669" s="101">
        <f t="shared" si="725"/>
        <v>21</v>
      </c>
      <c r="FQ1669" s="14">
        <f t="shared" si="726"/>
        <v>4</v>
      </c>
      <c r="FR1669" s="101" t="str">
        <f t="shared" si="733"/>
        <v>秦琼专属武器-魂珠-7 3级</v>
      </c>
      <c r="FS1669" s="101">
        <f t="shared" si="734"/>
        <v>7</v>
      </c>
      <c r="FT1669" s="101">
        <f t="shared" si="735"/>
        <v>3</v>
      </c>
      <c r="FU1669" s="101" t="str">
        <f t="shared" si="727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728"/>
        <v>专属强化石3</v>
      </c>
      <c r="FX1669" s="101">
        <f t="shared" si="729"/>
        <v>9</v>
      </c>
      <c r="FY1669" s="101" t="str">
        <f t="shared" si="730"/>
        <v>专属强化石4</v>
      </c>
      <c r="FZ1669" s="101">
        <f t="shared" si="731"/>
        <v>3</v>
      </c>
      <c r="GA1669" s="101">
        <f t="shared" si="736"/>
        <v>0.1</v>
      </c>
      <c r="GB1669" s="101">
        <f t="shared" si="737"/>
        <v>1</v>
      </c>
      <c r="GC1669" s="101">
        <f t="shared" si="738"/>
        <v>15</v>
      </c>
      <c r="GD1669" s="101">
        <f t="shared" si="739"/>
        <v>0</v>
      </c>
      <c r="GE1669" s="101">
        <f t="shared" si="740"/>
        <v>1</v>
      </c>
      <c r="GF1669" s="101">
        <f t="shared" si="741"/>
        <v>4</v>
      </c>
      <c r="GG1669" s="101">
        <f t="shared" si="742"/>
        <v>4.9700000000000001E-2</v>
      </c>
      <c r="GH1669" s="101">
        <f t="shared" si="743"/>
        <v>1</v>
      </c>
      <c r="GI1669" s="101">
        <f t="shared" si="744"/>
        <v>7</v>
      </c>
      <c r="GJ1669" s="101">
        <f t="shared" si="745"/>
        <v>0.19889999999999999</v>
      </c>
      <c r="GK1669" s="101">
        <f t="shared" si="746"/>
        <v>1</v>
      </c>
      <c r="GL1669" s="101">
        <f t="shared" si="747"/>
        <v>15</v>
      </c>
    </row>
    <row r="1670" spans="170:194" ht="16.5" x14ac:dyDescent="0.2">
      <c r="FN1670" s="101">
        <v>1665</v>
      </c>
      <c r="FO1670" s="101">
        <f t="shared" si="732"/>
        <v>58</v>
      </c>
      <c r="FP1670" s="101">
        <f t="shared" si="725"/>
        <v>21</v>
      </c>
      <c r="FQ1670" s="14">
        <f t="shared" si="726"/>
        <v>4</v>
      </c>
      <c r="FR1670" s="101" t="str">
        <f t="shared" si="733"/>
        <v>秦琼专属武器-魂珠-7 4级</v>
      </c>
      <c r="FS1670" s="101">
        <f t="shared" si="734"/>
        <v>7</v>
      </c>
      <c r="FT1670" s="101">
        <f t="shared" si="735"/>
        <v>4</v>
      </c>
      <c r="FU1670" s="101" t="str">
        <f t="shared" si="727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728"/>
        <v>专属强化石3</v>
      </c>
      <c r="FX1670" s="101">
        <f t="shared" si="729"/>
        <v>12</v>
      </c>
      <c r="FY1670" s="101" t="str">
        <f t="shared" si="730"/>
        <v>专属强化石4</v>
      </c>
      <c r="FZ1670" s="101">
        <f t="shared" si="731"/>
        <v>4</v>
      </c>
      <c r="GA1670" s="101">
        <f t="shared" si="736"/>
        <v>0.08</v>
      </c>
      <c r="GB1670" s="101">
        <f t="shared" si="737"/>
        <v>1</v>
      </c>
      <c r="GC1670" s="101">
        <f t="shared" si="738"/>
        <v>19</v>
      </c>
      <c r="GD1670" s="101">
        <f t="shared" si="739"/>
        <v>0</v>
      </c>
      <c r="GE1670" s="101">
        <f t="shared" si="740"/>
        <v>1</v>
      </c>
      <c r="GF1670" s="101">
        <f t="shared" si="741"/>
        <v>4</v>
      </c>
      <c r="GG1670" s="101">
        <f t="shared" si="742"/>
        <v>3.9800000000000002E-2</v>
      </c>
      <c r="GH1670" s="101">
        <f t="shared" si="743"/>
        <v>1</v>
      </c>
      <c r="GI1670" s="101">
        <f t="shared" si="744"/>
        <v>9</v>
      </c>
      <c r="GJ1670" s="101">
        <f t="shared" si="745"/>
        <v>0.15909999999999999</v>
      </c>
      <c r="GK1670" s="101">
        <f t="shared" si="746"/>
        <v>1</v>
      </c>
      <c r="GL1670" s="101">
        <f t="shared" si="747"/>
        <v>19</v>
      </c>
    </row>
    <row r="1671" spans="170:194" ht="16.5" x14ac:dyDescent="0.2">
      <c r="FN1671" s="101">
        <v>1666</v>
      </c>
      <c r="FO1671" s="101">
        <f t="shared" si="732"/>
        <v>59</v>
      </c>
      <c r="FP1671" s="101">
        <f t="shared" ref="FP1671:FP1685" si="748">INT((FN1671-1)/80+1)</f>
        <v>21</v>
      </c>
      <c r="FQ1671" s="14">
        <f t="shared" ref="FQ1671:FQ1685" si="749">INDEX($FJ$6:$FJ$26,FP1671)</f>
        <v>4</v>
      </c>
      <c r="FR1671" s="101" t="str">
        <f t="shared" si="733"/>
        <v>秦琼专属武器-魂珠-7 5级</v>
      </c>
      <c r="FS1671" s="101">
        <f t="shared" si="734"/>
        <v>7</v>
      </c>
      <c r="FT1671" s="101">
        <f t="shared" si="735"/>
        <v>5</v>
      </c>
      <c r="FU1671" s="101" t="str">
        <f t="shared" ref="FU1671:FU1685" si="750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51">IF($FT1671&gt;0,IF(INDEX($EI$6:$EI$77,$FO1671)&gt;=FW$3,INDEX(EL$6:EL$77,$FO1671),""),"")</f>
        <v>专属强化石3</v>
      </c>
      <c r="FX1671" s="101">
        <f t="shared" ref="FX1671:FX1685" si="752">IF($FT1671&gt;0,IF(INDEX($EI$6:$EI$77,$FO1671)&gt;=FX$3,INDEX(EM$6:EM$77,$FO1671),""),"")</f>
        <v>12</v>
      </c>
      <c r="FY1671" s="101" t="str">
        <f t="shared" ref="FY1671:FY1685" si="753">IF($FT1671&gt;0,IF(INDEX($EI$6:$EI$77,$FO1671)&gt;=FY$3,INDEX(EN$6:EN$77,$FO1671),""),"")</f>
        <v>专属强化石4</v>
      </c>
      <c r="FZ1671" s="101">
        <f t="shared" ref="FZ1671:FZ1685" si="754">IF($FT1671&gt;0,IF(INDEX($EI$6:$EI$77,$FO1671)&gt;=FZ$3,INDEX(EO$6:EO$77,$FO1671),""),"")</f>
        <v>4</v>
      </c>
      <c r="GA1671" s="101">
        <f t="shared" si="736"/>
        <v>0.05</v>
      </c>
      <c r="GB1671" s="101">
        <f t="shared" si="737"/>
        <v>1</v>
      </c>
      <c r="GC1671" s="101">
        <f t="shared" si="738"/>
        <v>30</v>
      </c>
      <c r="GD1671" s="101">
        <f t="shared" si="739"/>
        <v>0</v>
      </c>
      <c r="GE1671" s="101">
        <f t="shared" si="740"/>
        <v>1</v>
      </c>
      <c r="GF1671" s="101">
        <f t="shared" si="741"/>
        <v>7</v>
      </c>
      <c r="GG1671" s="101">
        <f t="shared" si="742"/>
        <v>2.4899999999999999E-2</v>
      </c>
      <c r="GH1671" s="101">
        <f t="shared" si="743"/>
        <v>1</v>
      </c>
      <c r="GI1671" s="101">
        <f t="shared" si="744"/>
        <v>14</v>
      </c>
      <c r="GJ1671" s="101">
        <f t="shared" si="745"/>
        <v>9.9400000000000002E-2</v>
      </c>
      <c r="GK1671" s="101">
        <f t="shared" si="746"/>
        <v>1</v>
      </c>
      <c r="GL1671" s="101">
        <f t="shared" si="747"/>
        <v>30</v>
      </c>
    </row>
    <row r="1672" spans="170:194" ht="16.5" x14ac:dyDescent="0.2">
      <c r="FN1672" s="101">
        <v>1667</v>
      </c>
      <c r="FO1672" s="101">
        <f t="shared" si="732"/>
        <v>60</v>
      </c>
      <c r="FP1672" s="101">
        <f t="shared" si="748"/>
        <v>21</v>
      </c>
      <c r="FQ1672" s="14">
        <f t="shared" si="749"/>
        <v>4</v>
      </c>
      <c r="FR1672" s="101" t="str">
        <f t="shared" si="733"/>
        <v>秦琼专属武器-魂珠-7 6级</v>
      </c>
      <c r="FS1672" s="101">
        <f t="shared" si="734"/>
        <v>7</v>
      </c>
      <c r="FT1672" s="101">
        <f t="shared" si="735"/>
        <v>6</v>
      </c>
      <c r="FU1672" s="101" t="str">
        <f t="shared" si="750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51"/>
        <v>专属强化石3</v>
      </c>
      <c r="FX1672" s="101">
        <f t="shared" si="752"/>
        <v>15</v>
      </c>
      <c r="FY1672" s="101" t="str">
        <f t="shared" si="753"/>
        <v>专属强化石4</v>
      </c>
      <c r="FZ1672" s="101">
        <f t="shared" si="754"/>
        <v>5</v>
      </c>
      <c r="GA1672" s="101">
        <f t="shared" si="736"/>
        <v>0.04</v>
      </c>
      <c r="GB1672" s="101">
        <f t="shared" si="737"/>
        <v>1</v>
      </c>
      <c r="GC1672" s="101">
        <f t="shared" si="738"/>
        <v>39</v>
      </c>
      <c r="GD1672" s="101">
        <f t="shared" si="739"/>
        <v>0</v>
      </c>
      <c r="GE1672" s="101">
        <f t="shared" si="740"/>
        <v>1</v>
      </c>
      <c r="GF1672" s="101">
        <f t="shared" si="741"/>
        <v>9</v>
      </c>
      <c r="GG1672" s="101">
        <f t="shared" si="742"/>
        <v>1.9099999999999999E-2</v>
      </c>
      <c r="GH1672" s="101">
        <f t="shared" si="743"/>
        <v>1</v>
      </c>
      <c r="GI1672" s="101">
        <f t="shared" si="744"/>
        <v>18</v>
      </c>
      <c r="GJ1672" s="101">
        <f t="shared" si="745"/>
        <v>7.6499999999999999E-2</v>
      </c>
      <c r="GK1672" s="101">
        <f t="shared" si="746"/>
        <v>1</v>
      </c>
      <c r="GL1672" s="101">
        <f t="shared" si="747"/>
        <v>39</v>
      </c>
    </row>
    <row r="1673" spans="170:194" ht="16.5" x14ac:dyDescent="0.2">
      <c r="FN1673" s="101">
        <v>1668</v>
      </c>
      <c r="FO1673" s="101">
        <f t="shared" si="732"/>
        <v>61</v>
      </c>
      <c r="FP1673" s="101">
        <f t="shared" si="748"/>
        <v>21</v>
      </c>
      <c r="FQ1673" s="14">
        <f t="shared" si="749"/>
        <v>4</v>
      </c>
      <c r="FR1673" s="101" t="str">
        <f t="shared" si="733"/>
        <v>秦琼专属武器-魂珠-7 7级</v>
      </c>
      <c r="FS1673" s="101">
        <f t="shared" si="734"/>
        <v>7</v>
      </c>
      <c r="FT1673" s="101">
        <f t="shared" si="735"/>
        <v>7</v>
      </c>
      <c r="FU1673" s="101" t="str">
        <f t="shared" si="750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51"/>
        <v>专属强化石3</v>
      </c>
      <c r="FX1673" s="101">
        <f t="shared" si="752"/>
        <v>21</v>
      </c>
      <c r="FY1673" s="101" t="str">
        <f t="shared" si="753"/>
        <v>专属强化石4</v>
      </c>
      <c r="FZ1673" s="101">
        <f t="shared" si="754"/>
        <v>7</v>
      </c>
      <c r="GA1673" s="101">
        <f t="shared" si="736"/>
        <v>0.03</v>
      </c>
      <c r="GB1673" s="101">
        <f t="shared" si="737"/>
        <v>1</v>
      </c>
      <c r="GC1673" s="101">
        <f t="shared" si="738"/>
        <v>45</v>
      </c>
      <c r="GD1673" s="101">
        <f t="shared" si="739"/>
        <v>0</v>
      </c>
      <c r="GE1673" s="101">
        <f t="shared" si="740"/>
        <v>1</v>
      </c>
      <c r="GF1673" s="101">
        <f t="shared" si="741"/>
        <v>11</v>
      </c>
      <c r="GG1673" s="101">
        <f t="shared" si="742"/>
        <v>1.66E-2</v>
      </c>
      <c r="GH1673" s="101">
        <f t="shared" si="743"/>
        <v>1</v>
      </c>
      <c r="GI1673" s="101">
        <f t="shared" si="744"/>
        <v>21</v>
      </c>
      <c r="GJ1673" s="101">
        <f t="shared" si="745"/>
        <v>6.6299999999999998E-2</v>
      </c>
      <c r="GK1673" s="101">
        <f t="shared" si="746"/>
        <v>1</v>
      </c>
      <c r="GL1673" s="101">
        <f t="shared" si="747"/>
        <v>45</v>
      </c>
    </row>
    <row r="1674" spans="170:194" ht="16.5" x14ac:dyDescent="0.2">
      <c r="FN1674" s="101">
        <v>1669</v>
      </c>
      <c r="FO1674" s="101">
        <f t="shared" si="732"/>
        <v>62</v>
      </c>
      <c r="FP1674" s="101">
        <f t="shared" si="748"/>
        <v>21</v>
      </c>
      <c r="FQ1674" s="14">
        <f t="shared" si="749"/>
        <v>4</v>
      </c>
      <c r="FR1674" s="101" t="str">
        <f t="shared" si="733"/>
        <v>秦琼专属武器-魂珠-7 8级</v>
      </c>
      <c r="FS1674" s="101">
        <f t="shared" si="734"/>
        <v>7</v>
      </c>
      <c r="FT1674" s="101">
        <f t="shared" si="735"/>
        <v>8</v>
      </c>
      <c r="FU1674" s="101" t="str">
        <f t="shared" si="750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51"/>
        <v>专属强化石3</v>
      </c>
      <c r="FX1674" s="101">
        <f t="shared" si="752"/>
        <v>24</v>
      </c>
      <c r="FY1674" s="101" t="str">
        <f t="shared" si="753"/>
        <v>专属强化石4</v>
      </c>
      <c r="FZ1674" s="101">
        <f t="shared" si="754"/>
        <v>8</v>
      </c>
      <c r="GA1674" s="101">
        <f t="shared" si="736"/>
        <v>0.02</v>
      </c>
      <c r="GB1674" s="101">
        <f t="shared" si="737"/>
        <v>1</v>
      </c>
      <c r="GC1674" s="101">
        <f t="shared" si="738"/>
        <v>64</v>
      </c>
      <c r="GD1674" s="101">
        <f t="shared" si="739"/>
        <v>0</v>
      </c>
      <c r="GE1674" s="101">
        <f t="shared" si="740"/>
        <v>1</v>
      </c>
      <c r="GF1674" s="101">
        <f t="shared" si="741"/>
        <v>15</v>
      </c>
      <c r="GG1674" s="101">
        <f t="shared" si="742"/>
        <v>1.17E-2</v>
      </c>
      <c r="GH1674" s="101">
        <f t="shared" si="743"/>
        <v>1</v>
      </c>
      <c r="GI1674" s="101">
        <f t="shared" si="744"/>
        <v>30</v>
      </c>
      <c r="GJ1674" s="101">
        <f t="shared" si="745"/>
        <v>4.6800000000000001E-2</v>
      </c>
      <c r="GK1674" s="101">
        <f t="shared" si="746"/>
        <v>1</v>
      </c>
      <c r="GL1674" s="101">
        <f t="shared" si="747"/>
        <v>64</v>
      </c>
    </row>
    <row r="1675" spans="170:194" ht="16.5" x14ac:dyDescent="0.2">
      <c r="FN1675" s="101">
        <v>1670</v>
      </c>
      <c r="FO1675" s="101">
        <f t="shared" si="732"/>
        <v>63</v>
      </c>
      <c r="FP1675" s="101">
        <f t="shared" si="748"/>
        <v>21</v>
      </c>
      <c r="FQ1675" s="14">
        <f t="shared" si="749"/>
        <v>4</v>
      </c>
      <c r="FR1675" s="101" t="str">
        <f t="shared" si="733"/>
        <v>秦琼专属武器-魂珠-7 9级</v>
      </c>
      <c r="FS1675" s="101">
        <f t="shared" si="734"/>
        <v>7</v>
      </c>
      <c r="FT1675" s="101">
        <f t="shared" si="735"/>
        <v>9</v>
      </c>
      <c r="FU1675" s="101" t="str">
        <f t="shared" si="750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51"/>
        <v>专属强化石3</v>
      </c>
      <c r="FX1675" s="101">
        <f t="shared" si="752"/>
        <v>30</v>
      </c>
      <c r="FY1675" s="101" t="str">
        <f t="shared" si="753"/>
        <v>专属强化石4</v>
      </c>
      <c r="FZ1675" s="101">
        <f t="shared" si="754"/>
        <v>10</v>
      </c>
      <c r="GA1675" s="101">
        <f t="shared" si="736"/>
        <v>0.02</v>
      </c>
      <c r="GB1675" s="101">
        <f t="shared" si="737"/>
        <v>1</v>
      </c>
      <c r="GC1675" s="101">
        <f t="shared" si="738"/>
        <v>83</v>
      </c>
      <c r="GD1675" s="101">
        <f t="shared" si="739"/>
        <v>0</v>
      </c>
      <c r="GE1675" s="101">
        <f t="shared" si="740"/>
        <v>1</v>
      </c>
      <c r="GF1675" s="101">
        <f t="shared" si="741"/>
        <v>19</v>
      </c>
      <c r="GG1675" s="101">
        <f t="shared" si="742"/>
        <v>8.9999999999999993E-3</v>
      </c>
      <c r="GH1675" s="101">
        <f t="shared" si="743"/>
        <v>1</v>
      </c>
      <c r="GI1675" s="101">
        <f t="shared" si="744"/>
        <v>39</v>
      </c>
      <c r="GJ1675" s="101">
        <f t="shared" si="745"/>
        <v>3.6200000000000003E-2</v>
      </c>
      <c r="GK1675" s="101">
        <f t="shared" si="746"/>
        <v>1</v>
      </c>
      <c r="GL1675" s="101">
        <f t="shared" si="747"/>
        <v>83</v>
      </c>
    </row>
    <row r="1676" spans="170:194" ht="16.5" x14ac:dyDescent="0.2">
      <c r="FN1676" s="101">
        <v>1671</v>
      </c>
      <c r="FO1676" s="101">
        <f t="shared" si="732"/>
        <v>0</v>
      </c>
      <c r="FP1676" s="101">
        <f t="shared" si="748"/>
        <v>21</v>
      </c>
      <c r="FQ1676" s="14">
        <f t="shared" si="749"/>
        <v>4</v>
      </c>
      <c r="FR1676" s="101" t="str">
        <f t="shared" si="733"/>
        <v>秦琼专属武器-魂珠-8 0级</v>
      </c>
      <c r="FS1676" s="101">
        <f t="shared" si="734"/>
        <v>8</v>
      </c>
      <c r="FT1676" s="101">
        <f t="shared" si="735"/>
        <v>0</v>
      </c>
      <c r="FU1676" s="101" t="str">
        <f t="shared" si="750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51"/>
        <v/>
      </c>
      <c r="FX1676" s="101" t="str">
        <f t="shared" si="752"/>
        <v/>
      </c>
      <c r="FY1676" s="101" t="str">
        <f t="shared" si="753"/>
        <v/>
      </c>
      <c r="FZ1676" s="101" t="str">
        <f t="shared" si="754"/>
        <v/>
      </c>
      <c r="GA1676" s="101" t="str">
        <f t="shared" si="736"/>
        <v/>
      </c>
      <c r="GB1676" s="101" t="str">
        <f t="shared" si="737"/>
        <v/>
      </c>
      <c r="GC1676" s="101" t="str">
        <f t="shared" si="738"/>
        <v/>
      </c>
      <c r="GD1676" s="101" t="str">
        <f t="shared" si="739"/>
        <v/>
      </c>
      <c r="GE1676" s="101" t="str">
        <f t="shared" si="740"/>
        <v/>
      </c>
      <c r="GF1676" s="101" t="str">
        <f t="shared" si="741"/>
        <v/>
      </c>
      <c r="GG1676" s="101" t="str">
        <f t="shared" si="742"/>
        <v/>
      </c>
      <c r="GH1676" s="101" t="str">
        <f t="shared" si="743"/>
        <v/>
      </c>
      <c r="GI1676" s="101" t="str">
        <f t="shared" si="744"/>
        <v/>
      </c>
      <c r="GJ1676" s="101" t="str">
        <f t="shared" si="745"/>
        <v/>
      </c>
      <c r="GK1676" s="101" t="str">
        <f t="shared" si="746"/>
        <v/>
      </c>
      <c r="GL1676" s="101" t="str">
        <f t="shared" si="747"/>
        <v/>
      </c>
    </row>
    <row r="1677" spans="170:194" ht="16.5" x14ac:dyDescent="0.2">
      <c r="FN1677" s="101">
        <v>1672</v>
      </c>
      <c r="FO1677" s="101">
        <f t="shared" si="732"/>
        <v>64</v>
      </c>
      <c r="FP1677" s="101">
        <f t="shared" si="748"/>
        <v>21</v>
      </c>
      <c r="FQ1677" s="14">
        <f t="shared" si="749"/>
        <v>4</v>
      </c>
      <c r="FR1677" s="101" t="str">
        <f t="shared" si="733"/>
        <v>秦琼专属武器-魂珠-8 1级</v>
      </c>
      <c r="FS1677" s="101">
        <f t="shared" si="734"/>
        <v>8</v>
      </c>
      <c r="FT1677" s="101">
        <f t="shared" si="735"/>
        <v>1</v>
      </c>
      <c r="FU1677" s="101" t="str">
        <f t="shared" si="750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51"/>
        <v>专属强化石4</v>
      </c>
      <c r="FX1677" s="101">
        <f t="shared" si="752"/>
        <v>5</v>
      </c>
      <c r="FY1677" s="101" t="str">
        <f t="shared" si="753"/>
        <v/>
      </c>
      <c r="FZ1677" s="101" t="str">
        <f t="shared" si="754"/>
        <v/>
      </c>
      <c r="GA1677" s="101">
        <f t="shared" si="736"/>
        <v>0.11</v>
      </c>
      <c r="GB1677" s="101">
        <f t="shared" si="737"/>
        <v>1</v>
      </c>
      <c r="GC1677" s="101">
        <f t="shared" si="738"/>
        <v>13</v>
      </c>
      <c r="GD1677" s="101">
        <f t="shared" si="739"/>
        <v>0</v>
      </c>
      <c r="GE1677" s="101">
        <f t="shared" si="740"/>
        <v>1</v>
      </c>
      <c r="GF1677" s="101">
        <f t="shared" si="741"/>
        <v>3</v>
      </c>
      <c r="GG1677" s="101">
        <f t="shared" si="742"/>
        <v>5.6500000000000002E-2</v>
      </c>
      <c r="GH1677" s="101">
        <f t="shared" si="743"/>
        <v>1</v>
      </c>
      <c r="GI1677" s="101">
        <f t="shared" si="744"/>
        <v>6</v>
      </c>
      <c r="GJ1677" s="101">
        <f t="shared" si="745"/>
        <v>0.22600000000000001</v>
      </c>
      <c r="GK1677" s="101">
        <f t="shared" si="746"/>
        <v>1</v>
      </c>
      <c r="GL1677" s="101">
        <f t="shared" si="747"/>
        <v>13</v>
      </c>
    </row>
    <row r="1678" spans="170:194" ht="16.5" x14ac:dyDescent="0.2">
      <c r="FN1678" s="101">
        <v>1673</v>
      </c>
      <c r="FO1678" s="101">
        <f t="shared" si="732"/>
        <v>65</v>
      </c>
      <c r="FP1678" s="101">
        <f t="shared" si="748"/>
        <v>21</v>
      </c>
      <c r="FQ1678" s="14">
        <f t="shared" si="749"/>
        <v>4</v>
      </c>
      <c r="FR1678" s="101" t="str">
        <f t="shared" si="733"/>
        <v>秦琼专属武器-魂珠-8 2级</v>
      </c>
      <c r="FS1678" s="101">
        <f t="shared" si="734"/>
        <v>8</v>
      </c>
      <c r="FT1678" s="101">
        <f t="shared" si="735"/>
        <v>2</v>
      </c>
      <c r="FU1678" s="101" t="str">
        <f t="shared" si="750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51"/>
        <v>专属强化石4</v>
      </c>
      <c r="FX1678" s="101">
        <f t="shared" si="752"/>
        <v>8</v>
      </c>
      <c r="FY1678" s="101" t="str">
        <f t="shared" si="753"/>
        <v/>
      </c>
      <c r="FZ1678" s="101" t="str">
        <f t="shared" si="754"/>
        <v/>
      </c>
      <c r="GA1678" s="101">
        <f t="shared" si="736"/>
        <v>0.09</v>
      </c>
      <c r="GB1678" s="101">
        <f t="shared" si="737"/>
        <v>1</v>
      </c>
      <c r="GC1678" s="101">
        <f t="shared" si="738"/>
        <v>17</v>
      </c>
      <c r="GD1678" s="101">
        <f t="shared" si="739"/>
        <v>0</v>
      </c>
      <c r="GE1678" s="101">
        <f t="shared" si="740"/>
        <v>1</v>
      </c>
      <c r="GF1678" s="101">
        <f t="shared" si="741"/>
        <v>4</v>
      </c>
      <c r="GG1678" s="101">
        <f t="shared" si="742"/>
        <v>4.5199999999999997E-2</v>
      </c>
      <c r="GH1678" s="101">
        <f t="shared" si="743"/>
        <v>1</v>
      </c>
      <c r="GI1678" s="101">
        <f t="shared" si="744"/>
        <v>8</v>
      </c>
      <c r="GJ1678" s="101">
        <f t="shared" si="745"/>
        <v>0.18079999999999999</v>
      </c>
      <c r="GK1678" s="101">
        <f t="shared" si="746"/>
        <v>1</v>
      </c>
      <c r="GL1678" s="101">
        <f t="shared" si="747"/>
        <v>17</v>
      </c>
    </row>
    <row r="1679" spans="170:194" ht="16.5" x14ac:dyDescent="0.2">
      <c r="FN1679" s="101">
        <v>1674</v>
      </c>
      <c r="FO1679" s="101">
        <f t="shared" si="732"/>
        <v>66</v>
      </c>
      <c r="FP1679" s="101">
        <f t="shared" si="748"/>
        <v>21</v>
      </c>
      <c r="FQ1679" s="14">
        <f t="shared" si="749"/>
        <v>4</v>
      </c>
      <c r="FR1679" s="101" t="str">
        <f t="shared" si="733"/>
        <v>秦琼专属武器-魂珠-8 3级</v>
      </c>
      <c r="FS1679" s="101">
        <f t="shared" si="734"/>
        <v>8</v>
      </c>
      <c r="FT1679" s="101">
        <f t="shared" si="735"/>
        <v>3</v>
      </c>
      <c r="FU1679" s="101" t="str">
        <f t="shared" si="750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51"/>
        <v>专属强化石4</v>
      </c>
      <c r="FX1679" s="101">
        <f t="shared" si="752"/>
        <v>10</v>
      </c>
      <c r="FY1679" s="101" t="str">
        <f t="shared" si="753"/>
        <v/>
      </c>
      <c r="FZ1679" s="101" t="str">
        <f t="shared" si="754"/>
        <v/>
      </c>
      <c r="GA1679" s="101">
        <f t="shared" si="736"/>
        <v>0.08</v>
      </c>
      <c r="GB1679" s="101">
        <f t="shared" si="737"/>
        <v>1</v>
      </c>
      <c r="GC1679" s="101">
        <f t="shared" si="738"/>
        <v>20</v>
      </c>
      <c r="GD1679" s="101">
        <f t="shared" si="739"/>
        <v>0</v>
      </c>
      <c r="GE1679" s="101">
        <f t="shared" si="740"/>
        <v>1</v>
      </c>
      <c r="GF1679" s="101">
        <f t="shared" si="741"/>
        <v>5</v>
      </c>
      <c r="GG1679" s="101">
        <f t="shared" si="742"/>
        <v>3.7699999999999997E-2</v>
      </c>
      <c r="GH1679" s="101">
        <f t="shared" si="743"/>
        <v>1</v>
      </c>
      <c r="GI1679" s="101">
        <f t="shared" si="744"/>
        <v>9</v>
      </c>
      <c r="GJ1679" s="101">
        <f t="shared" si="745"/>
        <v>0.1507</v>
      </c>
      <c r="GK1679" s="101">
        <f t="shared" si="746"/>
        <v>1</v>
      </c>
      <c r="GL1679" s="101">
        <f t="shared" si="747"/>
        <v>20</v>
      </c>
    </row>
    <row r="1680" spans="170:194" ht="16.5" x14ac:dyDescent="0.2">
      <c r="FN1680" s="101">
        <v>1675</v>
      </c>
      <c r="FO1680" s="101">
        <f t="shared" si="732"/>
        <v>67</v>
      </c>
      <c r="FP1680" s="101">
        <f t="shared" si="748"/>
        <v>21</v>
      </c>
      <c r="FQ1680" s="14">
        <f t="shared" si="749"/>
        <v>4</v>
      </c>
      <c r="FR1680" s="101" t="str">
        <f t="shared" si="733"/>
        <v>秦琼专属武器-魂珠-8 4级</v>
      </c>
      <c r="FS1680" s="101">
        <f t="shared" si="734"/>
        <v>8</v>
      </c>
      <c r="FT1680" s="101">
        <f t="shared" si="735"/>
        <v>4</v>
      </c>
      <c r="FU1680" s="101" t="str">
        <f t="shared" si="750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51"/>
        <v>专属强化石4</v>
      </c>
      <c r="FX1680" s="101">
        <f t="shared" si="752"/>
        <v>12</v>
      </c>
      <c r="FY1680" s="101" t="str">
        <f t="shared" si="753"/>
        <v/>
      </c>
      <c r="FZ1680" s="101" t="str">
        <f t="shared" si="754"/>
        <v/>
      </c>
      <c r="GA1680" s="101">
        <f t="shared" si="736"/>
        <v>0.05</v>
      </c>
      <c r="GB1680" s="101">
        <f t="shared" si="737"/>
        <v>1</v>
      </c>
      <c r="GC1680" s="101">
        <f t="shared" si="738"/>
        <v>28</v>
      </c>
      <c r="GD1680" s="101">
        <f t="shared" si="739"/>
        <v>0</v>
      </c>
      <c r="GE1680" s="101">
        <f t="shared" si="740"/>
        <v>1</v>
      </c>
      <c r="GF1680" s="101">
        <f t="shared" si="741"/>
        <v>6</v>
      </c>
      <c r="GG1680" s="101">
        <f t="shared" si="742"/>
        <v>2.7099999999999999E-2</v>
      </c>
      <c r="GH1680" s="101">
        <f t="shared" si="743"/>
        <v>1</v>
      </c>
      <c r="GI1680" s="101">
        <f t="shared" si="744"/>
        <v>13</v>
      </c>
      <c r="GJ1680" s="101">
        <f t="shared" si="745"/>
        <v>0.1085</v>
      </c>
      <c r="GK1680" s="101">
        <f t="shared" si="746"/>
        <v>1</v>
      </c>
      <c r="GL1680" s="101">
        <f t="shared" si="747"/>
        <v>28</v>
      </c>
    </row>
    <row r="1681" spans="170:194" ht="16.5" x14ac:dyDescent="0.2">
      <c r="FN1681" s="101">
        <v>1676</v>
      </c>
      <c r="FO1681" s="101">
        <f t="shared" si="732"/>
        <v>68</v>
      </c>
      <c r="FP1681" s="101">
        <f t="shared" si="748"/>
        <v>21</v>
      </c>
      <c r="FQ1681" s="14">
        <f t="shared" si="749"/>
        <v>4</v>
      </c>
      <c r="FR1681" s="101" t="str">
        <f t="shared" si="733"/>
        <v>秦琼专属武器-魂珠-8 5级</v>
      </c>
      <c r="FS1681" s="101">
        <f t="shared" si="734"/>
        <v>8</v>
      </c>
      <c r="FT1681" s="101">
        <f t="shared" si="735"/>
        <v>5</v>
      </c>
      <c r="FU1681" s="101" t="str">
        <f t="shared" si="750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51"/>
        <v>专属强化石4</v>
      </c>
      <c r="FX1681" s="101">
        <f t="shared" si="752"/>
        <v>15</v>
      </c>
      <c r="FY1681" s="101" t="str">
        <f t="shared" si="753"/>
        <v/>
      </c>
      <c r="FZ1681" s="101" t="str">
        <f t="shared" si="754"/>
        <v/>
      </c>
      <c r="GA1681" s="101">
        <f t="shared" si="736"/>
        <v>0.04</v>
      </c>
      <c r="GB1681" s="101">
        <f t="shared" si="737"/>
        <v>1</v>
      </c>
      <c r="GC1681" s="101">
        <f t="shared" si="738"/>
        <v>35</v>
      </c>
      <c r="GD1681" s="101">
        <f t="shared" si="739"/>
        <v>0</v>
      </c>
      <c r="GE1681" s="101">
        <f t="shared" si="740"/>
        <v>1</v>
      </c>
      <c r="GF1681" s="101">
        <f t="shared" si="741"/>
        <v>8</v>
      </c>
      <c r="GG1681" s="101">
        <f t="shared" si="742"/>
        <v>2.12E-2</v>
      </c>
      <c r="GH1681" s="101">
        <f t="shared" si="743"/>
        <v>1</v>
      </c>
      <c r="GI1681" s="101">
        <f t="shared" si="744"/>
        <v>17</v>
      </c>
      <c r="GJ1681" s="101">
        <f t="shared" si="745"/>
        <v>8.4699999999999998E-2</v>
      </c>
      <c r="GK1681" s="101">
        <f t="shared" si="746"/>
        <v>1</v>
      </c>
      <c r="GL1681" s="101">
        <f t="shared" si="747"/>
        <v>35</v>
      </c>
    </row>
    <row r="1682" spans="170:194" ht="16.5" x14ac:dyDescent="0.2">
      <c r="FN1682" s="101">
        <v>1677</v>
      </c>
      <c r="FO1682" s="101">
        <f t="shared" si="732"/>
        <v>69</v>
      </c>
      <c r="FP1682" s="101">
        <f t="shared" si="748"/>
        <v>21</v>
      </c>
      <c r="FQ1682" s="14">
        <f t="shared" si="749"/>
        <v>4</v>
      </c>
      <c r="FR1682" s="101" t="str">
        <f t="shared" si="733"/>
        <v>秦琼专属武器-魂珠-8 6级</v>
      </c>
      <c r="FS1682" s="101">
        <f t="shared" si="734"/>
        <v>8</v>
      </c>
      <c r="FT1682" s="101">
        <f t="shared" si="735"/>
        <v>6</v>
      </c>
      <c r="FU1682" s="101" t="str">
        <f t="shared" si="750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51"/>
        <v>专属强化石4</v>
      </c>
      <c r="FX1682" s="101">
        <f t="shared" si="752"/>
        <v>18</v>
      </c>
      <c r="FY1682" s="101" t="str">
        <f t="shared" si="753"/>
        <v/>
      </c>
      <c r="FZ1682" s="101" t="str">
        <f t="shared" si="754"/>
        <v/>
      </c>
      <c r="GA1682" s="101">
        <f t="shared" si="736"/>
        <v>0.03</v>
      </c>
      <c r="GB1682" s="101">
        <f t="shared" si="737"/>
        <v>1</v>
      </c>
      <c r="GC1682" s="101">
        <f t="shared" si="738"/>
        <v>48</v>
      </c>
      <c r="GD1682" s="101">
        <f t="shared" si="739"/>
        <v>0</v>
      </c>
      <c r="GE1682" s="101">
        <f t="shared" si="740"/>
        <v>1</v>
      </c>
      <c r="GF1682" s="101">
        <f t="shared" si="741"/>
        <v>11</v>
      </c>
      <c r="GG1682" s="101">
        <f t="shared" si="742"/>
        <v>1.5599999999999999E-2</v>
      </c>
      <c r="GH1682" s="101">
        <f t="shared" si="743"/>
        <v>1</v>
      </c>
      <c r="GI1682" s="101">
        <f t="shared" si="744"/>
        <v>22</v>
      </c>
      <c r="GJ1682" s="101">
        <f t="shared" si="745"/>
        <v>6.2600000000000003E-2</v>
      </c>
      <c r="GK1682" s="101">
        <f t="shared" si="746"/>
        <v>1</v>
      </c>
      <c r="GL1682" s="101">
        <f t="shared" si="747"/>
        <v>48</v>
      </c>
    </row>
    <row r="1683" spans="170:194" ht="16.5" x14ac:dyDescent="0.2">
      <c r="FN1683" s="101">
        <v>1678</v>
      </c>
      <c r="FO1683" s="101">
        <f t="shared" si="732"/>
        <v>70</v>
      </c>
      <c r="FP1683" s="101">
        <f t="shared" si="748"/>
        <v>21</v>
      </c>
      <c r="FQ1683" s="14">
        <f t="shared" si="749"/>
        <v>4</v>
      </c>
      <c r="FR1683" s="101" t="str">
        <f t="shared" si="733"/>
        <v>秦琼专属武器-魂珠-8 7级</v>
      </c>
      <c r="FS1683" s="101">
        <f t="shared" si="734"/>
        <v>8</v>
      </c>
      <c r="FT1683" s="101">
        <f t="shared" si="735"/>
        <v>7</v>
      </c>
      <c r="FU1683" s="101" t="str">
        <f t="shared" si="750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51"/>
        <v>专属强化石4</v>
      </c>
      <c r="FX1683" s="101">
        <f t="shared" si="752"/>
        <v>25</v>
      </c>
      <c r="FY1683" s="101" t="str">
        <f t="shared" si="753"/>
        <v/>
      </c>
      <c r="FZ1683" s="101" t="str">
        <f t="shared" si="754"/>
        <v/>
      </c>
      <c r="GA1683" s="101">
        <f t="shared" si="736"/>
        <v>0.03</v>
      </c>
      <c r="GB1683" s="101">
        <f t="shared" si="737"/>
        <v>1</v>
      </c>
      <c r="GC1683" s="101">
        <f t="shared" si="738"/>
        <v>56</v>
      </c>
      <c r="GD1683" s="101">
        <f t="shared" si="739"/>
        <v>0</v>
      </c>
      <c r="GE1683" s="101">
        <f t="shared" si="740"/>
        <v>1</v>
      </c>
      <c r="GF1683" s="101">
        <f t="shared" si="741"/>
        <v>13</v>
      </c>
      <c r="GG1683" s="101">
        <f t="shared" si="742"/>
        <v>1.35E-2</v>
      </c>
      <c r="GH1683" s="101">
        <f t="shared" si="743"/>
        <v>1</v>
      </c>
      <c r="GI1683" s="101">
        <f t="shared" si="744"/>
        <v>26</v>
      </c>
      <c r="GJ1683" s="101">
        <f t="shared" si="745"/>
        <v>5.3800000000000001E-2</v>
      </c>
      <c r="GK1683" s="101">
        <f t="shared" si="746"/>
        <v>1</v>
      </c>
      <c r="GL1683" s="101">
        <f t="shared" si="747"/>
        <v>56</v>
      </c>
    </row>
    <row r="1684" spans="170:194" ht="16.5" x14ac:dyDescent="0.2">
      <c r="FN1684" s="101">
        <v>1679</v>
      </c>
      <c r="FO1684" s="101">
        <f t="shared" si="732"/>
        <v>71</v>
      </c>
      <c r="FP1684" s="101">
        <f t="shared" si="748"/>
        <v>21</v>
      </c>
      <c r="FQ1684" s="14">
        <f t="shared" si="749"/>
        <v>4</v>
      </c>
      <c r="FR1684" s="101" t="str">
        <f t="shared" si="733"/>
        <v>秦琼专属武器-魂珠-8 8级</v>
      </c>
      <c r="FS1684" s="101">
        <f t="shared" si="734"/>
        <v>8</v>
      </c>
      <c r="FT1684" s="101">
        <f t="shared" si="735"/>
        <v>8</v>
      </c>
      <c r="FU1684" s="101" t="str">
        <f t="shared" si="750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51"/>
        <v>专属强化石4</v>
      </c>
      <c r="FX1684" s="101">
        <f t="shared" si="752"/>
        <v>30</v>
      </c>
      <c r="FY1684" s="101" t="str">
        <f t="shared" si="753"/>
        <v/>
      </c>
      <c r="FZ1684" s="101" t="str">
        <f t="shared" si="754"/>
        <v/>
      </c>
      <c r="GA1684" s="101">
        <f t="shared" si="736"/>
        <v>0.02</v>
      </c>
      <c r="GB1684" s="101">
        <f t="shared" si="737"/>
        <v>1</v>
      </c>
      <c r="GC1684" s="101">
        <f t="shared" si="738"/>
        <v>75</v>
      </c>
      <c r="GD1684" s="101">
        <f t="shared" si="739"/>
        <v>0</v>
      </c>
      <c r="GE1684" s="101">
        <f t="shared" si="740"/>
        <v>1</v>
      </c>
      <c r="GF1684" s="101">
        <f t="shared" si="741"/>
        <v>18</v>
      </c>
      <c r="GG1684" s="101">
        <f t="shared" si="742"/>
        <v>0.01</v>
      </c>
      <c r="GH1684" s="101">
        <f t="shared" si="743"/>
        <v>1</v>
      </c>
      <c r="GI1684" s="101">
        <f t="shared" si="744"/>
        <v>35</v>
      </c>
      <c r="GJ1684" s="101">
        <f t="shared" si="745"/>
        <v>3.9899999999999998E-2</v>
      </c>
      <c r="GK1684" s="101">
        <f t="shared" si="746"/>
        <v>1</v>
      </c>
      <c r="GL1684" s="101">
        <f t="shared" si="747"/>
        <v>75</v>
      </c>
    </row>
    <row r="1685" spans="170:194" ht="16.5" x14ac:dyDescent="0.2">
      <c r="FN1685" s="101">
        <v>1680</v>
      </c>
      <c r="FO1685" s="101">
        <f t="shared" si="732"/>
        <v>72</v>
      </c>
      <c r="FP1685" s="101">
        <f t="shared" si="748"/>
        <v>21</v>
      </c>
      <c r="FQ1685" s="14">
        <f t="shared" si="749"/>
        <v>4</v>
      </c>
      <c r="FR1685" s="101" t="str">
        <f t="shared" si="733"/>
        <v>秦琼专属武器-魂珠-8 9级</v>
      </c>
      <c r="FS1685" s="101">
        <f t="shared" si="734"/>
        <v>8</v>
      </c>
      <c r="FT1685" s="101">
        <f t="shared" si="735"/>
        <v>9</v>
      </c>
      <c r="FU1685" s="101" t="str">
        <f t="shared" si="750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51"/>
        <v>专属强化石4</v>
      </c>
      <c r="FX1685" s="101">
        <f t="shared" si="752"/>
        <v>30</v>
      </c>
      <c r="FY1685" s="101" t="str">
        <f t="shared" si="753"/>
        <v/>
      </c>
      <c r="FZ1685" s="101" t="str">
        <f t="shared" si="754"/>
        <v/>
      </c>
      <c r="GA1685" s="101">
        <f t="shared" si="736"/>
        <v>0.01</v>
      </c>
      <c r="GB1685" s="101">
        <f t="shared" si="737"/>
        <v>1</v>
      </c>
      <c r="GC1685" s="101">
        <f t="shared" si="738"/>
        <v>122</v>
      </c>
      <c r="GD1685" s="101">
        <f t="shared" si="739"/>
        <v>0</v>
      </c>
      <c r="GE1685" s="101">
        <f t="shared" si="740"/>
        <v>1</v>
      </c>
      <c r="GF1685" s="101">
        <f t="shared" si="741"/>
        <v>28</v>
      </c>
      <c r="GG1685" s="101">
        <f t="shared" si="742"/>
        <v>6.1999999999999998E-3</v>
      </c>
      <c r="GH1685" s="101">
        <f t="shared" si="743"/>
        <v>1</v>
      </c>
      <c r="GI1685" s="101">
        <f t="shared" si="744"/>
        <v>57</v>
      </c>
      <c r="GJ1685" s="101">
        <f t="shared" si="745"/>
        <v>2.47E-2</v>
      </c>
      <c r="GK1685" s="101">
        <f t="shared" si="746"/>
        <v>1</v>
      </c>
      <c r="GL1685" s="101">
        <f t="shared" si="747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858</v>
      </c>
      <c r="C4" s="12" t="s">
        <v>859</v>
      </c>
      <c r="E4" s="12" t="s">
        <v>873</v>
      </c>
      <c r="F4" s="12" t="s">
        <v>874</v>
      </c>
      <c r="G4" s="12" t="s">
        <v>888</v>
      </c>
      <c r="H4" s="12" t="s">
        <v>309</v>
      </c>
      <c r="I4" s="12" t="s">
        <v>911</v>
      </c>
      <c r="J4" s="12" t="s">
        <v>914</v>
      </c>
      <c r="M4" s="12" t="s">
        <v>891</v>
      </c>
      <c r="N4" s="12" t="s">
        <v>892</v>
      </c>
      <c r="O4" s="12" t="s">
        <v>893</v>
      </c>
      <c r="P4" s="12" t="s">
        <v>904</v>
      </c>
      <c r="Q4" s="12" t="s">
        <v>896</v>
      </c>
      <c r="R4" s="12" t="s">
        <v>901</v>
      </c>
      <c r="S4" s="12" t="s">
        <v>900</v>
      </c>
      <c r="T4" s="12" t="s">
        <v>897</v>
      </c>
      <c r="U4" s="12" t="s">
        <v>902</v>
      </c>
      <c r="V4" s="12" t="s">
        <v>903</v>
      </c>
      <c r="X4" s="12" t="s">
        <v>912</v>
      </c>
      <c r="Y4" s="12" t="s">
        <v>909</v>
      </c>
      <c r="Z4" s="12" t="s">
        <v>910</v>
      </c>
      <c r="AA4" s="12" t="s">
        <v>916</v>
      </c>
      <c r="AB4" s="12" t="s">
        <v>896</v>
      </c>
      <c r="AC4" s="12" t="s">
        <v>901</v>
      </c>
      <c r="AD4" s="12" t="s">
        <v>900</v>
      </c>
      <c r="AI4" s="12" t="s">
        <v>889</v>
      </c>
      <c r="AJ4" s="12" t="s">
        <v>220</v>
      </c>
      <c r="AK4" s="12" t="s">
        <v>873</v>
      </c>
      <c r="AL4" s="12" t="s">
        <v>111</v>
      </c>
      <c r="AM4" s="12" t="s">
        <v>801</v>
      </c>
      <c r="AN4" s="12" t="s">
        <v>220</v>
      </c>
      <c r="AO4" s="12" t="s">
        <v>875</v>
      </c>
      <c r="AP4" s="12" t="s">
        <v>876</v>
      </c>
      <c r="AQ4" s="12" t="s">
        <v>877</v>
      </c>
      <c r="AR4" s="12" t="s">
        <v>878</v>
      </c>
      <c r="AS4" s="12" t="s">
        <v>922</v>
      </c>
      <c r="AT4" s="12" t="s">
        <v>879</v>
      </c>
      <c r="AU4" s="12" t="s">
        <v>880</v>
      </c>
      <c r="AV4" s="12" t="s">
        <v>905</v>
      </c>
      <c r="AW4" s="12" t="s">
        <v>906</v>
      </c>
      <c r="AX4" s="12" t="s">
        <v>881</v>
      </c>
      <c r="AY4" s="12" t="s">
        <v>882</v>
      </c>
      <c r="AZ4" s="12" t="s">
        <v>883</v>
      </c>
      <c r="BA4" s="12" t="s">
        <v>884</v>
      </c>
      <c r="BB4" s="12" t="s">
        <v>885</v>
      </c>
      <c r="BC4" s="12" t="s">
        <v>886</v>
      </c>
      <c r="BD4" s="12" t="s">
        <v>887</v>
      </c>
      <c r="BG4" s="12" t="s">
        <v>908</v>
      </c>
      <c r="BH4" s="12" t="s">
        <v>913</v>
      </c>
      <c r="BI4" s="12" t="s">
        <v>917</v>
      </c>
      <c r="BJ4" s="12" t="s">
        <v>907</v>
      </c>
      <c r="BK4" s="12" t="s">
        <v>915</v>
      </c>
      <c r="BM4" s="12" t="s">
        <v>915</v>
      </c>
      <c r="BN4" s="12" t="s">
        <v>918</v>
      </c>
      <c r="BO4" s="12" t="s">
        <v>919</v>
      </c>
      <c r="BP4" s="12" t="s">
        <v>920</v>
      </c>
      <c r="BQ4" s="12" t="s">
        <v>921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923</v>
      </c>
      <c r="AB5" s="97" t="s">
        <v>895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890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894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863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895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924</v>
      </c>
      <c r="AB6" s="97" t="s">
        <v>895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890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894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860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895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925</v>
      </c>
      <c r="AB7" s="97" t="s">
        <v>899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890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894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864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899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926</v>
      </c>
      <c r="AB8" s="97" t="s">
        <v>898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890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894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865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898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927</v>
      </c>
      <c r="AB9" s="97" t="s">
        <v>895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890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894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861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895</v>
      </c>
      <c r="R10" s="97">
        <v>1</v>
      </c>
      <c r="S10" s="97">
        <v>2</v>
      </c>
      <c r="T10" s="97" t="s">
        <v>898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928</v>
      </c>
      <c r="AB10" s="97" t="s">
        <v>898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890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894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866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895</v>
      </c>
      <c r="R11" s="97">
        <v>1</v>
      </c>
      <c r="S11" s="97">
        <v>2</v>
      </c>
      <c r="T11" s="97" t="s">
        <v>898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929</v>
      </c>
      <c r="AB11" s="97" t="s">
        <v>895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890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894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867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895</v>
      </c>
      <c r="R12" s="97">
        <v>1</v>
      </c>
      <c r="S12" s="97">
        <v>2</v>
      </c>
      <c r="T12" s="97" t="s">
        <v>898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930</v>
      </c>
      <c r="AB12" s="97" t="s">
        <v>898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890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894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868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895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931</v>
      </c>
      <c r="AB13" s="97" t="s">
        <v>895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890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894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869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932</v>
      </c>
      <c r="AB14" s="97" t="s">
        <v>898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890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894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933</v>
      </c>
      <c r="AB15" s="97" t="s">
        <v>895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890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894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890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894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890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894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890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894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870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890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894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862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890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894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871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890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894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872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890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894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890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894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890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894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890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894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890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894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890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894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890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894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890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894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890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894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890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894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890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894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890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894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890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894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890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894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890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894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890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894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890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894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890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894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890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894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890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894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890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894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890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894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890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894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890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894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890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894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890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894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890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894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890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894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890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894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890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894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890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894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890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894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890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894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890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894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890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894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890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894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890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894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890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894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890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894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890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894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890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894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890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894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890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894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890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894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890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894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890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894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890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894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890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894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890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894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890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894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890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894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890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894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890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894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890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894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890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894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890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894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890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894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890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894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890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894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890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894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890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894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890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894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890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894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890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894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890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894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890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894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890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894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890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894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890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894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890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894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890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894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890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894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890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894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890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894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890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894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890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894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890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894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890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894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890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894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890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894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890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894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890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894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890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894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890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894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890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894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890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894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890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894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890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894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890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894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640</v>
      </c>
      <c r="B3" s="86">
        <v>5</v>
      </c>
      <c r="AB3" s="203" t="s">
        <v>725</v>
      </c>
      <c r="AC3" s="203"/>
      <c r="AD3" s="203"/>
      <c r="AF3" s="203" t="s">
        <v>625</v>
      </c>
      <c r="AG3" s="203"/>
      <c r="AH3" s="203"/>
      <c r="AI3" s="203"/>
      <c r="AJ3" s="203"/>
      <c r="AK3" s="203"/>
      <c r="AL3" s="203"/>
      <c r="AO3" s="203" t="s">
        <v>727</v>
      </c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F3" s="203"/>
      <c r="BG3" s="203"/>
      <c r="BH3" s="203"/>
      <c r="BI3" s="203"/>
      <c r="BJ3" s="203"/>
      <c r="BK3" s="203"/>
      <c r="BL3" s="203"/>
      <c r="BM3" s="203"/>
      <c r="BN3" s="203"/>
      <c r="BO3" s="203"/>
      <c r="BP3" s="203"/>
      <c r="BQ3" s="203"/>
      <c r="BR3" s="203"/>
      <c r="BS3" s="203"/>
      <c r="BT3" s="203"/>
      <c r="BU3" s="203"/>
      <c r="BV3" s="203"/>
      <c r="BW3" s="203"/>
      <c r="BX3" s="203"/>
      <c r="BY3" s="203"/>
      <c r="BZ3" s="203"/>
      <c r="CA3" s="203"/>
      <c r="CB3" s="203"/>
      <c r="CC3" s="203"/>
      <c r="CD3" s="203"/>
      <c r="CE3" s="203"/>
      <c r="CF3" s="203"/>
      <c r="CG3" s="203"/>
      <c r="CH3" s="203"/>
      <c r="CI3" s="203"/>
      <c r="CJ3" s="203"/>
      <c r="CK3" s="203"/>
      <c r="CL3" s="203"/>
      <c r="CM3" s="203"/>
      <c r="CN3" s="203"/>
      <c r="CO3" s="203"/>
      <c r="CP3" s="203"/>
      <c r="CQ3" s="203"/>
      <c r="CR3" s="203"/>
      <c r="CS3" s="203"/>
      <c r="CT3" s="203"/>
      <c r="CU3" s="203"/>
      <c r="CV3" s="203"/>
      <c r="CW3" s="203"/>
      <c r="CX3" s="203"/>
      <c r="CY3" s="203"/>
      <c r="CZ3" s="203"/>
      <c r="DA3" s="203"/>
      <c r="DB3" s="203"/>
      <c r="DC3" s="203"/>
      <c r="DD3" s="203"/>
      <c r="DE3" s="203"/>
      <c r="DF3" s="203"/>
      <c r="DG3" s="203"/>
      <c r="DH3" s="203"/>
      <c r="DI3" s="203"/>
      <c r="DJ3" s="203"/>
      <c r="DK3" s="203"/>
      <c r="DL3" s="203"/>
      <c r="DM3" s="203"/>
      <c r="DN3" s="203"/>
      <c r="DO3" s="203"/>
      <c r="DP3" s="203"/>
      <c r="DQ3" s="203"/>
      <c r="DR3" s="203"/>
      <c r="DS3" s="203"/>
      <c r="DT3" s="203"/>
      <c r="DU3" s="203"/>
      <c r="DV3" s="203"/>
      <c r="DW3" s="203"/>
      <c r="DX3" s="203"/>
      <c r="DY3" s="203"/>
      <c r="DZ3" s="203"/>
      <c r="EA3" s="203"/>
      <c r="EB3" s="203"/>
      <c r="EC3" s="203"/>
      <c r="ED3" s="203"/>
      <c r="EE3" s="203"/>
      <c r="EF3" s="203"/>
      <c r="EG3" s="203"/>
      <c r="EH3" s="203"/>
      <c r="EI3" s="203"/>
      <c r="EJ3" s="203"/>
      <c r="EK3" s="203"/>
      <c r="EL3" s="203"/>
    </row>
    <row r="4" spans="1:186" ht="17.25" x14ac:dyDescent="0.2">
      <c r="A4" s="45" t="s">
        <v>630</v>
      </c>
      <c r="B4" s="12" t="s">
        <v>631</v>
      </c>
      <c r="C4" s="12" t="s">
        <v>639</v>
      </c>
      <c r="E4" s="12" t="s">
        <v>168</v>
      </c>
      <c r="F4" s="12" t="s">
        <v>632</v>
      </c>
      <c r="G4" s="12" t="s">
        <v>633</v>
      </c>
      <c r="H4" s="12" t="s">
        <v>638</v>
      </c>
      <c r="I4" s="12" t="s">
        <v>645</v>
      </c>
      <c r="K4" s="12" t="s">
        <v>642</v>
      </c>
      <c r="L4" s="12" t="s">
        <v>627</v>
      </c>
      <c r="M4" s="12" t="s">
        <v>628</v>
      </c>
      <c r="N4" s="12" t="s">
        <v>643</v>
      </c>
      <c r="O4" s="12" t="s">
        <v>629</v>
      </c>
      <c r="P4" s="12" t="s">
        <v>641</v>
      </c>
      <c r="Q4" s="12" t="s">
        <v>658</v>
      </c>
      <c r="R4" s="12" t="s">
        <v>659</v>
      </c>
      <c r="S4" s="12" t="s">
        <v>660</v>
      </c>
      <c r="T4" s="12" t="s">
        <v>661</v>
      </c>
      <c r="U4" s="12" t="s">
        <v>662</v>
      </c>
      <c r="V4" s="12" t="s">
        <v>663</v>
      </c>
      <c r="W4" s="12" t="s">
        <v>664</v>
      </c>
      <c r="X4" s="12" t="s">
        <v>665</v>
      </c>
      <c r="Y4" s="12" t="s">
        <v>666</v>
      </c>
      <c r="AB4" s="12" t="s">
        <v>677</v>
      </c>
      <c r="AC4" s="12" t="s">
        <v>678</v>
      </c>
      <c r="AD4" s="12" t="s">
        <v>724</v>
      </c>
      <c r="AF4" s="12" t="s">
        <v>626</v>
      </c>
      <c r="AG4" s="12" t="s">
        <v>637</v>
      </c>
      <c r="AH4" s="12" t="s">
        <v>644</v>
      </c>
      <c r="AI4" s="12" t="s">
        <v>636</v>
      </c>
      <c r="AJ4" s="12" t="s">
        <v>647</v>
      </c>
      <c r="AK4" s="12" t="s">
        <v>647</v>
      </c>
      <c r="AL4" s="12" t="s">
        <v>647</v>
      </c>
      <c r="AO4" s="12" t="s">
        <v>626</v>
      </c>
      <c r="AP4" s="12" t="s">
        <v>674</v>
      </c>
      <c r="AQ4" s="12" t="s">
        <v>676</v>
      </c>
      <c r="AR4" s="12" t="s">
        <v>675</v>
      </c>
      <c r="AS4" s="12" t="s">
        <v>648</v>
      </c>
      <c r="AT4" s="12" t="s">
        <v>647</v>
      </c>
      <c r="AU4" s="12" t="s">
        <v>649</v>
      </c>
      <c r="AV4" s="12" t="s">
        <v>650</v>
      </c>
      <c r="AW4" s="12" t="s">
        <v>726</v>
      </c>
      <c r="AX4" s="12" t="s">
        <v>639</v>
      </c>
      <c r="BA4" s="12" t="s">
        <v>688</v>
      </c>
      <c r="BB4" s="12" t="s">
        <v>689</v>
      </c>
      <c r="BC4" s="12" t="s">
        <v>686</v>
      </c>
      <c r="BD4" s="12" t="s">
        <v>687</v>
      </c>
      <c r="BE4" s="12" t="s">
        <v>728</v>
      </c>
      <c r="BF4" s="12" t="s">
        <v>679</v>
      </c>
      <c r="BG4" s="12" t="s">
        <v>221</v>
      </c>
      <c r="BH4" s="12" t="s">
        <v>680</v>
      </c>
      <c r="BI4" s="12" t="s">
        <v>681</v>
      </c>
      <c r="BJ4" s="12" t="s">
        <v>682</v>
      </c>
      <c r="BK4" s="12" t="s">
        <v>683</v>
      </c>
      <c r="BL4" s="12" t="s">
        <v>684</v>
      </c>
      <c r="BM4" s="12" t="s">
        <v>685</v>
      </c>
      <c r="BN4" s="12" t="s">
        <v>690</v>
      </c>
      <c r="BO4" s="12" t="s">
        <v>691</v>
      </c>
      <c r="BP4" s="12" t="s">
        <v>692</v>
      </c>
      <c r="BQ4" s="12" t="s">
        <v>693</v>
      </c>
      <c r="BR4" s="12" t="s">
        <v>694</v>
      </c>
      <c r="BS4" s="12" t="s">
        <v>695</v>
      </c>
      <c r="BT4" s="12" t="s">
        <v>696</v>
      </c>
      <c r="BU4" s="12" t="s">
        <v>697</v>
      </c>
      <c r="BV4" s="12" t="s">
        <v>698</v>
      </c>
      <c r="BW4" s="12" t="s">
        <v>699</v>
      </c>
      <c r="BX4" s="12" t="s">
        <v>700</v>
      </c>
      <c r="BY4" s="12" t="s">
        <v>701</v>
      </c>
      <c r="BZ4" s="12" t="s">
        <v>702</v>
      </c>
      <c r="CA4" s="12" t="s">
        <v>703</v>
      </c>
      <c r="CB4" s="12" t="s">
        <v>704</v>
      </c>
      <c r="CC4" s="12" t="s">
        <v>705</v>
      </c>
      <c r="CD4" s="12" t="s">
        <v>706</v>
      </c>
      <c r="CE4" s="12" t="s">
        <v>707</v>
      </c>
      <c r="CF4" s="12" t="s">
        <v>708</v>
      </c>
      <c r="CG4" s="12" t="s">
        <v>709</v>
      </c>
      <c r="CH4" s="12" t="s">
        <v>710</v>
      </c>
      <c r="CI4" s="12" t="s">
        <v>711</v>
      </c>
      <c r="CJ4" s="12" t="s">
        <v>712</v>
      </c>
      <c r="CK4" s="12" t="s">
        <v>713</v>
      </c>
      <c r="CL4" s="12" t="s">
        <v>714</v>
      </c>
      <c r="CM4" s="12" t="s">
        <v>715</v>
      </c>
      <c r="CN4" s="12" t="s">
        <v>716</v>
      </c>
      <c r="CO4" s="12" t="s">
        <v>717</v>
      </c>
      <c r="CP4" s="12" t="s">
        <v>718</v>
      </c>
      <c r="CQ4" s="12" t="s">
        <v>719</v>
      </c>
      <c r="CR4" s="12" t="s">
        <v>720</v>
      </c>
      <c r="CS4" s="12" t="s">
        <v>721</v>
      </c>
      <c r="CT4" s="12" t="s">
        <v>722</v>
      </c>
      <c r="CU4" s="12" t="s">
        <v>723</v>
      </c>
      <c r="CW4" s="12" t="s">
        <v>679</v>
      </c>
      <c r="CX4" s="12" t="s">
        <v>221</v>
      </c>
      <c r="CY4" s="12" t="s">
        <v>680</v>
      </c>
      <c r="CZ4" s="12" t="s">
        <v>681</v>
      </c>
      <c r="DA4" s="12" t="s">
        <v>682</v>
      </c>
      <c r="DB4" s="12" t="s">
        <v>683</v>
      </c>
      <c r="DC4" s="12" t="s">
        <v>684</v>
      </c>
      <c r="DD4" s="12" t="s">
        <v>685</v>
      </c>
      <c r="DE4" s="12" t="s">
        <v>690</v>
      </c>
      <c r="DF4" s="12" t="s">
        <v>691</v>
      </c>
      <c r="DG4" s="12" t="s">
        <v>692</v>
      </c>
      <c r="DH4" s="12" t="s">
        <v>693</v>
      </c>
      <c r="DI4" s="12" t="s">
        <v>694</v>
      </c>
      <c r="DJ4" s="12" t="s">
        <v>695</v>
      </c>
      <c r="DK4" s="12" t="s">
        <v>696</v>
      </c>
      <c r="DL4" s="12" t="s">
        <v>697</v>
      </c>
      <c r="DM4" s="12" t="s">
        <v>698</v>
      </c>
      <c r="DN4" s="12" t="s">
        <v>699</v>
      </c>
      <c r="DO4" s="12" t="s">
        <v>700</v>
      </c>
      <c r="DP4" s="12" t="s">
        <v>701</v>
      </c>
      <c r="DQ4" s="12" t="s">
        <v>702</v>
      </c>
      <c r="DR4" s="12" t="s">
        <v>703</v>
      </c>
      <c r="DS4" s="12" t="s">
        <v>704</v>
      </c>
      <c r="DT4" s="12" t="s">
        <v>705</v>
      </c>
      <c r="DU4" s="12" t="s">
        <v>706</v>
      </c>
      <c r="DV4" s="12" t="s">
        <v>707</v>
      </c>
      <c r="DW4" s="12" t="s">
        <v>708</v>
      </c>
      <c r="DX4" s="12" t="s">
        <v>709</v>
      </c>
      <c r="DY4" s="12" t="s">
        <v>710</v>
      </c>
      <c r="DZ4" s="12" t="s">
        <v>711</v>
      </c>
      <c r="EA4" s="12" t="s">
        <v>712</v>
      </c>
      <c r="EB4" s="12" t="s">
        <v>713</v>
      </c>
      <c r="EC4" s="12" t="s">
        <v>714</v>
      </c>
      <c r="ED4" s="12" t="s">
        <v>715</v>
      </c>
      <c r="EE4" s="12" t="s">
        <v>716</v>
      </c>
      <c r="EF4" s="12" t="s">
        <v>717</v>
      </c>
      <c r="EG4" s="12" t="s">
        <v>718</v>
      </c>
      <c r="EH4" s="12" t="s">
        <v>719</v>
      </c>
      <c r="EI4" s="12" t="s">
        <v>720</v>
      </c>
      <c r="EJ4" s="12" t="s">
        <v>721</v>
      </c>
      <c r="EK4" s="12" t="s">
        <v>722</v>
      </c>
      <c r="EL4" s="12" t="s">
        <v>723</v>
      </c>
      <c r="EO4" s="12" t="s">
        <v>679</v>
      </c>
      <c r="EP4" s="12" t="s">
        <v>221</v>
      </c>
      <c r="EQ4" s="12" t="s">
        <v>680</v>
      </c>
      <c r="ER4" s="12" t="s">
        <v>681</v>
      </c>
      <c r="ES4" s="12" t="s">
        <v>682</v>
      </c>
      <c r="ET4" s="12" t="s">
        <v>683</v>
      </c>
      <c r="EU4" s="12" t="s">
        <v>684</v>
      </c>
      <c r="EV4" s="12" t="s">
        <v>685</v>
      </c>
      <c r="EW4" s="12" t="s">
        <v>690</v>
      </c>
      <c r="EX4" s="12" t="s">
        <v>691</v>
      </c>
      <c r="EY4" s="12" t="s">
        <v>692</v>
      </c>
      <c r="EZ4" s="12" t="s">
        <v>693</v>
      </c>
      <c r="FA4" s="12" t="s">
        <v>694</v>
      </c>
      <c r="FB4" s="12" t="s">
        <v>695</v>
      </c>
      <c r="FC4" s="12" t="s">
        <v>696</v>
      </c>
      <c r="FD4" s="12" t="s">
        <v>697</v>
      </c>
      <c r="FE4" s="12" t="s">
        <v>698</v>
      </c>
      <c r="FF4" s="12" t="s">
        <v>699</v>
      </c>
      <c r="FG4" s="12" t="s">
        <v>700</v>
      </c>
      <c r="FH4" s="12" t="s">
        <v>701</v>
      </c>
      <c r="FI4" s="12" t="s">
        <v>702</v>
      </c>
      <c r="FJ4" s="12" t="s">
        <v>703</v>
      </c>
      <c r="FK4" s="12" t="s">
        <v>704</v>
      </c>
      <c r="FL4" s="12" t="s">
        <v>705</v>
      </c>
      <c r="FM4" s="12" t="s">
        <v>706</v>
      </c>
      <c r="FN4" s="12" t="s">
        <v>707</v>
      </c>
      <c r="FO4" s="12" t="s">
        <v>708</v>
      </c>
      <c r="FP4" s="12" t="s">
        <v>709</v>
      </c>
      <c r="FQ4" s="12" t="s">
        <v>710</v>
      </c>
      <c r="FR4" s="12" t="s">
        <v>711</v>
      </c>
      <c r="FS4" s="12" t="s">
        <v>712</v>
      </c>
      <c r="FT4" s="12" t="s">
        <v>713</v>
      </c>
      <c r="FU4" s="12" t="s">
        <v>714</v>
      </c>
      <c r="FV4" s="12" t="s">
        <v>715</v>
      </c>
      <c r="FW4" s="12" t="s">
        <v>716</v>
      </c>
      <c r="FX4" s="12" t="s">
        <v>717</v>
      </c>
      <c r="FY4" s="12" t="s">
        <v>718</v>
      </c>
      <c r="FZ4" s="12" t="s">
        <v>719</v>
      </c>
      <c r="GA4" s="12" t="s">
        <v>720</v>
      </c>
      <c r="GB4" s="12" t="s">
        <v>721</v>
      </c>
      <c r="GC4" s="12" t="s">
        <v>722</v>
      </c>
      <c r="GD4" s="12" t="s">
        <v>723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634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310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646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311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635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651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312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365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652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310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653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311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654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312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655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313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656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314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657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315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316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317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310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311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312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313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314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315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316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317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318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319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320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321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322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323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313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314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315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316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317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318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319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320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321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322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323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324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325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326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327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328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329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318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319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320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321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322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323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324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325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326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327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328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329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667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668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669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670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671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672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324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325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326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327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328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329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667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668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669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670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671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672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336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337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338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339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340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341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342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343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667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668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669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670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671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672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336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337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338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339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340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341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342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343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673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345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346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347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348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349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350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351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336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337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338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339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340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341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342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343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673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345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346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347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348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349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350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351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AV1" workbookViewId="0">
      <selection activeCell="BH11" sqref="BH11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1173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203" t="s">
        <v>1010</v>
      </c>
      <c r="P4" s="203"/>
      <c r="Q4" s="203"/>
      <c r="R4" s="203"/>
      <c r="S4" s="203"/>
      <c r="T4" s="203"/>
      <c r="U4" s="203"/>
      <c r="V4" s="203"/>
      <c r="W4" s="203"/>
      <c r="X4" s="203"/>
      <c r="AC4" s="142"/>
      <c r="AD4" s="142"/>
      <c r="AE4" s="142"/>
      <c r="AQ4" s="203" t="s">
        <v>1148</v>
      </c>
      <c r="AR4" s="203"/>
      <c r="AS4" s="203"/>
      <c r="AT4" s="203"/>
      <c r="AU4" s="203"/>
      <c r="AV4" s="203"/>
      <c r="AW4" s="203"/>
      <c r="AX4" s="203"/>
      <c r="AY4" s="203"/>
      <c r="BB4" s="203" t="s">
        <v>1169</v>
      </c>
      <c r="BC4" s="203"/>
      <c r="BD4" s="203"/>
      <c r="BE4" s="203"/>
      <c r="BF4" s="203"/>
      <c r="BG4" s="203"/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U4" s="203" t="s">
        <v>1172</v>
      </c>
      <c r="BV4" s="203"/>
      <c r="BW4" s="203"/>
      <c r="BX4" s="203"/>
      <c r="BY4" s="203"/>
      <c r="BZ4" s="203"/>
      <c r="CA4" s="203"/>
      <c r="CB4" s="203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205" t="s">
        <v>1053</v>
      </c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O5" s="12" t="s">
        <v>934</v>
      </c>
      <c r="P5" s="12" t="s">
        <v>1054</v>
      </c>
      <c r="Q5" s="12" t="s">
        <v>935</v>
      </c>
      <c r="R5" s="12" t="s">
        <v>936</v>
      </c>
      <c r="S5" s="12" t="s">
        <v>937</v>
      </c>
      <c r="T5" s="12" t="s">
        <v>938</v>
      </c>
      <c r="U5" s="12" t="s">
        <v>939</v>
      </c>
      <c r="V5" s="12" t="s">
        <v>1170</v>
      </c>
      <c r="W5" s="12" t="s">
        <v>1171</v>
      </c>
      <c r="X5" s="12" t="s">
        <v>1011</v>
      </c>
      <c r="AB5" s="140" t="s">
        <v>1143</v>
      </c>
      <c r="AC5" s="139">
        <v>48</v>
      </c>
      <c r="AF5" s="12" t="s">
        <v>1138</v>
      </c>
      <c r="AG5" s="12" t="s">
        <v>1139</v>
      </c>
      <c r="AH5" s="12" t="s">
        <v>1140</v>
      </c>
      <c r="AI5" s="12" t="s">
        <v>1141</v>
      </c>
      <c r="AK5" s="12" t="s">
        <v>1144</v>
      </c>
      <c r="AL5" s="12" t="s">
        <v>1145</v>
      </c>
      <c r="AM5" s="12" t="s">
        <v>1146</v>
      </c>
      <c r="AN5" s="12" t="s">
        <v>1147</v>
      </c>
      <c r="AQ5" s="12" t="s">
        <v>79</v>
      </c>
      <c r="AR5" s="12" t="s">
        <v>1161</v>
      </c>
      <c r="AS5" s="12" t="s">
        <v>80</v>
      </c>
      <c r="AT5" s="12" t="s">
        <v>935</v>
      </c>
      <c r="AU5" s="12" t="s">
        <v>937</v>
      </c>
      <c r="AV5" s="12" t="s">
        <v>938</v>
      </c>
      <c r="AW5" s="12" t="s">
        <v>939</v>
      </c>
      <c r="AX5" s="12" t="s">
        <v>940</v>
      </c>
      <c r="AY5" s="12" t="s">
        <v>1163</v>
      </c>
      <c r="BB5" s="23" t="s">
        <v>1149</v>
      </c>
      <c r="BC5" s="23" t="s">
        <v>1113</v>
      </c>
      <c r="BD5" s="23" t="s">
        <v>1162</v>
      </c>
      <c r="BE5" s="23" t="s">
        <v>1150</v>
      </c>
      <c r="BF5" s="23" t="s">
        <v>1151</v>
      </c>
      <c r="BG5" s="23" t="s">
        <v>1152</v>
      </c>
      <c r="BH5" s="23" t="s">
        <v>1153</v>
      </c>
      <c r="BI5" s="23" t="s">
        <v>1154</v>
      </c>
      <c r="BJ5" s="23" t="s">
        <v>1155</v>
      </c>
      <c r="BK5" s="23" t="s">
        <v>1156</v>
      </c>
      <c r="BL5" s="23" t="s">
        <v>1157</v>
      </c>
      <c r="BM5" s="23" t="s">
        <v>1158</v>
      </c>
      <c r="BN5" s="23" t="s">
        <v>1159</v>
      </c>
      <c r="BO5" s="23" t="s">
        <v>1160</v>
      </c>
      <c r="BP5" s="23" t="s">
        <v>1164</v>
      </c>
      <c r="BQ5" s="23" t="s">
        <v>1165</v>
      </c>
      <c r="BR5" s="23" t="s">
        <v>1166</v>
      </c>
      <c r="BU5" s="12" t="s">
        <v>79</v>
      </c>
      <c r="BV5" s="12" t="s">
        <v>1161</v>
      </c>
      <c r="BW5" s="12" t="s">
        <v>937</v>
      </c>
      <c r="BX5" s="12" t="s">
        <v>938</v>
      </c>
      <c r="BY5" s="12" t="s">
        <v>939</v>
      </c>
      <c r="BZ5" s="12" t="s">
        <v>940</v>
      </c>
      <c r="CA5" s="12" t="s">
        <v>1167</v>
      </c>
      <c r="CB5" s="12" t="s">
        <v>1168</v>
      </c>
      <c r="CD5" s="12" t="s">
        <v>1138</v>
      </c>
      <c r="CE5" s="12" t="s">
        <v>1174</v>
      </c>
      <c r="CH5" s="12" t="s">
        <v>1137</v>
      </c>
      <c r="CI5" s="12" t="s">
        <v>1175</v>
      </c>
      <c r="CK5" s="12" t="s">
        <v>1181</v>
      </c>
      <c r="CL5" s="12" t="s">
        <v>1188</v>
      </c>
      <c r="CM5" s="12" t="s">
        <v>1187</v>
      </c>
      <c r="CO5" s="12" t="s">
        <v>1176</v>
      </c>
      <c r="CP5" s="12" t="s">
        <v>1177</v>
      </c>
      <c r="CQ5" s="12" t="s">
        <v>1150</v>
      </c>
      <c r="CR5" s="12" t="s">
        <v>1151</v>
      </c>
      <c r="CS5" s="12" t="s">
        <v>1152</v>
      </c>
      <c r="CT5" s="12" t="s">
        <v>1153</v>
      </c>
      <c r="CU5" s="12" t="s">
        <v>1154</v>
      </c>
      <c r="CV5" s="12" t="s">
        <v>1155</v>
      </c>
      <c r="CW5" s="12" t="s">
        <v>1156</v>
      </c>
      <c r="CX5" s="12" t="s">
        <v>1157</v>
      </c>
      <c r="CY5" s="12" t="s">
        <v>1158</v>
      </c>
      <c r="CZ5" s="12" t="s">
        <v>1159</v>
      </c>
      <c r="DA5" s="12" t="s">
        <v>1160</v>
      </c>
      <c r="DB5" s="12" t="s">
        <v>1178</v>
      </c>
      <c r="DE5" s="12" t="s">
        <v>1179</v>
      </c>
      <c r="DF5" s="12" t="s">
        <v>1180</v>
      </c>
      <c r="DG5" s="12" t="s">
        <v>1182</v>
      </c>
      <c r="DH5" s="12" t="s">
        <v>1181</v>
      </c>
      <c r="DI5" s="12" t="s">
        <v>1188</v>
      </c>
      <c r="DJ5" s="12" t="s">
        <v>1186</v>
      </c>
      <c r="DK5" s="12" t="s">
        <v>1184</v>
      </c>
      <c r="DL5" s="12" t="s">
        <v>1185</v>
      </c>
    </row>
    <row r="6" spans="1:116" ht="16.5" x14ac:dyDescent="0.2">
      <c r="A6" s="205"/>
      <c r="B6" s="205"/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1189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1183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1178</v>
      </c>
      <c r="DL6" s="144">
        <f>ROUND(INDEX($DB$6:$DB$26,DF6)*INDEX($CM$6:$CM$13,DH6)/5,0)*5</f>
        <v>100</v>
      </c>
    </row>
    <row r="7" spans="1:116" ht="16.5" x14ac:dyDescent="0.2">
      <c r="A7" s="205"/>
      <c r="B7" s="205"/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1190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1183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1178</v>
      </c>
      <c r="DL7" s="144">
        <f t="shared" ref="DL7:DL70" si="17">ROUND(INDEX($DB$6:$DB$26,DF7)*INDEX($CM$6:$CM$13,DH7)/5,0)*5</f>
        <v>50</v>
      </c>
    </row>
    <row r="8" spans="1:116" ht="16.5" x14ac:dyDescent="0.2">
      <c r="A8" s="205"/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1191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1183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1178</v>
      </c>
      <c r="DL8" s="144">
        <f t="shared" si="17"/>
        <v>50</v>
      </c>
    </row>
    <row r="9" spans="1:116" ht="16.5" x14ac:dyDescent="0.2">
      <c r="A9" s="205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1192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1183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1178</v>
      </c>
      <c r="DL9" s="144">
        <f t="shared" si="17"/>
        <v>50</v>
      </c>
    </row>
    <row r="10" spans="1:116" ht="16.5" x14ac:dyDescent="0.2">
      <c r="A10" s="205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1193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1183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1178</v>
      </c>
      <c r="DL10" s="144">
        <f t="shared" si="17"/>
        <v>50</v>
      </c>
    </row>
    <row r="11" spans="1:116" ht="16.5" x14ac:dyDescent="0.2">
      <c r="A11" s="205"/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1194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1183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1178</v>
      </c>
      <c r="DL11" s="144">
        <f t="shared" si="17"/>
        <v>50</v>
      </c>
    </row>
    <row r="12" spans="1:116" ht="16.5" x14ac:dyDescent="0.2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1195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1183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1178</v>
      </c>
      <c r="DL12" s="144">
        <f t="shared" si="17"/>
        <v>75</v>
      </c>
    </row>
    <row r="13" spans="1:116" ht="16.5" x14ac:dyDescent="0.2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1196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1183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1178</v>
      </c>
      <c r="DL13" s="144">
        <f t="shared" si="17"/>
        <v>75</v>
      </c>
    </row>
    <row r="14" spans="1:116" ht="16.5" customHeight="1" x14ac:dyDescent="0.2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1183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1178</v>
      </c>
      <c r="DL14" s="144">
        <f t="shared" si="17"/>
        <v>110</v>
      </c>
    </row>
    <row r="15" spans="1:116" ht="16.5" x14ac:dyDescent="0.2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1183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1178</v>
      </c>
      <c r="DL15" s="144">
        <f t="shared" si="17"/>
        <v>55</v>
      </c>
    </row>
    <row r="16" spans="1:116" ht="16.5" x14ac:dyDescent="0.2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1183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1178</v>
      </c>
      <c r="DL16" s="144">
        <f t="shared" si="17"/>
        <v>55</v>
      </c>
    </row>
    <row r="17" spans="1:116" ht="14.25" customHeight="1" x14ac:dyDescent="0.2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1183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1178</v>
      </c>
      <c r="DL17" s="144">
        <f t="shared" si="17"/>
        <v>55</v>
      </c>
    </row>
    <row r="18" spans="1:116" ht="14.25" customHeight="1" x14ac:dyDescent="0.2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1183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1178</v>
      </c>
      <c r="DL18" s="144">
        <f t="shared" si="17"/>
        <v>55</v>
      </c>
    </row>
    <row r="19" spans="1:116" ht="14.25" customHeight="1" x14ac:dyDescent="0.2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1183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1178</v>
      </c>
      <c r="DL19" s="144">
        <f t="shared" si="17"/>
        <v>55</v>
      </c>
    </row>
    <row r="20" spans="1:116" ht="14.25" customHeight="1" x14ac:dyDescent="0.2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1183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1178</v>
      </c>
      <c r="DL20" s="144">
        <f t="shared" si="17"/>
        <v>85</v>
      </c>
    </row>
    <row r="21" spans="1:116" ht="14.25" customHeight="1" x14ac:dyDescent="0.2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1183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1178</v>
      </c>
      <c r="DL21" s="144">
        <f t="shared" si="17"/>
        <v>85</v>
      </c>
    </row>
    <row r="22" spans="1:116" ht="14.25" customHeight="1" x14ac:dyDescent="0.2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1183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1178</v>
      </c>
      <c r="DL22" s="144">
        <f t="shared" si="17"/>
        <v>130</v>
      </c>
    </row>
    <row r="23" spans="1:116" ht="14.25" customHeight="1" x14ac:dyDescent="0.2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1183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1178</v>
      </c>
      <c r="DL23" s="144">
        <f t="shared" si="17"/>
        <v>65</v>
      </c>
    </row>
    <row r="24" spans="1:116" ht="14.25" customHeight="1" x14ac:dyDescent="0.2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1183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1178</v>
      </c>
      <c r="DL24" s="144">
        <f t="shared" si="17"/>
        <v>65</v>
      </c>
    </row>
    <row r="25" spans="1:116" ht="14.25" customHeight="1" x14ac:dyDescent="0.2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1183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1178</v>
      </c>
      <c r="DL25" s="144">
        <f t="shared" si="17"/>
        <v>65</v>
      </c>
    </row>
    <row r="26" spans="1:116" ht="14.25" customHeight="1" x14ac:dyDescent="0.2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1183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1178</v>
      </c>
      <c r="DL26" s="144">
        <f t="shared" si="17"/>
        <v>65</v>
      </c>
    </row>
    <row r="27" spans="1:116" ht="14.25" customHeight="1" x14ac:dyDescent="0.2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1183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1178</v>
      </c>
      <c r="DL27" s="144">
        <f t="shared" si="17"/>
        <v>65</v>
      </c>
    </row>
    <row r="28" spans="1:116" ht="14.25" customHeight="1" x14ac:dyDescent="0.2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1183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1178</v>
      </c>
      <c r="DL28" s="144">
        <f t="shared" si="17"/>
        <v>100</v>
      </c>
    </row>
    <row r="29" spans="1:116" ht="14.25" customHeight="1" x14ac:dyDescent="0.2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1183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1178</v>
      </c>
      <c r="DL29" s="144">
        <f t="shared" si="17"/>
        <v>100</v>
      </c>
    </row>
    <row r="30" spans="1:116" ht="14.25" customHeight="1" x14ac:dyDescent="0.2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1183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1178</v>
      </c>
      <c r="DL30" s="144">
        <f t="shared" si="17"/>
        <v>150</v>
      </c>
    </row>
    <row r="31" spans="1:116" ht="14.25" customHeight="1" x14ac:dyDescent="0.2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1183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1178</v>
      </c>
      <c r="DL31" s="144">
        <f t="shared" si="17"/>
        <v>75</v>
      </c>
    </row>
    <row r="32" spans="1:116" ht="14.25" customHeight="1" x14ac:dyDescent="0.2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1183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1178</v>
      </c>
      <c r="DL32" s="144">
        <f t="shared" si="17"/>
        <v>75</v>
      </c>
    </row>
    <row r="33" spans="1:116" ht="14.25" customHeight="1" x14ac:dyDescent="0.2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1183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1178</v>
      </c>
      <c r="DL33" s="144">
        <f t="shared" si="17"/>
        <v>75</v>
      </c>
    </row>
    <row r="34" spans="1:116" ht="14.25" customHeight="1" x14ac:dyDescent="0.2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1183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1178</v>
      </c>
      <c r="DL34" s="144">
        <f t="shared" si="17"/>
        <v>75</v>
      </c>
    </row>
    <row r="35" spans="1:116" ht="14.25" customHeight="1" x14ac:dyDescent="0.2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1183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1178</v>
      </c>
      <c r="DL35" s="144">
        <f t="shared" si="17"/>
        <v>75</v>
      </c>
    </row>
    <row r="36" spans="1:116" ht="14.25" customHeight="1" x14ac:dyDescent="0.2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1183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1178</v>
      </c>
      <c r="DL36" s="144">
        <f t="shared" si="17"/>
        <v>115</v>
      </c>
    </row>
    <row r="37" spans="1:116" ht="14.25" customHeight="1" x14ac:dyDescent="0.2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1183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1178</v>
      </c>
      <c r="DL37" s="144">
        <f t="shared" si="17"/>
        <v>115</v>
      </c>
    </row>
    <row r="38" spans="1:116" ht="14.25" customHeight="1" x14ac:dyDescent="0.2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1183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1178</v>
      </c>
      <c r="DL38" s="144">
        <f t="shared" si="17"/>
        <v>170</v>
      </c>
    </row>
    <row r="39" spans="1:116" ht="14.25" customHeight="1" x14ac:dyDescent="0.2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1183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1178</v>
      </c>
      <c r="DL39" s="144">
        <f t="shared" si="17"/>
        <v>85</v>
      </c>
    </row>
    <row r="40" spans="1:116" ht="14.25" customHeight="1" x14ac:dyDescent="0.2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1183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1178</v>
      </c>
      <c r="DL40" s="144">
        <f t="shared" si="17"/>
        <v>85</v>
      </c>
    </row>
    <row r="41" spans="1:116" ht="14.25" customHeight="1" x14ac:dyDescent="0.2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1183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1178</v>
      </c>
      <c r="DL41" s="144">
        <f t="shared" si="17"/>
        <v>85</v>
      </c>
    </row>
    <row r="42" spans="1:116" ht="14.25" customHeight="1" x14ac:dyDescent="0.2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1183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1178</v>
      </c>
      <c r="DL42" s="144">
        <f t="shared" si="17"/>
        <v>85</v>
      </c>
    </row>
    <row r="43" spans="1:116" ht="16.5" x14ac:dyDescent="0.2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1183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1178</v>
      </c>
      <c r="DL43" s="144">
        <f t="shared" si="17"/>
        <v>85</v>
      </c>
    </row>
    <row r="44" spans="1:116" ht="16.5" x14ac:dyDescent="0.2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1183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1178</v>
      </c>
      <c r="DL44" s="144">
        <f t="shared" si="17"/>
        <v>130</v>
      </c>
    </row>
    <row r="45" spans="1:116" ht="16.5" x14ac:dyDescent="0.2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1183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1178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1183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1178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1183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1178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1183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1178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1183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1178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1183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1178</v>
      </c>
      <c r="DL50" s="144">
        <f t="shared" si="17"/>
        <v>100</v>
      </c>
    </row>
    <row r="51" spans="1:116" ht="16.5" x14ac:dyDescent="0.2">
      <c r="A51" s="221"/>
      <c r="B51" s="221"/>
      <c r="C51" s="221"/>
      <c r="D51" s="221"/>
      <c r="E51" s="221"/>
      <c r="F51" s="221"/>
      <c r="G51" s="221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1183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1178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1183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1178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1183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1178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1183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1178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1183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1178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1183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1178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1183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1178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1183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1178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1183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1178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1183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1178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1183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1178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1183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1178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1183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1178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1183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1178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1183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1178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1183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1178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1183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1178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1183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1178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1183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1178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1183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1178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1183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1178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1183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1178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1183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1178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1183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1178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1183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1178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1183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1178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1183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1178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1183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1178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1183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1178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1183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1178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1183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1178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1183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1178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1183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1178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1183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1178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1183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1178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1183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1178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1183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1178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1183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1178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1183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1178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1183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1178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1183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1178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1183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1178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1183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1178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1183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1178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1183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1178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1183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1178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1183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1178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1183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1178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1183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1178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1183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1178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1183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1178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1183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1178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1183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1178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1183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1178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1183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1178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1183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1178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1183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1178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1183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1178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1183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1178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1183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1178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1183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1178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1183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1178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1183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1178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1183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1178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1183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1178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1183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1178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1183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1178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1183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1178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1183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1178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1183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1178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1183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1178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1183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1178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1183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1178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1183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1178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1183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1178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1183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1178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1183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1178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1183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1178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1183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1178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1183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1178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1183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1178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1183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1178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1183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1178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1183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1178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1183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1178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1183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1178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1183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1178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1183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1178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1183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1178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1183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1178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1183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1178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1183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1178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1183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1178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1183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1178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1183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1178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1183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1178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1183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1178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1183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1178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1183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1178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1183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1178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1183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1178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1183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1178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1183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1178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1183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1178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1183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1178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1183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1178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1183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1178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1183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1178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1183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1178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1183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1178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1183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1178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1183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1178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1183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1178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1183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1178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1183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1178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1183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1178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1183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1178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1183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1178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1183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1178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1183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1178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1183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1178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1183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1178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1183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1178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A786"/>
  <sheetViews>
    <sheetView topLeftCell="FS34" workbookViewId="0">
      <selection activeCell="GF56" sqref="GF56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51" max="151" width="9" style="182"/>
    <col min="155" max="155" width="7.625" style="182" customWidth="1"/>
    <col min="161" max="161" width="9" style="182"/>
    <col min="168" max="168" width="9" style="182"/>
    <col min="175" max="175" width="9" style="182"/>
    <col min="182" max="182" width="9" style="182"/>
    <col min="191" max="191" width="9" style="182"/>
    <col min="203" max="203" width="9.875" customWidth="1"/>
    <col min="204" max="204" width="15.5" customWidth="1"/>
    <col min="205" max="205" width="18.625" customWidth="1"/>
    <col min="206" max="206" width="9.375" customWidth="1"/>
    <col min="207" max="207" width="10.25" customWidth="1"/>
    <col min="208" max="208" width="14.25" customWidth="1"/>
    <col min="209" max="209" width="13.125" customWidth="1"/>
  </cols>
  <sheetData>
    <row r="2" spans="1:209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9" ht="20.25" x14ac:dyDescent="0.2">
      <c r="A4" s="27" t="s">
        <v>640</v>
      </c>
      <c r="B4" s="87">
        <v>5</v>
      </c>
      <c r="J4" s="203" t="s">
        <v>725</v>
      </c>
      <c r="K4" s="203"/>
      <c r="L4" s="203"/>
      <c r="N4" s="204" t="s">
        <v>797</v>
      </c>
      <c r="O4" s="204"/>
      <c r="P4" s="204"/>
      <c r="Q4" s="204"/>
      <c r="R4" s="204"/>
      <c r="S4" s="204"/>
      <c r="T4" s="204"/>
      <c r="W4" s="203" t="s">
        <v>731</v>
      </c>
      <c r="X4" s="203"/>
      <c r="Y4" s="203"/>
      <c r="Z4" s="203"/>
      <c r="AA4" s="203"/>
      <c r="AD4" s="203" t="s">
        <v>776</v>
      </c>
      <c r="AE4" s="203"/>
      <c r="AF4" s="203"/>
      <c r="AG4" s="203"/>
      <c r="AH4" s="203"/>
      <c r="AI4" s="203"/>
      <c r="AL4" s="203" t="s">
        <v>777</v>
      </c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BB4" s="203" t="s">
        <v>780</v>
      </c>
      <c r="BC4" s="203"/>
      <c r="BD4" s="203"/>
      <c r="BG4" s="203" t="s">
        <v>783</v>
      </c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S4" s="203"/>
      <c r="BT4" s="203"/>
      <c r="BU4" s="203"/>
      <c r="BV4" s="203"/>
      <c r="BW4" s="203"/>
      <c r="BX4" s="203"/>
      <c r="BY4" s="203"/>
      <c r="BZ4" s="203"/>
      <c r="CA4" s="203"/>
      <c r="CB4" s="203"/>
      <c r="CC4" s="203"/>
      <c r="CD4" s="203"/>
      <c r="CE4" s="203"/>
      <c r="CF4" s="203"/>
      <c r="CG4" s="203"/>
      <c r="CH4" s="203"/>
      <c r="CI4" s="203"/>
      <c r="CJ4" s="203"/>
      <c r="CK4" s="203"/>
      <c r="CL4" s="203"/>
      <c r="CM4" s="203"/>
      <c r="CN4" s="203"/>
      <c r="CO4" s="203"/>
      <c r="CP4" s="203"/>
      <c r="CQ4" s="203"/>
      <c r="CR4" s="203"/>
      <c r="CS4" s="203"/>
      <c r="CT4" s="203"/>
      <c r="CU4" s="203"/>
      <c r="CV4" s="203"/>
      <c r="CW4" s="203"/>
      <c r="CX4" s="203"/>
      <c r="CY4" s="203"/>
      <c r="CZ4" s="203"/>
      <c r="DA4" s="203"/>
      <c r="DC4" s="203" t="s">
        <v>790</v>
      </c>
      <c r="DD4" s="203"/>
      <c r="DE4" s="203"/>
      <c r="DF4" s="203"/>
      <c r="DG4" s="203"/>
      <c r="DH4" s="203"/>
      <c r="DI4" s="203"/>
      <c r="DJ4" s="203"/>
      <c r="DK4" s="203"/>
      <c r="DL4" s="203"/>
      <c r="DM4" s="203"/>
      <c r="DN4" s="203"/>
      <c r="DO4" s="203"/>
      <c r="DP4" s="203"/>
      <c r="DQ4" s="203"/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  <c r="EK4" s="203"/>
      <c r="EL4" s="203"/>
      <c r="EM4" s="203"/>
      <c r="EN4" s="203"/>
      <c r="EO4" s="203"/>
      <c r="EP4" s="203"/>
      <c r="EQ4" s="203"/>
      <c r="ER4" s="203"/>
      <c r="EU4" s="203" t="s">
        <v>581</v>
      </c>
      <c r="EV4" s="203"/>
      <c r="EW4" s="203"/>
      <c r="EX4" s="203"/>
      <c r="EY4" s="203"/>
      <c r="EZ4" s="203"/>
      <c r="FA4" s="203"/>
      <c r="FB4" s="203"/>
      <c r="FC4" s="203"/>
      <c r="FD4" s="203"/>
      <c r="FE4" s="203"/>
      <c r="FF4" s="203"/>
      <c r="FG4" s="203"/>
      <c r="FH4" s="203"/>
      <c r="FI4" s="203"/>
      <c r="FJ4" s="203"/>
      <c r="FK4" s="203"/>
      <c r="FL4" s="203"/>
      <c r="FM4" s="203"/>
      <c r="FN4" s="203"/>
      <c r="FO4" s="203"/>
      <c r="FP4" s="203"/>
      <c r="FQ4" s="203"/>
      <c r="FR4" s="203"/>
      <c r="FS4" s="203"/>
      <c r="FT4" s="203"/>
      <c r="FU4" s="203"/>
      <c r="FV4" s="203"/>
      <c r="FW4" s="203"/>
      <c r="FX4" s="203"/>
      <c r="FY4" s="203"/>
      <c r="FZ4" s="203"/>
      <c r="GA4" s="203"/>
      <c r="GB4" s="203"/>
      <c r="GC4" s="203"/>
      <c r="GD4" s="203"/>
      <c r="GE4" s="203"/>
      <c r="GF4" s="203"/>
      <c r="GG4" s="203"/>
      <c r="GH4" s="203"/>
      <c r="GI4" s="203"/>
      <c r="GJ4" s="203"/>
      <c r="GK4" s="203"/>
      <c r="GL4" s="203"/>
      <c r="GM4" s="203"/>
      <c r="GN4" s="203"/>
      <c r="GO4" s="203"/>
      <c r="GP4" s="203"/>
      <c r="GQ4" s="203"/>
      <c r="GT4" s="203" t="s">
        <v>807</v>
      </c>
      <c r="GU4" s="203"/>
      <c r="GV4" s="203"/>
      <c r="GW4" s="203"/>
      <c r="GX4" s="203"/>
      <c r="GY4" s="203"/>
      <c r="GZ4" s="203"/>
      <c r="HA4" s="203"/>
    </row>
    <row r="5" spans="1:209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24" t="s">
        <v>808</v>
      </c>
      <c r="EV5" s="224"/>
      <c r="EW5" s="224"/>
      <c r="EX5" s="224"/>
      <c r="EY5" s="223" t="s">
        <v>809</v>
      </c>
      <c r="EZ5" s="223"/>
      <c r="FA5" s="223"/>
      <c r="FB5" s="223"/>
      <c r="FC5" s="223"/>
      <c r="FD5" s="223"/>
      <c r="FE5" s="223" t="s">
        <v>810</v>
      </c>
      <c r="FF5" s="223"/>
      <c r="FG5" s="223"/>
      <c r="FH5" s="223"/>
      <c r="FI5" s="223"/>
      <c r="FJ5" s="223"/>
      <c r="FK5" s="223"/>
      <c r="FL5" s="222" t="s">
        <v>811</v>
      </c>
      <c r="FM5" s="222"/>
      <c r="FN5" s="222"/>
      <c r="FO5" s="222"/>
      <c r="FP5" s="222"/>
      <c r="FQ5" s="222"/>
      <c r="FR5" s="222"/>
      <c r="FS5" s="223" t="s">
        <v>812</v>
      </c>
      <c r="FT5" s="223"/>
      <c r="FU5" s="223"/>
      <c r="FV5" s="223"/>
      <c r="FW5" s="223"/>
      <c r="FX5" s="223"/>
      <c r="FY5" s="223"/>
      <c r="FZ5" s="223" t="s">
        <v>813</v>
      </c>
      <c r="GA5" s="223"/>
      <c r="GB5" s="223"/>
      <c r="GC5" s="223"/>
      <c r="GD5" s="223"/>
      <c r="GE5" s="223"/>
      <c r="GF5" s="223"/>
      <c r="GG5" s="223"/>
      <c r="GH5" s="223"/>
      <c r="GI5" s="223" t="s">
        <v>1557</v>
      </c>
      <c r="GJ5" s="223"/>
      <c r="GK5" s="223"/>
      <c r="GL5" s="223"/>
      <c r="GM5" s="223"/>
      <c r="GN5" s="223"/>
      <c r="GO5" s="223"/>
      <c r="GP5" s="223"/>
      <c r="GQ5" s="223"/>
      <c r="GT5" s="93"/>
      <c r="GU5" s="93"/>
      <c r="GV5" s="93"/>
      <c r="GW5" s="93"/>
      <c r="GX5" s="93"/>
      <c r="GY5" s="93"/>
      <c r="GZ5" s="93"/>
      <c r="HA5" s="93"/>
    </row>
    <row r="6" spans="1:209" ht="17.25" x14ac:dyDescent="0.2">
      <c r="A6" s="12" t="s">
        <v>630</v>
      </c>
      <c r="B6" s="12" t="s">
        <v>217</v>
      </c>
      <c r="C6" s="12" t="s">
        <v>552</v>
      </c>
      <c r="E6" s="12" t="s">
        <v>168</v>
      </c>
      <c r="F6" s="12" t="s">
        <v>632</v>
      </c>
      <c r="G6" s="12" t="s">
        <v>633</v>
      </c>
      <c r="H6" s="12" t="s">
        <v>552</v>
      </c>
      <c r="J6" s="12" t="s">
        <v>73</v>
      </c>
      <c r="K6" s="12" t="s">
        <v>678</v>
      </c>
      <c r="L6" s="12" t="s">
        <v>434</v>
      </c>
      <c r="N6" s="12" t="s">
        <v>791</v>
      </c>
      <c r="O6" s="12" t="s">
        <v>792</v>
      </c>
      <c r="P6" s="12" t="s">
        <v>793</v>
      </c>
      <c r="Q6" s="12" t="s">
        <v>794</v>
      </c>
      <c r="R6" s="12" t="s">
        <v>795</v>
      </c>
      <c r="S6" s="12" t="s">
        <v>799</v>
      </c>
      <c r="T6" s="12" t="s">
        <v>796</v>
      </c>
      <c r="W6" s="12" t="s">
        <v>732</v>
      </c>
      <c r="X6" s="12" t="s">
        <v>729</v>
      </c>
      <c r="Y6" s="12" t="s">
        <v>733</v>
      </c>
      <c r="Z6" s="12" t="s">
        <v>734</v>
      </c>
      <c r="AA6" s="12" t="s">
        <v>567</v>
      </c>
      <c r="AD6" s="12" t="s">
        <v>642</v>
      </c>
      <c r="AE6" s="12" t="s">
        <v>627</v>
      </c>
      <c r="AF6" s="12" t="s">
        <v>628</v>
      </c>
      <c r="AG6" s="12" t="s">
        <v>359</v>
      </c>
      <c r="AH6" s="12" t="s">
        <v>629</v>
      </c>
      <c r="AI6" s="12" t="s">
        <v>775</v>
      </c>
      <c r="AL6" s="12" t="s">
        <v>746</v>
      </c>
      <c r="AM6" s="12" t="s">
        <v>747</v>
      </c>
      <c r="AN6" s="12" t="s">
        <v>752</v>
      </c>
      <c r="AO6" s="12" t="s">
        <v>1207</v>
      </c>
      <c r="AP6" s="12"/>
      <c r="AQ6" s="12"/>
      <c r="AR6" s="12" t="s">
        <v>748</v>
      </c>
      <c r="AS6" s="12" t="s">
        <v>738</v>
      </c>
      <c r="AT6" s="12" t="s">
        <v>741</v>
      </c>
      <c r="AU6" s="12" t="s">
        <v>739</v>
      </c>
      <c r="AV6" s="12" t="s">
        <v>740</v>
      </c>
      <c r="AW6" s="12" t="s">
        <v>742</v>
      </c>
      <c r="AX6" s="12" t="s">
        <v>214</v>
      </c>
      <c r="AY6" s="12" t="s">
        <v>749</v>
      </c>
      <c r="BB6" s="23" t="s">
        <v>778</v>
      </c>
      <c r="BC6" s="23" t="s">
        <v>565</v>
      </c>
      <c r="BD6" s="23" t="s">
        <v>779</v>
      </c>
      <c r="BG6" s="12" t="s">
        <v>781</v>
      </c>
      <c r="BH6" s="12" t="s">
        <v>782</v>
      </c>
      <c r="BI6" s="12" t="s">
        <v>784</v>
      </c>
      <c r="BJ6" s="12" t="s">
        <v>785</v>
      </c>
      <c r="BK6" s="12" t="s">
        <v>687</v>
      </c>
      <c r="BL6" s="12" t="s">
        <v>679</v>
      </c>
      <c r="BM6" s="12" t="s">
        <v>221</v>
      </c>
      <c r="BN6" s="12" t="s">
        <v>680</v>
      </c>
      <c r="BO6" s="12" t="s">
        <v>681</v>
      </c>
      <c r="BP6" s="12" t="s">
        <v>682</v>
      </c>
      <c r="BQ6" s="12" t="s">
        <v>683</v>
      </c>
      <c r="BR6" s="12" t="s">
        <v>684</v>
      </c>
      <c r="BS6" s="12" t="s">
        <v>685</v>
      </c>
      <c r="BT6" s="12" t="s">
        <v>690</v>
      </c>
      <c r="BU6" s="12" t="s">
        <v>691</v>
      </c>
      <c r="BV6" s="12" t="s">
        <v>692</v>
      </c>
      <c r="BW6" s="12" t="s">
        <v>693</v>
      </c>
      <c r="BX6" s="12" t="s">
        <v>694</v>
      </c>
      <c r="BY6" s="12" t="s">
        <v>695</v>
      </c>
      <c r="BZ6" s="12" t="s">
        <v>696</v>
      </c>
      <c r="CA6" s="12" t="s">
        <v>697</v>
      </c>
      <c r="CB6" s="12" t="s">
        <v>698</v>
      </c>
      <c r="CC6" s="12" t="s">
        <v>699</v>
      </c>
      <c r="CD6" s="12" t="s">
        <v>700</v>
      </c>
      <c r="CE6" s="12" t="s">
        <v>701</v>
      </c>
      <c r="CF6" s="12" t="s">
        <v>702</v>
      </c>
      <c r="CG6" s="12" t="s">
        <v>703</v>
      </c>
      <c r="CH6" s="12" t="s">
        <v>704</v>
      </c>
      <c r="CI6" s="12" t="s">
        <v>705</v>
      </c>
      <c r="CJ6" s="12" t="s">
        <v>706</v>
      </c>
      <c r="CK6" s="12" t="s">
        <v>707</v>
      </c>
      <c r="CL6" s="12" t="s">
        <v>708</v>
      </c>
      <c r="CM6" s="12" t="s">
        <v>709</v>
      </c>
      <c r="CN6" s="12" t="s">
        <v>710</v>
      </c>
      <c r="CO6" s="12" t="s">
        <v>711</v>
      </c>
      <c r="CP6" s="12" t="s">
        <v>712</v>
      </c>
      <c r="CQ6" s="12" t="s">
        <v>713</v>
      </c>
      <c r="CR6" s="12" t="s">
        <v>714</v>
      </c>
      <c r="CS6" s="12" t="s">
        <v>715</v>
      </c>
      <c r="CT6" s="12" t="s">
        <v>716</v>
      </c>
      <c r="CU6" s="12" t="s">
        <v>717</v>
      </c>
      <c r="CV6" s="12" t="s">
        <v>718</v>
      </c>
      <c r="CW6" s="12" t="s">
        <v>719</v>
      </c>
      <c r="CX6" s="12" t="s">
        <v>720</v>
      </c>
      <c r="CY6" s="12" t="s">
        <v>721</v>
      </c>
      <c r="CZ6" s="12" t="s">
        <v>722</v>
      </c>
      <c r="DA6" s="12" t="s">
        <v>723</v>
      </c>
      <c r="DC6" s="12" t="s">
        <v>679</v>
      </c>
      <c r="DD6" s="12" t="s">
        <v>221</v>
      </c>
      <c r="DE6" s="12" t="s">
        <v>680</v>
      </c>
      <c r="DF6" s="12" t="s">
        <v>681</v>
      </c>
      <c r="DG6" s="12" t="s">
        <v>682</v>
      </c>
      <c r="DH6" s="12" t="s">
        <v>683</v>
      </c>
      <c r="DI6" s="12" t="s">
        <v>684</v>
      </c>
      <c r="DJ6" s="12" t="s">
        <v>685</v>
      </c>
      <c r="DK6" s="12" t="s">
        <v>690</v>
      </c>
      <c r="DL6" s="12" t="s">
        <v>691</v>
      </c>
      <c r="DM6" s="12" t="s">
        <v>692</v>
      </c>
      <c r="DN6" s="12" t="s">
        <v>693</v>
      </c>
      <c r="DO6" s="12" t="s">
        <v>694</v>
      </c>
      <c r="DP6" s="12" t="s">
        <v>695</v>
      </c>
      <c r="DQ6" s="12" t="s">
        <v>696</v>
      </c>
      <c r="DR6" s="12" t="s">
        <v>697</v>
      </c>
      <c r="DS6" s="12" t="s">
        <v>698</v>
      </c>
      <c r="DT6" s="12" t="s">
        <v>699</v>
      </c>
      <c r="DU6" s="12" t="s">
        <v>700</v>
      </c>
      <c r="DV6" s="12" t="s">
        <v>701</v>
      </c>
      <c r="DW6" s="12" t="s">
        <v>702</v>
      </c>
      <c r="DX6" s="12" t="s">
        <v>703</v>
      </c>
      <c r="DY6" s="12" t="s">
        <v>704</v>
      </c>
      <c r="DZ6" s="12" t="s">
        <v>705</v>
      </c>
      <c r="EA6" s="12" t="s">
        <v>706</v>
      </c>
      <c r="EB6" s="12" t="s">
        <v>707</v>
      </c>
      <c r="EC6" s="12" t="s">
        <v>708</v>
      </c>
      <c r="ED6" s="12" t="s">
        <v>709</v>
      </c>
      <c r="EE6" s="12" t="s">
        <v>710</v>
      </c>
      <c r="EF6" s="12" t="s">
        <v>711</v>
      </c>
      <c r="EG6" s="12" t="s">
        <v>712</v>
      </c>
      <c r="EH6" s="12" t="s">
        <v>713</v>
      </c>
      <c r="EI6" s="12" t="s">
        <v>714</v>
      </c>
      <c r="EJ6" s="12" t="s">
        <v>715</v>
      </c>
      <c r="EK6" s="12" t="s">
        <v>716</v>
      </c>
      <c r="EL6" s="12" t="s">
        <v>717</v>
      </c>
      <c r="EM6" s="12" t="s">
        <v>718</v>
      </c>
      <c r="EN6" s="12" t="s">
        <v>719</v>
      </c>
      <c r="EO6" s="12" t="s">
        <v>720</v>
      </c>
      <c r="EP6" s="12" t="s">
        <v>721</v>
      </c>
      <c r="EQ6" s="12" t="s">
        <v>722</v>
      </c>
      <c r="ER6" s="12" t="s">
        <v>723</v>
      </c>
      <c r="EU6" s="12" t="s">
        <v>1554</v>
      </c>
      <c r="EV6" s="12" t="s">
        <v>679</v>
      </c>
      <c r="EW6" s="12" t="s">
        <v>221</v>
      </c>
      <c r="EX6" s="12" t="s">
        <v>680</v>
      </c>
      <c r="EY6" s="12" t="s">
        <v>1554</v>
      </c>
      <c r="EZ6" s="12" t="s">
        <v>814</v>
      </c>
      <c r="FA6" s="12" t="s">
        <v>815</v>
      </c>
      <c r="FB6" s="12" t="s">
        <v>816</v>
      </c>
      <c r="FC6" s="12" t="s">
        <v>817</v>
      </c>
      <c r="FD6" s="12" t="s">
        <v>818</v>
      </c>
      <c r="FE6" s="12" t="s">
        <v>1554</v>
      </c>
      <c r="FF6" s="12" t="s">
        <v>814</v>
      </c>
      <c r="FG6" s="12" t="s">
        <v>819</v>
      </c>
      <c r="FH6" s="12" t="s">
        <v>820</v>
      </c>
      <c r="FI6" s="12" t="s">
        <v>821</v>
      </c>
      <c r="FJ6" s="12" t="s">
        <v>822</v>
      </c>
      <c r="FK6" s="12" t="s">
        <v>823</v>
      </c>
      <c r="FL6" s="12" t="s">
        <v>1555</v>
      </c>
      <c r="FM6" s="12" t="s">
        <v>824</v>
      </c>
      <c r="FN6" s="12" t="s">
        <v>815</v>
      </c>
      <c r="FO6" s="12" t="s">
        <v>825</v>
      </c>
      <c r="FP6" s="12" t="s">
        <v>817</v>
      </c>
      <c r="FQ6" s="12" t="s">
        <v>822</v>
      </c>
      <c r="FR6" s="12" t="s">
        <v>826</v>
      </c>
      <c r="FS6" s="12" t="s">
        <v>1555</v>
      </c>
      <c r="FT6" s="12" t="s">
        <v>827</v>
      </c>
      <c r="FU6" s="12" t="s">
        <v>221</v>
      </c>
      <c r="FV6" s="12" t="s">
        <v>680</v>
      </c>
      <c r="FW6" s="12" t="s">
        <v>681</v>
      </c>
      <c r="FX6" s="12" t="s">
        <v>682</v>
      </c>
      <c r="FY6" s="12" t="s">
        <v>683</v>
      </c>
      <c r="FZ6" s="12" t="s">
        <v>1556</v>
      </c>
      <c r="GA6" s="12" t="s">
        <v>827</v>
      </c>
      <c r="GB6" s="12" t="s">
        <v>221</v>
      </c>
      <c r="GC6" s="12" t="s">
        <v>680</v>
      </c>
      <c r="GD6" s="12" t="s">
        <v>681</v>
      </c>
      <c r="GE6" s="12" t="s">
        <v>682</v>
      </c>
      <c r="GF6" s="12" t="s">
        <v>683</v>
      </c>
      <c r="GG6" s="12" t="s">
        <v>684</v>
      </c>
      <c r="GH6" s="12" t="s">
        <v>685</v>
      </c>
      <c r="GI6" s="12" t="s">
        <v>1556</v>
      </c>
      <c r="GJ6" s="12" t="s">
        <v>827</v>
      </c>
      <c r="GK6" s="12" t="s">
        <v>221</v>
      </c>
      <c r="GL6" s="12" t="s">
        <v>680</v>
      </c>
      <c r="GM6" s="12" t="s">
        <v>681</v>
      </c>
      <c r="GN6" s="12" t="s">
        <v>682</v>
      </c>
      <c r="GO6" s="12" t="s">
        <v>683</v>
      </c>
      <c r="GP6" s="12" t="s">
        <v>684</v>
      </c>
      <c r="GQ6" s="12" t="s">
        <v>685</v>
      </c>
      <c r="GT6" s="12" t="s">
        <v>798</v>
      </c>
      <c r="GU6" s="12" t="s">
        <v>803</v>
      </c>
      <c r="GV6" s="12" t="s">
        <v>800</v>
      </c>
      <c r="GW6" s="12" t="s">
        <v>306</v>
      </c>
      <c r="GX6" s="12" t="s">
        <v>801</v>
      </c>
      <c r="GY6" s="12" t="s">
        <v>802</v>
      </c>
      <c r="GZ6" s="12" t="s">
        <v>805</v>
      </c>
      <c r="HA6" s="12" t="s">
        <v>806</v>
      </c>
    </row>
    <row r="7" spans="1:209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407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1208</v>
      </c>
      <c r="AQ7" s="144" t="str">
        <f>AP7&amp;"  "&amp;AS7</f>
        <v>神器本-1-普通-1  神器1-1</v>
      </c>
      <c r="AR7" s="87">
        <v>1</v>
      </c>
      <c r="AS7" s="87" t="s">
        <v>735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>
        <f>INDEX(节奏总表!$CK$4:$CK$63,新神器!BG7)</f>
        <v>27</v>
      </c>
      <c r="BI7" s="14">
        <f>MATCH(BH7,$X$7:$X$14,1)-1</f>
        <v>0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MIN(EV7:EX7)</f>
        <v>0</v>
      </c>
      <c r="EV7" s="14">
        <f>MATCH(DC7,$L$7:$L$28,1)-1</f>
        <v>0</v>
      </c>
      <c r="EW7" s="14">
        <f>MATCH(DD7,$L$7:$L$28,1)-1</f>
        <v>0</v>
      </c>
      <c r="EX7" s="14">
        <f>MATCH(DE7,$L$7:$L$28,1)-1</f>
        <v>0</v>
      </c>
      <c r="EY7" s="14">
        <f>MIN(EZ7:FD7)</f>
        <v>0</v>
      </c>
      <c r="EZ7" s="14">
        <f>MATCH(DF7,$L$7:$L$28,1)-1</f>
        <v>0</v>
      </c>
      <c r="FA7" s="14">
        <f>MATCH(DG7,$L$7:$L$28,1)-1</f>
        <v>0</v>
      </c>
      <c r="FB7" s="14">
        <f>MATCH(DH7,$L$7:$L$28,1)-1</f>
        <v>0</v>
      </c>
      <c r="FC7" s="14">
        <f>MATCH(DI7,$L$7:$L$28,1)-1</f>
        <v>0</v>
      </c>
      <c r="FD7" s="14">
        <f>MATCH(DJ7,$L$7:$L$28,1)-1</f>
        <v>0</v>
      </c>
      <c r="FE7" s="14">
        <f>MIN(FF7:FK7)</f>
        <v>0</v>
      </c>
      <c r="FF7" s="14">
        <f>MATCH(DK7,$L$7:$L$28,1)-1</f>
        <v>0</v>
      </c>
      <c r="FG7" s="14">
        <f>MATCH(DL7,$L$7:$L$28,1)-1</f>
        <v>0</v>
      </c>
      <c r="FH7" s="14">
        <f>MATCH(DM7,$L$7:$L$28,1)-1</f>
        <v>0</v>
      </c>
      <c r="FI7" s="14">
        <f>MATCH(DN7,$L$7:$L$28,1)-1</f>
        <v>0</v>
      </c>
      <c r="FJ7" s="14">
        <f>MATCH(DO7,$L$7:$L$28,1)-1</f>
        <v>0</v>
      </c>
      <c r="FK7" s="14">
        <f>MATCH(DP7,$L$7:$L$28,1)-1</f>
        <v>0</v>
      </c>
      <c r="FL7" s="14">
        <f>MIN(FM7:FR7)</f>
        <v>0</v>
      </c>
      <c r="FM7" s="14">
        <f>MATCH(DQ7,$L$7:$L$28,1)-1</f>
        <v>0</v>
      </c>
      <c r="FN7" s="14">
        <f>MATCH(DR7,$L$7:$L$28,1)-1</f>
        <v>0</v>
      </c>
      <c r="FO7" s="14">
        <f>MATCH(DS7,$L$7:$L$28,1)-1</f>
        <v>0</v>
      </c>
      <c r="FP7" s="14">
        <f>MATCH(DT7,$L$7:$L$28,1)-1</f>
        <v>0</v>
      </c>
      <c r="FQ7" s="14">
        <f>MATCH(DU7,$L$7:$L$28,1)-1</f>
        <v>0</v>
      </c>
      <c r="FR7" s="14">
        <f>MATCH(DV7,$L$7:$L$28,1)-1</f>
        <v>0</v>
      </c>
      <c r="FS7" s="14">
        <f>MIN(FT7:FY7)</f>
        <v>0</v>
      </c>
      <c r="FT7" s="14">
        <f>MATCH(DW7,$L$7:$L$28,1)-1</f>
        <v>0</v>
      </c>
      <c r="FU7" s="14">
        <f>MATCH(DX7,$L$7:$L$28,1)-1</f>
        <v>0</v>
      </c>
      <c r="FV7" s="14">
        <f>MATCH(DY7,$L$7:$L$28,1)-1</f>
        <v>0</v>
      </c>
      <c r="FW7" s="14">
        <f>MATCH(DZ7,$L$7:$L$28,1)-1</f>
        <v>0</v>
      </c>
      <c r="FX7" s="14">
        <f>MATCH(EA7,$L$7:$L$28,1)-1</f>
        <v>0</v>
      </c>
      <c r="FY7" s="14">
        <f>MATCH(EB7,$L$7:$L$28,1)-1</f>
        <v>0</v>
      </c>
      <c r="FZ7" s="14">
        <f>MIN(GA7:GH7)</f>
        <v>0</v>
      </c>
      <c r="GA7" s="14">
        <f>MATCH(EC7,$L$7:$L$28,1)-1</f>
        <v>0</v>
      </c>
      <c r="GB7" s="14">
        <f>MATCH(ED7,$L$7:$L$28,1)-1</f>
        <v>0</v>
      </c>
      <c r="GC7" s="14">
        <f>MATCH(EE7,$L$7:$L$28,1)-1</f>
        <v>0</v>
      </c>
      <c r="GD7" s="14">
        <f>MATCH(EF7,$L$7:$L$28,1)-1</f>
        <v>0</v>
      </c>
      <c r="GE7" s="14">
        <f>MATCH(EG7,$L$7:$L$28,1)-1</f>
        <v>0</v>
      </c>
      <c r="GF7" s="14">
        <f>MATCH(EH7,$L$7:$L$28,1)-1</f>
        <v>0</v>
      </c>
      <c r="GG7" s="14">
        <f>MATCH(EI7,$L$7:$L$28,1)-1</f>
        <v>0</v>
      </c>
      <c r="GH7" s="14">
        <f>MATCH(EJ7,$L$7:$L$28,1)-1</f>
        <v>0</v>
      </c>
      <c r="GI7" s="14">
        <f>MIN(GJ7:GQ7)</f>
        <v>0</v>
      </c>
      <c r="GJ7" s="14">
        <f>MATCH(EK7,$L$7:$L$28,1)-1</f>
        <v>0</v>
      </c>
      <c r="GK7" s="14">
        <f>MATCH(EL7,$L$7:$L$28,1)-1</f>
        <v>0</v>
      </c>
      <c r="GL7" s="14">
        <f>MATCH(EM7,$L$7:$L$28,1)-1</f>
        <v>0</v>
      </c>
      <c r="GM7" s="14">
        <f>MATCH(EN7,$L$7:$L$28,1)-1</f>
        <v>0</v>
      </c>
      <c r="GN7" s="14">
        <f>MATCH(EO7,$L$7:$L$28,1)-1</f>
        <v>0</v>
      </c>
      <c r="GO7" s="14">
        <f>MATCH(EP7,$L$7:$L$28,1)-1</f>
        <v>0</v>
      </c>
      <c r="GP7" s="14">
        <f>MATCH(EQ7,$L$7:$L$28,1)-1</f>
        <v>0</v>
      </c>
      <c r="GQ7" s="14">
        <f>MATCH(ER7,$L$7:$L$28,1)-1</f>
        <v>0</v>
      </c>
      <c r="GT7" s="91">
        <v>1</v>
      </c>
      <c r="GU7" s="14">
        <f>MATCH(GT7-1,$R$7:$R$49,1)</f>
        <v>1</v>
      </c>
      <c r="GV7" s="14">
        <f>INDEX($S$8:$S$49,GU7)</f>
        <v>1606003</v>
      </c>
      <c r="GW7" s="14" t="str">
        <f>INDEX($T$8:$T$49,GU7)&amp;" : "&amp;GY7&amp;"级"</f>
        <v>神器1-1 : 1级</v>
      </c>
      <c r="GX7" s="14" t="s">
        <v>804</v>
      </c>
      <c r="GY7" s="14">
        <f>GT7-INDEX($R$7:$R$49,GU7)</f>
        <v>1</v>
      </c>
      <c r="GZ7" s="14" t="str">
        <f>INDEX($T$8:$T$49,GU7)</f>
        <v>神器1-1</v>
      </c>
      <c r="HA7" s="14">
        <f>INDEX($K$8:$K$28,GY7)</f>
        <v>1</v>
      </c>
    </row>
    <row r="8" spans="1:209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743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5">"神器"&amp;AE8&amp;"-"&amp;AF8</f>
        <v>神器1-2</v>
      </c>
      <c r="AH8" s="87">
        <v>1</v>
      </c>
      <c r="AI8" s="87">
        <f t="shared" ref="AI8:AI48" si="6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7">4400+AN8</f>
        <v>4401</v>
      </c>
      <c r="AP8" s="144" t="s">
        <v>1209</v>
      </c>
      <c r="AQ8" s="144" t="str">
        <f t="shared" ref="AQ8:AQ71" si="8">AP8&amp;"  "&amp;AS8</f>
        <v>神器本-1-普通-1  神器1-2</v>
      </c>
      <c r="AR8" s="87">
        <v>2</v>
      </c>
      <c r="AS8" s="87" t="s">
        <v>736</v>
      </c>
      <c r="AT8" s="32">
        <v>5000</v>
      </c>
      <c r="AU8" s="87">
        <v>1</v>
      </c>
      <c r="AV8" s="87">
        <v>3</v>
      </c>
      <c r="AW8" s="87">
        <f t="shared" ref="AW8:AW71" si="9">INDEX($AH$7:$AH$48,AR8)</f>
        <v>1</v>
      </c>
      <c r="AX8" s="14">
        <f t="shared" ref="AX8:AX71" si="10">(AU8+AV8)/2*AT8/10000</f>
        <v>1</v>
      </c>
      <c r="AY8" s="14">
        <f t="shared" ref="AY8:AY71" si="11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>
        <f>INDEX(节奏总表!$CK$4:$CK$63,新神器!BG8)</f>
        <v>36</v>
      </c>
      <c r="BI8" s="14">
        <f t="shared" ref="BI8:BI66" si="12">MATCH(BH8,$X$7:$X$14,1)-1</f>
        <v>0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3">MIN(EV8:EX8)</f>
        <v>0</v>
      </c>
      <c r="EV8" s="14">
        <f t="shared" ref="EV8:EV66" si="14">MATCH(DC8,$L$7:$L$28,1)-1</f>
        <v>0</v>
      </c>
      <c r="EW8" s="14">
        <f t="shared" ref="EW8:EW66" si="15">MATCH(DD8,$L$7:$L$28,1)-1</f>
        <v>0</v>
      </c>
      <c r="EX8" s="14">
        <f t="shared" ref="EX8:EX66" si="16">MATCH(DE8,$L$7:$L$28,1)-1</f>
        <v>0</v>
      </c>
      <c r="EY8" s="14">
        <f t="shared" ref="EY8:EY66" si="17">MIN(EZ8:FD8)</f>
        <v>0</v>
      </c>
      <c r="EZ8" s="14">
        <f t="shared" ref="EZ8:EZ66" si="18">MATCH(DF8,$L$7:$L$28,1)-1</f>
        <v>0</v>
      </c>
      <c r="FA8" s="14">
        <f t="shared" ref="FA8:FA66" si="19">MATCH(DG8,$L$7:$L$28,1)-1</f>
        <v>0</v>
      </c>
      <c r="FB8" s="14">
        <f t="shared" ref="FB8:FB66" si="20">MATCH(DH8,$L$7:$L$28,1)-1</f>
        <v>0</v>
      </c>
      <c r="FC8" s="14">
        <f t="shared" ref="FC8:FC66" si="21">MATCH(DI8,$L$7:$L$28,1)-1</f>
        <v>0</v>
      </c>
      <c r="FD8" s="14">
        <f t="shared" ref="FD8:FD66" si="22">MATCH(DJ8,$L$7:$L$28,1)-1</f>
        <v>0</v>
      </c>
      <c r="FE8" s="14">
        <f t="shared" ref="FE8:FE66" si="23">MIN(FF8:FK8)</f>
        <v>0</v>
      </c>
      <c r="FF8" s="14">
        <f t="shared" ref="FF8:FF66" si="24">MATCH(DK8,$L$7:$L$28,1)-1</f>
        <v>0</v>
      </c>
      <c r="FG8" s="14">
        <f t="shared" ref="FG8:FG66" si="25">MATCH(DL8,$L$7:$L$28,1)-1</f>
        <v>0</v>
      </c>
      <c r="FH8" s="14">
        <f t="shared" ref="FH8:FH66" si="26">MATCH(DM8,$L$7:$L$28,1)-1</f>
        <v>0</v>
      </c>
      <c r="FI8" s="14">
        <f t="shared" ref="FI8:FI66" si="27">MATCH(DN8,$L$7:$L$28,1)-1</f>
        <v>0</v>
      </c>
      <c r="FJ8" s="14">
        <f t="shared" ref="FJ8:FJ66" si="28">MATCH(DO8,$L$7:$L$28,1)-1</f>
        <v>0</v>
      </c>
      <c r="FK8" s="14">
        <f t="shared" ref="FK8:FK66" si="29">MATCH(DP8,$L$7:$L$28,1)-1</f>
        <v>0</v>
      </c>
      <c r="FL8" s="14">
        <f t="shared" ref="FL8:FL66" si="30">MIN(FM8:FR8)</f>
        <v>0</v>
      </c>
      <c r="FM8" s="14">
        <f t="shared" ref="FM8:FM66" si="31">MATCH(DQ8,$L$7:$L$28,1)-1</f>
        <v>0</v>
      </c>
      <c r="FN8" s="14">
        <f t="shared" ref="FN8:FN66" si="32">MATCH(DR8,$L$7:$L$28,1)-1</f>
        <v>0</v>
      </c>
      <c r="FO8" s="14">
        <f t="shared" ref="FO8:FO66" si="33">MATCH(DS8,$L$7:$L$28,1)-1</f>
        <v>0</v>
      </c>
      <c r="FP8" s="14">
        <f t="shared" ref="FP8:FP66" si="34">MATCH(DT8,$L$7:$L$28,1)-1</f>
        <v>0</v>
      </c>
      <c r="FQ8" s="14">
        <f t="shared" ref="FQ8:FQ66" si="35">MATCH(DU8,$L$7:$L$28,1)-1</f>
        <v>0</v>
      </c>
      <c r="FR8" s="14">
        <f t="shared" ref="FR8:FR66" si="36">MATCH(DV8,$L$7:$L$28,1)-1</f>
        <v>0</v>
      </c>
      <c r="FS8" s="14">
        <f t="shared" ref="FS8:FS66" si="37">MIN(FT8:FY8)</f>
        <v>0</v>
      </c>
      <c r="FT8" s="14">
        <f t="shared" ref="FT8:FT66" si="38">MATCH(DW8,$L$7:$L$28,1)-1</f>
        <v>0</v>
      </c>
      <c r="FU8" s="14">
        <f t="shared" ref="FU8:FU66" si="39">MATCH(DX8,$L$7:$L$28,1)-1</f>
        <v>0</v>
      </c>
      <c r="FV8" s="14">
        <f t="shared" ref="FV8:FV66" si="40">MATCH(DY8,$L$7:$L$28,1)-1</f>
        <v>0</v>
      </c>
      <c r="FW8" s="14">
        <f t="shared" ref="FW8:FW66" si="41">MATCH(DZ8,$L$7:$L$28,1)-1</f>
        <v>0</v>
      </c>
      <c r="FX8" s="14">
        <f t="shared" ref="FX8:FX66" si="42">MATCH(EA8,$L$7:$L$28,1)-1</f>
        <v>0</v>
      </c>
      <c r="FY8" s="14">
        <f t="shared" ref="FY8:FY66" si="43">MATCH(EB8,$L$7:$L$28,1)-1</f>
        <v>0</v>
      </c>
      <c r="FZ8" s="14">
        <f t="shared" ref="FZ8:FZ66" si="44">MIN(GA8:GH8)</f>
        <v>0</v>
      </c>
      <c r="GA8" s="14">
        <f t="shared" ref="GA8:GA66" si="45">MATCH(EC8,$L$7:$L$28,1)-1</f>
        <v>0</v>
      </c>
      <c r="GB8" s="14">
        <f t="shared" ref="GB8:GB66" si="46">MATCH(ED8,$L$7:$L$28,1)-1</f>
        <v>0</v>
      </c>
      <c r="GC8" s="14">
        <f t="shared" ref="GC8:GC66" si="47">MATCH(EE8,$L$7:$L$28,1)-1</f>
        <v>0</v>
      </c>
      <c r="GD8" s="14">
        <f t="shared" ref="GD8:GD66" si="48">MATCH(EF8,$L$7:$L$28,1)-1</f>
        <v>0</v>
      </c>
      <c r="GE8" s="14">
        <f t="shared" ref="GE8:GE66" si="49">MATCH(EG8,$L$7:$L$28,1)-1</f>
        <v>0</v>
      </c>
      <c r="GF8" s="14">
        <f t="shared" ref="GF8:GF66" si="50">MATCH(EH8,$L$7:$L$28,1)-1</f>
        <v>0</v>
      </c>
      <c r="GG8" s="14">
        <f t="shared" ref="GG8:GG66" si="51">MATCH(EI8,$L$7:$L$28,1)-1</f>
        <v>0</v>
      </c>
      <c r="GH8" s="14">
        <f t="shared" ref="GH8:GH66" si="52">MATCH(EJ8,$L$7:$L$28,1)-1</f>
        <v>0</v>
      </c>
      <c r="GI8" s="14">
        <f t="shared" ref="GI8:GI66" si="53">MIN(GJ8:GQ8)</f>
        <v>0</v>
      </c>
      <c r="GJ8" s="14">
        <f t="shared" ref="GJ8:GJ66" si="54">MATCH(EK8,$L$7:$L$28,1)-1</f>
        <v>0</v>
      </c>
      <c r="GK8" s="14">
        <f t="shared" ref="GK8:GK66" si="55">MATCH(EL8,$L$7:$L$28,1)-1</f>
        <v>0</v>
      </c>
      <c r="GL8" s="14">
        <f t="shared" ref="GL8:GL66" si="56">MATCH(EM8,$L$7:$L$28,1)-1</f>
        <v>0</v>
      </c>
      <c r="GM8" s="14">
        <f t="shared" ref="GM8:GM66" si="57">MATCH(EN8,$L$7:$L$28,1)-1</f>
        <v>0</v>
      </c>
      <c r="GN8" s="14">
        <f t="shared" ref="GN8:GN66" si="58">MATCH(EO8,$L$7:$L$28,1)-1</f>
        <v>0</v>
      </c>
      <c r="GO8" s="14">
        <f t="shared" ref="GO8:GO66" si="59">MATCH(EP8,$L$7:$L$28,1)-1</f>
        <v>0</v>
      </c>
      <c r="GP8" s="14">
        <f t="shared" ref="GP8:GP66" si="60">MATCH(EQ8,$L$7:$L$28,1)-1</f>
        <v>0</v>
      </c>
      <c r="GQ8" s="14">
        <f t="shared" ref="GQ8:GQ66" si="61">MATCH(ER8,$L$7:$L$28,1)-1</f>
        <v>0</v>
      </c>
      <c r="GT8" s="91">
        <v>2</v>
      </c>
      <c r="GU8" s="14">
        <f t="shared" ref="GU8:GU71" si="62">MATCH(GT8-1,$R$7:$R$49,1)</f>
        <v>1</v>
      </c>
      <c r="GV8" s="14">
        <f t="shared" ref="GV8:GV71" si="63">INDEX($S$8:$S$49,GU8)</f>
        <v>1606003</v>
      </c>
      <c r="GW8" s="14" t="str">
        <f t="shared" ref="GW8:GW71" si="64">INDEX($T$8:$T$49,GU8)&amp;" : "&amp;AR8&amp;"级"</f>
        <v>神器1-1 : 2级</v>
      </c>
      <c r="GX8" s="14" t="s">
        <v>804</v>
      </c>
      <c r="GY8" s="14">
        <f t="shared" ref="GY8:GY71" si="65">GT8-INDEX($R$7:$R$49,GU8)</f>
        <v>2</v>
      </c>
      <c r="GZ8" s="14" t="str">
        <f t="shared" ref="GZ8:GZ71" si="66">INDEX($T$8:$T$49,GU8)</f>
        <v>神器1-1</v>
      </c>
      <c r="HA8" s="14">
        <f t="shared" ref="HA8:HA71" si="67">INDEX($K$8:$K$28,GY8)</f>
        <v>1</v>
      </c>
    </row>
    <row r="9" spans="1:209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635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8">"神器"&amp;N9&amp;"-"&amp;O9</f>
        <v>神器1-2</v>
      </c>
      <c r="W9" s="87">
        <v>2</v>
      </c>
      <c r="X9" s="87">
        <v>63</v>
      </c>
      <c r="Y9" s="87" t="s">
        <v>744</v>
      </c>
      <c r="Z9" s="87" t="s">
        <v>745</v>
      </c>
      <c r="AA9" s="87"/>
      <c r="AD9" s="87">
        <v>3</v>
      </c>
      <c r="AE9" s="87">
        <v>1</v>
      </c>
      <c r="AF9" s="87">
        <v>3</v>
      </c>
      <c r="AG9" s="87" t="str">
        <f t="shared" si="5"/>
        <v>神器1-3</v>
      </c>
      <c r="AH9" s="87">
        <v>2</v>
      </c>
      <c r="AI9" s="87">
        <f t="shared" si="6"/>
        <v>30</v>
      </c>
      <c r="AL9" s="87">
        <v>1</v>
      </c>
      <c r="AM9" s="87">
        <v>1</v>
      </c>
      <c r="AN9" s="87">
        <v>2</v>
      </c>
      <c r="AO9" s="144">
        <f t="shared" si="7"/>
        <v>4402</v>
      </c>
      <c r="AP9" s="144" t="s">
        <v>1210</v>
      </c>
      <c r="AQ9" s="144" t="str">
        <f t="shared" si="8"/>
        <v>神器本-1-普通-2  神器1-3</v>
      </c>
      <c r="AR9" s="87">
        <v>3</v>
      </c>
      <c r="AS9" s="87" t="s">
        <v>737</v>
      </c>
      <c r="AT9" s="32">
        <v>3000</v>
      </c>
      <c r="AU9" s="87">
        <v>1</v>
      </c>
      <c r="AV9" s="87">
        <v>2</v>
      </c>
      <c r="AW9" s="87">
        <f t="shared" si="9"/>
        <v>2</v>
      </c>
      <c r="AX9" s="14">
        <f t="shared" si="10"/>
        <v>0.45</v>
      </c>
      <c r="AY9" s="14">
        <f t="shared" si="11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>
        <f>INDEX(节奏总表!$CK$4:$CK$63,新神器!BG9)</f>
        <v>45</v>
      </c>
      <c r="BI9" s="14">
        <f t="shared" si="12"/>
        <v>1</v>
      </c>
      <c r="BJ9" s="87">
        <v>1</v>
      </c>
      <c r="BK9" s="87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3"/>
        <v>2</v>
      </c>
      <c r="EV9" s="14">
        <f t="shared" si="14"/>
        <v>4</v>
      </c>
      <c r="EW9" s="14">
        <f t="shared" si="15"/>
        <v>4</v>
      </c>
      <c r="EX9" s="14">
        <f t="shared" si="16"/>
        <v>2</v>
      </c>
      <c r="EY9" s="14">
        <f t="shared" si="17"/>
        <v>0</v>
      </c>
      <c r="EZ9" s="14">
        <f t="shared" si="18"/>
        <v>0</v>
      </c>
      <c r="FA9" s="14">
        <f t="shared" si="19"/>
        <v>0</v>
      </c>
      <c r="FB9" s="14">
        <f t="shared" si="20"/>
        <v>0</v>
      </c>
      <c r="FC9" s="14">
        <f t="shared" si="21"/>
        <v>0</v>
      </c>
      <c r="FD9" s="14">
        <f t="shared" si="22"/>
        <v>0</v>
      </c>
      <c r="FE9" s="14">
        <f t="shared" si="23"/>
        <v>0</v>
      </c>
      <c r="FF9" s="14">
        <f t="shared" si="24"/>
        <v>0</v>
      </c>
      <c r="FG9" s="14">
        <f t="shared" si="25"/>
        <v>0</v>
      </c>
      <c r="FH9" s="14">
        <f t="shared" si="26"/>
        <v>0</v>
      </c>
      <c r="FI9" s="14">
        <f t="shared" si="27"/>
        <v>0</v>
      </c>
      <c r="FJ9" s="14">
        <f t="shared" si="28"/>
        <v>0</v>
      </c>
      <c r="FK9" s="14">
        <f t="shared" si="29"/>
        <v>0</v>
      </c>
      <c r="FL9" s="14">
        <f t="shared" si="30"/>
        <v>0</v>
      </c>
      <c r="FM9" s="14">
        <f t="shared" si="31"/>
        <v>0</v>
      </c>
      <c r="FN9" s="14">
        <f t="shared" si="32"/>
        <v>0</v>
      </c>
      <c r="FO9" s="14">
        <f t="shared" si="33"/>
        <v>0</v>
      </c>
      <c r="FP9" s="14">
        <f t="shared" si="34"/>
        <v>0</v>
      </c>
      <c r="FQ9" s="14">
        <f t="shared" si="35"/>
        <v>0</v>
      </c>
      <c r="FR9" s="14">
        <f t="shared" si="36"/>
        <v>0</v>
      </c>
      <c r="FS9" s="14">
        <f t="shared" si="37"/>
        <v>0</v>
      </c>
      <c r="FT9" s="14">
        <f t="shared" si="38"/>
        <v>0</v>
      </c>
      <c r="FU9" s="14">
        <f t="shared" si="39"/>
        <v>0</v>
      </c>
      <c r="FV9" s="14">
        <f t="shared" si="40"/>
        <v>0</v>
      </c>
      <c r="FW9" s="14">
        <f t="shared" si="41"/>
        <v>0</v>
      </c>
      <c r="FX9" s="14">
        <f t="shared" si="42"/>
        <v>0</v>
      </c>
      <c r="FY9" s="14">
        <f t="shared" si="43"/>
        <v>0</v>
      </c>
      <c r="FZ9" s="14">
        <f t="shared" si="44"/>
        <v>0</v>
      </c>
      <c r="GA9" s="14">
        <f t="shared" si="45"/>
        <v>0</v>
      </c>
      <c r="GB9" s="14">
        <f t="shared" si="46"/>
        <v>0</v>
      </c>
      <c r="GC9" s="14">
        <f t="shared" si="47"/>
        <v>0</v>
      </c>
      <c r="GD9" s="14">
        <f t="shared" si="48"/>
        <v>0</v>
      </c>
      <c r="GE9" s="14">
        <f t="shared" si="49"/>
        <v>0</v>
      </c>
      <c r="GF9" s="14">
        <f t="shared" si="50"/>
        <v>0</v>
      </c>
      <c r="GG9" s="14">
        <f t="shared" si="51"/>
        <v>0</v>
      </c>
      <c r="GH9" s="14">
        <f t="shared" si="52"/>
        <v>0</v>
      </c>
      <c r="GI9" s="14">
        <f t="shared" si="53"/>
        <v>0</v>
      </c>
      <c r="GJ9" s="14">
        <f t="shared" si="54"/>
        <v>0</v>
      </c>
      <c r="GK9" s="14">
        <f t="shared" si="55"/>
        <v>0</v>
      </c>
      <c r="GL9" s="14">
        <f t="shared" si="56"/>
        <v>0</v>
      </c>
      <c r="GM9" s="14">
        <f t="shared" si="57"/>
        <v>0</v>
      </c>
      <c r="GN9" s="14">
        <f t="shared" si="58"/>
        <v>0</v>
      </c>
      <c r="GO9" s="14">
        <f t="shared" si="59"/>
        <v>0</v>
      </c>
      <c r="GP9" s="14">
        <f t="shared" si="60"/>
        <v>0</v>
      </c>
      <c r="GQ9" s="14">
        <f t="shared" si="61"/>
        <v>0</v>
      </c>
      <c r="GT9" s="91">
        <v>3</v>
      </c>
      <c r="GU9" s="14">
        <f t="shared" si="62"/>
        <v>1</v>
      </c>
      <c r="GV9" s="14">
        <f t="shared" si="63"/>
        <v>1606003</v>
      </c>
      <c r="GW9" s="14" t="str">
        <f t="shared" si="64"/>
        <v>神器1-1 : 3级</v>
      </c>
      <c r="GX9" s="14" t="s">
        <v>804</v>
      </c>
      <c r="GY9" s="14">
        <f t="shared" si="65"/>
        <v>3</v>
      </c>
      <c r="GZ9" s="14" t="str">
        <f t="shared" si="66"/>
        <v>神器1-1</v>
      </c>
      <c r="HA9" s="14">
        <f t="shared" si="67"/>
        <v>1</v>
      </c>
    </row>
    <row r="10" spans="1:209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365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8"/>
        <v>神器1-3</v>
      </c>
      <c r="W10" s="87">
        <v>3</v>
      </c>
      <c r="X10" s="87">
        <v>83</v>
      </c>
      <c r="Y10" s="87" t="s">
        <v>761</v>
      </c>
      <c r="Z10" s="87" t="s">
        <v>758</v>
      </c>
      <c r="AA10" s="87" t="s">
        <v>756</v>
      </c>
      <c r="AD10" s="87">
        <v>4</v>
      </c>
      <c r="AE10" s="87">
        <v>2</v>
      </c>
      <c r="AF10" s="87">
        <v>1</v>
      </c>
      <c r="AG10" s="87" t="str">
        <f t="shared" si="5"/>
        <v>神器2-1</v>
      </c>
      <c r="AH10" s="87">
        <v>1</v>
      </c>
      <c r="AI10" s="87">
        <f t="shared" si="6"/>
        <v>15</v>
      </c>
      <c r="AL10" s="87">
        <v>2</v>
      </c>
      <c r="AM10" s="87">
        <v>1</v>
      </c>
      <c r="AN10" s="87">
        <v>3</v>
      </c>
      <c r="AO10" s="144">
        <f t="shared" si="7"/>
        <v>4403</v>
      </c>
      <c r="AP10" s="144" t="s">
        <v>1211</v>
      </c>
      <c r="AQ10" s="144" t="str">
        <f t="shared" si="8"/>
        <v>神器本-2-普通-1  神器1-1</v>
      </c>
      <c r="AR10" s="87">
        <v>1</v>
      </c>
      <c r="AS10" s="87" t="s">
        <v>735</v>
      </c>
      <c r="AT10" s="32">
        <v>3800</v>
      </c>
      <c r="AU10" s="87">
        <v>1</v>
      </c>
      <c r="AV10" s="87">
        <v>1</v>
      </c>
      <c r="AW10" s="87">
        <f t="shared" si="9"/>
        <v>1</v>
      </c>
      <c r="AX10" s="14">
        <f t="shared" si="10"/>
        <v>0.38</v>
      </c>
      <c r="AY10" s="14">
        <f t="shared" si="11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>
        <f>INDEX(节奏总表!$CK$4:$CK$63,新神器!BG10)</f>
        <v>52</v>
      </c>
      <c r="BI10" s="14">
        <f t="shared" si="12"/>
        <v>1</v>
      </c>
      <c r="BJ10" s="87">
        <v>1</v>
      </c>
      <c r="BK10" s="87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3"/>
        <v>3</v>
      </c>
      <c r="EV10" s="14">
        <f t="shared" si="14"/>
        <v>6</v>
      </c>
      <c r="EW10" s="14">
        <f t="shared" si="15"/>
        <v>6</v>
      </c>
      <c r="EX10" s="14">
        <f t="shared" si="16"/>
        <v>3</v>
      </c>
      <c r="EY10" s="14">
        <f t="shared" si="17"/>
        <v>0</v>
      </c>
      <c r="EZ10" s="14">
        <f t="shared" si="18"/>
        <v>0</v>
      </c>
      <c r="FA10" s="14">
        <f t="shared" si="19"/>
        <v>0</v>
      </c>
      <c r="FB10" s="14">
        <f t="shared" si="20"/>
        <v>0</v>
      </c>
      <c r="FC10" s="14">
        <f t="shared" si="21"/>
        <v>0</v>
      </c>
      <c r="FD10" s="14">
        <f t="shared" si="22"/>
        <v>0</v>
      </c>
      <c r="FE10" s="14">
        <f t="shared" si="23"/>
        <v>0</v>
      </c>
      <c r="FF10" s="14">
        <f t="shared" si="24"/>
        <v>0</v>
      </c>
      <c r="FG10" s="14">
        <f t="shared" si="25"/>
        <v>0</v>
      </c>
      <c r="FH10" s="14">
        <f t="shared" si="26"/>
        <v>0</v>
      </c>
      <c r="FI10" s="14">
        <f t="shared" si="27"/>
        <v>0</v>
      </c>
      <c r="FJ10" s="14">
        <f t="shared" si="28"/>
        <v>0</v>
      </c>
      <c r="FK10" s="14">
        <f t="shared" si="29"/>
        <v>0</v>
      </c>
      <c r="FL10" s="14">
        <f t="shared" si="30"/>
        <v>0</v>
      </c>
      <c r="FM10" s="14">
        <f t="shared" si="31"/>
        <v>0</v>
      </c>
      <c r="FN10" s="14">
        <f t="shared" si="32"/>
        <v>0</v>
      </c>
      <c r="FO10" s="14">
        <f t="shared" si="33"/>
        <v>0</v>
      </c>
      <c r="FP10" s="14">
        <f t="shared" si="34"/>
        <v>0</v>
      </c>
      <c r="FQ10" s="14">
        <f t="shared" si="35"/>
        <v>0</v>
      </c>
      <c r="FR10" s="14">
        <f t="shared" si="36"/>
        <v>0</v>
      </c>
      <c r="FS10" s="14">
        <f t="shared" si="37"/>
        <v>0</v>
      </c>
      <c r="FT10" s="14">
        <f t="shared" si="38"/>
        <v>0</v>
      </c>
      <c r="FU10" s="14">
        <f t="shared" si="39"/>
        <v>0</v>
      </c>
      <c r="FV10" s="14">
        <f t="shared" si="40"/>
        <v>0</v>
      </c>
      <c r="FW10" s="14">
        <f t="shared" si="41"/>
        <v>0</v>
      </c>
      <c r="FX10" s="14">
        <f t="shared" si="42"/>
        <v>0</v>
      </c>
      <c r="FY10" s="14">
        <f t="shared" si="43"/>
        <v>0</v>
      </c>
      <c r="FZ10" s="14">
        <f t="shared" si="44"/>
        <v>0</v>
      </c>
      <c r="GA10" s="14">
        <f t="shared" si="45"/>
        <v>0</v>
      </c>
      <c r="GB10" s="14">
        <f t="shared" si="46"/>
        <v>0</v>
      </c>
      <c r="GC10" s="14">
        <f t="shared" si="47"/>
        <v>0</v>
      </c>
      <c r="GD10" s="14">
        <f t="shared" si="48"/>
        <v>0</v>
      </c>
      <c r="GE10" s="14">
        <f t="shared" si="49"/>
        <v>0</v>
      </c>
      <c r="GF10" s="14">
        <f t="shared" si="50"/>
        <v>0</v>
      </c>
      <c r="GG10" s="14">
        <f t="shared" si="51"/>
        <v>0</v>
      </c>
      <c r="GH10" s="14">
        <f t="shared" si="52"/>
        <v>0</v>
      </c>
      <c r="GI10" s="14">
        <f t="shared" si="53"/>
        <v>0</v>
      </c>
      <c r="GJ10" s="14">
        <f t="shared" si="54"/>
        <v>0</v>
      </c>
      <c r="GK10" s="14">
        <f t="shared" si="55"/>
        <v>0</v>
      </c>
      <c r="GL10" s="14">
        <f t="shared" si="56"/>
        <v>0</v>
      </c>
      <c r="GM10" s="14">
        <f t="shared" si="57"/>
        <v>0</v>
      </c>
      <c r="GN10" s="14">
        <f t="shared" si="58"/>
        <v>0</v>
      </c>
      <c r="GO10" s="14">
        <f t="shared" si="59"/>
        <v>0</v>
      </c>
      <c r="GP10" s="14">
        <f t="shared" si="60"/>
        <v>0</v>
      </c>
      <c r="GQ10" s="14">
        <f t="shared" si="61"/>
        <v>0</v>
      </c>
      <c r="GT10" s="91">
        <v>4</v>
      </c>
      <c r="GU10" s="14">
        <f t="shared" si="62"/>
        <v>1</v>
      </c>
      <c r="GV10" s="14">
        <f t="shared" si="63"/>
        <v>1606003</v>
      </c>
      <c r="GW10" s="14" t="str">
        <f t="shared" si="64"/>
        <v>神器1-1 : 1级</v>
      </c>
      <c r="GX10" s="14" t="s">
        <v>804</v>
      </c>
      <c r="GY10" s="14">
        <f t="shared" si="65"/>
        <v>4</v>
      </c>
      <c r="GZ10" s="14" t="str">
        <f t="shared" si="66"/>
        <v>神器1-1</v>
      </c>
      <c r="HA10" s="14">
        <f t="shared" si="67"/>
        <v>2</v>
      </c>
    </row>
    <row r="11" spans="1:209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8"/>
        <v>神器2-1</v>
      </c>
      <c r="W11" s="87">
        <v>4</v>
      </c>
      <c r="X11" s="87">
        <v>93</v>
      </c>
      <c r="Y11" s="87" t="s">
        <v>762</v>
      </c>
      <c r="Z11" s="87" t="s">
        <v>759</v>
      </c>
      <c r="AA11" s="87" t="s">
        <v>757</v>
      </c>
      <c r="AD11" s="87">
        <v>5</v>
      </c>
      <c r="AE11" s="87">
        <v>2</v>
      </c>
      <c r="AF11" s="87">
        <v>2</v>
      </c>
      <c r="AG11" s="87" t="str">
        <f t="shared" si="5"/>
        <v>神器2-2</v>
      </c>
      <c r="AH11" s="87">
        <v>1</v>
      </c>
      <c r="AI11" s="87">
        <f t="shared" si="6"/>
        <v>15</v>
      </c>
      <c r="AL11" s="87">
        <v>2</v>
      </c>
      <c r="AM11" s="87">
        <v>1</v>
      </c>
      <c r="AN11" s="87">
        <v>3</v>
      </c>
      <c r="AO11" s="144">
        <f t="shared" si="7"/>
        <v>4403</v>
      </c>
      <c r="AP11" s="144" t="s">
        <v>1211</v>
      </c>
      <c r="AQ11" s="144" t="str">
        <f t="shared" si="8"/>
        <v>神器本-2-普通-1  神器1-2</v>
      </c>
      <c r="AR11" s="87">
        <v>2</v>
      </c>
      <c r="AS11" s="87" t="s">
        <v>736</v>
      </c>
      <c r="AT11" s="32">
        <v>3800</v>
      </c>
      <c r="AU11" s="87">
        <v>1</v>
      </c>
      <c r="AV11" s="87">
        <v>1</v>
      </c>
      <c r="AW11" s="87">
        <f t="shared" si="9"/>
        <v>1</v>
      </c>
      <c r="AX11" s="14">
        <f t="shared" si="10"/>
        <v>0.38</v>
      </c>
      <c r="AY11" s="14">
        <f t="shared" si="11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>
        <f>INDEX(节奏总表!$CK$4:$CK$63,新神器!BG11)</f>
        <v>58</v>
      </c>
      <c r="BI11" s="14">
        <f t="shared" si="12"/>
        <v>1</v>
      </c>
      <c r="BJ11" s="87">
        <v>1</v>
      </c>
      <c r="BK11" s="87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3"/>
        <v>4</v>
      </c>
      <c r="EV11" s="14">
        <f t="shared" si="14"/>
        <v>8</v>
      </c>
      <c r="EW11" s="14">
        <f t="shared" si="15"/>
        <v>8</v>
      </c>
      <c r="EX11" s="14">
        <f t="shared" si="16"/>
        <v>4</v>
      </c>
      <c r="EY11" s="14">
        <f t="shared" si="17"/>
        <v>0</v>
      </c>
      <c r="EZ11" s="14">
        <f t="shared" si="18"/>
        <v>0</v>
      </c>
      <c r="FA11" s="14">
        <f t="shared" si="19"/>
        <v>0</v>
      </c>
      <c r="FB11" s="14">
        <f t="shared" si="20"/>
        <v>0</v>
      </c>
      <c r="FC11" s="14">
        <f t="shared" si="21"/>
        <v>0</v>
      </c>
      <c r="FD11" s="14">
        <f t="shared" si="22"/>
        <v>0</v>
      </c>
      <c r="FE11" s="14">
        <f t="shared" si="23"/>
        <v>0</v>
      </c>
      <c r="FF11" s="14">
        <f t="shared" si="24"/>
        <v>0</v>
      </c>
      <c r="FG11" s="14">
        <f t="shared" si="25"/>
        <v>0</v>
      </c>
      <c r="FH11" s="14">
        <f t="shared" si="26"/>
        <v>0</v>
      </c>
      <c r="FI11" s="14">
        <f t="shared" si="27"/>
        <v>0</v>
      </c>
      <c r="FJ11" s="14">
        <f t="shared" si="28"/>
        <v>0</v>
      </c>
      <c r="FK11" s="14">
        <f t="shared" si="29"/>
        <v>0</v>
      </c>
      <c r="FL11" s="14">
        <f t="shared" si="30"/>
        <v>0</v>
      </c>
      <c r="FM11" s="14">
        <f t="shared" si="31"/>
        <v>0</v>
      </c>
      <c r="FN11" s="14">
        <f t="shared" si="32"/>
        <v>0</v>
      </c>
      <c r="FO11" s="14">
        <f t="shared" si="33"/>
        <v>0</v>
      </c>
      <c r="FP11" s="14">
        <f t="shared" si="34"/>
        <v>0</v>
      </c>
      <c r="FQ11" s="14">
        <f t="shared" si="35"/>
        <v>0</v>
      </c>
      <c r="FR11" s="14">
        <f t="shared" si="36"/>
        <v>0</v>
      </c>
      <c r="FS11" s="14">
        <f t="shared" si="37"/>
        <v>0</v>
      </c>
      <c r="FT11" s="14">
        <f t="shared" si="38"/>
        <v>0</v>
      </c>
      <c r="FU11" s="14">
        <f t="shared" si="39"/>
        <v>0</v>
      </c>
      <c r="FV11" s="14">
        <f t="shared" si="40"/>
        <v>0</v>
      </c>
      <c r="FW11" s="14">
        <f t="shared" si="41"/>
        <v>0</v>
      </c>
      <c r="FX11" s="14">
        <f t="shared" si="42"/>
        <v>0</v>
      </c>
      <c r="FY11" s="14">
        <f t="shared" si="43"/>
        <v>0</v>
      </c>
      <c r="FZ11" s="14">
        <f t="shared" si="44"/>
        <v>0</v>
      </c>
      <c r="GA11" s="14">
        <f t="shared" si="45"/>
        <v>0</v>
      </c>
      <c r="GB11" s="14">
        <f t="shared" si="46"/>
        <v>0</v>
      </c>
      <c r="GC11" s="14">
        <f t="shared" si="47"/>
        <v>0</v>
      </c>
      <c r="GD11" s="14">
        <f t="shared" si="48"/>
        <v>0</v>
      </c>
      <c r="GE11" s="14">
        <f t="shared" si="49"/>
        <v>0</v>
      </c>
      <c r="GF11" s="14">
        <f t="shared" si="50"/>
        <v>0</v>
      </c>
      <c r="GG11" s="14">
        <f t="shared" si="51"/>
        <v>0</v>
      </c>
      <c r="GH11" s="14">
        <f t="shared" si="52"/>
        <v>0</v>
      </c>
      <c r="GI11" s="14">
        <f t="shared" si="53"/>
        <v>0</v>
      </c>
      <c r="GJ11" s="14">
        <f t="shared" si="54"/>
        <v>0</v>
      </c>
      <c r="GK11" s="14">
        <f t="shared" si="55"/>
        <v>0</v>
      </c>
      <c r="GL11" s="14">
        <f t="shared" si="56"/>
        <v>0</v>
      </c>
      <c r="GM11" s="14">
        <f t="shared" si="57"/>
        <v>0</v>
      </c>
      <c r="GN11" s="14">
        <f t="shared" si="58"/>
        <v>0</v>
      </c>
      <c r="GO11" s="14">
        <f t="shared" si="59"/>
        <v>0</v>
      </c>
      <c r="GP11" s="14">
        <f t="shared" si="60"/>
        <v>0</v>
      </c>
      <c r="GQ11" s="14">
        <f t="shared" si="61"/>
        <v>0</v>
      </c>
      <c r="GT11" s="91">
        <v>5</v>
      </c>
      <c r="GU11" s="14">
        <f t="shared" si="62"/>
        <v>1</v>
      </c>
      <c r="GV11" s="14">
        <f t="shared" si="63"/>
        <v>1606003</v>
      </c>
      <c r="GW11" s="14" t="str">
        <f t="shared" si="64"/>
        <v>神器1-1 : 2级</v>
      </c>
      <c r="GX11" s="14" t="s">
        <v>804</v>
      </c>
      <c r="GY11" s="14">
        <f t="shared" si="65"/>
        <v>5</v>
      </c>
      <c r="GZ11" s="14" t="str">
        <f t="shared" si="66"/>
        <v>神器1-1</v>
      </c>
      <c r="HA11" s="14">
        <f t="shared" si="67"/>
        <v>2</v>
      </c>
    </row>
    <row r="12" spans="1:209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8"/>
        <v>神器2-2</v>
      </c>
      <c r="W12" s="87">
        <v>5</v>
      </c>
      <c r="X12" s="87">
        <v>103</v>
      </c>
      <c r="Y12" s="87" t="s">
        <v>763</v>
      </c>
      <c r="Z12" s="87" t="s">
        <v>760</v>
      </c>
      <c r="AA12" s="87" t="s">
        <v>757</v>
      </c>
      <c r="AD12" s="87">
        <v>6</v>
      </c>
      <c r="AE12" s="87">
        <v>2</v>
      </c>
      <c r="AF12" s="87">
        <v>3</v>
      </c>
      <c r="AG12" s="87" t="str">
        <f t="shared" si="5"/>
        <v>神器2-3</v>
      </c>
      <c r="AH12" s="87">
        <v>2</v>
      </c>
      <c r="AI12" s="87">
        <f t="shared" si="6"/>
        <v>45</v>
      </c>
      <c r="AL12" s="87">
        <v>2</v>
      </c>
      <c r="AM12" s="87">
        <v>1</v>
      </c>
      <c r="AN12" s="87">
        <v>3</v>
      </c>
      <c r="AO12" s="144">
        <f t="shared" si="7"/>
        <v>4403</v>
      </c>
      <c r="AP12" s="144" t="s">
        <v>1211</v>
      </c>
      <c r="AQ12" s="144" t="str">
        <f t="shared" si="8"/>
        <v>神器本-2-普通-1  神器1-3</v>
      </c>
      <c r="AR12" s="87">
        <v>3</v>
      </c>
      <c r="AS12" s="87" t="s">
        <v>737</v>
      </c>
      <c r="AT12" s="32">
        <v>2400</v>
      </c>
      <c r="AU12" s="87">
        <v>1</v>
      </c>
      <c r="AV12" s="87">
        <v>1</v>
      </c>
      <c r="AW12" s="87">
        <f t="shared" si="9"/>
        <v>2</v>
      </c>
      <c r="AX12" s="14">
        <f t="shared" si="10"/>
        <v>0.24</v>
      </c>
      <c r="AY12" s="14">
        <f t="shared" si="11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>
        <f>INDEX(节奏总表!$CK$4:$CK$63,新神器!BG12)</f>
        <v>64</v>
      </c>
      <c r="BI12" s="14">
        <f t="shared" si="12"/>
        <v>2</v>
      </c>
      <c r="BJ12" s="87">
        <v>2</v>
      </c>
      <c r="BK12" s="87">
        <v>5</v>
      </c>
      <c r="BL12" s="14">
        <f t="shared" si="1"/>
        <v>1.9</v>
      </c>
      <c r="BM12" s="14">
        <f t="shared" si="1"/>
        <v>1.9</v>
      </c>
      <c r="BN12" s="14">
        <f t="shared" si="1"/>
        <v>1.2</v>
      </c>
      <c r="BO12" s="14">
        <f t="shared" si="1"/>
        <v>5</v>
      </c>
      <c r="BP12" s="14">
        <f t="shared" si="1"/>
        <v>5</v>
      </c>
      <c r="BQ12" s="14">
        <f t="shared" si="1"/>
        <v>2.625</v>
      </c>
      <c r="BR12" s="14">
        <f t="shared" si="1"/>
        <v>2.625</v>
      </c>
      <c r="BS12" s="14">
        <f t="shared" si="1"/>
        <v>1.25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16.899999999999999</v>
      </c>
      <c r="DD12" s="14">
        <f>SUM(BM$7:BM12)</f>
        <v>16.899999999999999</v>
      </c>
      <c r="DE12" s="14">
        <f>SUM(BN$7:BN12)</f>
        <v>7.95</v>
      </c>
      <c r="DF12" s="14">
        <f>SUM(BO$7:BO12)</f>
        <v>5</v>
      </c>
      <c r="DG12" s="14">
        <f>SUM(BP$7:BP12)</f>
        <v>5</v>
      </c>
      <c r="DH12" s="14">
        <f>SUM(BQ$7:BQ12)</f>
        <v>2.625</v>
      </c>
      <c r="DI12" s="14">
        <f>SUM(BR$7:BR12)</f>
        <v>2.625</v>
      </c>
      <c r="DJ12" s="14">
        <f>SUM(BS$7:BS12)</f>
        <v>1.25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3"/>
        <v>5</v>
      </c>
      <c r="EV12" s="14">
        <f t="shared" si="14"/>
        <v>8</v>
      </c>
      <c r="EW12" s="14">
        <f t="shared" si="15"/>
        <v>8</v>
      </c>
      <c r="EX12" s="14">
        <f t="shared" si="16"/>
        <v>5</v>
      </c>
      <c r="EY12" s="14">
        <f t="shared" si="17"/>
        <v>1</v>
      </c>
      <c r="EZ12" s="14">
        <f t="shared" si="18"/>
        <v>4</v>
      </c>
      <c r="FA12" s="14">
        <f t="shared" si="19"/>
        <v>4</v>
      </c>
      <c r="FB12" s="14">
        <f t="shared" si="20"/>
        <v>2</v>
      </c>
      <c r="FC12" s="14">
        <f t="shared" si="21"/>
        <v>2</v>
      </c>
      <c r="FD12" s="14">
        <f t="shared" si="22"/>
        <v>1</v>
      </c>
      <c r="FE12" s="14">
        <f t="shared" si="23"/>
        <v>0</v>
      </c>
      <c r="FF12" s="14">
        <f t="shared" si="24"/>
        <v>0</v>
      </c>
      <c r="FG12" s="14">
        <f t="shared" si="25"/>
        <v>0</v>
      </c>
      <c r="FH12" s="14">
        <f t="shared" si="26"/>
        <v>0</v>
      </c>
      <c r="FI12" s="14">
        <f t="shared" si="27"/>
        <v>0</v>
      </c>
      <c r="FJ12" s="14">
        <f t="shared" si="28"/>
        <v>0</v>
      </c>
      <c r="FK12" s="14">
        <f t="shared" si="29"/>
        <v>0</v>
      </c>
      <c r="FL12" s="14">
        <f t="shared" si="30"/>
        <v>0</v>
      </c>
      <c r="FM12" s="14">
        <f t="shared" si="31"/>
        <v>0</v>
      </c>
      <c r="FN12" s="14">
        <f t="shared" si="32"/>
        <v>0</v>
      </c>
      <c r="FO12" s="14">
        <f t="shared" si="33"/>
        <v>0</v>
      </c>
      <c r="FP12" s="14">
        <f t="shared" si="34"/>
        <v>0</v>
      </c>
      <c r="FQ12" s="14">
        <f t="shared" si="35"/>
        <v>0</v>
      </c>
      <c r="FR12" s="14">
        <f t="shared" si="36"/>
        <v>0</v>
      </c>
      <c r="FS12" s="14">
        <f t="shared" si="37"/>
        <v>0</v>
      </c>
      <c r="FT12" s="14">
        <f t="shared" si="38"/>
        <v>0</v>
      </c>
      <c r="FU12" s="14">
        <f t="shared" si="39"/>
        <v>0</v>
      </c>
      <c r="FV12" s="14">
        <f t="shared" si="40"/>
        <v>0</v>
      </c>
      <c r="FW12" s="14">
        <f t="shared" si="41"/>
        <v>0</v>
      </c>
      <c r="FX12" s="14">
        <f t="shared" si="42"/>
        <v>0</v>
      </c>
      <c r="FY12" s="14">
        <f t="shared" si="43"/>
        <v>0</v>
      </c>
      <c r="FZ12" s="14">
        <f t="shared" si="44"/>
        <v>0</v>
      </c>
      <c r="GA12" s="14">
        <f t="shared" si="45"/>
        <v>0</v>
      </c>
      <c r="GB12" s="14">
        <f t="shared" si="46"/>
        <v>0</v>
      </c>
      <c r="GC12" s="14">
        <f t="shared" si="47"/>
        <v>0</v>
      </c>
      <c r="GD12" s="14">
        <f t="shared" si="48"/>
        <v>0</v>
      </c>
      <c r="GE12" s="14">
        <f t="shared" si="49"/>
        <v>0</v>
      </c>
      <c r="GF12" s="14">
        <f t="shared" si="50"/>
        <v>0</v>
      </c>
      <c r="GG12" s="14">
        <f t="shared" si="51"/>
        <v>0</v>
      </c>
      <c r="GH12" s="14">
        <f t="shared" si="52"/>
        <v>0</v>
      </c>
      <c r="GI12" s="14">
        <f t="shared" si="53"/>
        <v>0</v>
      </c>
      <c r="GJ12" s="14">
        <f t="shared" si="54"/>
        <v>0</v>
      </c>
      <c r="GK12" s="14">
        <f t="shared" si="55"/>
        <v>0</v>
      </c>
      <c r="GL12" s="14">
        <f t="shared" si="56"/>
        <v>0</v>
      </c>
      <c r="GM12" s="14">
        <f t="shared" si="57"/>
        <v>0</v>
      </c>
      <c r="GN12" s="14">
        <f t="shared" si="58"/>
        <v>0</v>
      </c>
      <c r="GO12" s="14">
        <f t="shared" si="59"/>
        <v>0</v>
      </c>
      <c r="GP12" s="14">
        <f t="shared" si="60"/>
        <v>0</v>
      </c>
      <c r="GQ12" s="14">
        <f t="shared" si="61"/>
        <v>0</v>
      </c>
      <c r="GT12" s="91">
        <v>6</v>
      </c>
      <c r="GU12" s="14">
        <f t="shared" si="62"/>
        <v>1</v>
      </c>
      <c r="GV12" s="14">
        <f t="shared" si="63"/>
        <v>1606003</v>
      </c>
      <c r="GW12" s="14" t="str">
        <f t="shared" si="64"/>
        <v>神器1-1 : 3级</v>
      </c>
      <c r="GX12" s="14" t="s">
        <v>804</v>
      </c>
      <c r="GY12" s="14">
        <f t="shared" si="65"/>
        <v>6</v>
      </c>
      <c r="GZ12" s="14" t="str">
        <f t="shared" si="66"/>
        <v>神器1-1</v>
      </c>
      <c r="HA12" s="14">
        <f t="shared" si="67"/>
        <v>2</v>
      </c>
    </row>
    <row r="13" spans="1:209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8"/>
        <v>神器2-3</v>
      </c>
      <c r="W13" s="87">
        <v>6</v>
      </c>
      <c r="X13" s="87">
        <v>113</v>
      </c>
      <c r="Y13" s="87" t="s">
        <v>755</v>
      </c>
      <c r="Z13" s="87" t="s">
        <v>754</v>
      </c>
      <c r="AA13" s="87" t="s">
        <v>753</v>
      </c>
      <c r="AD13" s="87">
        <v>7</v>
      </c>
      <c r="AE13" s="87">
        <v>2</v>
      </c>
      <c r="AF13" s="87">
        <v>4</v>
      </c>
      <c r="AG13" s="87" t="str">
        <f t="shared" si="5"/>
        <v>神器2-4</v>
      </c>
      <c r="AH13" s="87">
        <v>2</v>
      </c>
      <c r="AI13" s="87">
        <f t="shared" si="6"/>
        <v>45</v>
      </c>
      <c r="AL13" s="87">
        <v>2</v>
      </c>
      <c r="AM13" s="87">
        <v>1</v>
      </c>
      <c r="AN13" s="87">
        <v>4</v>
      </c>
      <c r="AO13" s="144">
        <f t="shared" si="7"/>
        <v>4404</v>
      </c>
      <c r="AP13" s="144" t="s">
        <v>1213</v>
      </c>
      <c r="AQ13" s="144" t="str">
        <f t="shared" si="8"/>
        <v>神器本-2-普通-2  神器2-1</v>
      </c>
      <c r="AR13" s="87">
        <v>4</v>
      </c>
      <c r="AS13" s="87" t="s">
        <v>750</v>
      </c>
      <c r="AT13" s="32">
        <v>5000</v>
      </c>
      <c r="AU13" s="87">
        <v>1</v>
      </c>
      <c r="AV13" s="87">
        <v>3</v>
      </c>
      <c r="AW13" s="87">
        <f t="shared" si="9"/>
        <v>1</v>
      </c>
      <c r="AX13" s="14">
        <f t="shared" si="10"/>
        <v>1</v>
      </c>
      <c r="AY13" s="14">
        <f t="shared" si="11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>
        <f>INDEX(节奏总表!$CK$4:$CK$63,新神器!BG13)</f>
        <v>68</v>
      </c>
      <c r="BI13" s="14">
        <f t="shared" si="12"/>
        <v>2</v>
      </c>
      <c r="BJ13" s="87">
        <v>2</v>
      </c>
      <c r="BK13" s="87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18.799999999999997</v>
      </c>
      <c r="DD13" s="14">
        <f>SUM(BM$7:BM13)</f>
        <v>18.799999999999997</v>
      </c>
      <c r="DE13" s="14">
        <f>SUM(BN$7:BN13)</f>
        <v>9.15</v>
      </c>
      <c r="DF13" s="14">
        <f>SUM(BO$7:BO13)</f>
        <v>10</v>
      </c>
      <c r="DG13" s="14">
        <f>SUM(BP$7:BP13)</f>
        <v>10</v>
      </c>
      <c r="DH13" s="14">
        <f>SUM(BQ$7:BQ13)</f>
        <v>5.25</v>
      </c>
      <c r="DI13" s="14">
        <f>SUM(BR$7:BR13)</f>
        <v>5.25</v>
      </c>
      <c r="DJ13" s="14">
        <f>SUM(BS$7:BS13)</f>
        <v>2.5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3"/>
        <v>6</v>
      </c>
      <c r="EV13" s="14">
        <f t="shared" si="14"/>
        <v>9</v>
      </c>
      <c r="EW13" s="14">
        <f t="shared" si="15"/>
        <v>9</v>
      </c>
      <c r="EX13" s="14">
        <f t="shared" si="16"/>
        <v>6</v>
      </c>
      <c r="EY13" s="14">
        <f t="shared" si="17"/>
        <v>2</v>
      </c>
      <c r="EZ13" s="14">
        <f t="shared" si="18"/>
        <v>6</v>
      </c>
      <c r="FA13" s="14">
        <f t="shared" si="19"/>
        <v>6</v>
      </c>
      <c r="FB13" s="14">
        <f t="shared" si="20"/>
        <v>4</v>
      </c>
      <c r="FC13" s="14">
        <f t="shared" si="21"/>
        <v>4</v>
      </c>
      <c r="FD13" s="14">
        <f t="shared" si="22"/>
        <v>2</v>
      </c>
      <c r="FE13" s="14">
        <f t="shared" si="23"/>
        <v>0</v>
      </c>
      <c r="FF13" s="14">
        <f t="shared" si="24"/>
        <v>0</v>
      </c>
      <c r="FG13" s="14">
        <f t="shared" si="25"/>
        <v>0</v>
      </c>
      <c r="FH13" s="14">
        <f t="shared" si="26"/>
        <v>0</v>
      </c>
      <c r="FI13" s="14">
        <f t="shared" si="27"/>
        <v>0</v>
      </c>
      <c r="FJ13" s="14">
        <f t="shared" si="28"/>
        <v>0</v>
      </c>
      <c r="FK13" s="14">
        <f t="shared" si="29"/>
        <v>0</v>
      </c>
      <c r="FL13" s="14">
        <f t="shared" si="30"/>
        <v>0</v>
      </c>
      <c r="FM13" s="14">
        <f t="shared" si="31"/>
        <v>0</v>
      </c>
      <c r="FN13" s="14">
        <f t="shared" si="32"/>
        <v>0</v>
      </c>
      <c r="FO13" s="14">
        <f t="shared" si="33"/>
        <v>0</v>
      </c>
      <c r="FP13" s="14">
        <f t="shared" si="34"/>
        <v>0</v>
      </c>
      <c r="FQ13" s="14">
        <f t="shared" si="35"/>
        <v>0</v>
      </c>
      <c r="FR13" s="14">
        <f t="shared" si="36"/>
        <v>0</v>
      </c>
      <c r="FS13" s="14">
        <f t="shared" si="37"/>
        <v>0</v>
      </c>
      <c r="FT13" s="14">
        <f t="shared" si="38"/>
        <v>0</v>
      </c>
      <c r="FU13" s="14">
        <f t="shared" si="39"/>
        <v>0</v>
      </c>
      <c r="FV13" s="14">
        <f t="shared" si="40"/>
        <v>0</v>
      </c>
      <c r="FW13" s="14">
        <f t="shared" si="41"/>
        <v>0</v>
      </c>
      <c r="FX13" s="14">
        <f t="shared" si="42"/>
        <v>0</v>
      </c>
      <c r="FY13" s="14">
        <f t="shared" si="43"/>
        <v>0</v>
      </c>
      <c r="FZ13" s="14">
        <f t="shared" si="44"/>
        <v>0</v>
      </c>
      <c r="GA13" s="14">
        <f t="shared" si="45"/>
        <v>0</v>
      </c>
      <c r="GB13" s="14">
        <f t="shared" si="46"/>
        <v>0</v>
      </c>
      <c r="GC13" s="14">
        <f t="shared" si="47"/>
        <v>0</v>
      </c>
      <c r="GD13" s="14">
        <f t="shared" si="48"/>
        <v>0</v>
      </c>
      <c r="GE13" s="14">
        <f t="shared" si="49"/>
        <v>0</v>
      </c>
      <c r="GF13" s="14">
        <f t="shared" si="50"/>
        <v>0</v>
      </c>
      <c r="GG13" s="14">
        <f t="shared" si="51"/>
        <v>0</v>
      </c>
      <c r="GH13" s="14">
        <f t="shared" si="52"/>
        <v>0</v>
      </c>
      <c r="GI13" s="14">
        <f t="shared" si="53"/>
        <v>0</v>
      </c>
      <c r="GJ13" s="14">
        <f t="shared" si="54"/>
        <v>0</v>
      </c>
      <c r="GK13" s="14">
        <f t="shared" si="55"/>
        <v>0</v>
      </c>
      <c r="GL13" s="14">
        <f t="shared" si="56"/>
        <v>0</v>
      </c>
      <c r="GM13" s="14">
        <f t="shared" si="57"/>
        <v>0</v>
      </c>
      <c r="GN13" s="14">
        <f t="shared" si="58"/>
        <v>0</v>
      </c>
      <c r="GO13" s="14">
        <f t="shared" si="59"/>
        <v>0</v>
      </c>
      <c r="GP13" s="14">
        <f t="shared" si="60"/>
        <v>0</v>
      </c>
      <c r="GQ13" s="14">
        <f t="shared" si="61"/>
        <v>0</v>
      </c>
      <c r="GT13" s="91">
        <v>7</v>
      </c>
      <c r="GU13" s="14">
        <f t="shared" si="62"/>
        <v>1</v>
      </c>
      <c r="GV13" s="14">
        <f t="shared" si="63"/>
        <v>1606003</v>
      </c>
      <c r="GW13" s="14" t="str">
        <f t="shared" si="64"/>
        <v>神器1-1 : 4级</v>
      </c>
      <c r="GX13" s="14" t="s">
        <v>804</v>
      </c>
      <c r="GY13" s="14">
        <f t="shared" si="65"/>
        <v>7</v>
      </c>
      <c r="GZ13" s="14" t="str">
        <f t="shared" si="66"/>
        <v>神器1-1</v>
      </c>
      <c r="HA13" s="14">
        <f t="shared" si="67"/>
        <v>3</v>
      </c>
    </row>
    <row r="14" spans="1:209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8"/>
        <v>神器2-4</v>
      </c>
      <c r="W14" s="87">
        <v>7</v>
      </c>
      <c r="X14" s="87">
        <v>123</v>
      </c>
      <c r="Y14" s="87" t="s">
        <v>786</v>
      </c>
      <c r="Z14" s="87" t="s">
        <v>787</v>
      </c>
      <c r="AA14" s="87" t="s">
        <v>788</v>
      </c>
      <c r="AD14" s="87">
        <v>8</v>
      </c>
      <c r="AE14" s="87">
        <v>2</v>
      </c>
      <c r="AF14" s="87">
        <v>5</v>
      </c>
      <c r="AG14" s="87" t="str">
        <f t="shared" si="5"/>
        <v>神器2-5</v>
      </c>
      <c r="AH14" s="87">
        <v>3</v>
      </c>
      <c r="AI14" s="87">
        <f t="shared" si="6"/>
        <v>105</v>
      </c>
      <c r="AL14" s="87">
        <v>2</v>
      </c>
      <c r="AM14" s="87">
        <v>1</v>
      </c>
      <c r="AN14" s="87">
        <v>4</v>
      </c>
      <c r="AO14" s="144">
        <f t="shared" si="7"/>
        <v>4404</v>
      </c>
      <c r="AP14" s="144" t="s">
        <v>1213</v>
      </c>
      <c r="AQ14" s="144" t="str">
        <f t="shared" si="8"/>
        <v>神器本-2-普通-2  神器2-2</v>
      </c>
      <c r="AR14" s="87">
        <v>5</v>
      </c>
      <c r="AS14" s="87" t="s">
        <v>751</v>
      </c>
      <c r="AT14" s="32">
        <v>5000</v>
      </c>
      <c r="AU14" s="87">
        <v>1</v>
      </c>
      <c r="AV14" s="87">
        <v>3</v>
      </c>
      <c r="AW14" s="87">
        <f t="shared" si="9"/>
        <v>1</v>
      </c>
      <c r="AX14" s="14">
        <f t="shared" si="10"/>
        <v>1</v>
      </c>
      <c r="AY14" s="14">
        <f t="shared" si="11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>
        <f>INDEX(节奏总表!$CK$4:$CK$63,新神器!BG14)</f>
        <v>72</v>
      </c>
      <c r="BI14" s="14">
        <f t="shared" si="12"/>
        <v>2</v>
      </c>
      <c r="BJ14" s="87">
        <v>2</v>
      </c>
      <c r="BK14" s="87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20.699999999999996</v>
      </c>
      <c r="DD14" s="14">
        <f>SUM(BM$7:BM14)</f>
        <v>20.699999999999996</v>
      </c>
      <c r="DE14" s="14">
        <f>SUM(BN$7:BN14)</f>
        <v>10.35</v>
      </c>
      <c r="DF14" s="14">
        <f>SUM(BO$7:BO14)</f>
        <v>15</v>
      </c>
      <c r="DG14" s="14">
        <f>SUM(BP$7:BP14)</f>
        <v>15</v>
      </c>
      <c r="DH14" s="14">
        <f>SUM(BQ$7:BQ14)</f>
        <v>7.875</v>
      </c>
      <c r="DI14" s="14">
        <f>SUM(BR$7:BR14)</f>
        <v>7.875</v>
      </c>
      <c r="DJ14" s="14">
        <f>SUM(BS$7:BS14)</f>
        <v>3.75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3"/>
        <v>6</v>
      </c>
      <c r="EV14" s="14">
        <f t="shared" si="14"/>
        <v>9</v>
      </c>
      <c r="EW14" s="14">
        <f t="shared" si="15"/>
        <v>9</v>
      </c>
      <c r="EX14" s="14">
        <f t="shared" si="16"/>
        <v>6</v>
      </c>
      <c r="EY14" s="14">
        <f t="shared" si="17"/>
        <v>3</v>
      </c>
      <c r="EZ14" s="14">
        <f t="shared" si="18"/>
        <v>8</v>
      </c>
      <c r="FA14" s="14">
        <f t="shared" si="19"/>
        <v>8</v>
      </c>
      <c r="FB14" s="14">
        <f t="shared" si="20"/>
        <v>5</v>
      </c>
      <c r="FC14" s="14">
        <f t="shared" si="21"/>
        <v>5</v>
      </c>
      <c r="FD14" s="14">
        <f t="shared" si="22"/>
        <v>3</v>
      </c>
      <c r="FE14" s="14">
        <f t="shared" si="23"/>
        <v>0</v>
      </c>
      <c r="FF14" s="14">
        <f t="shared" si="24"/>
        <v>0</v>
      </c>
      <c r="FG14" s="14">
        <f t="shared" si="25"/>
        <v>0</v>
      </c>
      <c r="FH14" s="14">
        <f t="shared" si="26"/>
        <v>0</v>
      </c>
      <c r="FI14" s="14">
        <f t="shared" si="27"/>
        <v>0</v>
      </c>
      <c r="FJ14" s="14">
        <f t="shared" si="28"/>
        <v>0</v>
      </c>
      <c r="FK14" s="14">
        <f t="shared" si="29"/>
        <v>0</v>
      </c>
      <c r="FL14" s="14">
        <f t="shared" si="30"/>
        <v>0</v>
      </c>
      <c r="FM14" s="14">
        <f t="shared" si="31"/>
        <v>0</v>
      </c>
      <c r="FN14" s="14">
        <f t="shared" si="32"/>
        <v>0</v>
      </c>
      <c r="FO14" s="14">
        <f t="shared" si="33"/>
        <v>0</v>
      </c>
      <c r="FP14" s="14">
        <f t="shared" si="34"/>
        <v>0</v>
      </c>
      <c r="FQ14" s="14">
        <f t="shared" si="35"/>
        <v>0</v>
      </c>
      <c r="FR14" s="14">
        <f t="shared" si="36"/>
        <v>0</v>
      </c>
      <c r="FS14" s="14">
        <f t="shared" si="37"/>
        <v>0</v>
      </c>
      <c r="FT14" s="14">
        <f t="shared" si="38"/>
        <v>0</v>
      </c>
      <c r="FU14" s="14">
        <f t="shared" si="39"/>
        <v>0</v>
      </c>
      <c r="FV14" s="14">
        <f t="shared" si="40"/>
        <v>0</v>
      </c>
      <c r="FW14" s="14">
        <f t="shared" si="41"/>
        <v>0</v>
      </c>
      <c r="FX14" s="14">
        <f t="shared" si="42"/>
        <v>0</v>
      </c>
      <c r="FY14" s="14">
        <f t="shared" si="43"/>
        <v>0</v>
      </c>
      <c r="FZ14" s="14">
        <f t="shared" si="44"/>
        <v>0</v>
      </c>
      <c r="GA14" s="14">
        <f t="shared" si="45"/>
        <v>0</v>
      </c>
      <c r="GB14" s="14">
        <f t="shared" si="46"/>
        <v>0</v>
      </c>
      <c r="GC14" s="14">
        <f t="shared" si="47"/>
        <v>0</v>
      </c>
      <c r="GD14" s="14">
        <f t="shared" si="48"/>
        <v>0</v>
      </c>
      <c r="GE14" s="14">
        <f t="shared" si="49"/>
        <v>0</v>
      </c>
      <c r="GF14" s="14">
        <f t="shared" si="50"/>
        <v>0</v>
      </c>
      <c r="GG14" s="14">
        <f t="shared" si="51"/>
        <v>0</v>
      </c>
      <c r="GH14" s="14">
        <f t="shared" si="52"/>
        <v>0</v>
      </c>
      <c r="GI14" s="14">
        <f t="shared" si="53"/>
        <v>0</v>
      </c>
      <c r="GJ14" s="14">
        <f t="shared" si="54"/>
        <v>0</v>
      </c>
      <c r="GK14" s="14">
        <f t="shared" si="55"/>
        <v>0</v>
      </c>
      <c r="GL14" s="14">
        <f t="shared" si="56"/>
        <v>0</v>
      </c>
      <c r="GM14" s="14">
        <f t="shared" si="57"/>
        <v>0</v>
      </c>
      <c r="GN14" s="14">
        <f t="shared" si="58"/>
        <v>0</v>
      </c>
      <c r="GO14" s="14">
        <f t="shared" si="59"/>
        <v>0</v>
      </c>
      <c r="GP14" s="14">
        <f t="shared" si="60"/>
        <v>0</v>
      </c>
      <c r="GQ14" s="14">
        <f t="shared" si="61"/>
        <v>0</v>
      </c>
      <c r="GT14" s="91">
        <v>8</v>
      </c>
      <c r="GU14" s="14">
        <f t="shared" si="62"/>
        <v>1</v>
      </c>
      <c r="GV14" s="14">
        <f t="shared" si="63"/>
        <v>1606003</v>
      </c>
      <c r="GW14" s="14" t="str">
        <f t="shared" si="64"/>
        <v>神器1-1 : 5级</v>
      </c>
      <c r="GX14" s="14" t="s">
        <v>804</v>
      </c>
      <c r="GY14" s="14">
        <f t="shared" si="65"/>
        <v>8</v>
      </c>
      <c r="GZ14" s="14" t="str">
        <f t="shared" si="66"/>
        <v>神器1-1</v>
      </c>
      <c r="HA14" s="14">
        <f t="shared" si="67"/>
        <v>3</v>
      </c>
    </row>
    <row r="15" spans="1:209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8"/>
        <v>神器2-5</v>
      </c>
      <c r="AD15" s="87">
        <v>9</v>
      </c>
      <c r="AE15" s="87">
        <v>3</v>
      </c>
      <c r="AF15" s="87">
        <v>1</v>
      </c>
      <c r="AG15" s="87" t="str">
        <f t="shared" si="5"/>
        <v>神器3-1</v>
      </c>
      <c r="AH15" s="87">
        <v>1</v>
      </c>
      <c r="AI15" s="87">
        <f t="shared" si="6"/>
        <v>20</v>
      </c>
      <c r="AL15" s="87">
        <v>2</v>
      </c>
      <c r="AM15" s="87">
        <v>1</v>
      </c>
      <c r="AN15" s="87">
        <v>5</v>
      </c>
      <c r="AO15" s="144">
        <f t="shared" si="7"/>
        <v>4405</v>
      </c>
      <c r="AP15" s="144" t="s">
        <v>1214</v>
      </c>
      <c r="AQ15" s="144" t="str">
        <f t="shared" si="8"/>
        <v>神器本-2-普通-3  神器2-3</v>
      </c>
      <c r="AR15" s="87">
        <v>6</v>
      </c>
      <c r="AS15" s="87" t="s">
        <v>315</v>
      </c>
      <c r="AT15" s="32">
        <v>3500</v>
      </c>
      <c r="AU15" s="87">
        <v>1</v>
      </c>
      <c r="AV15" s="87">
        <v>2</v>
      </c>
      <c r="AW15" s="87">
        <f t="shared" si="9"/>
        <v>2</v>
      </c>
      <c r="AX15" s="14">
        <f t="shared" si="10"/>
        <v>0.52500000000000002</v>
      </c>
      <c r="AY15" s="14">
        <f t="shared" si="11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>
        <f>INDEX(节奏总表!$CK$4:$CK$63,新神器!BG15)</f>
        <v>76</v>
      </c>
      <c r="BI15" s="14">
        <f t="shared" si="12"/>
        <v>2</v>
      </c>
      <c r="BJ15" s="87">
        <v>2</v>
      </c>
      <c r="BK15" s="87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22.599999999999994</v>
      </c>
      <c r="DD15" s="14">
        <f>SUM(BM$7:BM15)</f>
        <v>22.599999999999994</v>
      </c>
      <c r="DE15" s="14">
        <f>SUM(BN$7:BN15)</f>
        <v>11.549999999999999</v>
      </c>
      <c r="DF15" s="14">
        <f>SUM(BO$7:BO15)</f>
        <v>20</v>
      </c>
      <c r="DG15" s="14">
        <f>SUM(BP$7:BP15)</f>
        <v>20</v>
      </c>
      <c r="DH15" s="14">
        <f>SUM(BQ$7:BQ15)</f>
        <v>10.5</v>
      </c>
      <c r="DI15" s="14">
        <f>SUM(BR$7:BR15)</f>
        <v>10.5</v>
      </c>
      <c r="DJ15" s="14">
        <f>SUM(BS$7:BS15)</f>
        <v>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3"/>
        <v>6</v>
      </c>
      <c r="EV15" s="14">
        <f t="shared" si="14"/>
        <v>9</v>
      </c>
      <c r="EW15" s="14">
        <f t="shared" si="15"/>
        <v>9</v>
      </c>
      <c r="EX15" s="14">
        <f t="shared" si="16"/>
        <v>6</v>
      </c>
      <c r="EY15" s="14">
        <f t="shared" si="17"/>
        <v>4</v>
      </c>
      <c r="EZ15" s="14">
        <f t="shared" si="18"/>
        <v>9</v>
      </c>
      <c r="FA15" s="14">
        <f t="shared" si="19"/>
        <v>9</v>
      </c>
      <c r="FB15" s="14">
        <f t="shared" si="20"/>
        <v>6</v>
      </c>
      <c r="FC15" s="14">
        <f t="shared" si="21"/>
        <v>6</v>
      </c>
      <c r="FD15" s="14">
        <f t="shared" si="22"/>
        <v>4</v>
      </c>
      <c r="FE15" s="14">
        <f t="shared" si="23"/>
        <v>0</v>
      </c>
      <c r="FF15" s="14">
        <f t="shared" si="24"/>
        <v>0</v>
      </c>
      <c r="FG15" s="14">
        <f t="shared" si="25"/>
        <v>0</v>
      </c>
      <c r="FH15" s="14">
        <f t="shared" si="26"/>
        <v>0</v>
      </c>
      <c r="FI15" s="14">
        <f t="shared" si="27"/>
        <v>0</v>
      </c>
      <c r="FJ15" s="14">
        <f t="shared" si="28"/>
        <v>0</v>
      </c>
      <c r="FK15" s="14">
        <f t="shared" si="29"/>
        <v>0</v>
      </c>
      <c r="FL15" s="14">
        <f t="shared" si="30"/>
        <v>0</v>
      </c>
      <c r="FM15" s="14">
        <f t="shared" si="31"/>
        <v>0</v>
      </c>
      <c r="FN15" s="14">
        <f t="shared" si="32"/>
        <v>0</v>
      </c>
      <c r="FO15" s="14">
        <f t="shared" si="33"/>
        <v>0</v>
      </c>
      <c r="FP15" s="14">
        <f t="shared" si="34"/>
        <v>0</v>
      </c>
      <c r="FQ15" s="14">
        <f t="shared" si="35"/>
        <v>0</v>
      </c>
      <c r="FR15" s="14">
        <f t="shared" si="36"/>
        <v>0</v>
      </c>
      <c r="FS15" s="14">
        <f t="shared" si="37"/>
        <v>0</v>
      </c>
      <c r="FT15" s="14">
        <f t="shared" si="38"/>
        <v>0</v>
      </c>
      <c r="FU15" s="14">
        <f t="shared" si="39"/>
        <v>0</v>
      </c>
      <c r="FV15" s="14">
        <f t="shared" si="40"/>
        <v>0</v>
      </c>
      <c r="FW15" s="14">
        <f t="shared" si="41"/>
        <v>0</v>
      </c>
      <c r="FX15" s="14">
        <f t="shared" si="42"/>
        <v>0</v>
      </c>
      <c r="FY15" s="14">
        <f t="shared" si="43"/>
        <v>0</v>
      </c>
      <c r="FZ15" s="14">
        <f t="shared" si="44"/>
        <v>0</v>
      </c>
      <c r="GA15" s="14">
        <f t="shared" si="45"/>
        <v>0</v>
      </c>
      <c r="GB15" s="14">
        <f t="shared" si="46"/>
        <v>0</v>
      </c>
      <c r="GC15" s="14">
        <f t="shared" si="47"/>
        <v>0</v>
      </c>
      <c r="GD15" s="14">
        <f t="shared" si="48"/>
        <v>0</v>
      </c>
      <c r="GE15" s="14">
        <f t="shared" si="49"/>
        <v>0</v>
      </c>
      <c r="GF15" s="14">
        <f t="shared" si="50"/>
        <v>0</v>
      </c>
      <c r="GG15" s="14">
        <f t="shared" si="51"/>
        <v>0</v>
      </c>
      <c r="GH15" s="14">
        <f t="shared" si="52"/>
        <v>0</v>
      </c>
      <c r="GI15" s="14">
        <f t="shared" si="53"/>
        <v>0</v>
      </c>
      <c r="GJ15" s="14">
        <f t="shared" si="54"/>
        <v>0</v>
      </c>
      <c r="GK15" s="14">
        <f t="shared" si="55"/>
        <v>0</v>
      </c>
      <c r="GL15" s="14">
        <f t="shared" si="56"/>
        <v>0</v>
      </c>
      <c r="GM15" s="14">
        <f t="shared" si="57"/>
        <v>0</v>
      </c>
      <c r="GN15" s="14">
        <f t="shared" si="58"/>
        <v>0</v>
      </c>
      <c r="GO15" s="14">
        <f t="shared" si="59"/>
        <v>0</v>
      </c>
      <c r="GP15" s="14">
        <f t="shared" si="60"/>
        <v>0</v>
      </c>
      <c r="GQ15" s="14">
        <f t="shared" si="61"/>
        <v>0</v>
      </c>
      <c r="GT15" s="91">
        <v>9</v>
      </c>
      <c r="GU15" s="14">
        <f t="shared" si="62"/>
        <v>1</v>
      </c>
      <c r="GV15" s="14">
        <f t="shared" si="63"/>
        <v>1606003</v>
      </c>
      <c r="GW15" s="14" t="str">
        <f t="shared" si="64"/>
        <v>神器1-1 : 6级</v>
      </c>
      <c r="GX15" s="14" t="s">
        <v>804</v>
      </c>
      <c r="GY15" s="14">
        <f t="shared" si="65"/>
        <v>9</v>
      </c>
      <c r="GZ15" s="14" t="str">
        <f t="shared" si="66"/>
        <v>神器1-1</v>
      </c>
      <c r="HA15" s="14">
        <f t="shared" si="67"/>
        <v>3</v>
      </c>
    </row>
    <row r="16" spans="1:209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8"/>
        <v>神器3-1</v>
      </c>
      <c r="AD16" s="87">
        <v>10</v>
      </c>
      <c r="AE16" s="87">
        <v>3</v>
      </c>
      <c r="AF16" s="87">
        <v>2</v>
      </c>
      <c r="AG16" s="87" t="str">
        <f t="shared" si="5"/>
        <v>神器3-2</v>
      </c>
      <c r="AH16" s="87">
        <v>1</v>
      </c>
      <c r="AI16" s="87">
        <f t="shared" si="6"/>
        <v>20</v>
      </c>
      <c r="AL16" s="87">
        <v>2</v>
      </c>
      <c r="AM16" s="87">
        <v>1</v>
      </c>
      <c r="AN16" s="87">
        <v>5</v>
      </c>
      <c r="AO16" s="144">
        <f t="shared" si="7"/>
        <v>4405</v>
      </c>
      <c r="AP16" s="144" t="s">
        <v>1215</v>
      </c>
      <c r="AQ16" s="144" t="str">
        <f t="shared" si="8"/>
        <v>神器本-2-普通-3  神器2-4</v>
      </c>
      <c r="AR16" s="87">
        <v>7</v>
      </c>
      <c r="AS16" s="87" t="s">
        <v>316</v>
      </c>
      <c r="AT16" s="32">
        <v>3500</v>
      </c>
      <c r="AU16" s="87">
        <v>1</v>
      </c>
      <c r="AV16" s="87">
        <v>2</v>
      </c>
      <c r="AW16" s="87">
        <f t="shared" si="9"/>
        <v>2</v>
      </c>
      <c r="AX16" s="14">
        <f t="shared" si="10"/>
        <v>0.52500000000000002</v>
      </c>
      <c r="AY16" s="14">
        <f t="shared" si="11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>
        <f>INDEX(节奏总表!$CK$4:$CK$63,新神器!BG16)</f>
        <v>79</v>
      </c>
      <c r="BI16" s="14">
        <f t="shared" si="12"/>
        <v>2</v>
      </c>
      <c r="BJ16" s="87">
        <v>2</v>
      </c>
      <c r="BK16" s="87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24.499999999999993</v>
      </c>
      <c r="DD16" s="14">
        <f>SUM(BM$7:BM16)</f>
        <v>24.499999999999993</v>
      </c>
      <c r="DE16" s="14">
        <f>SUM(BN$7:BN16)</f>
        <v>12.749999999999998</v>
      </c>
      <c r="DF16" s="14">
        <f>SUM(BO$7:BO16)</f>
        <v>25</v>
      </c>
      <c r="DG16" s="14">
        <f>SUM(BP$7:BP16)</f>
        <v>25</v>
      </c>
      <c r="DH16" s="14">
        <f>SUM(BQ$7:BQ16)</f>
        <v>13.125</v>
      </c>
      <c r="DI16" s="14">
        <f>SUM(BR$7:BR16)</f>
        <v>13.125</v>
      </c>
      <c r="DJ16" s="14">
        <f>SUM(BS$7:BS16)</f>
        <v>6.25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3"/>
        <v>7</v>
      </c>
      <c r="EV16" s="14">
        <f t="shared" si="14"/>
        <v>10</v>
      </c>
      <c r="EW16" s="14">
        <f t="shared" si="15"/>
        <v>10</v>
      </c>
      <c r="EX16" s="14">
        <f t="shared" si="16"/>
        <v>7</v>
      </c>
      <c r="EY16" s="14">
        <f t="shared" si="17"/>
        <v>4</v>
      </c>
      <c r="EZ16" s="14">
        <f t="shared" si="18"/>
        <v>10</v>
      </c>
      <c r="FA16" s="14">
        <f t="shared" si="19"/>
        <v>10</v>
      </c>
      <c r="FB16" s="14">
        <f t="shared" si="20"/>
        <v>7</v>
      </c>
      <c r="FC16" s="14">
        <f t="shared" si="21"/>
        <v>7</v>
      </c>
      <c r="FD16" s="14">
        <f t="shared" si="22"/>
        <v>4</v>
      </c>
      <c r="FE16" s="14">
        <f t="shared" si="23"/>
        <v>0</v>
      </c>
      <c r="FF16" s="14">
        <f t="shared" si="24"/>
        <v>0</v>
      </c>
      <c r="FG16" s="14">
        <f t="shared" si="25"/>
        <v>0</v>
      </c>
      <c r="FH16" s="14">
        <f t="shared" si="26"/>
        <v>0</v>
      </c>
      <c r="FI16" s="14">
        <f t="shared" si="27"/>
        <v>0</v>
      </c>
      <c r="FJ16" s="14">
        <f t="shared" si="28"/>
        <v>0</v>
      </c>
      <c r="FK16" s="14">
        <f t="shared" si="29"/>
        <v>0</v>
      </c>
      <c r="FL16" s="14">
        <f t="shared" si="30"/>
        <v>0</v>
      </c>
      <c r="FM16" s="14">
        <f t="shared" si="31"/>
        <v>0</v>
      </c>
      <c r="FN16" s="14">
        <f t="shared" si="32"/>
        <v>0</v>
      </c>
      <c r="FO16" s="14">
        <f t="shared" si="33"/>
        <v>0</v>
      </c>
      <c r="FP16" s="14">
        <f t="shared" si="34"/>
        <v>0</v>
      </c>
      <c r="FQ16" s="14">
        <f t="shared" si="35"/>
        <v>0</v>
      </c>
      <c r="FR16" s="14">
        <f t="shared" si="36"/>
        <v>0</v>
      </c>
      <c r="FS16" s="14">
        <f t="shared" si="37"/>
        <v>0</v>
      </c>
      <c r="FT16" s="14">
        <f t="shared" si="38"/>
        <v>0</v>
      </c>
      <c r="FU16" s="14">
        <f t="shared" si="39"/>
        <v>0</v>
      </c>
      <c r="FV16" s="14">
        <f t="shared" si="40"/>
        <v>0</v>
      </c>
      <c r="FW16" s="14">
        <f t="shared" si="41"/>
        <v>0</v>
      </c>
      <c r="FX16" s="14">
        <f t="shared" si="42"/>
        <v>0</v>
      </c>
      <c r="FY16" s="14">
        <f t="shared" si="43"/>
        <v>0</v>
      </c>
      <c r="FZ16" s="14">
        <f t="shared" si="44"/>
        <v>0</v>
      </c>
      <c r="GA16" s="14">
        <f t="shared" si="45"/>
        <v>0</v>
      </c>
      <c r="GB16" s="14">
        <f t="shared" si="46"/>
        <v>0</v>
      </c>
      <c r="GC16" s="14">
        <f t="shared" si="47"/>
        <v>0</v>
      </c>
      <c r="GD16" s="14">
        <f t="shared" si="48"/>
        <v>0</v>
      </c>
      <c r="GE16" s="14">
        <f t="shared" si="49"/>
        <v>0</v>
      </c>
      <c r="GF16" s="14">
        <f t="shared" si="50"/>
        <v>0</v>
      </c>
      <c r="GG16" s="14">
        <f t="shared" si="51"/>
        <v>0</v>
      </c>
      <c r="GH16" s="14">
        <f t="shared" si="52"/>
        <v>0</v>
      </c>
      <c r="GI16" s="14">
        <f t="shared" si="53"/>
        <v>0</v>
      </c>
      <c r="GJ16" s="14">
        <f t="shared" si="54"/>
        <v>0</v>
      </c>
      <c r="GK16" s="14">
        <f t="shared" si="55"/>
        <v>0</v>
      </c>
      <c r="GL16" s="14">
        <f t="shared" si="56"/>
        <v>0</v>
      </c>
      <c r="GM16" s="14">
        <f t="shared" si="57"/>
        <v>0</v>
      </c>
      <c r="GN16" s="14">
        <f t="shared" si="58"/>
        <v>0</v>
      </c>
      <c r="GO16" s="14">
        <f t="shared" si="59"/>
        <v>0</v>
      </c>
      <c r="GP16" s="14">
        <f t="shared" si="60"/>
        <v>0</v>
      </c>
      <c r="GQ16" s="14">
        <f t="shared" si="61"/>
        <v>0</v>
      </c>
      <c r="GT16" s="91">
        <v>10</v>
      </c>
      <c r="GU16" s="14">
        <f t="shared" si="62"/>
        <v>1</v>
      </c>
      <c r="GV16" s="14">
        <f t="shared" si="63"/>
        <v>1606003</v>
      </c>
      <c r="GW16" s="14" t="str">
        <f t="shared" si="64"/>
        <v>神器1-1 : 7级</v>
      </c>
      <c r="GX16" s="14" t="s">
        <v>804</v>
      </c>
      <c r="GY16" s="14">
        <f t="shared" si="65"/>
        <v>10</v>
      </c>
      <c r="GZ16" s="14" t="str">
        <f t="shared" si="66"/>
        <v>神器1-1</v>
      </c>
      <c r="HA16" s="14">
        <f t="shared" si="67"/>
        <v>5</v>
      </c>
    </row>
    <row r="17" spans="10:209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8"/>
        <v>神器3-2</v>
      </c>
      <c r="AD17" s="87">
        <v>11</v>
      </c>
      <c r="AE17" s="87">
        <v>3</v>
      </c>
      <c r="AF17" s="87">
        <v>3</v>
      </c>
      <c r="AG17" s="87" t="str">
        <f t="shared" si="5"/>
        <v>神器3-3</v>
      </c>
      <c r="AH17" s="87">
        <v>2</v>
      </c>
      <c r="AI17" s="87">
        <f t="shared" si="6"/>
        <v>60</v>
      </c>
      <c r="AL17" s="87">
        <v>2</v>
      </c>
      <c r="AM17" s="87">
        <v>2</v>
      </c>
      <c r="AN17" s="87">
        <v>6</v>
      </c>
      <c r="AO17" s="144">
        <f t="shared" si="7"/>
        <v>4406</v>
      </c>
      <c r="AP17" s="144" t="s">
        <v>1216</v>
      </c>
      <c r="AQ17" s="144" t="str">
        <f t="shared" si="8"/>
        <v>神器本-2-困难-1  神器1-1</v>
      </c>
      <c r="AR17" s="87">
        <v>1</v>
      </c>
      <c r="AS17" s="87" t="s">
        <v>735</v>
      </c>
      <c r="AT17" s="32">
        <v>3800</v>
      </c>
      <c r="AU17" s="87">
        <v>1</v>
      </c>
      <c r="AV17" s="87">
        <v>1</v>
      </c>
      <c r="AW17" s="87">
        <f t="shared" si="9"/>
        <v>1</v>
      </c>
      <c r="AX17" s="14">
        <f t="shared" si="10"/>
        <v>0.38</v>
      </c>
      <c r="AY17" s="14">
        <f t="shared" si="11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>
        <f>INDEX(节奏总表!$CK$4:$CK$63,新神器!BG17)</f>
        <v>81</v>
      </c>
      <c r="BI17" s="14">
        <f t="shared" si="12"/>
        <v>2</v>
      </c>
      <c r="BJ17" s="87">
        <v>3</v>
      </c>
      <c r="BK17" s="87">
        <v>5</v>
      </c>
      <c r="BL17" s="14">
        <f t="shared" ref="BL17:BU26" si="69">SUMIFS($AX$7:$AX$301,$AL$7:$AL$301,"="&amp;$BI17,$AM$7:$AM$301,"="&amp;$BJ17,$AR$7:$AR$301,"="&amp;BL$2)*$BK17</f>
        <v>0</v>
      </c>
      <c r="BM17" s="14">
        <f t="shared" si="69"/>
        <v>0</v>
      </c>
      <c r="BN17" s="14">
        <f t="shared" si="69"/>
        <v>0</v>
      </c>
      <c r="BO17" s="14">
        <f t="shared" si="69"/>
        <v>0</v>
      </c>
      <c r="BP17" s="14">
        <f t="shared" si="69"/>
        <v>0</v>
      </c>
      <c r="BQ17" s="14">
        <f t="shared" si="69"/>
        <v>0</v>
      </c>
      <c r="BR17" s="14">
        <f t="shared" si="69"/>
        <v>0</v>
      </c>
      <c r="BS17" s="14">
        <f t="shared" si="69"/>
        <v>0</v>
      </c>
      <c r="BT17" s="14">
        <f t="shared" si="69"/>
        <v>0</v>
      </c>
      <c r="BU17" s="14">
        <f t="shared" si="69"/>
        <v>0</v>
      </c>
      <c r="BV17" s="14">
        <f t="shared" ref="BV17:CE26" si="70">SUMIFS($AX$7:$AX$301,$AL$7:$AL$301,"="&amp;$BI17,$AM$7:$AM$301,"="&amp;$BJ17,$AR$7:$AR$301,"="&amp;BV$2)*$BK17</f>
        <v>0</v>
      </c>
      <c r="BW17" s="14">
        <f t="shared" si="70"/>
        <v>0</v>
      </c>
      <c r="BX17" s="14">
        <f t="shared" si="70"/>
        <v>0</v>
      </c>
      <c r="BY17" s="14">
        <f t="shared" si="70"/>
        <v>0</v>
      </c>
      <c r="BZ17" s="14">
        <f t="shared" si="70"/>
        <v>0</v>
      </c>
      <c r="CA17" s="14">
        <f t="shared" si="70"/>
        <v>0</v>
      </c>
      <c r="CB17" s="14">
        <f t="shared" si="70"/>
        <v>0</v>
      </c>
      <c r="CC17" s="14">
        <f t="shared" si="70"/>
        <v>0</v>
      </c>
      <c r="CD17" s="14">
        <f t="shared" si="70"/>
        <v>0</v>
      </c>
      <c r="CE17" s="14">
        <f t="shared" si="70"/>
        <v>0</v>
      </c>
      <c r="CF17" s="14">
        <f t="shared" ref="CF17:CO26" si="71">SUMIFS($AX$7:$AX$301,$AL$7:$AL$301,"="&amp;$BI17,$AM$7:$AM$301,"="&amp;$BJ17,$AR$7:$AR$301,"="&amp;CF$2)*$BK17</f>
        <v>0</v>
      </c>
      <c r="CG17" s="14">
        <f t="shared" si="71"/>
        <v>0</v>
      </c>
      <c r="CH17" s="14">
        <f t="shared" si="71"/>
        <v>0</v>
      </c>
      <c r="CI17" s="14">
        <f t="shared" si="71"/>
        <v>0</v>
      </c>
      <c r="CJ17" s="14">
        <f t="shared" si="71"/>
        <v>0</v>
      </c>
      <c r="CK17" s="14">
        <f t="shared" si="71"/>
        <v>0</v>
      </c>
      <c r="CL17" s="14">
        <f t="shared" si="71"/>
        <v>0</v>
      </c>
      <c r="CM17" s="14">
        <f t="shared" si="71"/>
        <v>0</v>
      </c>
      <c r="CN17" s="14">
        <f t="shared" si="71"/>
        <v>0</v>
      </c>
      <c r="CO17" s="14">
        <f t="shared" si="71"/>
        <v>0</v>
      </c>
      <c r="CP17" s="14">
        <f t="shared" ref="CP17:DA26" si="72">SUMIFS($AX$7:$AX$301,$AL$7:$AL$301,"="&amp;$BI17,$AM$7:$AM$301,"="&amp;$BJ17,$AR$7:$AR$301,"="&amp;CP$2)*$BK17</f>
        <v>0</v>
      </c>
      <c r="CQ17" s="14">
        <f t="shared" si="72"/>
        <v>0</v>
      </c>
      <c r="CR17" s="14">
        <f t="shared" si="72"/>
        <v>0</v>
      </c>
      <c r="CS17" s="14">
        <f t="shared" si="72"/>
        <v>0</v>
      </c>
      <c r="CT17" s="14">
        <f t="shared" si="72"/>
        <v>0</v>
      </c>
      <c r="CU17" s="14">
        <f t="shared" si="72"/>
        <v>0</v>
      </c>
      <c r="CV17" s="14">
        <f t="shared" si="72"/>
        <v>0</v>
      </c>
      <c r="CW17" s="14">
        <f t="shared" si="72"/>
        <v>0</v>
      </c>
      <c r="CX17" s="14">
        <f t="shared" si="72"/>
        <v>0</v>
      </c>
      <c r="CY17" s="14">
        <f t="shared" si="72"/>
        <v>0</v>
      </c>
      <c r="CZ17" s="14">
        <f t="shared" si="72"/>
        <v>0</v>
      </c>
      <c r="DA17" s="14">
        <f t="shared" si="72"/>
        <v>0</v>
      </c>
      <c r="DC17" s="14">
        <f>SUM(BL$7:BL17)</f>
        <v>24.499999999999993</v>
      </c>
      <c r="DD17" s="14">
        <f>SUM(BM$7:BM17)</f>
        <v>24.499999999999993</v>
      </c>
      <c r="DE17" s="14">
        <f>SUM(BN$7:BN17)</f>
        <v>12.749999999999998</v>
      </c>
      <c r="DF17" s="14">
        <f>SUM(BO$7:BO17)</f>
        <v>25</v>
      </c>
      <c r="DG17" s="14">
        <f>SUM(BP$7:BP17)</f>
        <v>25</v>
      </c>
      <c r="DH17" s="14">
        <f>SUM(BQ$7:BQ17)</f>
        <v>13.125</v>
      </c>
      <c r="DI17" s="14">
        <f>SUM(BR$7:BR17)</f>
        <v>13.125</v>
      </c>
      <c r="DJ17" s="14">
        <f>SUM(BS$7:BS17)</f>
        <v>6.25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3"/>
        <v>7</v>
      </c>
      <c r="EV17" s="14">
        <f t="shared" si="14"/>
        <v>10</v>
      </c>
      <c r="EW17" s="14">
        <f t="shared" si="15"/>
        <v>10</v>
      </c>
      <c r="EX17" s="14">
        <f t="shared" si="16"/>
        <v>7</v>
      </c>
      <c r="EY17" s="14">
        <f t="shared" si="17"/>
        <v>4</v>
      </c>
      <c r="EZ17" s="14">
        <f t="shared" si="18"/>
        <v>10</v>
      </c>
      <c r="FA17" s="14">
        <f t="shared" si="19"/>
        <v>10</v>
      </c>
      <c r="FB17" s="14">
        <f t="shared" si="20"/>
        <v>7</v>
      </c>
      <c r="FC17" s="14">
        <f t="shared" si="21"/>
        <v>7</v>
      </c>
      <c r="FD17" s="14">
        <f t="shared" si="22"/>
        <v>4</v>
      </c>
      <c r="FE17" s="14">
        <f t="shared" si="23"/>
        <v>0</v>
      </c>
      <c r="FF17" s="14">
        <f t="shared" si="24"/>
        <v>0</v>
      </c>
      <c r="FG17" s="14">
        <f t="shared" si="25"/>
        <v>0</v>
      </c>
      <c r="FH17" s="14">
        <f t="shared" si="26"/>
        <v>0</v>
      </c>
      <c r="FI17" s="14">
        <f t="shared" si="27"/>
        <v>0</v>
      </c>
      <c r="FJ17" s="14">
        <f t="shared" si="28"/>
        <v>0</v>
      </c>
      <c r="FK17" s="14">
        <f t="shared" si="29"/>
        <v>0</v>
      </c>
      <c r="FL17" s="14">
        <f t="shared" si="30"/>
        <v>0</v>
      </c>
      <c r="FM17" s="14">
        <f t="shared" si="31"/>
        <v>0</v>
      </c>
      <c r="FN17" s="14">
        <f t="shared" si="32"/>
        <v>0</v>
      </c>
      <c r="FO17" s="14">
        <f t="shared" si="33"/>
        <v>0</v>
      </c>
      <c r="FP17" s="14">
        <f t="shared" si="34"/>
        <v>0</v>
      </c>
      <c r="FQ17" s="14">
        <f t="shared" si="35"/>
        <v>0</v>
      </c>
      <c r="FR17" s="14">
        <f t="shared" si="36"/>
        <v>0</v>
      </c>
      <c r="FS17" s="14">
        <f t="shared" si="37"/>
        <v>0</v>
      </c>
      <c r="FT17" s="14">
        <f t="shared" si="38"/>
        <v>0</v>
      </c>
      <c r="FU17" s="14">
        <f t="shared" si="39"/>
        <v>0</v>
      </c>
      <c r="FV17" s="14">
        <f t="shared" si="40"/>
        <v>0</v>
      </c>
      <c r="FW17" s="14">
        <f t="shared" si="41"/>
        <v>0</v>
      </c>
      <c r="FX17" s="14">
        <f t="shared" si="42"/>
        <v>0</v>
      </c>
      <c r="FY17" s="14">
        <f t="shared" si="43"/>
        <v>0</v>
      </c>
      <c r="FZ17" s="14">
        <f t="shared" si="44"/>
        <v>0</v>
      </c>
      <c r="GA17" s="14">
        <f t="shared" si="45"/>
        <v>0</v>
      </c>
      <c r="GB17" s="14">
        <f t="shared" si="46"/>
        <v>0</v>
      </c>
      <c r="GC17" s="14">
        <f t="shared" si="47"/>
        <v>0</v>
      </c>
      <c r="GD17" s="14">
        <f t="shared" si="48"/>
        <v>0</v>
      </c>
      <c r="GE17" s="14">
        <f t="shared" si="49"/>
        <v>0</v>
      </c>
      <c r="GF17" s="14">
        <f t="shared" si="50"/>
        <v>0</v>
      </c>
      <c r="GG17" s="14">
        <f t="shared" si="51"/>
        <v>0</v>
      </c>
      <c r="GH17" s="14">
        <f t="shared" si="52"/>
        <v>0</v>
      </c>
      <c r="GI17" s="14">
        <f t="shared" si="53"/>
        <v>0</v>
      </c>
      <c r="GJ17" s="14">
        <f t="shared" si="54"/>
        <v>0</v>
      </c>
      <c r="GK17" s="14">
        <f t="shared" si="55"/>
        <v>0</v>
      </c>
      <c r="GL17" s="14">
        <f t="shared" si="56"/>
        <v>0</v>
      </c>
      <c r="GM17" s="14">
        <f t="shared" si="57"/>
        <v>0</v>
      </c>
      <c r="GN17" s="14">
        <f t="shared" si="58"/>
        <v>0</v>
      </c>
      <c r="GO17" s="14">
        <f t="shared" si="59"/>
        <v>0</v>
      </c>
      <c r="GP17" s="14">
        <f t="shared" si="60"/>
        <v>0</v>
      </c>
      <c r="GQ17" s="14">
        <f t="shared" si="61"/>
        <v>0</v>
      </c>
      <c r="GT17" s="91">
        <v>11</v>
      </c>
      <c r="GU17" s="14">
        <f t="shared" si="62"/>
        <v>1</v>
      </c>
      <c r="GV17" s="14">
        <f t="shared" si="63"/>
        <v>1606003</v>
      </c>
      <c r="GW17" s="14" t="str">
        <f t="shared" si="64"/>
        <v>神器1-1 : 1级</v>
      </c>
      <c r="GX17" s="14" t="s">
        <v>804</v>
      </c>
      <c r="GY17" s="14">
        <f t="shared" si="65"/>
        <v>11</v>
      </c>
      <c r="GZ17" s="14" t="str">
        <f t="shared" si="66"/>
        <v>神器1-1</v>
      </c>
      <c r="HA17" s="14">
        <f t="shared" si="67"/>
        <v>5</v>
      </c>
    </row>
    <row r="18" spans="10:209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8"/>
        <v>神器3-3</v>
      </c>
      <c r="AD18" s="87">
        <v>12</v>
      </c>
      <c r="AE18" s="87">
        <v>3</v>
      </c>
      <c r="AF18" s="87">
        <v>4</v>
      </c>
      <c r="AG18" s="87" t="str">
        <f t="shared" si="5"/>
        <v>神器3-4</v>
      </c>
      <c r="AH18" s="87">
        <v>2</v>
      </c>
      <c r="AI18" s="87">
        <f t="shared" si="6"/>
        <v>60</v>
      </c>
      <c r="AL18" s="87">
        <v>2</v>
      </c>
      <c r="AM18" s="87">
        <v>2</v>
      </c>
      <c r="AN18" s="87">
        <v>6</v>
      </c>
      <c r="AO18" s="144">
        <f t="shared" si="7"/>
        <v>4406</v>
      </c>
      <c r="AP18" s="144" t="s">
        <v>1216</v>
      </c>
      <c r="AQ18" s="144" t="str">
        <f t="shared" si="8"/>
        <v>神器本-2-困难-1  神器1-2</v>
      </c>
      <c r="AR18" s="87">
        <v>2</v>
      </c>
      <c r="AS18" s="87" t="s">
        <v>736</v>
      </c>
      <c r="AT18" s="32">
        <v>3800</v>
      </c>
      <c r="AU18" s="87">
        <v>1</v>
      </c>
      <c r="AV18" s="87">
        <v>1</v>
      </c>
      <c r="AW18" s="87">
        <f t="shared" si="9"/>
        <v>1</v>
      </c>
      <c r="AX18" s="14">
        <f t="shared" si="10"/>
        <v>0.38</v>
      </c>
      <c r="AY18" s="14">
        <f t="shared" si="11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>
        <f>INDEX(节奏总表!$CK$4:$CK$63,新神器!BG18)</f>
        <v>84</v>
      </c>
      <c r="BI18" s="14">
        <f t="shared" si="12"/>
        <v>3</v>
      </c>
      <c r="BJ18" s="87">
        <v>3</v>
      </c>
      <c r="BK18" s="87">
        <v>5</v>
      </c>
      <c r="BL18" s="14">
        <f t="shared" si="69"/>
        <v>0.75</v>
      </c>
      <c r="BM18" s="14">
        <f t="shared" si="69"/>
        <v>0.75</v>
      </c>
      <c r="BN18" s="14">
        <f t="shared" si="69"/>
        <v>0.5</v>
      </c>
      <c r="BO18" s="14">
        <f t="shared" si="69"/>
        <v>0.75</v>
      </c>
      <c r="BP18" s="14">
        <f t="shared" si="69"/>
        <v>0.75</v>
      </c>
      <c r="BQ18" s="14">
        <f t="shared" si="69"/>
        <v>0.5</v>
      </c>
      <c r="BR18" s="14">
        <f t="shared" si="69"/>
        <v>0.5</v>
      </c>
      <c r="BS18" s="14">
        <f t="shared" si="69"/>
        <v>0.5</v>
      </c>
      <c r="BT18" s="14">
        <f t="shared" si="69"/>
        <v>5</v>
      </c>
      <c r="BU18" s="14">
        <f t="shared" si="69"/>
        <v>5</v>
      </c>
      <c r="BV18" s="14">
        <f t="shared" si="70"/>
        <v>2.625</v>
      </c>
      <c r="BW18" s="14">
        <f t="shared" si="70"/>
        <v>2.625</v>
      </c>
      <c r="BX18" s="14">
        <f t="shared" si="70"/>
        <v>1</v>
      </c>
      <c r="BY18" s="14">
        <f t="shared" si="70"/>
        <v>0.5</v>
      </c>
      <c r="BZ18" s="14">
        <f t="shared" si="70"/>
        <v>0</v>
      </c>
      <c r="CA18" s="14">
        <f t="shared" si="70"/>
        <v>0</v>
      </c>
      <c r="CB18" s="14">
        <f t="shared" si="70"/>
        <v>0</v>
      </c>
      <c r="CC18" s="14">
        <f t="shared" si="70"/>
        <v>0</v>
      </c>
      <c r="CD18" s="14">
        <f t="shared" si="70"/>
        <v>0</v>
      </c>
      <c r="CE18" s="14">
        <f t="shared" si="70"/>
        <v>0</v>
      </c>
      <c r="CF18" s="14">
        <f t="shared" si="71"/>
        <v>0</v>
      </c>
      <c r="CG18" s="14">
        <f t="shared" si="71"/>
        <v>0</v>
      </c>
      <c r="CH18" s="14">
        <f t="shared" si="71"/>
        <v>0</v>
      </c>
      <c r="CI18" s="14">
        <f t="shared" si="71"/>
        <v>0</v>
      </c>
      <c r="CJ18" s="14">
        <f t="shared" si="71"/>
        <v>0</v>
      </c>
      <c r="CK18" s="14">
        <f t="shared" si="71"/>
        <v>0</v>
      </c>
      <c r="CL18" s="14">
        <f t="shared" si="71"/>
        <v>0</v>
      </c>
      <c r="CM18" s="14">
        <f t="shared" si="71"/>
        <v>0</v>
      </c>
      <c r="CN18" s="14">
        <f t="shared" si="71"/>
        <v>0</v>
      </c>
      <c r="CO18" s="14">
        <f t="shared" si="71"/>
        <v>0</v>
      </c>
      <c r="CP18" s="14">
        <f t="shared" si="72"/>
        <v>0</v>
      </c>
      <c r="CQ18" s="14">
        <f t="shared" si="72"/>
        <v>0</v>
      </c>
      <c r="CR18" s="14">
        <f t="shared" si="72"/>
        <v>0</v>
      </c>
      <c r="CS18" s="14">
        <f t="shared" si="72"/>
        <v>0</v>
      </c>
      <c r="CT18" s="14">
        <f t="shared" si="72"/>
        <v>0</v>
      </c>
      <c r="CU18" s="14">
        <f t="shared" si="72"/>
        <v>0</v>
      </c>
      <c r="CV18" s="14">
        <f t="shared" si="72"/>
        <v>0</v>
      </c>
      <c r="CW18" s="14">
        <f t="shared" si="72"/>
        <v>0</v>
      </c>
      <c r="CX18" s="14">
        <f t="shared" si="72"/>
        <v>0</v>
      </c>
      <c r="CY18" s="14">
        <f t="shared" si="72"/>
        <v>0</v>
      </c>
      <c r="CZ18" s="14">
        <f t="shared" si="72"/>
        <v>0</v>
      </c>
      <c r="DA18" s="14">
        <f t="shared" si="72"/>
        <v>0</v>
      </c>
      <c r="DC18" s="14">
        <f>SUM(BL$7:BL18)</f>
        <v>25.249999999999993</v>
      </c>
      <c r="DD18" s="14">
        <f>SUM(BM$7:BM18)</f>
        <v>25.249999999999993</v>
      </c>
      <c r="DE18" s="14">
        <f>SUM(BN$7:BN18)</f>
        <v>13.249999999999998</v>
      </c>
      <c r="DF18" s="14">
        <f>SUM(BO$7:BO18)</f>
        <v>25.75</v>
      </c>
      <c r="DG18" s="14">
        <f>SUM(BP$7:BP18)</f>
        <v>25.75</v>
      </c>
      <c r="DH18" s="14">
        <f>SUM(BQ$7:BQ18)</f>
        <v>13.625</v>
      </c>
      <c r="DI18" s="14">
        <f>SUM(BR$7:BR18)</f>
        <v>13.625</v>
      </c>
      <c r="DJ18" s="14">
        <f>SUM(BS$7:BS18)</f>
        <v>6.75</v>
      </c>
      <c r="DK18" s="14">
        <f>SUM(BT$7:BT18)</f>
        <v>5</v>
      </c>
      <c r="DL18" s="14">
        <f>SUM(BU$7:BU18)</f>
        <v>5</v>
      </c>
      <c r="DM18" s="14">
        <f>SUM(BV$7:BV18)</f>
        <v>2.625</v>
      </c>
      <c r="DN18" s="14">
        <f>SUM(BW$7:BW18)</f>
        <v>2.625</v>
      </c>
      <c r="DO18" s="14">
        <f>SUM(BX$7:BX18)</f>
        <v>1</v>
      </c>
      <c r="DP18" s="14">
        <f>SUM(BY$7:BY18)</f>
        <v>0.5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3"/>
        <v>7</v>
      </c>
      <c r="EV18" s="14">
        <f t="shared" si="14"/>
        <v>10</v>
      </c>
      <c r="EW18" s="14">
        <f t="shared" si="15"/>
        <v>10</v>
      </c>
      <c r="EX18" s="14">
        <f t="shared" si="16"/>
        <v>7</v>
      </c>
      <c r="EY18" s="14">
        <f t="shared" si="17"/>
        <v>4</v>
      </c>
      <c r="EZ18" s="14">
        <f t="shared" si="18"/>
        <v>10</v>
      </c>
      <c r="FA18" s="14">
        <f t="shared" si="19"/>
        <v>10</v>
      </c>
      <c r="FB18" s="14">
        <f t="shared" si="20"/>
        <v>7</v>
      </c>
      <c r="FC18" s="14">
        <f t="shared" si="21"/>
        <v>7</v>
      </c>
      <c r="FD18" s="14">
        <f t="shared" si="22"/>
        <v>4</v>
      </c>
      <c r="FE18" s="14">
        <f t="shared" si="23"/>
        <v>0</v>
      </c>
      <c r="FF18" s="14">
        <f t="shared" si="24"/>
        <v>4</v>
      </c>
      <c r="FG18" s="14">
        <f t="shared" si="25"/>
        <v>4</v>
      </c>
      <c r="FH18" s="14">
        <f t="shared" si="26"/>
        <v>2</v>
      </c>
      <c r="FI18" s="14">
        <f t="shared" si="27"/>
        <v>2</v>
      </c>
      <c r="FJ18" s="14">
        <f t="shared" si="28"/>
        <v>1</v>
      </c>
      <c r="FK18" s="14">
        <f t="shared" si="29"/>
        <v>0</v>
      </c>
      <c r="FL18" s="14">
        <f t="shared" si="30"/>
        <v>0</v>
      </c>
      <c r="FM18" s="14">
        <f t="shared" si="31"/>
        <v>0</v>
      </c>
      <c r="FN18" s="14">
        <f t="shared" si="32"/>
        <v>0</v>
      </c>
      <c r="FO18" s="14">
        <f t="shared" si="33"/>
        <v>0</v>
      </c>
      <c r="FP18" s="14">
        <f t="shared" si="34"/>
        <v>0</v>
      </c>
      <c r="FQ18" s="14">
        <f t="shared" si="35"/>
        <v>0</v>
      </c>
      <c r="FR18" s="14">
        <f t="shared" si="36"/>
        <v>0</v>
      </c>
      <c r="FS18" s="14">
        <f t="shared" si="37"/>
        <v>0</v>
      </c>
      <c r="FT18" s="14">
        <f t="shared" si="38"/>
        <v>0</v>
      </c>
      <c r="FU18" s="14">
        <f t="shared" si="39"/>
        <v>0</v>
      </c>
      <c r="FV18" s="14">
        <f t="shared" si="40"/>
        <v>0</v>
      </c>
      <c r="FW18" s="14">
        <f t="shared" si="41"/>
        <v>0</v>
      </c>
      <c r="FX18" s="14">
        <f t="shared" si="42"/>
        <v>0</v>
      </c>
      <c r="FY18" s="14">
        <f t="shared" si="43"/>
        <v>0</v>
      </c>
      <c r="FZ18" s="14">
        <f t="shared" si="44"/>
        <v>0</v>
      </c>
      <c r="GA18" s="14">
        <f t="shared" si="45"/>
        <v>0</v>
      </c>
      <c r="GB18" s="14">
        <f t="shared" si="46"/>
        <v>0</v>
      </c>
      <c r="GC18" s="14">
        <f t="shared" si="47"/>
        <v>0</v>
      </c>
      <c r="GD18" s="14">
        <f t="shared" si="48"/>
        <v>0</v>
      </c>
      <c r="GE18" s="14">
        <f t="shared" si="49"/>
        <v>0</v>
      </c>
      <c r="GF18" s="14">
        <f t="shared" si="50"/>
        <v>0</v>
      </c>
      <c r="GG18" s="14">
        <f t="shared" si="51"/>
        <v>0</v>
      </c>
      <c r="GH18" s="14">
        <f t="shared" si="52"/>
        <v>0</v>
      </c>
      <c r="GI18" s="14">
        <f t="shared" si="53"/>
        <v>0</v>
      </c>
      <c r="GJ18" s="14">
        <f t="shared" si="54"/>
        <v>0</v>
      </c>
      <c r="GK18" s="14">
        <f t="shared" si="55"/>
        <v>0</v>
      </c>
      <c r="GL18" s="14">
        <f t="shared" si="56"/>
        <v>0</v>
      </c>
      <c r="GM18" s="14">
        <f t="shared" si="57"/>
        <v>0</v>
      </c>
      <c r="GN18" s="14">
        <f t="shared" si="58"/>
        <v>0</v>
      </c>
      <c r="GO18" s="14">
        <f t="shared" si="59"/>
        <v>0</v>
      </c>
      <c r="GP18" s="14">
        <f t="shared" si="60"/>
        <v>0</v>
      </c>
      <c r="GQ18" s="14">
        <f t="shared" si="61"/>
        <v>0</v>
      </c>
      <c r="GT18" s="91">
        <v>12</v>
      </c>
      <c r="GU18" s="14">
        <f t="shared" si="62"/>
        <v>1</v>
      </c>
      <c r="GV18" s="14">
        <f t="shared" si="63"/>
        <v>1606003</v>
      </c>
      <c r="GW18" s="14" t="str">
        <f t="shared" si="64"/>
        <v>神器1-1 : 2级</v>
      </c>
      <c r="GX18" s="14" t="s">
        <v>804</v>
      </c>
      <c r="GY18" s="14">
        <f t="shared" si="65"/>
        <v>12</v>
      </c>
      <c r="GZ18" s="14" t="str">
        <f t="shared" si="66"/>
        <v>神器1-1</v>
      </c>
      <c r="HA18" s="14">
        <f t="shared" si="67"/>
        <v>6</v>
      </c>
    </row>
    <row r="19" spans="10:209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8"/>
        <v>神器3-4</v>
      </c>
      <c r="AD19" s="87">
        <v>13</v>
      </c>
      <c r="AE19" s="87">
        <v>3</v>
      </c>
      <c r="AF19" s="87">
        <v>5</v>
      </c>
      <c r="AG19" s="87" t="str">
        <f t="shared" si="5"/>
        <v>神器3-5</v>
      </c>
      <c r="AH19" s="87">
        <v>3</v>
      </c>
      <c r="AI19" s="87">
        <f t="shared" si="6"/>
        <v>140</v>
      </c>
      <c r="AL19" s="87">
        <v>2</v>
      </c>
      <c r="AM19" s="87">
        <v>2</v>
      </c>
      <c r="AN19" s="87">
        <v>6</v>
      </c>
      <c r="AO19" s="144">
        <f t="shared" si="7"/>
        <v>4406</v>
      </c>
      <c r="AP19" s="144" t="s">
        <v>1216</v>
      </c>
      <c r="AQ19" s="144" t="str">
        <f t="shared" si="8"/>
        <v>神器本-2-困难-1  神器1-3</v>
      </c>
      <c r="AR19" s="87">
        <v>3</v>
      </c>
      <c r="AS19" s="87" t="s">
        <v>737</v>
      </c>
      <c r="AT19" s="32">
        <v>2400</v>
      </c>
      <c r="AU19" s="87">
        <v>1</v>
      </c>
      <c r="AV19" s="87">
        <v>1</v>
      </c>
      <c r="AW19" s="87">
        <f t="shared" si="9"/>
        <v>2</v>
      </c>
      <c r="AX19" s="14">
        <f t="shared" si="10"/>
        <v>0.24</v>
      </c>
      <c r="AY19" s="14">
        <f t="shared" si="11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>
        <f>INDEX(节奏总表!$CK$4:$CK$63,新神器!BG19)</f>
        <v>86</v>
      </c>
      <c r="BI19" s="14">
        <f t="shared" si="12"/>
        <v>3</v>
      </c>
      <c r="BJ19" s="87">
        <v>3</v>
      </c>
      <c r="BK19" s="87">
        <v>5</v>
      </c>
      <c r="BL19" s="14">
        <f t="shared" si="69"/>
        <v>0.75</v>
      </c>
      <c r="BM19" s="14">
        <f t="shared" si="69"/>
        <v>0.75</v>
      </c>
      <c r="BN19" s="14">
        <f t="shared" si="69"/>
        <v>0.5</v>
      </c>
      <c r="BO19" s="14">
        <f t="shared" si="69"/>
        <v>0.75</v>
      </c>
      <c r="BP19" s="14">
        <f t="shared" si="69"/>
        <v>0.75</v>
      </c>
      <c r="BQ19" s="14">
        <f t="shared" si="69"/>
        <v>0.5</v>
      </c>
      <c r="BR19" s="14">
        <f t="shared" si="69"/>
        <v>0.5</v>
      </c>
      <c r="BS19" s="14">
        <f t="shared" si="69"/>
        <v>0.5</v>
      </c>
      <c r="BT19" s="14">
        <f t="shared" si="69"/>
        <v>5</v>
      </c>
      <c r="BU19" s="14">
        <f t="shared" si="69"/>
        <v>5</v>
      </c>
      <c r="BV19" s="14">
        <f t="shared" si="70"/>
        <v>2.625</v>
      </c>
      <c r="BW19" s="14">
        <f t="shared" si="70"/>
        <v>2.625</v>
      </c>
      <c r="BX19" s="14">
        <f t="shared" si="70"/>
        <v>1</v>
      </c>
      <c r="BY19" s="14">
        <f t="shared" si="70"/>
        <v>0.5</v>
      </c>
      <c r="BZ19" s="14">
        <f t="shared" si="70"/>
        <v>0</v>
      </c>
      <c r="CA19" s="14">
        <f t="shared" si="70"/>
        <v>0</v>
      </c>
      <c r="CB19" s="14">
        <f t="shared" si="70"/>
        <v>0</v>
      </c>
      <c r="CC19" s="14">
        <f t="shared" si="70"/>
        <v>0</v>
      </c>
      <c r="CD19" s="14">
        <f t="shared" si="70"/>
        <v>0</v>
      </c>
      <c r="CE19" s="14">
        <f t="shared" si="70"/>
        <v>0</v>
      </c>
      <c r="CF19" s="14">
        <f t="shared" si="71"/>
        <v>0</v>
      </c>
      <c r="CG19" s="14">
        <f t="shared" si="71"/>
        <v>0</v>
      </c>
      <c r="CH19" s="14">
        <f t="shared" si="71"/>
        <v>0</v>
      </c>
      <c r="CI19" s="14">
        <f t="shared" si="71"/>
        <v>0</v>
      </c>
      <c r="CJ19" s="14">
        <f t="shared" si="71"/>
        <v>0</v>
      </c>
      <c r="CK19" s="14">
        <f t="shared" si="71"/>
        <v>0</v>
      </c>
      <c r="CL19" s="14">
        <f t="shared" si="71"/>
        <v>0</v>
      </c>
      <c r="CM19" s="14">
        <f t="shared" si="71"/>
        <v>0</v>
      </c>
      <c r="CN19" s="14">
        <f t="shared" si="71"/>
        <v>0</v>
      </c>
      <c r="CO19" s="14">
        <f t="shared" si="71"/>
        <v>0</v>
      </c>
      <c r="CP19" s="14">
        <f t="shared" si="72"/>
        <v>0</v>
      </c>
      <c r="CQ19" s="14">
        <f t="shared" si="72"/>
        <v>0</v>
      </c>
      <c r="CR19" s="14">
        <f t="shared" si="72"/>
        <v>0</v>
      </c>
      <c r="CS19" s="14">
        <f t="shared" si="72"/>
        <v>0</v>
      </c>
      <c r="CT19" s="14">
        <f t="shared" si="72"/>
        <v>0</v>
      </c>
      <c r="CU19" s="14">
        <f t="shared" si="72"/>
        <v>0</v>
      </c>
      <c r="CV19" s="14">
        <f t="shared" si="72"/>
        <v>0</v>
      </c>
      <c r="CW19" s="14">
        <f t="shared" si="72"/>
        <v>0</v>
      </c>
      <c r="CX19" s="14">
        <f t="shared" si="72"/>
        <v>0</v>
      </c>
      <c r="CY19" s="14">
        <f t="shared" si="72"/>
        <v>0</v>
      </c>
      <c r="CZ19" s="14">
        <f t="shared" si="72"/>
        <v>0</v>
      </c>
      <c r="DA19" s="14">
        <f t="shared" si="72"/>
        <v>0</v>
      </c>
      <c r="DC19" s="14">
        <f>SUM(BL$7:BL19)</f>
        <v>25.999999999999993</v>
      </c>
      <c r="DD19" s="14">
        <f>SUM(BM$7:BM19)</f>
        <v>25.999999999999993</v>
      </c>
      <c r="DE19" s="14">
        <f>SUM(BN$7:BN19)</f>
        <v>13.749999999999998</v>
      </c>
      <c r="DF19" s="14">
        <f>SUM(BO$7:BO19)</f>
        <v>26.5</v>
      </c>
      <c r="DG19" s="14">
        <f>SUM(BP$7:BP19)</f>
        <v>26.5</v>
      </c>
      <c r="DH19" s="14">
        <f>SUM(BQ$7:BQ19)</f>
        <v>14.125</v>
      </c>
      <c r="DI19" s="14">
        <f>SUM(BR$7:BR19)</f>
        <v>14.125</v>
      </c>
      <c r="DJ19" s="14">
        <f>SUM(BS$7:BS19)</f>
        <v>7.25</v>
      </c>
      <c r="DK19" s="14">
        <f>SUM(BT$7:BT19)</f>
        <v>10</v>
      </c>
      <c r="DL19" s="14">
        <f>SUM(BU$7:BU19)</f>
        <v>10</v>
      </c>
      <c r="DM19" s="14">
        <f>SUM(BV$7:BV19)</f>
        <v>5.25</v>
      </c>
      <c r="DN19" s="14">
        <f>SUM(BW$7:BW19)</f>
        <v>5.25</v>
      </c>
      <c r="DO19" s="14">
        <f>SUM(BX$7:BX19)</f>
        <v>2</v>
      </c>
      <c r="DP19" s="14">
        <f>SUM(BY$7:BY19)</f>
        <v>1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3"/>
        <v>7</v>
      </c>
      <c r="EV19" s="14">
        <f t="shared" si="14"/>
        <v>10</v>
      </c>
      <c r="EW19" s="14">
        <f t="shared" si="15"/>
        <v>10</v>
      </c>
      <c r="EX19" s="14">
        <f t="shared" si="16"/>
        <v>7</v>
      </c>
      <c r="EY19" s="14">
        <f t="shared" si="17"/>
        <v>5</v>
      </c>
      <c r="EZ19" s="14">
        <f t="shared" si="18"/>
        <v>10</v>
      </c>
      <c r="FA19" s="14">
        <f t="shared" si="19"/>
        <v>10</v>
      </c>
      <c r="FB19" s="14">
        <f t="shared" si="20"/>
        <v>7</v>
      </c>
      <c r="FC19" s="14">
        <f t="shared" si="21"/>
        <v>7</v>
      </c>
      <c r="FD19" s="14">
        <f t="shared" si="22"/>
        <v>5</v>
      </c>
      <c r="FE19" s="14">
        <f t="shared" si="23"/>
        <v>1</v>
      </c>
      <c r="FF19" s="14">
        <f t="shared" si="24"/>
        <v>6</v>
      </c>
      <c r="FG19" s="14">
        <f t="shared" si="25"/>
        <v>6</v>
      </c>
      <c r="FH19" s="14">
        <f t="shared" si="26"/>
        <v>4</v>
      </c>
      <c r="FI19" s="14">
        <f t="shared" si="27"/>
        <v>4</v>
      </c>
      <c r="FJ19" s="14">
        <f t="shared" si="28"/>
        <v>2</v>
      </c>
      <c r="FK19" s="14">
        <f t="shared" si="29"/>
        <v>1</v>
      </c>
      <c r="FL19" s="14">
        <f t="shared" si="30"/>
        <v>0</v>
      </c>
      <c r="FM19" s="14">
        <f t="shared" si="31"/>
        <v>0</v>
      </c>
      <c r="FN19" s="14">
        <f t="shared" si="32"/>
        <v>0</v>
      </c>
      <c r="FO19" s="14">
        <f t="shared" si="33"/>
        <v>0</v>
      </c>
      <c r="FP19" s="14">
        <f t="shared" si="34"/>
        <v>0</v>
      </c>
      <c r="FQ19" s="14">
        <f t="shared" si="35"/>
        <v>0</v>
      </c>
      <c r="FR19" s="14">
        <f t="shared" si="36"/>
        <v>0</v>
      </c>
      <c r="FS19" s="14">
        <f t="shared" si="37"/>
        <v>0</v>
      </c>
      <c r="FT19" s="14">
        <f t="shared" si="38"/>
        <v>0</v>
      </c>
      <c r="FU19" s="14">
        <f t="shared" si="39"/>
        <v>0</v>
      </c>
      <c r="FV19" s="14">
        <f t="shared" si="40"/>
        <v>0</v>
      </c>
      <c r="FW19" s="14">
        <f t="shared" si="41"/>
        <v>0</v>
      </c>
      <c r="FX19" s="14">
        <f t="shared" si="42"/>
        <v>0</v>
      </c>
      <c r="FY19" s="14">
        <f t="shared" si="43"/>
        <v>0</v>
      </c>
      <c r="FZ19" s="14">
        <f t="shared" si="44"/>
        <v>0</v>
      </c>
      <c r="GA19" s="14">
        <f t="shared" si="45"/>
        <v>0</v>
      </c>
      <c r="GB19" s="14">
        <f t="shared" si="46"/>
        <v>0</v>
      </c>
      <c r="GC19" s="14">
        <f t="shared" si="47"/>
        <v>0</v>
      </c>
      <c r="GD19" s="14">
        <f t="shared" si="48"/>
        <v>0</v>
      </c>
      <c r="GE19" s="14">
        <f t="shared" si="49"/>
        <v>0</v>
      </c>
      <c r="GF19" s="14">
        <f t="shared" si="50"/>
        <v>0</v>
      </c>
      <c r="GG19" s="14">
        <f t="shared" si="51"/>
        <v>0</v>
      </c>
      <c r="GH19" s="14">
        <f t="shared" si="52"/>
        <v>0</v>
      </c>
      <c r="GI19" s="14">
        <f t="shared" si="53"/>
        <v>0</v>
      </c>
      <c r="GJ19" s="14">
        <f t="shared" si="54"/>
        <v>0</v>
      </c>
      <c r="GK19" s="14">
        <f t="shared" si="55"/>
        <v>0</v>
      </c>
      <c r="GL19" s="14">
        <f t="shared" si="56"/>
        <v>0</v>
      </c>
      <c r="GM19" s="14">
        <f t="shared" si="57"/>
        <v>0</v>
      </c>
      <c r="GN19" s="14">
        <f t="shared" si="58"/>
        <v>0</v>
      </c>
      <c r="GO19" s="14">
        <f t="shared" si="59"/>
        <v>0</v>
      </c>
      <c r="GP19" s="14">
        <f t="shared" si="60"/>
        <v>0</v>
      </c>
      <c r="GQ19" s="14">
        <f t="shared" si="61"/>
        <v>0</v>
      </c>
      <c r="GT19" s="91">
        <v>13</v>
      </c>
      <c r="GU19" s="14">
        <f t="shared" si="62"/>
        <v>1</v>
      </c>
      <c r="GV19" s="14">
        <f t="shared" si="63"/>
        <v>1606003</v>
      </c>
      <c r="GW19" s="14" t="str">
        <f t="shared" si="64"/>
        <v>神器1-1 : 3级</v>
      </c>
      <c r="GX19" s="14" t="s">
        <v>804</v>
      </c>
      <c r="GY19" s="14">
        <f t="shared" si="65"/>
        <v>13</v>
      </c>
      <c r="GZ19" s="14" t="str">
        <f t="shared" si="66"/>
        <v>神器1-1</v>
      </c>
      <c r="HA19" s="14">
        <f t="shared" si="67"/>
        <v>7</v>
      </c>
    </row>
    <row r="20" spans="10:209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8"/>
        <v>神器3-5</v>
      </c>
      <c r="AD20" s="87">
        <v>14</v>
      </c>
      <c r="AE20" s="87">
        <v>3</v>
      </c>
      <c r="AF20" s="87">
        <v>6</v>
      </c>
      <c r="AG20" s="87" t="str">
        <f t="shared" si="5"/>
        <v>神器3-6</v>
      </c>
      <c r="AH20" s="87">
        <v>4</v>
      </c>
      <c r="AI20" s="87">
        <f t="shared" si="6"/>
        <v>300</v>
      </c>
      <c r="AL20" s="87">
        <v>2</v>
      </c>
      <c r="AM20" s="87">
        <v>2</v>
      </c>
      <c r="AN20" s="87">
        <v>7</v>
      </c>
      <c r="AO20" s="144">
        <f t="shared" si="7"/>
        <v>4407</v>
      </c>
      <c r="AP20" s="144" t="s">
        <v>1217</v>
      </c>
      <c r="AQ20" s="144" t="str">
        <f t="shared" si="8"/>
        <v>神器本-2-困难-2  神器2-1</v>
      </c>
      <c r="AR20" s="87">
        <v>4</v>
      </c>
      <c r="AS20" s="87" t="s">
        <v>750</v>
      </c>
      <c r="AT20" s="32">
        <v>5000</v>
      </c>
      <c r="AU20" s="87">
        <v>1</v>
      </c>
      <c r="AV20" s="87">
        <v>3</v>
      </c>
      <c r="AW20" s="87">
        <f t="shared" si="9"/>
        <v>1</v>
      </c>
      <c r="AX20" s="14">
        <f t="shared" si="10"/>
        <v>1</v>
      </c>
      <c r="AY20" s="14">
        <f t="shared" si="11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>
        <f>INDEX(节奏总表!$CK$4:$CK$63,新神器!BG20)</f>
        <v>89</v>
      </c>
      <c r="BI20" s="14">
        <f t="shared" si="12"/>
        <v>3</v>
      </c>
      <c r="BJ20" s="87">
        <v>3</v>
      </c>
      <c r="BK20" s="87">
        <v>5</v>
      </c>
      <c r="BL20" s="14">
        <f t="shared" si="69"/>
        <v>0.75</v>
      </c>
      <c r="BM20" s="14">
        <f t="shared" si="69"/>
        <v>0.75</v>
      </c>
      <c r="BN20" s="14">
        <f t="shared" si="69"/>
        <v>0.5</v>
      </c>
      <c r="BO20" s="14">
        <f t="shared" si="69"/>
        <v>0.75</v>
      </c>
      <c r="BP20" s="14">
        <f t="shared" si="69"/>
        <v>0.75</v>
      </c>
      <c r="BQ20" s="14">
        <f t="shared" si="69"/>
        <v>0.5</v>
      </c>
      <c r="BR20" s="14">
        <f t="shared" si="69"/>
        <v>0.5</v>
      </c>
      <c r="BS20" s="14">
        <f t="shared" si="69"/>
        <v>0.5</v>
      </c>
      <c r="BT20" s="14">
        <f t="shared" si="69"/>
        <v>5</v>
      </c>
      <c r="BU20" s="14">
        <f t="shared" si="69"/>
        <v>5</v>
      </c>
      <c r="BV20" s="14">
        <f t="shared" si="70"/>
        <v>2.625</v>
      </c>
      <c r="BW20" s="14">
        <f t="shared" si="70"/>
        <v>2.625</v>
      </c>
      <c r="BX20" s="14">
        <f t="shared" si="70"/>
        <v>1</v>
      </c>
      <c r="BY20" s="14">
        <f t="shared" si="70"/>
        <v>0.5</v>
      </c>
      <c r="BZ20" s="14">
        <f t="shared" si="70"/>
        <v>0</v>
      </c>
      <c r="CA20" s="14">
        <f t="shared" si="70"/>
        <v>0</v>
      </c>
      <c r="CB20" s="14">
        <f t="shared" si="70"/>
        <v>0</v>
      </c>
      <c r="CC20" s="14">
        <f t="shared" si="70"/>
        <v>0</v>
      </c>
      <c r="CD20" s="14">
        <f t="shared" si="70"/>
        <v>0</v>
      </c>
      <c r="CE20" s="14">
        <f t="shared" si="70"/>
        <v>0</v>
      </c>
      <c r="CF20" s="14">
        <f t="shared" si="71"/>
        <v>0</v>
      </c>
      <c r="CG20" s="14">
        <f t="shared" si="71"/>
        <v>0</v>
      </c>
      <c r="CH20" s="14">
        <f t="shared" si="71"/>
        <v>0</v>
      </c>
      <c r="CI20" s="14">
        <f t="shared" si="71"/>
        <v>0</v>
      </c>
      <c r="CJ20" s="14">
        <f t="shared" si="71"/>
        <v>0</v>
      </c>
      <c r="CK20" s="14">
        <f t="shared" si="71"/>
        <v>0</v>
      </c>
      <c r="CL20" s="14">
        <f t="shared" si="71"/>
        <v>0</v>
      </c>
      <c r="CM20" s="14">
        <f t="shared" si="71"/>
        <v>0</v>
      </c>
      <c r="CN20" s="14">
        <f t="shared" si="71"/>
        <v>0</v>
      </c>
      <c r="CO20" s="14">
        <f t="shared" si="71"/>
        <v>0</v>
      </c>
      <c r="CP20" s="14">
        <f t="shared" si="72"/>
        <v>0</v>
      </c>
      <c r="CQ20" s="14">
        <f t="shared" si="72"/>
        <v>0</v>
      </c>
      <c r="CR20" s="14">
        <f t="shared" si="72"/>
        <v>0</v>
      </c>
      <c r="CS20" s="14">
        <f t="shared" si="72"/>
        <v>0</v>
      </c>
      <c r="CT20" s="14">
        <f t="shared" si="72"/>
        <v>0</v>
      </c>
      <c r="CU20" s="14">
        <f t="shared" si="72"/>
        <v>0</v>
      </c>
      <c r="CV20" s="14">
        <f t="shared" si="72"/>
        <v>0</v>
      </c>
      <c r="CW20" s="14">
        <f t="shared" si="72"/>
        <v>0</v>
      </c>
      <c r="CX20" s="14">
        <f t="shared" si="72"/>
        <v>0</v>
      </c>
      <c r="CY20" s="14">
        <f t="shared" si="72"/>
        <v>0</v>
      </c>
      <c r="CZ20" s="14">
        <f t="shared" si="72"/>
        <v>0</v>
      </c>
      <c r="DA20" s="14">
        <f t="shared" si="72"/>
        <v>0</v>
      </c>
      <c r="DC20" s="14">
        <f>SUM(BL$7:BL20)</f>
        <v>26.749999999999993</v>
      </c>
      <c r="DD20" s="14">
        <f>SUM(BM$7:BM20)</f>
        <v>26.749999999999993</v>
      </c>
      <c r="DE20" s="14">
        <f>SUM(BN$7:BN20)</f>
        <v>14.249999999999998</v>
      </c>
      <c r="DF20" s="14">
        <f>SUM(BO$7:BO20)</f>
        <v>27.25</v>
      </c>
      <c r="DG20" s="14">
        <f>SUM(BP$7:BP20)</f>
        <v>27.25</v>
      </c>
      <c r="DH20" s="14">
        <f>SUM(BQ$7:BQ20)</f>
        <v>14.625</v>
      </c>
      <c r="DI20" s="14">
        <f>SUM(BR$7:BR20)</f>
        <v>14.625</v>
      </c>
      <c r="DJ20" s="14">
        <f>SUM(BS$7:BS20)</f>
        <v>7.75</v>
      </c>
      <c r="DK20" s="14">
        <f>SUM(BT$7:BT20)</f>
        <v>15</v>
      </c>
      <c r="DL20" s="14">
        <f>SUM(BU$7:BU20)</f>
        <v>15</v>
      </c>
      <c r="DM20" s="14">
        <f>SUM(BV$7:BV20)</f>
        <v>7.875</v>
      </c>
      <c r="DN20" s="14">
        <f>SUM(BW$7:BW20)</f>
        <v>7.875</v>
      </c>
      <c r="DO20" s="14">
        <f>SUM(BX$7:BX20)</f>
        <v>3</v>
      </c>
      <c r="DP20" s="14">
        <f>SUM(BY$7:BY20)</f>
        <v>1.5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3"/>
        <v>7</v>
      </c>
      <c r="EV20" s="14">
        <f t="shared" si="14"/>
        <v>10</v>
      </c>
      <c r="EW20" s="14">
        <f t="shared" si="15"/>
        <v>10</v>
      </c>
      <c r="EX20" s="14">
        <f t="shared" si="16"/>
        <v>7</v>
      </c>
      <c r="EY20" s="14">
        <f t="shared" si="17"/>
        <v>5</v>
      </c>
      <c r="EZ20" s="14">
        <f t="shared" si="18"/>
        <v>10</v>
      </c>
      <c r="FA20" s="14">
        <f t="shared" si="19"/>
        <v>10</v>
      </c>
      <c r="FB20" s="14">
        <f t="shared" si="20"/>
        <v>7</v>
      </c>
      <c r="FC20" s="14">
        <f t="shared" si="21"/>
        <v>7</v>
      </c>
      <c r="FD20" s="14">
        <f t="shared" si="22"/>
        <v>5</v>
      </c>
      <c r="FE20" s="14">
        <f t="shared" si="23"/>
        <v>1</v>
      </c>
      <c r="FF20" s="14">
        <f t="shared" si="24"/>
        <v>8</v>
      </c>
      <c r="FG20" s="14">
        <f t="shared" si="25"/>
        <v>8</v>
      </c>
      <c r="FH20" s="14">
        <f t="shared" si="26"/>
        <v>5</v>
      </c>
      <c r="FI20" s="14">
        <f t="shared" si="27"/>
        <v>5</v>
      </c>
      <c r="FJ20" s="14">
        <f t="shared" si="28"/>
        <v>3</v>
      </c>
      <c r="FK20" s="14">
        <f t="shared" si="29"/>
        <v>1</v>
      </c>
      <c r="FL20" s="14">
        <f t="shared" si="30"/>
        <v>0</v>
      </c>
      <c r="FM20" s="14">
        <f t="shared" si="31"/>
        <v>0</v>
      </c>
      <c r="FN20" s="14">
        <f t="shared" si="32"/>
        <v>0</v>
      </c>
      <c r="FO20" s="14">
        <f t="shared" si="33"/>
        <v>0</v>
      </c>
      <c r="FP20" s="14">
        <f t="shared" si="34"/>
        <v>0</v>
      </c>
      <c r="FQ20" s="14">
        <f t="shared" si="35"/>
        <v>0</v>
      </c>
      <c r="FR20" s="14">
        <f t="shared" si="36"/>
        <v>0</v>
      </c>
      <c r="FS20" s="14">
        <f t="shared" si="37"/>
        <v>0</v>
      </c>
      <c r="FT20" s="14">
        <f t="shared" si="38"/>
        <v>0</v>
      </c>
      <c r="FU20" s="14">
        <f t="shared" si="39"/>
        <v>0</v>
      </c>
      <c r="FV20" s="14">
        <f t="shared" si="40"/>
        <v>0</v>
      </c>
      <c r="FW20" s="14">
        <f t="shared" si="41"/>
        <v>0</v>
      </c>
      <c r="FX20" s="14">
        <f t="shared" si="42"/>
        <v>0</v>
      </c>
      <c r="FY20" s="14">
        <f t="shared" si="43"/>
        <v>0</v>
      </c>
      <c r="FZ20" s="14">
        <f t="shared" si="44"/>
        <v>0</v>
      </c>
      <c r="GA20" s="14">
        <f t="shared" si="45"/>
        <v>0</v>
      </c>
      <c r="GB20" s="14">
        <f t="shared" si="46"/>
        <v>0</v>
      </c>
      <c r="GC20" s="14">
        <f t="shared" si="47"/>
        <v>0</v>
      </c>
      <c r="GD20" s="14">
        <f t="shared" si="48"/>
        <v>0</v>
      </c>
      <c r="GE20" s="14">
        <f t="shared" si="49"/>
        <v>0</v>
      </c>
      <c r="GF20" s="14">
        <f t="shared" si="50"/>
        <v>0</v>
      </c>
      <c r="GG20" s="14">
        <f t="shared" si="51"/>
        <v>0</v>
      </c>
      <c r="GH20" s="14">
        <f t="shared" si="52"/>
        <v>0</v>
      </c>
      <c r="GI20" s="14">
        <f t="shared" si="53"/>
        <v>0</v>
      </c>
      <c r="GJ20" s="14">
        <f t="shared" si="54"/>
        <v>0</v>
      </c>
      <c r="GK20" s="14">
        <f t="shared" si="55"/>
        <v>0</v>
      </c>
      <c r="GL20" s="14">
        <f t="shared" si="56"/>
        <v>0</v>
      </c>
      <c r="GM20" s="14">
        <f t="shared" si="57"/>
        <v>0</v>
      </c>
      <c r="GN20" s="14">
        <f t="shared" si="58"/>
        <v>0</v>
      </c>
      <c r="GO20" s="14">
        <f t="shared" si="59"/>
        <v>0</v>
      </c>
      <c r="GP20" s="14">
        <f t="shared" si="60"/>
        <v>0</v>
      </c>
      <c r="GQ20" s="14">
        <f t="shared" si="61"/>
        <v>0</v>
      </c>
      <c r="GT20" s="91">
        <v>14</v>
      </c>
      <c r="GU20" s="14">
        <f t="shared" si="62"/>
        <v>1</v>
      </c>
      <c r="GV20" s="14">
        <f t="shared" si="63"/>
        <v>1606003</v>
      </c>
      <c r="GW20" s="14" t="str">
        <f t="shared" si="64"/>
        <v>神器1-1 : 4级</v>
      </c>
      <c r="GX20" s="14" t="s">
        <v>804</v>
      </c>
      <c r="GY20" s="14">
        <f t="shared" si="65"/>
        <v>14</v>
      </c>
      <c r="GZ20" s="14" t="str">
        <f t="shared" si="66"/>
        <v>神器1-1</v>
      </c>
      <c r="HA20" s="14">
        <f t="shared" si="67"/>
        <v>7</v>
      </c>
    </row>
    <row r="21" spans="10:209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8"/>
        <v>神器3-6</v>
      </c>
      <c r="AD21" s="87">
        <v>15</v>
      </c>
      <c r="AE21" s="87">
        <v>4</v>
      </c>
      <c r="AF21" s="87">
        <v>1</v>
      </c>
      <c r="AG21" s="87" t="str">
        <f t="shared" si="5"/>
        <v>神器4-1</v>
      </c>
      <c r="AH21" s="87">
        <v>1</v>
      </c>
      <c r="AI21" s="87">
        <f t="shared" si="6"/>
        <v>25</v>
      </c>
      <c r="AL21" s="87">
        <v>2</v>
      </c>
      <c r="AM21" s="87">
        <v>2</v>
      </c>
      <c r="AN21" s="87">
        <v>7</v>
      </c>
      <c r="AO21" s="144">
        <f t="shared" si="7"/>
        <v>4407</v>
      </c>
      <c r="AP21" s="144" t="s">
        <v>1217</v>
      </c>
      <c r="AQ21" s="144" t="str">
        <f t="shared" si="8"/>
        <v>神器本-2-困难-2  神器2-2</v>
      </c>
      <c r="AR21" s="87">
        <v>5</v>
      </c>
      <c r="AS21" s="87" t="s">
        <v>751</v>
      </c>
      <c r="AT21" s="32">
        <v>5000</v>
      </c>
      <c r="AU21" s="87">
        <v>1</v>
      </c>
      <c r="AV21" s="87">
        <v>3</v>
      </c>
      <c r="AW21" s="87">
        <f t="shared" si="9"/>
        <v>1</v>
      </c>
      <c r="AX21" s="14">
        <f t="shared" si="10"/>
        <v>1</v>
      </c>
      <c r="AY21" s="14">
        <f t="shared" si="11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>
        <f>INDEX(节奏总表!$CK$4:$CK$63,新神器!BG21)</f>
        <v>91</v>
      </c>
      <c r="BI21" s="14">
        <f t="shared" si="12"/>
        <v>3</v>
      </c>
      <c r="BJ21" s="87">
        <v>3</v>
      </c>
      <c r="BK21" s="87">
        <v>5</v>
      </c>
      <c r="BL21" s="14">
        <f t="shared" si="69"/>
        <v>0.75</v>
      </c>
      <c r="BM21" s="14">
        <f t="shared" si="69"/>
        <v>0.75</v>
      </c>
      <c r="BN21" s="14">
        <f t="shared" si="69"/>
        <v>0.5</v>
      </c>
      <c r="BO21" s="14">
        <f t="shared" si="69"/>
        <v>0.75</v>
      </c>
      <c r="BP21" s="14">
        <f t="shared" si="69"/>
        <v>0.75</v>
      </c>
      <c r="BQ21" s="14">
        <f t="shared" si="69"/>
        <v>0.5</v>
      </c>
      <c r="BR21" s="14">
        <f t="shared" si="69"/>
        <v>0.5</v>
      </c>
      <c r="BS21" s="14">
        <f t="shared" si="69"/>
        <v>0.5</v>
      </c>
      <c r="BT21" s="14">
        <f t="shared" si="69"/>
        <v>5</v>
      </c>
      <c r="BU21" s="14">
        <f t="shared" si="69"/>
        <v>5</v>
      </c>
      <c r="BV21" s="14">
        <f t="shared" si="70"/>
        <v>2.625</v>
      </c>
      <c r="BW21" s="14">
        <f t="shared" si="70"/>
        <v>2.625</v>
      </c>
      <c r="BX21" s="14">
        <f t="shared" si="70"/>
        <v>1</v>
      </c>
      <c r="BY21" s="14">
        <f t="shared" si="70"/>
        <v>0.5</v>
      </c>
      <c r="BZ21" s="14">
        <f t="shared" si="70"/>
        <v>0</v>
      </c>
      <c r="CA21" s="14">
        <f t="shared" si="70"/>
        <v>0</v>
      </c>
      <c r="CB21" s="14">
        <f t="shared" si="70"/>
        <v>0</v>
      </c>
      <c r="CC21" s="14">
        <f t="shared" si="70"/>
        <v>0</v>
      </c>
      <c r="CD21" s="14">
        <f t="shared" si="70"/>
        <v>0</v>
      </c>
      <c r="CE21" s="14">
        <f t="shared" si="70"/>
        <v>0</v>
      </c>
      <c r="CF21" s="14">
        <f t="shared" si="71"/>
        <v>0</v>
      </c>
      <c r="CG21" s="14">
        <f t="shared" si="71"/>
        <v>0</v>
      </c>
      <c r="CH21" s="14">
        <f t="shared" si="71"/>
        <v>0</v>
      </c>
      <c r="CI21" s="14">
        <f t="shared" si="71"/>
        <v>0</v>
      </c>
      <c r="CJ21" s="14">
        <f t="shared" si="71"/>
        <v>0</v>
      </c>
      <c r="CK21" s="14">
        <f t="shared" si="71"/>
        <v>0</v>
      </c>
      <c r="CL21" s="14">
        <f t="shared" si="71"/>
        <v>0</v>
      </c>
      <c r="CM21" s="14">
        <f t="shared" si="71"/>
        <v>0</v>
      </c>
      <c r="CN21" s="14">
        <f t="shared" si="71"/>
        <v>0</v>
      </c>
      <c r="CO21" s="14">
        <f t="shared" si="71"/>
        <v>0</v>
      </c>
      <c r="CP21" s="14">
        <f t="shared" si="72"/>
        <v>0</v>
      </c>
      <c r="CQ21" s="14">
        <f t="shared" si="72"/>
        <v>0</v>
      </c>
      <c r="CR21" s="14">
        <f t="shared" si="72"/>
        <v>0</v>
      </c>
      <c r="CS21" s="14">
        <f t="shared" si="72"/>
        <v>0</v>
      </c>
      <c r="CT21" s="14">
        <f t="shared" si="72"/>
        <v>0</v>
      </c>
      <c r="CU21" s="14">
        <f t="shared" si="72"/>
        <v>0</v>
      </c>
      <c r="CV21" s="14">
        <f t="shared" si="72"/>
        <v>0</v>
      </c>
      <c r="CW21" s="14">
        <f t="shared" si="72"/>
        <v>0</v>
      </c>
      <c r="CX21" s="14">
        <f t="shared" si="72"/>
        <v>0</v>
      </c>
      <c r="CY21" s="14">
        <f t="shared" si="72"/>
        <v>0</v>
      </c>
      <c r="CZ21" s="14">
        <f t="shared" si="72"/>
        <v>0</v>
      </c>
      <c r="DA21" s="14">
        <f t="shared" si="72"/>
        <v>0</v>
      </c>
      <c r="DC21" s="14">
        <f>SUM(BL$7:BL21)</f>
        <v>27.499999999999993</v>
      </c>
      <c r="DD21" s="14">
        <f>SUM(BM$7:BM21)</f>
        <v>27.499999999999993</v>
      </c>
      <c r="DE21" s="14">
        <f>SUM(BN$7:BN21)</f>
        <v>14.749999999999998</v>
      </c>
      <c r="DF21" s="14">
        <f>SUM(BO$7:BO21)</f>
        <v>28</v>
      </c>
      <c r="DG21" s="14">
        <f>SUM(BP$7:BP21)</f>
        <v>28</v>
      </c>
      <c r="DH21" s="14">
        <f>SUM(BQ$7:BQ21)</f>
        <v>15.125</v>
      </c>
      <c r="DI21" s="14">
        <f>SUM(BR$7:BR21)</f>
        <v>15.125</v>
      </c>
      <c r="DJ21" s="14">
        <f>SUM(BS$7:BS21)</f>
        <v>8.25</v>
      </c>
      <c r="DK21" s="14">
        <f>SUM(BT$7:BT21)</f>
        <v>20</v>
      </c>
      <c r="DL21" s="14">
        <f>SUM(BU$7:BU21)</f>
        <v>20</v>
      </c>
      <c r="DM21" s="14">
        <f>SUM(BV$7:BV21)</f>
        <v>10.5</v>
      </c>
      <c r="DN21" s="14">
        <f>SUM(BW$7:BW21)</f>
        <v>10.5</v>
      </c>
      <c r="DO21" s="14">
        <f>SUM(BX$7:BX21)</f>
        <v>4</v>
      </c>
      <c r="DP21" s="14">
        <f>SUM(BY$7:BY21)</f>
        <v>2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3"/>
        <v>7</v>
      </c>
      <c r="EV21" s="14">
        <f t="shared" si="14"/>
        <v>10</v>
      </c>
      <c r="EW21" s="14">
        <f t="shared" si="15"/>
        <v>10</v>
      </c>
      <c r="EX21" s="14">
        <f t="shared" si="16"/>
        <v>7</v>
      </c>
      <c r="EY21" s="14">
        <f t="shared" si="17"/>
        <v>5</v>
      </c>
      <c r="EZ21" s="14">
        <f t="shared" si="18"/>
        <v>11</v>
      </c>
      <c r="FA21" s="14">
        <f t="shared" si="19"/>
        <v>11</v>
      </c>
      <c r="FB21" s="14">
        <f t="shared" si="20"/>
        <v>8</v>
      </c>
      <c r="FC21" s="14">
        <f t="shared" si="21"/>
        <v>8</v>
      </c>
      <c r="FD21" s="14">
        <f t="shared" si="22"/>
        <v>5</v>
      </c>
      <c r="FE21" s="14">
        <f t="shared" si="23"/>
        <v>2</v>
      </c>
      <c r="FF21" s="14">
        <f t="shared" si="24"/>
        <v>9</v>
      </c>
      <c r="FG21" s="14">
        <f t="shared" si="25"/>
        <v>9</v>
      </c>
      <c r="FH21" s="14">
        <f t="shared" si="26"/>
        <v>6</v>
      </c>
      <c r="FI21" s="14">
        <f t="shared" si="27"/>
        <v>6</v>
      </c>
      <c r="FJ21" s="14">
        <f t="shared" si="28"/>
        <v>3</v>
      </c>
      <c r="FK21" s="14">
        <f t="shared" si="29"/>
        <v>2</v>
      </c>
      <c r="FL21" s="14">
        <f t="shared" si="30"/>
        <v>0</v>
      </c>
      <c r="FM21" s="14">
        <f t="shared" si="31"/>
        <v>0</v>
      </c>
      <c r="FN21" s="14">
        <f t="shared" si="32"/>
        <v>0</v>
      </c>
      <c r="FO21" s="14">
        <f t="shared" si="33"/>
        <v>0</v>
      </c>
      <c r="FP21" s="14">
        <f t="shared" si="34"/>
        <v>0</v>
      </c>
      <c r="FQ21" s="14">
        <f t="shared" si="35"/>
        <v>0</v>
      </c>
      <c r="FR21" s="14">
        <f t="shared" si="36"/>
        <v>0</v>
      </c>
      <c r="FS21" s="14">
        <f t="shared" si="37"/>
        <v>0</v>
      </c>
      <c r="FT21" s="14">
        <f t="shared" si="38"/>
        <v>0</v>
      </c>
      <c r="FU21" s="14">
        <f t="shared" si="39"/>
        <v>0</v>
      </c>
      <c r="FV21" s="14">
        <f t="shared" si="40"/>
        <v>0</v>
      </c>
      <c r="FW21" s="14">
        <f t="shared" si="41"/>
        <v>0</v>
      </c>
      <c r="FX21" s="14">
        <f t="shared" si="42"/>
        <v>0</v>
      </c>
      <c r="FY21" s="14">
        <f t="shared" si="43"/>
        <v>0</v>
      </c>
      <c r="FZ21" s="14">
        <f t="shared" si="44"/>
        <v>0</v>
      </c>
      <c r="GA21" s="14">
        <f t="shared" si="45"/>
        <v>0</v>
      </c>
      <c r="GB21" s="14">
        <f t="shared" si="46"/>
        <v>0</v>
      </c>
      <c r="GC21" s="14">
        <f t="shared" si="47"/>
        <v>0</v>
      </c>
      <c r="GD21" s="14">
        <f t="shared" si="48"/>
        <v>0</v>
      </c>
      <c r="GE21" s="14">
        <f t="shared" si="49"/>
        <v>0</v>
      </c>
      <c r="GF21" s="14">
        <f t="shared" si="50"/>
        <v>0</v>
      </c>
      <c r="GG21" s="14">
        <f t="shared" si="51"/>
        <v>0</v>
      </c>
      <c r="GH21" s="14">
        <f t="shared" si="52"/>
        <v>0</v>
      </c>
      <c r="GI21" s="14">
        <f t="shared" si="53"/>
        <v>0</v>
      </c>
      <c r="GJ21" s="14">
        <f t="shared" si="54"/>
        <v>0</v>
      </c>
      <c r="GK21" s="14">
        <f t="shared" si="55"/>
        <v>0</v>
      </c>
      <c r="GL21" s="14">
        <f t="shared" si="56"/>
        <v>0</v>
      </c>
      <c r="GM21" s="14">
        <f t="shared" si="57"/>
        <v>0</v>
      </c>
      <c r="GN21" s="14">
        <f t="shared" si="58"/>
        <v>0</v>
      </c>
      <c r="GO21" s="14">
        <f t="shared" si="59"/>
        <v>0</v>
      </c>
      <c r="GP21" s="14">
        <f t="shared" si="60"/>
        <v>0</v>
      </c>
      <c r="GQ21" s="14">
        <f t="shared" si="61"/>
        <v>0</v>
      </c>
      <c r="GT21" s="91">
        <v>15</v>
      </c>
      <c r="GU21" s="14">
        <f t="shared" si="62"/>
        <v>1</v>
      </c>
      <c r="GV21" s="14">
        <f t="shared" si="63"/>
        <v>1606003</v>
      </c>
      <c r="GW21" s="14" t="str">
        <f t="shared" si="64"/>
        <v>神器1-1 : 5级</v>
      </c>
      <c r="GX21" s="14" t="s">
        <v>804</v>
      </c>
      <c r="GY21" s="14">
        <f t="shared" si="65"/>
        <v>15</v>
      </c>
      <c r="GZ21" s="14" t="str">
        <f t="shared" si="66"/>
        <v>神器1-1</v>
      </c>
      <c r="HA21" s="14">
        <f t="shared" si="67"/>
        <v>7</v>
      </c>
    </row>
    <row r="22" spans="10:209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8"/>
        <v>神器4-1</v>
      </c>
      <c r="AD22" s="87">
        <v>16</v>
      </c>
      <c r="AE22" s="87">
        <v>4</v>
      </c>
      <c r="AF22" s="87">
        <v>2</v>
      </c>
      <c r="AG22" s="87" t="str">
        <f t="shared" si="5"/>
        <v>神器4-2</v>
      </c>
      <c r="AH22" s="87">
        <v>1</v>
      </c>
      <c r="AI22" s="87">
        <f t="shared" si="6"/>
        <v>25</v>
      </c>
      <c r="AL22" s="87">
        <v>2</v>
      </c>
      <c r="AM22" s="87">
        <v>2</v>
      </c>
      <c r="AN22" s="87">
        <v>8</v>
      </c>
      <c r="AO22" s="144">
        <f t="shared" si="7"/>
        <v>4408</v>
      </c>
      <c r="AP22" s="144" t="s">
        <v>1218</v>
      </c>
      <c r="AQ22" s="144" t="str">
        <f t="shared" si="8"/>
        <v>神器本-2-困难-3  神器2-3</v>
      </c>
      <c r="AR22" s="87">
        <v>6</v>
      </c>
      <c r="AS22" s="87" t="s">
        <v>315</v>
      </c>
      <c r="AT22" s="32">
        <v>3500</v>
      </c>
      <c r="AU22" s="87">
        <v>1</v>
      </c>
      <c r="AV22" s="87">
        <v>2</v>
      </c>
      <c r="AW22" s="87">
        <f t="shared" si="9"/>
        <v>2</v>
      </c>
      <c r="AX22" s="14">
        <f t="shared" si="10"/>
        <v>0.52500000000000002</v>
      </c>
      <c r="AY22" s="14">
        <f t="shared" si="11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>
        <f>INDEX(节奏总表!$CK$4:$CK$63,新神器!BG22)</f>
        <v>93</v>
      </c>
      <c r="BI22" s="14">
        <f t="shared" si="12"/>
        <v>4</v>
      </c>
      <c r="BJ22" s="87">
        <v>3</v>
      </c>
      <c r="BK22" s="87">
        <v>5</v>
      </c>
      <c r="BL22" s="14">
        <f t="shared" si="69"/>
        <v>0.75</v>
      </c>
      <c r="BM22" s="14">
        <f t="shared" si="69"/>
        <v>0.75</v>
      </c>
      <c r="BN22" s="14">
        <f t="shared" si="69"/>
        <v>0.5</v>
      </c>
      <c r="BO22" s="14">
        <f t="shared" si="69"/>
        <v>0.75</v>
      </c>
      <c r="BP22" s="14">
        <f t="shared" si="69"/>
        <v>0.75</v>
      </c>
      <c r="BQ22" s="14">
        <f t="shared" si="69"/>
        <v>0.5</v>
      </c>
      <c r="BR22" s="14">
        <f t="shared" si="69"/>
        <v>0.5</v>
      </c>
      <c r="BS22" s="14">
        <f t="shared" si="69"/>
        <v>0.5</v>
      </c>
      <c r="BT22" s="14">
        <f t="shared" si="69"/>
        <v>0</v>
      </c>
      <c r="BU22" s="14">
        <f t="shared" si="69"/>
        <v>0</v>
      </c>
      <c r="BV22" s="14">
        <f t="shared" si="70"/>
        <v>0</v>
      </c>
      <c r="BW22" s="14">
        <f t="shared" si="70"/>
        <v>0</v>
      </c>
      <c r="BX22" s="14">
        <f t="shared" si="70"/>
        <v>0</v>
      </c>
      <c r="BY22" s="14">
        <f t="shared" si="70"/>
        <v>0</v>
      </c>
      <c r="BZ22" s="14">
        <f t="shared" si="70"/>
        <v>5</v>
      </c>
      <c r="CA22" s="14">
        <f t="shared" si="70"/>
        <v>5</v>
      </c>
      <c r="CB22" s="14">
        <f t="shared" si="70"/>
        <v>2.625</v>
      </c>
      <c r="CC22" s="14">
        <f t="shared" si="70"/>
        <v>2.625</v>
      </c>
      <c r="CD22" s="14">
        <f t="shared" si="70"/>
        <v>1</v>
      </c>
      <c r="CE22" s="14">
        <f t="shared" si="70"/>
        <v>0.5</v>
      </c>
      <c r="CF22" s="14">
        <f t="shared" si="71"/>
        <v>0</v>
      </c>
      <c r="CG22" s="14">
        <f t="shared" si="71"/>
        <v>0</v>
      </c>
      <c r="CH22" s="14">
        <f t="shared" si="71"/>
        <v>0</v>
      </c>
      <c r="CI22" s="14">
        <f t="shared" si="71"/>
        <v>0</v>
      </c>
      <c r="CJ22" s="14">
        <f t="shared" si="71"/>
        <v>0</v>
      </c>
      <c r="CK22" s="14">
        <f t="shared" si="71"/>
        <v>0</v>
      </c>
      <c r="CL22" s="14">
        <f t="shared" si="71"/>
        <v>0</v>
      </c>
      <c r="CM22" s="14">
        <f t="shared" si="71"/>
        <v>0</v>
      </c>
      <c r="CN22" s="14">
        <f t="shared" si="71"/>
        <v>0</v>
      </c>
      <c r="CO22" s="14">
        <f t="shared" si="71"/>
        <v>0</v>
      </c>
      <c r="CP22" s="14">
        <f t="shared" si="72"/>
        <v>0</v>
      </c>
      <c r="CQ22" s="14">
        <f t="shared" si="72"/>
        <v>0</v>
      </c>
      <c r="CR22" s="14">
        <f t="shared" si="72"/>
        <v>0</v>
      </c>
      <c r="CS22" s="14">
        <f t="shared" si="72"/>
        <v>0</v>
      </c>
      <c r="CT22" s="14">
        <f t="shared" si="72"/>
        <v>0</v>
      </c>
      <c r="CU22" s="14">
        <f t="shared" si="72"/>
        <v>0</v>
      </c>
      <c r="CV22" s="14">
        <f t="shared" si="72"/>
        <v>0</v>
      </c>
      <c r="CW22" s="14">
        <f t="shared" si="72"/>
        <v>0</v>
      </c>
      <c r="CX22" s="14">
        <f t="shared" si="72"/>
        <v>0</v>
      </c>
      <c r="CY22" s="14">
        <f t="shared" si="72"/>
        <v>0</v>
      </c>
      <c r="CZ22" s="14">
        <f t="shared" si="72"/>
        <v>0</v>
      </c>
      <c r="DA22" s="14">
        <f t="shared" si="72"/>
        <v>0</v>
      </c>
      <c r="DC22" s="14">
        <f>SUM(BL$7:BL22)</f>
        <v>28.249999999999993</v>
      </c>
      <c r="DD22" s="14">
        <f>SUM(BM$7:BM22)</f>
        <v>28.249999999999993</v>
      </c>
      <c r="DE22" s="14">
        <f>SUM(BN$7:BN22)</f>
        <v>15.249999999999998</v>
      </c>
      <c r="DF22" s="14">
        <f>SUM(BO$7:BO22)</f>
        <v>28.75</v>
      </c>
      <c r="DG22" s="14">
        <f>SUM(BP$7:BP22)</f>
        <v>28.75</v>
      </c>
      <c r="DH22" s="14">
        <f>SUM(BQ$7:BQ22)</f>
        <v>15.625</v>
      </c>
      <c r="DI22" s="14">
        <f>SUM(BR$7:BR22)</f>
        <v>15.625</v>
      </c>
      <c r="DJ22" s="14">
        <f>SUM(BS$7:BS22)</f>
        <v>8.75</v>
      </c>
      <c r="DK22" s="14">
        <f>SUM(BT$7:BT22)</f>
        <v>20</v>
      </c>
      <c r="DL22" s="14">
        <f>SUM(BU$7:BU22)</f>
        <v>20</v>
      </c>
      <c r="DM22" s="14">
        <f>SUM(BV$7:BV22)</f>
        <v>10.5</v>
      </c>
      <c r="DN22" s="14">
        <f>SUM(BW$7:BW22)</f>
        <v>10.5</v>
      </c>
      <c r="DO22" s="14">
        <f>SUM(BX$7:BX22)</f>
        <v>4</v>
      </c>
      <c r="DP22" s="14">
        <f>SUM(BY$7:BY22)</f>
        <v>2</v>
      </c>
      <c r="DQ22" s="14">
        <f>SUM(BZ$7:BZ22)</f>
        <v>5</v>
      </c>
      <c r="DR22" s="14">
        <f>SUM(CA$7:CA22)</f>
        <v>5</v>
      </c>
      <c r="DS22" s="14">
        <f>SUM(CB$7:CB22)</f>
        <v>2.625</v>
      </c>
      <c r="DT22" s="14">
        <f>SUM(CC$7:CC22)</f>
        <v>2.625</v>
      </c>
      <c r="DU22" s="14">
        <f>SUM(CD$7:CD22)</f>
        <v>1</v>
      </c>
      <c r="DV22" s="14">
        <f>SUM(CE$7:CE22)</f>
        <v>0.5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3"/>
        <v>8</v>
      </c>
      <c r="EV22" s="14">
        <f t="shared" si="14"/>
        <v>11</v>
      </c>
      <c r="EW22" s="14">
        <f t="shared" si="15"/>
        <v>11</v>
      </c>
      <c r="EX22" s="14">
        <f t="shared" si="16"/>
        <v>8</v>
      </c>
      <c r="EY22" s="14">
        <f t="shared" si="17"/>
        <v>5</v>
      </c>
      <c r="EZ22" s="14">
        <f t="shared" si="18"/>
        <v>11</v>
      </c>
      <c r="FA22" s="14">
        <f t="shared" si="19"/>
        <v>11</v>
      </c>
      <c r="FB22" s="14">
        <f t="shared" si="20"/>
        <v>8</v>
      </c>
      <c r="FC22" s="14">
        <f t="shared" si="21"/>
        <v>8</v>
      </c>
      <c r="FD22" s="14">
        <f t="shared" si="22"/>
        <v>5</v>
      </c>
      <c r="FE22" s="14">
        <f t="shared" si="23"/>
        <v>2</v>
      </c>
      <c r="FF22" s="14">
        <f t="shared" si="24"/>
        <v>9</v>
      </c>
      <c r="FG22" s="14">
        <f t="shared" si="25"/>
        <v>9</v>
      </c>
      <c r="FH22" s="14">
        <f t="shared" si="26"/>
        <v>6</v>
      </c>
      <c r="FI22" s="14">
        <f t="shared" si="27"/>
        <v>6</v>
      </c>
      <c r="FJ22" s="14">
        <f t="shared" si="28"/>
        <v>3</v>
      </c>
      <c r="FK22" s="14">
        <f t="shared" si="29"/>
        <v>2</v>
      </c>
      <c r="FL22" s="14">
        <f t="shared" si="30"/>
        <v>0</v>
      </c>
      <c r="FM22" s="14">
        <f t="shared" si="31"/>
        <v>4</v>
      </c>
      <c r="FN22" s="14">
        <f t="shared" si="32"/>
        <v>4</v>
      </c>
      <c r="FO22" s="14">
        <f t="shared" si="33"/>
        <v>2</v>
      </c>
      <c r="FP22" s="14">
        <f t="shared" si="34"/>
        <v>2</v>
      </c>
      <c r="FQ22" s="14">
        <f t="shared" si="35"/>
        <v>1</v>
      </c>
      <c r="FR22" s="14">
        <f t="shared" si="36"/>
        <v>0</v>
      </c>
      <c r="FS22" s="14">
        <f t="shared" si="37"/>
        <v>0</v>
      </c>
      <c r="FT22" s="14">
        <f t="shared" si="38"/>
        <v>0</v>
      </c>
      <c r="FU22" s="14">
        <f t="shared" si="39"/>
        <v>0</v>
      </c>
      <c r="FV22" s="14">
        <f t="shared" si="40"/>
        <v>0</v>
      </c>
      <c r="FW22" s="14">
        <f t="shared" si="41"/>
        <v>0</v>
      </c>
      <c r="FX22" s="14">
        <f t="shared" si="42"/>
        <v>0</v>
      </c>
      <c r="FY22" s="14">
        <f t="shared" si="43"/>
        <v>0</v>
      </c>
      <c r="FZ22" s="14">
        <f t="shared" si="44"/>
        <v>0</v>
      </c>
      <c r="GA22" s="14">
        <f t="shared" si="45"/>
        <v>0</v>
      </c>
      <c r="GB22" s="14">
        <f t="shared" si="46"/>
        <v>0</v>
      </c>
      <c r="GC22" s="14">
        <f t="shared" si="47"/>
        <v>0</v>
      </c>
      <c r="GD22" s="14">
        <f t="shared" si="48"/>
        <v>0</v>
      </c>
      <c r="GE22" s="14">
        <f t="shared" si="49"/>
        <v>0</v>
      </c>
      <c r="GF22" s="14">
        <f t="shared" si="50"/>
        <v>0</v>
      </c>
      <c r="GG22" s="14">
        <f t="shared" si="51"/>
        <v>0</v>
      </c>
      <c r="GH22" s="14">
        <f t="shared" si="52"/>
        <v>0</v>
      </c>
      <c r="GI22" s="14">
        <f t="shared" si="53"/>
        <v>0</v>
      </c>
      <c r="GJ22" s="14">
        <f t="shared" si="54"/>
        <v>0</v>
      </c>
      <c r="GK22" s="14">
        <f t="shared" si="55"/>
        <v>0</v>
      </c>
      <c r="GL22" s="14">
        <f t="shared" si="56"/>
        <v>0</v>
      </c>
      <c r="GM22" s="14">
        <f t="shared" si="57"/>
        <v>0</v>
      </c>
      <c r="GN22" s="14">
        <f t="shared" si="58"/>
        <v>0</v>
      </c>
      <c r="GO22" s="14">
        <f t="shared" si="59"/>
        <v>0</v>
      </c>
      <c r="GP22" s="14">
        <f t="shared" si="60"/>
        <v>0</v>
      </c>
      <c r="GQ22" s="14">
        <f t="shared" si="61"/>
        <v>0</v>
      </c>
      <c r="GT22" s="91">
        <v>16</v>
      </c>
      <c r="GU22" s="14">
        <f t="shared" si="62"/>
        <v>2</v>
      </c>
      <c r="GV22" s="14">
        <f t="shared" si="63"/>
        <v>1606004</v>
      </c>
      <c r="GW22" s="14" t="str">
        <f t="shared" si="64"/>
        <v>神器1-2 : 6级</v>
      </c>
      <c r="GX22" s="14" t="s">
        <v>804</v>
      </c>
      <c r="GY22" s="14">
        <f t="shared" si="65"/>
        <v>1</v>
      </c>
      <c r="GZ22" s="14" t="str">
        <f t="shared" si="66"/>
        <v>神器1-2</v>
      </c>
      <c r="HA22" s="14">
        <f t="shared" si="67"/>
        <v>1</v>
      </c>
    </row>
    <row r="23" spans="10:209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8"/>
        <v>神器4-2</v>
      </c>
      <c r="AD23" s="87">
        <v>17</v>
      </c>
      <c r="AE23" s="87">
        <v>4</v>
      </c>
      <c r="AF23" s="87">
        <v>3</v>
      </c>
      <c r="AG23" s="87" t="str">
        <f t="shared" si="5"/>
        <v>神器4-3</v>
      </c>
      <c r="AH23" s="87">
        <v>2</v>
      </c>
      <c r="AI23" s="87">
        <f t="shared" si="6"/>
        <v>75</v>
      </c>
      <c r="AL23" s="87">
        <v>2</v>
      </c>
      <c r="AM23" s="87">
        <v>2</v>
      </c>
      <c r="AN23" s="87">
        <v>8</v>
      </c>
      <c r="AO23" s="144">
        <f t="shared" si="7"/>
        <v>4408</v>
      </c>
      <c r="AP23" s="144" t="s">
        <v>1218</v>
      </c>
      <c r="AQ23" s="144" t="str">
        <f t="shared" si="8"/>
        <v>神器本-2-困难-3  神器2-4</v>
      </c>
      <c r="AR23" s="87">
        <v>7</v>
      </c>
      <c r="AS23" s="87" t="s">
        <v>316</v>
      </c>
      <c r="AT23" s="87">
        <v>3500</v>
      </c>
      <c r="AU23" s="87">
        <v>1</v>
      </c>
      <c r="AV23" s="87">
        <v>2</v>
      </c>
      <c r="AW23" s="87">
        <f t="shared" si="9"/>
        <v>2</v>
      </c>
      <c r="AX23" s="14">
        <f t="shared" si="10"/>
        <v>0.52500000000000002</v>
      </c>
      <c r="AY23" s="14">
        <f t="shared" si="11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>
        <f>INDEX(节奏总表!$CK$4:$CK$63,新神器!BG23)</f>
        <v>95</v>
      </c>
      <c r="BI23" s="14">
        <f t="shared" si="12"/>
        <v>4</v>
      </c>
      <c r="BJ23" s="87">
        <v>3</v>
      </c>
      <c r="BK23" s="87">
        <v>5</v>
      </c>
      <c r="BL23" s="14">
        <f t="shared" si="69"/>
        <v>0.75</v>
      </c>
      <c r="BM23" s="14">
        <f t="shared" si="69"/>
        <v>0.75</v>
      </c>
      <c r="BN23" s="14">
        <f t="shared" si="69"/>
        <v>0.5</v>
      </c>
      <c r="BO23" s="14">
        <f t="shared" si="69"/>
        <v>0.75</v>
      </c>
      <c r="BP23" s="14">
        <f t="shared" si="69"/>
        <v>0.75</v>
      </c>
      <c r="BQ23" s="14">
        <f t="shared" si="69"/>
        <v>0.5</v>
      </c>
      <c r="BR23" s="14">
        <f t="shared" si="69"/>
        <v>0.5</v>
      </c>
      <c r="BS23" s="14">
        <f t="shared" si="69"/>
        <v>0.5</v>
      </c>
      <c r="BT23" s="14">
        <f t="shared" si="69"/>
        <v>0</v>
      </c>
      <c r="BU23" s="14">
        <f t="shared" si="69"/>
        <v>0</v>
      </c>
      <c r="BV23" s="14">
        <f t="shared" si="70"/>
        <v>0</v>
      </c>
      <c r="BW23" s="14">
        <f t="shared" si="70"/>
        <v>0</v>
      </c>
      <c r="BX23" s="14">
        <f t="shared" si="70"/>
        <v>0</v>
      </c>
      <c r="BY23" s="14">
        <f t="shared" si="70"/>
        <v>0</v>
      </c>
      <c r="BZ23" s="14">
        <f t="shared" si="70"/>
        <v>5</v>
      </c>
      <c r="CA23" s="14">
        <f t="shared" si="70"/>
        <v>5</v>
      </c>
      <c r="CB23" s="14">
        <f t="shared" si="70"/>
        <v>2.625</v>
      </c>
      <c r="CC23" s="14">
        <f t="shared" si="70"/>
        <v>2.625</v>
      </c>
      <c r="CD23" s="14">
        <f t="shared" si="70"/>
        <v>1</v>
      </c>
      <c r="CE23" s="14">
        <f t="shared" si="70"/>
        <v>0.5</v>
      </c>
      <c r="CF23" s="14">
        <f t="shared" si="71"/>
        <v>0</v>
      </c>
      <c r="CG23" s="14">
        <f t="shared" si="71"/>
        <v>0</v>
      </c>
      <c r="CH23" s="14">
        <f t="shared" si="71"/>
        <v>0</v>
      </c>
      <c r="CI23" s="14">
        <f t="shared" si="71"/>
        <v>0</v>
      </c>
      <c r="CJ23" s="14">
        <f t="shared" si="71"/>
        <v>0</v>
      </c>
      <c r="CK23" s="14">
        <f t="shared" si="71"/>
        <v>0</v>
      </c>
      <c r="CL23" s="14">
        <f t="shared" si="71"/>
        <v>0</v>
      </c>
      <c r="CM23" s="14">
        <f t="shared" si="71"/>
        <v>0</v>
      </c>
      <c r="CN23" s="14">
        <f t="shared" si="71"/>
        <v>0</v>
      </c>
      <c r="CO23" s="14">
        <f t="shared" si="71"/>
        <v>0</v>
      </c>
      <c r="CP23" s="14">
        <f t="shared" si="72"/>
        <v>0</v>
      </c>
      <c r="CQ23" s="14">
        <f t="shared" si="72"/>
        <v>0</v>
      </c>
      <c r="CR23" s="14">
        <f t="shared" si="72"/>
        <v>0</v>
      </c>
      <c r="CS23" s="14">
        <f t="shared" si="72"/>
        <v>0</v>
      </c>
      <c r="CT23" s="14">
        <f t="shared" si="72"/>
        <v>0</v>
      </c>
      <c r="CU23" s="14">
        <f t="shared" si="72"/>
        <v>0</v>
      </c>
      <c r="CV23" s="14">
        <f t="shared" si="72"/>
        <v>0</v>
      </c>
      <c r="CW23" s="14">
        <f t="shared" si="72"/>
        <v>0</v>
      </c>
      <c r="CX23" s="14">
        <f t="shared" si="72"/>
        <v>0</v>
      </c>
      <c r="CY23" s="14">
        <f t="shared" si="72"/>
        <v>0</v>
      </c>
      <c r="CZ23" s="14">
        <f t="shared" si="72"/>
        <v>0</v>
      </c>
      <c r="DA23" s="14">
        <f t="shared" si="72"/>
        <v>0</v>
      </c>
      <c r="DC23" s="14">
        <f>SUM(BL$7:BL23)</f>
        <v>28.999999999999993</v>
      </c>
      <c r="DD23" s="14">
        <f>SUM(BM$7:BM23)</f>
        <v>28.999999999999993</v>
      </c>
      <c r="DE23" s="14">
        <f>SUM(BN$7:BN23)</f>
        <v>15.749999999999998</v>
      </c>
      <c r="DF23" s="14">
        <f>SUM(BO$7:BO23)</f>
        <v>29.5</v>
      </c>
      <c r="DG23" s="14">
        <f>SUM(BP$7:BP23)</f>
        <v>29.5</v>
      </c>
      <c r="DH23" s="14">
        <f>SUM(BQ$7:BQ23)</f>
        <v>16.125</v>
      </c>
      <c r="DI23" s="14">
        <f>SUM(BR$7:BR23)</f>
        <v>16.125</v>
      </c>
      <c r="DJ23" s="14">
        <f>SUM(BS$7:BS23)</f>
        <v>9.25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10</v>
      </c>
      <c r="DR23" s="14">
        <f>SUM(CA$7:CA23)</f>
        <v>10</v>
      </c>
      <c r="DS23" s="14">
        <f>SUM(CB$7:CB23)</f>
        <v>5.25</v>
      </c>
      <c r="DT23" s="14">
        <f>SUM(CC$7:CC23)</f>
        <v>5.25</v>
      </c>
      <c r="DU23" s="14">
        <f>SUM(CD$7:CD23)</f>
        <v>2</v>
      </c>
      <c r="DV23" s="14">
        <f>SUM(CE$7:CE23)</f>
        <v>1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3"/>
        <v>8</v>
      </c>
      <c r="EV23" s="14">
        <f t="shared" si="14"/>
        <v>11</v>
      </c>
      <c r="EW23" s="14">
        <f t="shared" si="15"/>
        <v>11</v>
      </c>
      <c r="EX23" s="14">
        <f t="shared" si="16"/>
        <v>8</v>
      </c>
      <c r="EY23" s="14">
        <f t="shared" si="17"/>
        <v>6</v>
      </c>
      <c r="EZ23" s="14">
        <f t="shared" si="18"/>
        <v>11</v>
      </c>
      <c r="FA23" s="14">
        <f t="shared" si="19"/>
        <v>11</v>
      </c>
      <c r="FB23" s="14">
        <f t="shared" si="20"/>
        <v>8</v>
      </c>
      <c r="FC23" s="14">
        <f t="shared" si="21"/>
        <v>8</v>
      </c>
      <c r="FD23" s="14">
        <f t="shared" si="22"/>
        <v>6</v>
      </c>
      <c r="FE23" s="14">
        <f t="shared" si="23"/>
        <v>2</v>
      </c>
      <c r="FF23" s="14">
        <f t="shared" si="24"/>
        <v>9</v>
      </c>
      <c r="FG23" s="14">
        <f t="shared" si="25"/>
        <v>9</v>
      </c>
      <c r="FH23" s="14">
        <f t="shared" si="26"/>
        <v>6</v>
      </c>
      <c r="FI23" s="14">
        <f t="shared" si="27"/>
        <v>6</v>
      </c>
      <c r="FJ23" s="14">
        <f t="shared" si="28"/>
        <v>3</v>
      </c>
      <c r="FK23" s="14">
        <f t="shared" si="29"/>
        <v>2</v>
      </c>
      <c r="FL23" s="14">
        <f t="shared" si="30"/>
        <v>1</v>
      </c>
      <c r="FM23" s="14">
        <f t="shared" si="31"/>
        <v>6</v>
      </c>
      <c r="FN23" s="14">
        <f t="shared" si="32"/>
        <v>6</v>
      </c>
      <c r="FO23" s="14">
        <f t="shared" si="33"/>
        <v>4</v>
      </c>
      <c r="FP23" s="14">
        <f t="shared" si="34"/>
        <v>4</v>
      </c>
      <c r="FQ23" s="14">
        <f t="shared" si="35"/>
        <v>2</v>
      </c>
      <c r="FR23" s="14">
        <f t="shared" si="36"/>
        <v>1</v>
      </c>
      <c r="FS23" s="14">
        <f t="shared" si="37"/>
        <v>0</v>
      </c>
      <c r="FT23" s="14">
        <f t="shared" si="38"/>
        <v>0</v>
      </c>
      <c r="FU23" s="14">
        <f t="shared" si="39"/>
        <v>0</v>
      </c>
      <c r="FV23" s="14">
        <f t="shared" si="40"/>
        <v>0</v>
      </c>
      <c r="FW23" s="14">
        <f t="shared" si="41"/>
        <v>0</v>
      </c>
      <c r="FX23" s="14">
        <f t="shared" si="42"/>
        <v>0</v>
      </c>
      <c r="FY23" s="14">
        <f t="shared" si="43"/>
        <v>0</v>
      </c>
      <c r="FZ23" s="14">
        <f t="shared" si="44"/>
        <v>0</v>
      </c>
      <c r="GA23" s="14">
        <f t="shared" si="45"/>
        <v>0</v>
      </c>
      <c r="GB23" s="14">
        <f t="shared" si="46"/>
        <v>0</v>
      </c>
      <c r="GC23" s="14">
        <f t="shared" si="47"/>
        <v>0</v>
      </c>
      <c r="GD23" s="14">
        <f t="shared" si="48"/>
        <v>0</v>
      </c>
      <c r="GE23" s="14">
        <f t="shared" si="49"/>
        <v>0</v>
      </c>
      <c r="GF23" s="14">
        <f t="shared" si="50"/>
        <v>0</v>
      </c>
      <c r="GG23" s="14">
        <f t="shared" si="51"/>
        <v>0</v>
      </c>
      <c r="GH23" s="14">
        <f t="shared" si="52"/>
        <v>0</v>
      </c>
      <c r="GI23" s="14">
        <f t="shared" si="53"/>
        <v>0</v>
      </c>
      <c r="GJ23" s="14">
        <f t="shared" si="54"/>
        <v>0</v>
      </c>
      <c r="GK23" s="14">
        <f t="shared" si="55"/>
        <v>0</v>
      </c>
      <c r="GL23" s="14">
        <f t="shared" si="56"/>
        <v>0</v>
      </c>
      <c r="GM23" s="14">
        <f t="shared" si="57"/>
        <v>0</v>
      </c>
      <c r="GN23" s="14">
        <f t="shared" si="58"/>
        <v>0</v>
      </c>
      <c r="GO23" s="14">
        <f t="shared" si="59"/>
        <v>0</v>
      </c>
      <c r="GP23" s="14">
        <f t="shared" si="60"/>
        <v>0</v>
      </c>
      <c r="GQ23" s="14">
        <f t="shared" si="61"/>
        <v>0</v>
      </c>
      <c r="GT23" s="91">
        <v>17</v>
      </c>
      <c r="GU23" s="14">
        <f t="shared" si="62"/>
        <v>2</v>
      </c>
      <c r="GV23" s="14">
        <f t="shared" si="63"/>
        <v>1606004</v>
      </c>
      <c r="GW23" s="14" t="str">
        <f t="shared" si="64"/>
        <v>神器1-2 : 7级</v>
      </c>
      <c r="GX23" s="14" t="s">
        <v>804</v>
      </c>
      <c r="GY23" s="14">
        <f t="shared" si="65"/>
        <v>2</v>
      </c>
      <c r="GZ23" s="14" t="str">
        <f t="shared" si="66"/>
        <v>神器1-2</v>
      </c>
      <c r="HA23" s="14">
        <f t="shared" si="67"/>
        <v>1</v>
      </c>
    </row>
    <row r="24" spans="10:209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8"/>
        <v>神器4-3</v>
      </c>
      <c r="AD24" s="87">
        <v>18</v>
      </c>
      <c r="AE24" s="87">
        <v>4</v>
      </c>
      <c r="AF24" s="87">
        <v>4</v>
      </c>
      <c r="AG24" s="87" t="str">
        <f t="shared" si="5"/>
        <v>神器4-4</v>
      </c>
      <c r="AH24" s="87">
        <v>2</v>
      </c>
      <c r="AI24" s="87">
        <f t="shared" si="6"/>
        <v>75</v>
      </c>
      <c r="AL24" s="87">
        <v>2</v>
      </c>
      <c r="AM24" s="87">
        <v>2</v>
      </c>
      <c r="AN24" s="87">
        <v>9</v>
      </c>
      <c r="AO24" s="144">
        <f t="shared" si="7"/>
        <v>4409</v>
      </c>
      <c r="AP24" s="144" t="s">
        <v>1219</v>
      </c>
      <c r="AQ24" s="144" t="str">
        <f t="shared" si="8"/>
        <v>神器本-2-困难-4  神器2-5</v>
      </c>
      <c r="AR24" s="87">
        <v>8</v>
      </c>
      <c r="AS24" s="87" t="s">
        <v>317</v>
      </c>
      <c r="AT24" s="87">
        <v>2500</v>
      </c>
      <c r="AU24" s="87">
        <v>1</v>
      </c>
      <c r="AV24" s="87">
        <v>1</v>
      </c>
      <c r="AW24" s="87">
        <f t="shared" si="9"/>
        <v>3</v>
      </c>
      <c r="AX24" s="14">
        <f t="shared" si="10"/>
        <v>0.25</v>
      </c>
      <c r="AY24" s="14">
        <f t="shared" si="11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>
        <f>INDEX(节奏总表!$CK$4:$CK$63,新神器!BG24)</f>
        <v>97</v>
      </c>
      <c r="BI24" s="14">
        <f t="shared" si="12"/>
        <v>4</v>
      </c>
      <c r="BJ24" s="87">
        <v>3</v>
      </c>
      <c r="BK24" s="87">
        <v>5</v>
      </c>
      <c r="BL24" s="14">
        <f t="shared" si="69"/>
        <v>0.75</v>
      </c>
      <c r="BM24" s="14">
        <f t="shared" si="69"/>
        <v>0.75</v>
      </c>
      <c r="BN24" s="14">
        <f t="shared" si="69"/>
        <v>0.5</v>
      </c>
      <c r="BO24" s="14">
        <f t="shared" si="69"/>
        <v>0.75</v>
      </c>
      <c r="BP24" s="14">
        <f t="shared" si="69"/>
        <v>0.75</v>
      </c>
      <c r="BQ24" s="14">
        <f t="shared" si="69"/>
        <v>0.5</v>
      </c>
      <c r="BR24" s="14">
        <f t="shared" si="69"/>
        <v>0.5</v>
      </c>
      <c r="BS24" s="14">
        <f t="shared" si="69"/>
        <v>0.5</v>
      </c>
      <c r="BT24" s="14">
        <f t="shared" si="69"/>
        <v>0</v>
      </c>
      <c r="BU24" s="14">
        <f t="shared" si="69"/>
        <v>0</v>
      </c>
      <c r="BV24" s="14">
        <f t="shared" si="70"/>
        <v>0</v>
      </c>
      <c r="BW24" s="14">
        <f t="shared" si="70"/>
        <v>0</v>
      </c>
      <c r="BX24" s="14">
        <f t="shared" si="70"/>
        <v>0</v>
      </c>
      <c r="BY24" s="14">
        <f t="shared" si="70"/>
        <v>0</v>
      </c>
      <c r="BZ24" s="14">
        <f t="shared" si="70"/>
        <v>5</v>
      </c>
      <c r="CA24" s="14">
        <f t="shared" si="70"/>
        <v>5</v>
      </c>
      <c r="CB24" s="14">
        <f t="shared" si="70"/>
        <v>2.625</v>
      </c>
      <c r="CC24" s="14">
        <f t="shared" si="70"/>
        <v>2.625</v>
      </c>
      <c r="CD24" s="14">
        <f t="shared" si="70"/>
        <v>1</v>
      </c>
      <c r="CE24" s="14">
        <f t="shared" si="70"/>
        <v>0.5</v>
      </c>
      <c r="CF24" s="14">
        <f t="shared" si="71"/>
        <v>0</v>
      </c>
      <c r="CG24" s="14">
        <f t="shared" si="71"/>
        <v>0</v>
      </c>
      <c r="CH24" s="14">
        <f t="shared" si="71"/>
        <v>0</v>
      </c>
      <c r="CI24" s="14">
        <f t="shared" si="71"/>
        <v>0</v>
      </c>
      <c r="CJ24" s="14">
        <f t="shared" si="71"/>
        <v>0</v>
      </c>
      <c r="CK24" s="14">
        <f t="shared" si="71"/>
        <v>0</v>
      </c>
      <c r="CL24" s="14">
        <f t="shared" si="71"/>
        <v>0</v>
      </c>
      <c r="CM24" s="14">
        <f t="shared" si="71"/>
        <v>0</v>
      </c>
      <c r="CN24" s="14">
        <f t="shared" si="71"/>
        <v>0</v>
      </c>
      <c r="CO24" s="14">
        <f t="shared" si="71"/>
        <v>0</v>
      </c>
      <c r="CP24" s="14">
        <f t="shared" si="72"/>
        <v>0</v>
      </c>
      <c r="CQ24" s="14">
        <f t="shared" si="72"/>
        <v>0</v>
      </c>
      <c r="CR24" s="14">
        <f t="shared" si="72"/>
        <v>0</v>
      </c>
      <c r="CS24" s="14">
        <f t="shared" si="72"/>
        <v>0</v>
      </c>
      <c r="CT24" s="14">
        <f t="shared" si="72"/>
        <v>0</v>
      </c>
      <c r="CU24" s="14">
        <f t="shared" si="72"/>
        <v>0</v>
      </c>
      <c r="CV24" s="14">
        <f t="shared" si="72"/>
        <v>0</v>
      </c>
      <c r="CW24" s="14">
        <f t="shared" si="72"/>
        <v>0</v>
      </c>
      <c r="CX24" s="14">
        <f t="shared" si="72"/>
        <v>0</v>
      </c>
      <c r="CY24" s="14">
        <f t="shared" si="72"/>
        <v>0</v>
      </c>
      <c r="CZ24" s="14">
        <f t="shared" si="72"/>
        <v>0</v>
      </c>
      <c r="DA24" s="14">
        <f t="shared" si="72"/>
        <v>0</v>
      </c>
      <c r="DC24" s="14">
        <f>SUM(BL$7:BL24)</f>
        <v>29.749999999999993</v>
      </c>
      <c r="DD24" s="14">
        <f>SUM(BM$7:BM24)</f>
        <v>29.749999999999993</v>
      </c>
      <c r="DE24" s="14">
        <f>SUM(BN$7:BN24)</f>
        <v>16.25</v>
      </c>
      <c r="DF24" s="14">
        <f>SUM(BO$7:BO24)</f>
        <v>30.25</v>
      </c>
      <c r="DG24" s="14">
        <f>SUM(BP$7:BP24)</f>
        <v>30.25</v>
      </c>
      <c r="DH24" s="14">
        <f>SUM(BQ$7:BQ24)</f>
        <v>16.625</v>
      </c>
      <c r="DI24" s="14">
        <f>SUM(BR$7:BR24)</f>
        <v>16.625</v>
      </c>
      <c r="DJ24" s="14">
        <f>SUM(BS$7:BS24)</f>
        <v>9.75</v>
      </c>
      <c r="DK24" s="14">
        <f>SUM(BT$7:BT24)</f>
        <v>20</v>
      </c>
      <c r="DL24" s="14">
        <f>SUM(BU$7:BU24)</f>
        <v>20</v>
      </c>
      <c r="DM24" s="14">
        <f>SUM(BV$7:BV24)</f>
        <v>10.5</v>
      </c>
      <c r="DN24" s="14">
        <f>SUM(BW$7:BW24)</f>
        <v>10.5</v>
      </c>
      <c r="DO24" s="14">
        <f>SUM(BX$7:BX24)</f>
        <v>4</v>
      </c>
      <c r="DP24" s="14">
        <f>SUM(BY$7:BY24)</f>
        <v>2</v>
      </c>
      <c r="DQ24" s="14">
        <f>SUM(BZ$7:BZ24)</f>
        <v>15</v>
      </c>
      <c r="DR24" s="14">
        <f>SUM(CA$7:CA24)</f>
        <v>15</v>
      </c>
      <c r="DS24" s="14">
        <f>SUM(CB$7:CB24)</f>
        <v>7.875</v>
      </c>
      <c r="DT24" s="14">
        <f>SUM(CC$7:CC24)</f>
        <v>7.875</v>
      </c>
      <c r="DU24" s="14">
        <f>SUM(CD$7:CD24)</f>
        <v>3</v>
      </c>
      <c r="DV24" s="14">
        <f>SUM(CE$7:CE24)</f>
        <v>1.5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3"/>
        <v>8</v>
      </c>
      <c r="EV24" s="14">
        <f t="shared" si="14"/>
        <v>11</v>
      </c>
      <c r="EW24" s="14">
        <f t="shared" si="15"/>
        <v>11</v>
      </c>
      <c r="EX24" s="14">
        <f t="shared" si="16"/>
        <v>8</v>
      </c>
      <c r="EY24" s="14">
        <f t="shared" si="17"/>
        <v>6</v>
      </c>
      <c r="EZ24" s="14">
        <f t="shared" si="18"/>
        <v>11</v>
      </c>
      <c r="FA24" s="14">
        <f t="shared" si="19"/>
        <v>11</v>
      </c>
      <c r="FB24" s="14">
        <f t="shared" si="20"/>
        <v>8</v>
      </c>
      <c r="FC24" s="14">
        <f t="shared" si="21"/>
        <v>8</v>
      </c>
      <c r="FD24" s="14">
        <f t="shared" si="22"/>
        <v>6</v>
      </c>
      <c r="FE24" s="14">
        <f t="shared" si="23"/>
        <v>2</v>
      </c>
      <c r="FF24" s="14">
        <f t="shared" si="24"/>
        <v>9</v>
      </c>
      <c r="FG24" s="14">
        <f t="shared" si="25"/>
        <v>9</v>
      </c>
      <c r="FH24" s="14">
        <f t="shared" si="26"/>
        <v>6</v>
      </c>
      <c r="FI24" s="14">
        <f t="shared" si="27"/>
        <v>6</v>
      </c>
      <c r="FJ24" s="14">
        <f t="shared" si="28"/>
        <v>3</v>
      </c>
      <c r="FK24" s="14">
        <f t="shared" si="29"/>
        <v>2</v>
      </c>
      <c r="FL24" s="14">
        <f t="shared" si="30"/>
        <v>1</v>
      </c>
      <c r="FM24" s="14">
        <f t="shared" si="31"/>
        <v>8</v>
      </c>
      <c r="FN24" s="14">
        <f t="shared" si="32"/>
        <v>8</v>
      </c>
      <c r="FO24" s="14">
        <f t="shared" si="33"/>
        <v>5</v>
      </c>
      <c r="FP24" s="14">
        <f t="shared" si="34"/>
        <v>5</v>
      </c>
      <c r="FQ24" s="14">
        <f t="shared" si="35"/>
        <v>3</v>
      </c>
      <c r="FR24" s="14">
        <f t="shared" si="36"/>
        <v>1</v>
      </c>
      <c r="FS24" s="14">
        <f t="shared" si="37"/>
        <v>0</v>
      </c>
      <c r="FT24" s="14">
        <f t="shared" si="38"/>
        <v>0</v>
      </c>
      <c r="FU24" s="14">
        <f t="shared" si="39"/>
        <v>0</v>
      </c>
      <c r="FV24" s="14">
        <f t="shared" si="40"/>
        <v>0</v>
      </c>
      <c r="FW24" s="14">
        <f t="shared" si="41"/>
        <v>0</v>
      </c>
      <c r="FX24" s="14">
        <f t="shared" si="42"/>
        <v>0</v>
      </c>
      <c r="FY24" s="14">
        <f t="shared" si="43"/>
        <v>0</v>
      </c>
      <c r="FZ24" s="14">
        <f t="shared" si="44"/>
        <v>0</v>
      </c>
      <c r="GA24" s="14">
        <f t="shared" si="45"/>
        <v>0</v>
      </c>
      <c r="GB24" s="14">
        <f t="shared" si="46"/>
        <v>0</v>
      </c>
      <c r="GC24" s="14">
        <f t="shared" si="47"/>
        <v>0</v>
      </c>
      <c r="GD24" s="14">
        <f t="shared" si="48"/>
        <v>0</v>
      </c>
      <c r="GE24" s="14">
        <f t="shared" si="49"/>
        <v>0</v>
      </c>
      <c r="GF24" s="14">
        <f t="shared" si="50"/>
        <v>0</v>
      </c>
      <c r="GG24" s="14">
        <f t="shared" si="51"/>
        <v>0</v>
      </c>
      <c r="GH24" s="14">
        <f t="shared" si="52"/>
        <v>0</v>
      </c>
      <c r="GI24" s="14">
        <f t="shared" si="53"/>
        <v>0</v>
      </c>
      <c r="GJ24" s="14">
        <f t="shared" si="54"/>
        <v>0</v>
      </c>
      <c r="GK24" s="14">
        <f t="shared" si="55"/>
        <v>0</v>
      </c>
      <c r="GL24" s="14">
        <f t="shared" si="56"/>
        <v>0</v>
      </c>
      <c r="GM24" s="14">
        <f t="shared" si="57"/>
        <v>0</v>
      </c>
      <c r="GN24" s="14">
        <f t="shared" si="58"/>
        <v>0</v>
      </c>
      <c r="GO24" s="14">
        <f t="shared" si="59"/>
        <v>0</v>
      </c>
      <c r="GP24" s="14">
        <f t="shared" si="60"/>
        <v>0</v>
      </c>
      <c r="GQ24" s="14">
        <f t="shared" si="61"/>
        <v>0</v>
      </c>
      <c r="GT24" s="91">
        <v>18</v>
      </c>
      <c r="GU24" s="14">
        <f t="shared" si="62"/>
        <v>2</v>
      </c>
      <c r="GV24" s="14">
        <f t="shared" si="63"/>
        <v>1606004</v>
      </c>
      <c r="GW24" s="14" t="str">
        <f t="shared" si="64"/>
        <v>神器1-2 : 8级</v>
      </c>
      <c r="GX24" s="14" t="s">
        <v>804</v>
      </c>
      <c r="GY24" s="14">
        <f t="shared" si="65"/>
        <v>3</v>
      </c>
      <c r="GZ24" s="14" t="str">
        <f t="shared" si="66"/>
        <v>神器1-2</v>
      </c>
      <c r="HA24" s="14">
        <f t="shared" si="67"/>
        <v>1</v>
      </c>
    </row>
    <row r="25" spans="10:209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8"/>
        <v>神器4-4</v>
      </c>
      <c r="AD25" s="87">
        <v>19</v>
      </c>
      <c r="AE25" s="87">
        <v>4</v>
      </c>
      <c r="AF25" s="87">
        <v>5</v>
      </c>
      <c r="AG25" s="87" t="str">
        <f t="shared" si="5"/>
        <v>神器4-5</v>
      </c>
      <c r="AH25" s="87">
        <v>3</v>
      </c>
      <c r="AI25" s="87">
        <f t="shared" si="6"/>
        <v>175</v>
      </c>
      <c r="AL25" s="87">
        <v>3</v>
      </c>
      <c r="AM25" s="87">
        <v>1</v>
      </c>
      <c r="AN25" s="87">
        <v>10</v>
      </c>
      <c r="AO25" s="144">
        <f t="shared" si="7"/>
        <v>4410</v>
      </c>
      <c r="AP25" s="144" t="s">
        <v>1212</v>
      </c>
      <c r="AQ25" s="144" t="str">
        <f t="shared" si="8"/>
        <v>神器本-3-普通-1  神器1-1</v>
      </c>
      <c r="AR25" s="87">
        <v>1</v>
      </c>
      <c r="AS25" s="87" t="s">
        <v>310</v>
      </c>
      <c r="AT25" s="87">
        <v>1500</v>
      </c>
      <c r="AU25" s="87">
        <v>1</v>
      </c>
      <c r="AV25" s="87">
        <v>1</v>
      </c>
      <c r="AW25" s="87">
        <f t="shared" si="9"/>
        <v>1</v>
      </c>
      <c r="AX25" s="14">
        <f t="shared" si="10"/>
        <v>0.15</v>
      </c>
      <c r="AY25" s="14">
        <f t="shared" si="11"/>
        <v>1.5</v>
      </c>
      <c r="BG25" s="87">
        <v>19</v>
      </c>
      <c r="BH25" s="14">
        <f>INDEX(节奏总表!$CK$4:$CK$63,新神器!BG25)</f>
        <v>99</v>
      </c>
      <c r="BI25" s="14">
        <f t="shared" si="12"/>
        <v>4</v>
      </c>
      <c r="BJ25" s="87">
        <v>3</v>
      </c>
      <c r="BK25" s="87">
        <v>5</v>
      </c>
      <c r="BL25" s="14">
        <f t="shared" si="69"/>
        <v>0.75</v>
      </c>
      <c r="BM25" s="14">
        <f t="shared" si="69"/>
        <v>0.75</v>
      </c>
      <c r="BN25" s="14">
        <f t="shared" si="69"/>
        <v>0.5</v>
      </c>
      <c r="BO25" s="14">
        <f t="shared" si="69"/>
        <v>0.75</v>
      </c>
      <c r="BP25" s="14">
        <f t="shared" si="69"/>
        <v>0.75</v>
      </c>
      <c r="BQ25" s="14">
        <f t="shared" si="69"/>
        <v>0.5</v>
      </c>
      <c r="BR25" s="14">
        <f t="shared" si="69"/>
        <v>0.5</v>
      </c>
      <c r="BS25" s="14">
        <f t="shared" si="69"/>
        <v>0.5</v>
      </c>
      <c r="BT25" s="14">
        <f t="shared" si="69"/>
        <v>0</v>
      </c>
      <c r="BU25" s="14">
        <f t="shared" si="69"/>
        <v>0</v>
      </c>
      <c r="BV25" s="14">
        <f t="shared" si="70"/>
        <v>0</v>
      </c>
      <c r="BW25" s="14">
        <f t="shared" si="70"/>
        <v>0</v>
      </c>
      <c r="BX25" s="14">
        <f t="shared" si="70"/>
        <v>0</v>
      </c>
      <c r="BY25" s="14">
        <f t="shared" si="70"/>
        <v>0</v>
      </c>
      <c r="BZ25" s="14">
        <f t="shared" si="70"/>
        <v>5</v>
      </c>
      <c r="CA25" s="14">
        <f t="shared" si="70"/>
        <v>5</v>
      </c>
      <c r="CB25" s="14">
        <f t="shared" si="70"/>
        <v>2.625</v>
      </c>
      <c r="CC25" s="14">
        <f t="shared" si="70"/>
        <v>2.625</v>
      </c>
      <c r="CD25" s="14">
        <f t="shared" si="70"/>
        <v>1</v>
      </c>
      <c r="CE25" s="14">
        <f t="shared" si="70"/>
        <v>0.5</v>
      </c>
      <c r="CF25" s="14">
        <f t="shared" si="71"/>
        <v>0</v>
      </c>
      <c r="CG25" s="14">
        <f t="shared" si="71"/>
        <v>0</v>
      </c>
      <c r="CH25" s="14">
        <f t="shared" si="71"/>
        <v>0</v>
      </c>
      <c r="CI25" s="14">
        <f t="shared" si="71"/>
        <v>0</v>
      </c>
      <c r="CJ25" s="14">
        <f t="shared" si="71"/>
        <v>0</v>
      </c>
      <c r="CK25" s="14">
        <f t="shared" si="71"/>
        <v>0</v>
      </c>
      <c r="CL25" s="14">
        <f t="shared" si="71"/>
        <v>0</v>
      </c>
      <c r="CM25" s="14">
        <f t="shared" si="71"/>
        <v>0</v>
      </c>
      <c r="CN25" s="14">
        <f t="shared" si="71"/>
        <v>0</v>
      </c>
      <c r="CO25" s="14">
        <f t="shared" si="71"/>
        <v>0</v>
      </c>
      <c r="CP25" s="14">
        <f t="shared" si="72"/>
        <v>0</v>
      </c>
      <c r="CQ25" s="14">
        <f t="shared" si="72"/>
        <v>0</v>
      </c>
      <c r="CR25" s="14">
        <f t="shared" si="72"/>
        <v>0</v>
      </c>
      <c r="CS25" s="14">
        <f t="shared" si="72"/>
        <v>0</v>
      </c>
      <c r="CT25" s="14">
        <f t="shared" si="72"/>
        <v>0</v>
      </c>
      <c r="CU25" s="14">
        <f t="shared" si="72"/>
        <v>0</v>
      </c>
      <c r="CV25" s="14">
        <f t="shared" si="72"/>
        <v>0</v>
      </c>
      <c r="CW25" s="14">
        <f t="shared" si="72"/>
        <v>0</v>
      </c>
      <c r="CX25" s="14">
        <f t="shared" si="72"/>
        <v>0</v>
      </c>
      <c r="CY25" s="14">
        <f t="shared" si="72"/>
        <v>0</v>
      </c>
      <c r="CZ25" s="14">
        <f t="shared" si="72"/>
        <v>0</v>
      </c>
      <c r="DA25" s="14">
        <f t="shared" si="72"/>
        <v>0</v>
      </c>
      <c r="DC25" s="14">
        <f>SUM(BL$7:BL25)</f>
        <v>30.499999999999993</v>
      </c>
      <c r="DD25" s="14">
        <f>SUM(BM$7:BM25)</f>
        <v>30.499999999999993</v>
      </c>
      <c r="DE25" s="14">
        <f>SUM(BN$7:BN25)</f>
        <v>16.75</v>
      </c>
      <c r="DF25" s="14">
        <f>SUM(BO$7:BO25)</f>
        <v>31</v>
      </c>
      <c r="DG25" s="14">
        <f>SUM(BP$7:BP25)</f>
        <v>31</v>
      </c>
      <c r="DH25" s="14">
        <f>SUM(BQ$7:BQ25)</f>
        <v>17.125</v>
      </c>
      <c r="DI25" s="14">
        <f>SUM(BR$7:BR25)</f>
        <v>17.125</v>
      </c>
      <c r="DJ25" s="14">
        <f>SUM(BS$7:BS25)</f>
        <v>10.25</v>
      </c>
      <c r="DK25" s="14">
        <f>SUM(BT$7:BT25)</f>
        <v>20</v>
      </c>
      <c r="DL25" s="14">
        <f>SUM(BU$7:BU25)</f>
        <v>20</v>
      </c>
      <c r="DM25" s="14">
        <f>SUM(BV$7:BV25)</f>
        <v>10.5</v>
      </c>
      <c r="DN25" s="14">
        <f>SUM(BW$7:BW25)</f>
        <v>10.5</v>
      </c>
      <c r="DO25" s="14">
        <f>SUM(BX$7:BX25)</f>
        <v>4</v>
      </c>
      <c r="DP25" s="14">
        <f>SUM(BY$7:BY25)</f>
        <v>2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3"/>
        <v>8</v>
      </c>
      <c r="EV25" s="14">
        <f t="shared" si="14"/>
        <v>11</v>
      </c>
      <c r="EW25" s="14">
        <f t="shared" si="15"/>
        <v>11</v>
      </c>
      <c r="EX25" s="14">
        <f t="shared" si="16"/>
        <v>8</v>
      </c>
      <c r="EY25" s="14">
        <f t="shared" si="17"/>
        <v>6</v>
      </c>
      <c r="EZ25" s="14">
        <f t="shared" si="18"/>
        <v>11</v>
      </c>
      <c r="FA25" s="14">
        <f t="shared" si="19"/>
        <v>11</v>
      </c>
      <c r="FB25" s="14">
        <f t="shared" si="20"/>
        <v>8</v>
      </c>
      <c r="FC25" s="14">
        <f t="shared" si="21"/>
        <v>8</v>
      </c>
      <c r="FD25" s="14">
        <f t="shared" si="22"/>
        <v>6</v>
      </c>
      <c r="FE25" s="14">
        <f t="shared" si="23"/>
        <v>2</v>
      </c>
      <c r="FF25" s="14">
        <f t="shared" si="24"/>
        <v>9</v>
      </c>
      <c r="FG25" s="14">
        <f t="shared" si="25"/>
        <v>9</v>
      </c>
      <c r="FH25" s="14">
        <f t="shared" si="26"/>
        <v>6</v>
      </c>
      <c r="FI25" s="14">
        <f t="shared" si="27"/>
        <v>6</v>
      </c>
      <c r="FJ25" s="14">
        <f t="shared" si="28"/>
        <v>3</v>
      </c>
      <c r="FK25" s="14">
        <f t="shared" si="29"/>
        <v>2</v>
      </c>
      <c r="FL25" s="14">
        <f t="shared" si="30"/>
        <v>2</v>
      </c>
      <c r="FM25" s="14">
        <f t="shared" si="31"/>
        <v>9</v>
      </c>
      <c r="FN25" s="14">
        <f t="shared" si="32"/>
        <v>9</v>
      </c>
      <c r="FO25" s="14">
        <f t="shared" si="33"/>
        <v>6</v>
      </c>
      <c r="FP25" s="14">
        <f t="shared" si="34"/>
        <v>6</v>
      </c>
      <c r="FQ25" s="14">
        <f t="shared" si="35"/>
        <v>3</v>
      </c>
      <c r="FR25" s="14">
        <f t="shared" si="36"/>
        <v>2</v>
      </c>
      <c r="FS25" s="14">
        <f t="shared" si="37"/>
        <v>0</v>
      </c>
      <c r="FT25" s="14">
        <f t="shared" si="38"/>
        <v>0</v>
      </c>
      <c r="FU25" s="14">
        <f t="shared" si="39"/>
        <v>0</v>
      </c>
      <c r="FV25" s="14">
        <f t="shared" si="40"/>
        <v>0</v>
      </c>
      <c r="FW25" s="14">
        <f t="shared" si="41"/>
        <v>0</v>
      </c>
      <c r="FX25" s="14">
        <f t="shared" si="42"/>
        <v>0</v>
      </c>
      <c r="FY25" s="14">
        <f t="shared" si="43"/>
        <v>0</v>
      </c>
      <c r="FZ25" s="14">
        <f t="shared" si="44"/>
        <v>0</v>
      </c>
      <c r="GA25" s="14">
        <f t="shared" si="45"/>
        <v>0</v>
      </c>
      <c r="GB25" s="14">
        <f t="shared" si="46"/>
        <v>0</v>
      </c>
      <c r="GC25" s="14">
        <f t="shared" si="47"/>
        <v>0</v>
      </c>
      <c r="GD25" s="14">
        <f t="shared" si="48"/>
        <v>0</v>
      </c>
      <c r="GE25" s="14">
        <f t="shared" si="49"/>
        <v>0</v>
      </c>
      <c r="GF25" s="14">
        <f t="shared" si="50"/>
        <v>0</v>
      </c>
      <c r="GG25" s="14">
        <f t="shared" si="51"/>
        <v>0</v>
      </c>
      <c r="GH25" s="14">
        <f t="shared" si="52"/>
        <v>0</v>
      </c>
      <c r="GI25" s="14">
        <f t="shared" si="53"/>
        <v>0</v>
      </c>
      <c r="GJ25" s="14">
        <f t="shared" si="54"/>
        <v>0</v>
      </c>
      <c r="GK25" s="14">
        <f t="shared" si="55"/>
        <v>0</v>
      </c>
      <c r="GL25" s="14">
        <f t="shared" si="56"/>
        <v>0</v>
      </c>
      <c r="GM25" s="14">
        <f t="shared" si="57"/>
        <v>0</v>
      </c>
      <c r="GN25" s="14">
        <f t="shared" si="58"/>
        <v>0</v>
      </c>
      <c r="GO25" s="14">
        <f t="shared" si="59"/>
        <v>0</v>
      </c>
      <c r="GP25" s="14">
        <f t="shared" si="60"/>
        <v>0</v>
      </c>
      <c r="GQ25" s="14">
        <f t="shared" si="61"/>
        <v>0</v>
      </c>
      <c r="GT25" s="91">
        <v>19</v>
      </c>
      <c r="GU25" s="14">
        <f t="shared" si="62"/>
        <v>2</v>
      </c>
      <c r="GV25" s="14">
        <f t="shared" si="63"/>
        <v>1606004</v>
      </c>
      <c r="GW25" s="14" t="str">
        <f t="shared" si="64"/>
        <v>神器1-2 : 1级</v>
      </c>
      <c r="GX25" s="14" t="s">
        <v>804</v>
      </c>
      <c r="GY25" s="14">
        <f t="shared" si="65"/>
        <v>4</v>
      </c>
      <c r="GZ25" s="14" t="str">
        <f t="shared" si="66"/>
        <v>神器1-2</v>
      </c>
      <c r="HA25" s="14">
        <f t="shared" si="67"/>
        <v>2</v>
      </c>
    </row>
    <row r="26" spans="10:209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8"/>
        <v>神器4-5</v>
      </c>
      <c r="AD26" s="87">
        <v>20</v>
      </c>
      <c r="AE26" s="87">
        <v>4</v>
      </c>
      <c r="AF26" s="87">
        <v>6</v>
      </c>
      <c r="AG26" s="87" t="str">
        <f t="shared" si="5"/>
        <v>神器4-6</v>
      </c>
      <c r="AH26" s="87">
        <v>4</v>
      </c>
      <c r="AI26" s="87">
        <f t="shared" si="6"/>
        <v>375</v>
      </c>
      <c r="AL26" s="87">
        <v>3</v>
      </c>
      <c r="AM26" s="87">
        <v>1</v>
      </c>
      <c r="AN26" s="87">
        <v>10</v>
      </c>
      <c r="AO26" s="144">
        <f t="shared" si="7"/>
        <v>4410</v>
      </c>
      <c r="AP26" s="144" t="s">
        <v>1212</v>
      </c>
      <c r="AQ26" s="144" t="str">
        <f t="shared" si="8"/>
        <v>神器本-3-普通-1  神器1-2</v>
      </c>
      <c r="AR26" s="87">
        <v>2</v>
      </c>
      <c r="AS26" s="87" t="s">
        <v>311</v>
      </c>
      <c r="AT26" s="87">
        <v>1500</v>
      </c>
      <c r="AU26" s="87">
        <v>1</v>
      </c>
      <c r="AV26" s="87">
        <v>1</v>
      </c>
      <c r="AW26" s="87">
        <f t="shared" si="9"/>
        <v>1</v>
      </c>
      <c r="AX26" s="14">
        <f t="shared" si="10"/>
        <v>0.15</v>
      </c>
      <c r="AY26" s="14">
        <f t="shared" si="11"/>
        <v>1.5</v>
      </c>
      <c r="BG26" s="87">
        <v>20</v>
      </c>
      <c r="BH26" s="14">
        <f>INDEX(节奏总表!$CK$4:$CK$63,新神器!BG26)</f>
        <v>101</v>
      </c>
      <c r="BI26" s="14">
        <f t="shared" si="12"/>
        <v>4</v>
      </c>
      <c r="BJ26" s="87">
        <v>3</v>
      </c>
      <c r="BK26" s="87">
        <v>5</v>
      </c>
      <c r="BL26" s="14">
        <f t="shared" si="69"/>
        <v>0.75</v>
      </c>
      <c r="BM26" s="14">
        <f t="shared" si="69"/>
        <v>0.75</v>
      </c>
      <c r="BN26" s="14">
        <f t="shared" si="69"/>
        <v>0.5</v>
      </c>
      <c r="BO26" s="14">
        <f t="shared" si="69"/>
        <v>0.75</v>
      </c>
      <c r="BP26" s="14">
        <f t="shared" si="69"/>
        <v>0.75</v>
      </c>
      <c r="BQ26" s="14">
        <f t="shared" si="69"/>
        <v>0.5</v>
      </c>
      <c r="BR26" s="14">
        <f t="shared" si="69"/>
        <v>0.5</v>
      </c>
      <c r="BS26" s="14">
        <f t="shared" si="69"/>
        <v>0.5</v>
      </c>
      <c r="BT26" s="14">
        <f t="shared" si="69"/>
        <v>0</v>
      </c>
      <c r="BU26" s="14">
        <f t="shared" si="69"/>
        <v>0</v>
      </c>
      <c r="BV26" s="14">
        <f t="shared" si="70"/>
        <v>0</v>
      </c>
      <c r="BW26" s="14">
        <f t="shared" si="70"/>
        <v>0</v>
      </c>
      <c r="BX26" s="14">
        <f t="shared" si="70"/>
        <v>0</v>
      </c>
      <c r="BY26" s="14">
        <f t="shared" si="70"/>
        <v>0</v>
      </c>
      <c r="BZ26" s="14">
        <f t="shared" si="70"/>
        <v>5</v>
      </c>
      <c r="CA26" s="14">
        <f t="shared" si="70"/>
        <v>5</v>
      </c>
      <c r="CB26" s="14">
        <f t="shared" si="70"/>
        <v>2.625</v>
      </c>
      <c r="CC26" s="14">
        <f t="shared" si="70"/>
        <v>2.625</v>
      </c>
      <c r="CD26" s="14">
        <f t="shared" si="70"/>
        <v>1</v>
      </c>
      <c r="CE26" s="14">
        <f t="shared" si="70"/>
        <v>0.5</v>
      </c>
      <c r="CF26" s="14">
        <f t="shared" si="71"/>
        <v>0</v>
      </c>
      <c r="CG26" s="14">
        <f t="shared" si="71"/>
        <v>0</v>
      </c>
      <c r="CH26" s="14">
        <f t="shared" si="71"/>
        <v>0</v>
      </c>
      <c r="CI26" s="14">
        <f t="shared" si="71"/>
        <v>0</v>
      </c>
      <c r="CJ26" s="14">
        <f t="shared" si="71"/>
        <v>0</v>
      </c>
      <c r="CK26" s="14">
        <f t="shared" si="71"/>
        <v>0</v>
      </c>
      <c r="CL26" s="14">
        <f t="shared" si="71"/>
        <v>0</v>
      </c>
      <c r="CM26" s="14">
        <f t="shared" si="71"/>
        <v>0</v>
      </c>
      <c r="CN26" s="14">
        <f t="shared" si="71"/>
        <v>0</v>
      </c>
      <c r="CO26" s="14">
        <f t="shared" si="71"/>
        <v>0</v>
      </c>
      <c r="CP26" s="14">
        <f t="shared" si="72"/>
        <v>0</v>
      </c>
      <c r="CQ26" s="14">
        <f t="shared" si="72"/>
        <v>0</v>
      </c>
      <c r="CR26" s="14">
        <f t="shared" si="72"/>
        <v>0</v>
      </c>
      <c r="CS26" s="14">
        <f t="shared" si="72"/>
        <v>0</v>
      </c>
      <c r="CT26" s="14">
        <f t="shared" si="72"/>
        <v>0</v>
      </c>
      <c r="CU26" s="14">
        <f t="shared" si="72"/>
        <v>0</v>
      </c>
      <c r="CV26" s="14">
        <f t="shared" si="72"/>
        <v>0</v>
      </c>
      <c r="CW26" s="14">
        <f t="shared" si="72"/>
        <v>0</v>
      </c>
      <c r="CX26" s="14">
        <f t="shared" si="72"/>
        <v>0</v>
      </c>
      <c r="CY26" s="14">
        <f t="shared" si="72"/>
        <v>0</v>
      </c>
      <c r="CZ26" s="14">
        <f t="shared" si="72"/>
        <v>0</v>
      </c>
      <c r="DA26" s="14">
        <f t="shared" si="72"/>
        <v>0</v>
      </c>
      <c r="DC26" s="14">
        <f>SUM(BL$7:BL26)</f>
        <v>31.249999999999993</v>
      </c>
      <c r="DD26" s="14">
        <f>SUM(BM$7:BM26)</f>
        <v>31.249999999999993</v>
      </c>
      <c r="DE26" s="14">
        <f>SUM(BN$7:BN26)</f>
        <v>17.25</v>
      </c>
      <c r="DF26" s="14">
        <f>SUM(BO$7:BO26)</f>
        <v>31.75</v>
      </c>
      <c r="DG26" s="14">
        <f>SUM(BP$7:BP26)</f>
        <v>31.75</v>
      </c>
      <c r="DH26" s="14">
        <f>SUM(BQ$7:BQ26)</f>
        <v>17.625</v>
      </c>
      <c r="DI26" s="14">
        <f>SUM(BR$7:BR26)</f>
        <v>17.625</v>
      </c>
      <c r="DJ26" s="14">
        <f>SUM(BS$7:BS26)</f>
        <v>10.75</v>
      </c>
      <c r="DK26" s="14">
        <f>SUM(BT$7:BT26)</f>
        <v>20</v>
      </c>
      <c r="DL26" s="14">
        <f>SUM(BU$7:BU26)</f>
        <v>20</v>
      </c>
      <c r="DM26" s="14">
        <f>SUM(BV$7:BV26)</f>
        <v>10.5</v>
      </c>
      <c r="DN26" s="14">
        <f>SUM(BW$7:BW26)</f>
        <v>10.5</v>
      </c>
      <c r="DO26" s="14">
        <f>SUM(BX$7:BX26)</f>
        <v>4</v>
      </c>
      <c r="DP26" s="14">
        <f>SUM(BY$7:BY26)</f>
        <v>2</v>
      </c>
      <c r="DQ26" s="14">
        <f>SUM(BZ$7:BZ26)</f>
        <v>25</v>
      </c>
      <c r="DR26" s="14">
        <f>SUM(CA$7:CA26)</f>
        <v>25</v>
      </c>
      <c r="DS26" s="14">
        <f>SUM(CB$7:CB26)</f>
        <v>13.125</v>
      </c>
      <c r="DT26" s="14">
        <f>SUM(CC$7:CC26)</f>
        <v>13.125</v>
      </c>
      <c r="DU26" s="14">
        <f>SUM(CD$7:CD26)</f>
        <v>5</v>
      </c>
      <c r="DV26" s="14">
        <f>SUM(CE$7:CE26)</f>
        <v>2.5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3"/>
        <v>8</v>
      </c>
      <c r="EV26" s="14">
        <f t="shared" si="14"/>
        <v>11</v>
      </c>
      <c r="EW26" s="14">
        <f t="shared" si="15"/>
        <v>11</v>
      </c>
      <c r="EX26" s="14">
        <f t="shared" si="16"/>
        <v>8</v>
      </c>
      <c r="EY26" s="14">
        <f t="shared" si="17"/>
        <v>6</v>
      </c>
      <c r="EZ26" s="14">
        <f t="shared" si="18"/>
        <v>11</v>
      </c>
      <c r="FA26" s="14">
        <f t="shared" si="19"/>
        <v>11</v>
      </c>
      <c r="FB26" s="14">
        <f t="shared" si="20"/>
        <v>8</v>
      </c>
      <c r="FC26" s="14">
        <f t="shared" si="21"/>
        <v>8</v>
      </c>
      <c r="FD26" s="14">
        <f t="shared" si="22"/>
        <v>6</v>
      </c>
      <c r="FE26" s="14">
        <f t="shared" si="23"/>
        <v>2</v>
      </c>
      <c r="FF26" s="14">
        <f t="shared" si="24"/>
        <v>9</v>
      </c>
      <c r="FG26" s="14">
        <f t="shared" si="25"/>
        <v>9</v>
      </c>
      <c r="FH26" s="14">
        <f t="shared" si="26"/>
        <v>6</v>
      </c>
      <c r="FI26" s="14">
        <f t="shared" si="27"/>
        <v>6</v>
      </c>
      <c r="FJ26" s="14">
        <f t="shared" si="28"/>
        <v>3</v>
      </c>
      <c r="FK26" s="14">
        <f t="shared" si="29"/>
        <v>2</v>
      </c>
      <c r="FL26" s="14">
        <f t="shared" si="30"/>
        <v>2</v>
      </c>
      <c r="FM26" s="14">
        <f t="shared" si="31"/>
        <v>10</v>
      </c>
      <c r="FN26" s="14">
        <f t="shared" si="32"/>
        <v>10</v>
      </c>
      <c r="FO26" s="14">
        <f t="shared" si="33"/>
        <v>7</v>
      </c>
      <c r="FP26" s="14">
        <f t="shared" si="34"/>
        <v>7</v>
      </c>
      <c r="FQ26" s="14">
        <f t="shared" si="35"/>
        <v>4</v>
      </c>
      <c r="FR26" s="14">
        <f t="shared" si="36"/>
        <v>2</v>
      </c>
      <c r="FS26" s="14">
        <f t="shared" si="37"/>
        <v>0</v>
      </c>
      <c r="FT26" s="14">
        <f t="shared" si="38"/>
        <v>0</v>
      </c>
      <c r="FU26" s="14">
        <f t="shared" si="39"/>
        <v>0</v>
      </c>
      <c r="FV26" s="14">
        <f t="shared" si="40"/>
        <v>0</v>
      </c>
      <c r="FW26" s="14">
        <f t="shared" si="41"/>
        <v>0</v>
      </c>
      <c r="FX26" s="14">
        <f t="shared" si="42"/>
        <v>0</v>
      </c>
      <c r="FY26" s="14">
        <f t="shared" si="43"/>
        <v>0</v>
      </c>
      <c r="FZ26" s="14">
        <f t="shared" si="44"/>
        <v>0</v>
      </c>
      <c r="GA26" s="14">
        <f t="shared" si="45"/>
        <v>0</v>
      </c>
      <c r="GB26" s="14">
        <f t="shared" si="46"/>
        <v>0</v>
      </c>
      <c r="GC26" s="14">
        <f t="shared" si="47"/>
        <v>0</v>
      </c>
      <c r="GD26" s="14">
        <f t="shared" si="48"/>
        <v>0</v>
      </c>
      <c r="GE26" s="14">
        <f t="shared" si="49"/>
        <v>0</v>
      </c>
      <c r="GF26" s="14">
        <f t="shared" si="50"/>
        <v>0</v>
      </c>
      <c r="GG26" s="14">
        <f t="shared" si="51"/>
        <v>0</v>
      </c>
      <c r="GH26" s="14">
        <f t="shared" si="52"/>
        <v>0</v>
      </c>
      <c r="GI26" s="14">
        <f t="shared" si="53"/>
        <v>0</v>
      </c>
      <c r="GJ26" s="14">
        <f t="shared" si="54"/>
        <v>0</v>
      </c>
      <c r="GK26" s="14">
        <f t="shared" si="55"/>
        <v>0</v>
      </c>
      <c r="GL26" s="14">
        <f t="shared" si="56"/>
        <v>0</v>
      </c>
      <c r="GM26" s="14">
        <f t="shared" si="57"/>
        <v>0</v>
      </c>
      <c r="GN26" s="14">
        <f t="shared" si="58"/>
        <v>0</v>
      </c>
      <c r="GO26" s="14">
        <f t="shared" si="59"/>
        <v>0</v>
      </c>
      <c r="GP26" s="14">
        <f t="shared" si="60"/>
        <v>0</v>
      </c>
      <c r="GQ26" s="14">
        <f t="shared" si="61"/>
        <v>0</v>
      </c>
      <c r="GT26" s="91">
        <v>20</v>
      </c>
      <c r="GU26" s="14">
        <f t="shared" si="62"/>
        <v>2</v>
      </c>
      <c r="GV26" s="14">
        <f t="shared" si="63"/>
        <v>1606004</v>
      </c>
      <c r="GW26" s="14" t="str">
        <f t="shared" si="64"/>
        <v>神器1-2 : 2级</v>
      </c>
      <c r="GX26" s="14" t="s">
        <v>804</v>
      </c>
      <c r="GY26" s="14">
        <f t="shared" si="65"/>
        <v>5</v>
      </c>
      <c r="GZ26" s="14" t="str">
        <f t="shared" si="66"/>
        <v>神器1-2</v>
      </c>
      <c r="HA26" s="14">
        <f t="shared" si="67"/>
        <v>2</v>
      </c>
    </row>
    <row r="27" spans="10:209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8"/>
        <v>神器4-6</v>
      </c>
      <c r="AD27" s="87">
        <v>21</v>
      </c>
      <c r="AE27" s="87">
        <v>5</v>
      </c>
      <c r="AF27" s="87">
        <v>1</v>
      </c>
      <c r="AG27" s="87" t="str">
        <f t="shared" si="5"/>
        <v>神器5-1</v>
      </c>
      <c r="AH27" s="87">
        <v>1</v>
      </c>
      <c r="AI27" s="87">
        <f t="shared" si="6"/>
        <v>30</v>
      </c>
      <c r="AL27" s="87">
        <v>3</v>
      </c>
      <c r="AM27" s="87">
        <v>1</v>
      </c>
      <c r="AN27" s="87">
        <v>10</v>
      </c>
      <c r="AO27" s="144">
        <f t="shared" si="7"/>
        <v>4410</v>
      </c>
      <c r="AP27" s="144" t="s">
        <v>1212</v>
      </c>
      <c r="AQ27" s="144" t="str">
        <f t="shared" si="8"/>
        <v>神器本-3-普通-1  神器1-3</v>
      </c>
      <c r="AR27" s="87">
        <v>3</v>
      </c>
      <c r="AS27" s="87" t="s">
        <v>312</v>
      </c>
      <c r="AT27" s="87">
        <v>1000</v>
      </c>
      <c r="AU27" s="87">
        <v>1</v>
      </c>
      <c r="AV27" s="87">
        <v>1</v>
      </c>
      <c r="AW27" s="87">
        <f t="shared" si="9"/>
        <v>2</v>
      </c>
      <c r="AX27" s="14">
        <f t="shared" si="10"/>
        <v>0.1</v>
      </c>
      <c r="AY27" s="14">
        <f t="shared" si="11"/>
        <v>3</v>
      </c>
      <c r="BG27" s="87">
        <v>21</v>
      </c>
      <c r="BH27" s="14">
        <f>INDEX(节奏总表!$CK$4:$CK$63,新神器!BG27)</f>
        <v>103</v>
      </c>
      <c r="BI27" s="14">
        <f t="shared" si="12"/>
        <v>5</v>
      </c>
      <c r="BJ27" s="87">
        <v>3</v>
      </c>
      <c r="BK27" s="87">
        <v>5</v>
      </c>
      <c r="BL27" s="14">
        <f t="shared" ref="BL27:BU36" si="73">SUMIFS($AX$7:$AX$301,$AL$7:$AL$301,"="&amp;$BI27,$AM$7:$AM$301,"="&amp;$BJ27,$AR$7:$AR$301,"="&amp;BL$2)*$BK27</f>
        <v>0.75</v>
      </c>
      <c r="BM27" s="14">
        <f t="shared" si="73"/>
        <v>0.75</v>
      </c>
      <c r="BN27" s="14">
        <f t="shared" si="73"/>
        <v>0.5</v>
      </c>
      <c r="BO27" s="14">
        <f t="shared" si="73"/>
        <v>0.75</v>
      </c>
      <c r="BP27" s="14">
        <f t="shared" si="73"/>
        <v>0.75</v>
      </c>
      <c r="BQ27" s="14">
        <f t="shared" si="73"/>
        <v>0.5</v>
      </c>
      <c r="BR27" s="14">
        <f t="shared" si="73"/>
        <v>0.5</v>
      </c>
      <c r="BS27" s="14">
        <f t="shared" si="73"/>
        <v>0.5</v>
      </c>
      <c r="BT27" s="14">
        <f t="shared" si="73"/>
        <v>0</v>
      </c>
      <c r="BU27" s="14">
        <f t="shared" si="73"/>
        <v>0</v>
      </c>
      <c r="BV27" s="14">
        <f t="shared" ref="BV27:CE36" si="74">SUMIFS($AX$7:$AX$301,$AL$7:$AL$301,"="&amp;$BI27,$AM$7:$AM$301,"="&amp;$BJ27,$AR$7:$AR$301,"="&amp;BV$2)*$BK27</f>
        <v>0</v>
      </c>
      <c r="BW27" s="14">
        <f t="shared" si="74"/>
        <v>0</v>
      </c>
      <c r="BX27" s="14">
        <f t="shared" si="74"/>
        <v>0</v>
      </c>
      <c r="BY27" s="14">
        <f t="shared" si="74"/>
        <v>0</v>
      </c>
      <c r="BZ27" s="14">
        <f t="shared" si="74"/>
        <v>0</v>
      </c>
      <c r="CA27" s="14">
        <f t="shared" si="74"/>
        <v>0</v>
      </c>
      <c r="CB27" s="14">
        <f t="shared" si="74"/>
        <v>0</v>
      </c>
      <c r="CC27" s="14">
        <f t="shared" si="74"/>
        <v>0</v>
      </c>
      <c r="CD27" s="14">
        <f t="shared" si="74"/>
        <v>0</v>
      </c>
      <c r="CE27" s="14">
        <f t="shared" si="74"/>
        <v>0</v>
      </c>
      <c r="CF27" s="14">
        <f t="shared" ref="CF27:CO36" si="75">SUMIFS($AX$7:$AX$301,$AL$7:$AL$301,"="&amp;$BI27,$AM$7:$AM$301,"="&amp;$BJ27,$AR$7:$AR$301,"="&amp;CF$2)*$BK27</f>
        <v>5</v>
      </c>
      <c r="CG27" s="14">
        <f t="shared" si="75"/>
        <v>5</v>
      </c>
      <c r="CH27" s="14">
        <f t="shared" si="75"/>
        <v>2.625</v>
      </c>
      <c r="CI27" s="14">
        <f t="shared" si="75"/>
        <v>2.625</v>
      </c>
      <c r="CJ27" s="14">
        <f t="shared" si="75"/>
        <v>1</v>
      </c>
      <c r="CK27" s="14">
        <f t="shared" si="75"/>
        <v>0.5</v>
      </c>
      <c r="CL27" s="14">
        <f t="shared" si="75"/>
        <v>0</v>
      </c>
      <c r="CM27" s="14">
        <f t="shared" si="75"/>
        <v>0</v>
      </c>
      <c r="CN27" s="14">
        <f t="shared" si="75"/>
        <v>0</v>
      </c>
      <c r="CO27" s="14">
        <f t="shared" si="75"/>
        <v>0</v>
      </c>
      <c r="CP27" s="14">
        <f t="shared" ref="CP27:DA36" si="76">SUMIFS($AX$7:$AX$301,$AL$7:$AL$301,"="&amp;$BI27,$AM$7:$AM$301,"="&amp;$BJ27,$AR$7:$AR$301,"="&amp;CP$2)*$BK27</f>
        <v>0</v>
      </c>
      <c r="CQ27" s="14">
        <f t="shared" si="76"/>
        <v>0</v>
      </c>
      <c r="CR27" s="14">
        <f t="shared" si="76"/>
        <v>0</v>
      </c>
      <c r="CS27" s="14">
        <f t="shared" si="76"/>
        <v>0</v>
      </c>
      <c r="CT27" s="14">
        <f t="shared" si="76"/>
        <v>0</v>
      </c>
      <c r="CU27" s="14">
        <f t="shared" si="76"/>
        <v>0</v>
      </c>
      <c r="CV27" s="14">
        <f t="shared" si="76"/>
        <v>0</v>
      </c>
      <c r="CW27" s="14">
        <f t="shared" si="76"/>
        <v>0</v>
      </c>
      <c r="CX27" s="14">
        <f t="shared" si="76"/>
        <v>0</v>
      </c>
      <c r="CY27" s="14">
        <f t="shared" si="76"/>
        <v>0</v>
      </c>
      <c r="CZ27" s="14">
        <f t="shared" si="76"/>
        <v>0</v>
      </c>
      <c r="DA27" s="14">
        <f t="shared" si="76"/>
        <v>0</v>
      </c>
      <c r="DC27" s="14">
        <f>SUM(BL$7:BL27)</f>
        <v>31.999999999999993</v>
      </c>
      <c r="DD27" s="14">
        <f>SUM(BM$7:BM27)</f>
        <v>31.999999999999993</v>
      </c>
      <c r="DE27" s="14">
        <f>SUM(BN$7:BN27)</f>
        <v>17.75</v>
      </c>
      <c r="DF27" s="14">
        <f>SUM(BO$7:BO27)</f>
        <v>32.5</v>
      </c>
      <c r="DG27" s="14">
        <f>SUM(BP$7:BP27)</f>
        <v>32.5</v>
      </c>
      <c r="DH27" s="14">
        <f>SUM(BQ$7:BQ27)</f>
        <v>18.125</v>
      </c>
      <c r="DI27" s="14">
        <f>SUM(BR$7:BR27)</f>
        <v>18.125</v>
      </c>
      <c r="DJ27" s="14">
        <f>SUM(BS$7:BS27)</f>
        <v>11.25</v>
      </c>
      <c r="DK27" s="14">
        <f>SUM(BT$7:BT27)</f>
        <v>20</v>
      </c>
      <c r="DL27" s="14">
        <f>SUM(BU$7:BU27)</f>
        <v>20</v>
      </c>
      <c r="DM27" s="14">
        <f>SUM(BV$7:BV27)</f>
        <v>10.5</v>
      </c>
      <c r="DN27" s="14">
        <f>SUM(BW$7:BW27)</f>
        <v>10.5</v>
      </c>
      <c r="DO27" s="14">
        <f>SUM(BX$7:BX27)</f>
        <v>4</v>
      </c>
      <c r="DP27" s="14">
        <f>SUM(BY$7:BY27)</f>
        <v>2</v>
      </c>
      <c r="DQ27" s="14">
        <f>SUM(BZ$7:BZ27)</f>
        <v>25</v>
      </c>
      <c r="DR27" s="14">
        <f>SUM(CA$7:CA27)</f>
        <v>25</v>
      </c>
      <c r="DS27" s="14">
        <f>SUM(CB$7:CB27)</f>
        <v>13.125</v>
      </c>
      <c r="DT27" s="14">
        <f>SUM(CC$7:CC27)</f>
        <v>13.125</v>
      </c>
      <c r="DU27" s="14">
        <f>SUM(CD$7:CD27)</f>
        <v>5</v>
      </c>
      <c r="DV27" s="14">
        <f>SUM(CE$7:CE27)</f>
        <v>2.5</v>
      </c>
      <c r="DW27" s="14">
        <f>SUM(CF$7:CF27)</f>
        <v>5</v>
      </c>
      <c r="DX27" s="14">
        <f>SUM(CG$7:CG27)</f>
        <v>5</v>
      </c>
      <c r="DY27" s="14">
        <f>SUM(CH$7:CH27)</f>
        <v>2.625</v>
      </c>
      <c r="DZ27" s="14">
        <f>SUM(CI$7:CI27)</f>
        <v>2.625</v>
      </c>
      <c r="EA27" s="14">
        <f>SUM(CJ$7:CJ27)</f>
        <v>1</v>
      </c>
      <c r="EB27" s="14">
        <f>SUM(CK$7:CK27)</f>
        <v>0.5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3"/>
        <v>8</v>
      </c>
      <c r="EV27" s="14">
        <f t="shared" si="14"/>
        <v>11</v>
      </c>
      <c r="EW27" s="14">
        <f t="shared" si="15"/>
        <v>11</v>
      </c>
      <c r="EX27" s="14">
        <f t="shared" si="16"/>
        <v>8</v>
      </c>
      <c r="EY27" s="14">
        <f t="shared" si="17"/>
        <v>6</v>
      </c>
      <c r="EZ27" s="14">
        <f t="shared" si="18"/>
        <v>11</v>
      </c>
      <c r="FA27" s="14">
        <f t="shared" si="19"/>
        <v>11</v>
      </c>
      <c r="FB27" s="14">
        <f t="shared" si="20"/>
        <v>9</v>
      </c>
      <c r="FC27" s="14">
        <f t="shared" si="21"/>
        <v>9</v>
      </c>
      <c r="FD27" s="14">
        <f t="shared" si="22"/>
        <v>6</v>
      </c>
      <c r="FE27" s="14">
        <f t="shared" si="23"/>
        <v>2</v>
      </c>
      <c r="FF27" s="14">
        <f t="shared" si="24"/>
        <v>9</v>
      </c>
      <c r="FG27" s="14">
        <f t="shared" si="25"/>
        <v>9</v>
      </c>
      <c r="FH27" s="14">
        <f t="shared" si="26"/>
        <v>6</v>
      </c>
      <c r="FI27" s="14">
        <f t="shared" si="27"/>
        <v>6</v>
      </c>
      <c r="FJ27" s="14">
        <f t="shared" si="28"/>
        <v>3</v>
      </c>
      <c r="FK27" s="14">
        <f t="shared" si="29"/>
        <v>2</v>
      </c>
      <c r="FL27" s="14">
        <f t="shared" si="30"/>
        <v>2</v>
      </c>
      <c r="FM27" s="14">
        <f t="shared" si="31"/>
        <v>10</v>
      </c>
      <c r="FN27" s="14">
        <f t="shared" si="32"/>
        <v>10</v>
      </c>
      <c r="FO27" s="14">
        <f t="shared" si="33"/>
        <v>7</v>
      </c>
      <c r="FP27" s="14">
        <f t="shared" si="34"/>
        <v>7</v>
      </c>
      <c r="FQ27" s="14">
        <f t="shared" si="35"/>
        <v>4</v>
      </c>
      <c r="FR27" s="14">
        <f t="shared" si="36"/>
        <v>2</v>
      </c>
      <c r="FS27" s="14">
        <f t="shared" si="37"/>
        <v>0</v>
      </c>
      <c r="FT27" s="14">
        <f t="shared" si="38"/>
        <v>4</v>
      </c>
      <c r="FU27" s="14">
        <f t="shared" si="39"/>
        <v>4</v>
      </c>
      <c r="FV27" s="14">
        <f t="shared" si="40"/>
        <v>2</v>
      </c>
      <c r="FW27" s="14">
        <f t="shared" si="41"/>
        <v>2</v>
      </c>
      <c r="FX27" s="14">
        <f t="shared" si="42"/>
        <v>1</v>
      </c>
      <c r="FY27" s="14">
        <f t="shared" si="43"/>
        <v>0</v>
      </c>
      <c r="FZ27" s="14">
        <f t="shared" si="44"/>
        <v>0</v>
      </c>
      <c r="GA27" s="14">
        <f t="shared" si="45"/>
        <v>0</v>
      </c>
      <c r="GB27" s="14">
        <f t="shared" si="46"/>
        <v>0</v>
      </c>
      <c r="GC27" s="14">
        <f t="shared" si="47"/>
        <v>0</v>
      </c>
      <c r="GD27" s="14">
        <f t="shared" si="48"/>
        <v>0</v>
      </c>
      <c r="GE27" s="14">
        <f t="shared" si="49"/>
        <v>0</v>
      </c>
      <c r="GF27" s="14">
        <f t="shared" si="50"/>
        <v>0</v>
      </c>
      <c r="GG27" s="14">
        <f t="shared" si="51"/>
        <v>0</v>
      </c>
      <c r="GH27" s="14">
        <f t="shared" si="52"/>
        <v>0</v>
      </c>
      <c r="GI27" s="14">
        <f t="shared" si="53"/>
        <v>0</v>
      </c>
      <c r="GJ27" s="14">
        <f t="shared" si="54"/>
        <v>0</v>
      </c>
      <c r="GK27" s="14">
        <f t="shared" si="55"/>
        <v>0</v>
      </c>
      <c r="GL27" s="14">
        <f t="shared" si="56"/>
        <v>0</v>
      </c>
      <c r="GM27" s="14">
        <f t="shared" si="57"/>
        <v>0</v>
      </c>
      <c r="GN27" s="14">
        <f t="shared" si="58"/>
        <v>0</v>
      </c>
      <c r="GO27" s="14">
        <f t="shared" si="59"/>
        <v>0</v>
      </c>
      <c r="GP27" s="14">
        <f t="shared" si="60"/>
        <v>0</v>
      </c>
      <c r="GQ27" s="14">
        <f t="shared" si="61"/>
        <v>0</v>
      </c>
      <c r="GT27" s="91">
        <v>21</v>
      </c>
      <c r="GU27" s="14">
        <f t="shared" si="62"/>
        <v>2</v>
      </c>
      <c r="GV27" s="14">
        <f t="shared" si="63"/>
        <v>1606004</v>
      </c>
      <c r="GW27" s="14" t="str">
        <f t="shared" si="64"/>
        <v>神器1-2 : 3级</v>
      </c>
      <c r="GX27" s="14" t="s">
        <v>804</v>
      </c>
      <c r="GY27" s="14">
        <f t="shared" si="65"/>
        <v>6</v>
      </c>
      <c r="GZ27" s="14" t="str">
        <f t="shared" si="66"/>
        <v>神器1-2</v>
      </c>
      <c r="HA27" s="14">
        <f t="shared" si="67"/>
        <v>2</v>
      </c>
    </row>
    <row r="28" spans="10:209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8"/>
        <v>神器5-1</v>
      </c>
      <c r="AD28" s="87">
        <v>22</v>
      </c>
      <c r="AE28" s="87">
        <v>5</v>
      </c>
      <c r="AF28" s="87">
        <v>2</v>
      </c>
      <c r="AG28" s="87" t="str">
        <f t="shared" si="5"/>
        <v>神器5-2</v>
      </c>
      <c r="AH28" s="87">
        <v>1</v>
      </c>
      <c r="AI28" s="87">
        <f t="shared" si="6"/>
        <v>30</v>
      </c>
      <c r="AL28" s="87">
        <v>3</v>
      </c>
      <c r="AM28" s="87">
        <v>1</v>
      </c>
      <c r="AN28" s="87">
        <v>10</v>
      </c>
      <c r="AO28" s="144">
        <f t="shared" si="7"/>
        <v>4410</v>
      </c>
      <c r="AP28" s="144" t="s">
        <v>1212</v>
      </c>
      <c r="AQ28" s="144" t="str">
        <f t="shared" si="8"/>
        <v>神器本-3-普通-1  神器2-1</v>
      </c>
      <c r="AR28" s="87">
        <v>4</v>
      </c>
      <c r="AS28" s="87" t="s">
        <v>313</v>
      </c>
      <c r="AT28" s="87">
        <v>1500</v>
      </c>
      <c r="AU28" s="87">
        <v>1</v>
      </c>
      <c r="AV28" s="87">
        <v>1</v>
      </c>
      <c r="AW28" s="87">
        <f t="shared" si="9"/>
        <v>1</v>
      </c>
      <c r="AX28" s="14">
        <f t="shared" si="10"/>
        <v>0.15</v>
      </c>
      <c r="AY28" s="14">
        <f t="shared" si="11"/>
        <v>2.25</v>
      </c>
      <c r="BG28" s="87">
        <v>22</v>
      </c>
      <c r="BH28" s="14">
        <f>INDEX(节奏总表!$CK$4:$CK$63,新神器!BG28)</f>
        <v>105</v>
      </c>
      <c r="BI28" s="14">
        <f t="shared" si="12"/>
        <v>5</v>
      </c>
      <c r="BJ28" s="87">
        <v>3</v>
      </c>
      <c r="BK28" s="87">
        <v>5</v>
      </c>
      <c r="BL28" s="14">
        <f t="shared" si="73"/>
        <v>0.75</v>
      </c>
      <c r="BM28" s="14">
        <f t="shared" si="73"/>
        <v>0.75</v>
      </c>
      <c r="BN28" s="14">
        <f t="shared" si="73"/>
        <v>0.5</v>
      </c>
      <c r="BO28" s="14">
        <f t="shared" si="73"/>
        <v>0.75</v>
      </c>
      <c r="BP28" s="14">
        <f t="shared" si="73"/>
        <v>0.75</v>
      </c>
      <c r="BQ28" s="14">
        <f t="shared" si="73"/>
        <v>0.5</v>
      </c>
      <c r="BR28" s="14">
        <f t="shared" si="73"/>
        <v>0.5</v>
      </c>
      <c r="BS28" s="14">
        <f t="shared" si="73"/>
        <v>0.5</v>
      </c>
      <c r="BT28" s="14">
        <f t="shared" si="73"/>
        <v>0</v>
      </c>
      <c r="BU28" s="14">
        <f t="shared" si="73"/>
        <v>0</v>
      </c>
      <c r="BV28" s="14">
        <f t="shared" si="74"/>
        <v>0</v>
      </c>
      <c r="BW28" s="14">
        <f t="shared" si="74"/>
        <v>0</v>
      </c>
      <c r="BX28" s="14">
        <f t="shared" si="74"/>
        <v>0</v>
      </c>
      <c r="BY28" s="14">
        <f t="shared" si="74"/>
        <v>0</v>
      </c>
      <c r="BZ28" s="14">
        <f t="shared" si="74"/>
        <v>0</v>
      </c>
      <c r="CA28" s="14">
        <f t="shared" si="74"/>
        <v>0</v>
      </c>
      <c r="CB28" s="14">
        <f t="shared" si="74"/>
        <v>0</v>
      </c>
      <c r="CC28" s="14">
        <f t="shared" si="74"/>
        <v>0</v>
      </c>
      <c r="CD28" s="14">
        <f t="shared" si="74"/>
        <v>0</v>
      </c>
      <c r="CE28" s="14">
        <f t="shared" si="74"/>
        <v>0</v>
      </c>
      <c r="CF28" s="14">
        <f t="shared" si="75"/>
        <v>5</v>
      </c>
      <c r="CG28" s="14">
        <f t="shared" si="75"/>
        <v>5</v>
      </c>
      <c r="CH28" s="14">
        <f t="shared" si="75"/>
        <v>2.625</v>
      </c>
      <c r="CI28" s="14">
        <f t="shared" si="75"/>
        <v>2.625</v>
      </c>
      <c r="CJ28" s="14">
        <f t="shared" si="75"/>
        <v>1</v>
      </c>
      <c r="CK28" s="14">
        <f t="shared" si="75"/>
        <v>0.5</v>
      </c>
      <c r="CL28" s="14">
        <f t="shared" si="75"/>
        <v>0</v>
      </c>
      <c r="CM28" s="14">
        <f t="shared" si="75"/>
        <v>0</v>
      </c>
      <c r="CN28" s="14">
        <f t="shared" si="75"/>
        <v>0</v>
      </c>
      <c r="CO28" s="14">
        <f t="shared" si="75"/>
        <v>0</v>
      </c>
      <c r="CP28" s="14">
        <f t="shared" si="76"/>
        <v>0</v>
      </c>
      <c r="CQ28" s="14">
        <f t="shared" si="76"/>
        <v>0</v>
      </c>
      <c r="CR28" s="14">
        <f t="shared" si="76"/>
        <v>0</v>
      </c>
      <c r="CS28" s="14">
        <f t="shared" si="76"/>
        <v>0</v>
      </c>
      <c r="CT28" s="14">
        <f t="shared" si="76"/>
        <v>0</v>
      </c>
      <c r="CU28" s="14">
        <f t="shared" si="76"/>
        <v>0</v>
      </c>
      <c r="CV28" s="14">
        <f t="shared" si="76"/>
        <v>0</v>
      </c>
      <c r="CW28" s="14">
        <f t="shared" si="76"/>
        <v>0</v>
      </c>
      <c r="CX28" s="14">
        <f t="shared" si="76"/>
        <v>0</v>
      </c>
      <c r="CY28" s="14">
        <f t="shared" si="76"/>
        <v>0</v>
      </c>
      <c r="CZ28" s="14">
        <f t="shared" si="76"/>
        <v>0</v>
      </c>
      <c r="DA28" s="14">
        <f t="shared" si="76"/>
        <v>0</v>
      </c>
      <c r="DC28" s="14">
        <f>SUM(BL$7:BL28)</f>
        <v>32.749999999999993</v>
      </c>
      <c r="DD28" s="14">
        <f>SUM(BM$7:BM28)</f>
        <v>32.749999999999993</v>
      </c>
      <c r="DE28" s="14">
        <f>SUM(BN$7:BN28)</f>
        <v>18.25</v>
      </c>
      <c r="DF28" s="14">
        <f>SUM(BO$7:BO28)</f>
        <v>33.25</v>
      </c>
      <c r="DG28" s="14">
        <f>SUM(BP$7:BP28)</f>
        <v>33.25</v>
      </c>
      <c r="DH28" s="14">
        <f>SUM(BQ$7:BQ28)</f>
        <v>18.625</v>
      </c>
      <c r="DI28" s="14">
        <f>SUM(BR$7:BR28)</f>
        <v>18.625</v>
      </c>
      <c r="DJ28" s="14">
        <f>SUM(BS$7:BS28)</f>
        <v>11.75</v>
      </c>
      <c r="DK28" s="14">
        <f>SUM(BT$7:BT28)</f>
        <v>20</v>
      </c>
      <c r="DL28" s="14">
        <f>SUM(BU$7:BU28)</f>
        <v>20</v>
      </c>
      <c r="DM28" s="14">
        <f>SUM(BV$7:BV28)</f>
        <v>10.5</v>
      </c>
      <c r="DN28" s="14">
        <f>SUM(BW$7:BW28)</f>
        <v>10.5</v>
      </c>
      <c r="DO28" s="14">
        <f>SUM(BX$7:BX28)</f>
        <v>4</v>
      </c>
      <c r="DP28" s="14">
        <f>SUM(BY$7:BY28)</f>
        <v>2</v>
      </c>
      <c r="DQ28" s="14">
        <f>SUM(BZ$7:BZ28)</f>
        <v>25</v>
      </c>
      <c r="DR28" s="14">
        <f>SUM(CA$7:CA28)</f>
        <v>25</v>
      </c>
      <c r="DS28" s="14">
        <f>SUM(CB$7:CB28)</f>
        <v>13.125</v>
      </c>
      <c r="DT28" s="14">
        <f>SUM(CC$7:CC28)</f>
        <v>13.125</v>
      </c>
      <c r="DU28" s="14">
        <f>SUM(CD$7:CD28)</f>
        <v>5</v>
      </c>
      <c r="DV28" s="14">
        <f>SUM(CE$7:CE28)</f>
        <v>2.5</v>
      </c>
      <c r="DW28" s="14">
        <f>SUM(CF$7:CF28)</f>
        <v>10</v>
      </c>
      <c r="DX28" s="14">
        <f>SUM(CG$7:CG28)</f>
        <v>10</v>
      </c>
      <c r="DY28" s="14">
        <f>SUM(CH$7:CH28)</f>
        <v>5.25</v>
      </c>
      <c r="DZ28" s="14">
        <f>SUM(CI$7:CI28)</f>
        <v>5.25</v>
      </c>
      <c r="EA28" s="14">
        <f>SUM(CJ$7:CJ28)</f>
        <v>2</v>
      </c>
      <c r="EB28" s="14">
        <f>SUM(CK$7:CK28)</f>
        <v>1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3"/>
        <v>9</v>
      </c>
      <c r="EV28" s="14">
        <f t="shared" si="14"/>
        <v>11</v>
      </c>
      <c r="EW28" s="14">
        <f t="shared" si="15"/>
        <v>11</v>
      </c>
      <c r="EX28" s="14">
        <f t="shared" si="16"/>
        <v>9</v>
      </c>
      <c r="EY28" s="14">
        <f t="shared" si="17"/>
        <v>6</v>
      </c>
      <c r="EZ28" s="14">
        <f t="shared" si="18"/>
        <v>11</v>
      </c>
      <c r="FA28" s="14">
        <f t="shared" si="19"/>
        <v>11</v>
      </c>
      <c r="FB28" s="14">
        <f t="shared" si="20"/>
        <v>9</v>
      </c>
      <c r="FC28" s="14">
        <f t="shared" si="21"/>
        <v>9</v>
      </c>
      <c r="FD28" s="14">
        <f t="shared" si="22"/>
        <v>6</v>
      </c>
      <c r="FE28" s="14">
        <f t="shared" si="23"/>
        <v>2</v>
      </c>
      <c r="FF28" s="14">
        <f t="shared" si="24"/>
        <v>9</v>
      </c>
      <c r="FG28" s="14">
        <f t="shared" si="25"/>
        <v>9</v>
      </c>
      <c r="FH28" s="14">
        <f t="shared" si="26"/>
        <v>6</v>
      </c>
      <c r="FI28" s="14">
        <f t="shared" si="27"/>
        <v>6</v>
      </c>
      <c r="FJ28" s="14">
        <f t="shared" si="28"/>
        <v>3</v>
      </c>
      <c r="FK28" s="14">
        <f t="shared" si="29"/>
        <v>2</v>
      </c>
      <c r="FL28" s="14">
        <f t="shared" si="30"/>
        <v>2</v>
      </c>
      <c r="FM28" s="14">
        <f t="shared" si="31"/>
        <v>10</v>
      </c>
      <c r="FN28" s="14">
        <f t="shared" si="32"/>
        <v>10</v>
      </c>
      <c r="FO28" s="14">
        <f t="shared" si="33"/>
        <v>7</v>
      </c>
      <c r="FP28" s="14">
        <f t="shared" si="34"/>
        <v>7</v>
      </c>
      <c r="FQ28" s="14">
        <f t="shared" si="35"/>
        <v>4</v>
      </c>
      <c r="FR28" s="14">
        <f t="shared" si="36"/>
        <v>2</v>
      </c>
      <c r="FS28" s="14">
        <f t="shared" si="37"/>
        <v>1</v>
      </c>
      <c r="FT28" s="14">
        <f t="shared" si="38"/>
        <v>6</v>
      </c>
      <c r="FU28" s="14">
        <f t="shared" si="39"/>
        <v>6</v>
      </c>
      <c r="FV28" s="14">
        <f t="shared" si="40"/>
        <v>4</v>
      </c>
      <c r="FW28" s="14">
        <f t="shared" si="41"/>
        <v>4</v>
      </c>
      <c r="FX28" s="14">
        <f t="shared" si="42"/>
        <v>2</v>
      </c>
      <c r="FY28" s="14">
        <f t="shared" si="43"/>
        <v>1</v>
      </c>
      <c r="FZ28" s="14">
        <f t="shared" si="44"/>
        <v>0</v>
      </c>
      <c r="GA28" s="14">
        <f t="shared" si="45"/>
        <v>0</v>
      </c>
      <c r="GB28" s="14">
        <f t="shared" si="46"/>
        <v>0</v>
      </c>
      <c r="GC28" s="14">
        <f t="shared" si="47"/>
        <v>0</v>
      </c>
      <c r="GD28" s="14">
        <f t="shared" si="48"/>
        <v>0</v>
      </c>
      <c r="GE28" s="14">
        <f t="shared" si="49"/>
        <v>0</v>
      </c>
      <c r="GF28" s="14">
        <f t="shared" si="50"/>
        <v>0</v>
      </c>
      <c r="GG28" s="14">
        <f t="shared" si="51"/>
        <v>0</v>
      </c>
      <c r="GH28" s="14">
        <f t="shared" si="52"/>
        <v>0</v>
      </c>
      <c r="GI28" s="14">
        <f t="shared" si="53"/>
        <v>0</v>
      </c>
      <c r="GJ28" s="14">
        <f t="shared" si="54"/>
        <v>0</v>
      </c>
      <c r="GK28" s="14">
        <f t="shared" si="55"/>
        <v>0</v>
      </c>
      <c r="GL28" s="14">
        <f t="shared" si="56"/>
        <v>0</v>
      </c>
      <c r="GM28" s="14">
        <f t="shared" si="57"/>
        <v>0</v>
      </c>
      <c r="GN28" s="14">
        <f t="shared" si="58"/>
        <v>0</v>
      </c>
      <c r="GO28" s="14">
        <f t="shared" si="59"/>
        <v>0</v>
      </c>
      <c r="GP28" s="14">
        <f t="shared" si="60"/>
        <v>0</v>
      </c>
      <c r="GQ28" s="14">
        <f t="shared" si="61"/>
        <v>0</v>
      </c>
      <c r="GT28" s="91">
        <v>22</v>
      </c>
      <c r="GU28" s="14">
        <f t="shared" si="62"/>
        <v>2</v>
      </c>
      <c r="GV28" s="14">
        <f t="shared" si="63"/>
        <v>1606004</v>
      </c>
      <c r="GW28" s="14" t="str">
        <f t="shared" si="64"/>
        <v>神器1-2 : 4级</v>
      </c>
      <c r="GX28" s="14" t="s">
        <v>804</v>
      </c>
      <c r="GY28" s="14">
        <f t="shared" si="65"/>
        <v>7</v>
      </c>
      <c r="GZ28" s="14" t="str">
        <f t="shared" si="66"/>
        <v>神器1-2</v>
      </c>
      <c r="HA28" s="14">
        <f t="shared" si="67"/>
        <v>3</v>
      </c>
    </row>
    <row r="29" spans="10:209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8"/>
        <v>神器5-2</v>
      </c>
      <c r="AD29" s="87">
        <v>23</v>
      </c>
      <c r="AE29" s="87">
        <v>5</v>
      </c>
      <c r="AF29" s="87">
        <v>3</v>
      </c>
      <c r="AG29" s="87" t="str">
        <f t="shared" si="5"/>
        <v>神器5-3</v>
      </c>
      <c r="AH29" s="87">
        <v>2</v>
      </c>
      <c r="AI29" s="87">
        <f t="shared" si="6"/>
        <v>90</v>
      </c>
      <c r="AL29" s="87">
        <v>3</v>
      </c>
      <c r="AM29" s="87">
        <v>1</v>
      </c>
      <c r="AN29" s="87">
        <v>10</v>
      </c>
      <c r="AO29" s="144">
        <f t="shared" si="7"/>
        <v>4410</v>
      </c>
      <c r="AP29" s="144" t="s">
        <v>1212</v>
      </c>
      <c r="AQ29" s="144" t="str">
        <f t="shared" si="8"/>
        <v>神器本-3-普通-1  神器2-2</v>
      </c>
      <c r="AR29" s="87">
        <v>5</v>
      </c>
      <c r="AS29" s="87" t="s">
        <v>314</v>
      </c>
      <c r="AT29" s="87">
        <v>1500</v>
      </c>
      <c r="AU29" s="87">
        <v>1</v>
      </c>
      <c r="AV29" s="87">
        <v>1</v>
      </c>
      <c r="AW29" s="87">
        <f t="shared" si="9"/>
        <v>1</v>
      </c>
      <c r="AX29" s="14">
        <f t="shared" si="10"/>
        <v>0.15</v>
      </c>
      <c r="AY29" s="14">
        <f t="shared" si="11"/>
        <v>2.25</v>
      </c>
      <c r="BG29" s="87">
        <v>23</v>
      </c>
      <c r="BH29" s="14">
        <f>INDEX(节奏总表!$CK$4:$CK$63,新神器!BG29)</f>
        <v>107</v>
      </c>
      <c r="BI29" s="14">
        <f t="shared" si="12"/>
        <v>5</v>
      </c>
      <c r="BJ29" s="87">
        <v>3</v>
      </c>
      <c r="BK29" s="87">
        <v>5</v>
      </c>
      <c r="BL29" s="14">
        <f t="shared" si="73"/>
        <v>0.75</v>
      </c>
      <c r="BM29" s="14">
        <f t="shared" si="73"/>
        <v>0.75</v>
      </c>
      <c r="BN29" s="14">
        <f t="shared" si="73"/>
        <v>0.5</v>
      </c>
      <c r="BO29" s="14">
        <f t="shared" si="73"/>
        <v>0.75</v>
      </c>
      <c r="BP29" s="14">
        <f t="shared" si="73"/>
        <v>0.75</v>
      </c>
      <c r="BQ29" s="14">
        <f t="shared" si="73"/>
        <v>0.5</v>
      </c>
      <c r="BR29" s="14">
        <f t="shared" si="73"/>
        <v>0.5</v>
      </c>
      <c r="BS29" s="14">
        <f t="shared" si="73"/>
        <v>0.5</v>
      </c>
      <c r="BT29" s="14">
        <f t="shared" si="73"/>
        <v>0</v>
      </c>
      <c r="BU29" s="14">
        <f t="shared" si="73"/>
        <v>0</v>
      </c>
      <c r="BV29" s="14">
        <f t="shared" si="74"/>
        <v>0</v>
      </c>
      <c r="BW29" s="14">
        <f t="shared" si="74"/>
        <v>0</v>
      </c>
      <c r="BX29" s="14">
        <f t="shared" si="74"/>
        <v>0</v>
      </c>
      <c r="BY29" s="14">
        <f t="shared" si="74"/>
        <v>0</v>
      </c>
      <c r="BZ29" s="14">
        <f t="shared" si="74"/>
        <v>0</v>
      </c>
      <c r="CA29" s="14">
        <f t="shared" si="74"/>
        <v>0</v>
      </c>
      <c r="CB29" s="14">
        <f t="shared" si="74"/>
        <v>0</v>
      </c>
      <c r="CC29" s="14">
        <f t="shared" si="74"/>
        <v>0</v>
      </c>
      <c r="CD29" s="14">
        <f t="shared" si="74"/>
        <v>0</v>
      </c>
      <c r="CE29" s="14">
        <f t="shared" si="74"/>
        <v>0</v>
      </c>
      <c r="CF29" s="14">
        <f t="shared" si="75"/>
        <v>5</v>
      </c>
      <c r="CG29" s="14">
        <f t="shared" si="75"/>
        <v>5</v>
      </c>
      <c r="CH29" s="14">
        <f t="shared" si="75"/>
        <v>2.625</v>
      </c>
      <c r="CI29" s="14">
        <f t="shared" si="75"/>
        <v>2.625</v>
      </c>
      <c r="CJ29" s="14">
        <f t="shared" si="75"/>
        <v>1</v>
      </c>
      <c r="CK29" s="14">
        <f t="shared" si="75"/>
        <v>0.5</v>
      </c>
      <c r="CL29" s="14">
        <f t="shared" si="75"/>
        <v>0</v>
      </c>
      <c r="CM29" s="14">
        <f t="shared" si="75"/>
        <v>0</v>
      </c>
      <c r="CN29" s="14">
        <f t="shared" si="75"/>
        <v>0</v>
      </c>
      <c r="CO29" s="14">
        <f t="shared" si="75"/>
        <v>0</v>
      </c>
      <c r="CP29" s="14">
        <f t="shared" si="76"/>
        <v>0</v>
      </c>
      <c r="CQ29" s="14">
        <f t="shared" si="76"/>
        <v>0</v>
      </c>
      <c r="CR29" s="14">
        <f t="shared" si="76"/>
        <v>0</v>
      </c>
      <c r="CS29" s="14">
        <f t="shared" si="76"/>
        <v>0</v>
      </c>
      <c r="CT29" s="14">
        <f t="shared" si="76"/>
        <v>0</v>
      </c>
      <c r="CU29" s="14">
        <f t="shared" si="76"/>
        <v>0</v>
      </c>
      <c r="CV29" s="14">
        <f t="shared" si="76"/>
        <v>0</v>
      </c>
      <c r="CW29" s="14">
        <f t="shared" si="76"/>
        <v>0</v>
      </c>
      <c r="CX29" s="14">
        <f t="shared" si="76"/>
        <v>0</v>
      </c>
      <c r="CY29" s="14">
        <f t="shared" si="76"/>
        <v>0</v>
      </c>
      <c r="CZ29" s="14">
        <f t="shared" si="76"/>
        <v>0</v>
      </c>
      <c r="DA29" s="14">
        <f t="shared" si="76"/>
        <v>0</v>
      </c>
      <c r="DC29" s="14">
        <f>SUM(BL$7:BL29)</f>
        <v>33.499999999999993</v>
      </c>
      <c r="DD29" s="14">
        <f>SUM(BM$7:BM29)</f>
        <v>33.499999999999993</v>
      </c>
      <c r="DE29" s="14">
        <f>SUM(BN$7:BN29)</f>
        <v>18.75</v>
      </c>
      <c r="DF29" s="14">
        <f>SUM(BO$7:BO29)</f>
        <v>34</v>
      </c>
      <c r="DG29" s="14">
        <f>SUM(BP$7:BP29)</f>
        <v>34</v>
      </c>
      <c r="DH29" s="14">
        <f>SUM(BQ$7:BQ29)</f>
        <v>19.125</v>
      </c>
      <c r="DI29" s="14">
        <f>SUM(BR$7:BR29)</f>
        <v>19.125</v>
      </c>
      <c r="DJ29" s="14">
        <f>SUM(BS$7:BS29)</f>
        <v>12.25</v>
      </c>
      <c r="DK29" s="14">
        <f>SUM(BT$7:BT29)</f>
        <v>20</v>
      </c>
      <c r="DL29" s="14">
        <f>SUM(BU$7:BU29)</f>
        <v>20</v>
      </c>
      <c r="DM29" s="14">
        <f>SUM(BV$7:BV29)</f>
        <v>10.5</v>
      </c>
      <c r="DN29" s="14">
        <f>SUM(BW$7:BW29)</f>
        <v>10.5</v>
      </c>
      <c r="DO29" s="14">
        <f>SUM(BX$7:BX29)</f>
        <v>4</v>
      </c>
      <c r="DP29" s="14">
        <f>SUM(BY$7:BY29)</f>
        <v>2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15</v>
      </c>
      <c r="DX29" s="14">
        <f>SUM(CG$7:CG29)</f>
        <v>15</v>
      </c>
      <c r="DY29" s="14">
        <f>SUM(CH$7:CH29)</f>
        <v>7.875</v>
      </c>
      <c r="DZ29" s="14">
        <f>SUM(CI$7:CI29)</f>
        <v>7.875</v>
      </c>
      <c r="EA29" s="14">
        <f>SUM(CJ$7:CJ29)</f>
        <v>3</v>
      </c>
      <c r="EB29" s="14">
        <f>SUM(CK$7:CK29)</f>
        <v>1.5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3"/>
        <v>9</v>
      </c>
      <c r="EV29" s="14">
        <f t="shared" si="14"/>
        <v>11</v>
      </c>
      <c r="EW29" s="14">
        <f t="shared" si="15"/>
        <v>11</v>
      </c>
      <c r="EX29" s="14">
        <f t="shared" si="16"/>
        <v>9</v>
      </c>
      <c r="EY29" s="14">
        <f t="shared" si="17"/>
        <v>7</v>
      </c>
      <c r="EZ29" s="14">
        <f t="shared" si="18"/>
        <v>12</v>
      </c>
      <c r="FA29" s="14">
        <f t="shared" si="19"/>
        <v>12</v>
      </c>
      <c r="FB29" s="14">
        <f t="shared" si="20"/>
        <v>9</v>
      </c>
      <c r="FC29" s="14">
        <f t="shared" si="21"/>
        <v>9</v>
      </c>
      <c r="FD29" s="14">
        <f t="shared" si="22"/>
        <v>7</v>
      </c>
      <c r="FE29" s="14">
        <f t="shared" si="23"/>
        <v>2</v>
      </c>
      <c r="FF29" s="14">
        <f t="shared" si="24"/>
        <v>9</v>
      </c>
      <c r="FG29" s="14">
        <f t="shared" si="25"/>
        <v>9</v>
      </c>
      <c r="FH29" s="14">
        <f t="shared" si="26"/>
        <v>6</v>
      </c>
      <c r="FI29" s="14">
        <f t="shared" si="27"/>
        <v>6</v>
      </c>
      <c r="FJ29" s="14">
        <f t="shared" si="28"/>
        <v>3</v>
      </c>
      <c r="FK29" s="14">
        <f t="shared" si="29"/>
        <v>2</v>
      </c>
      <c r="FL29" s="14">
        <f t="shared" si="30"/>
        <v>2</v>
      </c>
      <c r="FM29" s="14">
        <f t="shared" si="31"/>
        <v>10</v>
      </c>
      <c r="FN29" s="14">
        <f t="shared" si="32"/>
        <v>10</v>
      </c>
      <c r="FO29" s="14">
        <f t="shared" si="33"/>
        <v>7</v>
      </c>
      <c r="FP29" s="14">
        <f t="shared" si="34"/>
        <v>7</v>
      </c>
      <c r="FQ29" s="14">
        <f t="shared" si="35"/>
        <v>4</v>
      </c>
      <c r="FR29" s="14">
        <f t="shared" si="36"/>
        <v>2</v>
      </c>
      <c r="FS29" s="14">
        <f t="shared" si="37"/>
        <v>1</v>
      </c>
      <c r="FT29" s="14">
        <f t="shared" si="38"/>
        <v>8</v>
      </c>
      <c r="FU29" s="14">
        <f t="shared" si="39"/>
        <v>8</v>
      </c>
      <c r="FV29" s="14">
        <f t="shared" si="40"/>
        <v>5</v>
      </c>
      <c r="FW29" s="14">
        <f t="shared" si="41"/>
        <v>5</v>
      </c>
      <c r="FX29" s="14">
        <f t="shared" si="42"/>
        <v>3</v>
      </c>
      <c r="FY29" s="14">
        <f t="shared" si="43"/>
        <v>1</v>
      </c>
      <c r="FZ29" s="14">
        <f t="shared" si="44"/>
        <v>0</v>
      </c>
      <c r="GA29" s="14">
        <f t="shared" si="45"/>
        <v>0</v>
      </c>
      <c r="GB29" s="14">
        <f t="shared" si="46"/>
        <v>0</v>
      </c>
      <c r="GC29" s="14">
        <f t="shared" si="47"/>
        <v>0</v>
      </c>
      <c r="GD29" s="14">
        <f t="shared" si="48"/>
        <v>0</v>
      </c>
      <c r="GE29" s="14">
        <f t="shared" si="49"/>
        <v>0</v>
      </c>
      <c r="GF29" s="14">
        <f t="shared" si="50"/>
        <v>0</v>
      </c>
      <c r="GG29" s="14">
        <f t="shared" si="51"/>
        <v>0</v>
      </c>
      <c r="GH29" s="14">
        <f t="shared" si="52"/>
        <v>0</v>
      </c>
      <c r="GI29" s="14">
        <f t="shared" si="53"/>
        <v>0</v>
      </c>
      <c r="GJ29" s="14">
        <f t="shared" si="54"/>
        <v>0</v>
      </c>
      <c r="GK29" s="14">
        <f t="shared" si="55"/>
        <v>0</v>
      </c>
      <c r="GL29" s="14">
        <f t="shared" si="56"/>
        <v>0</v>
      </c>
      <c r="GM29" s="14">
        <f t="shared" si="57"/>
        <v>0</v>
      </c>
      <c r="GN29" s="14">
        <f t="shared" si="58"/>
        <v>0</v>
      </c>
      <c r="GO29" s="14">
        <f t="shared" si="59"/>
        <v>0</v>
      </c>
      <c r="GP29" s="14">
        <f t="shared" si="60"/>
        <v>0</v>
      </c>
      <c r="GQ29" s="14">
        <f t="shared" si="61"/>
        <v>0</v>
      </c>
      <c r="GT29" s="91">
        <v>23</v>
      </c>
      <c r="GU29" s="14">
        <f t="shared" si="62"/>
        <v>2</v>
      </c>
      <c r="GV29" s="14">
        <f t="shared" si="63"/>
        <v>1606004</v>
      </c>
      <c r="GW29" s="14" t="str">
        <f t="shared" si="64"/>
        <v>神器1-2 : 5级</v>
      </c>
      <c r="GX29" s="14" t="s">
        <v>804</v>
      </c>
      <c r="GY29" s="14">
        <f t="shared" si="65"/>
        <v>8</v>
      </c>
      <c r="GZ29" s="14" t="str">
        <f t="shared" si="66"/>
        <v>神器1-2</v>
      </c>
      <c r="HA29" s="14">
        <f t="shared" si="67"/>
        <v>3</v>
      </c>
    </row>
    <row r="30" spans="10:209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8"/>
        <v>神器5-3</v>
      </c>
      <c r="AD30" s="87">
        <v>24</v>
      </c>
      <c r="AE30" s="87">
        <v>5</v>
      </c>
      <c r="AF30" s="87">
        <v>4</v>
      </c>
      <c r="AG30" s="87" t="str">
        <f t="shared" si="5"/>
        <v>神器5-4</v>
      </c>
      <c r="AH30" s="87">
        <v>2</v>
      </c>
      <c r="AI30" s="87">
        <f t="shared" si="6"/>
        <v>90</v>
      </c>
      <c r="AL30" s="87">
        <v>3</v>
      </c>
      <c r="AM30" s="87">
        <v>1</v>
      </c>
      <c r="AN30" s="87">
        <v>10</v>
      </c>
      <c r="AO30" s="144">
        <f t="shared" si="7"/>
        <v>4410</v>
      </c>
      <c r="AP30" s="144" t="s">
        <v>1212</v>
      </c>
      <c r="AQ30" s="144" t="str">
        <f t="shared" si="8"/>
        <v>神器本-3-普通-1  神器2-3</v>
      </c>
      <c r="AR30" s="87">
        <v>6</v>
      </c>
      <c r="AS30" s="87" t="s">
        <v>315</v>
      </c>
      <c r="AT30" s="87">
        <v>1000</v>
      </c>
      <c r="AU30" s="87">
        <v>1</v>
      </c>
      <c r="AV30" s="87">
        <v>1</v>
      </c>
      <c r="AW30" s="87">
        <f t="shared" si="9"/>
        <v>2</v>
      </c>
      <c r="AX30" s="14">
        <f t="shared" si="10"/>
        <v>0.1</v>
      </c>
      <c r="AY30" s="14">
        <f t="shared" si="11"/>
        <v>4.5</v>
      </c>
      <c r="BG30" s="87">
        <v>24</v>
      </c>
      <c r="BH30" s="14">
        <f>INDEX(节奏总表!$CK$4:$CK$63,新神器!BG30)</f>
        <v>108</v>
      </c>
      <c r="BI30" s="14">
        <f t="shared" si="12"/>
        <v>5</v>
      </c>
      <c r="BJ30" s="87">
        <v>3</v>
      </c>
      <c r="BK30" s="87">
        <v>5</v>
      </c>
      <c r="BL30" s="14">
        <f t="shared" si="73"/>
        <v>0.75</v>
      </c>
      <c r="BM30" s="14">
        <f t="shared" si="73"/>
        <v>0.75</v>
      </c>
      <c r="BN30" s="14">
        <f t="shared" si="73"/>
        <v>0.5</v>
      </c>
      <c r="BO30" s="14">
        <f t="shared" si="73"/>
        <v>0.75</v>
      </c>
      <c r="BP30" s="14">
        <f t="shared" si="73"/>
        <v>0.75</v>
      </c>
      <c r="BQ30" s="14">
        <f t="shared" si="73"/>
        <v>0.5</v>
      </c>
      <c r="BR30" s="14">
        <f t="shared" si="73"/>
        <v>0.5</v>
      </c>
      <c r="BS30" s="14">
        <f t="shared" si="73"/>
        <v>0.5</v>
      </c>
      <c r="BT30" s="14">
        <f t="shared" si="73"/>
        <v>0</v>
      </c>
      <c r="BU30" s="14">
        <f t="shared" si="73"/>
        <v>0</v>
      </c>
      <c r="BV30" s="14">
        <f t="shared" si="74"/>
        <v>0</v>
      </c>
      <c r="BW30" s="14">
        <f t="shared" si="74"/>
        <v>0</v>
      </c>
      <c r="BX30" s="14">
        <f t="shared" si="74"/>
        <v>0</v>
      </c>
      <c r="BY30" s="14">
        <f t="shared" si="74"/>
        <v>0</v>
      </c>
      <c r="BZ30" s="14">
        <f t="shared" si="74"/>
        <v>0</v>
      </c>
      <c r="CA30" s="14">
        <f t="shared" si="74"/>
        <v>0</v>
      </c>
      <c r="CB30" s="14">
        <f t="shared" si="74"/>
        <v>0</v>
      </c>
      <c r="CC30" s="14">
        <f t="shared" si="74"/>
        <v>0</v>
      </c>
      <c r="CD30" s="14">
        <f t="shared" si="74"/>
        <v>0</v>
      </c>
      <c r="CE30" s="14">
        <f t="shared" si="74"/>
        <v>0</v>
      </c>
      <c r="CF30" s="14">
        <f t="shared" si="75"/>
        <v>5</v>
      </c>
      <c r="CG30" s="14">
        <f t="shared" si="75"/>
        <v>5</v>
      </c>
      <c r="CH30" s="14">
        <f t="shared" si="75"/>
        <v>2.625</v>
      </c>
      <c r="CI30" s="14">
        <f t="shared" si="75"/>
        <v>2.625</v>
      </c>
      <c r="CJ30" s="14">
        <f t="shared" si="75"/>
        <v>1</v>
      </c>
      <c r="CK30" s="14">
        <f t="shared" si="75"/>
        <v>0.5</v>
      </c>
      <c r="CL30" s="14">
        <f t="shared" si="75"/>
        <v>0</v>
      </c>
      <c r="CM30" s="14">
        <f t="shared" si="75"/>
        <v>0</v>
      </c>
      <c r="CN30" s="14">
        <f t="shared" si="75"/>
        <v>0</v>
      </c>
      <c r="CO30" s="14">
        <f t="shared" si="75"/>
        <v>0</v>
      </c>
      <c r="CP30" s="14">
        <f t="shared" si="76"/>
        <v>0</v>
      </c>
      <c r="CQ30" s="14">
        <f t="shared" si="76"/>
        <v>0</v>
      </c>
      <c r="CR30" s="14">
        <f t="shared" si="76"/>
        <v>0</v>
      </c>
      <c r="CS30" s="14">
        <f t="shared" si="76"/>
        <v>0</v>
      </c>
      <c r="CT30" s="14">
        <f t="shared" si="76"/>
        <v>0</v>
      </c>
      <c r="CU30" s="14">
        <f t="shared" si="76"/>
        <v>0</v>
      </c>
      <c r="CV30" s="14">
        <f t="shared" si="76"/>
        <v>0</v>
      </c>
      <c r="CW30" s="14">
        <f t="shared" si="76"/>
        <v>0</v>
      </c>
      <c r="CX30" s="14">
        <f t="shared" si="76"/>
        <v>0</v>
      </c>
      <c r="CY30" s="14">
        <f t="shared" si="76"/>
        <v>0</v>
      </c>
      <c r="CZ30" s="14">
        <f t="shared" si="76"/>
        <v>0</v>
      </c>
      <c r="DA30" s="14">
        <f t="shared" si="76"/>
        <v>0</v>
      </c>
      <c r="DC30" s="14">
        <f>SUM(BL$7:BL30)</f>
        <v>34.249999999999993</v>
      </c>
      <c r="DD30" s="14">
        <f>SUM(BM$7:BM30)</f>
        <v>34.249999999999993</v>
      </c>
      <c r="DE30" s="14">
        <f>SUM(BN$7:BN30)</f>
        <v>19.25</v>
      </c>
      <c r="DF30" s="14">
        <f>SUM(BO$7:BO30)</f>
        <v>34.75</v>
      </c>
      <c r="DG30" s="14">
        <f>SUM(BP$7:BP30)</f>
        <v>34.75</v>
      </c>
      <c r="DH30" s="14">
        <f>SUM(BQ$7:BQ30)</f>
        <v>19.625</v>
      </c>
      <c r="DI30" s="14">
        <f>SUM(BR$7:BR30)</f>
        <v>19.625</v>
      </c>
      <c r="DJ30" s="14">
        <f>SUM(BS$7:BS30)</f>
        <v>12.75</v>
      </c>
      <c r="DK30" s="14">
        <f>SUM(BT$7:BT30)</f>
        <v>20</v>
      </c>
      <c r="DL30" s="14">
        <f>SUM(BU$7:BU30)</f>
        <v>20</v>
      </c>
      <c r="DM30" s="14">
        <f>SUM(BV$7:BV30)</f>
        <v>10.5</v>
      </c>
      <c r="DN30" s="14">
        <f>SUM(BW$7:BW30)</f>
        <v>10.5</v>
      </c>
      <c r="DO30" s="14">
        <f>SUM(BX$7:BX30)</f>
        <v>4</v>
      </c>
      <c r="DP30" s="14">
        <f>SUM(BY$7:BY30)</f>
        <v>2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20</v>
      </c>
      <c r="DX30" s="14">
        <f>SUM(CG$7:CG30)</f>
        <v>20</v>
      </c>
      <c r="DY30" s="14">
        <f>SUM(CH$7:CH30)</f>
        <v>10.5</v>
      </c>
      <c r="DZ30" s="14">
        <f>SUM(CI$7:CI30)</f>
        <v>10.5</v>
      </c>
      <c r="EA30" s="14">
        <f>SUM(CJ$7:CJ30)</f>
        <v>4</v>
      </c>
      <c r="EB30" s="14">
        <f>SUM(CK$7:CK30)</f>
        <v>2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3"/>
        <v>9</v>
      </c>
      <c r="EV30" s="14">
        <f t="shared" si="14"/>
        <v>12</v>
      </c>
      <c r="EW30" s="14">
        <f t="shared" si="15"/>
        <v>12</v>
      </c>
      <c r="EX30" s="14">
        <f t="shared" si="16"/>
        <v>9</v>
      </c>
      <c r="EY30" s="14">
        <f t="shared" si="17"/>
        <v>7</v>
      </c>
      <c r="EZ30" s="14">
        <f t="shared" si="18"/>
        <v>12</v>
      </c>
      <c r="FA30" s="14">
        <f t="shared" si="19"/>
        <v>12</v>
      </c>
      <c r="FB30" s="14">
        <f t="shared" si="20"/>
        <v>9</v>
      </c>
      <c r="FC30" s="14">
        <f t="shared" si="21"/>
        <v>9</v>
      </c>
      <c r="FD30" s="14">
        <f t="shared" si="22"/>
        <v>7</v>
      </c>
      <c r="FE30" s="14">
        <f t="shared" si="23"/>
        <v>2</v>
      </c>
      <c r="FF30" s="14">
        <f t="shared" si="24"/>
        <v>9</v>
      </c>
      <c r="FG30" s="14">
        <f t="shared" si="25"/>
        <v>9</v>
      </c>
      <c r="FH30" s="14">
        <f t="shared" si="26"/>
        <v>6</v>
      </c>
      <c r="FI30" s="14">
        <f t="shared" si="27"/>
        <v>6</v>
      </c>
      <c r="FJ30" s="14">
        <f t="shared" si="28"/>
        <v>3</v>
      </c>
      <c r="FK30" s="14">
        <f t="shared" si="29"/>
        <v>2</v>
      </c>
      <c r="FL30" s="14">
        <f t="shared" si="30"/>
        <v>2</v>
      </c>
      <c r="FM30" s="14">
        <f t="shared" si="31"/>
        <v>10</v>
      </c>
      <c r="FN30" s="14">
        <f t="shared" si="32"/>
        <v>10</v>
      </c>
      <c r="FO30" s="14">
        <f t="shared" si="33"/>
        <v>7</v>
      </c>
      <c r="FP30" s="14">
        <f t="shared" si="34"/>
        <v>7</v>
      </c>
      <c r="FQ30" s="14">
        <f t="shared" si="35"/>
        <v>4</v>
      </c>
      <c r="FR30" s="14">
        <f t="shared" si="36"/>
        <v>2</v>
      </c>
      <c r="FS30" s="14">
        <f t="shared" si="37"/>
        <v>2</v>
      </c>
      <c r="FT30" s="14">
        <f t="shared" si="38"/>
        <v>9</v>
      </c>
      <c r="FU30" s="14">
        <f t="shared" si="39"/>
        <v>9</v>
      </c>
      <c r="FV30" s="14">
        <f t="shared" si="40"/>
        <v>6</v>
      </c>
      <c r="FW30" s="14">
        <f t="shared" si="41"/>
        <v>6</v>
      </c>
      <c r="FX30" s="14">
        <f t="shared" si="42"/>
        <v>3</v>
      </c>
      <c r="FY30" s="14">
        <f t="shared" si="43"/>
        <v>2</v>
      </c>
      <c r="FZ30" s="14">
        <f t="shared" si="44"/>
        <v>0</v>
      </c>
      <c r="GA30" s="14">
        <f t="shared" si="45"/>
        <v>0</v>
      </c>
      <c r="GB30" s="14">
        <f t="shared" si="46"/>
        <v>0</v>
      </c>
      <c r="GC30" s="14">
        <f t="shared" si="47"/>
        <v>0</v>
      </c>
      <c r="GD30" s="14">
        <f t="shared" si="48"/>
        <v>0</v>
      </c>
      <c r="GE30" s="14">
        <f t="shared" si="49"/>
        <v>0</v>
      </c>
      <c r="GF30" s="14">
        <f t="shared" si="50"/>
        <v>0</v>
      </c>
      <c r="GG30" s="14">
        <f t="shared" si="51"/>
        <v>0</v>
      </c>
      <c r="GH30" s="14">
        <f t="shared" si="52"/>
        <v>0</v>
      </c>
      <c r="GI30" s="14">
        <f t="shared" si="53"/>
        <v>0</v>
      </c>
      <c r="GJ30" s="14">
        <f t="shared" si="54"/>
        <v>0</v>
      </c>
      <c r="GK30" s="14">
        <f t="shared" si="55"/>
        <v>0</v>
      </c>
      <c r="GL30" s="14">
        <f t="shared" si="56"/>
        <v>0</v>
      </c>
      <c r="GM30" s="14">
        <f t="shared" si="57"/>
        <v>0</v>
      </c>
      <c r="GN30" s="14">
        <f t="shared" si="58"/>
        <v>0</v>
      </c>
      <c r="GO30" s="14">
        <f t="shared" si="59"/>
        <v>0</v>
      </c>
      <c r="GP30" s="14">
        <f t="shared" si="60"/>
        <v>0</v>
      </c>
      <c r="GQ30" s="14">
        <f t="shared" si="61"/>
        <v>0</v>
      </c>
      <c r="GT30" s="91">
        <v>24</v>
      </c>
      <c r="GU30" s="14">
        <f t="shared" si="62"/>
        <v>2</v>
      </c>
      <c r="GV30" s="14">
        <f t="shared" si="63"/>
        <v>1606004</v>
      </c>
      <c r="GW30" s="14" t="str">
        <f t="shared" si="64"/>
        <v>神器1-2 : 6级</v>
      </c>
      <c r="GX30" s="14" t="s">
        <v>804</v>
      </c>
      <c r="GY30" s="14">
        <f t="shared" si="65"/>
        <v>9</v>
      </c>
      <c r="GZ30" s="14" t="str">
        <f t="shared" si="66"/>
        <v>神器1-2</v>
      </c>
      <c r="HA30" s="14">
        <f t="shared" si="67"/>
        <v>3</v>
      </c>
    </row>
    <row r="31" spans="10:209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8"/>
        <v>神器5-4</v>
      </c>
      <c r="AD31" s="87">
        <v>25</v>
      </c>
      <c r="AE31" s="87">
        <v>5</v>
      </c>
      <c r="AF31" s="87">
        <v>5</v>
      </c>
      <c r="AG31" s="87" t="str">
        <f t="shared" si="5"/>
        <v>神器5-5</v>
      </c>
      <c r="AH31" s="87">
        <v>3</v>
      </c>
      <c r="AI31" s="87">
        <f t="shared" si="6"/>
        <v>210</v>
      </c>
      <c r="AL31" s="87">
        <v>3</v>
      </c>
      <c r="AM31" s="87">
        <v>1</v>
      </c>
      <c r="AN31" s="87">
        <v>10</v>
      </c>
      <c r="AO31" s="144">
        <f t="shared" si="7"/>
        <v>4410</v>
      </c>
      <c r="AP31" s="144" t="s">
        <v>1212</v>
      </c>
      <c r="AQ31" s="144" t="str">
        <f t="shared" si="8"/>
        <v>神器本-3-普通-1  神器2-4</v>
      </c>
      <c r="AR31" s="87">
        <v>7</v>
      </c>
      <c r="AS31" s="87" t="s">
        <v>316</v>
      </c>
      <c r="AT31" s="87">
        <v>1000</v>
      </c>
      <c r="AU31" s="87">
        <v>1</v>
      </c>
      <c r="AV31" s="87">
        <v>1</v>
      </c>
      <c r="AW31" s="87">
        <f t="shared" si="9"/>
        <v>2</v>
      </c>
      <c r="AX31" s="14">
        <f t="shared" si="10"/>
        <v>0.1</v>
      </c>
      <c r="AY31" s="14">
        <f t="shared" si="11"/>
        <v>4.5</v>
      </c>
      <c r="BG31" s="87">
        <v>25</v>
      </c>
      <c r="BH31" s="14">
        <f>INDEX(节奏总表!$CK$4:$CK$63,新神器!BG31)</f>
        <v>110</v>
      </c>
      <c r="BI31" s="14">
        <f t="shared" si="12"/>
        <v>5</v>
      </c>
      <c r="BJ31" s="87">
        <v>3</v>
      </c>
      <c r="BK31" s="87">
        <v>5</v>
      </c>
      <c r="BL31" s="14">
        <f t="shared" si="73"/>
        <v>0.75</v>
      </c>
      <c r="BM31" s="14">
        <f t="shared" si="73"/>
        <v>0.75</v>
      </c>
      <c r="BN31" s="14">
        <f t="shared" si="73"/>
        <v>0.5</v>
      </c>
      <c r="BO31" s="14">
        <f t="shared" si="73"/>
        <v>0.75</v>
      </c>
      <c r="BP31" s="14">
        <f t="shared" si="73"/>
        <v>0.75</v>
      </c>
      <c r="BQ31" s="14">
        <f t="shared" si="73"/>
        <v>0.5</v>
      </c>
      <c r="BR31" s="14">
        <f t="shared" si="73"/>
        <v>0.5</v>
      </c>
      <c r="BS31" s="14">
        <f t="shared" si="73"/>
        <v>0.5</v>
      </c>
      <c r="BT31" s="14">
        <f t="shared" si="73"/>
        <v>0</v>
      </c>
      <c r="BU31" s="14">
        <f t="shared" si="73"/>
        <v>0</v>
      </c>
      <c r="BV31" s="14">
        <f t="shared" si="74"/>
        <v>0</v>
      </c>
      <c r="BW31" s="14">
        <f t="shared" si="74"/>
        <v>0</v>
      </c>
      <c r="BX31" s="14">
        <f t="shared" si="74"/>
        <v>0</v>
      </c>
      <c r="BY31" s="14">
        <f t="shared" si="74"/>
        <v>0</v>
      </c>
      <c r="BZ31" s="14">
        <f t="shared" si="74"/>
        <v>0</v>
      </c>
      <c r="CA31" s="14">
        <f t="shared" si="74"/>
        <v>0</v>
      </c>
      <c r="CB31" s="14">
        <f t="shared" si="74"/>
        <v>0</v>
      </c>
      <c r="CC31" s="14">
        <f t="shared" si="74"/>
        <v>0</v>
      </c>
      <c r="CD31" s="14">
        <f t="shared" si="74"/>
        <v>0</v>
      </c>
      <c r="CE31" s="14">
        <f t="shared" si="74"/>
        <v>0</v>
      </c>
      <c r="CF31" s="14">
        <f t="shared" si="75"/>
        <v>5</v>
      </c>
      <c r="CG31" s="14">
        <f t="shared" si="75"/>
        <v>5</v>
      </c>
      <c r="CH31" s="14">
        <f t="shared" si="75"/>
        <v>2.625</v>
      </c>
      <c r="CI31" s="14">
        <f t="shared" si="75"/>
        <v>2.625</v>
      </c>
      <c r="CJ31" s="14">
        <f t="shared" si="75"/>
        <v>1</v>
      </c>
      <c r="CK31" s="14">
        <f t="shared" si="75"/>
        <v>0.5</v>
      </c>
      <c r="CL31" s="14">
        <f t="shared" si="75"/>
        <v>0</v>
      </c>
      <c r="CM31" s="14">
        <f t="shared" si="75"/>
        <v>0</v>
      </c>
      <c r="CN31" s="14">
        <f t="shared" si="75"/>
        <v>0</v>
      </c>
      <c r="CO31" s="14">
        <f t="shared" si="75"/>
        <v>0</v>
      </c>
      <c r="CP31" s="14">
        <f t="shared" si="76"/>
        <v>0</v>
      </c>
      <c r="CQ31" s="14">
        <f t="shared" si="76"/>
        <v>0</v>
      </c>
      <c r="CR31" s="14">
        <f t="shared" si="76"/>
        <v>0</v>
      </c>
      <c r="CS31" s="14">
        <f t="shared" si="76"/>
        <v>0</v>
      </c>
      <c r="CT31" s="14">
        <f t="shared" si="76"/>
        <v>0</v>
      </c>
      <c r="CU31" s="14">
        <f t="shared" si="76"/>
        <v>0</v>
      </c>
      <c r="CV31" s="14">
        <f t="shared" si="76"/>
        <v>0</v>
      </c>
      <c r="CW31" s="14">
        <f t="shared" si="76"/>
        <v>0</v>
      </c>
      <c r="CX31" s="14">
        <f t="shared" si="76"/>
        <v>0</v>
      </c>
      <c r="CY31" s="14">
        <f t="shared" si="76"/>
        <v>0</v>
      </c>
      <c r="CZ31" s="14">
        <f t="shared" si="76"/>
        <v>0</v>
      </c>
      <c r="DA31" s="14">
        <f t="shared" si="76"/>
        <v>0</v>
      </c>
      <c r="DC31" s="14">
        <f>SUM(BL$7:BL31)</f>
        <v>34.999999999999993</v>
      </c>
      <c r="DD31" s="14">
        <f>SUM(BM$7:BM31)</f>
        <v>34.999999999999993</v>
      </c>
      <c r="DE31" s="14">
        <f>SUM(BN$7:BN31)</f>
        <v>19.75</v>
      </c>
      <c r="DF31" s="14">
        <f>SUM(BO$7:BO31)</f>
        <v>35.5</v>
      </c>
      <c r="DG31" s="14">
        <f>SUM(BP$7:BP31)</f>
        <v>35.5</v>
      </c>
      <c r="DH31" s="14">
        <f>SUM(BQ$7:BQ31)</f>
        <v>20.125</v>
      </c>
      <c r="DI31" s="14">
        <f>SUM(BR$7:BR31)</f>
        <v>20.125</v>
      </c>
      <c r="DJ31" s="14">
        <f>SUM(BS$7:BS31)</f>
        <v>13.25</v>
      </c>
      <c r="DK31" s="14">
        <f>SUM(BT$7:BT31)</f>
        <v>20</v>
      </c>
      <c r="DL31" s="14">
        <f>SUM(BU$7:BU31)</f>
        <v>20</v>
      </c>
      <c r="DM31" s="14">
        <f>SUM(BV$7:BV31)</f>
        <v>10.5</v>
      </c>
      <c r="DN31" s="14">
        <f>SUM(BW$7:BW31)</f>
        <v>10.5</v>
      </c>
      <c r="DO31" s="14">
        <f>SUM(BX$7:BX31)</f>
        <v>4</v>
      </c>
      <c r="DP31" s="14">
        <f>SUM(BY$7:BY31)</f>
        <v>2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3"/>
        <v>9</v>
      </c>
      <c r="EV31" s="14">
        <f t="shared" si="14"/>
        <v>12</v>
      </c>
      <c r="EW31" s="14">
        <f t="shared" si="15"/>
        <v>12</v>
      </c>
      <c r="EX31" s="14">
        <f t="shared" si="16"/>
        <v>9</v>
      </c>
      <c r="EY31" s="14">
        <f t="shared" si="17"/>
        <v>7</v>
      </c>
      <c r="EZ31" s="14">
        <f t="shared" si="18"/>
        <v>12</v>
      </c>
      <c r="FA31" s="14">
        <f t="shared" si="19"/>
        <v>12</v>
      </c>
      <c r="FB31" s="14">
        <f t="shared" si="20"/>
        <v>9</v>
      </c>
      <c r="FC31" s="14">
        <f t="shared" si="21"/>
        <v>9</v>
      </c>
      <c r="FD31" s="14">
        <f t="shared" si="22"/>
        <v>7</v>
      </c>
      <c r="FE31" s="14">
        <f t="shared" si="23"/>
        <v>2</v>
      </c>
      <c r="FF31" s="14">
        <f t="shared" si="24"/>
        <v>9</v>
      </c>
      <c r="FG31" s="14">
        <f t="shared" si="25"/>
        <v>9</v>
      </c>
      <c r="FH31" s="14">
        <f t="shared" si="26"/>
        <v>6</v>
      </c>
      <c r="FI31" s="14">
        <f t="shared" si="27"/>
        <v>6</v>
      </c>
      <c r="FJ31" s="14">
        <f t="shared" si="28"/>
        <v>3</v>
      </c>
      <c r="FK31" s="14">
        <f t="shared" si="29"/>
        <v>2</v>
      </c>
      <c r="FL31" s="14">
        <f t="shared" si="30"/>
        <v>2</v>
      </c>
      <c r="FM31" s="14">
        <f t="shared" si="31"/>
        <v>10</v>
      </c>
      <c r="FN31" s="14">
        <f t="shared" si="32"/>
        <v>10</v>
      </c>
      <c r="FO31" s="14">
        <f t="shared" si="33"/>
        <v>7</v>
      </c>
      <c r="FP31" s="14">
        <f t="shared" si="34"/>
        <v>7</v>
      </c>
      <c r="FQ31" s="14">
        <f t="shared" si="35"/>
        <v>4</v>
      </c>
      <c r="FR31" s="14">
        <f t="shared" si="36"/>
        <v>2</v>
      </c>
      <c r="FS31" s="14">
        <f t="shared" si="37"/>
        <v>2</v>
      </c>
      <c r="FT31" s="14">
        <f t="shared" si="38"/>
        <v>10</v>
      </c>
      <c r="FU31" s="14">
        <f t="shared" si="39"/>
        <v>10</v>
      </c>
      <c r="FV31" s="14">
        <f t="shared" si="40"/>
        <v>7</v>
      </c>
      <c r="FW31" s="14">
        <f t="shared" si="41"/>
        <v>7</v>
      </c>
      <c r="FX31" s="14">
        <f t="shared" si="42"/>
        <v>4</v>
      </c>
      <c r="FY31" s="14">
        <f t="shared" si="43"/>
        <v>2</v>
      </c>
      <c r="FZ31" s="14">
        <f t="shared" si="44"/>
        <v>0</v>
      </c>
      <c r="GA31" s="14">
        <f t="shared" si="45"/>
        <v>0</v>
      </c>
      <c r="GB31" s="14">
        <f t="shared" si="46"/>
        <v>0</v>
      </c>
      <c r="GC31" s="14">
        <f t="shared" si="47"/>
        <v>0</v>
      </c>
      <c r="GD31" s="14">
        <f t="shared" si="48"/>
        <v>0</v>
      </c>
      <c r="GE31" s="14">
        <f t="shared" si="49"/>
        <v>0</v>
      </c>
      <c r="GF31" s="14">
        <f t="shared" si="50"/>
        <v>0</v>
      </c>
      <c r="GG31" s="14">
        <f t="shared" si="51"/>
        <v>0</v>
      </c>
      <c r="GH31" s="14">
        <f t="shared" si="52"/>
        <v>0</v>
      </c>
      <c r="GI31" s="14">
        <f t="shared" si="53"/>
        <v>0</v>
      </c>
      <c r="GJ31" s="14">
        <f t="shared" si="54"/>
        <v>0</v>
      </c>
      <c r="GK31" s="14">
        <f t="shared" si="55"/>
        <v>0</v>
      </c>
      <c r="GL31" s="14">
        <f t="shared" si="56"/>
        <v>0</v>
      </c>
      <c r="GM31" s="14">
        <f t="shared" si="57"/>
        <v>0</v>
      </c>
      <c r="GN31" s="14">
        <f t="shared" si="58"/>
        <v>0</v>
      </c>
      <c r="GO31" s="14">
        <f t="shared" si="59"/>
        <v>0</v>
      </c>
      <c r="GP31" s="14">
        <f t="shared" si="60"/>
        <v>0</v>
      </c>
      <c r="GQ31" s="14">
        <f t="shared" si="61"/>
        <v>0</v>
      </c>
      <c r="GT31" s="91">
        <v>25</v>
      </c>
      <c r="GU31" s="14">
        <f t="shared" si="62"/>
        <v>2</v>
      </c>
      <c r="GV31" s="14">
        <f t="shared" si="63"/>
        <v>1606004</v>
      </c>
      <c r="GW31" s="14" t="str">
        <f t="shared" si="64"/>
        <v>神器1-2 : 7级</v>
      </c>
      <c r="GX31" s="14" t="s">
        <v>804</v>
      </c>
      <c r="GY31" s="14">
        <f t="shared" si="65"/>
        <v>10</v>
      </c>
      <c r="GZ31" s="14" t="str">
        <f t="shared" si="66"/>
        <v>神器1-2</v>
      </c>
      <c r="HA31" s="14">
        <f t="shared" si="67"/>
        <v>5</v>
      </c>
    </row>
    <row r="32" spans="10:209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8"/>
        <v>神器5-5</v>
      </c>
      <c r="AD32" s="87">
        <v>26</v>
      </c>
      <c r="AE32" s="87">
        <v>5</v>
      </c>
      <c r="AF32" s="87">
        <v>6</v>
      </c>
      <c r="AG32" s="87" t="str">
        <f t="shared" si="5"/>
        <v>神器5-6</v>
      </c>
      <c r="AH32" s="87">
        <v>4</v>
      </c>
      <c r="AI32" s="87">
        <f t="shared" si="6"/>
        <v>450</v>
      </c>
      <c r="AL32" s="87">
        <v>3</v>
      </c>
      <c r="AM32" s="87">
        <v>1</v>
      </c>
      <c r="AN32" s="87">
        <v>10</v>
      </c>
      <c r="AO32" s="144">
        <f t="shared" si="7"/>
        <v>4410</v>
      </c>
      <c r="AP32" s="144" t="s">
        <v>1212</v>
      </c>
      <c r="AQ32" s="144" t="str">
        <f t="shared" si="8"/>
        <v>神器本-3-普通-1  神器2-5</v>
      </c>
      <c r="AR32" s="87">
        <v>8</v>
      </c>
      <c r="AS32" s="87" t="s">
        <v>317</v>
      </c>
      <c r="AT32" s="87">
        <v>1000</v>
      </c>
      <c r="AU32" s="87">
        <v>1</v>
      </c>
      <c r="AV32" s="87">
        <v>1</v>
      </c>
      <c r="AW32" s="87">
        <f t="shared" si="9"/>
        <v>3</v>
      </c>
      <c r="AX32" s="14">
        <f t="shared" si="10"/>
        <v>0.1</v>
      </c>
      <c r="AY32" s="14">
        <f t="shared" si="11"/>
        <v>10.5</v>
      </c>
      <c r="BG32" s="87">
        <v>26</v>
      </c>
      <c r="BH32" s="14">
        <f>INDEX(节奏总表!$CK$4:$CK$63,新神器!BG32)</f>
        <v>112</v>
      </c>
      <c r="BI32" s="14">
        <f t="shared" si="12"/>
        <v>5</v>
      </c>
      <c r="BJ32" s="87">
        <v>3</v>
      </c>
      <c r="BK32" s="87">
        <v>5</v>
      </c>
      <c r="BL32" s="14">
        <f t="shared" si="73"/>
        <v>0.75</v>
      </c>
      <c r="BM32" s="14">
        <f t="shared" si="73"/>
        <v>0.75</v>
      </c>
      <c r="BN32" s="14">
        <f t="shared" si="73"/>
        <v>0.5</v>
      </c>
      <c r="BO32" s="14">
        <f t="shared" si="73"/>
        <v>0.75</v>
      </c>
      <c r="BP32" s="14">
        <f t="shared" si="73"/>
        <v>0.75</v>
      </c>
      <c r="BQ32" s="14">
        <f t="shared" si="73"/>
        <v>0.5</v>
      </c>
      <c r="BR32" s="14">
        <f t="shared" si="73"/>
        <v>0.5</v>
      </c>
      <c r="BS32" s="14">
        <f t="shared" si="73"/>
        <v>0.5</v>
      </c>
      <c r="BT32" s="14">
        <f t="shared" si="73"/>
        <v>0</v>
      </c>
      <c r="BU32" s="14">
        <f t="shared" si="73"/>
        <v>0</v>
      </c>
      <c r="BV32" s="14">
        <f t="shared" si="74"/>
        <v>0</v>
      </c>
      <c r="BW32" s="14">
        <f t="shared" si="74"/>
        <v>0</v>
      </c>
      <c r="BX32" s="14">
        <f t="shared" si="74"/>
        <v>0</v>
      </c>
      <c r="BY32" s="14">
        <f t="shared" si="74"/>
        <v>0</v>
      </c>
      <c r="BZ32" s="14">
        <f t="shared" si="74"/>
        <v>0</v>
      </c>
      <c r="CA32" s="14">
        <f t="shared" si="74"/>
        <v>0</v>
      </c>
      <c r="CB32" s="14">
        <f t="shared" si="74"/>
        <v>0</v>
      </c>
      <c r="CC32" s="14">
        <f t="shared" si="74"/>
        <v>0</v>
      </c>
      <c r="CD32" s="14">
        <f t="shared" si="74"/>
        <v>0</v>
      </c>
      <c r="CE32" s="14">
        <f t="shared" si="74"/>
        <v>0</v>
      </c>
      <c r="CF32" s="14">
        <f t="shared" si="75"/>
        <v>5</v>
      </c>
      <c r="CG32" s="14">
        <f t="shared" si="75"/>
        <v>5</v>
      </c>
      <c r="CH32" s="14">
        <f t="shared" si="75"/>
        <v>2.625</v>
      </c>
      <c r="CI32" s="14">
        <f t="shared" si="75"/>
        <v>2.625</v>
      </c>
      <c r="CJ32" s="14">
        <f t="shared" si="75"/>
        <v>1</v>
      </c>
      <c r="CK32" s="14">
        <f t="shared" si="75"/>
        <v>0.5</v>
      </c>
      <c r="CL32" s="14">
        <f t="shared" si="75"/>
        <v>0</v>
      </c>
      <c r="CM32" s="14">
        <f t="shared" si="75"/>
        <v>0</v>
      </c>
      <c r="CN32" s="14">
        <f t="shared" si="75"/>
        <v>0</v>
      </c>
      <c r="CO32" s="14">
        <f t="shared" si="75"/>
        <v>0</v>
      </c>
      <c r="CP32" s="14">
        <f t="shared" si="76"/>
        <v>0</v>
      </c>
      <c r="CQ32" s="14">
        <f t="shared" si="76"/>
        <v>0</v>
      </c>
      <c r="CR32" s="14">
        <f t="shared" si="76"/>
        <v>0</v>
      </c>
      <c r="CS32" s="14">
        <f t="shared" si="76"/>
        <v>0</v>
      </c>
      <c r="CT32" s="14">
        <f t="shared" si="76"/>
        <v>0</v>
      </c>
      <c r="CU32" s="14">
        <f t="shared" si="76"/>
        <v>0</v>
      </c>
      <c r="CV32" s="14">
        <f t="shared" si="76"/>
        <v>0</v>
      </c>
      <c r="CW32" s="14">
        <f t="shared" si="76"/>
        <v>0</v>
      </c>
      <c r="CX32" s="14">
        <f t="shared" si="76"/>
        <v>0</v>
      </c>
      <c r="CY32" s="14">
        <f t="shared" si="76"/>
        <v>0</v>
      </c>
      <c r="CZ32" s="14">
        <f t="shared" si="76"/>
        <v>0</v>
      </c>
      <c r="DA32" s="14">
        <f t="shared" si="76"/>
        <v>0</v>
      </c>
      <c r="DC32" s="14">
        <f>SUM(BL$7:BL32)</f>
        <v>35.749999999999993</v>
      </c>
      <c r="DD32" s="14">
        <f>SUM(BM$7:BM32)</f>
        <v>35.749999999999993</v>
      </c>
      <c r="DE32" s="14">
        <f>SUM(BN$7:BN32)</f>
        <v>20.25</v>
      </c>
      <c r="DF32" s="14">
        <f>SUM(BO$7:BO32)</f>
        <v>36.25</v>
      </c>
      <c r="DG32" s="14">
        <f>SUM(BP$7:BP32)</f>
        <v>36.25</v>
      </c>
      <c r="DH32" s="14">
        <f>SUM(BQ$7:BQ32)</f>
        <v>20.625</v>
      </c>
      <c r="DI32" s="14">
        <f>SUM(BR$7:BR32)</f>
        <v>20.625</v>
      </c>
      <c r="DJ32" s="14">
        <f>SUM(BS$7:BS32)</f>
        <v>13.75</v>
      </c>
      <c r="DK32" s="14">
        <f>SUM(BT$7:BT32)</f>
        <v>20</v>
      </c>
      <c r="DL32" s="14">
        <f>SUM(BU$7:BU32)</f>
        <v>20</v>
      </c>
      <c r="DM32" s="14">
        <f>SUM(BV$7:BV32)</f>
        <v>10.5</v>
      </c>
      <c r="DN32" s="14">
        <f>SUM(BW$7:BW32)</f>
        <v>10.5</v>
      </c>
      <c r="DO32" s="14">
        <f>SUM(BX$7:BX32)</f>
        <v>4</v>
      </c>
      <c r="DP32" s="14">
        <f>SUM(BY$7:BY32)</f>
        <v>2</v>
      </c>
      <c r="DQ32" s="14">
        <f>SUM(BZ$7:BZ32)</f>
        <v>25</v>
      </c>
      <c r="DR32" s="14">
        <f>SUM(CA$7:CA32)</f>
        <v>25</v>
      </c>
      <c r="DS32" s="14">
        <f>SUM(CB$7:CB32)</f>
        <v>13.125</v>
      </c>
      <c r="DT32" s="14">
        <f>SUM(CC$7:CC32)</f>
        <v>13.125</v>
      </c>
      <c r="DU32" s="14">
        <f>SUM(CD$7:CD32)</f>
        <v>5</v>
      </c>
      <c r="DV32" s="14">
        <f>SUM(CE$7:CE32)</f>
        <v>2.5</v>
      </c>
      <c r="DW32" s="14">
        <f>SUM(CF$7:CF32)</f>
        <v>30</v>
      </c>
      <c r="DX32" s="14">
        <f>SUM(CG$7:CG32)</f>
        <v>30</v>
      </c>
      <c r="DY32" s="14">
        <f>SUM(CH$7:CH32)</f>
        <v>15.75</v>
      </c>
      <c r="DZ32" s="14">
        <f>SUM(CI$7:CI32)</f>
        <v>15.75</v>
      </c>
      <c r="EA32" s="14">
        <f>SUM(CJ$7:CJ32)</f>
        <v>6</v>
      </c>
      <c r="EB32" s="14">
        <f>SUM(CK$7:CK32)</f>
        <v>3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3"/>
        <v>9</v>
      </c>
      <c r="EV32" s="14">
        <f t="shared" si="14"/>
        <v>12</v>
      </c>
      <c r="EW32" s="14">
        <f t="shared" si="15"/>
        <v>12</v>
      </c>
      <c r="EX32" s="14">
        <f t="shared" si="16"/>
        <v>9</v>
      </c>
      <c r="EY32" s="14">
        <f t="shared" si="17"/>
        <v>7</v>
      </c>
      <c r="EZ32" s="14">
        <f t="shared" si="18"/>
        <v>12</v>
      </c>
      <c r="FA32" s="14">
        <f t="shared" si="19"/>
        <v>12</v>
      </c>
      <c r="FB32" s="14">
        <f t="shared" si="20"/>
        <v>9</v>
      </c>
      <c r="FC32" s="14">
        <f t="shared" si="21"/>
        <v>9</v>
      </c>
      <c r="FD32" s="14">
        <f t="shared" si="22"/>
        <v>7</v>
      </c>
      <c r="FE32" s="14">
        <f t="shared" si="23"/>
        <v>2</v>
      </c>
      <c r="FF32" s="14">
        <f t="shared" si="24"/>
        <v>9</v>
      </c>
      <c r="FG32" s="14">
        <f t="shared" si="25"/>
        <v>9</v>
      </c>
      <c r="FH32" s="14">
        <f t="shared" si="26"/>
        <v>6</v>
      </c>
      <c r="FI32" s="14">
        <f t="shared" si="27"/>
        <v>6</v>
      </c>
      <c r="FJ32" s="14">
        <f t="shared" si="28"/>
        <v>3</v>
      </c>
      <c r="FK32" s="14">
        <f t="shared" si="29"/>
        <v>2</v>
      </c>
      <c r="FL32" s="14">
        <f t="shared" si="30"/>
        <v>2</v>
      </c>
      <c r="FM32" s="14">
        <f t="shared" si="31"/>
        <v>10</v>
      </c>
      <c r="FN32" s="14">
        <f t="shared" si="32"/>
        <v>10</v>
      </c>
      <c r="FO32" s="14">
        <f t="shared" si="33"/>
        <v>7</v>
      </c>
      <c r="FP32" s="14">
        <f t="shared" si="34"/>
        <v>7</v>
      </c>
      <c r="FQ32" s="14">
        <f t="shared" si="35"/>
        <v>4</v>
      </c>
      <c r="FR32" s="14">
        <f t="shared" si="36"/>
        <v>2</v>
      </c>
      <c r="FS32" s="14">
        <f t="shared" si="37"/>
        <v>3</v>
      </c>
      <c r="FT32" s="14">
        <f t="shared" si="38"/>
        <v>11</v>
      </c>
      <c r="FU32" s="14">
        <f t="shared" si="39"/>
        <v>11</v>
      </c>
      <c r="FV32" s="14">
        <f t="shared" si="40"/>
        <v>8</v>
      </c>
      <c r="FW32" s="14">
        <f t="shared" si="41"/>
        <v>8</v>
      </c>
      <c r="FX32" s="14">
        <f t="shared" si="42"/>
        <v>4</v>
      </c>
      <c r="FY32" s="14">
        <f t="shared" si="43"/>
        <v>3</v>
      </c>
      <c r="FZ32" s="14">
        <f t="shared" si="44"/>
        <v>0</v>
      </c>
      <c r="GA32" s="14">
        <f t="shared" si="45"/>
        <v>0</v>
      </c>
      <c r="GB32" s="14">
        <f t="shared" si="46"/>
        <v>0</v>
      </c>
      <c r="GC32" s="14">
        <f t="shared" si="47"/>
        <v>0</v>
      </c>
      <c r="GD32" s="14">
        <f t="shared" si="48"/>
        <v>0</v>
      </c>
      <c r="GE32" s="14">
        <f t="shared" si="49"/>
        <v>0</v>
      </c>
      <c r="GF32" s="14">
        <f t="shared" si="50"/>
        <v>0</v>
      </c>
      <c r="GG32" s="14">
        <f t="shared" si="51"/>
        <v>0</v>
      </c>
      <c r="GH32" s="14">
        <f t="shared" si="52"/>
        <v>0</v>
      </c>
      <c r="GI32" s="14">
        <f t="shared" si="53"/>
        <v>0</v>
      </c>
      <c r="GJ32" s="14">
        <f t="shared" si="54"/>
        <v>0</v>
      </c>
      <c r="GK32" s="14">
        <f t="shared" si="55"/>
        <v>0</v>
      </c>
      <c r="GL32" s="14">
        <f t="shared" si="56"/>
        <v>0</v>
      </c>
      <c r="GM32" s="14">
        <f t="shared" si="57"/>
        <v>0</v>
      </c>
      <c r="GN32" s="14">
        <f t="shared" si="58"/>
        <v>0</v>
      </c>
      <c r="GO32" s="14">
        <f t="shared" si="59"/>
        <v>0</v>
      </c>
      <c r="GP32" s="14">
        <f t="shared" si="60"/>
        <v>0</v>
      </c>
      <c r="GQ32" s="14">
        <f t="shared" si="61"/>
        <v>0</v>
      </c>
      <c r="GT32" s="91">
        <v>26</v>
      </c>
      <c r="GU32" s="14">
        <f t="shared" si="62"/>
        <v>2</v>
      </c>
      <c r="GV32" s="14">
        <f t="shared" si="63"/>
        <v>1606004</v>
      </c>
      <c r="GW32" s="14" t="str">
        <f t="shared" si="64"/>
        <v>神器1-2 : 8级</v>
      </c>
      <c r="GX32" s="14" t="s">
        <v>804</v>
      </c>
      <c r="GY32" s="14">
        <f t="shared" si="65"/>
        <v>11</v>
      </c>
      <c r="GZ32" s="14" t="str">
        <f t="shared" si="66"/>
        <v>神器1-2</v>
      </c>
      <c r="HA32" s="14">
        <f t="shared" si="67"/>
        <v>5</v>
      </c>
    </row>
    <row r="33" spans="14:209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8"/>
        <v>神器5-6</v>
      </c>
      <c r="AD33" s="87">
        <v>27</v>
      </c>
      <c r="AE33" s="87">
        <v>6</v>
      </c>
      <c r="AF33" s="87">
        <v>1</v>
      </c>
      <c r="AG33" s="87" t="str">
        <f t="shared" si="5"/>
        <v>神器6-1</v>
      </c>
      <c r="AH33" s="87">
        <v>2</v>
      </c>
      <c r="AI33" s="87">
        <f t="shared" si="6"/>
        <v>120</v>
      </c>
      <c r="AL33" s="87">
        <v>3</v>
      </c>
      <c r="AM33" s="87">
        <v>1</v>
      </c>
      <c r="AN33" s="87">
        <v>11</v>
      </c>
      <c r="AO33" s="144">
        <f t="shared" si="7"/>
        <v>4411</v>
      </c>
      <c r="AP33" s="144" t="s">
        <v>1223</v>
      </c>
      <c r="AQ33" s="144" t="str">
        <f t="shared" si="8"/>
        <v>神器本-3-普通-2  神器3-1</v>
      </c>
      <c r="AR33" s="87">
        <v>9</v>
      </c>
      <c r="AS33" s="87" t="s">
        <v>764</v>
      </c>
      <c r="AT33" s="87">
        <v>5000</v>
      </c>
      <c r="AU33" s="87">
        <v>1</v>
      </c>
      <c r="AV33" s="87">
        <v>3</v>
      </c>
      <c r="AW33" s="87">
        <f t="shared" si="9"/>
        <v>1</v>
      </c>
      <c r="AX33" s="14">
        <f t="shared" si="10"/>
        <v>1</v>
      </c>
      <c r="AY33" s="14">
        <f t="shared" si="11"/>
        <v>20</v>
      </c>
      <c r="BG33" s="87">
        <v>27</v>
      </c>
      <c r="BH33" s="14">
        <f>INDEX(节奏总表!$CK$4:$CK$63,新神器!BG33)</f>
        <v>113</v>
      </c>
      <c r="BI33" s="14">
        <f t="shared" si="12"/>
        <v>6</v>
      </c>
      <c r="BJ33" s="87">
        <v>3</v>
      </c>
      <c r="BK33" s="87">
        <v>5</v>
      </c>
      <c r="BL33" s="14">
        <f t="shared" si="73"/>
        <v>0</v>
      </c>
      <c r="BM33" s="14">
        <f t="shared" si="73"/>
        <v>0</v>
      </c>
      <c r="BN33" s="14">
        <f t="shared" si="73"/>
        <v>0</v>
      </c>
      <c r="BO33" s="14">
        <f t="shared" si="73"/>
        <v>0</v>
      </c>
      <c r="BP33" s="14">
        <f t="shared" si="73"/>
        <v>0</v>
      </c>
      <c r="BQ33" s="14">
        <f t="shared" si="73"/>
        <v>0</v>
      </c>
      <c r="BR33" s="14">
        <f t="shared" si="73"/>
        <v>0</v>
      </c>
      <c r="BS33" s="14">
        <f t="shared" si="73"/>
        <v>0</v>
      </c>
      <c r="BT33" s="14">
        <f t="shared" si="73"/>
        <v>0.41649999999999998</v>
      </c>
      <c r="BU33" s="14">
        <f t="shared" si="73"/>
        <v>0.41649999999999998</v>
      </c>
      <c r="BV33" s="14">
        <f t="shared" si="74"/>
        <v>0.25</v>
      </c>
      <c r="BW33" s="14">
        <f t="shared" si="74"/>
        <v>0.25</v>
      </c>
      <c r="BX33" s="14">
        <f t="shared" si="74"/>
        <v>0.25</v>
      </c>
      <c r="BY33" s="14">
        <f t="shared" si="74"/>
        <v>8.5000000000000006E-2</v>
      </c>
      <c r="BZ33" s="14">
        <f t="shared" si="74"/>
        <v>0.41649999999999998</v>
      </c>
      <c r="CA33" s="14">
        <f t="shared" si="74"/>
        <v>0.41649999999999998</v>
      </c>
      <c r="CB33" s="14">
        <f t="shared" si="74"/>
        <v>0.25</v>
      </c>
      <c r="CC33" s="14">
        <f t="shared" si="74"/>
        <v>0.25</v>
      </c>
      <c r="CD33" s="14">
        <f t="shared" si="74"/>
        <v>0.25</v>
      </c>
      <c r="CE33" s="14">
        <f t="shared" si="74"/>
        <v>8.3000000000000004E-2</v>
      </c>
      <c r="CF33" s="14">
        <f t="shared" si="75"/>
        <v>0.41649999999999998</v>
      </c>
      <c r="CG33" s="14">
        <f t="shared" si="75"/>
        <v>0.41649999999999998</v>
      </c>
      <c r="CH33" s="14">
        <f t="shared" si="75"/>
        <v>0.25</v>
      </c>
      <c r="CI33" s="14">
        <f t="shared" si="75"/>
        <v>0.25</v>
      </c>
      <c r="CJ33" s="14">
        <f t="shared" si="75"/>
        <v>0.25</v>
      </c>
      <c r="CK33" s="14">
        <f t="shared" si="75"/>
        <v>8.3000000000000004E-2</v>
      </c>
      <c r="CL33" s="14">
        <f t="shared" si="75"/>
        <v>1.5</v>
      </c>
      <c r="CM33" s="14">
        <f t="shared" si="75"/>
        <v>1.5</v>
      </c>
      <c r="CN33" s="14">
        <f t="shared" si="75"/>
        <v>1.5</v>
      </c>
      <c r="CO33" s="14">
        <f t="shared" si="75"/>
        <v>0.5</v>
      </c>
      <c r="CP33" s="14">
        <f t="shared" si="76"/>
        <v>0.5</v>
      </c>
      <c r="CQ33" s="14">
        <f t="shared" si="76"/>
        <v>0.5</v>
      </c>
      <c r="CR33" s="14">
        <f t="shared" si="76"/>
        <v>0.375</v>
      </c>
      <c r="CS33" s="14">
        <f t="shared" si="76"/>
        <v>0.375</v>
      </c>
      <c r="CT33" s="14">
        <f t="shared" si="76"/>
        <v>0</v>
      </c>
      <c r="CU33" s="14">
        <f t="shared" si="76"/>
        <v>0</v>
      </c>
      <c r="CV33" s="14">
        <f t="shared" si="76"/>
        <v>0</v>
      </c>
      <c r="CW33" s="14">
        <f t="shared" si="76"/>
        <v>0</v>
      </c>
      <c r="CX33" s="14">
        <f t="shared" si="76"/>
        <v>0</v>
      </c>
      <c r="CY33" s="14">
        <f t="shared" si="76"/>
        <v>0</v>
      </c>
      <c r="CZ33" s="14">
        <f t="shared" si="76"/>
        <v>0</v>
      </c>
      <c r="DA33" s="14">
        <f t="shared" si="76"/>
        <v>0</v>
      </c>
      <c r="DC33" s="14">
        <f>SUM(BL$7:BL33)</f>
        <v>35.749999999999993</v>
      </c>
      <c r="DD33" s="14">
        <f>SUM(BM$7:BM33)</f>
        <v>35.749999999999993</v>
      </c>
      <c r="DE33" s="14">
        <f>SUM(BN$7:BN33)</f>
        <v>20.25</v>
      </c>
      <c r="DF33" s="14">
        <f>SUM(BO$7:BO33)</f>
        <v>36.25</v>
      </c>
      <c r="DG33" s="14">
        <f>SUM(BP$7:BP33)</f>
        <v>36.25</v>
      </c>
      <c r="DH33" s="14">
        <f>SUM(BQ$7:BQ33)</f>
        <v>20.625</v>
      </c>
      <c r="DI33" s="14">
        <f>SUM(BR$7:BR33)</f>
        <v>20.625</v>
      </c>
      <c r="DJ33" s="14">
        <f>SUM(BS$7:BS33)</f>
        <v>13.75</v>
      </c>
      <c r="DK33" s="14">
        <f>SUM(BT$7:BT33)</f>
        <v>20.416499999999999</v>
      </c>
      <c r="DL33" s="14">
        <f>SUM(BU$7:BU33)</f>
        <v>20.416499999999999</v>
      </c>
      <c r="DM33" s="14">
        <f>SUM(BV$7:BV33)</f>
        <v>10.75</v>
      </c>
      <c r="DN33" s="14">
        <f>SUM(BW$7:BW33)</f>
        <v>10.75</v>
      </c>
      <c r="DO33" s="14">
        <f>SUM(BX$7:BX33)</f>
        <v>4.25</v>
      </c>
      <c r="DP33" s="14">
        <f>SUM(BY$7:BY33)</f>
        <v>2.085</v>
      </c>
      <c r="DQ33" s="14">
        <f>SUM(BZ$7:BZ33)</f>
        <v>25.416499999999999</v>
      </c>
      <c r="DR33" s="14">
        <f>SUM(CA$7:CA33)</f>
        <v>25.416499999999999</v>
      </c>
      <c r="DS33" s="14">
        <f>SUM(CB$7:CB33)</f>
        <v>13.375</v>
      </c>
      <c r="DT33" s="14">
        <f>SUM(CC$7:CC33)</f>
        <v>13.375</v>
      </c>
      <c r="DU33" s="14">
        <f>SUM(CD$7:CD33)</f>
        <v>5.25</v>
      </c>
      <c r="DV33" s="14">
        <f>SUM(CE$7:CE33)</f>
        <v>2.5830000000000002</v>
      </c>
      <c r="DW33" s="14">
        <f>SUM(CF$7:CF33)</f>
        <v>30.416499999999999</v>
      </c>
      <c r="DX33" s="14">
        <f>SUM(CG$7:CG33)</f>
        <v>30.416499999999999</v>
      </c>
      <c r="DY33" s="14">
        <f>SUM(CH$7:CH33)</f>
        <v>16</v>
      </c>
      <c r="DZ33" s="14">
        <f>SUM(CI$7:CI33)</f>
        <v>16</v>
      </c>
      <c r="EA33" s="14">
        <f>SUM(CJ$7:CJ33)</f>
        <v>6.25</v>
      </c>
      <c r="EB33" s="14">
        <f>SUM(CK$7:CK33)</f>
        <v>3.0830000000000002</v>
      </c>
      <c r="EC33" s="14">
        <f>SUM(CL$7:CL33)</f>
        <v>1.5</v>
      </c>
      <c r="ED33" s="14">
        <f>SUM(CM$7:CM33)</f>
        <v>1.5</v>
      </c>
      <c r="EE33" s="14">
        <f>SUM(CN$7:CN33)</f>
        <v>1.5</v>
      </c>
      <c r="EF33" s="14">
        <f>SUM(CO$7:CO33)</f>
        <v>0.5</v>
      </c>
      <c r="EG33" s="14">
        <f>SUM(CP$7:CP33)</f>
        <v>0.5</v>
      </c>
      <c r="EH33" s="14">
        <f>SUM(CQ$7:CQ33)</f>
        <v>0.5</v>
      </c>
      <c r="EI33" s="14">
        <f>SUM(CR$7:CR33)</f>
        <v>0.375</v>
      </c>
      <c r="EJ33" s="14">
        <f>SUM(CS$7:CS33)</f>
        <v>0.375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3"/>
        <v>9</v>
      </c>
      <c r="EV33" s="14">
        <f t="shared" si="14"/>
        <v>12</v>
      </c>
      <c r="EW33" s="14">
        <f t="shared" si="15"/>
        <v>12</v>
      </c>
      <c r="EX33" s="14">
        <f t="shared" si="16"/>
        <v>9</v>
      </c>
      <c r="EY33" s="14">
        <f t="shared" si="17"/>
        <v>7</v>
      </c>
      <c r="EZ33" s="14">
        <f t="shared" si="18"/>
        <v>12</v>
      </c>
      <c r="FA33" s="14">
        <f t="shared" si="19"/>
        <v>12</v>
      </c>
      <c r="FB33" s="14">
        <f t="shared" si="20"/>
        <v>9</v>
      </c>
      <c r="FC33" s="14">
        <f t="shared" si="21"/>
        <v>9</v>
      </c>
      <c r="FD33" s="14">
        <f t="shared" si="22"/>
        <v>7</v>
      </c>
      <c r="FE33" s="14">
        <f t="shared" si="23"/>
        <v>2</v>
      </c>
      <c r="FF33" s="14">
        <f t="shared" si="24"/>
        <v>9</v>
      </c>
      <c r="FG33" s="14">
        <f t="shared" si="25"/>
        <v>9</v>
      </c>
      <c r="FH33" s="14">
        <f t="shared" si="26"/>
        <v>6</v>
      </c>
      <c r="FI33" s="14">
        <f t="shared" si="27"/>
        <v>6</v>
      </c>
      <c r="FJ33" s="14">
        <f t="shared" si="28"/>
        <v>3</v>
      </c>
      <c r="FK33" s="14">
        <f t="shared" si="29"/>
        <v>2</v>
      </c>
      <c r="FL33" s="14">
        <f t="shared" si="30"/>
        <v>2</v>
      </c>
      <c r="FM33" s="14">
        <f t="shared" si="31"/>
        <v>10</v>
      </c>
      <c r="FN33" s="14">
        <f t="shared" si="32"/>
        <v>10</v>
      </c>
      <c r="FO33" s="14">
        <f t="shared" si="33"/>
        <v>7</v>
      </c>
      <c r="FP33" s="14">
        <f t="shared" si="34"/>
        <v>7</v>
      </c>
      <c r="FQ33" s="14">
        <f t="shared" si="35"/>
        <v>4</v>
      </c>
      <c r="FR33" s="14">
        <f t="shared" si="36"/>
        <v>2</v>
      </c>
      <c r="FS33" s="14">
        <f t="shared" si="37"/>
        <v>3</v>
      </c>
      <c r="FT33" s="14">
        <f t="shared" si="38"/>
        <v>11</v>
      </c>
      <c r="FU33" s="14">
        <f t="shared" si="39"/>
        <v>11</v>
      </c>
      <c r="FV33" s="14">
        <f t="shared" si="40"/>
        <v>8</v>
      </c>
      <c r="FW33" s="14">
        <f t="shared" si="41"/>
        <v>8</v>
      </c>
      <c r="FX33" s="14">
        <f t="shared" si="42"/>
        <v>4</v>
      </c>
      <c r="FY33" s="14">
        <f t="shared" si="43"/>
        <v>3</v>
      </c>
      <c r="FZ33" s="14">
        <f t="shared" si="44"/>
        <v>0</v>
      </c>
      <c r="GA33" s="14">
        <f t="shared" si="45"/>
        <v>1</v>
      </c>
      <c r="GB33" s="14">
        <f t="shared" si="46"/>
        <v>1</v>
      </c>
      <c r="GC33" s="14">
        <f t="shared" si="47"/>
        <v>1</v>
      </c>
      <c r="GD33" s="14">
        <f t="shared" si="48"/>
        <v>0</v>
      </c>
      <c r="GE33" s="14">
        <f t="shared" si="49"/>
        <v>0</v>
      </c>
      <c r="GF33" s="14">
        <f t="shared" si="50"/>
        <v>0</v>
      </c>
      <c r="GG33" s="14">
        <f t="shared" si="51"/>
        <v>0</v>
      </c>
      <c r="GH33" s="14">
        <f t="shared" si="52"/>
        <v>0</v>
      </c>
      <c r="GI33" s="14">
        <f t="shared" si="53"/>
        <v>0</v>
      </c>
      <c r="GJ33" s="14">
        <f t="shared" si="54"/>
        <v>0</v>
      </c>
      <c r="GK33" s="14">
        <f t="shared" si="55"/>
        <v>0</v>
      </c>
      <c r="GL33" s="14">
        <f t="shared" si="56"/>
        <v>0</v>
      </c>
      <c r="GM33" s="14">
        <f t="shared" si="57"/>
        <v>0</v>
      </c>
      <c r="GN33" s="14">
        <f t="shared" si="58"/>
        <v>0</v>
      </c>
      <c r="GO33" s="14">
        <f t="shared" si="59"/>
        <v>0</v>
      </c>
      <c r="GP33" s="14">
        <f t="shared" si="60"/>
        <v>0</v>
      </c>
      <c r="GQ33" s="14">
        <f t="shared" si="61"/>
        <v>0</v>
      </c>
      <c r="GT33" s="91">
        <v>27</v>
      </c>
      <c r="GU33" s="14">
        <f t="shared" si="62"/>
        <v>2</v>
      </c>
      <c r="GV33" s="14">
        <f t="shared" si="63"/>
        <v>1606004</v>
      </c>
      <c r="GW33" s="14" t="str">
        <f t="shared" si="64"/>
        <v>神器1-2 : 9级</v>
      </c>
      <c r="GX33" s="14" t="s">
        <v>804</v>
      </c>
      <c r="GY33" s="14">
        <f t="shared" si="65"/>
        <v>12</v>
      </c>
      <c r="GZ33" s="14" t="str">
        <f t="shared" si="66"/>
        <v>神器1-2</v>
      </c>
      <c r="HA33" s="14">
        <f t="shared" si="67"/>
        <v>6</v>
      </c>
    </row>
    <row r="34" spans="14:209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8"/>
        <v>神器6-1</v>
      </c>
      <c r="AD34" s="87">
        <v>28</v>
      </c>
      <c r="AE34" s="87">
        <v>6</v>
      </c>
      <c r="AF34" s="87">
        <v>2</v>
      </c>
      <c r="AG34" s="87" t="str">
        <f t="shared" si="5"/>
        <v>神器6-2</v>
      </c>
      <c r="AH34" s="87">
        <v>2</v>
      </c>
      <c r="AI34" s="87">
        <f t="shared" si="6"/>
        <v>120</v>
      </c>
      <c r="AL34" s="87">
        <v>3</v>
      </c>
      <c r="AM34" s="87">
        <v>1</v>
      </c>
      <c r="AN34" s="87">
        <v>11</v>
      </c>
      <c r="AO34" s="144">
        <f t="shared" si="7"/>
        <v>4411</v>
      </c>
      <c r="AP34" s="144" t="s">
        <v>1223</v>
      </c>
      <c r="AQ34" s="144" t="str">
        <f t="shared" si="8"/>
        <v>神器本-3-普通-2  神器3-2</v>
      </c>
      <c r="AR34" s="87">
        <v>10</v>
      </c>
      <c r="AS34" s="87" t="s">
        <v>319</v>
      </c>
      <c r="AT34" s="87">
        <v>5000</v>
      </c>
      <c r="AU34" s="87">
        <v>1</v>
      </c>
      <c r="AV34" s="87">
        <v>3</v>
      </c>
      <c r="AW34" s="87">
        <f t="shared" si="9"/>
        <v>1</v>
      </c>
      <c r="AX34" s="14">
        <f t="shared" si="10"/>
        <v>1</v>
      </c>
      <c r="AY34" s="14">
        <f t="shared" si="11"/>
        <v>20</v>
      </c>
      <c r="BG34" s="87">
        <v>28</v>
      </c>
      <c r="BH34" s="14">
        <f>INDEX(节奏总表!$CK$4:$CK$63,新神器!BG34)</f>
        <v>115</v>
      </c>
      <c r="BI34" s="14">
        <f t="shared" si="12"/>
        <v>6</v>
      </c>
      <c r="BJ34" s="87">
        <v>3</v>
      </c>
      <c r="BK34" s="87">
        <v>5</v>
      </c>
      <c r="BL34" s="14">
        <f t="shared" si="73"/>
        <v>0</v>
      </c>
      <c r="BM34" s="14">
        <f t="shared" si="73"/>
        <v>0</v>
      </c>
      <c r="BN34" s="14">
        <f t="shared" si="73"/>
        <v>0</v>
      </c>
      <c r="BO34" s="14">
        <f t="shared" si="73"/>
        <v>0</v>
      </c>
      <c r="BP34" s="14">
        <f t="shared" si="73"/>
        <v>0</v>
      </c>
      <c r="BQ34" s="14">
        <f t="shared" si="73"/>
        <v>0</v>
      </c>
      <c r="BR34" s="14">
        <f t="shared" si="73"/>
        <v>0</v>
      </c>
      <c r="BS34" s="14">
        <f t="shared" si="73"/>
        <v>0</v>
      </c>
      <c r="BT34" s="14">
        <f t="shared" si="73"/>
        <v>0.41649999999999998</v>
      </c>
      <c r="BU34" s="14">
        <f t="shared" si="73"/>
        <v>0.41649999999999998</v>
      </c>
      <c r="BV34" s="14">
        <f t="shared" si="74"/>
        <v>0.25</v>
      </c>
      <c r="BW34" s="14">
        <f t="shared" si="74"/>
        <v>0.25</v>
      </c>
      <c r="BX34" s="14">
        <f t="shared" si="74"/>
        <v>0.25</v>
      </c>
      <c r="BY34" s="14">
        <f t="shared" si="74"/>
        <v>8.5000000000000006E-2</v>
      </c>
      <c r="BZ34" s="14">
        <f t="shared" si="74"/>
        <v>0.41649999999999998</v>
      </c>
      <c r="CA34" s="14">
        <f t="shared" si="74"/>
        <v>0.41649999999999998</v>
      </c>
      <c r="CB34" s="14">
        <f t="shared" si="74"/>
        <v>0.25</v>
      </c>
      <c r="CC34" s="14">
        <f t="shared" si="74"/>
        <v>0.25</v>
      </c>
      <c r="CD34" s="14">
        <f t="shared" si="74"/>
        <v>0.25</v>
      </c>
      <c r="CE34" s="14">
        <f t="shared" si="74"/>
        <v>8.3000000000000004E-2</v>
      </c>
      <c r="CF34" s="14">
        <f t="shared" si="75"/>
        <v>0.41649999999999998</v>
      </c>
      <c r="CG34" s="14">
        <f t="shared" si="75"/>
        <v>0.41649999999999998</v>
      </c>
      <c r="CH34" s="14">
        <f t="shared" si="75"/>
        <v>0.25</v>
      </c>
      <c r="CI34" s="14">
        <f t="shared" si="75"/>
        <v>0.25</v>
      </c>
      <c r="CJ34" s="14">
        <f t="shared" si="75"/>
        <v>0.25</v>
      </c>
      <c r="CK34" s="14">
        <f t="shared" si="75"/>
        <v>8.3000000000000004E-2</v>
      </c>
      <c r="CL34" s="14">
        <f t="shared" si="75"/>
        <v>1.5</v>
      </c>
      <c r="CM34" s="14">
        <f t="shared" si="75"/>
        <v>1.5</v>
      </c>
      <c r="CN34" s="14">
        <f t="shared" si="75"/>
        <v>1.5</v>
      </c>
      <c r="CO34" s="14">
        <f t="shared" si="75"/>
        <v>0.5</v>
      </c>
      <c r="CP34" s="14">
        <f t="shared" si="76"/>
        <v>0.5</v>
      </c>
      <c r="CQ34" s="14">
        <f t="shared" si="76"/>
        <v>0.5</v>
      </c>
      <c r="CR34" s="14">
        <f t="shared" si="76"/>
        <v>0.375</v>
      </c>
      <c r="CS34" s="14">
        <f t="shared" si="76"/>
        <v>0.375</v>
      </c>
      <c r="CT34" s="14">
        <f t="shared" si="76"/>
        <v>0</v>
      </c>
      <c r="CU34" s="14">
        <f t="shared" si="76"/>
        <v>0</v>
      </c>
      <c r="CV34" s="14">
        <f t="shared" si="76"/>
        <v>0</v>
      </c>
      <c r="CW34" s="14">
        <f t="shared" si="76"/>
        <v>0</v>
      </c>
      <c r="CX34" s="14">
        <f t="shared" si="76"/>
        <v>0</v>
      </c>
      <c r="CY34" s="14">
        <f t="shared" si="76"/>
        <v>0</v>
      </c>
      <c r="CZ34" s="14">
        <f t="shared" si="76"/>
        <v>0</v>
      </c>
      <c r="DA34" s="14">
        <f t="shared" si="76"/>
        <v>0</v>
      </c>
      <c r="DC34" s="14">
        <f>SUM(BL$7:BL34)</f>
        <v>35.749999999999993</v>
      </c>
      <c r="DD34" s="14">
        <f>SUM(BM$7:BM34)</f>
        <v>35.749999999999993</v>
      </c>
      <c r="DE34" s="14">
        <f>SUM(BN$7:BN34)</f>
        <v>20.25</v>
      </c>
      <c r="DF34" s="14">
        <f>SUM(BO$7:BO34)</f>
        <v>36.25</v>
      </c>
      <c r="DG34" s="14">
        <f>SUM(BP$7:BP34)</f>
        <v>36.25</v>
      </c>
      <c r="DH34" s="14">
        <f>SUM(BQ$7:BQ34)</f>
        <v>20.625</v>
      </c>
      <c r="DI34" s="14">
        <f>SUM(BR$7:BR34)</f>
        <v>20.625</v>
      </c>
      <c r="DJ34" s="14">
        <f>SUM(BS$7:BS34)</f>
        <v>13.75</v>
      </c>
      <c r="DK34" s="14">
        <f>SUM(BT$7:BT34)</f>
        <v>20.832999999999998</v>
      </c>
      <c r="DL34" s="14">
        <f>SUM(BU$7:BU34)</f>
        <v>20.832999999999998</v>
      </c>
      <c r="DM34" s="14">
        <f>SUM(BV$7:BV34)</f>
        <v>11</v>
      </c>
      <c r="DN34" s="14">
        <f>SUM(BW$7:BW34)</f>
        <v>11</v>
      </c>
      <c r="DO34" s="14">
        <f>SUM(BX$7:BX34)</f>
        <v>4.5</v>
      </c>
      <c r="DP34" s="14">
        <f>SUM(BY$7:BY34)</f>
        <v>2.17</v>
      </c>
      <c r="DQ34" s="14">
        <f>SUM(BZ$7:BZ34)</f>
        <v>25.832999999999998</v>
      </c>
      <c r="DR34" s="14">
        <f>SUM(CA$7:CA34)</f>
        <v>25.832999999999998</v>
      </c>
      <c r="DS34" s="14">
        <f>SUM(CB$7:CB34)</f>
        <v>13.625</v>
      </c>
      <c r="DT34" s="14">
        <f>SUM(CC$7:CC34)</f>
        <v>13.625</v>
      </c>
      <c r="DU34" s="14">
        <f>SUM(CD$7:CD34)</f>
        <v>5.5</v>
      </c>
      <c r="DV34" s="14">
        <f>SUM(CE$7:CE34)</f>
        <v>2.6660000000000004</v>
      </c>
      <c r="DW34" s="14">
        <f>SUM(CF$7:CF34)</f>
        <v>30.832999999999998</v>
      </c>
      <c r="DX34" s="14">
        <f>SUM(CG$7:CG34)</f>
        <v>30.832999999999998</v>
      </c>
      <c r="DY34" s="14">
        <f>SUM(CH$7:CH34)</f>
        <v>16.25</v>
      </c>
      <c r="DZ34" s="14">
        <f>SUM(CI$7:CI34)</f>
        <v>16.25</v>
      </c>
      <c r="EA34" s="14">
        <f>SUM(CJ$7:CJ34)</f>
        <v>6.5</v>
      </c>
      <c r="EB34" s="14">
        <f>SUM(CK$7:CK34)</f>
        <v>3.1660000000000004</v>
      </c>
      <c r="EC34" s="14">
        <f>SUM(CL$7:CL34)</f>
        <v>3</v>
      </c>
      <c r="ED34" s="14">
        <f>SUM(CM$7:CM34)</f>
        <v>3</v>
      </c>
      <c r="EE34" s="14">
        <f>SUM(CN$7:CN34)</f>
        <v>3</v>
      </c>
      <c r="EF34" s="14">
        <f>SUM(CO$7:CO34)</f>
        <v>1</v>
      </c>
      <c r="EG34" s="14">
        <f>SUM(CP$7:CP34)</f>
        <v>1</v>
      </c>
      <c r="EH34" s="14">
        <f>SUM(CQ$7:CQ34)</f>
        <v>1</v>
      </c>
      <c r="EI34" s="14">
        <f>SUM(CR$7:CR34)</f>
        <v>0.75</v>
      </c>
      <c r="EJ34" s="14">
        <f>SUM(CS$7:CS34)</f>
        <v>0.75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3"/>
        <v>9</v>
      </c>
      <c r="EV34" s="14">
        <f t="shared" si="14"/>
        <v>12</v>
      </c>
      <c r="EW34" s="14">
        <f t="shared" si="15"/>
        <v>12</v>
      </c>
      <c r="EX34" s="14">
        <f t="shared" si="16"/>
        <v>9</v>
      </c>
      <c r="EY34" s="14">
        <f t="shared" si="17"/>
        <v>7</v>
      </c>
      <c r="EZ34" s="14">
        <f t="shared" si="18"/>
        <v>12</v>
      </c>
      <c r="FA34" s="14">
        <f t="shared" si="19"/>
        <v>12</v>
      </c>
      <c r="FB34" s="14">
        <f t="shared" si="20"/>
        <v>9</v>
      </c>
      <c r="FC34" s="14">
        <f t="shared" si="21"/>
        <v>9</v>
      </c>
      <c r="FD34" s="14">
        <f t="shared" si="22"/>
        <v>7</v>
      </c>
      <c r="FE34" s="14">
        <f t="shared" si="23"/>
        <v>2</v>
      </c>
      <c r="FF34" s="14">
        <f t="shared" si="24"/>
        <v>9</v>
      </c>
      <c r="FG34" s="14">
        <f t="shared" si="25"/>
        <v>9</v>
      </c>
      <c r="FH34" s="14">
        <f t="shared" si="26"/>
        <v>6</v>
      </c>
      <c r="FI34" s="14">
        <f t="shared" si="27"/>
        <v>6</v>
      </c>
      <c r="FJ34" s="14">
        <f t="shared" si="28"/>
        <v>3</v>
      </c>
      <c r="FK34" s="14">
        <f t="shared" si="29"/>
        <v>2</v>
      </c>
      <c r="FL34" s="14">
        <f t="shared" si="30"/>
        <v>2</v>
      </c>
      <c r="FM34" s="14">
        <f t="shared" si="31"/>
        <v>10</v>
      </c>
      <c r="FN34" s="14">
        <f t="shared" si="32"/>
        <v>10</v>
      </c>
      <c r="FO34" s="14">
        <f t="shared" si="33"/>
        <v>7</v>
      </c>
      <c r="FP34" s="14">
        <f t="shared" si="34"/>
        <v>7</v>
      </c>
      <c r="FQ34" s="14">
        <f t="shared" si="35"/>
        <v>4</v>
      </c>
      <c r="FR34" s="14">
        <f t="shared" si="36"/>
        <v>2</v>
      </c>
      <c r="FS34" s="14">
        <f t="shared" si="37"/>
        <v>3</v>
      </c>
      <c r="FT34" s="14">
        <f t="shared" si="38"/>
        <v>11</v>
      </c>
      <c r="FU34" s="14">
        <f t="shared" si="39"/>
        <v>11</v>
      </c>
      <c r="FV34" s="14">
        <f t="shared" si="40"/>
        <v>8</v>
      </c>
      <c r="FW34" s="14">
        <f t="shared" si="41"/>
        <v>8</v>
      </c>
      <c r="FX34" s="14">
        <f t="shared" si="42"/>
        <v>4</v>
      </c>
      <c r="FY34" s="14">
        <f t="shared" si="43"/>
        <v>3</v>
      </c>
      <c r="FZ34" s="14">
        <f t="shared" si="44"/>
        <v>0</v>
      </c>
      <c r="GA34" s="14">
        <f t="shared" si="45"/>
        <v>3</v>
      </c>
      <c r="GB34" s="14">
        <f t="shared" si="46"/>
        <v>3</v>
      </c>
      <c r="GC34" s="14">
        <f t="shared" si="47"/>
        <v>3</v>
      </c>
      <c r="GD34" s="14">
        <f t="shared" si="48"/>
        <v>1</v>
      </c>
      <c r="GE34" s="14">
        <f t="shared" si="49"/>
        <v>1</v>
      </c>
      <c r="GF34" s="14">
        <f t="shared" si="50"/>
        <v>1</v>
      </c>
      <c r="GG34" s="14">
        <f t="shared" si="51"/>
        <v>0</v>
      </c>
      <c r="GH34" s="14">
        <f t="shared" si="52"/>
        <v>0</v>
      </c>
      <c r="GI34" s="14">
        <f t="shared" si="53"/>
        <v>0</v>
      </c>
      <c r="GJ34" s="14">
        <f t="shared" si="54"/>
        <v>0</v>
      </c>
      <c r="GK34" s="14">
        <f t="shared" si="55"/>
        <v>0</v>
      </c>
      <c r="GL34" s="14">
        <f t="shared" si="56"/>
        <v>0</v>
      </c>
      <c r="GM34" s="14">
        <f t="shared" si="57"/>
        <v>0</v>
      </c>
      <c r="GN34" s="14">
        <f t="shared" si="58"/>
        <v>0</v>
      </c>
      <c r="GO34" s="14">
        <f t="shared" si="59"/>
        <v>0</v>
      </c>
      <c r="GP34" s="14">
        <f t="shared" si="60"/>
        <v>0</v>
      </c>
      <c r="GQ34" s="14">
        <f t="shared" si="61"/>
        <v>0</v>
      </c>
      <c r="GT34" s="91">
        <v>28</v>
      </c>
      <c r="GU34" s="14">
        <f t="shared" si="62"/>
        <v>2</v>
      </c>
      <c r="GV34" s="14">
        <f t="shared" si="63"/>
        <v>1606004</v>
      </c>
      <c r="GW34" s="14" t="str">
        <f t="shared" si="64"/>
        <v>神器1-2 : 10级</v>
      </c>
      <c r="GX34" s="14" t="s">
        <v>804</v>
      </c>
      <c r="GY34" s="14">
        <f t="shared" si="65"/>
        <v>13</v>
      </c>
      <c r="GZ34" s="14" t="str">
        <f t="shared" si="66"/>
        <v>神器1-2</v>
      </c>
      <c r="HA34" s="14">
        <f t="shared" si="67"/>
        <v>7</v>
      </c>
    </row>
    <row r="35" spans="14:209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8"/>
        <v>神器6-2</v>
      </c>
      <c r="AD35" s="87">
        <v>29</v>
      </c>
      <c r="AE35" s="87">
        <v>6</v>
      </c>
      <c r="AF35" s="87">
        <v>3</v>
      </c>
      <c r="AG35" s="87" t="str">
        <f t="shared" si="5"/>
        <v>神器6-3</v>
      </c>
      <c r="AH35" s="87">
        <v>2</v>
      </c>
      <c r="AI35" s="87">
        <f t="shared" si="6"/>
        <v>120</v>
      </c>
      <c r="AL35" s="87">
        <v>3</v>
      </c>
      <c r="AM35" s="87">
        <v>1</v>
      </c>
      <c r="AN35" s="87">
        <v>12</v>
      </c>
      <c r="AO35" s="144">
        <f t="shared" si="7"/>
        <v>4412</v>
      </c>
      <c r="AP35" s="144" t="s">
        <v>1224</v>
      </c>
      <c r="AQ35" s="144" t="str">
        <f t="shared" si="8"/>
        <v>神器本-3-普通-3  神器3-3</v>
      </c>
      <c r="AR35" s="87">
        <v>11</v>
      </c>
      <c r="AS35" s="87" t="s">
        <v>320</v>
      </c>
      <c r="AT35" s="87">
        <v>3500</v>
      </c>
      <c r="AU35" s="87">
        <v>1</v>
      </c>
      <c r="AV35" s="87">
        <v>2</v>
      </c>
      <c r="AW35" s="87">
        <f t="shared" si="9"/>
        <v>2</v>
      </c>
      <c r="AX35" s="14">
        <f t="shared" si="10"/>
        <v>0.52500000000000002</v>
      </c>
      <c r="AY35" s="14">
        <f t="shared" si="11"/>
        <v>31.5</v>
      </c>
      <c r="BG35" s="87">
        <v>29</v>
      </c>
      <c r="BH35" s="14">
        <f>INDEX(节奏总表!$CK$4:$CK$63,新神器!BG35)</f>
        <v>117</v>
      </c>
      <c r="BI35" s="14">
        <f t="shared" si="12"/>
        <v>6</v>
      </c>
      <c r="BJ35" s="87">
        <v>3</v>
      </c>
      <c r="BK35" s="87">
        <v>5</v>
      </c>
      <c r="BL35" s="14">
        <f t="shared" si="73"/>
        <v>0</v>
      </c>
      <c r="BM35" s="14">
        <f t="shared" si="73"/>
        <v>0</v>
      </c>
      <c r="BN35" s="14">
        <f t="shared" si="73"/>
        <v>0</v>
      </c>
      <c r="BO35" s="14">
        <f t="shared" si="73"/>
        <v>0</v>
      </c>
      <c r="BP35" s="14">
        <f t="shared" si="73"/>
        <v>0</v>
      </c>
      <c r="BQ35" s="14">
        <f t="shared" si="73"/>
        <v>0</v>
      </c>
      <c r="BR35" s="14">
        <f t="shared" si="73"/>
        <v>0</v>
      </c>
      <c r="BS35" s="14">
        <f t="shared" si="73"/>
        <v>0</v>
      </c>
      <c r="BT35" s="14">
        <f t="shared" si="73"/>
        <v>0.41649999999999998</v>
      </c>
      <c r="BU35" s="14">
        <f t="shared" si="73"/>
        <v>0.41649999999999998</v>
      </c>
      <c r="BV35" s="14">
        <f t="shared" si="74"/>
        <v>0.25</v>
      </c>
      <c r="BW35" s="14">
        <f t="shared" si="74"/>
        <v>0.25</v>
      </c>
      <c r="BX35" s="14">
        <f t="shared" si="74"/>
        <v>0.25</v>
      </c>
      <c r="BY35" s="14">
        <f t="shared" si="74"/>
        <v>8.5000000000000006E-2</v>
      </c>
      <c r="BZ35" s="14">
        <f t="shared" si="74"/>
        <v>0.41649999999999998</v>
      </c>
      <c r="CA35" s="14">
        <f t="shared" si="74"/>
        <v>0.41649999999999998</v>
      </c>
      <c r="CB35" s="14">
        <f t="shared" si="74"/>
        <v>0.25</v>
      </c>
      <c r="CC35" s="14">
        <f t="shared" si="74"/>
        <v>0.25</v>
      </c>
      <c r="CD35" s="14">
        <f t="shared" si="74"/>
        <v>0.25</v>
      </c>
      <c r="CE35" s="14">
        <f t="shared" si="74"/>
        <v>8.3000000000000004E-2</v>
      </c>
      <c r="CF35" s="14">
        <f t="shared" si="75"/>
        <v>0.41649999999999998</v>
      </c>
      <c r="CG35" s="14">
        <f t="shared" si="75"/>
        <v>0.41649999999999998</v>
      </c>
      <c r="CH35" s="14">
        <f t="shared" si="75"/>
        <v>0.25</v>
      </c>
      <c r="CI35" s="14">
        <f t="shared" si="75"/>
        <v>0.25</v>
      </c>
      <c r="CJ35" s="14">
        <f t="shared" si="75"/>
        <v>0.25</v>
      </c>
      <c r="CK35" s="14">
        <f t="shared" si="75"/>
        <v>8.3000000000000004E-2</v>
      </c>
      <c r="CL35" s="14">
        <f t="shared" si="75"/>
        <v>1.5</v>
      </c>
      <c r="CM35" s="14">
        <f t="shared" si="75"/>
        <v>1.5</v>
      </c>
      <c r="CN35" s="14">
        <f t="shared" si="75"/>
        <v>1.5</v>
      </c>
      <c r="CO35" s="14">
        <f t="shared" si="75"/>
        <v>0.5</v>
      </c>
      <c r="CP35" s="14">
        <f t="shared" si="76"/>
        <v>0.5</v>
      </c>
      <c r="CQ35" s="14">
        <f t="shared" si="76"/>
        <v>0.5</v>
      </c>
      <c r="CR35" s="14">
        <f t="shared" si="76"/>
        <v>0.375</v>
      </c>
      <c r="CS35" s="14">
        <f t="shared" si="76"/>
        <v>0.375</v>
      </c>
      <c r="CT35" s="14">
        <f t="shared" si="76"/>
        <v>0</v>
      </c>
      <c r="CU35" s="14">
        <f t="shared" si="76"/>
        <v>0</v>
      </c>
      <c r="CV35" s="14">
        <f t="shared" si="76"/>
        <v>0</v>
      </c>
      <c r="CW35" s="14">
        <f t="shared" si="76"/>
        <v>0</v>
      </c>
      <c r="CX35" s="14">
        <f t="shared" si="76"/>
        <v>0</v>
      </c>
      <c r="CY35" s="14">
        <f t="shared" si="76"/>
        <v>0</v>
      </c>
      <c r="CZ35" s="14">
        <f t="shared" si="76"/>
        <v>0</v>
      </c>
      <c r="DA35" s="14">
        <f t="shared" si="76"/>
        <v>0</v>
      </c>
      <c r="DC35" s="14">
        <f>SUM(BL$7:BL35)</f>
        <v>35.749999999999993</v>
      </c>
      <c r="DD35" s="14">
        <f>SUM(BM$7:BM35)</f>
        <v>35.749999999999993</v>
      </c>
      <c r="DE35" s="14">
        <f>SUM(BN$7:BN35)</f>
        <v>20.25</v>
      </c>
      <c r="DF35" s="14">
        <f>SUM(BO$7:BO35)</f>
        <v>36.25</v>
      </c>
      <c r="DG35" s="14">
        <f>SUM(BP$7:BP35)</f>
        <v>36.25</v>
      </c>
      <c r="DH35" s="14">
        <f>SUM(BQ$7:BQ35)</f>
        <v>20.625</v>
      </c>
      <c r="DI35" s="14">
        <f>SUM(BR$7:BR35)</f>
        <v>20.625</v>
      </c>
      <c r="DJ35" s="14">
        <f>SUM(BS$7:BS35)</f>
        <v>13.75</v>
      </c>
      <c r="DK35" s="14">
        <f>SUM(BT$7:BT35)</f>
        <v>21.249499999999998</v>
      </c>
      <c r="DL35" s="14">
        <f>SUM(BU$7:BU35)</f>
        <v>21.249499999999998</v>
      </c>
      <c r="DM35" s="14">
        <f>SUM(BV$7:BV35)</f>
        <v>11.25</v>
      </c>
      <c r="DN35" s="14">
        <f>SUM(BW$7:BW35)</f>
        <v>11.25</v>
      </c>
      <c r="DO35" s="14">
        <f>SUM(BX$7:BX35)</f>
        <v>4.75</v>
      </c>
      <c r="DP35" s="14">
        <f>SUM(BY$7:BY35)</f>
        <v>2.2549999999999999</v>
      </c>
      <c r="DQ35" s="14">
        <f>SUM(BZ$7:BZ35)</f>
        <v>26.249499999999998</v>
      </c>
      <c r="DR35" s="14">
        <f>SUM(CA$7:CA35)</f>
        <v>26.249499999999998</v>
      </c>
      <c r="DS35" s="14">
        <f>SUM(CB$7:CB35)</f>
        <v>13.875</v>
      </c>
      <c r="DT35" s="14">
        <f>SUM(CC$7:CC35)</f>
        <v>13.875</v>
      </c>
      <c r="DU35" s="14">
        <f>SUM(CD$7:CD35)</f>
        <v>5.75</v>
      </c>
      <c r="DV35" s="14">
        <f>SUM(CE$7:CE35)</f>
        <v>2.7490000000000006</v>
      </c>
      <c r="DW35" s="14">
        <f>SUM(CF$7:CF35)</f>
        <v>31.249499999999998</v>
      </c>
      <c r="DX35" s="14">
        <f>SUM(CG$7:CG35)</f>
        <v>31.249499999999998</v>
      </c>
      <c r="DY35" s="14">
        <f>SUM(CH$7:CH35)</f>
        <v>16.5</v>
      </c>
      <c r="DZ35" s="14">
        <f>SUM(CI$7:CI35)</f>
        <v>16.5</v>
      </c>
      <c r="EA35" s="14">
        <f>SUM(CJ$7:CJ35)</f>
        <v>6.75</v>
      </c>
      <c r="EB35" s="14">
        <f>SUM(CK$7:CK35)</f>
        <v>3.2490000000000006</v>
      </c>
      <c r="EC35" s="14">
        <f>SUM(CL$7:CL35)</f>
        <v>4.5</v>
      </c>
      <c r="ED35" s="14">
        <f>SUM(CM$7:CM35)</f>
        <v>4.5</v>
      </c>
      <c r="EE35" s="14">
        <f>SUM(CN$7:CN35)</f>
        <v>4.5</v>
      </c>
      <c r="EF35" s="14">
        <f>SUM(CO$7:CO35)</f>
        <v>1.5</v>
      </c>
      <c r="EG35" s="14">
        <f>SUM(CP$7:CP35)</f>
        <v>1.5</v>
      </c>
      <c r="EH35" s="14">
        <f>SUM(CQ$7:CQ35)</f>
        <v>1.5</v>
      </c>
      <c r="EI35" s="14">
        <f>SUM(CR$7:CR35)</f>
        <v>1.125</v>
      </c>
      <c r="EJ35" s="14">
        <f>SUM(CS$7:CS35)</f>
        <v>1.125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3"/>
        <v>9</v>
      </c>
      <c r="EV35" s="14">
        <f t="shared" si="14"/>
        <v>12</v>
      </c>
      <c r="EW35" s="14">
        <f t="shared" si="15"/>
        <v>12</v>
      </c>
      <c r="EX35" s="14">
        <f t="shared" si="16"/>
        <v>9</v>
      </c>
      <c r="EY35" s="14">
        <f t="shared" si="17"/>
        <v>7</v>
      </c>
      <c r="EZ35" s="14">
        <f t="shared" si="18"/>
        <v>12</v>
      </c>
      <c r="FA35" s="14">
        <f t="shared" si="19"/>
        <v>12</v>
      </c>
      <c r="FB35" s="14">
        <f t="shared" si="20"/>
        <v>9</v>
      </c>
      <c r="FC35" s="14">
        <f t="shared" si="21"/>
        <v>9</v>
      </c>
      <c r="FD35" s="14">
        <f t="shared" si="22"/>
        <v>7</v>
      </c>
      <c r="FE35" s="14">
        <f t="shared" si="23"/>
        <v>2</v>
      </c>
      <c r="FF35" s="14">
        <f t="shared" si="24"/>
        <v>9</v>
      </c>
      <c r="FG35" s="14">
        <f t="shared" si="25"/>
        <v>9</v>
      </c>
      <c r="FH35" s="14">
        <f t="shared" si="26"/>
        <v>6</v>
      </c>
      <c r="FI35" s="14">
        <f t="shared" si="27"/>
        <v>6</v>
      </c>
      <c r="FJ35" s="14">
        <f t="shared" si="28"/>
        <v>3</v>
      </c>
      <c r="FK35" s="14">
        <f t="shared" si="29"/>
        <v>2</v>
      </c>
      <c r="FL35" s="14">
        <f t="shared" si="30"/>
        <v>2</v>
      </c>
      <c r="FM35" s="14">
        <f t="shared" si="31"/>
        <v>10</v>
      </c>
      <c r="FN35" s="14">
        <f t="shared" si="32"/>
        <v>10</v>
      </c>
      <c r="FO35" s="14">
        <f t="shared" si="33"/>
        <v>7</v>
      </c>
      <c r="FP35" s="14">
        <f t="shared" si="34"/>
        <v>7</v>
      </c>
      <c r="FQ35" s="14">
        <f t="shared" si="35"/>
        <v>4</v>
      </c>
      <c r="FR35" s="14">
        <f t="shared" si="36"/>
        <v>2</v>
      </c>
      <c r="FS35" s="14">
        <f t="shared" si="37"/>
        <v>3</v>
      </c>
      <c r="FT35" s="14">
        <f t="shared" si="38"/>
        <v>11</v>
      </c>
      <c r="FU35" s="14">
        <f t="shared" si="39"/>
        <v>11</v>
      </c>
      <c r="FV35" s="14">
        <f t="shared" si="40"/>
        <v>8</v>
      </c>
      <c r="FW35" s="14">
        <f t="shared" si="41"/>
        <v>8</v>
      </c>
      <c r="FX35" s="14">
        <f t="shared" si="42"/>
        <v>4</v>
      </c>
      <c r="FY35" s="14">
        <f t="shared" si="43"/>
        <v>3</v>
      </c>
      <c r="FZ35" s="14">
        <f t="shared" si="44"/>
        <v>1</v>
      </c>
      <c r="GA35" s="14">
        <f t="shared" si="45"/>
        <v>3</v>
      </c>
      <c r="GB35" s="14">
        <f t="shared" si="46"/>
        <v>3</v>
      </c>
      <c r="GC35" s="14">
        <f t="shared" si="47"/>
        <v>3</v>
      </c>
      <c r="GD35" s="14">
        <f t="shared" si="48"/>
        <v>1</v>
      </c>
      <c r="GE35" s="14">
        <f t="shared" si="49"/>
        <v>1</v>
      </c>
      <c r="GF35" s="14">
        <f t="shared" si="50"/>
        <v>1</v>
      </c>
      <c r="GG35" s="14">
        <f t="shared" si="51"/>
        <v>1</v>
      </c>
      <c r="GH35" s="14">
        <f t="shared" si="52"/>
        <v>1</v>
      </c>
      <c r="GI35" s="14">
        <f t="shared" si="53"/>
        <v>0</v>
      </c>
      <c r="GJ35" s="14">
        <f t="shared" si="54"/>
        <v>0</v>
      </c>
      <c r="GK35" s="14">
        <f t="shared" si="55"/>
        <v>0</v>
      </c>
      <c r="GL35" s="14">
        <f t="shared" si="56"/>
        <v>0</v>
      </c>
      <c r="GM35" s="14">
        <f t="shared" si="57"/>
        <v>0</v>
      </c>
      <c r="GN35" s="14">
        <f t="shared" si="58"/>
        <v>0</v>
      </c>
      <c r="GO35" s="14">
        <f t="shared" si="59"/>
        <v>0</v>
      </c>
      <c r="GP35" s="14">
        <f t="shared" si="60"/>
        <v>0</v>
      </c>
      <c r="GQ35" s="14">
        <f t="shared" si="61"/>
        <v>0</v>
      </c>
      <c r="GT35" s="91">
        <v>29</v>
      </c>
      <c r="GU35" s="14">
        <f t="shared" si="62"/>
        <v>2</v>
      </c>
      <c r="GV35" s="14">
        <f t="shared" si="63"/>
        <v>1606004</v>
      </c>
      <c r="GW35" s="14" t="str">
        <f t="shared" si="64"/>
        <v>神器1-2 : 11级</v>
      </c>
      <c r="GX35" s="14" t="s">
        <v>804</v>
      </c>
      <c r="GY35" s="14">
        <f t="shared" si="65"/>
        <v>14</v>
      </c>
      <c r="GZ35" s="14" t="str">
        <f t="shared" si="66"/>
        <v>神器1-2</v>
      </c>
      <c r="HA35" s="14">
        <f t="shared" si="67"/>
        <v>7</v>
      </c>
    </row>
    <row r="36" spans="14:209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8"/>
        <v>神器6-3</v>
      </c>
      <c r="AD36" s="87">
        <v>30</v>
      </c>
      <c r="AE36" s="87">
        <v>6</v>
      </c>
      <c r="AF36" s="87">
        <v>4</v>
      </c>
      <c r="AG36" s="87" t="str">
        <f t="shared" si="5"/>
        <v>神器6-4</v>
      </c>
      <c r="AH36" s="87">
        <v>3</v>
      </c>
      <c r="AI36" s="87">
        <f t="shared" si="6"/>
        <v>280</v>
      </c>
      <c r="AL36" s="87">
        <v>3</v>
      </c>
      <c r="AM36" s="87">
        <v>1</v>
      </c>
      <c r="AN36" s="87">
        <v>12</v>
      </c>
      <c r="AO36" s="144">
        <f t="shared" si="7"/>
        <v>4412</v>
      </c>
      <c r="AP36" s="144" t="s">
        <v>1224</v>
      </c>
      <c r="AQ36" s="144" t="str">
        <f t="shared" si="8"/>
        <v>神器本-3-普通-3  神器3-4</v>
      </c>
      <c r="AR36" s="87">
        <v>12</v>
      </c>
      <c r="AS36" s="87" t="s">
        <v>321</v>
      </c>
      <c r="AT36" s="87">
        <v>3500</v>
      </c>
      <c r="AU36" s="87">
        <v>1</v>
      </c>
      <c r="AV36" s="87">
        <v>2</v>
      </c>
      <c r="AW36" s="87">
        <f t="shared" si="9"/>
        <v>2</v>
      </c>
      <c r="AX36" s="14">
        <f t="shared" si="10"/>
        <v>0.52500000000000002</v>
      </c>
      <c r="AY36" s="14">
        <f t="shared" si="11"/>
        <v>31.5</v>
      </c>
      <c r="BG36" s="87">
        <v>30</v>
      </c>
      <c r="BH36" s="14">
        <f>INDEX(节奏总表!$CK$4:$CK$63,新神器!BG36)</f>
        <v>118</v>
      </c>
      <c r="BI36" s="14">
        <f t="shared" si="12"/>
        <v>6</v>
      </c>
      <c r="BJ36" s="87">
        <v>3</v>
      </c>
      <c r="BK36" s="87">
        <v>5</v>
      </c>
      <c r="BL36" s="14">
        <f t="shared" si="73"/>
        <v>0</v>
      </c>
      <c r="BM36" s="14">
        <f t="shared" si="73"/>
        <v>0</v>
      </c>
      <c r="BN36" s="14">
        <f t="shared" si="73"/>
        <v>0</v>
      </c>
      <c r="BO36" s="14">
        <f t="shared" si="73"/>
        <v>0</v>
      </c>
      <c r="BP36" s="14">
        <f t="shared" si="73"/>
        <v>0</v>
      </c>
      <c r="BQ36" s="14">
        <f t="shared" si="73"/>
        <v>0</v>
      </c>
      <c r="BR36" s="14">
        <f t="shared" si="73"/>
        <v>0</v>
      </c>
      <c r="BS36" s="14">
        <f t="shared" si="73"/>
        <v>0</v>
      </c>
      <c r="BT36" s="14">
        <f t="shared" si="73"/>
        <v>0.41649999999999998</v>
      </c>
      <c r="BU36" s="14">
        <f t="shared" si="73"/>
        <v>0.41649999999999998</v>
      </c>
      <c r="BV36" s="14">
        <f t="shared" si="74"/>
        <v>0.25</v>
      </c>
      <c r="BW36" s="14">
        <f t="shared" si="74"/>
        <v>0.25</v>
      </c>
      <c r="BX36" s="14">
        <f t="shared" si="74"/>
        <v>0.25</v>
      </c>
      <c r="BY36" s="14">
        <f t="shared" si="74"/>
        <v>8.5000000000000006E-2</v>
      </c>
      <c r="BZ36" s="14">
        <f t="shared" si="74"/>
        <v>0.41649999999999998</v>
      </c>
      <c r="CA36" s="14">
        <f t="shared" si="74"/>
        <v>0.41649999999999998</v>
      </c>
      <c r="CB36" s="14">
        <f t="shared" si="74"/>
        <v>0.25</v>
      </c>
      <c r="CC36" s="14">
        <f t="shared" si="74"/>
        <v>0.25</v>
      </c>
      <c r="CD36" s="14">
        <f t="shared" si="74"/>
        <v>0.25</v>
      </c>
      <c r="CE36" s="14">
        <f t="shared" si="74"/>
        <v>8.3000000000000004E-2</v>
      </c>
      <c r="CF36" s="14">
        <f t="shared" si="75"/>
        <v>0.41649999999999998</v>
      </c>
      <c r="CG36" s="14">
        <f t="shared" si="75"/>
        <v>0.41649999999999998</v>
      </c>
      <c r="CH36" s="14">
        <f t="shared" si="75"/>
        <v>0.25</v>
      </c>
      <c r="CI36" s="14">
        <f t="shared" si="75"/>
        <v>0.25</v>
      </c>
      <c r="CJ36" s="14">
        <f t="shared" si="75"/>
        <v>0.25</v>
      </c>
      <c r="CK36" s="14">
        <f t="shared" si="75"/>
        <v>8.3000000000000004E-2</v>
      </c>
      <c r="CL36" s="14">
        <f t="shared" si="75"/>
        <v>1.5</v>
      </c>
      <c r="CM36" s="14">
        <f t="shared" si="75"/>
        <v>1.5</v>
      </c>
      <c r="CN36" s="14">
        <f t="shared" si="75"/>
        <v>1.5</v>
      </c>
      <c r="CO36" s="14">
        <f t="shared" si="75"/>
        <v>0.5</v>
      </c>
      <c r="CP36" s="14">
        <f t="shared" si="76"/>
        <v>0.5</v>
      </c>
      <c r="CQ36" s="14">
        <f t="shared" si="76"/>
        <v>0.5</v>
      </c>
      <c r="CR36" s="14">
        <f t="shared" si="76"/>
        <v>0.375</v>
      </c>
      <c r="CS36" s="14">
        <f t="shared" si="76"/>
        <v>0.375</v>
      </c>
      <c r="CT36" s="14">
        <f t="shared" si="76"/>
        <v>0</v>
      </c>
      <c r="CU36" s="14">
        <f t="shared" si="76"/>
        <v>0</v>
      </c>
      <c r="CV36" s="14">
        <f t="shared" si="76"/>
        <v>0</v>
      </c>
      <c r="CW36" s="14">
        <f t="shared" si="76"/>
        <v>0</v>
      </c>
      <c r="CX36" s="14">
        <f t="shared" si="76"/>
        <v>0</v>
      </c>
      <c r="CY36" s="14">
        <f t="shared" si="76"/>
        <v>0</v>
      </c>
      <c r="CZ36" s="14">
        <f t="shared" si="76"/>
        <v>0</v>
      </c>
      <c r="DA36" s="14">
        <f t="shared" si="76"/>
        <v>0</v>
      </c>
      <c r="DC36" s="14">
        <f>SUM(BL$7:BL36)</f>
        <v>35.749999999999993</v>
      </c>
      <c r="DD36" s="14">
        <f>SUM(BM$7:BM36)</f>
        <v>35.749999999999993</v>
      </c>
      <c r="DE36" s="14">
        <f>SUM(BN$7:BN36)</f>
        <v>20.25</v>
      </c>
      <c r="DF36" s="14">
        <f>SUM(BO$7:BO36)</f>
        <v>36.25</v>
      </c>
      <c r="DG36" s="14">
        <f>SUM(BP$7:BP36)</f>
        <v>36.25</v>
      </c>
      <c r="DH36" s="14">
        <f>SUM(BQ$7:BQ36)</f>
        <v>20.625</v>
      </c>
      <c r="DI36" s="14">
        <f>SUM(BR$7:BR36)</f>
        <v>20.625</v>
      </c>
      <c r="DJ36" s="14">
        <f>SUM(BS$7:BS36)</f>
        <v>13.75</v>
      </c>
      <c r="DK36" s="14">
        <f>SUM(BT$7:BT36)</f>
        <v>21.665999999999997</v>
      </c>
      <c r="DL36" s="14">
        <f>SUM(BU$7:BU36)</f>
        <v>21.665999999999997</v>
      </c>
      <c r="DM36" s="14">
        <f>SUM(BV$7:BV36)</f>
        <v>11.5</v>
      </c>
      <c r="DN36" s="14">
        <f>SUM(BW$7:BW36)</f>
        <v>11.5</v>
      </c>
      <c r="DO36" s="14">
        <f>SUM(BX$7:BX36)</f>
        <v>5</v>
      </c>
      <c r="DP36" s="14">
        <f>SUM(BY$7:BY36)</f>
        <v>2.34</v>
      </c>
      <c r="DQ36" s="14">
        <f>SUM(BZ$7:BZ36)</f>
        <v>26.665999999999997</v>
      </c>
      <c r="DR36" s="14">
        <f>SUM(CA$7:CA36)</f>
        <v>26.665999999999997</v>
      </c>
      <c r="DS36" s="14">
        <f>SUM(CB$7:CB36)</f>
        <v>14.125</v>
      </c>
      <c r="DT36" s="14">
        <f>SUM(CC$7:CC36)</f>
        <v>14.125</v>
      </c>
      <c r="DU36" s="14">
        <f>SUM(CD$7:CD36)</f>
        <v>6</v>
      </c>
      <c r="DV36" s="14">
        <f>SUM(CE$7:CE36)</f>
        <v>2.8320000000000007</v>
      </c>
      <c r="DW36" s="14">
        <f>SUM(CF$7:CF36)</f>
        <v>31.665999999999997</v>
      </c>
      <c r="DX36" s="14">
        <f>SUM(CG$7:CG36)</f>
        <v>31.665999999999997</v>
      </c>
      <c r="DY36" s="14">
        <f>SUM(CH$7:CH36)</f>
        <v>16.75</v>
      </c>
      <c r="DZ36" s="14">
        <f>SUM(CI$7:CI36)</f>
        <v>16.75</v>
      </c>
      <c r="EA36" s="14">
        <f>SUM(CJ$7:CJ36)</f>
        <v>7</v>
      </c>
      <c r="EB36" s="14">
        <f>SUM(CK$7:CK36)</f>
        <v>3.3320000000000007</v>
      </c>
      <c r="EC36" s="14">
        <f>SUM(CL$7:CL36)</f>
        <v>6</v>
      </c>
      <c r="ED36" s="14">
        <f>SUM(CM$7:CM36)</f>
        <v>6</v>
      </c>
      <c r="EE36" s="14">
        <f>SUM(CN$7:CN36)</f>
        <v>6</v>
      </c>
      <c r="EF36" s="14">
        <f>SUM(CO$7:CO36)</f>
        <v>2</v>
      </c>
      <c r="EG36" s="14">
        <f>SUM(CP$7:CP36)</f>
        <v>2</v>
      </c>
      <c r="EH36" s="14">
        <f>SUM(CQ$7:CQ36)</f>
        <v>2</v>
      </c>
      <c r="EI36" s="14">
        <f>SUM(CR$7:CR36)</f>
        <v>1.5</v>
      </c>
      <c r="EJ36" s="14">
        <f>SUM(CS$7:CS36)</f>
        <v>1.5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3"/>
        <v>9</v>
      </c>
      <c r="EV36" s="14">
        <f t="shared" si="14"/>
        <v>12</v>
      </c>
      <c r="EW36" s="14">
        <f t="shared" si="15"/>
        <v>12</v>
      </c>
      <c r="EX36" s="14">
        <f t="shared" si="16"/>
        <v>9</v>
      </c>
      <c r="EY36" s="14">
        <f t="shared" si="17"/>
        <v>7</v>
      </c>
      <c r="EZ36" s="14">
        <f t="shared" si="18"/>
        <v>12</v>
      </c>
      <c r="FA36" s="14">
        <f t="shared" si="19"/>
        <v>12</v>
      </c>
      <c r="FB36" s="14">
        <f t="shared" si="20"/>
        <v>9</v>
      </c>
      <c r="FC36" s="14">
        <f t="shared" si="21"/>
        <v>9</v>
      </c>
      <c r="FD36" s="14">
        <f t="shared" si="22"/>
        <v>7</v>
      </c>
      <c r="FE36" s="14">
        <f t="shared" si="23"/>
        <v>2</v>
      </c>
      <c r="FF36" s="14">
        <f t="shared" si="24"/>
        <v>9</v>
      </c>
      <c r="FG36" s="14">
        <f t="shared" si="25"/>
        <v>9</v>
      </c>
      <c r="FH36" s="14">
        <f t="shared" si="26"/>
        <v>6</v>
      </c>
      <c r="FI36" s="14">
        <f t="shared" si="27"/>
        <v>6</v>
      </c>
      <c r="FJ36" s="14">
        <f t="shared" si="28"/>
        <v>4</v>
      </c>
      <c r="FK36" s="14">
        <f t="shared" si="29"/>
        <v>2</v>
      </c>
      <c r="FL36" s="14">
        <f t="shared" si="30"/>
        <v>2</v>
      </c>
      <c r="FM36" s="14">
        <f t="shared" si="31"/>
        <v>10</v>
      </c>
      <c r="FN36" s="14">
        <f t="shared" si="32"/>
        <v>10</v>
      </c>
      <c r="FO36" s="14">
        <f t="shared" si="33"/>
        <v>7</v>
      </c>
      <c r="FP36" s="14">
        <f t="shared" si="34"/>
        <v>7</v>
      </c>
      <c r="FQ36" s="14">
        <f t="shared" si="35"/>
        <v>4</v>
      </c>
      <c r="FR36" s="14">
        <f t="shared" si="36"/>
        <v>2</v>
      </c>
      <c r="FS36" s="14">
        <f t="shared" si="37"/>
        <v>3</v>
      </c>
      <c r="FT36" s="14">
        <f t="shared" si="38"/>
        <v>11</v>
      </c>
      <c r="FU36" s="14">
        <f t="shared" si="39"/>
        <v>11</v>
      </c>
      <c r="FV36" s="14">
        <f t="shared" si="40"/>
        <v>8</v>
      </c>
      <c r="FW36" s="14">
        <f t="shared" si="41"/>
        <v>8</v>
      </c>
      <c r="FX36" s="14">
        <f t="shared" si="42"/>
        <v>5</v>
      </c>
      <c r="FY36" s="14">
        <f t="shared" si="43"/>
        <v>3</v>
      </c>
      <c r="FZ36" s="14">
        <f t="shared" si="44"/>
        <v>1</v>
      </c>
      <c r="GA36" s="14">
        <f t="shared" si="45"/>
        <v>4</v>
      </c>
      <c r="GB36" s="14">
        <f t="shared" si="46"/>
        <v>4</v>
      </c>
      <c r="GC36" s="14">
        <f t="shared" si="47"/>
        <v>4</v>
      </c>
      <c r="GD36" s="14">
        <f t="shared" si="48"/>
        <v>2</v>
      </c>
      <c r="GE36" s="14">
        <f t="shared" si="49"/>
        <v>2</v>
      </c>
      <c r="GF36" s="14">
        <f t="shared" si="50"/>
        <v>2</v>
      </c>
      <c r="GG36" s="14">
        <f t="shared" si="51"/>
        <v>1</v>
      </c>
      <c r="GH36" s="14">
        <f t="shared" si="52"/>
        <v>1</v>
      </c>
      <c r="GI36" s="14">
        <f t="shared" si="53"/>
        <v>0</v>
      </c>
      <c r="GJ36" s="14">
        <f t="shared" si="54"/>
        <v>0</v>
      </c>
      <c r="GK36" s="14">
        <f t="shared" si="55"/>
        <v>0</v>
      </c>
      <c r="GL36" s="14">
        <f t="shared" si="56"/>
        <v>0</v>
      </c>
      <c r="GM36" s="14">
        <f t="shared" si="57"/>
        <v>0</v>
      </c>
      <c r="GN36" s="14">
        <f t="shared" si="58"/>
        <v>0</v>
      </c>
      <c r="GO36" s="14">
        <f t="shared" si="59"/>
        <v>0</v>
      </c>
      <c r="GP36" s="14">
        <f t="shared" si="60"/>
        <v>0</v>
      </c>
      <c r="GQ36" s="14">
        <f t="shared" si="61"/>
        <v>0</v>
      </c>
      <c r="GT36" s="91">
        <v>30</v>
      </c>
      <c r="GU36" s="14">
        <f t="shared" si="62"/>
        <v>2</v>
      </c>
      <c r="GV36" s="14">
        <f t="shared" si="63"/>
        <v>1606004</v>
      </c>
      <c r="GW36" s="14" t="str">
        <f t="shared" si="64"/>
        <v>神器1-2 : 12级</v>
      </c>
      <c r="GX36" s="14" t="s">
        <v>804</v>
      </c>
      <c r="GY36" s="14">
        <f t="shared" si="65"/>
        <v>15</v>
      </c>
      <c r="GZ36" s="14" t="str">
        <f t="shared" si="66"/>
        <v>神器1-2</v>
      </c>
      <c r="HA36" s="14">
        <f t="shared" si="67"/>
        <v>7</v>
      </c>
    </row>
    <row r="37" spans="14:209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8"/>
        <v>神器6-4</v>
      </c>
      <c r="AD37" s="87">
        <v>31</v>
      </c>
      <c r="AE37" s="87">
        <v>6</v>
      </c>
      <c r="AF37" s="87">
        <v>5</v>
      </c>
      <c r="AG37" s="87" t="str">
        <f t="shared" si="5"/>
        <v>神器6-5</v>
      </c>
      <c r="AH37" s="87">
        <v>3</v>
      </c>
      <c r="AI37" s="87">
        <f t="shared" si="6"/>
        <v>280</v>
      </c>
      <c r="AL37" s="87">
        <v>3</v>
      </c>
      <c r="AM37" s="87">
        <v>2</v>
      </c>
      <c r="AN37" s="87">
        <v>13</v>
      </c>
      <c r="AO37" s="144">
        <f t="shared" si="7"/>
        <v>4413</v>
      </c>
      <c r="AP37" s="144" t="s">
        <v>1220</v>
      </c>
      <c r="AQ37" s="144" t="str">
        <f t="shared" si="8"/>
        <v>神器本-3-困难-1  神器1-1</v>
      </c>
      <c r="AR37" s="87">
        <v>1</v>
      </c>
      <c r="AS37" s="87" t="s">
        <v>310</v>
      </c>
      <c r="AT37" s="87">
        <v>1500</v>
      </c>
      <c r="AU37" s="87">
        <v>1</v>
      </c>
      <c r="AV37" s="87">
        <v>1</v>
      </c>
      <c r="AW37" s="87">
        <f t="shared" si="9"/>
        <v>1</v>
      </c>
      <c r="AX37" s="14">
        <f t="shared" si="10"/>
        <v>0.15</v>
      </c>
      <c r="AY37" s="14">
        <f t="shared" si="11"/>
        <v>1.5</v>
      </c>
      <c r="BG37" s="87">
        <v>31</v>
      </c>
      <c r="BH37" s="14">
        <f>INDEX(节奏总表!$CK$4:$CK$63,新神器!BG37)</f>
        <v>120</v>
      </c>
      <c r="BI37" s="14">
        <f t="shared" si="12"/>
        <v>6</v>
      </c>
      <c r="BJ37" s="87">
        <v>3</v>
      </c>
      <c r="BK37" s="87">
        <v>5</v>
      </c>
      <c r="BL37" s="14">
        <f t="shared" ref="BL37:BU46" si="77">SUMIFS($AX$7:$AX$301,$AL$7:$AL$301,"="&amp;$BI37,$AM$7:$AM$301,"="&amp;$BJ37,$AR$7:$AR$301,"="&amp;BL$2)*$BK37</f>
        <v>0</v>
      </c>
      <c r="BM37" s="14">
        <f t="shared" si="77"/>
        <v>0</v>
      </c>
      <c r="BN37" s="14">
        <f t="shared" si="77"/>
        <v>0</v>
      </c>
      <c r="BO37" s="14">
        <f t="shared" si="77"/>
        <v>0</v>
      </c>
      <c r="BP37" s="14">
        <f t="shared" si="77"/>
        <v>0</v>
      </c>
      <c r="BQ37" s="14">
        <f t="shared" si="77"/>
        <v>0</v>
      </c>
      <c r="BR37" s="14">
        <f t="shared" si="77"/>
        <v>0</v>
      </c>
      <c r="BS37" s="14">
        <f t="shared" si="77"/>
        <v>0</v>
      </c>
      <c r="BT37" s="14">
        <f t="shared" si="77"/>
        <v>0.41649999999999998</v>
      </c>
      <c r="BU37" s="14">
        <f t="shared" si="77"/>
        <v>0.41649999999999998</v>
      </c>
      <c r="BV37" s="14">
        <f t="shared" ref="BV37:CE46" si="78">SUMIFS($AX$7:$AX$301,$AL$7:$AL$301,"="&amp;$BI37,$AM$7:$AM$301,"="&amp;$BJ37,$AR$7:$AR$301,"="&amp;BV$2)*$BK37</f>
        <v>0.25</v>
      </c>
      <c r="BW37" s="14">
        <f t="shared" si="78"/>
        <v>0.25</v>
      </c>
      <c r="BX37" s="14">
        <f t="shared" si="78"/>
        <v>0.25</v>
      </c>
      <c r="BY37" s="14">
        <f t="shared" si="78"/>
        <v>8.5000000000000006E-2</v>
      </c>
      <c r="BZ37" s="14">
        <f t="shared" si="78"/>
        <v>0.41649999999999998</v>
      </c>
      <c r="CA37" s="14">
        <f t="shared" si="78"/>
        <v>0.41649999999999998</v>
      </c>
      <c r="CB37" s="14">
        <f t="shared" si="78"/>
        <v>0.25</v>
      </c>
      <c r="CC37" s="14">
        <f t="shared" si="78"/>
        <v>0.25</v>
      </c>
      <c r="CD37" s="14">
        <f t="shared" si="78"/>
        <v>0.25</v>
      </c>
      <c r="CE37" s="14">
        <f t="shared" si="78"/>
        <v>8.3000000000000004E-2</v>
      </c>
      <c r="CF37" s="14">
        <f t="shared" ref="CF37:CO46" si="79">SUMIFS($AX$7:$AX$301,$AL$7:$AL$301,"="&amp;$BI37,$AM$7:$AM$301,"="&amp;$BJ37,$AR$7:$AR$301,"="&amp;CF$2)*$BK37</f>
        <v>0.41649999999999998</v>
      </c>
      <c r="CG37" s="14">
        <f t="shared" si="79"/>
        <v>0.41649999999999998</v>
      </c>
      <c r="CH37" s="14">
        <f t="shared" si="79"/>
        <v>0.25</v>
      </c>
      <c r="CI37" s="14">
        <f t="shared" si="79"/>
        <v>0.25</v>
      </c>
      <c r="CJ37" s="14">
        <f t="shared" si="79"/>
        <v>0.25</v>
      </c>
      <c r="CK37" s="14">
        <f t="shared" si="79"/>
        <v>8.3000000000000004E-2</v>
      </c>
      <c r="CL37" s="14">
        <f t="shared" si="79"/>
        <v>1.5</v>
      </c>
      <c r="CM37" s="14">
        <f t="shared" si="79"/>
        <v>1.5</v>
      </c>
      <c r="CN37" s="14">
        <f t="shared" si="79"/>
        <v>1.5</v>
      </c>
      <c r="CO37" s="14">
        <f t="shared" si="79"/>
        <v>0.5</v>
      </c>
      <c r="CP37" s="14">
        <f t="shared" ref="CP37:DA46" si="80">SUMIFS($AX$7:$AX$301,$AL$7:$AL$301,"="&amp;$BI37,$AM$7:$AM$301,"="&amp;$BJ37,$AR$7:$AR$301,"="&amp;CP$2)*$BK37</f>
        <v>0.5</v>
      </c>
      <c r="CQ37" s="14">
        <f t="shared" si="80"/>
        <v>0.5</v>
      </c>
      <c r="CR37" s="14">
        <f t="shared" si="80"/>
        <v>0.375</v>
      </c>
      <c r="CS37" s="14">
        <f t="shared" si="80"/>
        <v>0.375</v>
      </c>
      <c r="CT37" s="14">
        <f t="shared" si="80"/>
        <v>0</v>
      </c>
      <c r="CU37" s="14">
        <f t="shared" si="80"/>
        <v>0</v>
      </c>
      <c r="CV37" s="14">
        <f t="shared" si="80"/>
        <v>0</v>
      </c>
      <c r="CW37" s="14">
        <f t="shared" si="80"/>
        <v>0</v>
      </c>
      <c r="CX37" s="14">
        <f t="shared" si="80"/>
        <v>0</v>
      </c>
      <c r="CY37" s="14">
        <f t="shared" si="80"/>
        <v>0</v>
      </c>
      <c r="CZ37" s="14">
        <f t="shared" si="80"/>
        <v>0</v>
      </c>
      <c r="DA37" s="14">
        <f t="shared" si="80"/>
        <v>0</v>
      </c>
      <c r="DC37" s="14">
        <f>SUM(BL$7:BL37)</f>
        <v>35.749999999999993</v>
      </c>
      <c r="DD37" s="14">
        <f>SUM(BM$7:BM37)</f>
        <v>35.749999999999993</v>
      </c>
      <c r="DE37" s="14">
        <f>SUM(BN$7:BN37)</f>
        <v>20.25</v>
      </c>
      <c r="DF37" s="14">
        <f>SUM(BO$7:BO37)</f>
        <v>36.25</v>
      </c>
      <c r="DG37" s="14">
        <f>SUM(BP$7:BP37)</f>
        <v>36.25</v>
      </c>
      <c r="DH37" s="14">
        <f>SUM(BQ$7:BQ37)</f>
        <v>20.625</v>
      </c>
      <c r="DI37" s="14">
        <f>SUM(BR$7:BR37)</f>
        <v>20.625</v>
      </c>
      <c r="DJ37" s="14">
        <f>SUM(BS$7:BS37)</f>
        <v>13.75</v>
      </c>
      <c r="DK37" s="14">
        <f>SUM(BT$7:BT37)</f>
        <v>22.082499999999996</v>
      </c>
      <c r="DL37" s="14">
        <f>SUM(BU$7:BU37)</f>
        <v>22.082499999999996</v>
      </c>
      <c r="DM37" s="14">
        <f>SUM(BV$7:BV37)</f>
        <v>11.75</v>
      </c>
      <c r="DN37" s="14">
        <f>SUM(BW$7:BW37)</f>
        <v>11.75</v>
      </c>
      <c r="DO37" s="14">
        <f>SUM(BX$7:BX37)</f>
        <v>5.25</v>
      </c>
      <c r="DP37" s="14">
        <f>SUM(BY$7:BY37)</f>
        <v>2.4249999999999998</v>
      </c>
      <c r="DQ37" s="14">
        <f>SUM(BZ$7:BZ37)</f>
        <v>27.082499999999996</v>
      </c>
      <c r="DR37" s="14">
        <f>SUM(CA$7:CA37)</f>
        <v>27.082499999999996</v>
      </c>
      <c r="DS37" s="14">
        <f>SUM(CB$7:CB37)</f>
        <v>14.375</v>
      </c>
      <c r="DT37" s="14">
        <f>SUM(CC$7:CC37)</f>
        <v>14.375</v>
      </c>
      <c r="DU37" s="14">
        <f>SUM(CD$7:CD37)</f>
        <v>6.25</v>
      </c>
      <c r="DV37" s="14">
        <f>SUM(CE$7:CE37)</f>
        <v>2.9150000000000009</v>
      </c>
      <c r="DW37" s="14">
        <f>SUM(CF$7:CF37)</f>
        <v>32.082499999999996</v>
      </c>
      <c r="DX37" s="14">
        <f>SUM(CG$7:CG37)</f>
        <v>32.082499999999996</v>
      </c>
      <c r="DY37" s="14">
        <f>SUM(CH$7:CH37)</f>
        <v>17</v>
      </c>
      <c r="DZ37" s="14">
        <f>SUM(CI$7:CI37)</f>
        <v>17</v>
      </c>
      <c r="EA37" s="14">
        <f>SUM(CJ$7:CJ37)</f>
        <v>7.25</v>
      </c>
      <c r="EB37" s="14">
        <f>SUM(CK$7:CK37)</f>
        <v>3.4150000000000009</v>
      </c>
      <c r="EC37" s="14">
        <f>SUM(CL$7:CL37)</f>
        <v>7.5</v>
      </c>
      <c r="ED37" s="14">
        <f>SUM(CM$7:CM37)</f>
        <v>7.5</v>
      </c>
      <c r="EE37" s="14">
        <f>SUM(CN$7:CN37)</f>
        <v>7.5</v>
      </c>
      <c r="EF37" s="14">
        <f>SUM(CO$7:CO37)</f>
        <v>2.5</v>
      </c>
      <c r="EG37" s="14">
        <f>SUM(CP$7:CP37)</f>
        <v>2.5</v>
      </c>
      <c r="EH37" s="14">
        <f>SUM(CQ$7:CQ37)</f>
        <v>2.5</v>
      </c>
      <c r="EI37" s="14">
        <f>SUM(CR$7:CR37)</f>
        <v>1.875</v>
      </c>
      <c r="EJ37" s="14">
        <f>SUM(CS$7:CS37)</f>
        <v>1.875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3"/>
        <v>9</v>
      </c>
      <c r="EV37" s="14">
        <f t="shared" si="14"/>
        <v>12</v>
      </c>
      <c r="EW37" s="14">
        <f t="shared" si="15"/>
        <v>12</v>
      </c>
      <c r="EX37" s="14">
        <f t="shared" si="16"/>
        <v>9</v>
      </c>
      <c r="EY37" s="14">
        <f t="shared" si="17"/>
        <v>7</v>
      </c>
      <c r="EZ37" s="14">
        <f t="shared" si="18"/>
        <v>12</v>
      </c>
      <c r="FA37" s="14">
        <f t="shared" si="19"/>
        <v>12</v>
      </c>
      <c r="FB37" s="14">
        <f t="shared" si="20"/>
        <v>9</v>
      </c>
      <c r="FC37" s="14">
        <f t="shared" si="21"/>
        <v>9</v>
      </c>
      <c r="FD37" s="14">
        <f t="shared" si="22"/>
        <v>7</v>
      </c>
      <c r="FE37" s="14">
        <f t="shared" si="23"/>
        <v>2</v>
      </c>
      <c r="FF37" s="14">
        <f t="shared" si="24"/>
        <v>9</v>
      </c>
      <c r="FG37" s="14">
        <f t="shared" si="25"/>
        <v>9</v>
      </c>
      <c r="FH37" s="14">
        <f t="shared" si="26"/>
        <v>6</v>
      </c>
      <c r="FI37" s="14">
        <f t="shared" si="27"/>
        <v>6</v>
      </c>
      <c r="FJ37" s="14">
        <f t="shared" si="28"/>
        <v>4</v>
      </c>
      <c r="FK37" s="14">
        <f t="shared" si="29"/>
        <v>2</v>
      </c>
      <c r="FL37" s="14">
        <f t="shared" si="30"/>
        <v>2</v>
      </c>
      <c r="FM37" s="14">
        <f t="shared" si="31"/>
        <v>10</v>
      </c>
      <c r="FN37" s="14">
        <f t="shared" si="32"/>
        <v>10</v>
      </c>
      <c r="FO37" s="14">
        <f t="shared" si="33"/>
        <v>7</v>
      </c>
      <c r="FP37" s="14">
        <f t="shared" si="34"/>
        <v>7</v>
      </c>
      <c r="FQ37" s="14">
        <f t="shared" si="35"/>
        <v>4</v>
      </c>
      <c r="FR37" s="14">
        <f t="shared" si="36"/>
        <v>2</v>
      </c>
      <c r="FS37" s="14">
        <f t="shared" si="37"/>
        <v>3</v>
      </c>
      <c r="FT37" s="14">
        <f t="shared" si="38"/>
        <v>11</v>
      </c>
      <c r="FU37" s="14">
        <f t="shared" si="39"/>
        <v>11</v>
      </c>
      <c r="FV37" s="14">
        <f t="shared" si="40"/>
        <v>8</v>
      </c>
      <c r="FW37" s="14">
        <f t="shared" si="41"/>
        <v>8</v>
      </c>
      <c r="FX37" s="14">
        <f t="shared" si="42"/>
        <v>5</v>
      </c>
      <c r="FY37" s="14">
        <f t="shared" si="43"/>
        <v>3</v>
      </c>
      <c r="FZ37" s="14">
        <f t="shared" si="44"/>
        <v>1</v>
      </c>
      <c r="GA37" s="14">
        <f t="shared" si="45"/>
        <v>5</v>
      </c>
      <c r="GB37" s="14">
        <f t="shared" si="46"/>
        <v>5</v>
      </c>
      <c r="GC37" s="14">
        <f t="shared" si="47"/>
        <v>5</v>
      </c>
      <c r="GD37" s="14">
        <f t="shared" si="48"/>
        <v>2</v>
      </c>
      <c r="GE37" s="14">
        <f t="shared" si="49"/>
        <v>2</v>
      </c>
      <c r="GF37" s="14">
        <f t="shared" si="50"/>
        <v>2</v>
      </c>
      <c r="GG37" s="14">
        <f t="shared" si="51"/>
        <v>1</v>
      </c>
      <c r="GH37" s="14">
        <f t="shared" si="52"/>
        <v>1</v>
      </c>
      <c r="GI37" s="14">
        <f t="shared" si="53"/>
        <v>0</v>
      </c>
      <c r="GJ37" s="14">
        <f t="shared" si="54"/>
        <v>0</v>
      </c>
      <c r="GK37" s="14">
        <f t="shared" si="55"/>
        <v>0</v>
      </c>
      <c r="GL37" s="14">
        <f t="shared" si="56"/>
        <v>0</v>
      </c>
      <c r="GM37" s="14">
        <f t="shared" si="57"/>
        <v>0</v>
      </c>
      <c r="GN37" s="14">
        <f t="shared" si="58"/>
        <v>0</v>
      </c>
      <c r="GO37" s="14">
        <f t="shared" si="59"/>
        <v>0</v>
      </c>
      <c r="GP37" s="14">
        <f t="shared" si="60"/>
        <v>0</v>
      </c>
      <c r="GQ37" s="14">
        <f t="shared" si="61"/>
        <v>0</v>
      </c>
      <c r="GT37" s="91">
        <v>31</v>
      </c>
      <c r="GU37" s="14">
        <f t="shared" si="62"/>
        <v>3</v>
      </c>
      <c r="GV37" s="14">
        <f t="shared" si="63"/>
        <v>1606005</v>
      </c>
      <c r="GW37" s="14" t="str">
        <f t="shared" si="64"/>
        <v>神器1-3 : 1级</v>
      </c>
      <c r="GX37" s="14" t="s">
        <v>804</v>
      </c>
      <c r="GY37" s="14">
        <f t="shared" si="65"/>
        <v>1</v>
      </c>
      <c r="GZ37" s="14" t="str">
        <f t="shared" si="66"/>
        <v>神器1-3</v>
      </c>
      <c r="HA37" s="14">
        <f t="shared" si="67"/>
        <v>1</v>
      </c>
    </row>
    <row r="38" spans="14:209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8"/>
        <v>神器6-5</v>
      </c>
      <c r="AD38" s="87">
        <v>32</v>
      </c>
      <c r="AE38" s="87">
        <v>6</v>
      </c>
      <c r="AF38" s="87">
        <v>6</v>
      </c>
      <c r="AG38" s="87" t="str">
        <f t="shared" si="5"/>
        <v>神器6-6</v>
      </c>
      <c r="AH38" s="87">
        <v>3</v>
      </c>
      <c r="AI38" s="87">
        <f t="shared" si="6"/>
        <v>280</v>
      </c>
      <c r="AL38" s="87">
        <v>3</v>
      </c>
      <c r="AM38" s="87">
        <v>2</v>
      </c>
      <c r="AN38" s="87">
        <v>13</v>
      </c>
      <c r="AO38" s="144">
        <f t="shared" si="7"/>
        <v>4413</v>
      </c>
      <c r="AP38" s="144" t="s">
        <v>1220</v>
      </c>
      <c r="AQ38" s="144" t="str">
        <f t="shared" si="8"/>
        <v>神器本-3-困难-1  神器1-2</v>
      </c>
      <c r="AR38" s="87">
        <v>2</v>
      </c>
      <c r="AS38" s="87" t="s">
        <v>311</v>
      </c>
      <c r="AT38" s="87">
        <v>1500</v>
      </c>
      <c r="AU38" s="87">
        <v>1</v>
      </c>
      <c r="AV38" s="87">
        <v>1</v>
      </c>
      <c r="AW38" s="87">
        <f t="shared" si="9"/>
        <v>1</v>
      </c>
      <c r="AX38" s="14">
        <f t="shared" si="10"/>
        <v>0.15</v>
      </c>
      <c r="AY38" s="14">
        <f t="shared" si="11"/>
        <v>1.5</v>
      </c>
      <c r="BG38" s="87">
        <v>32</v>
      </c>
      <c r="BH38" s="14">
        <f>INDEX(节奏总表!$CK$4:$CK$63,新神器!BG38)</f>
        <v>122</v>
      </c>
      <c r="BI38" s="14">
        <f t="shared" si="12"/>
        <v>6</v>
      </c>
      <c r="BJ38" s="87">
        <v>3</v>
      </c>
      <c r="BK38" s="87">
        <v>5</v>
      </c>
      <c r="BL38" s="14">
        <f t="shared" si="77"/>
        <v>0</v>
      </c>
      <c r="BM38" s="14">
        <f t="shared" si="77"/>
        <v>0</v>
      </c>
      <c r="BN38" s="14">
        <f t="shared" si="77"/>
        <v>0</v>
      </c>
      <c r="BO38" s="14">
        <f t="shared" si="77"/>
        <v>0</v>
      </c>
      <c r="BP38" s="14">
        <f t="shared" si="77"/>
        <v>0</v>
      </c>
      <c r="BQ38" s="14">
        <f t="shared" si="77"/>
        <v>0</v>
      </c>
      <c r="BR38" s="14">
        <f t="shared" si="77"/>
        <v>0</v>
      </c>
      <c r="BS38" s="14">
        <f t="shared" si="77"/>
        <v>0</v>
      </c>
      <c r="BT38" s="14">
        <f t="shared" si="77"/>
        <v>0.41649999999999998</v>
      </c>
      <c r="BU38" s="14">
        <f t="shared" si="77"/>
        <v>0.41649999999999998</v>
      </c>
      <c r="BV38" s="14">
        <f t="shared" si="78"/>
        <v>0.25</v>
      </c>
      <c r="BW38" s="14">
        <f t="shared" si="78"/>
        <v>0.25</v>
      </c>
      <c r="BX38" s="14">
        <f t="shared" si="78"/>
        <v>0.25</v>
      </c>
      <c r="BY38" s="14">
        <f t="shared" si="78"/>
        <v>8.5000000000000006E-2</v>
      </c>
      <c r="BZ38" s="14">
        <f t="shared" si="78"/>
        <v>0.41649999999999998</v>
      </c>
      <c r="CA38" s="14">
        <f t="shared" si="78"/>
        <v>0.41649999999999998</v>
      </c>
      <c r="CB38" s="14">
        <f t="shared" si="78"/>
        <v>0.25</v>
      </c>
      <c r="CC38" s="14">
        <f t="shared" si="78"/>
        <v>0.25</v>
      </c>
      <c r="CD38" s="14">
        <f t="shared" si="78"/>
        <v>0.25</v>
      </c>
      <c r="CE38" s="14">
        <f t="shared" si="78"/>
        <v>8.3000000000000004E-2</v>
      </c>
      <c r="CF38" s="14">
        <f t="shared" si="79"/>
        <v>0.41649999999999998</v>
      </c>
      <c r="CG38" s="14">
        <f t="shared" si="79"/>
        <v>0.41649999999999998</v>
      </c>
      <c r="CH38" s="14">
        <f t="shared" si="79"/>
        <v>0.25</v>
      </c>
      <c r="CI38" s="14">
        <f t="shared" si="79"/>
        <v>0.25</v>
      </c>
      <c r="CJ38" s="14">
        <f t="shared" si="79"/>
        <v>0.25</v>
      </c>
      <c r="CK38" s="14">
        <f t="shared" si="79"/>
        <v>8.3000000000000004E-2</v>
      </c>
      <c r="CL38" s="14">
        <f t="shared" si="79"/>
        <v>1.5</v>
      </c>
      <c r="CM38" s="14">
        <f t="shared" si="79"/>
        <v>1.5</v>
      </c>
      <c r="CN38" s="14">
        <f t="shared" si="79"/>
        <v>1.5</v>
      </c>
      <c r="CO38" s="14">
        <f t="shared" si="79"/>
        <v>0.5</v>
      </c>
      <c r="CP38" s="14">
        <f t="shared" si="80"/>
        <v>0.5</v>
      </c>
      <c r="CQ38" s="14">
        <f t="shared" si="80"/>
        <v>0.5</v>
      </c>
      <c r="CR38" s="14">
        <f t="shared" si="80"/>
        <v>0.375</v>
      </c>
      <c r="CS38" s="14">
        <f t="shared" si="80"/>
        <v>0.375</v>
      </c>
      <c r="CT38" s="14">
        <f t="shared" si="80"/>
        <v>0</v>
      </c>
      <c r="CU38" s="14">
        <f t="shared" si="80"/>
        <v>0</v>
      </c>
      <c r="CV38" s="14">
        <f t="shared" si="80"/>
        <v>0</v>
      </c>
      <c r="CW38" s="14">
        <f t="shared" si="80"/>
        <v>0</v>
      </c>
      <c r="CX38" s="14">
        <f t="shared" si="80"/>
        <v>0</v>
      </c>
      <c r="CY38" s="14">
        <f t="shared" si="80"/>
        <v>0</v>
      </c>
      <c r="CZ38" s="14">
        <f t="shared" si="80"/>
        <v>0</v>
      </c>
      <c r="DA38" s="14">
        <f t="shared" si="80"/>
        <v>0</v>
      </c>
      <c r="DC38" s="14">
        <f>SUM(BL$7:BL38)</f>
        <v>35.749999999999993</v>
      </c>
      <c r="DD38" s="14">
        <f>SUM(BM$7:BM38)</f>
        <v>35.749999999999993</v>
      </c>
      <c r="DE38" s="14">
        <f>SUM(BN$7:BN38)</f>
        <v>20.25</v>
      </c>
      <c r="DF38" s="14">
        <f>SUM(BO$7:BO38)</f>
        <v>36.25</v>
      </c>
      <c r="DG38" s="14">
        <f>SUM(BP$7:BP38)</f>
        <v>36.25</v>
      </c>
      <c r="DH38" s="14">
        <f>SUM(BQ$7:BQ38)</f>
        <v>20.625</v>
      </c>
      <c r="DI38" s="14">
        <f>SUM(BR$7:BR38)</f>
        <v>20.625</v>
      </c>
      <c r="DJ38" s="14">
        <f>SUM(BS$7:BS38)</f>
        <v>13.75</v>
      </c>
      <c r="DK38" s="14">
        <f>SUM(BT$7:BT38)</f>
        <v>22.498999999999995</v>
      </c>
      <c r="DL38" s="14">
        <f>SUM(BU$7:BU38)</f>
        <v>22.498999999999995</v>
      </c>
      <c r="DM38" s="14">
        <f>SUM(BV$7:BV38)</f>
        <v>12</v>
      </c>
      <c r="DN38" s="14">
        <f>SUM(BW$7:BW38)</f>
        <v>12</v>
      </c>
      <c r="DO38" s="14">
        <f>SUM(BX$7:BX38)</f>
        <v>5.5</v>
      </c>
      <c r="DP38" s="14">
        <f>SUM(BY$7:BY38)</f>
        <v>2.5099999999999998</v>
      </c>
      <c r="DQ38" s="14">
        <f>SUM(BZ$7:BZ38)</f>
        <v>27.498999999999995</v>
      </c>
      <c r="DR38" s="14">
        <f>SUM(CA$7:CA38)</f>
        <v>27.498999999999995</v>
      </c>
      <c r="DS38" s="14">
        <f>SUM(CB$7:CB38)</f>
        <v>14.625</v>
      </c>
      <c r="DT38" s="14">
        <f>SUM(CC$7:CC38)</f>
        <v>14.625</v>
      </c>
      <c r="DU38" s="14">
        <f>SUM(CD$7:CD38)</f>
        <v>6.5</v>
      </c>
      <c r="DV38" s="14">
        <f>SUM(CE$7:CE38)</f>
        <v>2.9980000000000011</v>
      </c>
      <c r="DW38" s="14">
        <f>SUM(CF$7:CF38)</f>
        <v>32.498999999999995</v>
      </c>
      <c r="DX38" s="14">
        <f>SUM(CG$7:CG38)</f>
        <v>32.498999999999995</v>
      </c>
      <c r="DY38" s="14">
        <f>SUM(CH$7:CH38)</f>
        <v>17.25</v>
      </c>
      <c r="DZ38" s="14">
        <f>SUM(CI$7:CI38)</f>
        <v>17.25</v>
      </c>
      <c r="EA38" s="14">
        <f>SUM(CJ$7:CJ38)</f>
        <v>7.5</v>
      </c>
      <c r="EB38" s="14">
        <f>SUM(CK$7:CK38)</f>
        <v>3.4980000000000011</v>
      </c>
      <c r="EC38" s="14">
        <f>SUM(CL$7:CL38)</f>
        <v>9</v>
      </c>
      <c r="ED38" s="14">
        <f>SUM(CM$7:CM38)</f>
        <v>9</v>
      </c>
      <c r="EE38" s="14">
        <f>SUM(CN$7:CN38)</f>
        <v>9</v>
      </c>
      <c r="EF38" s="14">
        <f>SUM(CO$7:CO38)</f>
        <v>3</v>
      </c>
      <c r="EG38" s="14">
        <f>SUM(CP$7:CP38)</f>
        <v>3</v>
      </c>
      <c r="EH38" s="14">
        <f>SUM(CQ$7:CQ38)</f>
        <v>3</v>
      </c>
      <c r="EI38" s="14">
        <f>SUM(CR$7:CR38)</f>
        <v>2.25</v>
      </c>
      <c r="EJ38" s="14">
        <f>SUM(CS$7:CS38)</f>
        <v>2.25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3"/>
        <v>9</v>
      </c>
      <c r="EV38" s="14">
        <f t="shared" si="14"/>
        <v>12</v>
      </c>
      <c r="EW38" s="14">
        <f t="shared" si="15"/>
        <v>12</v>
      </c>
      <c r="EX38" s="14">
        <f t="shared" si="16"/>
        <v>9</v>
      </c>
      <c r="EY38" s="14">
        <f t="shared" si="17"/>
        <v>7</v>
      </c>
      <c r="EZ38" s="14">
        <f t="shared" si="18"/>
        <v>12</v>
      </c>
      <c r="FA38" s="14">
        <f t="shared" si="19"/>
        <v>12</v>
      </c>
      <c r="FB38" s="14">
        <f t="shared" si="20"/>
        <v>9</v>
      </c>
      <c r="FC38" s="14">
        <f t="shared" si="21"/>
        <v>9</v>
      </c>
      <c r="FD38" s="14">
        <f t="shared" si="22"/>
        <v>7</v>
      </c>
      <c r="FE38" s="14">
        <f t="shared" si="23"/>
        <v>2</v>
      </c>
      <c r="FF38" s="14">
        <f t="shared" si="24"/>
        <v>9</v>
      </c>
      <c r="FG38" s="14">
        <f t="shared" si="25"/>
        <v>9</v>
      </c>
      <c r="FH38" s="14">
        <f t="shared" si="26"/>
        <v>7</v>
      </c>
      <c r="FI38" s="14">
        <f t="shared" si="27"/>
        <v>7</v>
      </c>
      <c r="FJ38" s="14">
        <f t="shared" si="28"/>
        <v>4</v>
      </c>
      <c r="FK38" s="14">
        <f t="shared" si="29"/>
        <v>2</v>
      </c>
      <c r="FL38" s="14">
        <f t="shared" si="30"/>
        <v>2</v>
      </c>
      <c r="FM38" s="14">
        <f t="shared" si="31"/>
        <v>10</v>
      </c>
      <c r="FN38" s="14">
        <f t="shared" si="32"/>
        <v>10</v>
      </c>
      <c r="FO38" s="14">
        <f t="shared" si="33"/>
        <v>7</v>
      </c>
      <c r="FP38" s="14">
        <f t="shared" si="34"/>
        <v>7</v>
      </c>
      <c r="FQ38" s="14">
        <f t="shared" si="35"/>
        <v>4</v>
      </c>
      <c r="FR38" s="14">
        <f t="shared" si="36"/>
        <v>2</v>
      </c>
      <c r="FS38" s="14">
        <f t="shared" si="37"/>
        <v>3</v>
      </c>
      <c r="FT38" s="14">
        <f t="shared" si="38"/>
        <v>11</v>
      </c>
      <c r="FU38" s="14">
        <f t="shared" si="39"/>
        <v>11</v>
      </c>
      <c r="FV38" s="14">
        <f t="shared" si="40"/>
        <v>8</v>
      </c>
      <c r="FW38" s="14">
        <f t="shared" si="41"/>
        <v>8</v>
      </c>
      <c r="FX38" s="14">
        <f t="shared" si="42"/>
        <v>5</v>
      </c>
      <c r="FY38" s="14">
        <f t="shared" si="43"/>
        <v>3</v>
      </c>
      <c r="FZ38" s="14">
        <f t="shared" si="44"/>
        <v>2</v>
      </c>
      <c r="GA38" s="14">
        <f t="shared" si="45"/>
        <v>6</v>
      </c>
      <c r="GB38" s="14">
        <f t="shared" si="46"/>
        <v>6</v>
      </c>
      <c r="GC38" s="14">
        <f t="shared" si="47"/>
        <v>6</v>
      </c>
      <c r="GD38" s="14">
        <f t="shared" si="48"/>
        <v>3</v>
      </c>
      <c r="GE38" s="14">
        <f t="shared" si="49"/>
        <v>3</v>
      </c>
      <c r="GF38" s="14">
        <f t="shared" si="50"/>
        <v>3</v>
      </c>
      <c r="GG38" s="14">
        <f t="shared" si="51"/>
        <v>2</v>
      </c>
      <c r="GH38" s="14">
        <f t="shared" si="52"/>
        <v>2</v>
      </c>
      <c r="GI38" s="14">
        <f t="shared" si="53"/>
        <v>0</v>
      </c>
      <c r="GJ38" s="14">
        <f t="shared" si="54"/>
        <v>0</v>
      </c>
      <c r="GK38" s="14">
        <f t="shared" si="55"/>
        <v>0</v>
      </c>
      <c r="GL38" s="14">
        <f t="shared" si="56"/>
        <v>0</v>
      </c>
      <c r="GM38" s="14">
        <f t="shared" si="57"/>
        <v>0</v>
      </c>
      <c r="GN38" s="14">
        <f t="shared" si="58"/>
        <v>0</v>
      </c>
      <c r="GO38" s="14">
        <f t="shared" si="59"/>
        <v>0</v>
      </c>
      <c r="GP38" s="14">
        <f t="shared" si="60"/>
        <v>0</v>
      </c>
      <c r="GQ38" s="14">
        <f t="shared" si="61"/>
        <v>0</v>
      </c>
      <c r="GT38" s="91">
        <v>32</v>
      </c>
      <c r="GU38" s="14">
        <f t="shared" si="62"/>
        <v>3</v>
      </c>
      <c r="GV38" s="14">
        <f t="shared" si="63"/>
        <v>1606005</v>
      </c>
      <c r="GW38" s="14" t="str">
        <f t="shared" si="64"/>
        <v>神器1-3 : 2级</v>
      </c>
      <c r="GX38" s="14" t="s">
        <v>804</v>
      </c>
      <c r="GY38" s="14">
        <f t="shared" si="65"/>
        <v>2</v>
      </c>
      <c r="GZ38" s="14" t="str">
        <f t="shared" si="66"/>
        <v>神器1-3</v>
      </c>
      <c r="HA38" s="14">
        <f t="shared" si="67"/>
        <v>1</v>
      </c>
    </row>
    <row r="39" spans="14:209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8"/>
        <v>神器6-6</v>
      </c>
      <c r="AD39" s="87">
        <v>33</v>
      </c>
      <c r="AE39" s="87">
        <v>6</v>
      </c>
      <c r="AF39" s="87">
        <v>7</v>
      </c>
      <c r="AG39" s="87" t="str">
        <f t="shared" si="5"/>
        <v>神器6-7</v>
      </c>
      <c r="AH39" s="87">
        <v>4</v>
      </c>
      <c r="AI39" s="87">
        <f t="shared" si="6"/>
        <v>600</v>
      </c>
      <c r="AL39" s="87">
        <v>3</v>
      </c>
      <c r="AM39" s="87">
        <v>2</v>
      </c>
      <c r="AN39" s="87">
        <v>13</v>
      </c>
      <c r="AO39" s="144">
        <f t="shared" si="7"/>
        <v>4413</v>
      </c>
      <c r="AP39" s="144" t="s">
        <v>1220</v>
      </c>
      <c r="AQ39" s="144" t="str">
        <f t="shared" si="8"/>
        <v>神器本-3-困难-1  神器1-3</v>
      </c>
      <c r="AR39" s="87">
        <v>3</v>
      </c>
      <c r="AS39" s="87" t="s">
        <v>312</v>
      </c>
      <c r="AT39" s="87">
        <v>1000</v>
      </c>
      <c r="AU39" s="87">
        <v>1</v>
      </c>
      <c r="AV39" s="87">
        <v>1</v>
      </c>
      <c r="AW39" s="87">
        <f t="shared" si="9"/>
        <v>2</v>
      </c>
      <c r="AX39" s="14">
        <f t="shared" si="10"/>
        <v>0.1</v>
      </c>
      <c r="AY39" s="14">
        <f t="shared" si="11"/>
        <v>3</v>
      </c>
      <c r="BG39" s="87">
        <v>33</v>
      </c>
      <c r="BH39" s="14">
        <f>INDEX(节奏总表!$CK$4:$CK$63,新神器!BG39)</f>
        <v>123</v>
      </c>
      <c r="BI39" s="14">
        <f t="shared" si="12"/>
        <v>7</v>
      </c>
      <c r="BJ39" s="87">
        <v>3</v>
      </c>
      <c r="BK39" s="87">
        <v>5</v>
      </c>
      <c r="BL39" s="14">
        <f t="shared" si="77"/>
        <v>0</v>
      </c>
      <c r="BM39" s="14">
        <f t="shared" si="77"/>
        <v>0</v>
      </c>
      <c r="BN39" s="14">
        <f t="shared" si="77"/>
        <v>0</v>
      </c>
      <c r="BO39" s="14">
        <f t="shared" si="77"/>
        <v>0</v>
      </c>
      <c r="BP39" s="14">
        <f t="shared" si="77"/>
        <v>0</v>
      </c>
      <c r="BQ39" s="14">
        <f t="shared" si="77"/>
        <v>0</v>
      </c>
      <c r="BR39" s="14">
        <f t="shared" si="77"/>
        <v>0</v>
      </c>
      <c r="BS39" s="14">
        <f t="shared" si="77"/>
        <v>0</v>
      </c>
      <c r="BT39" s="14">
        <f t="shared" si="77"/>
        <v>0.35000000000000003</v>
      </c>
      <c r="BU39" s="14">
        <f t="shared" si="77"/>
        <v>0.35000000000000003</v>
      </c>
      <c r="BV39" s="14">
        <f t="shared" si="78"/>
        <v>0.20699999999999999</v>
      </c>
      <c r="BW39" s="14">
        <f t="shared" si="78"/>
        <v>0.20699999999999999</v>
      </c>
      <c r="BX39" s="14">
        <f t="shared" si="78"/>
        <v>0.13750000000000001</v>
      </c>
      <c r="BY39" s="14">
        <f t="shared" si="78"/>
        <v>6.9000000000000006E-2</v>
      </c>
      <c r="BZ39" s="14">
        <f t="shared" si="78"/>
        <v>0.35000000000000003</v>
      </c>
      <c r="CA39" s="14">
        <f t="shared" si="78"/>
        <v>0.35000000000000003</v>
      </c>
      <c r="CB39" s="14">
        <f t="shared" si="78"/>
        <v>0.20699999999999999</v>
      </c>
      <c r="CC39" s="14">
        <f t="shared" si="78"/>
        <v>0.20699999999999999</v>
      </c>
      <c r="CD39" s="14">
        <f t="shared" si="78"/>
        <v>0.13750000000000001</v>
      </c>
      <c r="CE39" s="14">
        <f t="shared" si="78"/>
        <v>6.9000000000000006E-2</v>
      </c>
      <c r="CF39" s="14">
        <f t="shared" si="79"/>
        <v>0.35000000000000003</v>
      </c>
      <c r="CG39" s="14">
        <f t="shared" si="79"/>
        <v>0.35000000000000003</v>
      </c>
      <c r="CH39" s="14">
        <f t="shared" si="79"/>
        <v>0.20699999999999999</v>
      </c>
      <c r="CI39" s="14">
        <f t="shared" si="79"/>
        <v>0.20699999999999999</v>
      </c>
      <c r="CJ39" s="14">
        <f t="shared" si="79"/>
        <v>0.13750000000000001</v>
      </c>
      <c r="CK39" s="14">
        <f t="shared" si="79"/>
        <v>6.9499999999999992E-2</v>
      </c>
      <c r="CL39" s="14">
        <f t="shared" si="79"/>
        <v>0.20799999999999999</v>
      </c>
      <c r="CM39" s="14">
        <f t="shared" si="79"/>
        <v>0.20799999999999999</v>
      </c>
      <c r="CN39" s="14">
        <f t="shared" si="79"/>
        <v>0.20799999999999999</v>
      </c>
      <c r="CO39" s="14">
        <f t="shared" si="79"/>
        <v>0.13800000000000001</v>
      </c>
      <c r="CP39" s="14">
        <f t="shared" si="80"/>
        <v>0.13800000000000001</v>
      </c>
      <c r="CQ39" s="14">
        <f t="shared" si="80"/>
        <v>0.13800000000000001</v>
      </c>
      <c r="CR39" s="14">
        <f t="shared" si="80"/>
        <v>0</v>
      </c>
      <c r="CS39" s="14">
        <f t="shared" si="80"/>
        <v>0</v>
      </c>
      <c r="CT39" s="14">
        <f t="shared" si="80"/>
        <v>1.5</v>
      </c>
      <c r="CU39" s="14">
        <f t="shared" si="80"/>
        <v>1.5</v>
      </c>
      <c r="CV39" s="14">
        <f t="shared" si="80"/>
        <v>1.5</v>
      </c>
      <c r="CW39" s="14">
        <f t="shared" si="80"/>
        <v>0.5</v>
      </c>
      <c r="CX39" s="14">
        <f t="shared" si="80"/>
        <v>0.5</v>
      </c>
      <c r="CY39" s="14">
        <f t="shared" si="80"/>
        <v>0.5</v>
      </c>
      <c r="CZ39" s="14">
        <f t="shared" si="80"/>
        <v>0.375</v>
      </c>
      <c r="DA39" s="14">
        <f t="shared" si="80"/>
        <v>0.375</v>
      </c>
      <c r="DC39" s="14">
        <f>SUM(BL$7:BL39)</f>
        <v>35.749999999999993</v>
      </c>
      <c r="DD39" s="14">
        <f>SUM(BM$7:BM39)</f>
        <v>35.749999999999993</v>
      </c>
      <c r="DE39" s="14">
        <f>SUM(BN$7:BN39)</f>
        <v>20.25</v>
      </c>
      <c r="DF39" s="14">
        <f>SUM(BO$7:BO39)</f>
        <v>36.25</v>
      </c>
      <c r="DG39" s="14">
        <f>SUM(BP$7:BP39)</f>
        <v>36.25</v>
      </c>
      <c r="DH39" s="14">
        <f>SUM(BQ$7:BQ39)</f>
        <v>20.625</v>
      </c>
      <c r="DI39" s="14">
        <f>SUM(BR$7:BR39)</f>
        <v>20.625</v>
      </c>
      <c r="DJ39" s="14">
        <f>SUM(BS$7:BS39)</f>
        <v>13.75</v>
      </c>
      <c r="DK39" s="14">
        <f>SUM(BT$7:BT39)</f>
        <v>22.848999999999997</v>
      </c>
      <c r="DL39" s="14">
        <f>SUM(BU$7:BU39)</f>
        <v>22.848999999999997</v>
      </c>
      <c r="DM39" s="14">
        <f>SUM(BV$7:BV39)</f>
        <v>12.207000000000001</v>
      </c>
      <c r="DN39" s="14">
        <f>SUM(BW$7:BW39)</f>
        <v>12.207000000000001</v>
      </c>
      <c r="DO39" s="14">
        <f>SUM(BX$7:BX39)</f>
        <v>5.6375000000000002</v>
      </c>
      <c r="DP39" s="14">
        <f>SUM(BY$7:BY39)</f>
        <v>2.5789999999999997</v>
      </c>
      <c r="DQ39" s="14">
        <f>SUM(BZ$7:BZ39)</f>
        <v>27.848999999999997</v>
      </c>
      <c r="DR39" s="14">
        <f>SUM(CA$7:CA39)</f>
        <v>27.848999999999997</v>
      </c>
      <c r="DS39" s="14">
        <f>SUM(CB$7:CB39)</f>
        <v>14.832000000000001</v>
      </c>
      <c r="DT39" s="14">
        <f>SUM(CC$7:CC39)</f>
        <v>14.832000000000001</v>
      </c>
      <c r="DU39" s="14">
        <f>SUM(CD$7:CD39)</f>
        <v>6.6375000000000002</v>
      </c>
      <c r="DV39" s="14">
        <f>SUM(CE$7:CE39)</f>
        <v>3.0670000000000011</v>
      </c>
      <c r="DW39" s="14">
        <f>SUM(CF$7:CF39)</f>
        <v>32.848999999999997</v>
      </c>
      <c r="DX39" s="14">
        <f>SUM(CG$7:CG39)</f>
        <v>32.848999999999997</v>
      </c>
      <c r="DY39" s="14">
        <f>SUM(CH$7:CH39)</f>
        <v>17.457000000000001</v>
      </c>
      <c r="DZ39" s="14">
        <f>SUM(CI$7:CI39)</f>
        <v>17.457000000000001</v>
      </c>
      <c r="EA39" s="14">
        <f>SUM(CJ$7:CJ39)</f>
        <v>7.6375000000000002</v>
      </c>
      <c r="EB39" s="14">
        <f>SUM(CK$7:CK39)</f>
        <v>3.5675000000000012</v>
      </c>
      <c r="EC39" s="14">
        <f>SUM(CL$7:CL39)</f>
        <v>9.2080000000000002</v>
      </c>
      <c r="ED39" s="14">
        <f>SUM(CM$7:CM39)</f>
        <v>9.2080000000000002</v>
      </c>
      <c r="EE39" s="14">
        <f>SUM(CN$7:CN39)</f>
        <v>9.2080000000000002</v>
      </c>
      <c r="EF39" s="14">
        <f>SUM(CO$7:CO39)</f>
        <v>3.1379999999999999</v>
      </c>
      <c r="EG39" s="14">
        <f>SUM(CP$7:CP39)</f>
        <v>3.1379999999999999</v>
      </c>
      <c r="EH39" s="14">
        <f>SUM(CQ$7:CQ39)</f>
        <v>3.1379999999999999</v>
      </c>
      <c r="EI39" s="14">
        <f>SUM(CR$7:CR39)</f>
        <v>2.25</v>
      </c>
      <c r="EJ39" s="14">
        <f>SUM(CS$7:CS39)</f>
        <v>2.25</v>
      </c>
      <c r="EK39" s="14">
        <f>SUM(CT$7:CT39)</f>
        <v>1.5</v>
      </c>
      <c r="EL39" s="14">
        <f>SUM(CU$7:CU39)</f>
        <v>1.5</v>
      </c>
      <c r="EM39" s="14">
        <f>SUM(CV$7:CV39)</f>
        <v>1.5</v>
      </c>
      <c r="EN39" s="14">
        <f>SUM(CW$7:CW39)</f>
        <v>0.5</v>
      </c>
      <c r="EO39" s="14">
        <f>SUM(CX$7:CX39)</f>
        <v>0.5</v>
      </c>
      <c r="EP39" s="14">
        <f>SUM(CY$7:CY39)</f>
        <v>0.5</v>
      </c>
      <c r="EQ39" s="14">
        <f>SUM(CZ$7:CZ39)</f>
        <v>0.375</v>
      </c>
      <c r="ER39" s="14">
        <f>SUM(DA$7:DA39)</f>
        <v>0.375</v>
      </c>
      <c r="EU39" s="14">
        <f t="shared" si="13"/>
        <v>9</v>
      </c>
      <c r="EV39" s="14">
        <f t="shared" si="14"/>
        <v>12</v>
      </c>
      <c r="EW39" s="14">
        <f t="shared" si="15"/>
        <v>12</v>
      </c>
      <c r="EX39" s="14">
        <f t="shared" si="16"/>
        <v>9</v>
      </c>
      <c r="EY39" s="14">
        <f t="shared" si="17"/>
        <v>7</v>
      </c>
      <c r="EZ39" s="14">
        <f t="shared" si="18"/>
        <v>12</v>
      </c>
      <c r="FA39" s="14">
        <f t="shared" si="19"/>
        <v>12</v>
      </c>
      <c r="FB39" s="14">
        <f t="shared" si="20"/>
        <v>9</v>
      </c>
      <c r="FC39" s="14">
        <f t="shared" si="21"/>
        <v>9</v>
      </c>
      <c r="FD39" s="14">
        <f t="shared" si="22"/>
        <v>7</v>
      </c>
      <c r="FE39" s="14">
        <f t="shared" si="23"/>
        <v>2</v>
      </c>
      <c r="FF39" s="14">
        <f t="shared" si="24"/>
        <v>9</v>
      </c>
      <c r="FG39" s="14">
        <f t="shared" si="25"/>
        <v>9</v>
      </c>
      <c r="FH39" s="14">
        <f t="shared" si="26"/>
        <v>7</v>
      </c>
      <c r="FI39" s="14">
        <f t="shared" si="27"/>
        <v>7</v>
      </c>
      <c r="FJ39" s="14">
        <f t="shared" si="28"/>
        <v>4</v>
      </c>
      <c r="FK39" s="14">
        <f t="shared" si="29"/>
        <v>2</v>
      </c>
      <c r="FL39" s="14">
        <f t="shared" si="30"/>
        <v>3</v>
      </c>
      <c r="FM39" s="14">
        <f t="shared" si="31"/>
        <v>10</v>
      </c>
      <c r="FN39" s="14">
        <f t="shared" si="32"/>
        <v>10</v>
      </c>
      <c r="FO39" s="14">
        <f t="shared" si="33"/>
        <v>7</v>
      </c>
      <c r="FP39" s="14">
        <f t="shared" si="34"/>
        <v>7</v>
      </c>
      <c r="FQ39" s="14">
        <f t="shared" si="35"/>
        <v>4</v>
      </c>
      <c r="FR39" s="14">
        <f t="shared" si="36"/>
        <v>3</v>
      </c>
      <c r="FS39" s="14">
        <f t="shared" si="37"/>
        <v>3</v>
      </c>
      <c r="FT39" s="14">
        <f t="shared" si="38"/>
        <v>11</v>
      </c>
      <c r="FU39" s="14">
        <f t="shared" si="39"/>
        <v>11</v>
      </c>
      <c r="FV39" s="14">
        <f t="shared" si="40"/>
        <v>8</v>
      </c>
      <c r="FW39" s="14">
        <f t="shared" si="41"/>
        <v>8</v>
      </c>
      <c r="FX39" s="14">
        <f t="shared" si="42"/>
        <v>5</v>
      </c>
      <c r="FY39" s="14">
        <f t="shared" si="43"/>
        <v>3</v>
      </c>
      <c r="FZ39" s="14">
        <f t="shared" si="44"/>
        <v>2</v>
      </c>
      <c r="GA39" s="14">
        <f t="shared" si="45"/>
        <v>6</v>
      </c>
      <c r="GB39" s="14">
        <f t="shared" si="46"/>
        <v>6</v>
      </c>
      <c r="GC39" s="14">
        <f t="shared" si="47"/>
        <v>6</v>
      </c>
      <c r="GD39" s="14">
        <f t="shared" si="48"/>
        <v>3</v>
      </c>
      <c r="GE39" s="14">
        <f t="shared" si="49"/>
        <v>3</v>
      </c>
      <c r="GF39" s="14">
        <f t="shared" si="50"/>
        <v>3</v>
      </c>
      <c r="GG39" s="14">
        <f t="shared" si="51"/>
        <v>2</v>
      </c>
      <c r="GH39" s="14">
        <f t="shared" si="52"/>
        <v>2</v>
      </c>
      <c r="GI39" s="14">
        <f t="shared" si="53"/>
        <v>0</v>
      </c>
      <c r="GJ39" s="14">
        <f t="shared" si="54"/>
        <v>1</v>
      </c>
      <c r="GK39" s="14">
        <f t="shared" si="55"/>
        <v>1</v>
      </c>
      <c r="GL39" s="14">
        <f t="shared" si="56"/>
        <v>1</v>
      </c>
      <c r="GM39" s="14">
        <f t="shared" si="57"/>
        <v>0</v>
      </c>
      <c r="GN39" s="14">
        <f t="shared" si="58"/>
        <v>0</v>
      </c>
      <c r="GO39" s="14">
        <f t="shared" si="59"/>
        <v>0</v>
      </c>
      <c r="GP39" s="14">
        <f t="shared" si="60"/>
        <v>0</v>
      </c>
      <c r="GQ39" s="14">
        <f t="shared" si="61"/>
        <v>0</v>
      </c>
      <c r="GT39" s="91">
        <v>33</v>
      </c>
      <c r="GU39" s="14">
        <f t="shared" si="62"/>
        <v>3</v>
      </c>
      <c r="GV39" s="14">
        <f t="shared" si="63"/>
        <v>1606005</v>
      </c>
      <c r="GW39" s="14" t="str">
        <f t="shared" si="64"/>
        <v>神器1-3 : 3级</v>
      </c>
      <c r="GX39" s="14" t="s">
        <v>804</v>
      </c>
      <c r="GY39" s="14">
        <f t="shared" si="65"/>
        <v>3</v>
      </c>
      <c r="GZ39" s="14" t="str">
        <f t="shared" si="66"/>
        <v>神器1-3</v>
      </c>
      <c r="HA39" s="14">
        <f t="shared" si="67"/>
        <v>1</v>
      </c>
    </row>
    <row r="40" spans="14:209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8"/>
        <v>神器6-7</v>
      </c>
      <c r="AD40" s="87">
        <v>34</v>
      </c>
      <c r="AE40" s="87">
        <v>6</v>
      </c>
      <c r="AF40" s="87">
        <v>8</v>
      </c>
      <c r="AG40" s="87" t="str">
        <f t="shared" si="5"/>
        <v>神器6-8</v>
      </c>
      <c r="AH40" s="87">
        <v>4</v>
      </c>
      <c r="AI40" s="87">
        <f t="shared" si="6"/>
        <v>600</v>
      </c>
      <c r="AL40" s="87">
        <v>3</v>
      </c>
      <c r="AM40" s="87">
        <v>2</v>
      </c>
      <c r="AN40" s="87">
        <v>13</v>
      </c>
      <c r="AO40" s="144">
        <f t="shared" si="7"/>
        <v>4413</v>
      </c>
      <c r="AP40" s="144" t="s">
        <v>1220</v>
      </c>
      <c r="AQ40" s="144" t="str">
        <f t="shared" si="8"/>
        <v>神器本-3-困难-1  神器2-1</v>
      </c>
      <c r="AR40" s="87">
        <v>4</v>
      </c>
      <c r="AS40" s="87" t="s">
        <v>313</v>
      </c>
      <c r="AT40" s="87">
        <v>1500</v>
      </c>
      <c r="AU40" s="87">
        <v>1</v>
      </c>
      <c r="AV40" s="87">
        <v>1</v>
      </c>
      <c r="AW40" s="87">
        <f t="shared" si="9"/>
        <v>1</v>
      </c>
      <c r="AX40" s="14">
        <f t="shared" si="10"/>
        <v>0.15</v>
      </c>
      <c r="AY40" s="14">
        <f t="shared" si="11"/>
        <v>2.25</v>
      </c>
      <c r="BG40" s="87">
        <v>34</v>
      </c>
      <c r="BH40" s="14">
        <f>INDEX(节奏总表!$CK$4:$CK$63,新神器!BG40)</f>
        <v>124</v>
      </c>
      <c r="BI40" s="14">
        <f t="shared" si="12"/>
        <v>7</v>
      </c>
      <c r="BJ40" s="87">
        <v>3</v>
      </c>
      <c r="BK40" s="87">
        <v>5</v>
      </c>
      <c r="BL40" s="14">
        <f t="shared" si="77"/>
        <v>0</v>
      </c>
      <c r="BM40" s="14">
        <f t="shared" si="77"/>
        <v>0</v>
      </c>
      <c r="BN40" s="14">
        <f t="shared" si="77"/>
        <v>0</v>
      </c>
      <c r="BO40" s="14">
        <f t="shared" si="77"/>
        <v>0</v>
      </c>
      <c r="BP40" s="14">
        <f t="shared" si="77"/>
        <v>0</v>
      </c>
      <c r="BQ40" s="14">
        <f t="shared" si="77"/>
        <v>0</v>
      </c>
      <c r="BR40" s="14">
        <f t="shared" si="77"/>
        <v>0</v>
      </c>
      <c r="BS40" s="14">
        <f t="shared" si="77"/>
        <v>0</v>
      </c>
      <c r="BT40" s="14">
        <f t="shared" si="77"/>
        <v>0.35000000000000003</v>
      </c>
      <c r="BU40" s="14">
        <f t="shared" si="77"/>
        <v>0.35000000000000003</v>
      </c>
      <c r="BV40" s="14">
        <f t="shared" si="78"/>
        <v>0.20699999999999999</v>
      </c>
      <c r="BW40" s="14">
        <f t="shared" si="78"/>
        <v>0.20699999999999999</v>
      </c>
      <c r="BX40" s="14">
        <f t="shared" si="78"/>
        <v>0.13750000000000001</v>
      </c>
      <c r="BY40" s="14">
        <f t="shared" si="78"/>
        <v>6.9000000000000006E-2</v>
      </c>
      <c r="BZ40" s="14">
        <f t="shared" si="78"/>
        <v>0.35000000000000003</v>
      </c>
      <c r="CA40" s="14">
        <f t="shared" si="78"/>
        <v>0.35000000000000003</v>
      </c>
      <c r="CB40" s="14">
        <f t="shared" si="78"/>
        <v>0.20699999999999999</v>
      </c>
      <c r="CC40" s="14">
        <f t="shared" si="78"/>
        <v>0.20699999999999999</v>
      </c>
      <c r="CD40" s="14">
        <f t="shared" si="78"/>
        <v>0.13750000000000001</v>
      </c>
      <c r="CE40" s="14">
        <f t="shared" si="78"/>
        <v>6.9000000000000006E-2</v>
      </c>
      <c r="CF40" s="14">
        <f t="shared" si="79"/>
        <v>0.35000000000000003</v>
      </c>
      <c r="CG40" s="14">
        <f t="shared" si="79"/>
        <v>0.35000000000000003</v>
      </c>
      <c r="CH40" s="14">
        <f t="shared" si="79"/>
        <v>0.20699999999999999</v>
      </c>
      <c r="CI40" s="14">
        <f t="shared" si="79"/>
        <v>0.20699999999999999</v>
      </c>
      <c r="CJ40" s="14">
        <f t="shared" si="79"/>
        <v>0.13750000000000001</v>
      </c>
      <c r="CK40" s="14">
        <f t="shared" si="79"/>
        <v>6.9499999999999992E-2</v>
      </c>
      <c r="CL40" s="14">
        <f t="shared" si="79"/>
        <v>0.20799999999999999</v>
      </c>
      <c r="CM40" s="14">
        <f t="shared" si="79"/>
        <v>0.20799999999999999</v>
      </c>
      <c r="CN40" s="14">
        <f t="shared" si="79"/>
        <v>0.20799999999999999</v>
      </c>
      <c r="CO40" s="14">
        <f t="shared" si="79"/>
        <v>0.13800000000000001</v>
      </c>
      <c r="CP40" s="14">
        <f t="shared" si="80"/>
        <v>0.13800000000000001</v>
      </c>
      <c r="CQ40" s="14">
        <f t="shared" si="80"/>
        <v>0.13800000000000001</v>
      </c>
      <c r="CR40" s="14">
        <f t="shared" si="80"/>
        <v>0</v>
      </c>
      <c r="CS40" s="14">
        <f t="shared" si="80"/>
        <v>0</v>
      </c>
      <c r="CT40" s="14">
        <f t="shared" si="80"/>
        <v>1.5</v>
      </c>
      <c r="CU40" s="14">
        <f t="shared" si="80"/>
        <v>1.5</v>
      </c>
      <c r="CV40" s="14">
        <f t="shared" si="80"/>
        <v>1.5</v>
      </c>
      <c r="CW40" s="14">
        <f t="shared" si="80"/>
        <v>0.5</v>
      </c>
      <c r="CX40" s="14">
        <f t="shared" si="80"/>
        <v>0.5</v>
      </c>
      <c r="CY40" s="14">
        <f t="shared" si="80"/>
        <v>0.5</v>
      </c>
      <c r="CZ40" s="14">
        <f t="shared" si="80"/>
        <v>0.375</v>
      </c>
      <c r="DA40" s="14">
        <f t="shared" si="80"/>
        <v>0.375</v>
      </c>
      <c r="DC40" s="14">
        <f>SUM(BL$7:BL40)</f>
        <v>35.749999999999993</v>
      </c>
      <c r="DD40" s="14">
        <f>SUM(BM$7:BM40)</f>
        <v>35.749999999999993</v>
      </c>
      <c r="DE40" s="14">
        <f>SUM(BN$7:BN40)</f>
        <v>20.25</v>
      </c>
      <c r="DF40" s="14">
        <f>SUM(BO$7:BO40)</f>
        <v>36.25</v>
      </c>
      <c r="DG40" s="14">
        <f>SUM(BP$7:BP40)</f>
        <v>36.25</v>
      </c>
      <c r="DH40" s="14">
        <f>SUM(BQ$7:BQ40)</f>
        <v>20.625</v>
      </c>
      <c r="DI40" s="14">
        <f>SUM(BR$7:BR40)</f>
        <v>20.625</v>
      </c>
      <c r="DJ40" s="14">
        <f>SUM(BS$7:BS40)</f>
        <v>13.75</v>
      </c>
      <c r="DK40" s="14">
        <f>SUM(BT$7:BT40)</f>
        <v>23.198999999999998</v>
      </c>
      <c r="DL40" s="14">
        <f>SUM(BU$7:BU40)</f>
        <v>23.198999999999998</v>
      </c>
      <c r="DM40" s="14">
        <f>SUM(BV$7:BV40)</f>
        <v>12.414000000000001</v>
      </c>
      <c r="DN40" s="14">
        <f>SUM(BW$7:BW40)</f>
        <v>12.414000000000001</v>
      </c>
      <c r="DO40" s="14">
        <f>SUM(BX$7:BX40)</f>
        <v>5.7750000000000004</v>
      </c>
      <c r="DP40" s="14">
        <f>SUM(BY$7:BY40)</f>
        <v>2.6479999999999997</v>
      </c>
      <c r="DQ40" s="14">
        <f>SUM(BZ$7:BZ40)</f>
        <v>28.198999999999998</v>
      </c>
      <c r="DR40" s="14">
        <f>SUM(CA$7:CA40)</f>
        <v>28.198999999999998</v>
      </c>
      <c r="DS40" s="14">
        <f>SUM(CB$7:CB40)</f>
        <v>15.039000000000001</v>
      </c>
      <c r="DT40" s="14">
        <f>SUM(CC$7:CC40)</f>
        <v>15.039000000000001</v>
      </c>
      <c r="DU40" s="14">
        <f>SUM(CD$7:CD40)</f>
        <v>6.7750000000000004</v>
      </c>
      <c r="DV40" s="14">
        <f>SUM(CE$7:CE40)</f>
        <v>3.136000000000001</v>
      </c>
      <c r="DW40" s="14">
        <f>SUM(CF$7:CF40)</f>
        <v>33.198999999999998</v>
      </c>
      <c r="DX40" s="14">
        <f>SUM(CG$7:CG40)</f>
        <v>33.198999999999998</v>
      </c>
      <c r="DY40" s="14">
        <f>SUM(CH$7:CH40)</f>
        <v>17.664000000000001</v>
      </c>
      <c r="DZ40" s="14">
        <f>SUM(CI$7:CI40)</f>
        <v>17.664000000000001</v>
      </c>
      <c r="EA40" s="14">
        <f>SUM(CJ$7:CJ40)</f>
        <v>7.7750000000000004</v>
      </c>
      <c r="EB40" s="14">
        <f>SUM(CK$7:CK40)</f>
        <v>3.6370000000000013</v>
      </c>
      <c r="EC40" s="14">
        <f>SUM(CL$7:CL40)</f>
        <v>9.4160000000000004</v>
      </c>
      <c r="ED40" s="14">
        <f>SUM(CM$7:CM40)</f>
        <v>9.4160000000000004</v>
      </c>
      <c r="EE40" s="14">
        <f>SUM(CN$7:CN40)</f>
        <v>9.4160000000000004</v>
      </c>
      <c r="EF40" s="14">
        <f>SUM(CO$7:CO40)</f>
        <v>3.2759999999999998</v>
      </c>
      <c r="EG40" s="14">
        <f>SUM(CP$7:CP40)</f>
        <v>3.2759999999999998</v>
      </c>
      <c r="EH40" s="14">
        <f>SUM(CQ$7:CQ40)</f>
        <v>3.2759999999999998</v>
      </c>
      <c r="EI40" s="14">
        <f>SUM(CR$7:CR40)</f>
        <v>2.25</v>
      </c>
      <c r="EJ40" s="14">
        <f>SUM(CS$7:CS40)</f>
        <v>2.25</v>
      </c>
      <c r="EK40" s="14">
        <f>SUM(CT$7:CT40)</f>
        <v>3</v>
      </c>
      <c r="EL40" s="14">
        <f>SUM(CU$7:CU40)</f>
        <v>3</v>
      </c>
      <c r="EM40" s="14">
        <f>SUM(CV$7:CV40)</f>
        <v>3</v>
      </c>
      <c r="EN40" s="14">
        <f>SUM(CW$7:CW40)</f>
        <v>1</v>
      </c>
      <c r="EO40" s="14">
        <f>SUM(CX$7:CX40)</f>
        <v>1</v>
      </c>
      <c r="EP40" s="14">
        <f>SUM(CY$7:CY40)</f>
        <v>1</v>
      </c>
      <c r="EQ40" s="14">
        <f>SUM(CZ$7:CZ40)</f>
        <v>0.75</v>
      </c>
      <c r="ER40" s="14">
        <f>SUM(DA$7:DA40)</f>
        <v>0.75</v>
      </c>
      <c r="EU40" s="14">
        <f t="shared" si="13"/>
        <v>9</v>
      </c>
      <c r="EV40" s="14">
        <f t="shared" si="14"/>
        <v>12</v>
      </c>
      <c r="EW40" s="14">
        <f t="shared" si="15"/>
        <v>12</v>
      </c>
      <c r="EX40" s="14">
        <f t="shared" si="16"/>
        <v>9</v>
      </c>
      <c r="EY40" s="14">
        <f t="shared" si="17"/>
        <v>7</v>
      </c>
      <c r="EZ40" s="14">
        <f t="shared" si="18"/>
        <v>12</v>
      </c>
      <c r="FA40" s="14">
        <f t="shared" si="19"/>
        <v>12</v>
      </c>
      <c r="FB40" s="14">
        <f t="shared" si="20"/>
        <v>9</v>
      </c>
      <c r="FC40" s="14">
        <f t="shared" si="21"/>
        <v>9</v>
      </c>
      <c r="FD40" s="14">
        <f t="shared" si="22"/>
        <v>7</v>
      </c>
      <c r="FE40" s="14">
        <f t="shared" si="23"/>
        <v>2</v>
      </c>
      <c r="FF40" s="14">
        <f t="shared" si="24"/>
        <v>10</v>
      </c>
      <c r="FG40" s="14">
        <f t="shared" si="25"/>
        <v>10</v>
      </c>
      <c r="FH40" s="14">
        <f t="shared" si="26"/>
        <v>7</v>
      </c>
      <c r="FI40" s="14">
        <f t="shared" si="27"/>
        <v>7</v>
      </c>
      <c r="FJ40" s="14">
        <f t="shared" si="28"/>
        <v>4</v>
      </c>
      <c r="FK40" s="14">
        <f t="shared" si="29"/>
        <v>2</v>
      </c>
      <c r="FL40" s="14">
        <f t="shared" si="30"/>
        <v>3</v>
      </c>
      <c r="FM40" s="14">
        <f t="shared" si="31"/>
        <v>11</v>
      </c>
      <c r="FN40" s="14">
        <f t="shared" si="32"/>
        <v>11</v>
      </c>
      <c r="FO40" s="14">
        <f t="shared" si="33"/>
        <v>8</v>
      </c>
      <c r="FP40" s="14">
        <f t="shared" si="34"/>
        <v>8</v>
      </c>
      <c r="FQ40" s="14">
        <f t="shared" si="35"/>
        <v>4</v>
      </c>
      <c r="FR40" s="14">
        <f t="shared" si="36"/>
        <v>3</v>
      </c>
      <c r="FS40" s="14">
        <f t="shared" si="37"/>
        <v>3</v>
      </c>
      <c r="FT40" s="14">
        <f t="shared" si="38"/>
        <v>11</v>
      </c>
      <c r="FU40" s="14">
        <f t="shared" si="39"/>
        <v>11</v>
      </c>
      <c r="FV40" s="14">
        <f t="shared" si="40"/>
        <v>8</v>
      </c>
      <c r="FW40" s="14">
        <f t="shared" si="41"/>
        <v>8</v>
      </c>
      <c r="FX40" s="14">
        <f t="shared" si="42"/>
        <v>5</v>
      </c>
      <c r="FY40" s="14">
        <f t="shared" si="43"/>
        <v>3</v>
      </c>
      <c r="FZ40" s="14">
        <f t="shared" si="44"/>
        <v>2</v>
      </c>
      <c r="GA40" s="14">
        <f t="shared" si="45"/>
        <v>6</v>
      </c>
      <c r="GB40" s="14">
        <f t="shared" si="46"/>
        <v>6</v>
      </c>
      <c r="GC40" s="14">
        <f t="shared" si="47"/>
        <v>6</v>
      </c>
      <c r="GD40" s="14">
        <f t="shared" si="48"/>
        <v>3</v>
      </c>
      <c r="GE40" s="14">
        <f t="shared" si="49"/>
        <v>3</v>
      </c>
      <c r="GF40" s="14">
        <f t="shared" si="50"/>
        <v>3</v>
      </c>
      <c r="GG40" s="14">
        <f t="shared" si="51"/>
        <v>2</v>
      </c>
      <c r="GH40" s="14">
        <f t="shared" si="52"/>
        <v>2</v>
      </c>
      <c r="GI40" s="14">
        <f t="shared" si="53"/>
        <v>0</v>
      </c>
      <c r="GJ40" s="14">
        <f t="shared" si="54"/>
        <v>3</v>
      </c>
      <c r="GK40" s="14">
        <f t="shared" si="55"/>
        <v>3</v>
      </c>
      <c r="GL40" s="14">
        <f t="shared" si="56"/>
        <v>3</v>
      </c>
      <c r="GM40" s="14">
        <f t="shared" si="57"/>
        <v>1</v>
      </c>
      <c r="GN40" s="14">
        <f t="shared" si="58"/>
        <v>1</v>
      </c>
      <c r="GO40" s="14">
        <f t="shared" si="59"/>
        <v>1</v>
      </c>
      <c r="GP40" s="14">
        <f t="shared" si="60"/>
        <v>0</v>
      </c>
      <c r="GQ40" s="14">
        <f t="shared" si="61"/>
        <v>0</v>
      </c>
      <c r="GT40" s="91">
        <v>34</v>
      </c>
      <c r="GU40" s="14">
        <f t="shared" si="62"/>
        <v>3</v>
      </c>
      <c r="GV40" s="14">
        <f t="shared" si="63"/>
        <v>1606005</v>
      </c>
      <c r="GW40" s="14" t="str">
        <f t="shared" si="64"/>
        <v>神器1-3 : 4级</v>
      </c>
      <c r="GX40" s="14" t="s">
        <v>804</v>
      </c>
      <c r="GY40" s="14">
        <f t="shared" si="65"/>
        <v>4</v>
      </c>
      <c r="GZ40" s="14" t="str">
        <f t="shared" si="66"/>
        <v>神器1-3</v>
      </c>
      <c r="HA40" s="14">
        <f t="shared" si="67"/>
        <v>2</v>
      </c>
    </row>
    <row r="41" spans="14:209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8"/>
        <v>神器6-8</v>
      </c>
      <c r="AD41" s="87">
        <v>35</v>
      </c>
      <c r="AE41" s="87">
        <v>7</v>
      </c>
      <c r="AF41" s="87">
        <v>1</v>
      </c>
      <c r="AG41" s="87" t="str">
        <f t="shared" si="5"/>
        <v>神器7-1</v>
      </c>
      <c r="AH41" s="87">
        <v>2</v>
      </c>
      <c r="AI41" s="87">
        <f t="shared" si="6"/>
        <v>150</v>
      </c>
      <c r="AL41" s="87">
        <v>3</v>
      </c>
      <c r="AM41" s="87">
        <v>2</v>
      </c>
      <c r="AN41" s="87">
        <v>13</v>
      </c>
      <c r="AO41" s="144">
        <f t="shared" si="7"/>
        <v>4413</v>
      </c>
      <c r="AP41" s="144" t="s">
        <v>1220</v>
      </c>
      <c r="AQ41" s="144" t="str">
        <f t="shared" si="8"/>
        <v>神器本-3-困难-1  神器2-2</v>
      </c>
      <c r="AR41" s="87">
        <v>5</v>
      </c>
      <c r="AS41" s="87" t="s">
        <v>314</v>
      </c>
      <c r="AT41" s="87">
        <v>1500</v>
      </c>
      <c r="AU41" s="87">
        <v>1</v>
      </c>
      <c r="AV41" s="87">
        <v>1</v>
      </c>
      <c r="AW41" s="87">
        <f t="shared" si="9"/>
        <v>1</v>
      </c>
      <c r="AX41" s="14">
        <f t="shared" si="10"/>
        <v>0.15</v>
      </c>
      <c r="AY41" s="14">
        <f t="shared" si="11"/>
        <v>2.25</v>
      </c>
      <c r="BG41" s="87">
        <v>35</v>
      </c>
      <c r="BH41" s="14">
        <f>INDEX(节奏总表!$CK$4:$CK$63,新神器!BG41)</f>
        <v>126</v>
      </c>
      <c r="BI41" s="14">
        <f t="shared" si="12"/>
        <v>7</v>
      </c>
      <c r="BJ41" s="87">
        <v>3</v>
      </c>
      <c r="BK41" s="87">
        <v>5</v>
      </c>
      <c r="BL41" s="14">
        <f t="shared" si="77"/>
        <v>0</v>
      </c>
      <c r="BM41" s="14">
        <f t="shared" si="77"/>
        <v>0</v>
      </c>
      <c r="BN41" s="14">
        <f t="shared" si="77"/>
        <v>0</v>
      </c>
      <c r="BO41" s="14">
        <f t="shared" si="77"/>
        <v>0</v>
      </c>
      <c r="BP41" s="14">
        <f t="shared" si="77"/>
        <v>0</v>
      </c>
      <c r="BQ41" s="14">
        <f t="shared" si="77"/>
        <v>0</v>
      </c>
      <c r="BR41" s="14">
        <f t="shared" si="77"/>
        <v>0</v>
      </c>
      <c r="BS41" s="14">
        <f t="shared" si="77"/>
        <v>0</v>
      </c>
      <c r="BT41" s="14">
        <f t="shared" si="77"/>
        <v>0.35000000000000003</v>
      </c>
      <c r="BU41" s="14">
        <f t="shared" si="77"/>
        <v>0.35000000000000003</v>
      </c>
      <c r="BV41" s="14">
        <f t="shared" si="78"/>
        <v>0.20699999999999999</v>
      </c>
      <c r="BW41" s="14">
        <f t="shared" si="78"/>
        <v>0.20699999999999999</v>
      </c>
      <c r="BX41" s="14">
        <f t="shared" si="78"/>
        <v>0.13750000000000001</v>
      </c>
      <c r="BY41" s="14">
        <f t="shared" si="78"/>
        <v>6.9000000000000006E-2</v>
      </c>
      <c r="BZ41" s="14">
        <f t="shared" si="78"/>
        <v>0.35000000000000003</v>
      </c>
      <c r="CA41" s="14">
        <f t="shared" si="78"/>
        <v>0.35000000000000003</v>
      </c>
      <c r="CB41" s="14">
        <f t="shared" si="78"/>
        <v>0.20699999999999999</v>
      </c>
      <c r="CC41" s="14">
        <f t="shared" si="78"/>
        <v>0.20699999999999999</v>
      </c>
      <c r="CD41" s="14">
        <f t="shared" si="78"/>
        <v>0.13750000000000001</v>
      </c>
      <c r="CE41" s="14">
        <f t="shared" si="78"/>
        <v>6.9000000000000006E-2</v>
      </c>
      <c r="CF41" s="14">
        <f t="shared" si="79"/>
        <v>0.35000000000000003</v>
      </c>
      <c r="CG41" s="14">
        <f t="shared" si="79"/>
        <v>0.35000000000000003</v>
      </c>
      <c r="CH41" s="14">
        <f t="shared" si="79"/>
        <v>0.20699999999999999</v>
      </c>
      <c r="CI41" s="14">
        <f t="shared" si="79"/>
        <v>0.20699999999999999</v>
      </c>
      <c r="CJ41" s="14">
        <f t="shared" si="79"/>
        <v>0.13750000000000001</v>
      </c>
      <c r="CK41" s="14">
        <f t="shared" si="79"/>
        <v>6.9499999999999992E-2</v>
      </c>
      <c r="CL41" s="14">
        <f t="shared" si="79"/>
        <v>0.20799999999999999</v>
      </c>
      <c r="CM41" s="14">
        <f t="shared" si="79"/>
        <v>0.20799999999999999</v>
      </c>
      <c r="CN41" s="14">
        <f t="shared" si="79"/>
        <v>0.20799999999999999</v>
      </c>
      <c r="CO41" s="14">
        <f t="shared" si="79"/>
        <v>0.13800000000000001</v>
      </c>
      <c r="CP41" s="14">
        <f t="shared" si="80"/>
        <v>0.13800000000000001</v>
      </c>
      <c r="CQ41" s="14">
        <f t="shared" si="80"/>
        <v>0.13800000000000001</v>
      </c>
      <c r="CR41" s="14">
        <f t="shared" si="80"/>
        <v>0</v>
      </c>
      <c r="CS41" s="14">
        <f t="shared" si="80"/>
        <v>0</v>
      </c>
      <c r="CT41" s="14">
        <f t="shared" si="80"/>
        <v>1.5</v>
      </c>
      <c r="CU41" s="14">
        <f t="shared" si="80"/>
        <v>1.5</v>
      </c>
      <c r="CV41" s="14">
        <f t="shared" si="80"/>
        <v>1.5</v>
      </c>
      <c r="CW41" s="14">
        <f t="shared" si="80"/>
        <v>0.5</v>
      </c>
      <c r="CX41" s="14">
        <f t="shared" si="80"/>
        <v>0.5</v>
      </c>
      <c r="CY41" s="14">
        <f t="shared" si="80"/>
        <v>0.5</v>
      </c>
      <c r="CZ41" s="14">
        <f t="shared" si="80"/>
        <v>0.375</v>
      </c>
      <c r="DA41" s="14">
        <f t="shared" si="80"/>
        <v>0.375</v>
      </c>
      <c r="DC41" s="14">
        <f>SUM(BL$7:BL41)</f>
        <v>35.749999999999993</v>
      </c>
      <c r="DD41" s="14">
        <f>SUM(BM$7:BM41)</f>
        <v>35.749999999999993</v>
      </c>
      <c r="DE41" s="14">
        <f>SUM(BN$7:BN41)</f>
        <v>20.25</v>
      </c>
      <c r="DF41" s="14">
        <f>SUM(BO$7:BO41)</f>
        <v>36.25</v>
      </c>
      <c r="DG41" s="14">
        <f>SUM(BP$7:BP41)</f>
        <v>36.25</v>
      </c>
      <c r="DH41" s="14">
        <f>SUM(BQ$7:BQ41)</f>
        <v>20.625</v>
      </c>
      <c r="DI41" s="14">
        <f>SUM(BR$7:BR41)</f>
        <v>20.625</v>
      </c>
      <c r="DJ41" s="14">
        <f>SUM(BS$7:BS41)</f>
        <v>13.75</v>
      </c>
      <c r="DK41" s="14">
        <f>SUM(BT$7:BT41)</f>
        <v>23.548999999999999</v>
      </c>
      <c r="DL41" s="14">
        <f>SUM(BU$7:BU41)</f>
        <v>23.548999999999999</v>
      </c>
      <c r="DM41" s="14">
        <f>SUM(BV$7:BV41)</f>
        <v>12.621000000000002</v>
      </c>
      <c r="DN41" s="14">
        <f>SUM(BW$7:BW41)</f>
        <v>12.621000000000002</v>
      </c>
      <c r="DO41" s="14">
        <f>SUM(BX$7:BX41)</f>
        <v>5.9125000000000005</v>
      </c>
      <c r="DP41" s="14">
        <f>SUM(BY$7:BY41)</f>
        <v>2.7169999999999996</v>
      </c>
      <c r="DQ41" s="14">
        <f>SUM(BZ$7:BZ41)</f>
        <v>28.548999999999999</v>
      </c>
      <c r="DR41" s="14">
        <f>SUM(CA$7:CA41)</f>
        <v>28.548999999999999</v>
      </c>
      <c r="DS41" s="14">
        <f>SUM(CB$7:CB41)</f>
        <v>15.246000000000002</v>
      </c>
      <c r="DT41" s="14">
        <f>SUM(CC$7:CC41)</f>
        <v>15.246000000000002</v>
      </c>
      <c r="DU41" s="14">
        <f>SUM(CD$7:CD41)</f>
        <v>6.9125000000000005</v>
      </c>
      <c r="DV41" s="14">
        <f>SUM(CE$7:CE41)</f>
        <v>3.205000000000001</v>
      </c>
      <c r="DW41" s="14">
        <f>SUM(CF$7:CF41)</f>
        <v>33.548999999999999</v>
      </c>
      <c r="DX41" s="14">
        <f>SUM(CG$7:CG41)</f>
        <v>33.548999999999999</v>
      </c>
      <c r="DY41" s="14">
        <f>SUM(CH$7:CH41)</f>
        <v>17.871000000000002</v>
      </c>
      <c r="DZ41" s="14">
        <f>SUM(CI$7:CI41)</f>
        <v>17.871000000000002</v>
      </c>
      <c r="EA41" s="14">
        <f>SUM(CJ$7:CJ41)</f>
        <v>7.9125000000000005</v>
      </c>
      <c r="EB41" s="14">
        <f>SUM(CK$7:CK41)</f>
        <v>3.7065000000000015</v>
      </c>
      <c r="EC41" s="14">
        <f>SUM(CL$7:CL41)</f>
        <v>9.6240000000000006</v>
      </c>
      <c r="ED41" s="14">
        <f>SUM(CM$7:CM41)</f>
        <v>9.6240000000000006</v>
      </c>
      <c r="EE41" s="14">
        <f>SUM(CN$7:CN41)</f>
        <v>9.6240000000000006</v>
      </c>
      <c r="EF41" s="14">
        <f>SUM(CO$7:CO41)</f>
        <v>3.4139999999999997</v>
      </c>
      <c r="EG41" s="14">
        <f>SUM(CP$7:CP41)</f>
        <v>3.4139999999999997</v>
      </c>
      <c r="EH41" s="14">
        <f>SUM(CQ$7:CQ41)</f>
        <v>3.4139999999999997</v>
      </c>
      <c r="EI41" s="14">
        <f>SUM(CR$7:CR41)</f>
        <v>2.25</v>
      </c>
      <c r="EJ41" s="14">
        <f>SUM(CS$7:CS41)</f>
        <v>2.25</v>
      </c>
      <c r="EK41" s="14">
        <f>SUM(CT$7:CT41)</f>
        <v>4.5</v>
      </c>
      <c r="EL41" s="14">
        <f>SUM(CU$7:CU41)</f>
        <v>4.5</v>
      </c>
      <c r="EM41" s="14">
        <f>SUM(CV$7:CV41)</f>
        <v>4.5</v>
      </c>
      <c r="EN41" s="14">
        <f>SUM(CW$7:CW41)</f>
        <v>1.5</v>
      </c>
      <c r="EO41" s="14">
        <f>SUM(CX$7:CX41)</f>
        <v>1.5</v>
      </c>
      <c r="EP41" s="14">
        <f>SUM(CY$7:CY41)</f>
        <v>1.5</v>
      </c>
      <c r="EQ41" s="14">
        <f>SUM(CZ$7:CZ41)</f>
        <v>1.125</v>
      </c>
      <c r="ER41" s="14">
        <f>SUM(DA$7:DA41)</f>
        <v>1.125</v>
      </c>
      <c r="EU41" s="14">
        <f t="shared" si="13"/>
        <v>9</v>
      </c>
      <c r="EV41" s="14">
        <f t="shared" si="14"/>
        <v>12</v>
      </c>
      <c r="EW41" s="14">
        <f t="shared" si="15"/>
        <v>12</v>
      </c>
      <c r="EX41" s="14">
        <f t="shared" si="16"/>
        <v>9</v>
      </c>
      <c r="EY41" s="14">
        <f t="shared" si="17"/>
        <v>7</v>
      </c>
      <c r="EZ41" s="14">
        <f t="shared" si="18"/>
        <v>12</v>
      </c>
      <c r="FA41" s="14">
        <f t="shared" si="19"/>
        <v>12</v>
      </c>
      <c r="FB41" s="14">
        <f t="shared" si="20"/>
        <v>9</v>
      </c>
      <c r="FC41" s="14">
        <f t="shared" si="21"/>
        <v>9</v>
      </c>
      <c r="FD41" s="14">
        <f t="shared" si="22"/>
        <v>7</v>
      </c>
      <c r="FE41" s="14">
        <f t="shared" si="23"/>
        <v>2</v>
      </c>
      <c r="FF41" s="14">
        <f t="shared" si="24"/>
        <v>10</v>
      </c>
      <c r="FG41" s="14">
        <f t="shared" si="25"/>
        <v>10</v>
      </c>
      <c r="FH41" s="14">
        <f t="shared" si="26"/>
        <v>7</v>
      </c>
      <c r="FI41" s="14">
        <f t="shared" si="27"/>
        <v>7</v>
      </c>
      <c r="FJ41" s="14">
        <f t="shared" si="28"/>
        <v>4</v>
      </c>
      <c r="FK41" s="14">
        <f t="shared" si="29"/>
        <v>2</v>
      </c>
      <c r="FL41" s="14">
        <f t="shared" si="30"/>
        <v>3</v>
      </c>
      <c r="FM41" s="14">
        <f t="shared" si="31"/>
        <v>11</v>
      </c>
      <c r="FN41" s="14">
        <f t="shared" si="32"/>
        <v>11</v>
      </c>
      <c r="FO41" s="14">
        <f t="shared" si="33"/>
        <v>8</v>
      </c>
      <c r="FP41" s="14">
        <f t="shared" si="34"/>
        <v>8</v>
      </c>
      <c r="FQ41" s="14">
        <f t="shared" si="35"/>
        <v>4</v>
      </c>
      <c r="FR41" s="14">
        <f t="shared" si="36"/>
        <v>3</v>
      </c>
      <c r="FS41" s="14">
        <f t="shared" si="37"/>
        <v>3</v>
      </c>
      <c r="FT41" s="14">
        <f t="shared" si="38"/>
        <v>11</v>
      </c>
      <c r="FU41" s="14">
        <f t="shared" si="39"/>
        <v>11</v>
      </c>
      <c r="FV41" s="14">
        <f t="shared" si="40"/>
        <v>8</v>
      </c>
      <c r="FW41" s="14">
        <f t="shared" si="41"/>
        <v>8</v>
      </c>
      <c r="FX41" s="14">
        <f t="shared" si="42"/>
        <v>5</v>
      </c>
      <c r="FY41" s="14">
        <f t="shared" si="43"/>
        <v>3</v>
      </c>
      <c r="FZ41" s="14">
        <f t="shared" si="44"/>
        <v>2</v>
      </c>
      <c r="GA41" s="14">
        <f t="shared" si="45"/>
        <v>6</v>
      </c>
      <c r="GB41" s="14">
        <f t="shared" si="46"/>
        <v>6</v>
      </c>
      <c r="GC41" s="14">
        <f t="shared" si="47"/>
        <v>6</v>
      </c>
      <c r="GD41" s="14">
        <f t="shared" si="48"/>
        <v>3</v>
      </c>
      <c r="GE41" s="14">
        <f t="shared" si="49"/>
        <v>3</v>
      </c>
      <c r="GF41" s="14">
        <f t="shared" si="50"/>
        <v>3</v>
      </c>
      <c r="GG41" s="14">
        <f t="shared" si="51"/>
        <v>2</v>
      </c>
      <c r="GH41" s="14">
        <f t="shared" si="52"/>
        <v>2</v>
      </c>
      <c r="GI41" s="14">
        <f t="shared" si="53"/>
        <v>1</v>
      </c>
      <c r="GJ41" s="14">
        <f t="shared" si="54"/>
        <v>3</v>
      </c>
      <c r="GK41" s="14">
        <f t="shared" si="55"/>
        <v>3</v>
      </c>
      <c r="GL41" s="14">
        <f t="shared" si="56"/>
        <v>3</v>
      </c>
      <c r="GM41" s="14">
        <f t="shared" si="57"/>
        <v>1</v>
      </c>
      <c r="GN41" s="14">
        <f t="shared" si="58"/>
        <v>1</v>
      </c>
      <c r="GO41" s="14">
        <f t="shared" si="59"/>
        <v>1</v>
      </c>
      <c r="GP41" s="14">
        <f t="shared" si="60"/>
        <v>1</v>
      </c>
      <c r="GQ41" s="14">
        <f t="shared" si="61"/>
        <v>1</v>
      </c>
      <c r="GT41" s="91">
        <v>35</v>
      </c>
      <c r="GU41" s="14">
        <f t="shared" si="62"/>
        <v>3</v>
      </c>
      <c r="GV41" s="14">
        <f t="shared" si="63"/>
        <v>1606005</v>
      </c>
      <c r="GW41" s="14" t="str">
        <f t="shared" si="64"/>
        <v>神器1-3 : 5级</v>
      </c>
      <c r="GX41" s="14" t="s">
        <v>804</v>
      </c>
      <c r="GY41" s="14">
        <f t="shared" si="65"/>
        <v>5</v>
      </c>
      <c r="GZ41" s="14" t="str">
        <f t="shared" si="66"/>
        <v>神器1-3</v>
      </c>
      <c r="HA41" s="14">
        <f t="shared" si="67"/>
        <v>2</v>
      </c>
    </row>
    <row r="42" spans="14:209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8"/>
        <v>神器7-1</v>
      </c>
      <c r="AD42" s="87">
        <v>36</v>
      </c>
      <c r="AE42" s="87">
        <v>7</v>
      </c>
      <c r="AF42" s="87">
        <v>2</v>
      </c>
      <c r="AG42" s="87" t="str">
        <f t="shared" si="5"/>
        <v>神器7-2</v>
      </c>
      <c r="AH42" s="87">
        <v>2</v>
      </c>
      <c r="AI42" s="87">
        <f t="shared" si="6"/>
        <v>150</v>
      </c>
      <c r="AL42" s="87">
        <v>3</v>
      </c>
      <c r="AM42" s="87">
        <v>2</v>
      </c>
      <c r="AN42" s="87">
        <v>13</v>
      </c>
      <c r="AO42" s="144">
        <f t="shared" si="7"/>
        <v>4413</v>
      </c>
      <c r="AP42" s="144" t="s">
        <v>1220</v>
      </c>
      <c r="AQ42" s="144" t="str">
        <f t="shared" si="8"/>
        <v>神器本-3-困难-1  神器2-3</v>
      </c>
      <c r="AR42" s="87">
        <v>6</v>
      </c>
      <c r="AS42" s="87" t="s">
        <v>315</v>
      </c>
      <c r="AT42" s="87">
        <v>1000</v>
      </c>
      <c r="AU42" s="87">
        <v>1</v>
      </c>
      <c r="AV42" s="87">
        <v>1</v>
      </c>
      <c r="AW42" s="87">
        <f t="shared" si="9"/>
        <v>2</v>
      </c>
      <c r="AX42" s="14">
        <f t="shared" si="10"/>
        <v>0.1</v>
      </c>
      <c r="AY42" s="14">
        <f t="shared" si="11"/>
        <v>4.5</v>
      </c>
      <c r="BG42" s="87">
        <v>36</v>
      </c>
      <c r="BH42" s="14">
        <f>INDEX(节奏总表!$CK$4:$CK$63,新神器!BG42)</f>
        <v>127</v>
      </c>
      <c r="BI42" s="14">
        <f t="shared" si="12"/>
        <v>7</v>
      </c>
      <c r="BJ42" s="87">
        <v>3</v>
      </c>
      <c r="BK42" s="87">
        <v>5</v>
      </c>
      <c r="BL42" s="14">
        <f t="shared" si="77"/>
        <v>0</v>
      </c>
      <c r="BM42" s="14">
        <f t="shared" si="77"/>
        <v>0</v>
      </c>
      <c r="BN42" s="14">
        <f t="shared" si="77"/>
        <v>0</v>
      </c>
      <c r="BO42" s="14">
        <f t="shared" si="77"/>
        <v>0</v>
      </c>
      <c r="BP42" s="14">
        <f t="shared" si="77"/>
        <v>0</v>
      </c>
      <c r="BQ42" s="14">
        <f t="shared" si="77"/>
        <v>0</v>
      </c>
      <c r="BR42" s="14">
        <f t="shared" si="77"/>
        <v>0</v>
      </c>
      <c r="BS42" s="14">
        <f t="shared" si="77"/>
        <v>0</v>
      </c>
      <c r="BT42" s="14">
        <f t="shared" si="77"/>
        <v>0.35000000000000003</v>
      </c>
      <c r="BU42" s="14">
        <f t="shared" si="77"/>
        <v>0.35000000000000003</v>
      </c>
      <c r="BV42" s="14">
        <f t="shared" si="78"/>
        <v>0.20699999999999999</v>
      </c>
      <c r="BW42" s="14">
        <f t="shared" si="78"/>
        <v>0.20699999999999999</v>
      </c>
      <c r="BX42" s="14">
        <f t="shared" si="78"/>
        <v>0.13750000000000001</v>
      </c>
      <c r="BY42" s="14">
        <f t="shared" si="78"/>
        <v>6.9000000000000006E-2</v>
      </c>
      <c r="BZ42" s="14">
        <f t="shared" si="78"/>
        <v>0.35000000000000003</v>
      </c>
      <c r="CA42" s="14">
        <f t="shared" si="78"/>
        <v>0.35000000000000003</v>
      </c>
      <c r="CB42" s="14">
        <f t="shared" si="78"/>
        <v>0.20699999999999999</v>
      </c>
      <c r="CC42" s="14">
        <f t="shared" si="78"/>
        <v>0.20699999999999999</v>
      </c>
      <c r="CD42" s="14">
        <f t="shared" si="78"/>
        <v>0.13750000000000001</v>
      </c>
      <c r="CE42" s="14">
        <f t="shared" si="78"/>
        <v>6.9000000000000006E-2</v>
      </c>
      <c r="CF42" s="14">
        <f t="shared" si="79"/>
        <v>0.35000000000000003</v>
      </c>
      <c r="CG42" s="14">
        <f t="shared" si="79"/>
        <v>0.35000000000000003</v>
      </c>
      <c r="CH42" s="14">
        <f t="shared" si="79"/>
        <v>0.20699999999999999</v>
      </c>
      <c r="CI42" s="14">
        <f t="shared" si="79"/>
        <v>0.20699999999999999</v>
      </c>
      <c r="CJ42" s="14">
        <f t="shared" si="79"/>
        <v>0.13750000000000001</v>
      </c>
      <c r="CK42" s="14">
        <f t="shared" si="79"/>
        <v>6.9499999999999992E-2</v>
      </c>
      <c r="CL42" s="14">
        <f t="shared" si="79"/>
        <v>0.20799999999999999</v>
      </c>
      <c r="CM42" s="14">
        <f t="shared" si="79"/>
        <v>0.20799999999999999</v>
      </c>
      <c r="CN42" s="14">
        <f t="shared" si="79"/>
        <v>0.20799999999999999</v>
      </c>
      <c r="CO42" s="14">
        <f t="shared" si="79"/>
        <v>0.13800000000000001</v>
      </c>
      <c r="CP42" s="14">
        <f t="shared" si="80"/>
        <v>0.13800000000000001</v>
      </c>
      <c r="CQ42" s="14">
        <f t="shared" si="80"/>
        <v>0.13800000000000001</v>
      </c>
      <c r="CR42" s="14">
        <f t="shared" si="80"/>
        <v>0</v>
      </c>
      <c r="CS42" s="14">
        <f t="shared" si="80"/>
        <v>0</v>
      </c>
      <c r="CT42" s="14">
        <f t="shared" si="80"/>
        <v>1.5</v>
      </c>
      <c r="CU42" s="14">
        <f t="shared" si="80"/>
        <v>1.5</v>
      </c>
      <c r="CV42" s="14">
        <f t="shared" si="80"/>
        <v>1.5</v>
      </c>
      <c r="CW42" s="14">
        <f t="shared" si="80"/>
        <v>0.5</v>
      </c>
      <c r="CX42" s="14">
        <f t="shared" si="80"/>
        <v>0.5</v>
      </c>
      <c r="CY42" s="14">
        <f t="shared" si="80"/>
        <v>0.5</v>
      </c>
      <c r="CZ42" s="14">
        <f t="shared" si="80"/>
        <v>0.375</v>
      </c>
      <c r="DA42" s="14">
        <f t="shared" si="80"/>
        <v>0.375</v>
      </c>
      <c r="DC42" s="14">
        <f>SUM(BL$7:BL42)</f>
        <v>35.749999999999993</v>
      </c>
      <c r="DD42" s="14">
        <f>SUM(BM$7:BM42)</f>
        <v>35.749999999999993</v>
      </c>
      <c r="DE42" s="14">
        <f>SUM(BN$7:BN42)</f>
        <v>20.25</v>
      </c>
      <c r="DF42" s="14">
        <f>SUM(BO$7:BO42)</f>
        <v>36.25</v>
      </c>
      <c r="DG42" s="14">
        <f>SUM(BP$7:BP42)</f>
        <v>36.25</v>
      </c>
      <c r="DH42" s="14">
        <f>SUM(BQ$7:BQ42)</f>
        <v>20.625</v>
      </c>
      <c r="DI42" s="14">
        <f>SUM(BR$7:BR42)</f>
        <v>20.625</v>
      </c>
      <c r="DJ42" s="14">
        <f>SUM(BS$7:BS42)</f>
        <v>13.75</v>
      </c>
      <c r="DK42" s="14">
        <f>SUM(BT$7:BT42)</f>
        <v>23.899000000000001</v>
      </c>
      <c r="DL42" s="14">
        <f>SUM(BU$7:BU42)</f>
        <v>23.899000000000001</v>
      </c>
      <c r="DM42" s="14">
        <f>SUM(BV$7:BV42)</f>
        <v>12.828000000000003</v>
      </c>
      <c r="DN42" s="14">
        <f>SUM(BW$7:BW42)</f>
        <v>12.828000000000003</v>
      </c>
      <c r="DO42" s="14">
        <f>SUM(BX$7:BX42)</f>
        <v>6.0500000000000007</v>
      </c>
      <c r="DP42" s="14">
        <f>SUM(BY$7:BY42)</f>
        <v>2.7859999999999996</v>
      </c>
      <c r="DQ42" s="14">
        <f>SUM(BZ$7:BZ42)</f>
        <v>28.899000000000001</v>
      </c>
      <c r="DR42" s="14">
        <f>SUM(CA$7:CA42)</f>
        <v>28.899000000000001</v>
      </c>
      <c r="DS42" s="14">
        <f>SUM(CB$7:CB42)</f>
        <v>15.453000000000003</v>
      </c>
      <c r="DT42" s="14">
        <f>SUM(CC$7:CC42)</f>
        <v>15.453000000000003</v>
      </c>
      <c r="DU42" s="14">
        <f>SUM(CD$7:CD42)</f>
        <v>7.0500000000000007</v>
      </c>
      <c r="DV42" s="14">
        <f>SUM(CE$7:CE42)</f>
        <v>3.2740000000000009</v>
      </c>
      <c r="DW42" s="14">
        <f>SUM(CF$7:CF42)</f>
        <v>33.899000000000001</v>
      </c>
      <c r="DX42" s="14">
        <f>SUM(CG$7:CG42)</f>
        <v>33.899000000000001</v>
      </c>
      <c r="DY42" s="14">
        <f>SUM(CH$7:CH42)</f>
        <v>18.078000000000003</v>
      </c>
      <c r="DZ42" s="14">
        <f>SUM(CI$7:CI42)</f>
        <v>18.078000000000003</v>
      </c>
      <c r="EA42" s="14">
        <f>SUM(CJ$7:CJ42)</f>
        <v>8.0500000000000007</v>
      </c>
      <c r="EB42" s="14">
        <f>SUM(CK$7:CK42)</f>
        <v>3.7760000000000016</v>
      </c>
      <c r="EC42" s="14">
        <f>SUM(CL$7:CL42)</f>
        <v>9.8320000000000007</v>
      </c>
      <c r="ED42" s="14">
        <f>SUM(CM$7:CM42)</f>
        <v>9.8320000000000007</v>
      </c>
      <c r="EE42" s="14">
        <f>SUM(CN$7:CN42)</f>
        <v>9.8320000000000007</v>
      </c>
      <c r="EF42" s="14">
        <f>SUM(CO$7:CO42)</f>
        <v>3.5519999999999996</v>
      </c>
      <c r="EG42" s="14">
        <f>SUM(CP$7:CP42)</f>
        <v>3.5519999999999996</v>
      </c>
      <c r="EH42" s="14">
        <f>SUM(CQ$7:CQ42)</f>
        <v>3.5519999999999996</v>
      </c>
      <c r="EI42" s="14">
        <f>SUM(CR$7:CR42)</f>
        <v>2.25</v>
      </c>
      <c r="EJ42" s="14">
        <f>SUM(CS$7:CS42)</f>
        <v>2.25</v>
      </c>
      <c r="EK42" s="14">
        <f>SUM(CT$7:CT42)</f>
        <v>6</v>
      </c>
      <c r="EL42" s="14">
        <f>SUM(CU$7:CU42)</f>
        <v>6</v>
      </c>
      <c r="EM42" s="14">
        <f>SUM(CV$7:CV42)</f>
        <v>6</v>
      </c>
      <c r="EN42" s="14">
        <f>SUM(CW$7:CW42)</f>
        <v>2</v>
      </c>
      <c r="EO42" s="14">
        <f>SUM(CX$7:CX42)</f>
        <v>2</v>
      </c>
      <c r="EP42" s="14">
        <f>SUM(CY$7:CY42)</f>
        <v>2</v>
      </c>
      <c r="EQ42" s="14">
        <f>SUM(CZ$7:CZ42)</f>
        <v>1.5</v>
      </c>
      <c r="ER42" s="14">
        <f>SUM(DA$7:DA42)</f>
        <v>1.5</v>
      </c>
      <c r="EU42" s="14">
        <f t="shared" si="13"/>
        <v>9</v>
      </c>
      <c r="EV42" s="14">
        <f t="shared" si="14"/>
        <v>12</v>
      </c>
      <c r="EW42" s="14">
        <f t="shared" si="15"/>
        <v>12</v>
      </c>
      <c r="EX42" s="14">
        <f t="shared" si="16"/>
        <v>9</v>
      </c>
      <c r="EY42" s="14">
        <f t="shared" si="17"/>
        <v>7</v>
      </c>
      <c r="EZ42" s="14">
        <f t="shared" si="18"/>
        <v>12</v>
      </c>
      <c r="FA42" s="14">
        <f t="shared" si="19"/>
        <v>12</v>
      </c>
      <c r="FB42" s="14">
        <f t="shared" si="20"/>
        <v>9</v>
      </c>
      <c r="FC42" s="14">
        <f t="shared" si="21"/>
        <v>9</v>
      </c>
      <c r="FD42" s="14">
        <f t="shared" si="22"/>
        <v>7</v>
      </c>
      <c r="FE42" s="14">
        <f t="shared" si="23"/>
        <v>2</v>
      </c>
      <c r="FF42" s="14">
        <f t="shared" si="24"/>
        <v>10</v>
      </c>
      <c r="FG42" s="14">
        <f t="shared" si="25"/>
        <v>10</v>
      </c>
      <c r="FH42" s="14">
        <f t="shared" si="26"/>
        <v>7</v>
      </c>
      <c r="FI42" s="14">
        <f t="shared" si="27"/>
        <v>7</v>
      </c>
      <c r="FJ42" s="14">
        <f t="shared" si="28"/>
        <v>4</v>
      </c>
      <c r="FK42" s="14">
        <f t="shared" si="29"/>
        <v>2</v>
      </c>
      <c r="FL42" s="14">
        <f t="shared" si="30"/>
        <v>3</v>
      </c>
      <c r="FM42" s="14">
        <f t="shared" si="31"/>
        <v>11</v>
      </c>
      <c r="FN42" s="14">
        <f t="shared" si="32"/>
        <v>11</v>
      </c>
      <c r="FO42" s="14">
        <f t="shared" si="33"/>
        <v>8</v>
      </c>
      <c r="FP42" s="14">
        <f t="shared" si="34"/>
        <v>8</v>
      </c>
      <c r="FQ42" s="14">
        <f t="shared" si="35"/>
        <v>5</v>
      </c>
      <c r="FR42" s="14">
        <f t="shared" si="36"/>
        <v>3</v>
      </c>
      <c r="FS42" s="14">
        <f t="shared" si="37"/>
        <v>3</v>
      </c>
      <c r="FT42" s="14">
        <f t="shared" si="38"/>
        <v>11</v>
      </c>
      <c r="FU42" s="14">
        <f t="shared" si="39"/>
        <v>11</v>
      </c>
      <c r="FV42" s="14">
        <f t="shared" si="40"/>
        <v>9</v>
      </c>
      <c r="FW42" s="14">
        <f t="shared" si="41"/>
        <v>9</v>
      </c>
      <c r="FX42" s="14">
        <f t="shared" si="42"/>
        <v>5</v>
      </c>
      <c r="FY42" s="14">
        <f t="shared" si="43"/>
        <v>3</v>
      </c>
      <c r="FZ42" s="14">
        <f t="shared" si="44"/>
        <v>2</v>
      </c>
      <c r="GA42" s="14">
        <f t="shared" si="45"/>
        <v>6</v>
      </c>
      <c r="GB42" s="14">
        <f t="shared" si="46"/>
        <v>6</v>
      </c>
      <c r="GC42" s="14">
        <f t="shared" si="47"/>
        <v>6</v>
      </c>
      <c r="GD42" s="14">
        <f t="shared" si="48"/>
        <v>3</v>
      </c>
      <c r="GE42" s="14">
        <f t="shared" si="49"/>
        <v>3</v>
      </c>
      <c r="GF42" s="14">
        <f t="shared" si="50"/>
        <v>3</v>
      </c>
      <c r="GG42" s="14">
        <f t="shared" si="51"/>
        <v>2</v>
      </c>
      <c r="GH42" s="14">
        <f t="shared" si="52"/>
        <v>2</v>
      </c>
      <c r="GI42" s="14">
        <f t="shared" si="53"/>
        <v>1</v>
      </c>
      <c r="GJ42" s="14">
        <f t="shared" si="54"/>
        <v>4</v>
      </c>
      <c r="GK42" s="14">
        <f t="shared" si="55"/>
        <v>4</v>
      </c>
      <c r="GL42" s="14">
        <f t="shared" si="56"/>
        <v>4</v>
      </c>
      <c r="GM42" s="14">
        <f t="shared" si="57"/>
        <v>2</v>
      </c>
      <c r="GN42" s="14">
        <f t="shared" si="58"/>
        <v>2</v>
      </c>
      <c r="GO42" s="14">
        <f t="shared" si="59"/>
        <v>2</v>
      </c>
      <c r="GP42" s="14">
        <f t="shared" si="60"/>
        <v>1</v>
      </c>
      <c r="GQ42" s="14">
        <f t="shared" si="61"/>
        <v>1</v>
      </c>
      <c r="GT42" s="91">
        <v>36</v>
      </c>
      <c r="GU42" s="14">
        <f t="shared" si="62"/>
        <v>3</v>
      </c>
      <c r="GV42" s="14">
        <f t="shared" si="63"/>
        <v>1606005</v>
      </c>
      <c r="GW42" s="14" t="str">
        <f t="shared" si="64"/>
        <v>神器1-3 : 6级</v>
      </c>
      <c r="GX42" s="14" t="s">
        <v>804</v>
      </c>
      <c r="GY42" s="14">
        <f t="shared" si="65"/>
        <v>6</v>
      </c>
      <c r="GZ42" s="14" t="str">
        <f t="shared" si="66"/>
        <v>神器1-3</v>
      </c>
      <c r="HA42" s="14">
        <f t="shared" si="67"/>
        <v>2</v>
      </c>
    </row>
    <row r="43" spans="14:209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8"/>
        <v>神器7-2</v>
      </c>
      <c r="AD43" s="87">
        <v>37</v>
      </c>
      <c r="AE43" s="87">
        <v>7</v>
      </c>
      <c r="AF43" s="87">
        <v>3</v>
      </c>
      <c r="AG43" s="87" t="str">
        <f t="shared" si="5"/>
        <v>神器7-3</v>
      </c>
      <c r="AH43" s="87">
        <v>2</v>
      </c>
      <c r="AI43" s="87">
        <f t="shared" si="6"/>
        <v>150</v>
      </c>
      <c r="AL43" s="87">
        <v>3</v>
      </c>
      <c r="AM43" s="87">
        <v>2</v>
      </c>
      <c r="AN43" s="87">
        <v>13</v>
      </c>
      <c r="AO43" s="144">
        <f t="shared" si="7"/>
        <v>4413</v>
      </c>
      <c r="AP43" s="144" t="s">
        <v>1220</v>
      </c>
      <c r="AQ43" s="144" t="str">
        <f t="shared" si="8"/>
        <v>神器本-3-困难-1  神器2-4</v>
      </c>
      <c r="AR43" s="87">
        <v>7</v>
      </c>
      <c r="AS43" s="87" t="s">
        <v>316</v>
      </c>
      <c r="AT43" s="87">
        <v>1000</v>
      </c>
      <c r="AU43" s="87">
        <v>1</v>
      </c>
      <c r="AV43" s="87">
        <v>1</v>
      </c>
      <c r="AW43" s="87">
        <f t="shared" si="9"/>
        <v>2</v>
      </c>
      <c r="AX43" s="14">
        <f t="shared" si="10"/>
        <v>0.1</v>
      </c>
      <c r="AY43" s="14">
        <f t="shared" si="11"/>
        <v>4.5</v>
      </c>
      <c r="BG43" s="87">
        <v>37</v>
      </c>
      <c r="BH43" s="14">
        <f>INDEX(节奏总表!$CK$4:$CK$63,新神器!BG43)</f>
        <v>128</v>
      </c>
      <c r="BI43" s="14">
        <f t="shared" si="12"/>
        <v>7</v>
      </c>
      <c r="BJ43" s="87">
        <v>3</v>
      </c>
      <c r="BK43" s="87">
        <v>5</v>
      </c>
      <c r="BL43" s="14">
        <f t="shared" si="77"/>
        <v>0</v>
      </c>
      <c r="BM43" s="14">
        <f t="shared" si="77"/>
        <v>0</v>
      </c>
      <c r="BN43" s="14">
        <f t="shared" si="77"/>
        <v>0</v>
      </c>
      <c r="BO43" s="14">
        <f t="shared" si="77"/>
        <v>0</v>
      </c>
      <c r="BP43" s="14">
        <f t="shared" si="77"/>
        <v>0</v>
      </c>
      <c r="BQ43" s="14">
        <f t="shared" si="77"/>
        <v>0</v>
      </c>
      <c r="BR43" s="14">
        <f t="shared" si="77"/>
        <v>0</v>
      </c>
      <c r="BS43" s="14">
        <f t="shared" si="77"/>
        <v>0</v>
      </c>
      <c r="BT43" s="14">
        <f t="shared" si="77"/>
        <v>0.35000000000000003</v>
      </c>
      <c r="BU43" s="14">
        <f t="shared" si="77"/>
        <v>0.35000000000000003</v>
      </c>
      <c r="BV43" s="14">
        <f t="shared" si="78"/>
        <v>0.20699999999999999</v>
      </c>
      <c r="BW43" s="14">
        <f t="shared" si="78"/>
        <v>0.20699999999999999</v>
      </c>
      <c r="BX43" s="14">
        <f t="shared" si="78"/>
        <v>0.13750000000000001</v>
      </c>
      <c r="BY43" s="14">
        <f t="shared" si="78"/>
        <v>6.9000000000000006E-2</v>
      </c>
      <c r="BZ43" s="14">
        <f t="shared" si="78"/>
        <v>0.35000000000000003</v>
      </c>
      <c r="CA43" s="14">
        <f t="shared" si="78"/>
        <v>0.35000000000000003</v>
      </c>
      <c r="CB43" s="14">
        <f t="shared" si="78"/>
        <v>0.20699999999999999</v>
      </c>
      <c r="CC43" s="14">
        <f t="shared" si="78"/>
        <v>0.20699999999999999</v>
      </c>
      <c r="CD43" s="14">
        <f t="shared" si="78"/>
        <v>0.13750000000000001</v>
      </c>
      <c r="CE43" s="14">
        <f t="shared" si="78"/>
        <v>6.9000000000000006E-2</v>
      </c>
      <c r="CF43" s="14">
        <f t="shared" si="79"/>
        <v>0.35000000000000003</v>
      </c>
      <c r="CG43" s="14">
        <f t="shared" si="79"/>
        <v>0.35000000000000003</v>
      </c>
      <c r="CH43" s="14">
        <f t="shared" si="79"/>
        <v>0.20699999999999999</v>
      </c>
      <c r="CI43" s="14">
        <f t="shared" si="79"/>
        <v>0.20699999999999999</v>
      </c>
      <c r="CJ43" s="14">
        <f t="shared" si="79"/>
        <v>0.13750000000000001</v>
      </c>
      <c r="CK43" s="14">
        <f t="shared" si="79"/>
        <v>6.9499999999999992E-2</v>
      </c>
      <c r="CL43" s="14">
        <f t="shared" si="79"/>
        <v>0.20799999999999999</v>
      </c>
      <c r="CM43" s="14">
        <f t="shared" si="79"/>
        <v>0.20799999999999999</v>
      </c>
      <c r="CN43" s="14">
        <f t="shared" si="79"/>
        <v>0.20799999999999999</v>
      </c>
      <c r="CO43" s="14">
        <f t="shared" si="79"/>
        <v>0.13800000000000001</v>
      </c>
      <c r="CP43" s="14">
        <f t="shared" si="80"/>
        <v>0.13800000000000001</v>
      </c>
      <c r="CQ43" s="14">
        <f t="shared" si="80"/>
        <v>0.13800000000000001</v>
      </c>
      <c r="CR43" s="14">
        <f t="shared" si="80"/>
        <v>0</v>
      </c>
      <c r="CS43" s="14">
        <f t="shared" si="80"/>
        <v>0</v>
      </c>
      <c r="CT43" s="14">
        <f t="shared" si="80"/>
        <v>1.5</v>
      </c>
      <c r="CU43" s="14">
        <f t="shared" si="80"/>
        <v>1.5</v>
      </c>
      <c r="CV43" s="14">
        <f t="shared" si="80"/>
        <v>1.5</v>
      </c>
      <c r="CW43" s="14">
        <f t="shared" si="80"/>
        <v>0.5</v>
      </c>
      <c r="CX43" s="14">
        <f t="shared" si="80"/>
        <v>0.5</v>
      </c>
      <c r="CY43" s="14">
        <f t="shared" si="80"/>
        <v>0.5</v>
      </c>
      <c r="CZ43" s="14">
        <f t="shared" si="80"/>
        <v>0.375</v>
      </c>
      <c r="DA43" s="14">
        <f t="shared" si="80"/>
        <v>0.375</v>
      </c>
      <c r="DC43" s="14">
        <f>SUM(BL$7:BL43)</f>
        <v>35.749999999999993</v>
      </c>
      <c r="DD43" s="14">
        <f>SUM(BM$7:BM43)</f>
        <v>35.749999999999993</v>
      </c>
      <c r="DE43" s="14">
        <f>SUM(BN$7:BN43)</f>
        <v>20.25</v>
      </c>
      <c r="DF43" s="14">
        <f>SUM(BO$7:BO43)</f>
        <v>36.25</v>
      </c>
      <c r="DG43" s="14">
        <f>SUM(BP$7:BP43)</f>
        <v>36.25</v>
      </c>
      <c r="DH43" s="14">
        <f>SUM(BQ$7:BQ43)</f>
        <v>20.625</v>
      </c>
      <c r="DI43" s="14">
        <f>SUM(BR$7:BR43)</f>
        <v>20.625</v>
      </c>
      <c r="DJ43" s="14">
        <f>SUM(BS$7:BS43)</f>
        <v>13.75</v>
      </c>
      <c r="DK43" s="14">
        <f>SUM(BT$7:BT43)</f>
        <v>24.249000000000002</v>
      </c>
      <c r="DL43" s="14">
        <f>SUM(BU$7:BU43)</f>
        <v>24.249000000000002</v>
      </c>
      <c r="DM43" s="14">
        <f>SUM(BV$7:BV43)</f>
        <v>13.035000000000004</v>
      </c>
      <c r="DN43" s="14">
        <f>SUM(BW$7:BW43)</f>
        <v>13.035000000000004</v>
      </c>
      <c r="DO43" s="14">
        <f>SUM(BX$7:BX43)</f>
        <v>6.1875000000000009</v>
      </c>
      <c r="DP43" s="14">
        <f>SUM(BY$7:BY43)</f>
        <v>2.8549999999999995</v>
      </c>
      <c r="DQ43" s="14">
        <f>SUM(BZ$7:BZ43)</f>
        <v>29.249000000000002</v>
      </c>
      <c r="DR43" s="14">
        <f>SUM(CA$7:CA43)</f>
        <v>29.249000000000002</v>
      </c>
      <c r="DS43" s="14">
        <f>SUM(CB$7:CB43)</f>
        <v>15.660000000000004</v>
      </c>
      <c r="DT43" s="14">
        <f>SUM(CC$7:CC43)</f>
        <v>15.660000000000004</v>
      </c>
      <c r="DU43" s="14">
        <f>SUM(CD$7:CD43)</f>
        <v>7.1875000000000009</v>
      </c>
      <c r="DV43" s="14">
        <f>SUM(CE$7:CE43)</f>
        <v>3.3430000000000009</v>
      </c>
      <c r="DW43" s="14">
        <f>SUM(CF$7:CF43)</f>
        <v>34.249000000000002</v>
      </c>
      <c r="DX43" s="14">
        <f>SUM(CG$7:CG43)</f>
        <v>34.249000000000002</v>
      </c>
      <c r="DY43" s="14">
        <f>SUM(CH$7:CH43)</f>
        <v>18.285000000000004</v>
      </c>
      <c r="DZ43" s="14">
        <f>SUM(CI$7:CI43)</f>
        <v>18.285000000000004</v>
      </c>
      <c r="EA43" s="14">
        <f>SUM(CJ$7:CJ43)</f>
        <v>8.1875</v>
      </c>
      <c r="EB43" s="14">
        <f>SUM(CK$7:CK43)</f>
        <v>3.8455000000000017</v>
      </c>
      <c r="EC43" s="14">
        <f>SUM(CL$7:CL43)</f>
        <v>10.040000000000001</v>
      </c>
      <c r="ED43" s="14">
        <f>SUM(CM$7:CM43)</f>
        <v>10.040000000000001</v>
      </c>
      <c r="EE43" s="14">
        <f>SUM(CN$7:CN43)</f>
        <v>10.040000000000001</v>
      </c>
      <c r="EF43" s="14">
        <f>SUM(CO$7:CO43)</f>
        <v>3.6899999999999995</v>
      </c>
      <c r="EG43" s="14">
        <f>SUM(CP$7:CP43)</f>
        <v>3.6899999999999995</v>
      </c>
      <c r="EH43" s="14">
        <f>SUM(CQ$7:CQ43)</f>
        <v>3.6899999999999995</v>
      </c>
      <c r="EI43" s="14">
        <f>SUM(CR$7:CR43)</f>
        <v>2.25</v>
      </c>
      <c r="EJ43" s="14">
        <f>SUM(CS$7:CS43)</f>
        <v>2.25</v>
      </c>
      <c r="EK43" s="14">
        <f>SUM(CT$7:CT43)</f>
        <v>7.5</v>
      </c>
      <c r="EL43" s="14">
        <f>SUM(CU$7:CU43)</f>
        <v>7.5</v>
      </c>
      <c r="EM43" s="14">
        <f>SUM(CV$7:CV43)</f>
        <v>7.5</v>
      </c>
      <c r="EN43" s="14">
        <f>SUM(CW$7:CW43)</f>
        <v>2.5</v>
      </c>
      <c r="EO43" s="14">
        <f>SUM(CX$7:CX43)</f>
        <v>2.5</v>
      </c>
      <c r="EP43" s="14">
        <f>SUM(CY$7:CY43)</f>
        <v>2.5</v>
      </c>
      <c r="EQ43" s="14">
        <f>SUM(CZ$7:CZ43)</f>
        <v>1.875</v>
      </c>
      <c r="ER43" s="14">
        <f>SUM(DA$7:DA43)</f>
        <v>1.875</v>
      </c>
      <c r="EU43" s="14">
        <f t="shared" si="13"/>
        <v>9</v>
      </c>
      <c r="EV43" s="14">
        <f t="shared" si="14"/>
        <v>12</v>
      </c>
      <c r="EW43" s="14">
        <f t="shared" si="15"/>
        <v>12</v>
      </c>
      <c r="EX43" s="14">
        <f t="shared" si="16"/>
        <v>9</v>
      </c>
      <c r="EY43" s="14">
        <f t="shared" si="17"/>
        <v>7</v>
      </c>
      <c r="EZ43" s="14">
        <f t="shared" si="18"/>
        <v>12</v>
      </c>
      <c r="FA43" s="14">
        <f t="shared" si="19"/>
        <v>12</v>
      </c>
      <c r="FB43" s="14">
        <f t="shared" si="20"/>
        <v>9</v>
      </c>
      <c r="FC43" s="14">
        <f t="shared" si="21"/>
        <v>9</v>
      </c>
      <c r="FD43" s="14">
        <f t="shared" si="22"/>
        <v>7</v>
      </c>
      <c r="FE43" s="14">
        <f t="shared" si="23"/>
        <v>2</v>
      </c>
      <c r="FF43" s="14">
        <f t="shared" si="24"/>
        <v>10</v>
      </c>
      <c r="FG43" s="14">
        <f t="shared" si="25"/>
        <v>10</v>
      </c>
      <c r="FH43" s="14">
        <f t="shared" si="26"/>
        <v>7</v>
      </c>
      <c r="FI43" s="14">
        <f t="shared" si="27"/>
        <v>7</v>
      </c>
      <c r="FJ43" s="14">
        <f t="shared" si="28"/>
        <v>4</v>
      </c>
      <c r="FK43" s="14">
        <f t="shared" si="29"/>
        <v>2</v>
      </c>
      <c r="FL43" s="14">
        <f t="shared" si="30"/>
        <v>3</v>
      </c>
      <c r="FM43" s="14">
        <f t="shared" si="31"/>
        <v>11</v>
      </c>
      <c r="FN43" s="14">
        <f t="shared" si="32"/>
        <v>11</v>
      </c>
      <c r="FO43" s="14">
        <f t="shared" si="33"/>
        <v>8</v>
      </c>
      <c r="FP43" s="14">
        <f t="shared" si="34"/>
        <v>8</v>
      </c>
      <c r="FQ43" s="14">
        <f t="shared" si="35"/>
        <v>5</v>
      </c>
      <c r="FR43" s="14">
        <f t="shared" si="36"/>
        <v>3</v>
      </c>
      <c r="FS43" s="14">
        <f t="shared" si="37"/>
        <v>3</v>
      </c>
      <c r="FT43" s="14">
        <f t="shared" si="38"/>
        <v>12</v>
      </c>
      <c r="FU43" s="14">
        <f t="shared" si="39"/>
        <v>12</v>
      </c>
      <c r="FV43" s="14">
        <f t="shared" si="40"/>
        <v>9</v>
      </c>
      <c r="FW43" s="14">
        <f t="shared" si="41"/>
        <v>9</v>
      </c>
      <c r="FX43" s="14">
        <f t="shared" si="42"/>
        <v>5</v>
      </c>
      <c r="FY43" s="14">
        <f t="shared" si="43"/>
        <v>3</v>
      </c>
      <c r="FZ43" s="14">
        <f t="shared" si="44"/>
        <v>2</v>
      </c>
      <c r="GA43" s="14">
        <f t="shared" si="45"/>
        <v>6</v>
      </c>
      <c r="GB43" s="14">
        <f t="shared" si="46"/>
        <v>6</v>
      </c>
      <c r="GC43" s="14">
        <f t="shared" si="47"/>
        <v>6</v>
      </c>
      <c r="GD43" s="14">
        <f t="shared" si="48"/>
        <v>3</v>
      </c>
      <c r="GE43" s="14">
        <f t="shared" si="49"/>
        <v>3</v>
      </c>
      <c r="GF43" s="14">
        <f t="shared" si="50"/>
        <v>3</v>
      </c>
      <c r="GG43" s="14">
        <f t="shared" si="51"/>
        <v>2</v>
      </c>
      <c r="GH43" s="14">
        <f t="shared" si="52"/>
        <v>2</v>
      </c>
      <c r="GI43" s="14">
        <f t="shared" si="53"/>
        <v>1</v>
      </c>
      <c r="GJ43" s="14">
        <f t="shared" si="54"/>
        <v>5</v>
      </c>
      <c r="GK43" s="14">
        <f t="shared" si="55"/>
        <v>5</v>
      </c>
      <c r="GL43" s="14">
        <f t="shared" si="56"/>
        <v>5</v>
      </c>
      <c r="GM43" s="14">
        <f t="shared" si="57"/>
        <v>2</v>
      </c>
      <c r="GN43" s="14">
        <f t="shared" si="58"/>
        <v>2</v>
      </c>
      <c r="GO43" s="14">
        <f t="shared" si="59"/>
        <v>2</v>
      </c>
      <c r="GP43" s="14">
        <f t="shared" si="60"/>
        <v>1</v>
      </c>
      <c r="GQ43" s="14">
        <f t="shared" si="61"/>
        <v>1</v>
      </c>
      <c r="GT43" s="91">
        <v>37</v>
      </c>
      <c r="GU43" s="14">
        <f t="shared" si="62"/>
        <v>3</v>
      </c>
      <c r="GV43" s="14">
        <f t="shared" si="63"/>
        <v>1606005</v>
      </c>
      <c r="GW43" s="14" t="str">
        <f t="shared" si="64"/>
        <v>神器1-3 : 7级</v>
      </c>
      <c r="GX43" s="14" t="s">
        <v>804</v>
      </c>
      <c r="GY43" s="14">
        <f t="shared" si="65"/>
        <v>7</v>
      </c>
      <c r="GZ43" s="14" t="str">
        <f t="shared" si="66"/>
        <v>神器1-3</v>
      </c>
      <c r="HA43" s="14">
        <f t="shared" si="67"/>
        <v>3</v>
      </c>
    </row>
    <row r="44" spans="14:209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8"/>
        <v>神器7-3</v>
      </c>
      <c r="AD44" s="87">
        <v>38</v>
      </c>
      <c r="AE44" s="87">
        <v>7</v>
      </c>
      <c r="AF44" s="87">
        <v>4</v>
      </c>
      <c r="AG44" s="87" t="str">
        <f t="shared" si="5"/>
        <v>神器7-4</v>
      </c>
      <c r="AH44" s="87">
        <v>3</v>
      </c>
      <c r="AI44" s="87">
        <f t="shared" si="6"/>
        <v>350</v>
      </c>
      <c r="AL44" s="87">
        <v>3</v>
      </c>
      <c r="AM44" s="87">
        <v>2</v>
      </c>
      <c r="AN44" s="87">
        <v>13</v>
      </c>
      <c r="AO44" s="144">
        <f t="shared" si="7"/>
        <v>4413</v>
      </c>
      <c r="AP44" s="144" t="s">
        <v>1220</v>
      </c>
      <c r="AQ44" s="144" t="str">
        <f t="shared" si="8"/>
        <v>神器本-3-困难-1  神器2-5</v>
      </c>
      <c r="AR44" s="87">
        <v>8</v>
      </c>
      <c r="AS44" s="87" t="s">
        <v>317</v>
      </c>
      <c r="AT44" s="87">
        <v>1000</v>
      </c>
      <c r="AU44" s="87">
        <v>1</v>
      </c>
      <c r="AV44" s="87">
        <v>1</v>
      </c>
      <c r="AW44" s="87">
        <f t="shared" si="9"/>
        <v>3</v>
      </c>
      <c r="AX44" s="14">
        <f t="shared" si="10"/>
        <v>0.1</v>
      </c>
      <c r="AY44" s="14">
        <f t="shared" si="11"/>
        <v>10.5</v>
      </c>
      <c r="BG44" s="87">
        <v>38</v>
      </c>
      <c r="BH44" s="14">
        <f>INDEX(节奏总表!$CK$4:$CK$63,新神器!BG44)</f>
        <v>130</v>
      </c>
      <c r="BI44" s="14">
        <f t="shared" si="12"/>
        <v>7</v>
      </c>
      <c r="BJ44" s="87">
        <v>3</v>
      </c>
      <c r="BK44" s="87">
        <v>5</v>
      </c>
      <c r="BL44" s="14">
        <f t="shared" si="77"/>
        <v>0</v>
      </c>
      <c r="BM44" s="14">
        <f t="shared" si="77"/>
        <v>0</v>
      </c>
      <c r="BN44" s="14">
        <f t="shared" si="77"/>
        <v>0</v>
      </c>
      <c r="BO44" s="14">
        <f t="shared" si="77"/>
        <v>0</v>
      </c>
      <c r="BP44" s="14">
        <f t="shared" si="77"/>
        <v>0</v>
      </c>
      <c r="BQ44" s="14">
        <f t="shared" si="77"/>
        <v>0</v>
      </c>
      <c r="BR44" s="14">
        <f t="shared" si="77"/>
        <v>0</v>
      </c>
      <c r="BS44" s="14">
        <f t="shared" si="77"/>
        <v>0</v>
      </c>
      <c r="BT44" s="14">
        <f t="shared" si="77"/>
        <v>0.35000000000000003</v>
      </c>
      <c r="BU44" s="14">
        <f t="shared" si="77"/>
        <v>0.35000000000000003</v>
      </c>
      <c r="BV44" s="14">
        <f t="shared" si="78"/>
        <v>0.20699999999999999</v>
      </c>
      <c r="BW44" s="14">
        <f t="shared" si="78"/>
        <v>0.20699999999999999</v>
      </c>
      <c r="BX44" s="14">
        <f t="shared" si="78"/>
        <v>0.13750000000000001</v>
      </c>
      <c r="BY44" s="14">
        <f t="shared" si="78"/>
        <v>6.9000000000000006E-2</v>
      </c>
      <c r="BZ44" s="14">
        <f t="shared" si="78"/>
        <v>0.35000000000000003</v>
      </c>
      <c r="CA44" s="14">
        <f t="shared" si="78"/>
        <v>0.35000000000000003</v>
      </c>
      <c r="CB44" s="14">
        <f t="shared" si="78"/>
        <v>0.20699999999999999</v>
      </c>
      <c r="CC44" s="14">
        <f t="shared" si="78"/>
        <v>0.20699999999999999</v>
      </c>
      <c r="CD44" s="14">
        <f t="shared" si="78"/>
        <v>0.13750000000000001</v>
      </c>
      <c r="CE44" s="14">
        <f t="shared" si="78"/>
        <v>6.9000000000000006E-2</v>
      </c>
      <c r="CF44" s="14">
        <f t="shared" si="79"/>
        <v>0.35000000000000003</v>
      </c>
      <c r="CG44" s="14">
        <f t="shared" si="79"/>
        <v>0.35000000000000003</v>
      </c>
      <c r="CH44" s="14">
        <f t="shared" si="79"/>
        <v>0.20699999999999999</v>
      </c>
      <c r="CI44" s="14">
        <f t="shared" si="79"/>
        <v>0.20699999999999999</v>
      </c>
      <c r="CJ44" s="14">
        <f t="shared" si="79"/>
        <v>0.13750000000000001</v>
      </c>
      <c r="CK44" s="14">
        <f t="shared" si="79"/>
        <v>6.9499999999999992E-2</v>
      </c>
      <c r="CL44" s="14">
        <f t="shared" si="79"/>
        <v>0.20799999999999999</v>
      </c>
      <c r="CM44" s="14">
        <f t="shared" si="79"/>
        <v>0.20799999999999999</v>
      </c>
      <c r="CN44" s="14">
        <f t="shared" si="79"/>
        <v>0.20799999999999999</v>
      </c>
      <c r="CO44" s="14">
        <f t="shared" si="79"/>
        <v>0.13800000000000001</v>
      </c>
      <c r="CP44" s="14">
        <f t="shared" si="80"/>
        <v>0.13800000000000001</v>
      </c>
      <c r="CQ44" s="14">
        <f t="shared" si="80"/>
        <v>0.13800000000000001</v>
      </c>
      <c r="CR44" s="14">
        <f t="shared" si="80"/>
        <v>0</v>
      </c>
      <c r="CS44" s="14">
        <f t="shared" si="80"/>
        <v>0</v>
      </c>
      <c r="CT44" s="14">
        <f t="shared" si="80"/>
        <v>1.5</v>
      </c>
      <c r="CU44" s="14">
        <f t="shared" si="80"/>
        <v>1.5</v>
      </c>
      <c r="CV44" s="14">
        <f t="shared" si="80"/>
        <v>1.5</v>
      </c>
      <c r="CW44" s="14">
        <f t="shared" si="80"/>
        <v>0.5</v>
      </c>
      <c r="CX44" s="14">
        <f t="shared" si="80"/>
        <v>0.5</v>
      </c>
      <c r="CY44" s="14">
        <f t="shared" si="80"/>
        <v>0.5</v>
      </c>
      <c r="CZ44" s="14">
        <f t="shared" si="80"/>
        <v>0.375</v>
      </c>
      <c r="DA44" s="14">
        <f t="shared" si="80"/>
        <v>0.375</v>
      </c>
      <c r="DC44" s="14">
        <f>SUM(BL$7:BL44)</f>
        <v>35.749999999999993</v>
      </c>
      <c r="DD44" s="14">
        <f>SUM(BM$7:BM44)</f>
        <v>35.749999999999993</v>
      </c>
      <c r="DE44" s="14">
        <f>SUM(BN$7:BN44)</f>
        <v>20.25</v>
      </c>
      <c r="DF44" s="14">
        <f>SUM(BO$7:BO44)</f>
        <v>36.25</v>
      </c>
      <c r="DG44" s="14">
        <f>SUM(BP$7:BP44)</f>
        <v>36.25</v>
      </c>
      <c r="DH44" s="14">
        <f>SUM(BQ$7:BQ44)</f>
        <v>20.625</v>
      </c>
      <c r="DI44" s="14">
        <f>SUM(BR$7:BR44)</f>
        <v>20.625</v>
      </c>
      <c r="DJ44" s="14">
        <f>SUM(BS$7:BS44)</f>
        <v>13.75</v>
      </c>
      <c r="DK44" s="14">
        <f>SUM(BT$7:BT44)</f>
        <v>24.599000000000004</v>
      </c>
      <c r="DL44" s="14">
        <f>SUM(BU$7:BU44)</f>
        <v>24.599000000000004</v>
      </c>
      <c r="DM44" s="14">
        <f>SUM(BV$7:BV44)</f>
        <v>13.242000000000004</v>
      </c>
      <c r="DN44" s="14">
        <f>SUM(BW$7:BW44)</f>
        <v>13.242000000000004</v>
      </c>
      <c r="DO44" s="14">
        <f>SUM(BX$7:BX44)</f>
        <v>6.3250000000000011</v>
      </c>
      <c r="DP44" s="14">
        <f>SUM(BY$7:BY44)</f>
        <v>2.9239999999999995</v>
      </c>
      <c r="DQ44" s="14">
        <f>SUM(BZ$7:BZ44)</f>
        <v>29.599000000000004</v>
      </c>
      <c r="DR44" s="14">
        <f>SUM(CA$7:CA44)</f>
        <v>29.599000000000004</v>
      </c>
      <c r="DS44" s="14">
        <f>SUM(CB$7:CB44)</f>
        <v>15.867000000000004</v>
      </c>
      <c r="DT44" s="14">
        <f>SUM(CC$7:CC44)</f>
        <v>15.867000000000004</v>
      </c>
      <c r="DU44" s="14">
        <f>SUM(CD$7:CD44)</f>
        <v>7.3250000000000011</v>
      </c>
      <c r="DV44" s="14">
        <f>SUM(CE$7:CE44)</f>
        <v>3.4120000000000008</v>
      </c>
      <c r="DW44" s="14">
        <f>SUM(CF$7:CF44)</f>
        <v>34.599000000000004</v>
      </c>
      <c r="DX44" s="14">
        <f>SUM(CG$7:CG44)</f>
        <v>34.599000000000004</v>
      </c>
      <c r="DY44" s="14">
        <f>SUM(CH$7:CH44)</f>
        <v>18.492000000000004</v>
      </c>
      <c r="DZ44" s="14">
        <f>SUM(CI$7:CI44)</f>
        <v>18.492000000000004</v>
      </c>
      <c r="EA44" s="14">
        <f>SUM(CJ$7:CJ44)</f>
        <v>8.3249999999999993</v>
      </c>
      <c r="EB44" s="14">
        <f>SUM(CK$7:CK44)</f>
        <v>3.9150000000000018</v>
      </c>
      <c r="EC44" s="14">
        <f>SUM(CL$7:CL44)</f>
        <v>10.248000000000001</v>
      </c>
      <c r="ED44" s="14">
        <f>SUM(CM$7:CM44)</f>
        <v>10.248000000000001</v>
      </c>
      <c r="EE44" s="14">
        <f>SUM(CN$7:CN44)</f>
        <v>10.248000000000001</v>
      </c>
      <c r="EF44" s="14">
        <f>SUM(CO$7:CO44)</f>
        <v>3.8279999999999994</v>
      </c>
      <c r="EG44" s="14">
        <f>SUM(CP$7:CP44)</f>
        <v>3.8279999999999994</v>
      </c>
      <c r="EH44" s="14">
        <f>SUM(CQ$7:CQ44)</f>
        <v>3.8279999999999994</v>
      </c>
      <c r="EI44" s="14">
        <f>SUM(CR$7:CR44)</f>
        <v>2.25</v>
      </c>
      <c r="EJ44" s="14">
        <f>SUM(CS$7:CS44)</f>
        <v>2.25</v>
      </c>
      <c r="EK44" s="14">
        <f>SUM(CT$7:CT44)</f>
        <v>9</v>
      </c>
      <c r="EL44" s="14">
        <f>SUM(CU$7:CU44)</f>
        <v>9</v>
      </c>
      <c r="EM44" s="14">
        <f>SUM(CV$7:CV44)</f>
        <v>9</v>
      </c>
      <c r="EN44" s="14">
        <f>SUM(CW$7:CW44)</f>
        <v>3</v>
      </c>
      <c r="EO44" s="14">
        <f>SUM(CX$7:CX44)</f>
        <v>3</v>
      </c>
      <c r="EP44" s="14">
        <f>SUM(CY$7:CY44)</f>
        <v>3</v>
      </c>
      <c r="EQ44" s="14">
        <f>SUM(CZ$7:CZ44)</f>
        <v>2.25</v>
      </c>
      <c r="ER44" s="14">
        <f>SUM(DA$7:DA44)</f>
        <v>2.25</v>
      </c>
      <c r="EU44" s="14">
        <f t="shared" si="13"/>
        <v>9</v>
      </c>
      <c r="EV44" s="14">
        <f t="shared" si="14"/>
        <v>12</v>
      </c>
      <c r="EW44" s="14">
        <f t="shared" si="15"/>
        <v>12</v>
      </c>
      <c r="EX44" s="14">
        <f t="shared" si="16"/>
        <v>9</v>
      </c>
      <c r="EY44" s="14">
        <f t="shared" si="17"/>
        <v>7</v>
      </c>
      <c r="EZ44" s="14">
        <f t="shared" si="18"/>
        <v>12</v>
      </c>
      <c r="FA44" s="14">
        <f t="shared" si="19"/>
        <v>12</v>
      </c>
      <c r="FB44" s="14">
        <f t="shared" si="20"/>
        <v>9</v>
      </c>
      <c r="FC44" s="14">
        <f t="shared" si="21"/>
        <v>9</v>
      </c>
      <c r="FD44" s="14">
        <f t="shared" si="22"/>
        <v>7</v>
      </c>
      <c r="FE44" s="14">
        <f t="shared" si="23"/>
        <v>2</v>
      </c>
      <c r="FF44" s="14">
        <f t="shared" si="24"/>
        <v>10</v>
      </c>
      <c r="FG44" s="14">
        <f t="shared" si="25"/>
        <v>10</v>
      </c>
      <c r="FH44" s="14">
        <f t="shared" si="26"/>
        <v>7</v>
      </c>
      <c r="FI44" s="14">
        <f t="shared" si="27"/>
        <v>7</v>
      </c>
      <c r="FJ44" s="14">
        <f t="shared" si="28"/>
        <v>4</v>
      </c>
      <c r="FK44" s="14">
        <f t="shared" si="29"/>
        <v>2</v>
      </c>
      <c r="FL44" s="14">
        <f t="shared" si="30"/>
        <v>3</v>
      </c>
      <c r="FM44" s="14">
        <f t="shared" si="31"/>
        <v>11</v>
      </c>
      <c r="FN44" s="14">
        <f t="shared" si="32"/>
        <v>11</v>
      </c>
      <c r="FO44" s="14">
        <f t="shared" si="33"/>
        <v>8</v>
      </c>
      <c r="FP44" s="14">
        <f t="shared" si="34"/>
        <v>8</v>
      </c>
      <c r="FQ44" s="14">
        <f t="shared" si="35"/>
        <v>5</v>
      </c>
      <c r="FR44" s="14">
        <f t="shared" si="36"/>
        <v>3</v>
      </c>
      <c r="FS44" s="14">
        <f t="shared" si="37"/>
        <v>3</v>
      </c>
      <c r="FT44" s="14">
        <f t="shared" si="38"/>
        <v>12</v>
      </c>
      <c r="FU44" s="14">
        <f t="shared" si="39"/>
        <v>12</v>
      </c>
      <c r="FV44" s="14">
        <f t="shared" si="40"/>
        <v>9</v>
      </c>
      <c r="FW44" s="14">
        <f t="shared" si="41"/>
        <v>9</v>
      </c>
      <c r="FX44" s="14">
        <f t="shared" si="42"/>
        <v>5</v>
      </c>
      <c r="FY44" s="14">
        <f t="shared" si="43"/>
        <v>3</v>
      </c>
      <c r="FZ44" s="14">
        <f t="shared" si="44"/>
        <v>2</v>
      </c>
      <c r="GA44" s="14">
        <f t="shared" si="45"/>
        <v>6</v>
      </c>
      <c r="GB44" s="14">
        <f t="shared" si="46"/>
        <v>6</v>
      </c>
      <c r="GC44" s="14">
        <f t="shared" si="47"/>
        <v>6</v>
      </c>
      <c r="GD44" s="14">
        <f t="shared" si="48"/>
        <v>3</v>
      </c>
      <c r="GE44" s="14">
        <f t="shared" si="49"/>
        <v>3</v>
      </c>
      <c r="GF44" s="14">
        <f t="shared" si="50"/>
        <v>3</v>
      </c>
      <c r="GG44" s="14">
        <f t="shared" si="51"/>
        <v>2</v>
      </c>
      <c r="GH44" s="14">
        <f t="shared" si="52"/>
        <v>2</v>
      </c>
      <c r="GI44" s="14">
        <f t="shared" si="53"/>
        <v>2</v>
      </c>
      <c r="GJ44" s="14">
        <f t="shared" si="54"/>
        <v>6</v>
      </c>
      <c r="GK44" s="14">
        <f t="shared" si="55"/>
        <v>6</v>
      </c>
      <c r="GL44" s="14">
        <f t="shared" si="56"/>
        <v>6</v>
      </c>
      <c r="GM44" s="14">
        <f t="shared" si="57"/>
        <v>3</v>
      </c>
      <c r="GN44" s="14">
        <f t="shared" si="58"/>
        <v>3</v>
      </c>
      <c r="GO44" s="14">
        <f t="shared" si="59"/>
        <v>3</v>
      </c>
      <c r="GP44" s="14">
        <f t="shared" si="60"/>
        <v>2</v>
      </c>
      <c r="GQ44" s="14">
        <f t="shared" si="61"/>
        <v>2</v>
      </c>
      <c r="GT44" s="91">
        <v>38</v>
      </c>
      <c r="GU44" s="14">
        <f t="shared" si="62"/>
        <v>3</v>
      </c>
      <c r="GV44" s="14">
        <f t="shared" si="63"/>
        <v>1606005</v>
      </c>
      <c r="GW44" s="14" t="str">
        <f t="shared" si="64"/>
        <v>神器1-3 : 8级</v>
      </c>
      <c r="GX44" s="14" t="s">
        <v>804</v>
      </c>
      <c r="GY44" s="14">
        <f t="shared" si="65"/>
        <v>8</v>
      </c>
      <c r="GZ44" s="14" t="str">
        <f t="shared" si="66"/>
        <v>神器1-3</v>
      </c>
      <c r="HA44" s="14">
        <f t="shared" si="67"/>
        <v>3</v>
      </c>
    </row>
    <row r="45" spans="14:209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8"/>
        <v>神器7-4</v>
      </c>
      <c r="AD45" s="87">
        <v>39</v>
      </c>
      <c r="AE45" s="87">
        <v>7</v>
      </c>
      <c r="AF45" s="87">
        <v>5</v>
      </c>
      <c r="AG45" s="87" t="str">
        <f t="shared" si="5"/>
        <v>神器7-5</v>
      </c>
      <c r="AH45" s="87">
        <v>3</v>
      </c>
      <c r="AI45" s="87">
        <f t="shared" si="6"/>
        <v>350</v>
      </c>
      <c r="AL45" s="87">
        <v>3</v>
      </c>
      <c r="AM45" s="87">
        <v>2</v>
      </c>
      <c r="AN45" s="87">
        <v>14</v>
      </c>
      <c r="AO45" s="144">
        <f t="shared" si="7"/>
        <v>4414</v>
      </c>
      <c r="AP45" s="144" t="s">
        <v>1221</v>
      </c>
      <c r="AQ45" s="144" t="str">
        <f t="shared" si="8"/>
        <v>神器本-3-困难-2  神器3-1</v>
      </c>
      <c r="AR45" s="87">
        <v>9</v>
      </c>
      <c r="AS45" s="87" t="s">
        <v>764</v>
      </c>
      <c r="AT45" s="87">
        <v>5000</v>
      </c>
      <c r="AU45" s="87">
        <v>1</v>
      </c>
      <c r="AV45" s="87">
        <v>3</v>
      </c>
      <c r="AW45" s="87">
        <f t="shared" si="9"/>
        <v>1</v>
      </c>
      <c r="AX45" s="14">
        <f t="shared" si="10"/>
        <v>1</v>
      </c>
      <c r="AY45" s="14">
        <f t="shared" si="11"/>
        <v>20</v>
      </c>
      <c r="BG45" s="87">
        <v>39</v>
      </c>
      <c r="BH45" s="14">
        <f>INDEX(节奏总表!$CK$4:$CK$63,新神器!BG45)</f>
        <v>131</v>
      </c>
      <c r="BI45" s="14">
        <f t="shared" si="12"/>
        <v>7</v>
      </c>
      <c r="BJ45" s="87">
        <v>3</v>
      </c>
      <c r="BK45" s="87">
        <v>5</v>
      </c>
      <c r="BL45" s="14">
        <f t="shared" si="77"/>
        <v>0</v>
      </c>
      <c r="BM45" s="14">
        <f t="shared" si="77"/>
        <v>0</v>
      </c>
      <c r="BN45" s="14">
        <f t="shared" si="77"/>
        <v>0</v>
      </c>
      <c r="BO45" s="14">
        <f t="shared" si="77"/>
        <v>0</v>
      </c>
      <c r="BP45" s="14">
        <f t="shared" si="77"/>
        <v>0</v>
      </c>
      <c r="BQ45" s="14">
        <f t="shared" si="77"/>
        <v>0</v>
      </c>
      <c r="BR45" s="14">
        <f t="shared" si="77"/>
        <v>0</v>
      </c>
      <c r="BS45" s="14">
        <f t="shared" si="77"/>
        <v>0</v>
      </c>
      <c r="BT45" s="14">
        <f t="shared" si="77"/>
        <v>0.35000000000000003</v>
      </c>
      <c r="BU45" s="14">
        <f t="shared" si="77"/>
        <v>0.35000000000000003</v>
      </c>
      <c r="BV45" s="14">
        <f t="shared" si="78"/>
        <v>0.20699999999999999</v>
      </c>
      <c r="BW45" s="14">
        <f t="shared" si="78"/>
        <v>0.20699999999999999</v>
      </c>
      <c r="BX45" s="14">
        <f t="shared" si="78"/>
        <v>0.13750000000000001</v>
      </c>
      <c r="BY45" s="14">
        <f t="shared" si="78"/>
        <v>6.9000000000000006E-2</v>
      </c>
      <c r="BZ45" s="14">
        <f t="shared" si="78"/>
        <v>0.35000000000000003</v>
      </c>
      <c r="CA45" s="14">
        <f t="shared" si="78"/>
        <v>0.35000000000000003</v>
      </c>
      <c r="CB45" s="14">
        <f t="shared" si="78"/>
        <v>0.20699999999999999</v>
      </c>
      <c r="CC45" s="14">
        <f t="shared" si="78"/>
        <v>0.20699999999999999</v>
      </c>
      <c r="CD45" s="14">
        <f t="shared" si="78"/>
        <v>0.13750000000000001</v>
      </c>
      <c r="CE45" s="14">
        <f t="shared" si="78"/>
        <v>6.9000000000000006E-2</v>
      </c>
      <c r="CF45" s="14">
        <f t="shared" si="79"/>
        <v>0.35000000000000003</v>
      </c>
      <c r="CG45" s="14">
        <f t="shared" si="79"/>
        <v>0.35000000000000003</v>
      </c>
      <c r="CH45" s="14">
        <f t="shared" si="79"/>
        <v>0.20699999999999999</v>
      </c>
      <c r="CI45" s="14">
        <f t="shared" si="79"/>
        <v>0.20699999999999999</v>
      </c>
      <c r="CJ45" s="14">
        <f t="shared" si="79"/>
        <v>0.13750000000000001</v>
      </c>
      <c r="CK45" s="14">
        <f t="shared" si="79"/>
        <v>6.9499999999999992E-2</v>
      </c>
      <c r="CL45" s="14">
        <f t="shared" si="79"/>
        <v>0.20799999999999999</v>
      </c>
      <c r="CM45" s="14">
        <f t="shared" si="79"/>
        <v>0.20799999999999999</v>
      </c>
      <c r="CN45" s="14">
        <f t="shared" si="79"/>
        <v>0.20799999999999999</v>
      </c>
      <c r="CO45" s="14">
        <f t="shared" si="79"/>
        <v>0.13800000000000001</v>
      </c>
      <c r="CP45" s="14">
        <f t="shared" si="80"/>
        <v>0.13800000000000001</v>
      </c>
      <c r="CQ45" s="14">
        <f t="shared" si="80"/>
        <v>0.13800000000000001</v>
      </c>
      <c r="CR45" s="14">
        <f t="shared" si="80"/>
        <v>0</v>
      </c>
      <c r="CS45" s="14">
        <f t="shared" si="80"/>
        <v>0</v>
      </c>
      <c r="CT45" s="14">
        <f t="shared" si="80"/>
        <v>1.5</v>
      </c>
      <c r="CU45" s="14">
        <f t="shared" si="80"/>
        <v>1.5</v>
      </c>
      <c r="CV45" s="14">
        <f t="shared" si="80"/>
        <v>1.5</v>
      </c>
      <c r="CW45" s="14">
        <f t="shared" si="80"/>
        <v>0.5</v>
      </c>
      <c r="CX45" s="14">
        <f t="shared" si="80"/>
        <v>0.5</v>
      </c>
      <c r="CY45" s="14">
        <f t="shared" si="80"/>
        <v>0.5</v>
      </c>
      <c r="CZ45" s="14">
        <f t="shared" si="80"/>
        <v>0.375</v>
      </c>
      <c r="DA45" s="14">
        <f t="shared" si="80"/>
        <v>0.375</v>
      </c>
      <c r="DC45" s="14">
        <f>SUM(BL$7:BL45)</f>
        <v>35.749999999999993</v>
      </c>
      <c r="DD45" s="14">
        <f>SUM(BM$7:BM45)</f>
        <v>35.749999999999993</v>
      </c>
      <c r="DE45" s="14">
        <f>SUM(BN$7:BN45)</f>
        <v>20.25</v>
      </c>
      <c r="DF45" s="14">
        <f>SUM(BO$7:BO45)</f>
        <v>36.25</v>
      </c>
      <c r="DG45" s="14">
        <f>SUM(BP$7:BP45)</f>
        <v>36.25</v>
      </c>
      <c r="DH45" s="14">
        <f>SUM(BQ$7:BQ45)</f>
        <v>20.625</v>
      </c>
      <c r="DI45" s="14">
        <f>SUM(BR$7:BR45)</f>
        <v>20.625</v>
      </c>
      <c r="DJ45" s="14">
        <f>SUM(BS$7:BS45)</f>
        <v>13.75</v>
      </c>
      <c r="DK45" s="14">
        <f>SUM(BT$7:BT45)</f>
        <v>24.949000000000005</v>
      </c>
      <c r="DL45" s="14">
        <f>SUM(BU$7:BU45)</f>
        <v>24.949000000000005</v>
      </c>
      <c r="DM45" s="14">
        <f>SUM(BV$7:BV45)</f>
        <v>13.449000000000005</v>
      </c>
      <c r="DN45" s="14">
        <f>SUM(BW$7:BW45)</f>
        <v>13.449000000000005</v>
      </c>
      <c r="DO45" s="14">
        <f>SUM(BX$7:BX45)</f>
        <v>6.4625000000000012</v>
      </c>
      <c r="DP45" s="14">
        <f>SUM(BY$7:BY45)</f>
        <v>2.9929999999999994</v>
      </c>
      <c r="DQ45" s="14">
        <f>SUM(BZ$7:BZ45)</f>
        <v>29.949000000000005</v>
      </c>
      <c r="DR45" s="14">
        <f>SUM(CA$7:CA45)</f>
        <v>29.949000000000005</v>
      </c>
      <c r="DS45" s="14">
        <f>SUM(CB$7:CB45)</f>
        <v>16.074000000000005</v>
      </c>
      <c r="DT45" s="14">
        <f>SUM(CC$7:CC45)</f>
        <v>16.074000000000005</v>
      </c>
      <c r="DU45" s="14">
        <f>SUM(CD$7:CD45)</f>
        <v>7.4625000000000012</v>
      </c>
      <c r="DV45" s="14">
        <f>SUM(CE$7:CE45)</f>
        <v>3.4810000000000008</v>
      </c>
      <c r="DW45" s="14">
        <f>SUM(CF$7:CF45)</f>
        <v>34.949000000000005</v>
      </c>
      <c r="DX45" s="14">
        <f>SUM(CG$7:CG45)</f>
        <v>34.949000000000005</v>
      </c>
      <c r="DY45" s="14">
        <f>SUM(CH$7:CH45)</f>
        <v>18.699000000000005</v>
      </c>
      <c r="DZ45" s="14">
        <f>SUM(CI$7:CI45)</f>
        <v>18.699000000000005</v>
      </c>
      <c r="EA45" s="14">
        <f>SUM(CJ$7:CJ45)</f>
        <v>8.4624999999999986</v>
      </c>
      <c r="EB45" s="14">
        <f>SUM(CK$7:CK45)</f>
        <v>3.9845000000000019</v>
      </c>
      <c r="EC45" s="14">
        <f>SUM(CL$7:CL45)</f>
        <v>10.456000000000001</v>
      </c>
      <c r="ED45" s="14">
        <f>SUM(CM$7:CM45)</f>
        <v>10.456000000000001</v>
      </c>
      <c r="EE45" s="14">
        <f>SUM(CN$7:CN45)</f>
        <v>10.456000000000001</v>
      </c>
      <c r="EF45" s="14">
        <f>SUM(CO$7:CO45)</f>
        <v>3.9659999999999993</v>
      </c>
      <c r="EG45" s="14">
        <f>SUM(CP$7:CP45)</f>
        <v>3.9659999999999993</v>
      </c>
      <c r="EH45" s="14">
        <f>SUM(CQ$7:CQ45)</f>
        <v>3.9659999999999993</v>
      </c>
      <c r="EI45" s="14">
        <f>SUM(CR$7:CR45)</f>
        <v>2.25</v>
      </c>
      <c r="EJ45" s="14">
        <f>SUM(CS$7:CS45)</f>
        <v>2.25</v>
      </c>
      <c r="EK45" s="14">
        <f>SUM(CT$7:CT45)</f>
        <v>10.5</v>
      </c>
      <c r="EL45" s="14">
        <f>SUM(CU$7:CU45)</f>
        <v>10.5</v>
      </c>
      <c r="EM45" s="14">
        <f>SUM(CV$7:CV45)</f>
        <v>10.5</v>
      </c>
      <c r="EN45" s="14">
        <f>SUM(CW$7:CW45)</f>
        <v>3.5</v>
      </c>
      <c r="EO45" s="14">
        <f>SUM(CX$7:CX45)</f>
        <v>3.5</v>
      </c>
      <c r="EP45" s="14">
        <f>SUM(CY$7:CY45)</f>
        <v>3.5</v>
      </c>
      <c r="EQ45" s="14">
        <f>SUM(CZ$7:CZ45)</f>
        <v>2.625</v>
      </c>
      <c r="ER45" s="14">
        <f>SUM(DA$7:DA45)</f>
        <v>2.625</v>
      </c>
      <c r="EU45" s="14">
        <f t="shared" si="13"/>
        <v>9</v>
      </c>
      <c r="EV45" s="14">
        <f t="shared" si="14"/>
        <v>12</v>
      </c>
      <c r="EW45" s="14">
        <f t="shared" si="15"/>
        <v>12</v>
      </c>
      <c r="EX45" s="14">
        <f t="shared" si="16"/>
        <v>9</v>
      </c>
      <c r="EY45" s="14">
        <f t="shared" si="17"/>
        <v>7</v>
      </c>
      <c r="EZ45" s="14">
        <f t="shared" si="18"/>
        <v>12</v>
      </c>
      <c r="FA45" s="14">
        <f t="shared" si="19"/>
        <v>12</v>
      </c>
      <c r="FB45" s="14">
        <f t="shared" si="20"/>
        <v>9</v>
      </c>
      <c r="FC45" s="14">
        <f t="shared" si="21"/>
        <v>9</v>
      </c>
      <c r="FD45" s="14">
        <f t="shared" si="22"/>
        <v>7</v>
      </c>
      <c r="FE45" s="14">
        <f t="shared" si="23"/>
        <v>2</v>
      </c>
      <c r="FF45" s="14">
        <f t="shared" si="24"/>
        <v>10</v>
      </c>
      <c r="FG45" s="14">
        <f t="shared" si="25"/>
        <v>10</v>
      </c>
      <c r="FH45" s="14">
        <f t="shared" si="26"/>
        <v>7</v>
      </c>
      <c r="FI45" s="14">
        <f t="shared" si="27"/>
        <v>7</v>
      </c>
      <c r="FJ45" s="14">
        <f t="shared" si="28"/>
        <v>4</v>
      </c>
      <c r="FK45" s="14">
        <f t="shared" si="29"/>
        <v>2</v>
      </c>
      <c r="FL45" s="14">
        <f t="shared" si="30"/>
        <v>3</v>
      </c>
      <c r="FM45" s="14">
        <f t="shared" si="31"/>
        <v>11</v>
      </c>
      <c r="FN45" s="14">
        <f t="shared" si="32"/>
        <v>11</v>
      </c>
      <c r="FO45" s="14">
        <f t="shared" si="33"/>
        <v>8</v>
      </c>
      <c r="FP45" s="14">
        <f t="shared" si="34"/>
        <v>8</v>
      </c>
      <c r="FQ45" s="14">
        <f t="shared" si="35"/>
        <v>5</v>
      </c>
      <c r="FR45" s="14">
        <f t="shared" si="36"/>
        <v>3</v>
      </c>
      <c r="FS45" s="14">
        <f t="shared" si="37"/>
        <v>3</v>
      </c>
      <c r="FT45" s="14">
        <f t="shared" si="38"/>
        <v>12</v>
      </c>
      <c r="FU45" s="14">
        <f t="shared" si="39"/>
        <v>12</v>
      </c>
      <c r="FV45" s="14">
        <f t="shared" si="40"/>
        <v>9</v>
      </c>
      <c r="FW45" s="14">
        <f t="shared" si="41"/>
        <v>9</v>
      </c>
      <c r="FX45" s="14">
        <f t="shared" si="42"/>
        <v>5</v>
      </c>
      <c r="FY45" s="14">
        <f t="shared" si="43"/>
        <v>3</v>
      </c>
      <c r="FZ45" s="14">
        <f t="shared" si="44"/>
        <v>2</v>
      </c>
      <c r="GA45" s="14">
        <f t="shared" si="45"/>
        <v>6</v>
      </c>
      <c r="GB45" s="14">
        <f t="shared" si="46"/>
        <v>6</v>
      </c>
      <c r="GC45" s="14">
        <f t="shared" si="47"/>
        <v>6</v>
      </c>
      <c r="GD45" s="14">
        <f t="shared" si="48"/>
        <v>3</v>
      </c>
      <c r="GE45" s="14">
        <f t="shared" si="49"/>
        <v>3</v>
      </c>
      <c r="GF45" s="14">
        <f t="shared" si="50"/>
        <v>3</v>
      </c>
      <c r="GG45" s="14">
        <f t="shared" si="51"/>
        <v>2</v>
      </c>
      <c r="GH45" s="14">
        <f t="shared" si="52"/>
        <v>2</v>
      </c>
      <c r="GI45" s="14">
        <f t="shared" si="53"/>
        <v>2</v>
      </c>
      <c r="GJ45" s="14">
        <f t="shared" si="54"/>
        <v>6</v>
      </c>
      <c r="GK45" s="14">
        <f t="shared" si="55"/>
        <v>6</v>
      </c>
      <c r="GL45" s="14">
        <f t="shared" si="56"/>
        <v>6</v>
      </c>
      <c r="GM45" s="14">
        <f t="shared" si="57"/>
        <v>3</v>
      </c>
      <c r="GN45" s="14">
        <f t="shared" si="58"/>
        <v>3</v>
      </c>
      <c r="GO45" s="14">
        <f t="shared" si="59"/>
        <v>3</v>
      </c>
      <c r="GP45" s="14">
        <f t="shared" si="60"/>
        <v>2</v>
      </c>
      <c r="GQ45" s="14">
        <f t="shared" si="61"/>
        <v>2</v>
      </c>
      <c r="GT45" s="91">
        <v>39</v>
      </c>
      <c r="GU45" s="14">
        <f t="shared" si="62"/>
        <v>3</v>
      </c>
      <c r="GV45" s="14">
        <f t="shared" si="63"/>
        <v>1606005</v>
      </c>
      <c r="GW45" s="14" t="str">
        <f t="shared" si="64"/>
        <v>神器1-3 : 9级</v>
      </c>
      <c r="GX45" s="14" t="s">
        <v>804</v>
      </c>
      <c r="GY45" s="14">
        <f t="shared" si="65"/>
        <v>9</v>
      </c>
      <c r="GZ45" s="14" t="str">
        <f t="shared" si="66"/>
        <v>神器1-3</v>
      </c>
      <c r="HA45" s="14">
        <f t="shared" si="67"/>
        <v>3</v>
      </c>
    </row>
    <row r="46" spans="14:209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8"/>
        <v>神器7-5</v>
      </c>
      <c r="AD46" s="87">
        <v>40</v>
      </c>
      <c r="AE46" s="87">
        <v>7</v>
      </c>
      <c r="AF46" s="87">
        <v>6</v>
      </c>
      <c r="AG46" s="87" t="str">
        <f t="shared" si="5"/>
        <v>神器7-6</v>
      </c>
      <c r="AH46" s="87">
        <v>3</v>
      </c>
      <c r="AI46" s="87">
        <f t="shared" si="6"/>
        <v>350</v>
      </c>
      <c r="AL46" s="87">
        <v>3</v>
      </c>
      <c r="AM46" s="87">
        <v>2</v>
      </c>
      <c r="AN46" s="87">
        <v>14</v>
      </c>
      <c r="AO46" s="144">
        <f t="shared" si="7"/>
        <v>4414</v>
      </c>
      <c r="AP46" s="144" t="s">
        <v>1221</v>
      </c>
      <c r="AQ46" s="144" t="str">
        <f t="shared" si="8"/>
        <v>神器本-3-困难-2  神器3-2</v>
      </c>
      <c r="AR46" s="87">
        <v>10</v>
      </c>
      <c r="AS46" s="87" t="s">
        <v>319</v>
      </c>
      <c r="AT46" s="87">
        <v>5000</v>
      </c>
      <c r="AU46" s="87">
        <v>1</v>
      </c>
      <c r="AV46" s="87">
        <v>3</v>
      </c>
      <c r="AW46" s="87">
        <f t="shared" si="9"/>
        <v>1</v>
      </c>
      <c r="AX46" s="14">
        <f t="shared" si="10"/>
        <v>1</v>
      </c>
      <c r="AY46" s="14">
        <f t="shared" si="11"/>
        <v>20</v>
      </c>
      <c r="BG46" s="87">
        <v>40</v>
      </c>
      <c r="BH46" s="14">
        <f>INDEX(节奏总表!$CK$4:$CK$63,新神器!BG46)</f>
        <v>132</v>
      </c>
      <c r="BI46" s="14">
        <f t="shared" si="12"/>
        <v>7</v>
      </c>
      <c r="BJ46" s="87">
        <v>3</v>
      </c>
      <c r="BK46" s="87">
        <v>5</v>
      </c>
      <c r="BL46" s="14">
        <f t="shared" si="77"/>
        <v>0</v>
      </c>
      <c r="BM46" s="14">
        <f t="shared" si="77"/>
        <v>0</v>
      </c>
      <c r="BN46" s="14">
        <f t="shared" si="77"/>
        <v>0</v>
      </c>
      <c r="BO46" s="14">
        <f t="shared" si="77"/>
        <v>0</v>
      </c>
      <c r="BP46" s="14">
        <f t="shared" si="77"/>
        <v>0</v>
      </c>
      <c r="BQ46" s="14">
        <f t="shared" si="77"/>
        <v>0</v>
      </c>
      <c r="BR46" s="14">
        <f t="shared" si="77"/>
        <v>0</v>
      </c>
      <c r="BS46" s="14">
        <f t="shared" si="77"/>
        <v>0</v>
      </c>
      <c r="BT46" s="14">
        <f t="shared" si="77"/>
        <v>0.35000000000000003</v>
      </c>
      <c r="BU46" s="14">
        <f t="shared" si="77"/>
        <v>0.35000000000000003</v>
      </c>
      <c r="BV46" s="14">
        <f t="shared" si="78"/>
        <v>0.20699999999999999</v>
      </c>
      <c r="BW46" s="14">
        <f t="shared" si="78"/>
        <v>0.20699999999999999</v>
      </c>
      <c r="BX46" s="14">
        <f t="shared" si="78"/>
        <v>0.13750000000000001</v>
      </c>
      <c r="BY46" s="14">
        <f t="shared" si="78"/>
        <v>6.9000000000000006E-2</v>
      </c>
      <c r="BZ46" s="14">
        <f t="shared" si="78"/>
        <v>0.35000000000000003</v>
      </c>
      <c r="CA46" s="14">
        <f t="shared" si="78"/>
        <v>0.35000000000000003</v>
      </c>
      <c r="CB46" s="14">
        <f t="shared" si="78"/>
        <v>0.20699999999999999</v>
      </c>
      <c r="CC46" s="14">
        <f t="shared" si="78"/>
        <v>0.20699999999999999</v>
      </c>
      <c r="CD46" s="14">
        <f t="shared" si="78"/>
        <v>0.13750000000000001</v>
      </c>
      <c r="CE46" s="14">
        <f t="shared" si="78"/>
        <v>6.9000000000000006E-2</v>
      </c>
      <c r="CF46" s="14">
        <f t="shared" si="79"/>
        <v>0.35000000000000003</v>
      </c>
      <c r="CG46" s="14">
        <f t="shared" si="79"/>
        <v>0.35000000000000003</v>
      </c>
      <c r="CH46" s="14">
        <f t="shared" si="79"/>
        <v>0.20699999999999999</v>
      </c>
      <c r="CI46" s="14">
        <f t="shared" si="79"/>
        <v>0.20699999999999999</v>
      </c>
      <c r="CJ46" s="14">
        <f t="shared" si="79"/>
        <v>0.13750000000000001</v>
      </c>
      <c r="CK46" s="14">
        <f t="shared" si="79"/>
        <v>6.9499999999999992E-2</v>
      </c>
      <c r="CL46" s="14">
        <f t="shared" si="79"/>
        <v>0.20799999999999999</v>
      </c>
      <c r="CM46" s="14">
        <f t="shared" si="79"/>
        <v>0.20799999999999999</v>
      </c>
      <c r="CN46" s="14">
        <f t="shared" si="79"/>
        <v>0.20799999999999999</v>
      </c>
      <c r="CO46" s="14">
        <f t="shared" si="79"/>
        <v>0.13800000000000001</v>
      </c>
      <c r="CP46" s="14">
        <f t="shared" si="80"/>
        <v>0.13800000000000001</v>
      </c>
      <c r="CQ46" s="14">
        <f t="shared" si="80"/>
        <v>0.13800000000000001</v>
      </c>
      <c r="CR46" s="14">
        <f t="shared" si="80"/>
        <v>0</v>
      </c>
      <c r="CS46" s="14">
        <f t="shared" si="80"/>
        <v>0</v>
      </c>
      <c r="CT46" s="14">
        <f t="shared" si="80"/>
        <v>1.5</v>
      </c>
      <c r="CU46" s="14">
        <f t="shared" si="80"/>
        <v>1.5</v>
      </c>
      <c r="CV46" s="14">
        <f t="shared" si="80"/>
        <v>1.5</v>
      </c>
      <c r="CW46" s="14">
        <f t="shared" si="80"/>
        <v>0.5</v>
      </c>
      <c r="CX46" s="14">
        <f t="shared" si="80"/>
        <v>0.5</v>
      </c>
      <c r="CY46" s="14">
        <f t="shared" si="80"/>
        <v>0.5</v>
      </c>
      <c r="CZ46" s="14">
        <f t="shared" si="80"/>
        <v>0.375</v>
      </c>
      <c r="DA46" s="14">
        <f t="shared" si="80"/>
        <v>0.375</v>
      </c>
      <c r="DC46" s="14">
        <f>SUM(BL$7:BL46)</f>
        <v>35.749999999999993</v>
      </c>
      <c r="DD46" s="14">
        <f>SUM(BM$7:BM46)</f>
        <v>35.749999999999993</v>
      </c>
      <c r="DE46" s="14">
        <f>SUM(BN$7:BN46)</f>
        <v>20.25</v>
      </c>
      <c r="DF46" s="14">
        <f>SUM(BO$7:BO46)</f>
        <v>36.25</v>
      </c>
      <c r="DG46" s="14">
        <f>SUM(BP$7:BP46)</f>
        <v>36.25</v>
      </c>
      <c r="DH46" s="14">
        <f>SUM(BQ$7:BQ46)</f>
        <v>20.625</v>
      </c>
      <c r="DI46" s="14">
        <f>SUM(BR$7:BR46)</f>
        <v>20.625</v>
      </c>
      <c r="DJ46" s="14">
        <f>SUM(BS$7:BS46)</f>
        <v>13.75</v>
      </c>
      <c r="DK46" s="14">
        <f>SUM(BT$7:BT46)</f>
        <v>25.299000000000007</v>
      </c>
      <c r="DL46" s="14">
        <f>SUM(BU$7:BU46)</f>
        <v>25.299000000000007</v>
      </c>
      <c r="DM46" s="14">
        <f>SUM(BV$7:BV46)</f>
        <v>13.656000000000006</v>
      </c>
      <c r="DN46" s="14">
        <f>SUM(BW$7:BW46)</f>
        <v>13.656000000000006</v>
      </c>
      <c r="DO46" s="14">
        <f>SUM(BX$7:BX46)</f>
        <v>6.6000000000000014</v>
      </c>
      <c r="DP46" s="14">
        <f>SUM(BY$7:BY46)</f>
        <v>3.0619999999999994</v>
      </c>
      <c r="DQ46" s="14">
        <f>SUM(BZ$7:BZ46)</f>
        <v>30.299000000000007</v>
      </c>
      <c r="DR46" s="14">
        <f>SUM(CA$7:CA46)</f>
        <v>30.299000000000007</v>
      </c>
      <c r="DS46" s="14">
        <f>SUM(CB$7:CB46)</f>
        <v>16.281000000000006</v>
      </c>
      <c r="DT46" s="14">
        <f>SUM(CC$7:CC46)</f>
        <v>16.281000000000006</v>
      </c>
      <c r="DU46" s="14">
        <f>SUM(CD$7:CD46)</f>
        <v>7.6000000000000014</v>
      </c>
      <c r="DV46" s="14">
        <f>SUM(CE$7:CE46)</f>
        <v>3.5500000000000007</v>
      </c>
      <c r="DW46" s="14">
        <f>SUM(CF$7:CF46)</f>
        <v>35.299000000000007</v>
      </c>
      <c r="DX46" s="14">
        <f>SUM(CG$7:CG46)</f>
        <v>35.299000000000007</v>
      </c>
      <c r="DY46" s="14">
        <f>SUM(CH$7:CH46)</f>
        <v>18.906000000000006</v>
      </c>
      <c r="DZ46" s="14">
        <f>SUM(CI$7:CI46)</f>
        <v>18.906000000000006</v>
      </c>
      <c r="EA46" s="14">
        <f>SUM(CJ$7:CJ46)</f>
        <v>8.5999999999999979</v>
      </c>
      <c r="EB46" s="14">
        <f>SUM(CK$7:CK46)</f>
        <v>4.054000000000002</v>
      </c>
      <c r="EC46" s="14">
        <f>SUM(CL$7:CL46)</f>
        <v>10.664000000000001</v>
      </c>
      <c r="ED46" s="14">
        <f>SUM(CM$7:CM46)</f>
        <v>10.664000000000001</v>
      </c>
      <c r="EE46" s="14">
        <f>SUM(CN$7:CN46)</f>
        <v>10.664000000000001</v>
      </c>
      <c r="EF46" s="14">
        <f>SUM(CO$7:CO46)</f>
        <v>4.1039999999999992</v>
      </c>
      <c r="EG46" s="14">
        <f>SUM(CP$7:CP46)</f>
        <v>4.1039999999999992</v>
      </c>
      <c r="EH46" s="14">
        <f>SUM(CQ$7:CQ46)</f>
        <v>4.1039999999999992</v>
      </c>
      <c r="EI46" s="14">
        <f>SUM(CR$7:CR46)</f>
        <v>2.25</v>
      </c>
      <c r="EJ46" s="14">
        <f>SUM(CS$7:CS46)</f>
        <v>2.25</v>
      </c>
      <c r="EK46" s="14">
        <f>SUM(CT$7:CT46)</f>
        <v>12</v>
      </c>
      <c r="EL46" s="14">
        <f>SUM(CU$7:CU46)</f>
        <v>12</v>
      </c>
      <c r="EM46" s="14">
        <f>SUM(CV$7:CV46)</f>
        <v>12</v>
      </c>
      <c r="EN46" s="14">
        <f>SUM(CW$7:CW46)</f>
        <v>4</v>
      </c>
      <c r="EO46" s="14">
        <f>SUM(CX$7:CX46)</f>
        <v>4</v>
      </c>
      <c r="EP46" s="14">
        <f>SUM(CY$7:CY46)</f>
        <v>4</v>
      </c>
      <c r="EQ46" s="14">
        <f>SUM(CZ$7:CZ46)</f>
        <v>3</v>
      </c>
      <c r="ER46" s="14">
        <f>SUM(DA$7:DA46)</f>
        <v>3</v>
      </c>
      <c r="EU46" s="14">
        <f t="shared" si="13"/>
        <v>9</v>
      </c>
      <c r="EV46" s="14">
        <f t="shared" si="14"/>
        <v>12</v>
      </c>
      <c r="EW46" s="14">
        <f t="shared" si="15"/>
        <v>12</v>
      </c>
      <c r="EX46" s="14">
        <f t="shared" si="16"/>
        <v>9</v>
      </c>
      <c r="EY46" s="14">
        <f t="shared" si="17"/>
        <v>7</v>
      </c>
      <c r="EZ46" s="14">
        <f t="shared" si="18"/>
        <v>12</v>
      </c>
      <c r="FA46" s="14">
        <f t="shared" si="19"/>
        <v>12</v>
      </c>
      <c r="FB46" s="14">
        <f t="shared" si="20"/>
        <v>9</v>
      </c>
      <c r="FC46" s="14">
        <f t="shared" si="21"/>
        <v>9</v>
      </c>
      <c r="FD46" s="14">
        <f t="shared" si="22"/>
        <v>7</v>
      </c>
      <c r="FE46" s="14">
        <f t="shared" si="23"/>
        <v>3</v>
      </c>
      <c r="FF46" s="14">
        <f t="shared" si="24"/>
        <v>10</v>
      </c>
      <c r="FG46" s="14">
        <f t="shared" si="25"/>
        <v>10</v>
      </c>
      <c r="FH46" s="14">
        <f t="shared" si="26"/>
        <v>7</v>
      </c>
      <c r="FI46" s="14">
        <f t="shared" si="27"/>
        <v>7</v>
      </c>
      <c r="FJ46" s="14">
        <f t="shared" si="28"/>
        <v>4</v>
      </c>
      <c r="FK46" s="14">
        <f t="shared" si="29"/>
        <v>3</v>
      </c>
      <c r="FL46" s="14">
        <f t="shared" si="30"/>
        <v>3</v>
      </c>
      <c r="FM46" s="14">
        <f t="shared" si="31"/>
        <v>11</v>
      </c>
      <c r="FN46" s="14">
        <f t="shared" si="32"/>
        <v>11</v>
      </c>
      <c r="FO46" s="14">
        <f t="shared" si="33"/>
        <v>8</v>
      </c>
      <c r="FP46" s="14">
        <f t="shared" si="34"/>
        <v>8</v>
      </c>
      <c r="FQ46" s="14">
        <f t="shared" si="35"/>
        <v>5</v>
      </c>
      <c r="FR46" s="14">
        <f t="shared" si="36"/>
        <v>3</v>
      </c>
      <c r="FS46" s="14">
        <f t="shared" si="37"/>
        <v>3</v>
      </c>
      <c r="FT46" s="14">
        <f t="shared" si="38"/>
        <v>12</v>
      </c>
      <c r="FU46" s="14">
        <f t="shared" si="39"/>
        <v>12</v>
      </c>
      <c r="FV46" s="14">
        <f t="shared" si="40"/>
        <v>9</v>
      </c>
      <c r="FW46" s="14">
        <f t="shared" si="41"/>
        <v>9</v>
      </c>
      <c r="FX46" s="14">
        <f t="shared" si="42"/>
        <v>5</v>
      </c>
      <c r="FY46" s="14">
        <f t="shared" si="43"/>
        <v>3</v>
      </c>
      <c r="FZ46" s="14">
        <f t="shared" si="44"/>
        <v>2</v>
      </c>
      <c r="GA46" s="14">
        <f t="shared" si="45"/>
        <v>6</v>
      </c>
      <c r="GB46" s="14">
        <f t="shared" si="46"/>
        <v>6</v>
      </c>
      <c r="GC46" s="14">
        <f t="shared" si="47"/>
        <v>6</v>
      </c>
      <c r="GD46" s="14">
        <f t="shared" si="48"/>
        <v>3</v>
      </c>
      <c r="GE46" s="14">
        <f t="shared" si="49"/>
        <v>3</v>
      </c>
      <c r="GF46" s="14">
        <f t="shared" si="50"/>
        <v>3</v>
      </c>
      <c r="GG46" s="14">
        <f t="shared" si="51"/>
        <v>2</v>
      </c>
      <c r="GH46" s="14">
        <f t="shared" si="52"/>
        <v>2</v>
      </c>
      <c r="GI46" s="14">
        <f t="shared" si="53"/>
        <v>3</v>
      </c>
      <c r="GJ46" s="14">
        <f t="shared" si="54"/>
        <v>7</v>
      </c>
      <c r="GK46" s="14">
        <f t="shared" si="55"/>
        <v>7</v>
      </c>
      <c r="GL46" s="14">
        <f t="shared" si="56"/>
        <v>7</v>
      </c>
      <c r="GM46" s="14">
        <f t="shared" si="57"/>
        <v>3</v>
      </c>
      <c r="GN46" s="14">
        <f t="shared" si="58"/>
        <v>3</v>
      </c>
      <c r="GO46" s="14">
        <f t="shared" si="59"/>
        <v>3</v>
      </c>
      <c r="GP46" s="14">
        <f t="shared" si="60"/>
        <v>3</v>
      </c>
      <c r="GQ46" s="14">
        <f t="shared" si="61"/>
        <v>3</v>
      </c>
      <c r="GT46" s="91">
        <v>40</v>
      </c>
      <c r="GU46" s="14">
        <f t="shared" si="62"/>
        <v>3</v>
      </c>
      <c r="GV46" s="14">
        <f t="shared" si="63"/>
        <v>1606005</v>
      </c>
      <c r="GW46" s="14" t="str">
        <f t="shared" si="64"/>
        <v>神器1-3 : 10级</v>
      </c>
      <c r="GX46" s="14" t="s">
        <v>804</v>
      </c>
      <c r="GY46" s="14">
        <f t="shared" si="65"/>
        <v>10</v>
      </c>
      <c r="GZ46" s="14" t="str">
        <f t="shared" si="66"/>
        <v>神器1-3</v>
      </c>
      <c r="HA46" s="14">
        <f t="shared" si="67"/>
        <v>5</v>
      </c>
    </row>
    <row r="47" spans="14:209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8"/>
        <v>神器7-6</v>
      </c>
      <c r="AD47" s="87">
        <v>41</v>
      </c>
      <c r="AE47" s="87">
        <v>7</v>
      </c>
      <c r="AF47" s="87">
        <v>7</v>
      </c>
      <c r="AG47" s="87" t="str">
        <f t="shared" si="5"/>
        <v>神器7-7</v>
      </c>
      <c r="AH47" s="87">
        <v>4</v>
      </c>
      <c r="AI47" s="87">
        <f t="shared" si="6"/>
        <v>750</v>
      </c>
      <c r="AL47" s="87">
        <v>3</v>
      </c>
      <c r="AM47" s="87">
        <v>2</v>
      </c>
      <c r="AN47" s="87">
        <v>15</v>
      </c>
      <c r="AO47" s="144">
        <f t="shared" si="7"/>
        <v>4415</v>
      </c>
      <c r="AP47" s="144" t="s">
        <v>1222</v>
      </c>
      <c r="AQ47" s="144" t="str">
        <f t="shared" si="8"/>
        <v>神器本-3-困难-3  神器3-3</v>
      </c>
      <c r="AR47" s="87">
        <v>11</v>
      </c>
      <c r="AS47" s="87" t="s">
        <v>320</v>
      </c>
      <c r="AT47" s="87">
        <v>3500</v>
      </c>
      <c r="AU47" s="87">
        <v>1</v>
      </c>
      <c r="AV47" s="87">
        <v>2</v>
      </c>
      <c r="AW47" s="87">
        <f t="shared" si="9"/>
        <v>2</v>
      </c>
      <c r="AX47" s="14">
        <f t="shared" si="10"/>
        <v>0.52500000000000002</v>
      </c>
      <c r="AY47" s="14">
        <f t="shared" si="11"/>
        <v>31.5</v>
      </c>
      <c r="BG47" s="87">
        <v>41</v>
      </c>
      <c r="BH47" s="14">
        <f>INDEX(节奏总表!$CK$4:$CK$63,新神器!BG47)</f>
        <v>133</v>
      </c>
      <c r="BI47" s="14">
        <f t="shared" si="12"/>
        <v>7</v>
      </c>
      <c r="BJ47" s="87">
        <v>3</v>
      </c>
      <c r="BK47" s="87">
        <v>5</v>
      </c>
      <c r="BL47" s="14">
        <f t="shared" ref="BL47:BU56" si="81">SUMIFS($AX$7:$AX$301,$AL$7:$AL$301,"="&amp;$BI47,$AM$7:$AM$301,"="&amp;$BJ47,$AR$7:$AR$301,"="&amp;BL$2)*$BK47</f>
        <v>0</v>
      </c>
      <c r="BM47" s="14">
        <f t="shared" si="81"/>
        <v>0</v>
      </c>
      <c r="BN47" s="14">
        <f t="shared" si="81"/>
        <v>0</v>
      </c>
      <c r="BO47" s="14">
        <f t="shared" si="81"/>
        <v>0</v>
      </c>
      <c r="BP47" s="14">
        <f t="shared" si="81"/>
        <v>0</v>
      </c>
      <c r="BQ47" s="14">
        <f t="shared" si="81"/>
        <v>0</v>
      </c>
      <c r="BR47" s="14">
        <f t="shared" si="81"/>
        <v>0</v>
      </c>
      <c r="BS47" s="14">
        <f t="shared" si="81"/>
        <v>0</v>
      </c>
      <c r="BT47" s="14">
        <f t="shared" si="81"/>
        <v>0.35000000000000003</v>
      </c>
      <c r="BU47" s="14">
        <f t="shared" si="81"/>
        <v>0.35000000000000003</v>
      </c>
      <c r="BV47" s="14">
        <f t="shared" ref="BV47:CE56" si="82">SUMIFS($AX$7:$AX$301,$AL$7:$AL$301,"="&amp;$BI47,$AM$7:$AM$301,"="&amp;$BJ47,$AR$7:$AR$301,"="&amp;BV$2)*$BK47</f>
        <v>0.20699999999999999</v>
      </c>
      <c r="BW47" s="14">
        <f t="shared" si="82"/>
        <v>0.20699999999999999</v>
      </c>
      <c r="BX47" s="14">
        <f t="shared" si="82"/>
        <v>0.13750000000000001</v>
      </c>
      <c r="BY47" s="14">
        <f t="shared" si="82"/>
        <v>6.9000000000000006E-2</v>
      </c>
      <c r="BZ47" s="14">
        <f t="shared" si="82"/>
        <v>0.35000000000000003</v>
      </c>
      <c r="CA47" s="14">
        <f t="shared" si="82"/>
        <v>0.35000000000000003</v>
      </c>
      <c r="CB47" s="14">
        <f t="shared" si="82"/>
        <v>0.20699999999999999</v>
      </c>
      <c r="CC47" s="14">
        <f t="shared" si="82"/>
        <v>0.20699999999999999</v>
      </c>
      <c r="CD47" s="14">
        <f t="shared" si="82"/>
        <v>0.13750000000000001</v>
      </c>
      <c r="CE47" s="14">
        <f t="shared" si="82"/>
        <v>6.9000000000000006E-2</v>
      </c>
      <c r="CF47" s="14">
        <f t="shared" ref="CF47:CO56" si="83">SUMIFS($AX$7:$AX$301,$AL$7:$AL$301,"="&amp;$BI47,$AM$7:$AM$301,"="&amp;$BJ47,$AR$7:$AR$301,"="&amp;CF$2)*$BK47</f>
        <v>0.35000000000000003</v>
      </c>
      <c r="CG47" s="14">
        <f t="shared" si="83"/>
        <v>0.35000000000000003</v>
      </c>
      <c r="CH47" s="14">
        <f t="shared" si="83"/>
        <v>0.20699999999999999</v>
      </c>
      <c r="CI47" s="14">
        <f t="shared" si="83"/>
        <v>0.20699999999999999</v>
      </c>
      <c r="CJ47" s="14">
        <f t="shared" si="83"/>
        <v>0.13750000000000001</v>
      </c>
      <c r="CK47" s="14">
        <f t="shared" si="83"/>
        <v>6.9499999999999992E-2</v>
      </c>
      <c r="CL47" s="14">
        <f t="shared" si="83"/>
        <v>0.20799999999999999</v>
      </c>
      <c r="CM47" s="14">
        <f t="shared" si="83"/>
        <v>0.20799999999999999</v>
      </c>
      <c r="CN47" s="14">
        <f t="shared" si="83"/>
        <v>0.20799999999999999</v>
      </c>
      <c r="CO47" s="14">
        <f t="shared" si="83"/>
        <v>0.13800000000000001</v>
      </c>
      <c r="CP47" s="14">
        <f t="shared" ref="CP47:DA56" si="84">SUMIFS($AX$7:$AX$301,$AL$7:$AL$301,"="&amp;$BI47,$AM$7:$AM$301,"="&amp;$BJ47,$AR$7:$AR$301,"="&amp;CP$2)*$BK47</f>
        <v>0.13800000000000001</v>
      </c>
      <c r="CQ47" s="14">
        <f t="shared" si="84"/>
        <v>0.13800000000000001</v>
      </c>
      <c r="CR47" s="14">
        <f t="shared" si="84"/>
        <v>0</v>
      </c>
      <c r="CS47" s="14">
        <f t="shared" si="84"/>
        <v>0</v>
      </c>
      <c r="CT47" s="14">
        <f t="shared" si="84"/>
        <v>1.5</v>
      </c>
      <c r="CU47" s="14">
        <f t="shared" si="84"/>
        <v>1.5</v>
      </c>
      <c r="CV47" s="14">
        <f t="shared" si="84"/>
        <v>1.5</v>
      </c>
      <c r="CW47" s="14">
        <f t="shared" si="84"/>
        <v>0.5</v>
      </c>
      <c r="CX47" s="14">
        <f t="shared" si="84"/>
        <v>0.5</v>
      </c>
      <c r="CY47" s="14">
        <f t="shared" si="84"/>
        <v>0.5</v>
      </c>
      <c r="CZ47" s="14">
        <f t="shared" si="84"/>
        <v>0.375</v>
      </c>
      <c r="DA47" s="14">
        <f t="shared" si="84"/>
        <v>0.375</v>
      </c>
      <c r="DC47" s="14">
        <f>SUM(BL$7:BL47)</f>
        <v>35.749999999999993</v>
      </c>
      <c r="DD47" s="14">
        <f>SUM(BM$7:BM47)</f>
        <v>35.749999999999993</v>
      </c>
      <c r="DE47" s="14">
        <f>SUM(BN$7:BN47)</f>
        <v>20.25</v>
      </c>
      <c r="DF47" s="14">
        <f>SUM(BO$7:BO47)</f>
        <v>36.25</v>
      </c>
      <c r="DG47" s="14">
        <f>SUM(BP$7:BP47)</f>
        <v>36.25</v>
      </c>
      <c r="DH47" s="14">
        <f>SUM(BQ$7:BQ47)</f>
        <v>20.625</v>
      </c>
      <c r="DI47" s="14">
        <f>SUM(BR$7:BR47)</f>
        <v>20.625</v>
      </c>
      <c r="DJ47" s="14">
        <f>SUM(BS$7:BS47)</f>
        <v>13.75</v>
      </c>
      <c r="DK47" s="14">
        <f>SUM(BT$7:BT47)</f>
        <v>25.649000000000008</v>
      </c>
      <c r="DL47" s="14">
        <f>SUM(BU$7:BU47)</f>
        <v>25.649000000000008</v>
      </c>
      <c r="DM47" s="14">
        <f>SUM(BV$7:BV47)</f>
        <v>13.863000000000007</v>
      </c>
      <c r="DN47" s="14">
        <f>SUM(BW$7:BW47)</f>
        <v>13.863000000000007</v>
      </c>
      <c r="DO47" s="14">
        <f>SUM(BX$7:BX47)</f>
        <v>6.7375000000000016</v>
      </c>
      <c r="DP47" s="14">
        <f>SUM(BY$7:BY47)</f>
        <v>3.1309999999999993</v>
      </c>
      <c r="DQ47" s="14">
        <f>SUM(BZ$7:BZ47)</f>
        <v>30.649000000000008</v>
      </c>
      <c r="DR47" s="14">
        <f>SUM(CA$7:CA47)</f>
        <v>30.649000000000008</v>
      </c>
      <c r="DS47" s="14">
        <f>SUM(CB$7:CB47)</f>
        <v>16.488000000000007</v>
      </c>
      <c r="DT47" s="14">
        <f>SUM(CC$7:CC47)</f>
        <v>16.488000000000007</v>
      </c>
      <c r="DU47" s="14">
        <f>SUM(CD$7:CD47)</f>
        <v>7.7375000000000016</v>
      </c>
      <c r="DV47" s="14">
        <f>SUM(CE$7:CE47)</f>
        <v>3.6190000000000007</v>
      </c>
      <c r="DW47" s="14">
        <f>SUM(CF$7:CF47)</f>
        <v>35.649000000000008</v>
      </c>
      <c r="DX47" s="14">
        <f>SUM(CG$7:CG47)</f>
        <v>35.649000000000008</v>
      </c>
      <c r="DY47" s="14">
        <f>SUM(CH$7:CH47)</f>
        <v>19.113000000000007</v>
      </c>
      <c r="DZ47" s="14">
        <f>SUM(CI$7:CI47)</f>
        <v>19.113000000000007</v>
      </c>
      <c r="EA47" s="14">
        <f>SUM(CJ$7:CJ47)</f>
        <v>8.7374999999999972</v>
      </c>
      <c r="EB47" s="14">
        <f>SUM(CK$7:CK47)</f>
        <v>4.1235000000000017</v>
      </c>
      <c r="EC47" s="14">
        <f>SUM(CL$7:CL47)</f>
        <v>10.872000000000002</v>
      </c>
      <c r="ED47" s="14">
        <f>SUM(CM$7:CM47)</f>
        <v>10.872000000000002</v>
      </c>
      <c r="EE47" s="14">
        <f>SUM(CN$7:CN47)</f>
        <v>10.872000000000002</v>
      </c>
      <c r="EF47" s="14">
        <f>SUM(CO$7:CO47)</f>
        <v>4.2419999999999991</v>
      </c>
      <c r="EG47" s="14">
        <f>SUM(CP$7:CP47)</f>
        <v>4.2419999999999991</v>
      </c>
      <c r="EH47" s="14">
        <f>SUM(CQ$7:CQ47)</f>
        <v>4.2419999999999991</v>
      </c>
      <c r="EI47" s="14">
        <f>SUM(CR$7:CR47)</f>
        <v>2.25</v>
      </c>
      <c r="EJ47" s="14">
        <f>SUM(CS$7:CS47)</f>
        <v>2.25</v>
      </c>
      <c r="EK47" s="14">
        <f>SUM(CT$7:CT47)</f>
        <v>13.5</v>
      </c>
      <c r="EL47" s="14">
        <f>SUM(CU$7:CU47)</f>
        <v>13.5</v>
      </c>
      <c r="EM47" s="14">
        <f>SUM(CV$7:CV47)</f>
        <v>13.5</v>
      </c>
      <c r="EN47" s="14">
        <f>SUM(CW$7:CW47)</f>
        <v>4.5</v>
      </c>
      <c r="EO47" s="14">
        <f>SUM(CX$7:CX47)</f>
        <v>4.5</v>
      </c>
      <c r="EP47" s="14">
        <f>SUM(CY$7:CY47)</f>
        <v>4.5</v>
      </c>
      <c r="EQ47" s="14">
        <f>SUM(CZ$7:CZ47)</f>
        <v>3.375</v>
      </c>
      <c r="ER47" s="14">
        <f>SUM(DA$7:DA47)</f>
        <v>3.375</v>
      </c>
      <c r="EU47" s="14">
        <f t="shared" si="13"/>
        <v>9</v>
      </c>
      <c r="EV47" s="14">
        <f t="shared" si="14"/>
        <v>12</v>
      </c>
      <c r="EW47" s="14">
        <f t="shared" si="15"/>
        <v>12</v>
      </c>
      <c r="EX47" s="14">
        <f t="shared" si="16"/>
        <v>9</v>
      </c>
      <c r="EY47" s="14">
        <f t="shared" si="17"/>
        <v>7</v>
      </c>
      <c r="EZ47" s="14">
        <f t="shared" si="18"/>
        <v>12</v>
      </c>
      <c r="FA47" s="14">
        <f t="shared" si="19"/>
        <v>12</v>
      </c>
      <c r="FB47" s="14">
        <f t="shared" si="20"/>
        <v>9</v>
      </c>
      <c r="FC47" s="14">
        <f t="shared" si="21"/>
        <v>9</v>
      </c>
      <c r="FD47" s="14">
        <f t="shared" si="22"/>
        <v>7</v>
      </c>
      <c r="FE47" s="14">
        <f t="shared" si="23"/>
        <v>3</v>
      </c>
      <c r="FF47" s="14">
        <f t="shared" si="24"/>
        <v>10</v>
      </c>
      <c r="FG47" s="14">
        <f t="shared" si="25"/>
        <v>10</v>
      </c>
      <c r="FH47" s="14">
        <f t="shared" si="26"/>
        <v>7</v>
      </c>
      <c r="FI47" s="14">
        <f t="shared" si="27"/>
        <v>7</v>
      </c>
      <c r="FJ47" s="14">
        <f t="shared" si="28"/>
        <v>4</v>
      </c>
      <c r="FK47" s="14">
        <f t="shared" si="29"/>
        <v>3</v>
      </c>
      <c r="FL47" s="14">
        <f t="shared" si="30"/>
        <v>3</v>
      </c>
      <c r="FM47" s="14">
        <f t="shared" si="31"/>
        <v>11</v>
      </c>
      <c r="FN47" s="14">
        <f t="shared" si="32"/>
        <v>11</v>
      </c>
      <c r="FO47" s="14">
        <f t="shared" si="33"/>
        <v>8</v>
      </c>
      <c r="FP47" s="14">
        <f t="shared" si="34"/>
        <v>8</v>
      </c>
      <c r="FQ47" s="14">
        <f t="shared" si="35"/>
        <v>5</v>
      </c>
      <c r="FR47" s="14">
        <f t="shared" si="36"/>
        <v>3</v>
      </c>
      <c r="FS47" s="14">
        <f t="shared" si="37"/>
        <v>3</v>
      </c>
      <c r="FT47" s="14">
        <f t="shared" si="38"/>
        <v>12</v>
      </c>
      <c r="FU47" s="14">
        <f t="shared" si="39"/>
        <v>12</v>
      </c>
      <c r="FV47" s="14">
        <f t="shared" si="40"/>
        <v>9</v>
      </c>
      <c r="FW47" s="14">
        <f t="shared" si="41"/>
        <v>9</v>
      </c>
      <c r="FX47" s="14">
        <f t="shared" si="42"/>
        <v>5</v>
      </c>
      <c r="FY47" s="14">
        <f t="shared" si="43"/>
        <v>3</v>
      </c>
      <c r="FZ47" s="14">
        <f t="shared" si="44"/>
        <v>2</v>
      </c>
      <c r="GA47" s="14">
        <f t="shared" si="45"/>
        <v>6</v>
      </c>
      <c r="GB47" s="14">
        <f t="shared" si="46"/>
        <v>6</v>
      </c>
      <c r="GC47" s="14">
        <f t="shared" si="47"/>
        <v>6</v>
      </c>
      <c r="GD47" s="14">
        <f t="shared" si="48"/>
        <v>3</v>
      </c>
      <c r="GE47" s="14">
        <f t="shared" si="49"/>
        <v>3</v>
      </c>
      <c r="GF47" s="14">
        <f t="shared" si="50"/>
        <v>3</v>
      </c>
      <c r="GG47" s="14">
        <f t="shared" si="51"/>
        <v>2</v>
      </c>
      <c r="GH47" s="14">
        <f t="shared" si="52"/>
        <v>2</v>
      </c>
      <c r="GI47" s="14">
        <f t="shared" si="53"/>
        <v>3</v>
      </c>
      <c r="GJ47" s="14">
        <f t="shared" si="54"/>
        <v>7</v>
      </c>
      <c r="GK47" s="14">
        <f t="shared" si="55"/>
        <v>7</v>
      </c>
      <c r="GL47" s="14">
        <f t="shared" si="56"/>
        <v>7</v>
      </c>
      <c r="GM47" s="14">
        <f t="shared" si="57"/>
        <v>3</v>
      </c>
      <c r="GN47" s="14">
        <f t="shared" si="58"/>
        <v>3</v>
      </c>
      <c r="GO47" s="14">
        <f t="shared" si="59"/>
        <v>3</v>
      </c>
      <c r="GP47" s="14">
        <f t="shared" si="60"/>
        <v>3</v>
      </c>
      <c r="GQ47" s="14">
        <f t="shared" si="61"/>
        <v>3</v>
      </c>
      <c r="GT47" s="91">
        <v>41</v>
      </c>
      <c r="GU47" s="14">
        <f t="shared" si="62"/>
        <v>3</v>
      </c>
      <c r="GV47" s="14">
        <f t="shared" si="63"/>
        <v>1606005</v>
      </c>
      <c r="GW47" s="14" t="str">
        <f t="shared" si="64"/>
        <v>神器1-3 : 11级</v>
      </c>
      <c r="GX47" s="14" t="s">
        <v>804</v>
      </c>
      <c r="GY47" s="14">
        <f t="shared" si="65"/>
        <v>11</v>
      </c>
      <c r="GZ47" s="14" t="str">
        <f t="shared" si="66"/>
        <v>神器1-3</v>
      </c>
      <c r="HA47" s="14">
        <f t="shared" si="67"/>
        <v>5</v>
      </c>
    </row>
    <row r="48" spans="14:209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8"/>
        <v>神器7-7</v>
      </c>
      <c r="AD48" s="87">
        <v>42</v>
      </c>
      <c r="AE48" s="87">
        <v>7</v>
      </c>
      <c r="AF48" s="87">
        <v>8</v>
      </c>
      <c r="AG48" s="87" t="str">
        <f t="shared" si="5"/>
        <v>神器7-8</v>
      </c>
      <c r="AH48" s="87">
        <v>4</v>
      </c>
      <c r="AI48" s="87">
        <f t="shared" si="6"/>
        <v>750</v>
      </c>
      <c r="AL48" s="87">
        <v>3</v>
      </c>
      <c r="AM48" s="87">
        <v>2</v>
      </c>
      <c r="AN48" s="87">
        <v>15</v>
      </c>
      <c r="AO48" s="144">
        <f t="shared" si="7"/>
        <v>4415</v>
      </c>
      <c r="AP48" s="144" t="s">
        <v>1222</v>
      </c>
      <c r="AQ48" s="144" t="str">
        <f t="shared" si="8"/>
        <v>神器本-3-困难-3  神器3-4</v>
      </c>
      <c r="AR48" s="87">
        <v>12</v>
      </c>
      <c r="AS48" s="87" t="s">
        <v>321</v>
      </c>
      <c r="AT48" s="87">
        <v>3500</v>
      </c>
      <c r="AU48" s="87">
        <v>1</v>
      </c>
      <c r="AV48" s="87">
        <v>2</v>
      </c>
      <c r="AW48" s="87">
        <f t="shared" si="9"/>
        <v>2</v>
      </c>
      <c r="AX48" s="14">
        <f t="shared" si="10"/>
        <v>0.52500000000000002</v>
      </c>
      <c r="AY48" s="14">
        <f t="shared" si="11"/>
        <v>31.5</v>
      </c>
      <c r="BG48" s="87">
        <v>42</v>
      </c>
      <c r="BH48" s="14">
        <f>INDEX(节奏总表!$CK$4:$CK$63,新神器!BG48)</f>
        <v>134</v>
      </c>
      <c r="BI48" s="14">
        <f t="shared" si="12"/>
        <v>7</v>
      </c>
      <c r="BJ48" s="87">
        <v>3</v>
      </c>
      <c r="BK48" s="87">
        <v>5</v>
      </c>
      <c r="BL48" s="14">
        <f t="shared" si="81"/>
        <v>0</v>
      </c>
      <c r="BM48" s="14">
        <f t="shared" si="81"/>
        <v>0</v>
      </c>
      <c r="BN48" s="14">
        <f t="shared" si="81"/>
        <v>0</v>
      </c>
      <c r="BO48" s="14">
        <f t="shared" si="81"/>
        <v>0</v>
      </c>
      <c r="BP48" s="14">
        <f t="shared" si="81"/>
        <v>0</v>
      </c>
      <c r="BQ48" s="14">
        <f t="shared" si="81"/>
        <v>0</v>
      </c>
      <c r="BR48" s="14">
        <f t="shared" si="81"/>
        <v>0</v>
      </c>
      <c r="BS48" s="14">
        <f t="shared" si="81"/>
        <v>0</v>
      </c>
      <c r="BT48" s="14">
        <f t="shared" si="81"/>
        <v>0.35000000000000003</v>
      </c>
      <c r="BU48" s="14">
        <f t="shared" si="81"/>
        <v>0.35000000000000003</v>
      </c>
      <c r="BV48" s="14">
        <f t="shared" si="82"/>
        <v>0.20699999999999999</v>
      </c>
      <c r="BW48" s="14">
        <f t="shared" si="82"/>
        <v>0.20699999999999999</v>
      </c>
      <c r="BX48" s="14">
        <f t="shared" si="82"/>
        <v>0.13750000000000001</v>
      </c>
      <c r="BY48" s="14">
        <f t="shared" si="82"/>
        <v>6.9000000000000006E-2</v>
      </c>
      <c r="BZ48" s="14">
        <f t="shared" si="82"/>
        <v>0.35000000000000003</v>
      </c>
      <c r="CA48" s="14">
        <f t="shared" si="82"/>
        <v>0.35000000000000003</v>
      </c>
      <c r="CB48" s="14">
        <f t="shared" si="82"/>
        <v>0.20699999999999999</v>
      </c>
      <c r="CC48" s="14">
        <f t="shared" si="82"/>
        <v>0.20699999999999999</v>
      </c>
      <c r="CD48" s="14">
        <f t="shared" si="82"/>
        <v>0.13750000000000001</v>
      </c>
      <c r="CE48" s="14">
        <f t="shared" si="82"/>
        <v>6.9000000000000006E-2</v>
      </c>
      <c r="CF48" s="14">
        <f t="shared" si="83"/>
        <v>0.35000000000000003</v>
      </c>
      <c r="CG48" s="14">
        <f t="shared" si="83"/>
        <v>0.35000000000000003</v>
      </c>
      <c r="CH48" s="14">
        <f t="shared" si="83"/>
        <v>0.20699999999999999</v>
      </c>
      <c r="CI48" s="14">
        <f t="shared" si="83"/>
        <v>0.20699999999999999</v>
      </c>
      <c r="CJ48" s="14">
        <f t="shared" si="83"/>
        <v>0.13750000000000001</v>
      </c>
      <c r="CK48" s="14">
        <f t="shared" si="83"/>
        <v>6.9499999999999992E-2</v>
      </c>
      <c r="CL48" s="14">
        <f t="shared" si="83"/>
        <v>0.20799999999999999</v>
      </c>
      <c r="CM48" s="14">
        <f t="shared" si="83"/>
        <v>0.20799999999999999</v>
      </c>
      <c r="CN48" s="14">
        <f t="shared" si="83"/>
        <v>0.20799999999999999</v>
      </c>
      <c r="CO48" s="14">
        <f t="shared" si="83"/>
        <v>0.13800000000000001</v>
      </c>
      <c r="CP48" s="14">
        <f t="shared" si="84"/>
        <v>0.13800000000000001</v>
      </c>
      <c r="CQ48" s="14">
        <f t="shared" si="84"/>
        <v>0.13800000000000001</v>
      </c>
      <c r="CR48" s="14">
        <f t="shared" si="84"/>
        <v>0</v>
      </c>
      <c r="CS48" s="14">
        <f t="shared" si="84"/>
        <v>0</v>
      </c>
      <c r="CT48" s="14">
        <f t="shared" si="84"/>
        <v>1.5</v>
      </c>
      <c r="CU48" s="14">
        <f t="shared" si="84"/>
        <v>1.5</v>
      </c>
      <c r="CV48" s="14">
        <f t="shared" si="84"/>
        <v>1.5</v>
      </c>
      <c r="CW48" s="14">
        <f t="shared" si="84"/>
        <v>0.5</v>
      </c>
      <c r="CX48" s="14">
        <f t="shared" si="84"/>
        <v>0.5</v>
      </c>
      <c r="CY48" s="14">
        <f t="shared" si="84"/>
        <v>0.5</v>
      </c>
      <c r="CZ48" s="14">
        <f t="shared" si="84"/>
        <v>0.375</v>
      </c>
      <c r="DA48" s="14">
        <f t="shared" si="84"/>
        <v>0.375</v>
      </c>
      <c r="DC48" s="14">
        <f>SUM(BL$7:BL48)</f>
        <v>35.749999999999993</v>
      </c>
      <c r="DD48" s="14">
        <f>SUM(BM$7:BM48)</f>
        <v>35.749999999999993</v>
      </c>
      <c r="DE48" s="14">
        <f>SUM(BN$7:BN48)</f>
        <v>20.25</v>
      </c>
      <c r="DF48" s="14">
        <f>SUM(BO$7:BO48)</f>
        <v>36.25</v>
      </c>
      <c r="DG48" s="14">
        <f>SUM(BP$7:BP48)</f>
        <v>36.25</v>
      </c>
      <c r="DH48" s="14">
        <f>SUM(BQ$7:BQ48)</f>
        <v>20.625</v>
      </c>
      <c r="DI48" s="14">
        <f>SUM(BR$7:BR48)</f>
        <v>20.625</v>
      </c>
      <c r="DJ48" s="14">
        <f>SUM(BS$7:BS48)</f>
        <v>13.75</v>
      </c>
      <c r="DK48" s="14">
        <f>SUM(BT$7:BT48)</f>
        <v>25.999000000000009</v>
      </c>
      <c r="DL48" s="14">
        <f>SUM(BU$7:BU48)</f>
        <v>25.999000000000009</v>
      </c>
      <c r="DM48" s="14">
        <f>SUM(BV$7:BV48)</f>
        <v>14.070000000000007</v>
      </c>
      <c r="DN48" s="14">
        <f>SUM(BW$7:BW48)</f>
        <v>14.070000000000007</v>
      </c>
      <c r="DO48" s="14">
        <f>SUM(BX$7:BX48)</f>
        <v>6.8750000000000018</v>
      </c>
      <c r="DP48" s="14">
        <f>SUM(BY$7:BY48)</f>
        <v>3.1999999999999993</v>
      </c>
      <c r="DQ48" s="14">
        <f>SUM(BZ$7:BZ48)</f>
        <v>30.999000000000009</v>
      </c>
      <c r="DR48" s="14">
        <f>SUM(CA$7:CA48)</f>
        <v>30.999000000000009</v>
      </c>
      <c r="DS48" s="14">
        <f>SUM(CB$7:CB48)</f>
        <v>16.695000000000007</v>
      </c>
      <c r="DT48" s="14">
        <f>SUM(CC$7:CC48)</f>
        <v>16.695000000000007</v>
      </c>
      <c r="DU48" s="14">
        <f>SUM(CD$7:CD48)</f>
        <v>7.8750000000000018</v>
      </c>
      <c r="DV48" s="14">
        <f>SUM(CE$7:CE48)</f>
        <v>3.6880000000000006</v>
      </c>
      <c r="DW48" s="14">
        <f>SUM(CF$7:CF48)</f>
        <v>35.999000000000009</v>
      </c>
      <c r="DX48" s="14">
        <f>SUM(CG$7:CG48)</f>
        <v>35.999000000000009</v>
      </c>
      <c r="DY48" s="14">
        <f>SUM(CH$7:CH48)</f>
        <v>19.320000000000007</v>
      </c>
      <c r="DZ48" s="14">
        <f>SUM(CI$7:CI48)</f>
        <v>19.320000000000007</v>
      </c>
      <c r="EA48" s="14">
        <f>SUM(CJ$7:CJ48)</f>
        <v>8.8749999999999964</v>
      </c>
      <c r="EB48" s="14">
        <f>SUM(CK$7:CK48)</f>
        <v>4.1930000000000014</v>
      </c>
      <c r="EC48" s="14">
        <f>SUM(CL$7:CL48)</f>
        <v>11.080000000000002</v>
      </c>
      <c r="ED48" s="14">
        <f>SUM(CM$7:CM48)</f>
        <v>11.080000000000002</v>
      </c>
      <c r="EE48" s="14">
        <f>SUM(CN$7:CN48)</f>
        <v>11.080000000000002</v>
      </c>
      <c r="EF48" s="14">
        <f>SUM(CO$7:CO48)</f>
        <v>4.379999999999999</v>
      </c>
      <c r="EG48" s="14">
        <f>SUM(CP$7:CP48)</f>
        <v>4.379999999999999</v>
      </c>
      <c r="EH48" s="14">
        <f>SUM(CQ$7:CQ48)</f>
        <v>4.379999999999999</v>
      </c>
      <c r="EI48" s="14">
        <f>SUM(CR$7:CR48)</f>
        <v>2.25</v>
      </c>
      <c r="EJ48" s="14">
        <f>SUM(CS$7:CS48)</f>
        <v>2.25</v>
      </c>
      <c r="EK48" s="14">
        <f>SUM(CT$7:CT48)</f>
        <v>15</v>
      </c>
      <c r="EL48" s="14">
        <f>SUM(CU$7:CU48)</f>
        <v>15</v>
      </c>
      <c r="EM48" s="14">
        <f>SUM(CV$7:CV48)</f>
        <v>15</v>
      </c>
      <c r="EN48" s="14">
        <f>SUM(CW$7:CW48)</f>
        <v>5</v>
      </c>
      <c r="EO48" s="14">
        <f>SUM(CX$7:CX48)</f>
        <v>5</v>
      </c>
      <c r="EP48" s="14">
        <f>SUM(CY$7:CY48)</f>
        <v>5</v>
      </c>
      <c r="EQ48" s="14">
        <f>SUM(CZ$7:CZ48)</f>
        <v>3.75</v>
      </c>
      <c r="ER48" s="14">
        <f>SUM(DA$7:DA48)</f>
        <v>3.75</v>
      </c>
      <c r="EU48" s="14">
        <f t="shared" si="13"/>
        <v>9</v>
      </c>
      <c r="EV48" s="14">
        <f t="shared" si="14"/>
        <v>12</v>
      </c>
      <c r="EW48" s="14">
        <f t="shared" si="15"/>
        <v>12</v>
      </c>
      <c r="EX48" s="14">
        <f t="shared" si="16"/>
        <v>9</v>
      </c>
      <c r="EY48" s="14">
        <f t="shared" si="17"/>
        <v>7</v>
      </c>
      <c r="EZ48" s="14">
        <f t="shared" si="18"/>
        <v>12</v>
      </c>
      <c r="FA48" s="14">
        <f t="shared" si="19"/>
        <v>12</v>
      </c>
      <c r="FB48" s="14">
        <f t="shared" si="20"/>
        <v>9</v>
      </c>
      <c r="FC48" s="14">
        <f t="shared" si="21"/>
        <v>9</v>
      </c>
      <c r="FD48" s="14">
        <f t="shared" si="22"/>
        <v>7</v>
      </c>
      <c r="FE48" s="14">
        <f t="shared" si="23"/>
        <v>3</v>
      </c>
      <c r="FF48" s="14">
        <f t="shared" si="24"/>
        <v>10</v>
      </c>
      <c r="FG48" s="14">
        <f t="shared" si="25"/>
        <v>10</v>
      </c>
      <c r="FH48" s="14">
        <f t="shared" si="26"/>
        <v>7</v>
      </c>
      <c r="FI48" s="14">
        <f t="shared" si="27"/>
        <v>7</v>
      </c>
      <c r="FJ48" s="14">
        <f t="shared" si="28"/>
        <v>4</v>
      </c>
      <c r="FK48" s="14">
        <f t="shared" si="29"/>
        <v>3</v>
      </c>
      <c r="FL48" s="14">
        <f t="shared" si="30"/>
        <v>3</v>
      </c>
      <c r="FM48" s="14">
        <f t="shared" si="31"/>
        <v>11</v>
      </c>
      <c r="FN48" s="14">
        <f t="shared" si="32"/>
        <v>11</v>
      </c>
      <c r="FO48" s="14">
        <f t="shared" si="33"/>
        <v>8</v>
      </c>
      <c r="FP48" s="14">
        <f t="shared" si="34"/>
        <v>8</v>
      </c>
      <c r="FQ48" s="14">
        <f t="shared" si="35"/>
        <v>5</v>
      </c>
      <c r="FR48" s="14">
        <f t="shared" si="36"/>
        <v>3</v>
      </c>
      <c r="FS48" s="14">
        <f t="shared" si="37"/>
        <v>3</v>
      </c>
      <c r="FT48" s="14">
        <f t="shared" si="38"/>
        <v>12</v>
      </c>
      <c r="FU48" s="14">
        <f t="shared" si="39"/>
        <v>12</v>
      </c>
      <c r="FV48" s="14">
        <f t="shared" si="40"/>
        <v>9</v>
      </c>
      <c r="FW48" s="14">
        <f t="shared" si="41"/>
        <v>9</v>
      </c>
      <c r="FX48" s="14">
        <f t="shared" si="42"/>
        <v>5</v>
      </c>
      <c r="FY48" s="14">
        <f t="shared" si="43"/>
        <v>3</v>
      </c>
      <c r="FZ48" s="14">
        <f t="shared" si="44"/>
        <v>2</v>
      </c>
      <c r="GA48" s="14">
        <f t="shared" si="45"/>
        <v>6</v>
      </c>
      <c r="GB48" s="14">
        <f t="shared" si="46"/>
        <v>6</v>
      </c>
      <c r="GC48" s="14">
        <f t="shared" si="47"/>
        <v>6</v>
      </c>
      <c r="GD48" s="14">
        <f t="shared" si="48"/>
        <v>3</v>
      </c>
      <c r="GE48" s="14">
        <f t="shared" si="49"/>
        <v>3</v>
      </c>
      <c r="GF48" s="14">
        <f t="shared" si="50"/>
        <v>3</v>
      </c>
      <c r="GG48" s="14">
        <f t="shared" si="51"/>
        <v>2</v>
      </c>
      <c r="GH48" s="14">
        <f t="shared" si="52"/>
        <v>2</v>
      </c>
      <c r="GI48" s="14">
        <f t="shared" si="53"/>
        <v>3</v>
      </c>
      <c r="GJ48" s="14">
        <f t="shared" si="54"/>
        <v>8</v>
      </c>
      <c r="GK48" s="14">
        <f t="shared" si="55"/>
        <v>8</v>
      </c>
      <c r="GL48" s="14">
        <f t="shared" si="56"/>
        <v>8</v>
      </c>
      <c r="GM48" s="14">
        <f t="shared" si="57"/>
        <v>4</v>
      </c>
      <c r="GN48" s="14">
        <f t="shared" si="58"/>
        <v>4</v>
      </c>
      <c r="GO48" s="14">
        <f t="shared" si="59"/>
        <v>4</v>
      </c>
      <c r="GP48" s="14">
        <f t="shared" si="60"/>
        <v>3</v>
      </c>
      <c r="GQ48" s="14">
        <f t="shared" si="61"/>
        <v>3</v>
      </c>
      <c r="GT48" s="91">
        <v>42</v>
      </c>
      <c r="GU48" s="14">
        <f t="shared" si="62"/>
        <v>3</v>
      </c>
      <c r="GV48" s="14">
        <f t="shared" si="63"/>
        <v>1606005</v>
      </c>
      <c r="GW48" s="14" t="str">
        <f t="shared" si="64"/>
        <v>神器1-3 : 12级</v>
      </c>
      <c r="GX48" s="14" t="s">
        <v>804</v>
      </c>
      <c r="GY48" s="14">
        <f t="shared" si="65"/>
        <v>12</v>
      </c>
      <c r="GZ48" s="14" t="str">
        <f t="shared" si="66"/>
        <v>神器1-3</v>
      </c>
      <c r="HA48" s="14">
        <f t="shared" si="67"/>
        <v>6</v>
      </c>
    </row>
    <row r="49" spans="14:209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8"/>
        <v>神器7-8</v>
      </c>
      <c r="AL49" s="87">
        <v>3</v>
      </c>
      <c r="AM49" s="87">
        <v>2</v>
      </c>
      <c r="AN49" s="87">
        <v>16</v>
      </c>
      <c r="AO49" s="144">
        <f t="shared" si="7"/>
        <v>4416</v>
      </c>
      <c r="AP49" s="144" t="s">
        <v>1225</v>
      </c>
      <c r="AQ49" s="144" t="str">
        <f t="shared" si="8"/>
        <v>神器本-3-困难-4  神器3-5</v>
      </c>
      <c r="AR49" s="87">
        <v>13</v>
      </c>
      <c r="AS49" s="87" t="s">
        <v>322</v>
      </c>
      <c r="AT49" s="87">
        <v>2000</v>
      </c>
      <c r="AU49" s="87">
        <v>1</v>
      </c>
      <c r="AV49" s="87">
        <v>1</v>
      </c>
      <c r="AW49" s="87">
        <f t="shared" si="9"/>
        <v>3</v>
      </c>
      <c r="AX49" s="14">
        <f t="shared" si="10"/>
        <v>0.2</v>
      </c>
      <c r="AY49" s="14">
        <f t="shared" si="11"/>
        <v>28</v>
      </c>
      <c r="BG49" s="87">
        <v>43</v>
      </c>
      <c r="BH49" s="14">
        <f>INDEX(节奏总表!$CK$4:$CK$63,新神器!BG49)</f>
        <v>135</v>
      </c>
      <c r="BI49" s="14">
        <f t="shared" si="12"/>
        <v>7</v>
      </c>
      <c r="BJ49" s="87">
        <v>3</v>
      </c>
      <c r="BK49" s="87">
        <v>5</v>
      </c>
      <c r="BL49" s="14">
        <f t="shared" si="81"/>
        <v>0</v>
      </c>
      <c r="BM49" s="14">
        <f t="shared" si="81"/>
        <v>0</v>
      </c>
      <c r="BN49" s="14">
        <f t="shared" si="81"/>
        <v>0</v>
      </c>
      <c r="BO49" s="14">
        <f t="shared" si="81"/>
        <v>0</v>
      </c>
      <c r="BP49" s="14">
        <f t="shared" si="81"/>
        <v>0</v>
      </c>
      <c r="BQ49" s="14">
        <f t="shared" si="81"/>
        <v>0</v>
      </c>
      <c r="BR49" s="14">
        <f t="shared" si="81"/>
        <v>0</v>
      </c>
      <c r="BS49" s="14">
        <f t="shared" si="81"/>
        <v>0</v>
      </c>
      <c r="BT49" s="14">
        <f t="shared" si="81"/>
        <v>0.35000000000000003</v>
      </c>
      <c r="BU49" s="14">
        <f t="shared" si="81"/>
        <v>0.35000000000000003</v>
      </c>
      <c r="BV49" s="14">
        <f t="shared" si="82"/>
        <v>0.20699999999999999</v>
      </c>
      <c r="BW49" s="14">
        <f t="shared" si="82"/>
        <v>0.20699999999999999</v>
      </c>
      <c r="BX49" s="14">
        <f t="shared" si="82"/>
        <v>0.13750000000000001</v>
      </c>
      <c r="BY49" s="14">
        <f t="shared" si="82"/>
        <v>6.9000000000000006E-2</v>
      </c>
      <c r="BZ49" s="14">
        <f t="shared" si="82"/>
        <v>0.35000000000000003</v>
      </c>
      <c r="CA49" s="14">
        <f t="shared" si="82"/>
        <v>0.35000000000000003</v>
      </c>
      <c r="CB49" s="14">
        <f t="shared" si="82"/>
        <v>0.20699999999999999</v>
      </c>
      <c r="CC49" s="14">
        <f t="shared" si="82"/>
        <v>0.20699999999999999</v>
      </c>
      <c r="CD49" s="14">
        <f t="shared" si="82"/>
        <v>0.13750000000000001</v>
      </c>
      <c r="CE49" s="14">
        <f t="shared" si="82"/>
        <v>6.9000000000000006E-2</v>
      </c>
      <c r="CF49" s="14">
        <f t="shared" si="83"/>
        <v>0.35000000000000003</v>
      </c>
      <c r="CG49" s="14">
        <f t="shared" si="83"/>
        <v>0.35000000000000003</v>
      </c>
      <c r="CH49" s="14">
        <f t="shared" si="83"/>
        <v>0.20699999999999999</v>
      </c>
      <c r="CI49" s="14">
        <f t="shared" si="83"/>
        <v>0.20699999999999999</v>
      </c>
      <c r="CJ49" s="14">
        <f t="shared" si="83"/>
        <v>0.13750000000000001</v>
      </c>
      <c r="CK49" s="14">
        <f t="shared" si="83"/>
        <v>6.9499999999999992E-2</v>
      </c>
      <c r="CL49" s="14">
        <f t="shared" si="83"/>
        <v>0.20799999999999999</v>
      </c>
      <c r="CM49" s="14">
        <f t="shared" si="83"/>
        <v>0.20799999999999999</v>
      </c>
      <c r="CN49" s="14">
        <f t="shared" si="83"/>
        <v>0.20799999999999999</v>
      </c>
      <c r="CO49" s="14">
        <f t="shared" si="83"/>
        <v>0.13800000000000001</v>
      </c>
      <c r="CP49" s="14">
        <f t="shared" si="84"/>
        <v>0.13800000000000001</v>
      </c>
      <c r="CQ49" s="14">
        <f t="shared" si="84"/>
        <v>0.13800000000000001</v>
      </c>
      <c r="CR49" s="14">
        <f t="shared" si="84"/>
        <v>0</v>
      </c>
      <c r="CS49" s="14">
        <f t="shared" si="84"/>
        <v>0</v>
      </c>
      <c r="CT49" s="14">
        <f t="shared" si="84"/>
        <v>1.5</v>
      </c>
      <c r="CU49" s="14">
        <f t="shared" si="84"/>
        <v>1.5</v>
      </c>
      <c r="CV49" s="14">
        <f t="shared" si="84"/>
        <v>1.5</v>
      </c>
      <c r="CW49" s="14">
        <f t="shared" si="84"/>
        <v>0.5</v>
      </c>
      <c r="CX49" s="14">
        <f t="shared" si="84"/>
        <v>0.5</v>
      </c>
      <c r="CY49" s="14">
        <f t="shared" si="84"/>
        <v>0.5</v>
      </c>
      <c r="CZ49" s="14">
        <f t="shared" si="84"/>
        <v>0.375</v>
      </c>
      <c r="DA49" s="14">
        <f t="shared" si="84"/>
        <v>0.375</v>
      </c>
      <c r="DC49" s="14">
        <f>SUM(BL$7:BL49)</f>
        <v>35.749999999999993</v>
      </c>
      <c r="DD49" s="14">
        <f>SUM(BM$7:BM49)</f>
        <v>35.749999999999993</v>
      </c>
      <c r="DE49" s="14">
        <f>SUM(BN$7:BN49)</f>
        <v>20.25</v>
      </c>
      <c r="DF49" s="14">
        <f>SUM(BO$7:BO49)</f>
        <v>36.25</v>
      </c>
      <c r="DG49" s="14">
        <f>SUM(BP$7:BP49)</f>
        <v>36.25</v>
      </c>
      <c r="DH49" s="14">
        <f>SUM(BQ$7:BQ49)</f>
        <v>20.625</v>
      </c>
      <c r="DI49" s="14">
        <f>SUM(BR$7:BR49)</f>
        <v>20.625</v>
      </c>
      <c r="DJ49" s="14">
        <f>SUM(BS$7:BS49)</f>
        <v>13.75</v>
      </c>
      <c r="DK49" s="14">
        <f>SUM(BT$7:BT49)</f>
        <v>26.349000000000011</v>
      </c>
      <c r="DL49" s="14">
        <f>SUM(BU$7:BU49)</f>
        <v>26.349000000000011</v>
      </c>
      <c r="DM49" s="14">
        <f>SUM(BV$7:BV49)</f>
        <v>14.277000000000008</v>
      </c>
      <c r="DN49" s="14">
        <f>SUM(BW$7:BW49)</f>
        <v>14.277000000000008</v>
      </c>
      <c r="DO49" s="14">
        <f>SUM(BX$7:BX49)</f>
        <v>7.012500000000002</v>
      </c>
      <c r="DP49" s="14">
        <f>SUM(BY$7:BY49)</f>
        <v>3.2689999999999992</v>
      </c>
      <c r="DQ49" s="14">
        <f>SUM(BZ$7:BZ49)</f>
        <v>31.349000000000011</v>
      </c>
      <c r="DR49" s="14">
        <f>SUM(CA$7:CA49)</f>
        <v>31.349000000000011</v>
      </c>
      <c r="DS49" s="14">
        <f>SUM(CB$7:CB49)</f>
        <v>16.902000000000008</v>
      </c>
      <c r="DT49" s="14">
        <f>SUM(CC$7:CC49)</f>
        <v>16.902000000000008</v>
      </c>
      <c r="DU49" s="14">
        <f>SUM(CD$7:CD49)</f>
        <v>8.0125000000000011</v>
      </c>
      <c r="DV49" s="14">
        <f>SUM(CE$7:CE49)</f>
        <v>3.7570000000000006</v>
      </c>
      <c r="DW49" s="14">
        <f>SUM(CF$7:CF49)</f>
        <v>36.349000000000011</v>
      </c>
      <c r="DX49" s="14">
        <f>SUM(CG$7:CG49)</f>
        <v>36.349000000000011</v>
      </c>
      <c r="DY49" s="14">
        <f>SUM(CH$7:CH49)</f>
        <v>19.527000000000008</v>
      </c>
      <c r="DZ49" s="14">
        <f>SUM(CI$7:CI49)</f>
        <v>19.527000000000008</v>
      </c>
      <c r="EA49" s="14">
        <f>SUM(CJ$7:CJ49)</f>
        <v>9.0124999999999957</v>
      </c>
      <c r="EB49" s="14">
        <f>SUM(CK$7:CK49)</f>
        <v>4.2625000000000011</v>
      </c>
      <c r="EC49" s="14">
        <f>SUM(CL$7:CL49)</f>
        <v>11.288000000000002</v>
      </c>
      <c r="ED49" s="14">
        <f>SUM(CM$7:CM49)</f>
        <v>11.288000000000002</v>
      </c>
      <c r="EE49" s="14">
        <f>SUM(CN$7:CN49)</f>
        <v>11.288000000000002</v>
      </c>
      <c r="EF49" s="14">
        <f>SUM(CO$7:CO49)</f>
        <v>4.5179999999999989</v>
      </c>
      <c r="EG49" s="14">
        <f>SUM(CP$7:CP49)</f>
        <v>4.5179999999999989</v>
      </c>
      <c r="EH49" s="14">
        <f>SUM(CQ$7:CQ49)</f>
        <v>4.5179999999999989</v>
      </c>
      <c r="EI49" s="14">
        <f>SUM(CR$7:CR49)</f>
        <v>2.25</v>
      </c>
      <c r="EJ49" s="14">
        <f>SUM(CS$7:CS49)</f>
        <v>2.25</v>
      </c>
      <c r="EK49" s="14">
        <f>SUM(CT$7:CT49)</f>
        <v>16.5</v>
      </c>
      <c r="EL49" s="14">
        <f>SUM(CU$7:CU49)</f>
        <v>16.5</v>
      </c>
      <c r="EM49" s="14">
        <f>SUM(CV$7:CV49)</f>
        <v>16.5</v>
      </c>
      <c r="EN49" s="14">
        <f>SUM(CW$7:CW49)</f>
        <v>5.5</v>
      </c>
      <c r="EO49" s="14">
        <f>SUM(CX$7:CX49)</f>
        <v>5.5</v>
      </c>
      <c r="EP49" s="14">
        <f>SUM(CY$7:CY49)</f>
        <v>5.5</v>
      </c>
      <c r="EQ49" s="14">
        <f>SUM(CZ$7:CZ49)</f>
        <v>4.125</v>
      </c>
      <c r="ER49" s="14">
        <f>SUM(DA$7:DA49)</f>
        <v>4.125</v>
      </c>
      <c r="EU49" s="14">
        <f t="shared" si="13"/>
        <v>9</v>
      </c>
      <c r="EV49" s="14">
        <f t="shared" si="14"/>
        <v>12</v>
      </c>
      <c r="EW49" s="14">
        <f t="shared" si="15"/>
        <v>12</v>
      </c>
      <c r="EX49" s="14">
        <f t="shared" si="16"/>
        <v>9</v>
      </c>
      <c r="EY49" s="14">
        <f t="shared" si="17"/>
        <v>7</v>
      </c>
      <c r="EZ49" s="14">
        <f t="shared" si="18"/>
        <v>12</v>
      </c>
      <c r="FA49" s="14">
        <f t="shared" si="19"/>
        <v>12</v>
      </c>
      <c r="FB49" s="14">
        <f t="shared" si="20"/>
        <v>9</v>
      </c>
      <c r="FC49" s="14">
        <f t="shared" si="21"/>
        <v>9</v>
      </c>
      <c r="FD49" s="14">
        <f t="shared" si="22"/>
        <v>7</v>
      </c>
      <c r="FE49" s="14">
        <f t="shared" si="23"/>
        <v>3</v>
      </c>
      <c r="FF49" s="14">
        <f t="shared" si="24"/>
        <v>10</v>
      </c>
      <c r="FG49" s="14">
        <f t="shared" si="25"/>
        <v>10</v>
      </c>
      <c r="FH49" s="14">
        <f t="shared" si="26"/>
        <v>7</v>
      </c>
      <c r="FI49" s="14">
        <f t="shared" si="27"/>
        <v>7</v>
      </c>
      <c r="FJ49" s="14">
        <f t="shared" si="28"/>
        <v>5</v>
      </c>
      <c r="FK49" s="14">
        <f t="shared" si="29"/>
        <v>3</v>
      </c>
      <c r="FL49" s="14">
        <f t="shared" si="30"/>
        <v>3</v>
      </c>
      <c r="FM49" s="14">
        <f t="shared" si="31"/>
        <v>11</v>
      </c>
      <c r="FN49" s="14">
        <f t="shared" si="32"/>
        <v>11</v>
      </c>
      <c r="FO49" s="14">
        <f t="shared" si="33"/>
        <v>8</v>
      </c>
      <c r="FP49" s="14">
        <f t="shared" si="34"/>
        <v>8</v>
      </c>
      <c r="FQ49" s="14">
        <f t="shared" si="35"/>
        <v>5</v>
      </c>
      <c r="FR49" s="14">
        <f t="shared" si="36"/>
        <v>3</v>
      </c>
      <c r="FS49" s="14">
        <f t="shared" si="37"/>
        <v>3</v>
      </c>
      <c r="FT49" s="14">
        <f t="shared" si="38"/>
        <v>12</v>
      </c>
      <c r="FU49" s="14">
        <f t="shared" si="39"/>
        <v>12</v>
      </c>
      <c r="FV49" s="14">
        <f t="shared" si="40"/>
        <v>9</v>
      </c>
      <c r="FW49" s="14">
        <f t="shared" si="41"/>
        <v>9</v>
      </c>
      <c r="FX49" s="14">
        <f t="shared" si="42"/>
        <v>6</v>
      </c>
      <c r="FY49" s="14">
        <f t="shared" si="43"/>
        <v>3</v>
      </c>
      <c r="FZ49" s="14">
        <f t="shared" si="44"/>
        <v>2</v>
      </c>
      <c r="GA49" s="14">
        <f t="shared" si="45"/>
        <v>6</v>
      </c>
      <c r="GB49" s="14">
        <f t="shared" si="46"/>
        <v>6</v>
      </c>
      <c r="GC49" s="14">
        <f t="shared" si="47"/>
        <v>6</v>
      </c>
      <c r="GD49" s="14">
        <f t="shared" si="48"/>
        <v>3</v>
      </c>
      <c r="GE49" s="14">
        <f t="shared" si="49"/>
        <v>3</v>
      </c>
      <c r="GF49" s="14">
        <f t="shared" si="50"/>
        <v>3</v>
      </c>
      <c r="GG49" s="14">
        <f t="shared" si="51"/>
        <v>2</v>
      </c>
      <c r="GH49" s="14">
        <f t="shared" si="52"/>
        <v>2</v>
      </c>
      <c r="GI49" s="14">
        <f t="shared" si="53"/>
        <v>3</v>
      </c>
      <c r="GJ49" s="14">
        <f t="shared" si="54"/>
        <v>8</v>
      </c>
      <c r="GK49" s="14">
        <f t="shared" si="55"/>
        <v>8</v>
      </c>
      <c r="GL49" s="14">
        <f t="shared" si="56"/>
        <v>8</v>
      </c>
      <c r="GM49" s="14">
        <f t="shared" si="57"/>
        <v>4</v>
      </c>
      <c r="GN49" s="14">
        <f t="shared" si="58"/>
        <v>4</v>
      </c>
      <c r="GO49" s="14">
        <f t="shared" si="59"/>
        <v>4</v>
      </c>
      <c r="GP49" s="14">
        <f t="shared" si="60"/>
        <v>3</v>
      </c>
      <c r="GQ49" s="14">
        <f t="shared" si="61"/>
        <v>3</v>
      </c>
      <c r="GT49" s="91">
        <v>43</v>
      </c>
      <c r="GU49" s="14">
        <f t="shared" si="62"/>
        <v>3</v>
      </c>
      <c r="GV49" s="14">
        <f t="shared" si="63"/>
        <v>1606005</v>
      </c>
      <c r="GW49" s="14" t="str">
        <f t="shared" si="64"/>
        <v>神器1-3 : 13级</v>
      </c>
      <c r="GX49" s="14" t="s">
        <v>804</v>
      </c>
      <c r="GY49" s="14">
        <f t="shared" si="65"/>
        <v>13</v>
      </c>
      <c r="GZ49" s="14" t="str">
        <f t="shared" si="66"/>
        <v>神器1-3</v>
      </c>
      <c r="HA49" s="14">
        <f t="shared" si="67"/>
        <v>7</v>
      </c>
    </row>
    <row r="50" spans="14:209" ht="16.5" x14ac:dyDescent="0.2">
      <c r="AL50" s="87">
        <v>3</v>
      </c>
      <c r="AM50" s="87">
        <v>3</v>
      </c>
      <c r="AN50" s="87">
        <v>17</v>
      </c>
      <c r="AO50" s="144">
        <f t="shared" si="7"/>
        <v>4417</v>
      </c>
      <c r="AP50" s="144" t="s">
        <v>1226</v>
      </c>
      <c r="AQ50" s="144" t="str">
        <f t="shared" si="8"/>
        <v>神器本-3-噩梦-1  神器1-1</v>
      </c>
      <c r="AR50" s="87">
        <v>1</v>
      </c>
      <c r="AS50" s="87" t="s">
        <v>310</v>
      </c>
      <c r="AT50" s="87">
        <v>1500</v>
      </c>
      <c r="AU50" s="87">
        <v>1</v>
      </c>
      <c r="AV50" s="87">
        <v>1</v>
      </c>
      <c r="AW50" s="87">
        <f t="shared" si="9"/>
        <v>1</v>
      </c>
      <c r="AX50" s="14">
        <f t="shared" si="10"/>
        <v>0.15</v>
      </c>
      <c r="AY50" s="14">
        <f t="shared" si="11"/>
        <v>1.5</v>
      </c>
      <c r="BG50" s="87">
        <v>44</v>
      </c>
      <c r="BH50" s="14">
        <f>INDEX(节奏总表!$CK$4:$CK$63,新神器!BG50)</f>
        <v>136</v>
      </c>
      <c r="BI50" s="14">
        <f t="shared" si="12"/>
        <v>7</v>
      </c>
      <c r="BJ50" s="87">
        <v>3</v>
      </c>
      <c r="BK50" s="87">
        <v>5</v>
      </c>
      <c r="BL50" s="14">
        <f t="shared" si="81"/>
        <v>0</v>
      </c>
      <c r="BM50" s="14">
        <f t="shared" si="81"/>
        <v>0</v>
      </c>
      <c r="BN50" s="14">
        <f t="shared" si="81"/>
        <v>0</v>
      </c>
      <c r="BO50" s="14">
        <f t="shared" si="81"/>
        <v>0</v>
      </c>
      <c r="BP50" s="14">
        <f t="shared" si="81"/>
        <v>0</v>
      </c>
      <c r="BQ50" s="14">
        <f t="shared" si="81"/>
        <v>0</v>
      </c>
      <c r="BR50" s="14">
        <f t="shared" si="81"/>
        <v>0</v>
      </c>
      <c r="BS50" s="14">
        <f t="shared" si="81"/>
        <v>0</v>
      </c>
      <c r="BT50" s="14">
        <f t="shared" si="81"/>
        <v>0.35000000000000003</v>
      </c>
      <c r="BU50" s="14">
        <f t="shared" si="81"/>
        <v>0.35000000000000003</v>
      </c>
      <c r="BV50" s="14">
        <f t="shared" si="82"/>
        <v>0.20699999999999999</v>
      </c>
      <c r="BW50" s="14">
        <f t="shared" si="82"/>
        <v>0.20699999999999999</v>
      </c>
      <c r="BX50" s="14">
        <f t="shared" si="82"/>
        <v>0.13750000000000001</v>
      </c>
      <c r="BY50" s="14">
        <f t="shared" si="82"/>
        <v>6.9000000000000006E-2</v>
      </c>
      <c r="BZ50" s="14">
        <f t="shared" si="82"/>
        <v>0.35000000000000003</v>
      </c>
      <c r="CA50" s="14">
        <f t="shared" si="82"/>
        <v>0.35000000000000003</v>
      </c>
      <c r="CB50" s="14">
        <f t="shared" si="82"/>
        <v>0.20699999999999999</v>
      </c>
      <c r="CC50" s="14">
        <f t="shared" si="82"/>
        <v>0.20699999999999999</v>
      </c>
      <c r="CD50" s="14">
        <f t="shared" si="82"/>
        <v>0.13750000000000001</v>
      </c>
      <c r="CE50" s="14">
        <f t="shared" si="82"/>
        <v>6.9000000000000006E-2</v>
      </c>
      <c r="CF50" s="14">
        <f t="shared" si="83"/>
        <v>0.35000000000000003</v>
      </c>
      <c r="CG50" s="14">
        <f t="shared" si="83"/>
        <v>0.35000000000000003</v>
      </c>
      <c r="CH50" s="14">
        <f t="shared" si="83"/>
        <v>0.20699999999999999</v>
      </c>
      <c r="CI50" s="14">
        <f t="shared" si="83"/>
        <v>0.20699999999999999</v>
      </c>
      <c r="CJ50" s="14">
        <f t="shared" si="83"/>
        <v>0.13750000000000001</v>
      </c>
      <c r="CK50" s="14">
        <f t="shared" si="83"/>
        <v>6.9499999999999992E-2</v>
      </c>
      <c r="CL50" s="14">
        <f t="shared" si="83"/>
        <v>0.20799999999999999</v>
      </c>
      <c r="CM50" s="14">
        <f t="shared" si="83"/>
        <v>0.20799999999999999</v>
      </c>
      <c r="CN50" s="14">
        <f t="shared" si="83"/>
        <v>0.20799999999999999</v>
      </c>
      <c r="CO50" s="14">
        <f t="shared" si="83"/>
        <v>0.13800000000000001</v>
      </c>
      <c r="CP50" s="14">
        <f t="shared" si="84"/>
        <v>0.13800000000000001</v>
      </c>
      <c r="CQ50" s="14">
        <f t="shared" si="84"/>
        <v>0.13800000000000001</v>
      </c>
      <c r="CR50" s="14">
        <f t="shared" si="84"/>
        <v>0</v>
      </c>
      <c r="CS50" s="14">
        <f t="shared" si="84"/>
        <v>0</v>
      </c>
      <c r="CT50" s="14">
        <f t="shared" si="84"/>
        <v>1.5</v>
      </c>
      <c r="CU50" s="14">
        <f t="shared" si="84"/>
        <v>1.5</v>
      </c>
      <c r="CV50" s="14">
        <f t="shared" si="84"/>
        <v>1.5</v>
      </c>
      <c r="CW50" s="14">
        <f t="shared" si="84"/>
        <v>0.5</v>
      </c>
      <c r="CX50" s="14">
        <f t="shared" si="84"/>
        <v>0.5</v>
      </c>
      <c r="CY50" s="14">
        <f t="shared" si="84"/>
        <v>0.5</v>
      </c>
      <c r="CZ50" s="14">
        <f t="shared" si="84"/>
        <v>0.375</v>
      </c>
      <c r="DA50" s="14">
        <f t="shared" si="84"/>
        <v>0.375</v>
      </c>
      <c r="DC50" s="14">
        <f>SUM(BL$7:BL50)</f>
        <v>35.749999999999993</v>
      </c>
      <c r="DD50" s="14">
        <f>SUM(BM$7:BM50)</f>
        <v>35.749999999999993</v>
      </c>
      <c r="DE50" s="14">
        <f>SUM(BN$7:BN50)</f>
        <v>20.25</v>
      </c>
      <c r="DF50" s="14">
        <f>SUM(BO$7:BO50)</f>
        <v>36.25</v>
      </c>
      <c r="DG50" s="14">
        <f>SUM(BP$7:BP50)</f>
        <v>36.25</v>
      </c>
      <c r="DH50" s="14">
        <f>SUM(BQ$7:BQ50)</f>
        <v>20.625</v>
      </c>
      <c r="DI50" s="14">
        <f>SUM(BR$7:BR50)</f>
        <v>20.625</v>
      </c>
      <c r="DJ50" s="14">
        <f>SUM(BS$7:BS50)</f>
        <v>13.75</v>
      </c>
      <c r="DK50" s="14">
        <f>SUM(BT$7:BT50)</f>
        <v>26.699000000000012</v>
      </c>
      <c r="DL50" s="14">
        <f>SUM(BU$7:BU50)</f>
        <v>26.699000000000012</v>
      </c>
      <c r="DM50" s="14">
        <f>SUM(BV$7:BV50)</f>
        <v>14.484000000000009</v>
      </c>
      <c r="DN50" s="14">
        <f>SUM(BW$7:BW50)</f>
        <v>14.484000000000009</v>
      </c>
      <c r="DO50" s="14">
        <f>SUM(BX$7:BX50)</f>
        <v>7.1500000000000021</v>
      </c>
      <c r="DP50" s="14">
        <f>SUM(BY$7:BY50)</f>
        <v>3.3379999999999992</v>
      </c>
      <c r="DQ50" s="14">
        <f>SUM(BZ$7:BZ50)</f>
        <v>31.699000000000012</v>
      </c>
      <c r="DR50" s="14">
        <f>SUM(CA$7:CA50)</f>
        <v>31.699000000000012</v>
      </c>
      <c r="DS50" s="14">
        <f>SUM(CB$7:CB50)</f>
        <v>17.109000000000009</v>
      </c>
      <c r="DT50" s="14">
        <f>SUM(CC$7:CC50)</f>
        <v>17.109000000000009</v>
      </c>
      <c r="DU50" s="14">
        <f>SUM(CD$7:CD50)</f>
        <v>8.15</v>
      </c>
      <c r="DV50" s="14">
        <f>SUM(CE$7:CE50)</f>
        <v>3.8260000000000005</v>
      </c>
      <c r="DW50" s="14">
        <f>SUM(CF$7:CF50)</f>
        <v>36.699000000000012</v>
      </c>
      <c r="DX50" s="14">
        <f>SUM(CG$7:CG50)</f>
        <v>36.699000000000012</v>
      </c>
      <c r="DY50" s="14">
        <f>SUM(CH$7:CH50)</f>
        <v>19.734000000000009</v>
      </c>
      <c r="DZ50" s="14">
        <f>SUM(CI$7:CI50)</f>
        <v>19.734000000000009</v>
      </c>
      <c r="EA50" s="14">
        <f>SUM(CJ$7:CJ50)</f>
        <v>9.149999999999995</v>
      </c>
      <c r="EB50" s="14">
        <f>SUM(CK$7:CK50)</f>
        <v>4.3320000000000007</v>
      </c>
      <c r="EC50" s="14">
        <f>SUM(CL$7:CL50)</f>
        <v>11.496000000000002</v>
      </c>
      <c r="ED50" s="14">
        <f>SUM(CM$7:CM50)</f>
        <v>11.496000000000002</v>
      </c>
      <c r="EE50" s="14">
        <f>SUM(CN$7:CN50)</f>
        <v>11.496000000000002</v>
      </c>
      <c r="EF50" s="14">
        <f>SUM(CO$7:CO50)</f>
        <v>4.6559999999999988</v>
      </c>
      <c r="EG50" s="14">
        <f>SUM(CP$7:CP50)</f>
        <v>4.6559999999999988</v>
      </c>
      <c r="EH50" s="14">
        <f>SUM(CQ$7:CQ50)</f>
        <v>4.6559999999999988</v>
      </c>
      <c r="EI50" s="14">
        <f>SUM(CR$7:CR50)</f>
        <v>2.25</v>
      </c>
      <c r="EJ50" s="14">
        <f>SUM(CS$7:CS50)</f>
        <v>2.25</v>
      </c>
      <c r="EK50" s="14">
        <f>SUM(CT$7:CT50)</f>
        <v>18</v>
      </c>
      <c r="EL50" s="14">
        <f>SUM(CU$7:CU50)</f>
        <v>18</v>
      </c>
      <c r="EM50" s="14">
        <f>SUM(CV$7:CV50)</f>
        <v>18</v>
      </c>
      <c r="EN50" s="14">
        <f>SUM(CW$7:CW50)</f>
        <v>6</v>
      </c>
      <c r="EO50" s="14">
        <f>SUM(CX$7:CX50)</f>
        <v>6</v>
      </c>
      <c r="EP50" s="14">
        <f>SUM(CY$7:CY50)</f>
        <v>6</v>
      </c>
      <c r="EQ50" s="14">
        <f>SUM(CZ$7:CZ50)</f>
        <v>4.5</v>
      </c>
      <c r="ER50" s="14">
        <f>SUM(DA$7:DA50)</f>
        <v>4.5</v>
      </c>
      <c r="EU50" s="14">
        <f t="shared" si="13"/>
        <v>9</v>
      </c>
      <c r="EV50" s="14">
        <f t="shared" si="14"/>
        <v>12</v>
      </c>
      <c r="EW50" s="14">
        <f t="shared" si="15"/>
        <v>12</v>
      </c>
      <c r="EX50" s="14">
        <f t="shared" si="16"/>
        <v>9</v>
      </c>
      <c r="EY50" s="14">
        <f t="shared" si="17"/>
        <v>7</v>
      </c>
      <c r="EZ50" s="14">
        <f t="shared" si="18"/>
        <v>12</v>
      </c>
      <c r="FA50" s="14">
        <f t="shared" si="19"/>
        <v>12</v>
      </c>
      <c r="FB50" s="14">
        <f t="shared" si="20"/>
        <v>9</v>
      </c>
      <c r="FC50" s="14">
        <f t="shared" si="21"/>
        <v>9</v>
      </c>
      <c r="FD50" s="14">
        <f t="shared" si="22"/>
        <v>7</v>
      </c>
      <c r="FE50" s="14">
        <f t="shared" si="23"/>
        <v>3</v>
      </c>
      <c r="FF50" s="14">
        <f t="shared" si="24"/>
        <v>10</v>
      </c>
      <c r="FG50" s="14">
        <f t="shared" si="25"/>
        <v>10</v>
      </c>
      <c r="FH50" s="14">
        <f t="shared" si="26"/>
        <v>7</v>
      </c>
      <c r="FI50" s="14">
        <f t="shared" si="27"/>
        <v>7</v>
      </c>
      <c r="FJ50" s="14">
        <f t="shared" si="28"/>
        <v>5</v>
      </c>
      <c r="FK50" s="14">
        <f t="shared" si="29"/>
        <v>3</v>
      </c>
      <c r="FL50" s="14">
        <f t="shared" si="30"/>
        <v>3</v>
      </c>
      <c r="FM50" s="14">
        <f t="shared" si="31"/>
        <v>11</v>
      </c>
      <c r="FN50" s="14">
        <f t="shared" si="32"/>
        <v>11</v>
      </c>
      <c r="FO50" s="14">
        <f t="shared" si="33"/>
        <v>8</v>
      </c>
      <c r="FP50" s="14">
        <f t="shared" si="34"/>
        <v>8</v>
      </c>
      <c r="FQ50" s="14">
        <f t="shared" si="35"/>
        <v>5</v>
      </c>
      <c r="FR50" s="14">
        <f t="shared" si="36"/>
        <v>3</v>
      </c>
      <c r="FS50" s="14">
        <f t="shared" si="37"/>
        <v>3</v>
      </c>
      <c r="FT50" s="14">
        <f t="shared" si="38"/>
        <v>12</v>
      </c>
      <c r="FU50" s="14">
        <f t="shared" si="39"/>
        <v>12</v>
      </c>
      <c r="FV50" s="14">
        <f t="shared" si="40"/>
        <v>9</v>
      </c>
      <c r="FW50" s="14">
        <f t="shared" si="41"/>
        <v>9</v>
      </c>
      <c r="FX50" s="14">
        <f t="shared" si="42"/>
        <v>6</v>
      </c>
      <c r="FY50" s="14">
        <f t="shared" si="43"/>
        <v>3</v>
      </c>
      <c r="FZ50" s="14">
        <f t="shared" si="44"/>
        <v>2</v>
      </c>
      <c r="GA50" s="14">
        <f t="shared" si="45"/>
        <v>6</v>
      </c>
      <c r="GB50" s="14">
        <f t="shared" si="46"/>
        <v>6</v>
      </c>
      <c r="GC50" s="14">
        <f t="shared" si="47"/>
        <v>6</v>
      </c>
      <c r="GD50" s="14">
        <f t="shared" si="48"/>
        <v>3</v>
      </c>
      <c r="GE50" s="14">
        <f t="shared" si="49"/>
        <v>3</v>
      </c>
      <c r="GF50" s="14">
        <f t="shared" si="50"/>
        <v>3</v>
      </c>
      <c r="GG50" s="14">
        <f t="shared" si="51"/>
        <v>2</v>
      </c>
      <c r="GH50" s="14">
        <f t="shared" si="52"/>
        <v>2</v>
      </c>
      <c r="GI50" s="14">
        <f t="shared" si="53"/>
        <v>3</v>
      </c>
      <c r="GJ50" s="14">
        <f t="shared" si="54"/>
        <v>9</v>
      </c>
      <c r="GK50" s="14">
        <f t="shared" si="55"/>
        <v>9</v>
      </c>
      <c r="GL50" s="14">
        <f t="shared" si="56"/>
        <v>9</v>
      </c>
      <c r="GM50" s="14">
        <f t="shared" si="57"/>
        <v>4</v>
      </c>
      <c r="GN50" s="14">
        <f t="shared" si="58"/>
        <v>4</v>
      </c>
      <c r="GO50" s="14">
        <f t="shared" si="59"/>
        <v>4</v>
      </c>
      <c r="GP50" s="14">
        <f t="shared" si="60"/>
        <v>3</v>
      </c>
      <c r="GQ50" s="14">
        <f t="shared" si="61"/>
        <v>3</v>
      </c>
      <c r="GT50" s="91">
        <v>44</v>
      </c>
      <c r="GU50" s="14">
        <f t="shared" si="62"/>
        <v>3</v>
      </c>
      <c r="GV50" s="14">
        <f t="shared" si="63"/>
        <v>1606005</v>
      </c>
      <c r="GW50" s="14" t="str">
        <f t="shared" si="64"/>
        <v>神器1-3 : 1级</v>
      </c>
      <c r="GX50" s="14" t="s">
        <v>804</v>
      </c>
      <c r="GY50" s="14">
        <f t="shared" si="65"/>
        <v>14</v>
      </c>
      <c r="GZ50" s="14" t="str">
        <f t="shared" si="66"/>
        <v>神器1-3</v>
      </c>
      <c r="HA50" s="14">
        <f t="shared" si="67"/>
        <v>7</v>
      </c>
    </row>
    <row r="51" spans="14:209" ht="16.5" x14ac:dyDescent="0.2">
      <c r="AL51" s="87">
        <v>3</v>
      </c>
      <c r="AM51" s="87">
        <v>3</v>
      </c>
      <c r="AN51" s="87">
        <v>17</v>
      </c>
      <c r="AO51" s="144">
        <f t="shared" si="7"/>
        <v>4417</v>
      </c>
      <c r="AP51" s="144" t="s">
        <v>1226</v>
      </c>
      <c r="AQ51" s="144" t="str">
        <f t="shared" si="8"/>
        <v>神器本-3-噩梦-1  神器1-2</v>
      </c>
      <c r="AR51" s="87">
        <v>2</v>
      </c>
      <c r="AS51" s="87" t="s">
        <v>311</v>
      </c>
      <c r="AT51" s="87">
        <v>1500</v>
      </c>
      <c r="AU51" s="87">
        <v>1</v>
      </c>
      <c r="AV51" s="87">
        <v>1</v>
      </c>
      <c r="AW51" s="87">
        <f t="shared" si="9"/>
        <v>1</v>
      </c>
      <c r="AX51" s="14">
        <f t="shared" si="10"/>
        <v>0.15</v>
      </c>
      <c r="AY51" s="14">
        <f t="shared" si="11"/>
        <v>1.5</v>
      </c>
      <c r="BG51" s="87">
        <v>45</v>
      </c>
      <c r="BH51" s="14">
        <f>INDEX(节奏总表!$CK$4:$CK$63,新神器!BG51)</f>
        <v>137</v>
      </c>
      <c r="BI51" s="14">
        <f t="shared" si="12"/>
        <v>7</v>
      </c>
      <c r="BJ51" s="87">
        <v>3</v>
      </c>
      <c r="BK51" s="87">
        <v>5</v>
      </c>
      <c r="BL51" s="14">
        <f t="shared" si="81"/>
        <v>0</v>
      </c>
      <c r="BM51" s="14">
        <f t="shared" si="81"/>
        <v>0</v>
      </c>
      <c r="BN51" s="14">
        <f t="shared" si="81"/>
        <v>0</v>
      </c>
      <c r="BO51" s="14">
        <f t="shared" si="81"/>
        <v>0</v>
      </c>
      <c r="BP51" s="14">
        <f t="shared" si="81"/>
        <v>0</v>
      </c>
      <c r="BQ51" s="14">
        <f t="shared" si="81"/>
        <v>0</v>
      </c>
      <c r="BR51" s="14">
        <f t="shared" si="81"/>
        <v>0</v>
      </c>
      <c r="BS51" s="14">
        <f t="shared" si="81"/>
        <v>0</v>
      </c>
      <c r="BT51" s="14">
        <f t="shared" si="81"/>
        <v>0.35000000000000003</v>
      </c>
      <c r="BU51" s="14">
        <f t="shared" si="81"/>
        <v>0.35000000000000003</v>
      </c>
      <c r="BV51" s="14">
        <f t="shared" si="82"/>
        <v>0.20699999999999999</v>
      </c>
      <c r="BW51" s="14">
        <f t="shared" si="82"/>
        <v>0.20699999999999999</v>
      </c>
      <c r="BX51" s="14">
        <f t="shared" si="82"/>
        <v>0.13750000000000001</v>
      </c>
      <c r="BY51" s="14">
        <f t="shared" si="82"/>
        <v>6.9000000000000006E-2</v>
      </c>
      <c r="BZ51" s="14">
        <f t="shared" si="82"/>
        <v>0.35000000000000003</v>
      </c>
      <c r="CA51" s="14">
        <f t="shared" si="82"/>
        <v>0.35000000000000003</v>
      </c>
      <c r="CB51" s="14">
        <f t="shared" si="82"/>
        <v>0.20699999999999999</v>
      </c>
      <c r="CC51" s="14">
        <f t="shared" si="82"/>
        <v>0.20699999999999999</v>
      </c>
      <c r="CD51" s="14">
        <f t="shared" si="82"/>
        <v>0.13750000000000001</v>
      </c>
      <c r="CE51" s="14">
        <f t="shared" si="82"/>
        <v>6.9000000000000006E-2</v>
      </c>
      <c r="CF51" s="14">
        <f t="shared" si="83"/>
        <v>0.35000000000000003</v>
      </c>
      <c r="CG51" s="14">
        <f t="shared" si="83"/>
        <v>0.35000000000000003</v>
      </c>
      <c r="CH51" s="14">
        <f t="shared" si="83"/>
        <v>0.20699999999999999</v>
      </c>
      <c r="CI51" s="14">
        <f t="shared" si="83"/>
        <v>0.20699999999999999</v>
      </c>
      <c r="CJ51" s="14">
        <f t="shared" si="83"/>
        <v>0.13750000000000001</v>
      </c>
      <c r="CK51" s="14">
        <f t="shared" si="83"/>
        <v>6.9499999999999992E-2</v>
      </c>
      <c r="CL51" s="14">
        <f t="shared" si="83"/>
        <v>0.20799999999999999</v>
      </c>
      <c r="CM51" s="14">
        <f t="shared" si="83"/>
        <v>0.20799999999999999</v>
      </c>
      <c r="CN51" s="14">
        <f t="shared" si="83"/>
        <v>0.20799999999999999</v>
      </c>
      <c r="CO51" s="14">
        <f t="shared" si="83"/>
        <v>0.13800000000000001</v>
      </c>
      <c r="CP51" s="14">
        <f t="shared" si="84"/>
        <v>0.13800000000000001</v>
      </c>
      <c r="CQ51" s="14">
        <f t="shared" si="84"/>
        <v>0.13800000000000001</v>
      </c>
      <c r="CR51" s="14">
        <f t="shared" si="84"/>
        <v>0</v>
      </c>
      <c r="CS51" s="14">
        <f t="shared" si="84"/>
        <v>0</v>
      </c>
      <c r="CT51" s="14">
        <f t="shared" si="84"/>
        <v>1.5</v>
      </c>
      <c r="CU51" s="14">
        <f t="shared" si="84"/>
        <v>1.5</v>
      </c>
      <c r="CV51" s="14">
        <f t="shared" si="84"/>
        <v>1.5</v>
      </c>
      <c r="CW51" s="14">
        <f t="shared" si="84"/>
        <v>0.5</v>
      </c>
      <c r="CX51" s="14">
        <f t="shared" si="84"/>
        <v>0.5</v>
      </c>
      <c r="CY51" s="14">
        <f t="shared" si="84"/>
        <v>0.5</v>
      </c>
      <c r="CZ51" s="14">
        <f t="shared" si="84"/>
        <v>0.375</v>
      </c>
      <c r="DA51" s="14">
        <f t="shared" si="84"/>
        <v>0.375</v>
      </c>
      <c r="DC51" s="14">
        <f>SUM(BL$7:BL51)</f>
        <v>35.749999999999993</v>
      </c>
      <c r="DD51" s="14">
        <f>SUM(BM$7:BM51)</f>
        <v>35.749999999999993</v>
      </c>
      <c r="DE51" s="14">
        <f>SUM(BN$7:BN51)</f>
        <v>20.25</v>
      </c>
      <c r="DF51" s="14">
        <f>SUM(BO$7:BO51)</f>
        <v>36.25</v>
      </c>
      <c r="DG51" s="14">
        <f>SUM(BP$7:BP51)</f>
        <v>36.25</v>
      </c>
      <c r="DH51" s="14">
        <f>SUM(BQ$7:BQ51)</f>
        <v>20.625</v>
      </c>
      <c r="DI51" s="14">
        <f>SUM(BR$7:BR51)</f>
        <v>20.625</v>
      </c>
      <c r="DJ51" s="14">
        <f>SUM(BS$7:BS51)</f>
        <v>13.75</v>
      </c>
      <c r="DK51" s="14">
        <f>SUM(BT$7:BT51)</f>
        <v>27.049000000000014</v>
      </c>
      <c r="DL51" s="14">
        <f>SUM(BU$7:BU51)</f>
        <v>27.049000000000014</v>
      </c>
      <c r="DM51" s="14">
        <f>SUM(BV$7:BV51)</f>
        <v>14.69100000000001</v>
      </c>
      <c r="DN51" s="14">
        <f>SUM(BW$7:BW51)</f>
        <v>14.69100000000001</v>
      </c>
      <c r="DO51" s="14">
        <f>SUM(BX$7:BX51)</f>
        <v>7.2875000000000023</v>
      </c>
      <c r="DP51" s="14">
        <f>SUM(BY$7:BY51)</f>
        <v>3.4069999999999991</v>
      </c>
      <c r="DQ51" s="14">
        <f>SUM(BZ$7:BZ51)</f>
        <v>32.049000000000014</v>
      </c>
      <c r="DR51" s="14">
        <f>SUM(CA$7:CA51)</f>
        <v>32.049000000000014</v>
      </c>
      <c r="DS51" s="14">
        <f>SUM(CB$7:CB51)</f>
        <v>17.31600000000001</v>
      </c>
      <c r="DT51" s="14">
        <f>SUM(CC$7:CC51)</f>
        <v>17.31600000000001</v>
      </c>
      <c r="DU51" s="14">
        <f>SUM(CD$7:CD51)</f>
        <v>8.2874999999999996</v>
      </c>
      <c r="DV51" s="14">
        <f>SUM(CE$7:CE51)</f>
        <v>3.8950000000000005</v>
      </c>
      <c r="DW51" s="14">
        <f>SUM(CF$7:CF51)</f>
        <v>37.049000000000014</v>
      </c>
      <c r="DX51" s="14">
        <f>SUM(CG$7:CG51)</f>
        <v>37.049000000000014</v>
      </c>
      <c r="DY51" s="14">
        <f>SUM(CH$7:CH51)</f>
        <v>19.94100000000001</v>
      </c>
      <c r="DZ51" s="14">
        <f>SUM(CI$7:CI51)</f>
        <v>19.94100000000001</v>
      </c>
      <c r="EA51" s="14">
        <f>SUM(CJ$7:CJ51)</f>
        <v>9.2874999999999943</v>
      </c>
      <c r="EB51" s="14">
        <f>SUM(CK$7:CK51)</f>
        <v>4.4015000000000004</v>
      </c>
      <c r="EC51" s="14">
        <f>SUM(CL$7:CL51)</f>
        <v>11.704000000000002</v>
      </c>
      <c r="ED51" s="14">
        <f>SUM(CM$7:CM51)</f>
        <v>11.704000000000002</v>
      </c>
      <c r="EE51" s="14">
        <f>SUM(CN$7:CN51)</f>
        <v>11.704000000000002</v>
      </c>
      <c r="EF51" s="14">
        <f>SUM(CO$7:CO51)</f>
        <v>4.7939999999999987</v>
      </c>
      <c r="EG51" s="14">
        <f>SUM(CP$7:CP51)</f>
        <v>4.7939999999999987</v>
      </c>
      <c r="EH51" s="14">
        <f>SUM(CQ$7:CQ51)</f>
        <v>4.7939999999999987</v>
      </c>
      <c r="EI51" s="14">
        <f>SUM(CR$7:CR51)</f>
        <v>2.25</v>
      </c>
      <c r="EJ51" s="14">
        <f>SUM(CS$7:CS51)</f>
        <v>2.25</v>
      </c>
      <c r="EK51" s="14">
        <f>SUM(CT$7:CT51)</f>
        <v>19.5</v>
      </c>
      <c r="EL51" s="14">
        <f>SUM(CU$7:CU51)</f>
        <v>19.5</v>
      </c>
      <c r="EM51" s="14">
        <f>SUM(CV$7:CV51)</f>
        <v>19.5</v>
      </c>
      <c r="EN51" s="14">
        <f>SUM(CW$7:CW51)</f>
        <v>6.5</v>
      </c>
      <c r="EO51" s="14">
        <f>SUM(CX$7:CX51)</f>
        <v>6.5</v>
      </c>
      <c r="EP51" s="14">
        <f>SUM(CY$7:CY51)</f>
        <v>6.5</v>
      </c>
      <c r="EQ51" s="14">
        <f>SUM(CZ$7:CZ51)</f>
        <v>4.875</v>
      </c>
      <c r="ER51" s="14">
        <f>SUM(DA$7:DA51)</f>
        <v>4.875</v>
      </c>
      <c r="EU51" s="14">
        <f t="shared" si="13"/>
        <v>9</v>
      </c>
      <c r="EV51" s="14">
        <f t="shared" si="14"/>
        <v>12</v>
      </c>
      <c r="EW51" s="14">
        <f t="shared" si="15"/>
        <v>12</v>
      </c>
      <c r="EX51" s="14">
        <f t="shared" si="16"/>
        <v>9</v>
      </c>
      <c r="EY51" s="14">
        <f t="shared" si="17"/>
        <v>7</v>
      </c>
      <c r="EZ51" s="14">
        <f t="shared" si="18"/>
        <v>12</v>
      </c>
      <c r="FA51" s="14">
        <f t="shared" si="19"/>
        <v>12</v>
      </c>
      <c r="FB51" s="14">
        <f t="shared" si="20"/>
        <v>9</v>
      </c>
      <c r="FC51" s="14">
        <f t="shared" si="21"/>
        <v>9</v>
      </c>
      <c r="FD51" s="14">
        <f t="shared" si="22"/>
        <v>7</v>
      </c>
      <c r="FE51" s="14">
        <f t="shared" si="23"/>
        <v>3</v>
      </c>
      <c r="FF51" s="14">
        <f t="shared" si="24"/>
        <v>10</v>
      </c>
      <c r="FG51" s="14">
        <f t="shared" si="25"/>
        <v>10</v>
      </c>
      <c r="FH51" s="14">
        <f t="shared" si="26"/>
        <v>7</v>
      </c>
      <c r="FI51" s="14">
        <f t="shared" si="27"/>
        <v>7</v>
      </c>
      <c r="FJ51" s="14">
        <f t="shared" si="28"/>
        <v>5</v>
      </c>
      <c r="FK51" s="14">
        <f t="shared" si="29"/>
        <v>3</v>
      </c>
      <c r="FL51" s="14">
        <f t="shared" si="30"/>
        <v>3</v>
      </c>
      <c r="FM51" s="14">
        <f t="shared" si="31"/>
        <v>11</v>
      </c>
      <c r="FN51" s="14">
        <f t="shared" si="32"/>
        <v>11</v>
      </c>
      <c r="FO51" s="14">
        <f t="shared" si="33"/>
        <v>8</v>
      </c>
      <c r="FP51" s="14">
        <f t="shared" si="34"/>
        <v>8</v>
      </c>
      <c r="FQ51" s="14">
        <f t="shared" si="35"/>
        <v>5</v>
      </c>
      <c r="FR51" s="14">
        <f t="shared" si="36"/>
        <v>3</v>
      </c>
      <c r="FS51" s="14">
        <f t="shared" si="37"/>
        <v>3</v>
      </c>
      <c r="FT51" s="14">
        <f t="shared" si="38"/>
        <v>12</v>
      </c>
      <c r="FU51" s="14">
        <f t="shared" si="39"/>
        <v>12</v>
      </c>
      <c r="FV51" s="14">
        <f t="shared" si="40"/>
        <v>9</v>
      </c>
      <c r="FW51" s="14">
        <f t="shared" si="41"/>
        <v>9</v>
      </c>
      <c r="FX51" s="14">
        <f t="shared" si="42"/>
        <v>6</v>
      </c>
      <c r="FY51" s="14">
        <f t="shared" si="43"/>
        <v>3</v>
      </c>
      <c r="FZ51" s="14">
        <f t="shared" si="44"/>
        <v>2</v>
      </c>
      <c r="GA51" s="14">
        <f t="shared" si="45"/>
        <v>6</v>
      </c>
      <c r="GB51" s="14">
        <f t="shared" si="46"/>
        <v>6</v>
      </c>
      <c r="GC51" s="14">
        <f t="shared" si="47"/>
        <v>6</v>
      </c>
      <c r="GD51" s="14">
        <f t="shared" si="48"/>
        <v>3</v>
      </c>
      <c r="GE51" s="14">
        <f t="shared" si="49"/>
        <v>3</v>
      </c>
      <c r="GF51" s="14">
        <f t="shared" si="50"/>
        <v>3</v>
      </c>
      <c r="GG51" s="14">
        <f t="shared" si="51"/>
        <v>2</v>
      </c>
      <c r="GH51" s="14">
        <f t="shared" si="52"/>
        <v>2</v>
      </c>
      <c r="GI51" s="14">
        <f t="shared" si="53"/>
        <v>3</v>
      </c>
      <c r="GJ51" s="14">
        <f t="shared" si="54"/>
        <v>9</v>
      </c>
      <c r="GK51" s="14">
        <f t="shared" si="55"/>
        <v>9</v>
      </c>
      <c r="GL51" s="14">
        <f t="shared" si="56"/>
        <v>9</v>
      </c>
      <c r="GM51" s="14">
        <f t="shared" si="57"/>
        <v>4</v>
      </c>
      <c r="GN51" s="14">
        <f t="shared" si="58"/>
        <v>4</v>
      </c>
      <c r="GO51" s="14">
        <f t="shared" si="59"/>
        <v>4</v>
      </c>
      <c r="GP51" s="14">
        <f t="shared" si="60"/>
        <v>3</v>
      </c>
      <c r="GQ51" s="14">
        <f t="shared" si="61"/>
        <v>3</v>
      </c>
      <c r="GT51" s="91">
        <v>45</v>
      </c>
      <c r="GU51" s="14">
        <f t="shared" si="62"/>
        <v>3</v>
      </c>
      <c r="GV51" s="14">
        <f t="shared" si="63"/>
        <v>1606005</v>
      </c>
      <c r="GW51" s="14" t="str">
        <f t="shared" si="64"/>
        <v>神器1-3 : 2级</v>
      </c>
      <c r="GX51" s="14" t="s">
        <v>804</v>
      </c>
      <c r="GY51" s="14">
        <f t="shared" si="65"/>
        <v>15</v>
      </c>
      <c r="GZ51" s="14" t="str">
        <f t="shared" si="66"/>
        <v>神器1-3</v>
      </c>
      <c r="HA51" s="14">
        <f t="shared" si="67"/>
        <v>7</v>
      </c>
    </row>
    <row r="52" spans="14:209" ht="16.5" x14ac:dyDescent="0.2">
      <c r="AL52" s="87">
        <v>3</v>
      </c>
      <c r="AM52" s="87">
        <v>3</v>
      </c>
      <c r="AN52" s="87">
        <v>17</v>
      </c>
      <c r="AO52" s="144">
        <f t="shared" si="7"/>
        <v>4417</v>
      </c>
      <c r="AP52" s="144" t="s">
        <v>1226</v>
      </c>
      <c r="AQ52" s="144" t="str">
        <f t="shared" si="8"/>
        <v>神器本-3-噩梦-1  神器1-3</v>
      </c>
      <c r="AR52" s="87">
        <v>3</v>
      </c>
      <c r="AS52" s="87" t="s">
        <v>312</v>
      </c>
      <c r="AT52" s="87">
        <v>1000</v>
      </c>
      <c r="AU52" s="87">
        <v>1</v>
      </c>
      <c r="AV52" s="87">
        <v>1</v>
      </c>
      <c r="AW52" s="87">
        <f t="shared" si="9"/>
        <v>2</v>
      </c>
      <c r="AX52" s="14">
        <f t="shared" si="10"/>
        <v>0.1</v>
      </c>
      <c r="AY52" s="14">
        <f t="shared" si="11"/>
        <v>3</v>
      </c>
      <c r="BG52" s="87">
        <v>46</v>
      </c>
      <c r="BH52" s="14">
        <f>INDEX(节奏总表!$CK$4:$CK$63,新神器!BG52)</f>
        <v>138</v>
      </c>
      <c r="BI52" s="14">
        <f t="shared" si="12"/>
        <v>7</v>
      </c>
      <c r="BJ52" s="87">
        <v>3</v>
      </c>
      <c r="BK52" s="87">
        <v>5</v>
      </c>
      <c r="BL52" s="14">
        <f t="shared" si="81"/>
        <v>0</v>
      </c>
      <c r="BM52" s="14">
        <f t="shared" si="81"/>
        <v>0</v>
      </c>
      <c r="BN52" s="14">
        <f t="shared" si="81"/>
        <v>0</v>
      </c>
      <c r="BO52" s="14">
        <f t="shared" si="81"/>
        <v>0</v>
      </c>
      <c r="BP52" s="14">
        <f t="shared" si="81"/>
        <v>0</v>
      </c>
      <c r="BQ52" s="14">
        <f t="shared" si="81"/>
        <v>0</v>
      </c>
      <c r="BR52" s="14">
        <f t="shared" si="81"/>
        <v>0</v>
      </c>
      <c r="BS52" s="14">
        <f t="shared" si="81"/>
        <v>0</v>
      </c>
      <c r="BT52" s="14">
        <f t="shared" si="81"/>
        <v>0.35000000000000003</v>
      </c>
      <c r="BU52" s="14">
        <f t="shared" si="81"/>
        <v>0.35000000000000003</v>
      </c>
      <c r="BV52" s="14">
        <f t="shared" si="82"/>
        <v>0.20699999999999999</v>
      </c>
      <c r="BW52" s="14">
        <f t="shared" si="82"/>
        <v>0.20699999999999999</v>
      </c>
      <c r="BX52" s="14">
        <f t="shared" si="82"/>
        <v>0.13750000000000001</v>
      </c>
      <c r="BY52" s="14">
        <f t="shared" si="82"/>
        <v>6.9000000000000006E-2</v>
      </c>
      <c r="BZ52" s="14">
        <f t="shared" si="82"/>
        <v>0.35000000000000003</v>
      </c>
      <c r="CA52" s="14">
        <f t="shared" si="82"/>
        <v>0.35000000000000003</v>
      </c>
      <c r="CB52" s="14">
        <f t="shared" si="82"/>
        <v>0.20699999999999999</v>
      </c>
      <c r="CC52" s="14">
        <f t="shared" si="82"/>
        <v>0.20699999999999999</v>
      </c>
      <c r="CD52" s="14">
        <f t="shared" si="82"/>
        <v>0.13750000000000001</v>
      </c>
      <c r="CE52" s="14">
        <f t="shared" si="82"/>
        <v>6.9000000000000006E-2</v>
      </c>
      <c r="CF52" s="14">
        <f t="shared" si="83"/>
        <v>0.35000000000000003</v>
      </c>
      <c r="CG52" s="14">
        <f t="shared" si="83"/>
        <v>0.35000000000000003</v>
      </c>
      <c r="CH52" s="14">
        <f t="shared" si="83"/>
        <v>0.20699999999999999</v>
      </c>
      <c r="CI52" s="14">
        <f t="shared" si="83"/>
        <v>0.20699999999999999</v>
      </c>
      <c r="CJ52" s="14">
        <f t="shared" si="83"/>
        <v>0.13750000000000001</v>
      </c>
      <c r="CK52" s="14">
        <f t="shared" si="83"/>
        <v>6.9499999999999992E-2</v>
      </c>
      <c r="CL52" s="14">
        <f t="shared" si="83"/>
        <v>0.20799999999999999</v>
      </c>
      <c r="CM52" s="14">
        <f t="shared" si="83"/>
        <v>0.20799999999999999</v>
      </c>
      <c r="CN52" s="14">
        <f t="shared" si="83"/>
        <v>0.20799999999999999</v>
      </c>
      <c r="CO52" s="14">
        <f t="shared" si="83"/>
        <v>0.13800000000000001</v>
      </c>
      <c r="CP52" s="14">
        <f t="shared" si="84"/>
        <v>0.13800000000000001</v>
      </c>
      <c r="CQ52" s="14">
        <f t="shared" si="84"/>
        <v>0.13800000000000001</v>
      </c>
      <c r="CR52" s="14">
        <f t="shared" si="84"/>
        <v>0</v>
      </c>
      <c r="CS52" s="14">
        <f t="shared" si="84"/>
        <v>0</v>
      </c>
      <c r="CT52" s="14">
        <f t="shared" si="84"/>
        <v>1.5</v>
      </c>
      <c r="CU52" s="14">
        <f t="shared" si="84"/>
        <v>1.5</v>
      </c>
      <c r="CV52" s="14">
        <f t="shared" si="84"/>
        <v>1.5</v>
      </c>
      <c r="CW52" s="14">
        <f t="shared" si="84"/>
        <v>0.5</v>
      </c>
      <c r="CX52" s="14">
        <f t="shared" si="84"/>
        <v>0.5</v>
      </c>
      <c r="CY52" s="14">
        <f t="shared" si="84"/>
        <v>0.5</v>
      </c>
      <c r="CZ52" s="14">
        <f t="shared" si="84"/>
        <v>0.375</v>
      </c>
      <c r="DA52" s="14">
        <f t="shared" si="84"/>
        <v>0.375</v>
      </c>
      <c r="DC52" s="14">
        <f>SUM(BL$7:BL52)</f>
        <v>35.749999999999993</v>
      </c>
      <c r="DD52" s="14">
        <f>SUM(BM$7:BM52)</f>
        <v>35.749999999999993</v>
      </c>
      <c r="DE52" s="14">
        <f>SUM(BN$7:BN52)</f>
        <v>20.25</v>
      </c>
      <c r="DF52" s="14">
        <f>SUM(BO$7:BO52)</f>
        <v>36.25</v>
      </c>
      <c r="DG52" s="14">
        <f>SUM(BP$7:BP52)</f>
        <v>36.25</v>
      </c>
      <c r="DH52" s="14">
        <f>SUM(BQ$7:BQ52)</f>
        <v>20.625</v>
      </c>
      <c r="DI52" s="14">
        <f>SUM(BR$7:BR52)</f>
        <v>20.625</v>
      </c>
      <c r="DJ52" s="14">
        <f>SUM(BS$7:BS52)</f>
        <v>13.75</v>
      </c>
      <c r="DK52" s="14">
        <f>SUM(BT$7:BT52)</f>
        <v>27.399000000000015</v>
      </c>
      <c r="DL52" s="14">
        <f>SUM(BU$7:BU52)</f>
        <v>27.399000000000015</v>
      </c>
      <c r="DM52" s="14">
        <f>SUM(BV$7:BV52)</f>
        <v>14.89800000000001</v>
      </c>
      <c r="DN52" s="14">
        <f>SUM(BW$7:BW52)</f>
        <v>14.89800000000001</v>
      </c>
      <c r="DO52" s="14">
        <f>SUM(BX$7:BX52)</f>
        <v>7.4250000000000025</v>
      </c>
      <c r="DP52" s="14">
        <f>SUM(BY$7:BY52)</f>
        <v>3.4759999999999991</v>
      </c>
      <c r="DQ52" s="14">
        <f>SUM(BZ$7:BZ52)</f>
        <v>32.399000000000015</v>
      </c>
      <c r="DR52" s="14">
        <f>SUM(CA$7:CA52)</f>
        <v>32.399000000000015</v>
      </c>
      <c r="DS52" s="14">
        <f>SUM(CB$7:CB52)</f>
        <v>17.52300000000001</v>
      </c>
      <c r="DT52" s="14">
        <f>SUM(CC$7:CC52)</f>
        <v>17.52300000000001</v>
      </c>
      <c r="DU52" s="14">
        <f>SUM(CD$7:CD52)</f>
        <v>8.4249999999999989</v>
      </c>
      <c r="DV52" s="14">
        <f>SUM(CE$7:CE52)</f>
        <v>3.9640000000000004</v>
      </c>
      <c r="DW52" s="14">
        <f>SUM(CF$7:CF52)</f>
        <v>37.399000000000015</v>
      </c>
      <c r="DX52" s="14">
        <f>SUM(CG$7:CG52)</f>
        <v>37.399000000000015</v>
      </c>
      <c r="DY52" s="14">
        <f>SUM(CH$7:CH52)</f>
        <v>20.14800000000001</v>
      </c>
      <c r="DZ52" s="14">
        <f>SUM(CI$7:CI52)</f>
        <v>20.14800000000001</v>
      </c>
      <c r="EA52" s="14">
        <f>SUM(CJ$7:CJ52)</f>
        <v>9.4249999999999936</v>
      </c>
      <c r="EB52" s="14">
        <f>SUM(CK$7:CK52)</f>
        <v>4.4710000000000001</v>
      </c>
      <c r="EC52" s="14">
        <f>SUM(CL$7:CL52)</f>
        <v>11.912000000000003</v>
      </c>
      <c r="ED52" s="14">
        <f>SUM(CM$7:CM52)</f>
        <v>11.912000000000003</v>
      </c>
      <c r="EE52" s="14">
        <f>SUM(CN$7:CN52)</f>
        <v>11.912000000000003</v>
      </c>
      <c r="EF52" s="14">
        <f>SUM(CO$7:CO52)</f>
        <v>4.9319999999999986</v>
      </c>
      <c r="EG52" s="14">
        <f>SUM(CP$7:CP52)</f>
        <v>4.9319999999999986</v>
      </c>
      <c r="EH52" s="14">
        <f>SUM(CQ$7:CQ52)</f>
        <v>4.9319999999999986</v>
      </c>
      <c r="EI52" s="14">
        <f>SUM(CR$7:CR52)</f>
        <v>2.25</v>
      </c>
      <c r="EJ52" s="14">
        <f>SUM(CS$7:CS52)</f>
        <v>2.25</v>
      </c>
      <c r="EK52" s="14">
        <f>SUM(CT$7:CT52)</f>
        <v>21</v>
      </c>
      <c r="EL52" s="14">
        <f>SUM(CU$7:CU52)</f>
        <v>21</v>
      </c>
      <c r="EM52" s="14">
        <f>SUM(CV$7:CV52)</f>
        <v>21</v>
      </c>
      <c r="EN52" s="14">
        <f>SUM(CW$7:CW52)</f>
        <v>7</v>
      </c>
      <c r="EO52" s="14">
        <f>SUM(CX$7:CX52)</f>
        <v>7</v>
      </c>
      <c r="EP52" s="14">
        <f>SUM(CY$7:CY52)</f>
        <v>7</v>
      </c>
      <c r="EQ52" s="14">
        <f>SUM(CZ$7:CZ52)</f>
        <v>5.25</v>
      </c>
      <c r="ER52" s="14">
        <f>SUM(DA$7:DA52)</f>
        <v>5.25</v>
      </c>
      <c r="EU52" s="14">
        <f t="shared" si="13"/>
        <v>9</v>
      </c>
      <c r="EV52" s="14">
        <f t="shared" si="14"/>
        <v>12</v>
      </c>
      <c r="EW52" s="14">
        <f t="shared" si="15"/>
        <v>12</v>
      </c>
      <c r="EX52" s="14">
        <f t="shared" si="16"/>
        <v>9</v>
      </c>
      <c r="EY52" s="14">
        <f t="shared" si="17"/>
        <v>7</v>
      </c>
      <c r="EZ52" s="14">
        <f t="shared" si="18"/>
        <v>12</v>
      </c>
      <c r="FA52" s="14">
        <f t="shared" si="19"/>
        <v>12</v>
      </c>
      <c r="FB52" s="14">
        <f t="shared" si="20"/>
        <v>9</v>
      </c>
      <c r="FC52" s="14">
        <f t="shared" si="21"/>
        <v>9</v>
      </c>
      <c r="FD52" s="14">
        <f t="shared" si="22"/>
        <v>7</v>
      </c>
      <c r="FE52" s="14">
        <f t="shared" si="23"/>
        <v>3</v>
      </c>
      <c r="FF52" s="14">
        <f t="shared" si="24"/>
        <v>10</v>
      </c>
      <c r="FG52" s="14">
        <f t="shared" si="25"/>
        <v>10</v>
      </c>
      <c r="FH52" s="14">
        <f t="shared" si="26"/>
        <v>7</v>
      </c>
      <c r="FI52" s="14">
        <f t="shared" si="27"/>
        <v>7</v>
      </c>
      <c r="FJ52" s="14">
        <f t="shared" si="28"/>
        <v>5</v>
      </c>
      <c r="FK52" s="14">
        <f t="shared" si="29"/>
        <v>3</v>
      </c>
      <c r="FL52" s="14">
        <f t="shared" si="30"/>
        <v>3</v>
      </c>
      <c r="FM52" s="14">
        <f t="shared" si="31"/>
        <v>11</v>
      </c>
      <c r="FN52" s="14">
        <f t="shared" si="32"/>
        <v>11</v>
      </c>
      <c r="FO52" s="14">
        <f t="shared" si="33"/>
        <v>8</v>
      </c>
      <c r="FP52" s="14">
        <f t="shared" si="34"/>
        <v>8</v>
      </c>
      <c r="FQ52" s="14">
        <f t="shared" si="35"/>
        <v>5</v>
      </c>
      <c r="FR52" s="14">
        <f t="shared" si="36"/>
        <v>3</v>
      </c>
      <c r="FS52" s="14">
        <f t="shared" si="37"/>
        <v>3</v>
      </c>
      <c r="FT52" s="14">
        <f t="shared" si="38"/>
        <v>12</v>
      </c>
      <c r="FU52" s="14">
        <f t="shared" si="39"/>
        <v>12</v>
      </c>
      <c r="FV52" s="14">
        <f t="shared" si="40"/>
        <v>9</v>
      </c>
      <c r="FW52" s="14">
        <f t="shared" si="41"/>
        <v>9</v>
      </c>
      <c r="FX52" s="14">
        <f t="shared" si="42"/>
        <v>6</v>
      </c>
      <c r="FY52" s="14">
        <f t="shared" si="43"/>
        <v>3</v>
      </c>
      <c r="FZ52" s="14">
        <f t="shared" si="44"/>
        <v>2</v>
      </c>
      <c r="GA52" s="14">
        <f t="shared" si="45"/>
        <v>6</v>
      </c>
      <c r="GB52" s="14">
        <f t="shared" si="46"/>
        <v>6</v>
      </c>
      <c r="GC52" s="14">
        <f t="shared" si="47"/>
        <v>6</v>
      </c>
      <c r="GD52" s="14">
        <f t="shared" si="48"/>
        <v>3</v>
      </c>
      <c r="GE52" s="14">
        <f t="shared" si="49"/>
        <v>3</v>
      </c>
      <c r="GF52" s="14">
        <f t="shared" si="50"/>
        <v>3</v>
      </c>
      <c r="GG52" s="14">
        <f t="shared" si="51"/>
        <v>2</v>
      </c>
      <c r="GH52" s="14">
        <f t="shared" si="52"/>
        <v>2</v>
      </c>
      <c r="GI52" s="14">
        <f t="shared" si="53"/>
        <v>4</v>
      </c>
      <c r="GJ52" s="14">
        <f t="shared" si="54"/>
        <v>9</v>
      </c>
      <c r="GK52" s="14">
        <f t="shared" si="55"/>
        <v>9</v>
      </c>
      <c r="GL52" s="14">
        <f t="shared" si="56"/>
        <v>9</v>
      </c>
      <c r="GM52" s="14">
        <f t="shared" si="57"/>
        <v>5</v>
      </c>
      <c r="GN52" s="14">
        <f t="shared" si="58"/>
        <v>5</v>
      </c>
      <c r="GO52" s="14">
        <f t="shared" si="59"/>
        <v>5</v>
      </c>
      <c r="GP52" s="14">
        <f t="shared" si="60"/>
        <v>4</v>
      </c>
      <c r="GQ52" s="14">
        <f t="shared" si="61"/>
        <v>4</v>
      </c>
      <c r="GT52" s="91">
        <v>46</v>
      </c>
      <c r="GU52" s="14">
        <f t="shared" si="62"/>
        <v>4</v>
      </c>
      <c r="GV52" s="14">
        <f t="shared" si="63"/>
        <v>1606006</v>
      </c>
      <c r="GW52" s="14" t="str">
        <f t="shared" si="64"/>
        <v>神器2-1 : 3级</v>
      </c>
      <c r="GX52" s="14" t="s">
        <v>804</v>
      </c>
      <c r="GY52" s="14">
        <f t="shared" si="65"/>
        <v>1</v>
      </c>
      <c r="GZ52" s="14" t="str">
        <f t="shared" si="66"/>
        <v>神器2-1</v>
      </c>
      <c r="HA52" s="14">
        <f t="shared" si="67"/>
        <v>1</v>
      </c>
    </row>
    <row r="53" spans="14:209" ht="16.5" x14ac:dyDescent="0.2">
      <c r="AL53" s="87">
        <v>3</v>
      </c>
      <c r="AM53" s="87">
        <v>3</v>
      </c>
      <c r="AN53" s="87">
        <v>17</v>
      </c>
      <c r="AO53" s="144">
        <f t="shared" si="7"/>
        <v>4417</v>
      </c>
      <c r="AP53" s="144" t="s">
        <v>1226</v>
      </c>
      <c r="AQ53" s="144" t="str">
        <f t="shared" si="8"/>
        <v>神器本-3-噩梦-1  神器2-1</v>
      </c>
      <c r="AR53" s="87">
        <v>4</v>
      </c>
      <c r="AS53" s="87" t="s">
        <v>313</v>
      </c>
      <c r="AT53" s="87">
        <v>1500</v>
      </c>
      <c r="AU53" s="87">
        <v>1</v>
      </c>
      <c r="AV53" s="87">
        <v>1</v>
      </c>
      <c r="AW53" s="87">
        <f t="shared" si="9"/>
        <v>1</v>
      </c>
      <c r="AX53" s="14">
        <f t="shared" si="10"/>
        <v>0.15</v>
      </c>
      <c r="AY53" s="14">
        <f t="shared" si="11"/>
        <v>2.25</v>
      </c>
      <c r="BG53" s="87">
        <v>47</v>
      </c>
      <c r="BH53" s="14">
        <f>INDEX(节奏总表!$CK$4:$CK$63,新神器!BG53)</f>
        <v>139</v>
      </c>
      <c r="BI53" s="14">
        <f t="shared" si="12"/>
        <v>7</v>
      </c>
      <c r="BJ53" s="87">
        <v>3</v>
      </c>
      <c r="BK53" s="87">
        <v>5</v>
      </c>
      <c r="BL53" s="14">
        <f t="shared" si="81"/>
        <v>0</v>
      </c>
      <c r="BM53" s="14">
        <f t="shared" si="81"/>
        <v>0</v>
      </c>
      <c r="BN53" s="14">
        <f t="shared" si="81"/>
        <v>0</v>
      </c>
      <c r="BO53" s="14">
        <f t="shared" si="81"/>
        <v>0</v>
      </c>
      <c r="BP53" s="14">
        <f t="shared" si="81"/>
        <v>0</v>
      </c>
      <c r="BQ53" s="14">
        <f t="shared" si="81"/>
        <v>0</v>
      </c>
      <c r="BR53" s="14">
        <f t="shared" si="81"/>
        <v>0</v>
      </c>
      <c r="BS53" s="14">
        <f t="shared" si="81"/>
        <v>0</v>
      </c>
      <c r="BT53" s="14">
        <f t="shared" si="81"/>
        <v>0.35000000000000003</v>
      </c>
      <c r="BU53" s="14">
        <f t="shared" si="81"/>
        <v>0.35000000000000003</v>
      </c>
      <c r="BV53" s="14">
        <f t="shared" si="82"/>
        <v>0.20699999999999999</v>
      </c>
      <c r="BW53" s="14">
        <f t="shared" si="82"/>
        <v>0.20699999999999999</v>
      </c>
      <c r="BX53" s="14">
        <f t="shared" si="82"/>
        <v>0.13750000000000001</v>
      </c>
      <c r="BY53" s="14">
        <f t="shared" si="82"/>
        <v>6.9000000000000006E-2</v>
      </c>
      <c r="BZ53" s="14">
        <f t="shared" si="82"/>
        <v>0.35000000000000003</v>
      </c>
      <c r="CA53" s="14">
        <f t="shared" si="82"/>
        <v>0.35000000000000003</v>
      </c>
      <c r="CB53" s="14">
        <f t="shared" si="82"/>
        <v>0.20699999999999999</v>
      </c>
      <c r="CC53" s="14">
        <f t="shared" si="82"/>
        <v>0.20699999999999999</v>
      </c>
      <c r="CD53" s="14">
        <f t="shared" si="82"/>
        <v>0.13750000000000001</v>
      </c>
      <c r="CE53" s="14">
        <f t="shared" si="82"/>
        <v>6.9000000000000006E-2</v>
      </c>
      <c r="CF53" s="14">
        <f t="shared" si="83"/>
        <v>0.35000000000000003</v>
      </c>
      <c r="CG53" s="14">
        <f t="shared" si="83"/>
        <v>0.35000000000000003</v>
      </c>
      <c r="CH53" s="14">
        <f t="shared" si="83"/>
        <v>0.20699999999999999</v>
      </c>
      <c r="CI53" s="14">
        <f t="shared" si="83"/>
        <v>0.20699999999999999</v>
      </c>
      <c r="CJ53" s="14">
        <f t="shared" si="83"/>
        <v>0.13750000000000001</v>
      </c>
      <c r="CK53" s="14">
        <f t="shared" si="83"/>
        <v>6.9499999999999992E-2</v>
      </c>
      <c r="CL53" s="14">
        <f t="shared" si="83"/>
        <v>0.20799999999999999</v>
      </c>
      <c r="CM53" s="14">
        <f t="shared" si="83"/>
        <v>0.20799999999999999</v>
      </c>
      <c r="CN53" s="14">
        <f t="shared" si="83"/>
        <v>0.20799999999999999</v>
      </c>
      <c r="CO53" s="14">
        <f t="shared" si="83"/>
        <v>0.13800000000000001</v>
      </c>
      <c r="CP53" s="14">
        <f t="shared" si="84"/>
        <v>0.13800000000000001</v>
      </c>
      <c r="CQ53" s="14">
        <f t="shared" si="84"/>
        <v>0.13800000000000001</v>
      </c>
      <c r="CR53" s="14">
        <f t="shared" si="84"/>
        <v>0</v>
      </c>
      <c r="CS53" s="14">
        <f t="shared" si="84"/>
        <v>0</v>
      </c>
      <c r="CT53" s="14">
        <f t="shared" si="84"/>
        <v>1.5</v>
      </c>
      <c r="CU53" s="14">
        <f t="shared" si="84"/>
        <v>1.5</v>
      </c>
      <c r="CV53" s="14">
        <f t="shared" si="84"/>
        <v>1.5</v>
      </c>
      <c r="CW53" s="14">
        <f t="shared" si="84"/>
        <v>0.5</v>
      </c>
      <c r="CX53" s="14">
        <f t="shared" si="84"/>
        <v>0.5</v>
      </c>
      <c r="CY53" s="14">
        <f t="shared" si="84"/>
        <v>0.5</v>
      </c>
      <c r="CZ53" s="14">
        <f t="shared" si="84"/>
        <v>0.375</v>
      </c>
      <c r="DA53" s="14">
        <f t="shared" si="84"/>
        <v>0.375</v>
      </c>
      <c r="DC53" s="14">
        <f>SUM(BL$7:BL53)</f>
        <v>35.749999999999993</v>
      </c>
      <c r="DD53" s="14">
        <f>SUM(BM$7:BM53)</f>
        <v>35.749999999999993</v>
      </c>
      <c r="DE53" s="14">
        <f>SUM(BN$7:BN53)</f>
        <v>20.25</v>
      </c>
      <c r="DF53" s="14">
        <f>SUM(BO$7:BO53)</f>
        <v>36.25</v>
      </c>
      <c r="DG53" s="14">
        <f>SUM(BP$7:BP53)</f>
        <v>36.25</v>
      </c>
      <c r="DH53" s="14">
        <f>SUM(BQ$7:BQ53)</f>
        <v>20.625</v>
      </c>
      <c r="DI53" s="14">
        <f>SUM(BR$7:BR53)</f>
        <v>20.625</v>
      </c>
      <c r="DJ53" s="14">
        <f>SUM(BS$7:BS53)</f>
        <v>13.75</v>
      </c>
      <c r="DK53" s="14">
        <f>SUM(BT$7:BT53)</f>
        <v>27.749000000000017</v>
      </c>
      <c r="DL53" s="14">
        <f>SUM(BU$7:BU53)</f>
        <v>27.749000000000017</v>
      </c>
      <c r="DM53" s="14">
        <f>SUM(BV$7:BV53)</f>
        <v>15.105000000000011</v>
      </c>
      <c r="DN53" s="14">
        <f>SUM(BW$7:BW53)</f>
        <v>15.105000000000011</v>
      </c>
      <c r="DO53" s="14">
        <f>SUM(BX$7:BX53)</f>
        <v>7.5625000000000027</v>
      </c>
      <c r="DP53" s="14">
        <f>SUM(BY$7:BY53)</f>
        <v>3.544999999999999</v>
      </c>
      <c r="DQ53" s="14">
        <f>SUM(BZ$7:BZ53)</f>
        <v>32.749000000000017</v>
      </c>
      <c r="DR53" s="14">
        <f>SUM(CA$7:CA53)</f>
        <v>32.749000000000017</v>
      </c>
      <c r="DS53" s="14">
        <f>SUM(CB$7:CB53)</f>
        <v>17.730000000000011</v>
      </c>
      <c r="DT53" s="14">
        <f>SUM(CC$7:CC53)</f>
        <v>17.730000000000011</v>
      </c>
      <c r="DU53" s="14">
        <f>SUM(CD$7:CD53)</f>
        <v>8.5624999999999982</v>
      </c>
      <c r="DV53" s="14">
        <f>SUM(CE$7:CE53)</f>
        <v>4.0330000000000004</v>
      </c>
      <c r="DW53" s="14">
        <f>SUM(CF$7:CF53)</f>
        <v>37.749000000000017</v>
      </c>
      <c r="DX53" s="14">
        <f>SUM(CG$7:CG53)</f>
        <v>37.749000000000017</v>
      </c>
      <c r="DY53" s="14">
        <f>SUM(CH$7:CH53)</f>
        <v>20.355000000000011</v>
      </c>
      <c r="DZ53" s="14">
        <f>SUM(CI$7:CI53)</f>
        <v>20.355000000000011</v>
      </c>
      <c r="EA53" s="14">
        <f>SUM(CJ$7:CJ53)</f>
        <v>9.5624999999999929</v>
      </c>
      <c r="EB53" s="14">
        <f>SUM(CK$7:CK53)</f>
        <v>4.5404999999999998</v>
      </c>
      <c r="EC53" s="14">
        <f>SUM(CL$7:CL53)</f>
        <v>12.120000000000003</v>
      </c>
      <c r="ED53" s="14">
        <f>SUM(CM$7:CM53)</f>
        <v>12.120000000000003</v>
      </c>
      <c r="EE53" s="14">
        <f>SUM(CN$7:CN53)</f>
        <v>12.120000000000003</v>
      </c>
      <c r="EF53" s="14">
        <f>SUM(CO$7:CO53)</f>
        <v>5.0699999999999985</v>
      </c>
      <c r="EG53" s="14">
        <f>SUM(CP$7:CP53)</f>
        <v>5.0699999999999985</v>
      </c>
      <c r="EH53" s="14">
        <f>SUM(CQ$7:CQ53)</f>
        <v>5.0699999999999985</v>
      </c>
      <c r="EI53" s="14">
        <f>SUM(CR$7:CR53)</f>
        <v>2.25</v>
      </c>
      <c r="EJ53" s="14">
        <f>SUM(CS$7:CS53)</f>
        <v>2.25</v>
      </c>
      <c r="EK53" s="14">
        <f>SUM(CT$7:CT53)</f>
        <v>22.5</v>
      </c>
      <c r="EL53" s="14">
        <f>SUM(CU$7:CU53)</f>
        <v>22.5</v>
      </c>
      <c r="EM53" s="14">
        <f>SUM(CV$7:CV53)</f>
        <v>22.5</v>
      </c>
      <c r="EN53" s="14">
        <f>SUM(CW$7:CW53)</f>
        <v>7.5</v>
      </c>
      <c r="EO53" s="14">
        <f>SUM(CX$7:CX53)</f>
        <v>7.5</v>
      </c>
      <c r="EP53" s="14">
        <f>SUM(CY$7:CY53)</f>
        <v>7.5</v>
      </c>
      <c r="EQ53" s="14">
        <f>SUM(CZ$7:CZ53)</f>
        <v>5.625</v>
      </c>
      <c r="ER53" s="14">
        <f>SUM(DA$7:DA53)</f>
        <v>5.625</v>
      </c>
      <c r="EU53" s="14">
        <f t="shared" si="13"/>
        <v>9</v>
      </c>
      <c r="EV53" s="14">
        <f t="shared" si="14"/>
        <v>12</v>
      </c>
      <c r="EW53" s="14">
        <f t="shared" si="15"/>
        <v>12</v>
      </c>
      <c r="EX53" s="14">
        <f t="shared" si="16"/>
        <v>9</v>
      </c>
      <c r="EY53" s="14">
        <f t="shared" si="17"/>
        <v>7</v>
      </c>
      <c r="EZ53" s="14">
        <f t="shared" si="18"/>
        <v>12</v>
      </c>
      <c r="FA53" s="14">
        <f t="shared" si="19"/>
        <v>12</v>
      </c>
      <c r="FB53" s="14">
        <f t="shared" si="20"/>
        <v>9</v>
      </c>
      <c r="FC53" s="14">
        <f t="shared" si="21"/>
        <v>9</v>
      </c>
      <c r="FD53" s="14">
        <f t="shared" si="22"/>
        <v>7</v>
      </c>
      <c r="FE53" s="14">
        <f t="shared" si="23"/>
        <v>3</v>
      </c>
      <c r="FF53" s="14">
        <f t="shared" si="24"/>
        <v>10</v>
      </c>
      <c r="FG53" s="14">
        <f t="shared" si="25"/>
        <v>10</v>
      </c>
      <c r="FH53" s="14">
        <f t="shared" si="26"/>
        <v>8</v>
      </c>
      <c r="FI53" s="14">
        <f t="shared" si="27"/>
        <v>8</v>
      </c>
      <c r="FJ53" s="14">
        <f t="shared" si="28"/>
        <v>5</v>
      </c>
      <c r="FK53" s="14">
        <f t="shared" si="29"/>
        <v>3</v>
      </c>
      <c r="FL53" s="14">
        <f t="shared" si="30"/>
        <v>3</v>
      </c>
      <c r="FM53" s="14">
        <f t="shared" si="31"/>
        <v>11</v>
      </c>
      <c r="FN53" s="14">
        <f t="shared" si="32"/>
        <v>11</v>
      </c>
      <c r="FO53" s="14">
        <f t="shared" si="33"/>
        <v>8</v>
      </c>
      <c r="FP53" s="14">
        <f t="shared" si="34"/>
        <v>8</v>
      </c>
      <c r="FQ53" s="14">
        <f t="shared" si="35"/>
        <v>5</v>
      </c>
      <c r="FR53" s="14">
        <f t="shared" si="36"/>
        <v>3</v>
      </c>
      <c r="FS53" s="14">
        <f t="shared" si="37"/>
        <v>3</v>
      </c>
      <c r="FT53" s="14">
        <f t="shared" si="38"/>
        <v>12</v>
      </c>
      <c r="FU53" s="14">
        <f t="shared" si="39"/>
        <v>12</v>
      </c>
      <c r="FV53" s="14">
        <f t="shared" si="40"/>
        <v>9</v>
      </c>
      <c r="FW53" s="14">
        <f t="shared" si="41"/>
        <v>9</v>
      </c>
      <c r="FX53" s="14">
        <f t="shared" si="42"/>
        <v>6</v>
      </c>
      <c r="FY53" s="14">
        <f t="shared" si="43"/>
        <v>3</v>
      </c>
      <c r="FZ53" s="14">
        <f t="shared" si="44"/>
        <v>2</v>
      </c>
      <c r="GA53" s="14">
        <f t="shared" si="45"/>
        <v>7</v>
      </c>
      <c r="GB53" s="14">
        <f t="shared" si="46"/>
        <v>7</v>
      </c>
      <c r="GC53" s="14">
        <f t="shared" si="47"/>
        <v>7</v>
      </c>
      <c r="GD53" s="14">
        <f t="shared" si="48"/>
        <v>4</v>
      </c>
      <c r="GE53" s="14">
        <f t="shared" si="49"/>
        <v>4</v>
      </c>
      <c r="GF53" s="14">
        <f t="shared" si="50"/>
        <v>4</v>
      </c>
      <c r="GG53" s="14">
        <f t="shared" si="51"/>
        <v>2</v>
      </c>
      <c r="GH53" s="14">
        <f t="shared" si="52"/>
        <v>2</v>
      </c>
      <c r="GI53" s="14">
        <f t="shared" si="53"/>
        <v>4</v>
      </c>
      <c r="GJ53" s="14">
        <f t="shared" si="54"/>
        <v>9</v>
      </c>
      <c r="GK53" s="14">
        <f t="shared" si="55"/>
        <v>9</v>
      </c>
      <c r="GL53" s="14">
        <f t="shared" si="56"/>
        <v>9</v>
      </c>
      <c r="GM53" s="14">
        <f t="shared" si="57"/>
        <v>5</v>
      </c>
      <c r="GN53" s="14">
        <f t="shared" si="58"/>
        <v>5</v>
      </c>
      <c r="GO53" s="14">
        <f t="shared" si="59"/>
        <v>5</v>
      </c>
      <c r="GP53" s="14">
        <f t="shared" si="60"/>
        <v>4</v>
      </c>
      <c r="GQ53" s="14">
        <f t="shared" si="61"/>
        <v>4</v>
      </c>
      <c r="GT53" s="91">
        <v>47</v>
      </c>
      <c r="GU53" s="14">
        <f t="shared" si="62"/>
        <v>4</v>
      </c>
      <c r="GV53" s="14">
        <f t="shared" si="63"/>
        <v>1606006</v>
      </c>
      <c r="GW53" s="14" t="str">
        <f t="shared" si="64"/>
        <v>神器2-1 : 4级</v>
      </c>
      <c r="GX53" s="14" t="s">
        <v>804</v>
      </c>
      <c r="GY53" s="14">
        <f t="shared" si="65"/>
        <v>2</v>
      </c>
      <c r="GZ53" s="14" t="str">
        <f t="shared" si="66"/>
        <v>神器2-1</v>
      </c>
      <c r="HA53" s="14">
        <f t="shared" si="67"/>
        <v>1</v>
      </c>
    </row>
    <row r="54" spans="14:209" ht="16.5" x14ac:dyDescent="0.2">
      <c r="AL54" s="87">
        <v>3</v>
      </c>
      <c r="AM54" s="87">
        <v>3</v>
      </c>
      <c r="AN54" s="87">
        <v>17</v>
      </c>
      <c r="AO54" s="144">
        <f t="shared" si="7"/>
        <v>4417</v>
      </c>
      <c r="AP54" s="144" t="s">
        <v>1226</v>
      </c>
      <c r="AQ54" s="144" t="str">
        <f t="shared" si="8"/>
        <v>神器本-3-噩梦-1  神器2-2</v>
      </c>
      <c r="AR54" s="87">
        <v>5</v>
      </c>
      <c r="AS54" s="87" t="s">
        <v>314</v>
      </c>
      <c r="AT54" s="87">
        <v>1500</v>
      </c>
      <c r="AU54" s="87">
        <v>1</v>
      </c>
      <c r="AV54" s="87">
        <v>1</v>
      </c>
      <c r="AW54" s="87">
        <f t="shared" si="9"/>
        <v>1</v>
      </c>
      <c r="AX54" s="14">
        <f t="shared" si="10"/>
        <v>0.15</v>
      </c>
      <c r="AY54" s="14">
        <f t="shared" si="11"/>
        <v>2.25</v>
      </c>
      <c r="BG54" s="87">
        <v>48</v>
      </c>
      <c r="BH54" s="14">
        <f>INDEX(节奏总表!$CK$4:$CK$63,新神器!BG54)</f>
        <v>140</v>
      </c>
      <c r="BI54" s="14">
        <f t="shared" si="12"/>
        <v>7</v>
      </c>
      <c r="BJ54" s="87">
        <v>3</v>
      </c>
      <c r="BK54" s="87">
        <v>5</v>
      </c>
      <c r="BL54" s="14">
        <f t="shared" si="81"/>
        <v>0</v>
      </c>
      <c r="BM54" s="14">
        <f t="shared" si="81"/>
        <v>0</v>
      </c>
      <c r="BN54" s="14">
        <f t="shared" si="81"/>
        <v>0</v>
      </c>
      <c r="BO54" s="14">
        <f t="shared" si="81"/>
        <v>0</v>
      </c>
      <c r="BP54" s="14">
        <f t="shared" si="81"/>
        <v>0</v>
      </c>
      <c r="BQ54" s="14">
        <f t="shared" si="81"/>
        <v>0</v>
      </c>
      <c r="BR54" s="14">
        <f t="shared" si="81"/>
        <v>0</v>
      </c>
      <c r="BS54" s="14">
        <f t="shared" si="81"/>
        <v>0</v>
      </c>
      <c r="BT54" s="14">
        <f t="shared" si="81"/>
        <v>0.35000000000000003</v>
      </c>
      <c r="BU54" s="14">
        <f t="shared" si="81"/>
        <v>0.35000000000000003</v>
      </c>
      <c r="BV54" s="14">
        <f t="shared" si="82"/>
        <v>0.20699999999999999</v>
      </c>
      <c r="BW54" s="14">
        <f t="shared" si="82"/>
        <v>0.20699999999999999</v>
      </c>
      <c r="BX54" s="14">
        <f t="shared" si="82"/>
        <v>0.13750000000000001</v>
      </c>
      <c r="BY54" s="14">
        <f t="shared" si="82"/>
        <v>6.9000000000000006E-2</v>
      </c>
      <c r="BZ54" s="14">
        <f t="shared" si="82"/>
        <v>0.35000000000000003</v>
      </c>
      <c r="CA54" s="14">
        <f t="shared" si="82"/>
        <v>0.35000000000000003</v>
      </c>
      <c r="CB54" s="14">
        <f t="shared" si="82"/>
        <v>0.20699999999999999</v>
      </c>
      <c r="CC54" s="14">
        <f t="shared" si="82"/>
        <v>0.20699999999999999</v>
      </c>
      <c r="CD54" s="14">
        <f t="shared" si="82"/>
        <v>0.13750000000000001</v>
      </c>
      <c r="CE54" s="14">
        <f t="shared" si="82"/>
        <v>6.9000000000000006E-2</v>
      </c>
      <c r="CF54" s="14">
        <f t="shared" si="83"/>
        <v>0.35000000000000003</v>
      </c>
      <c r="CG54" s="14">
        <f t="shared" si="83"/>
        <v>0.35000000000000003</v>
      </c>
      <c r="CH54" s="14">
        <f t="shared" si="83"/>
        <v>0.20699999999999999</v>
      </c>
      <c r="CI54" s="14">
        <f t="shared" si="83"/>
        <v>0.20699999999999999</v>
      </c>
      <c r="CJ54" s="14">
        <f t="shared" si="83"/>
        <v>0.13750000000000001</v>
      </c>
      <c r="CK54" s="14">
        <f t="shared" si="83"/>
        <v>6.9499999999999992E-2</v>
      </c>
      <c r="CL54" s="14">
        <f t="shared" si="83"/>
        <v>0.20799999999999999</v>
      </c>
      <c r="CM54" s="14">
        <f t="shared" si="83"/>
        <v>0.20799999999999999</v>
      </c>
      <c r="CN54" s="14">
        <f t="shared" si="83"/>
        <v>0.20799999999999999</v>
      </c>
      <c r="CO54" s="14">
        <f t="shared" si="83"/>
        <v>0.13800000000000001</v>
      </c>
      <c r="CP54" s="14">
        <f t="shared" si="84"/>
        <v>0.13800000000000001</v>
      </c>
      <c r="CQ54" s="14">
        <f t="shared" si="84"/>
        <v>0.13800000000000001</v>
      </c>
      <c r="CR54" s="14">
        <f t="shared" si="84"/>
        <v>0</v>
      </c>
      <c r="CS54" s="14">
        <f t="shared" si="84"/>
        <v>0</v>
      </c>
      <c r="CT54" s="14">
        <f t="shared" si="84"/>
        <v>1.5</v>
      </c>
      <c r="CU54" s="14">
        <f t="shared" si="84"/>
        <v>1.5</v>
      </c>
      <c r="CV54" s="14">
        <f t="shared" si="84"/>
        <v>1.5</v>
      </c>
      <c r="CW54" s="14">
        <f t="shared" si="84"/>
        <v>0.5</v>
      </c>
      <c r="CX54" s="14">
        <f t="shared" si="84"/>
        <v>0.5</v>
      </c>
      <c r="CY54" s="14">
        <f t="shared" si="84"/>
        <v>0.5</v>
      </c>
      <c r="CZ54" s="14">
        <f t="shared" si="84"/>
        <v>0.375</v>
      </c>
      <c r="DA54" s="14">
        <f t="shared" si="84"/>
        <v>0.375</v>
      </c>
      <c r="DC54" s="14">
        <f>SUM(BL$7:BL54)</f>
        <v>35.749999999999993</v>
      </c>
      <c r="DD54" s="14">
        <f>SUM(BM$7:BM54)</f>
        <v>35.749999999999993</v>
      </c>
      <c r="DE54" s="14">
        <f>SUM(BN$7:BN54)</f>
        <v>20.25</v>
      </c>
      <c r="DF54" s="14">
        <f>SUM(BO$7:BO54)</f>
        <v>36.25</v>
      </c>
      <c r="DG54" s="14">
        <f>SUM(BP$7:BP54)</f>
        <v>36.25</v>
      </c>
      <c r="DH54" s="14">
        <f>SUM(BQ$7:BQ54)</f>
        <v>20.625</v>
      </c>
      <c r="DI54" s="14">
        <f>SUM(BR$7:BR54)</f>
        <v>20.625</v>
      </c>
      <c r="DJ54" s="14">
        <f>SUM(BS$7:BS54)</f>
        <v>13.75</v>
      </c>
      <c r="DK54" s="14">
        <f>SUM(BT$7:BT54)</f>
        <v>28.099000000000018</v>
      </c>
      <c r="DL54" s="14">
        <f>SUM(BU$7:BU54)</f>
        <v>28.099000000000018</v>
      </c>
      <c r="DM54" s="14">
        <f>SUM(BV$7:BV54)</f>
        <v>15.312000000000012</v>
      </c>
      <c r="DN54" s="14">
        <f>SUM(BW$7:BW54)</f>
        <v>15.312000000000012</v>
      </c>
      <c r="DO54" s="14">
        <f>SUM(BX$7:BX54)</f>
        <v>7.7000000000000028</v>
      </c>
      <c r="DP54" s="14">
        <f>SUM(BY$7:BY54)</f>
        <v>3.613999999999999</v>
      </c>
      <c r="DQ54" s="14">
        <f>SUM(BZ$7:BZ54)</f>
        <v>33.099000000000018</v>
      </c>
      <c r="DR54" s="14">
        <f>SUM(CA$7:CA54)</f>
        <v>33.099000000000018</v>
      </c>
      <c r="DS54" s="14">
        <f>SUM(CB$7:CB54)</f>
        <v>17.937000000000012</v>
      </c>
      <c r="DT54" s="14">
        <f>SUM(CC$7:CC54)</f>
        <v>17.937000000000012</v>
      </c>
      <c r="DU54" s="14">
        <f>SUM(CD$7:CD54)</f>
        <v>8.6999999999999975</v>
      </c>
      <c r="DV54" s="14">
        <f>SUM(CE$7:CE54)</f>
        <v>4.1020000000000003</v>
      </c>
      <c r="DW54" s="14">
        <f>SUM(CF$7:CF54)</f>
        <v>38.099000000000018</v>
      </c>
      <c r="DX54" s="14">
        <f>SUM(CG$7:CG54)</f>
        <v>38.099000000000018</v>
      </c>
      <c r="DY54" s="14">
        <f>SUM(CH$7:CH54)</f>
        <v>20.562000000000012</v>
      </c>
      <c r="DZ54" s="14">
        <f>SUM(CI$7:CI54)</f>
        <v>20.562000000000012</v>
      </c>
      <c r="EA54" s="14">
        <f>SUM(CJ$7:CJ54)</f>
        <v>9.6999999999999922</v>
      </c>
      <c r="EB54" s="14">
        <f>SUM(CK$7:CK54)</f>
        <v>4.6099999999999994</v>
      </c>
      <c r="EC54" s="14">
        <f>SUM(CL$7:CL54)</f>
        <v>12.328000000000003</v>
      </c>
      <c r="ED54" s="14">
        <f>SUM(CM$7:CM54)</f>
        <v>12.328000000000003</v>
      </c>
      <c r="EE54" s="14">
        <f>SUM(CN$7:CN54)</f>
        <v>12.328000000000003</v>
      </c>
      <c r="EF54" s="14">
        <f>SUM(CO$7:CO54)</f>
        <v>5.2079999999999984</v>
      </c>
      <c r="EG54" s="14">
        <f>SUM(CP$7:CP54)</f>
        <v>5.2079999999999984</v>
      </c>
      <c r="EH54" s="14">
        <f>SUM(CQ$7:CQ54)</f>
        <v>5.2079999999999984</v>
      </c>
      <c r="EI54" s="14">
        <f>SUM(CR$7:CR54)</f>
        <v>2.25</v>
      </c>
      <c r="EJ54" s="14">
        <f>SUM(CS$7:CS54)</f>
        <v>2.25</v>
      </c>
      <c r="EK54" s="14">
        <f>SUM(CT$7:CT54)</f>
        <v>24</v>
      </c>
      <c r="EL54" s="14">
        <f>SUM(CU$7:CU54)</f>
        <v>24</v>
      </c>
      <c r="EM54" s="14">
        <f>SUM(CV$7:CV54)</f>
        <v>24</v>
      </c>
      <c r="EN54" s="14">
        <f>SUM(CW$7:CW54)</f>
        <v>8</v>
      </c>
      <c r="EO54" s="14">
        <f>SUM(CX$7:CX54)</f>
        <v>8</v>
      </c>
      <c r="EP54" s="14">
        <f>SUM(CY$7:CY54)</f>
        <v>8</v>
      </c>
      <c r="EQ54" s="14">
        <f>SUM(CZ$7:CZ54)</f>
        <v>6</v>
      </c>
      <c r="ER54" s="14">
        <f>SUM(DA$7:DA54)</f>
        <v>6</v>
      </c>
      <c r="EU54" s="14">
        <f t="shared" si="13"/>
        <v>9</v>
      </c>
      <c r="EV54" s="14">
        <f t="shared" si="14"/>
        <v>12</v>
      </c>
      <c r="EW54" s="14">
        <f t="shared" si="15"/>
        <v>12</v>
      </c>
      <c r="EX54" s="14">
        <f t="shared" si="16"/>
        <v>9</v>
      </c>
      <c r="EY54" s="14">
        <f t="shared" si="17"/>
        <v>7</v>
      </c>
      <c r="EZ54" s="14">
        <f t="shared" si="18"/>
        <v>12</v>
      </c>
      <c r="FA54" s="14">
        <f t="shared" si="19"/>
        <v>12</v>
      </c>
      <c r="FB54" s="14">
        <f t="shared" si="20"/>
        <v>9</v>
      </c>
      <c r="FC54" s="14">
        <f t="shared" si="21"/>
        <v>9</v>
      </c>
      <c r="FD54" s="14">
        <f t="shared" si="22"/>
        <v>7</v>
      </c>
      <c r="FE54" s="14">
        <f t="shared" si="23"/>
        <v>3</v>
      </c>
      <c r="FF54" s="14">
        <f t="shared" si="24"/>
        <v>11</v>
      </c>
      <c r="FG54" s="14">
        <f t="shared" si="25"/>
        <v>11</v>
      </c>
      <c r="FH54" s="14">
        <f t="shared" si="26"/>
        <v>8</v>
      </c>
      <c r="FI54" s="14">
        <f t="shared" si="27"/>
        <v>8</v>
      </c>
      <c r="FJ54" s="14">
        <f t="shared" si="28"/>
        <v>5</v>
      </c>
      <c r="FK54" s="14">
        <f t="shared" si="29"/>
        <v>3</v>
      </c>
      <c r="FL54" s="14">
        <f t="shared" si="30"/>
        <v>3</v>
      </c>
      <c r="FM54" s="14">
        <f t="shared" si="31"/>
        <v>11</v>
      </c>
      <c r="FN54" s="14">
        <f t="shared" si="32"/>
        <v>11</v>
      </c>
      <c r="FO54" s="14">
        <f t="shared" si="33"/>
        <v>8</v>
      </c>
      <c r="FP54" s="14">
        <f t="shared" si="34"/>
        <v>8</v>
      </c>
      <c r="FQ54" s="14">
        <f t="shared" si="35"/>
        <v>5</v>
      </c>
      <c r="FR54" s="14">
        <f t="shared" si="36"/>
        <v>3</v>
      </c>
      <c r="FS54" s="14">
        <f t="shared" si="37"/>
        <v>3</v>
      </c>
      <c r="FT54" s="14">
        <f t="shared" si="38"/>
        <v>12</v>
      </c>
      <c r="FU54" s="14">
        <f t="shared" si="39"/>
        <v>12</v>
      </c>
      <c r="FV54" s="14">
        <f t="shared" si="40"/>
        <v>9</v>
      </c>
      <c r="FW54" s="14">
        <f t="shared" si="41"/>
        <v>9</v>
      </c>
      <c r="FX54" s="14">
        <f t="shared" si="42"/>
        <v>6</v>
      </c>
      <c r="FY54" s="14">
        <f t="shared" si="43"/>
        <v>3</v>
      </c>
      <c r="FZ54" s="14">
        <f t="shared" si="44"/>
        <v>2</v>
      </c>
      <c r="GA54" s="14">
        <f t="shared" si="45"/>
        <v>7</v>
      </c>
      <c r="GB54" s="14">
        <f t="shared" si="46"/>
        <v>7</v>
      </c>
      <c r="GC54" s="14">
        <f t="shared" si="47"/>
        <v>7</v>
      </c>
      <c r="GD54" s="14">
        <f t="shared" si="48"/>
        <v>4</v>
      </c>
      <c r="GE54" s="14">
        <f t="shared" si="49"/>
        <v>4</v>
      </c>
      <c r="GF54" s="14">
        <f t="shared" si="50"/>
        <v>4</v>
      </c>
      <c r="GG54" s="14">
        <f t="shared" si="51"/>
        <v>2</v>
      </c>
      <c r="GH54" s="14">
        <f t="shared" si="52"/>
        <v>2</v>
      </c>
      <c r="GI54" s="14">
        <f t="shared" si="53"/>
        <v>4</v>
      </c>
      <c r="GJ54" s="14">
        <f t="shared" si="54"/>
        <v>10</v>
      </c>
      <c r="GK54" s="14">
        <f t="shared" si="55"/>
        <v>10</v>
      </c>
      <c r="GL54" s="14">
        <f t="shared" si="56"/>
        <v>10</v>
      </c>
      <c r="GM54" s="14">
        <f t="shared" si="57"/>
        <v>5</v>
      </c>
      <c r="GN54" s="14">
        <f t="shared" si="58"/>
        <v>5</v>
      </c>
      <c r="GO54" s="14">
        <f t="shared" si="59"/>
        <v>5</v>
      </c>
      <c r="GP54" s="14">
        <f t="shared" si="60"/>
        <v>4</v>
      </c>
      <c r="GQ54" s="14">
        <f t="shared" si="61"/>
        <v>4</v>
      </c>
      <c r="GT54" s="91">
        <v>48</v>
      </c>
      <c r="GU54" s="14">
        <f t="shared" si="62"/>
        <v>4</v>
      </c>
      <c r="GV54" s="14">
        <f t="shared" si="63"/>
        <v>1606006</v>
      </c>
      <c r="GW54" s="14" t="str">
        <f t="shared" si="64"/>
        <v>神器2-1 : 5级</v>
      </c>
      <c r="GX54" s="14" t="s">
        <v>804</v>
      </c>
      <c r="GY54" s="14">
        <f t="shared" si="65"/>
        <v>3</v>
      </c>
      <c r="GZ54" s="14" t="str">
        <f t="shared" si="66"/>
        <v>神器2-1</v>
      </c>
      <c r="HA54" s="14">
        <f t="shared" si="67"/>
        <v>1</v>
      </c>
    </row>
    <row r="55" spans="14:209" ht="16.5" x14ac:dyDescent="0.2">
      <c r="AL55" s="87">
        <v>3</v>
      </c>
      <c r="AM55" s="87">
        <v>3</v>
      </c>
      <c r="AN55" s="87">
        <v>17</v>
      </c>
      <c r="AO55" s="144">
        <f t="shared" si="7"/>
        <v>4417</v>
      </c>
      <c r="AP55" s="144" t="s">
        <v>1226</v>
      </c>
      <c r="AQ55" s="144" t="str">
        <f t="shared" si="8"/>
        <v>神器本-3-噩梦-1  神器2-3</v>
      </c>
      <c r="AR55" s="87">
        <v>6</v>
      </c>
      <c r="AS55" s="87" t="s">
        <v>315</v>
      </c>
      <c r="AT55" s="87">
        <v>1000</v>
      </c>
      <c r="AU55" s="87">
        <v>1</v>
      </c>
      <c r="AV55" s="87">
        <v>1</v>
      </c>
      <c r="AW55" s="87">
        <f t="shared" si="9"/>
        <v>2</v>
      </c>
      <c r="AX55" s="14">
        <f t="shared" si="10"/>
        <v>0.1</v>
      </c>
      <c r="AY55" s="14">
        <f t="shared" si="11"/>
        <v>4.5</v>
      </c>
      <c r="BG55" s="87">
        <v>49</v>
      </c>
      <c r="BH55" s="14">
        <f>INDEX(节奏总表!$CK$4:$CK$63,新神器!BG55)</f>
        <v>141</v>
      </c>
      <c r="BI55" s="14">
        <f t="shared" si="12"/>
        <v>7</v>
      </c>
      <c r="BJ55" s="87">
        <v>3</v>
      </c>
      <c r="BK55" s="87">
        <v>5</v>
      </c>
      <c r="BL55" s="14">
        <f t="shared" si="81"/>
        <v>0</v>
      </c>
      <c r="BM55" s="14">
        <f t="shared" si="81"/>
        <v>0</v>
      </c>
      <c r="BN55" s="14">
        <f t="shared" si="81"/>
        <v>0</v>
      </c>
      <c r="BO55" s="14">
        <f t="shared" si="81"/>
        <v>0</v>
      </c>
      <c r="BP55" s="14">
        <f t="shared" si="81"/>
        <v>0</v>
      </c>
      <c r="BQ55" s="14">
        <f t="shared" si="81"/>
        <v>0</v>
      </c>
      <c r="BR55" s="14">
        <f t="shared" si="81"/>
        <v>0</v>
      </c>
      <c r="BS55" s="14">
        <f t="shared" si="81"/>
        <v>0</v>
      </c>
      <c r="BT55" s="14">
        <f t="shared" si="81"/>
        <v>0.35000000000000003</v>
      </c>
      <c r="BU55" s="14">
        <f t="shared" si="81"/>
        <v>0.35000000000000003</v>
      </c>
      <c r="BV55" s="14">
        <f t="shared" si="82"/>
        <v>0.20699999999999999</v>
      </c>
      <c r="BW55" s="14">
        <f t="shared" si="82"/>
        <v>0.20699999999999999</v>
      </c>
      <c r="BX55" s="14">
        <f t="shared" si="82"/>
        <v>0.13750000000000001</v>
      </c>
      <c r="BY55" s="14">
        <f t="shared" si="82"/>
        <v>6.9000000000000006E-2</v>
      </c>
      <c r="BZ55" s="14">
        <f t="shared" si="82"/>
        <v>0.35000000000000003</v>
      </c>
      <c r="CA55" s="14">
        <f t="shared" si="82"/>
        <v>0.35000000000000003</v>
      </c>
      <c r="CB55" s="14">
        <f t="shared" si="82"/>
        <v>0.20699999999999999</v>
      </c>
      <c r="CC55" s="14">
        <f t="shared" si="82"/>
        <v>0.20699999999999999</v>
      </c>
      <c r="CD55" s="14">
        <f t="shared" si="82"/>
        <v>0.13750000000000001</v>
      </c>
      <c r="CE55" s="14">
        <f t="shared" si="82"/>
        <v>6.9000000000000006E-2</v>
      </c>
      <c r="CF55" s="14">
        <f t="shared" si="83"/>
        <v>0.35000000000000003</v>
      </c>
      <c r="CG55" s="14">
        <f t="shared" si="83"/>
        <v>0.35000000000000003</v>
      </c>
      <c r="CH55" s="14">
        <f t="shared" si="83"/>
        <v>0.20699999999999999</v>
      </c>
      <c r="CI55" s="14">
        <f t="shared" si="83"/>
        <v>0.20699999999999999</v>
      </c>
      <c r="CJ55" s="14">
        <f t="shared" si="83"/>
        <v>0.13750000000000001</v>
      </c>
      <c r="CK55" s="14">
        <f t="shared" si="83"/>
        <v>6.9499999999999992E-2</v>
      </c>
      <c r="CL55" s="14">
        <f t="shared" si="83"/>
        <v>0.20799999999999999</v>
      </c>
      <c r="CM55" s="14">
        <f t="shared" si="83"/>
        <v>0.20799999999999999</v>
      </c>
      <c r="CN55" s="14">
        <f t="shared" si="83"/>
        <v>0.20799999999999999</v>
      </c>
      <c r="CO55" s="14">
        <f t="shared" si="83"/>
        <v>0.13800000000000001</v>
      </c>
      <c r="CP55" s="14">
        <f t="shared" si="84"/>
        <v>0.13800000000000001</v>
      </c>
      <c r="CQ55" s="14">
        <f t="shared" si="84"/>
        <v>0.13800000000000001</v>
      </c>
      <c r="CR55" s="14">
        <f t="shared" si="84"/>
        <v>0</v>
      </c>
      <c r="CS55" s="14">
        <f t="shared" si="84"/>
        <v>0</v>
      </c>
      <c r="CT55" s="14">
        <f t="shared" si="84"/>
        <v>1.5</v>
      </c>
      <c r="CU55" s="14">
        <f t="shared" si="84"/>
        <v>1.5</v>
      </c>
      <c r="CV55" s="14">
        <f t="shared" si="84"/>
        <v>1.5</v>
      </c>
      <c r="CW55" s="14">
        <f t="shared" si="84"/>
        <v>0.5</v>
      </c>
      <c r="CX55" s="14">
        <f t="shared" si="84"/>
        <v>0.5</v>
      </c>
      <c r="CY55" s="14">
        <f t="shared" si="84"/>
        <v>0.5</v>
      </c>
      <c r="CZ55" s="14">
        <f t="shared" si="84"/>
        <v>0.375</v>
      </c>
      <c r="DA55" s="14">
        <f t="shared" si="84"/>
        <v>0.375</v>
      </c>
      <c r="DC55" s="14">
        <f>SUM(BL$7:BL55)</f>
        <v>35.749999999999993</v>
      </c>
      <c r="DD55" s="14">
        <f>SUM(BM$7:BM55)</f>
        <v>35.749999999999993</v>
      </c>
      <c r="DE55" s="14">
        <f>SUM(BN$7:BN55)</f>
        <v>20.25</v>
      </c>
      <c r="DF55" s="14">
        <f>SUM(BO$7:BO55)</f>
        <v>36.25</v>
      </c>
      <c r="DG55" s="14">
        <f>SUM(BP$7:BP55)</f>
        <v>36.25</v>
      </c>
      <c r="DH55" s="14">
        <f>SUM(BQ$7:BQ55)</f>
        <v>20.625</v>
      </c>
      <c r="DI55" s="14">
        <f>SUM(BR$7:BR55)</f>
        <v>20.625</v>
      </c>
      <c r="DJ55" s="14">
        <f>SUM(BS$7:BS55)</f>
        <v>13.75</v>
      </c>
      <c r="DK55" s="14">
        <f>SUM(BT$7:BT55)</f>
        <v>28.449000000000019</v>
      </c>
      <c r="DL55" s="14">
        <f>SUM(BU$7:BU55)</f>
        <v>28.449000000000019</v>
      </c>
      <c r="DM55" s="14">
        <f>SUM(BV$7:BV55)</f>
        <v>15.519000000000013</v>
      </c>
      <c r="DN55" s="14">
        <f>SUM(BW$7:BW55)</f>
        <v>15.519000000000013</v>
      </c>
      <c r="DO55" s="14">
        <f>SUM(BX$7:BX55)</f>
        <v>7.837500000000003</v>
      </c>
      <c r="DP55" s="14">
        <f>SUM(BY$7:BY55)</f>
        <v>3.6829999999999989</v>
      </c>
      <c r="DQ55" s="14">
        <f>SUM(BZ$7:BZ55)</f>
        <v>33.449000000000019</v>
      </c>
      <c r="DR55" s="14">
        <f>SUM(CA$7:CA55)</f>
        <v>33.449000000000019</v>
      </c>
      <c r="DS55" s="14">
        <f>SUM(CB$7:CB55)</f>
        <v>18.144000000000013</v>
      </c>
      <c r="DT55" s="14">
        <f>SUM(CC$7:CC55)</f>
        <v>18.144000000000013</v>
      </c>
      <c r="DU55" s="14">
        <f>SUM(CD$7:CD55)</f>
        <v>8.8374999999999968</v>
      </c>
      <c r="DV55" s="14">
        <f>SUM(CE$7:CE55)</f>
        <v>4.1710000000000003</v>
      </c>
      <c r="DW55" s="14">
        <f>SUM(CF$7:CF55)</f>
        <v>38.449000000000019</v>
      </c>
      <c r="DX55" s="14">
        <f>SUM(CG$7:CG55)</f>
        <v>38.449000000000019</v>
      </c>
      <c r="DY55" s="14">
        <f>SUM(CH$7:CH55)</f>
        <v>20.769000000000013</v>
      </c>
      <c r="DZ55" s="14">
        <f>SUM(CI$7:CI55)</f>
        <v>20.769000000000013</v>
      </c>
      <c r="EA55" s="14">
        <f>SUM(CJ$7:CJ55)</f>
        <v>9.8374999999999915</v>
      </c>
      <c r="EB55" s="14">
        <f>SUM(CK$7:CK55)</f>
        <v>4.6794999999999991</v>
      </c>
      <c r="EC55" s="14">
        <f>SUM(CL$7:CL55)</f>
        <v>12.536000000000003</v>
      </c>
      <c r="ED55" s="14">
        <f>SUM(CM$7:CM55)</f>
        <v>12.536000000000003</v>
      </c>
      <c r="EE55" s="14">
        <f>SUM(CN$7:CN55)</f>
        <v>12.536000000000003</v>
      </c>
      <c r="EF55" s="14">
        <f>SUM(CO$7:CO55)</f>
        <v>5.3459999999999983</v>
      </c>
      <c r="EG55" s="14">
        <f>SUM(CP$7:CP55)</f>
        <v>5.3459999999999983</v>
      </c>
      <c r="EH55" s="14">
        <f>SUM(CQ$7:CQ55)</f>
        <v>5.3459999999999983</v>
      </c>
      <c r="EI55" s="14">
        <f>SUM(CR$7:CR55)</f>
        <v>2.25</v>
      </c>
      <c r="EJ55" s="14">
        <f>SUM(CS$7:CS55)</f>
        <v>2.25</v>
      </c>
      <c r="EK55" s="14">
        <f>SUM(CT$7:CT55)</f>
        <v>25.5</v>
      </c>
      <c r="EL55" s="14">
        <f>SUM(CU$7:CU55)</f>
        <v>25.5</v>
      </c>
      <c r="EM55" s="14">
        <f>SUM(CV$7:CV55)</f>
        <v>25.5</v>
      </c>
      <c r="EN55" s="14">
        <f>SUM(CW$7:CW55)</f>
        <v>8.5</v>
      </c>
      <c r="EO55" s="14">
        <f>SUM(CX$7:CX55)</f>
        <v>8.5</v>
      </c>
      <c r="EP55" s="14">
        <f>SUM(CY$7:CY55)</f>
        <v>8.5</v>
      </c>
      <c r="EQ55" s="14">
        <f>SUM(CZ$7:CZ55)</f>
        <v>6.375</v>
      </c>
      <c r="ER55" s="14">
        <f>SUM(DA$7:DA55)</f>
        <v>6.375</v>
      </c>
      <c r="EU55" s="14">
        <f t="shared" si="13"/>
        <v>9</v>
      </c>
      <c r="EV55" s="14">
        <f t="shared" si="14"/>
        <v>12</v>
      </c>
      <c r="EW55" s="14">
        <f t="shared" si="15"/>
        <v>12</v>
      </c>
      <c r="EX55" s="14">
        <f t="shared" si="16"/>
        <v>9</v>
      </c>
      <c r="EY55" s="14">
        <f t="shared" si="17"/>
        <v>7</v>
      </c>
      <c r="EZ55" s="14">
        <f t="shared" si="18"/>
        <v>12</v>
      </c>
      <c r="FA55" s="14">
        <f t="shared" si="19"/>
        <v>12</v>
      </c>
      <c r="FB55" s="14">
        <f t="shared" si="20"/>
        <v>9</v>
      </c>
      <c r="FC55" s="14">
        <f t="shared" si="21"/>
        <v>9</v>
      </c>
      <c r="FD55" s="14">
        <f t="shared" si="22"/>
        <v>7</v>
      </c>
      <c r="FE55" s="14">
        <f t="shared" si="23"/>
        <v>3</v>
      </c>
      <c r="FF55" s="14">
        <f t="shared" si="24"/>
        <v>11</v>
      </c>
      <c r="FG55" s="14">
        <f t="shared" si="25"/>
        <v>11</v>
      </c>
      <c r="FH55" s="14">
        <f t="shared" si="26"/>
        <v>8</v>
      </c>
      <c r="FI55" s="14">
        <f t="shared" si="27"/>
        <v>8</v>
      </c>
      <c r="FJ55" s="14">
        <f t="shared" si="28"/>
        <v>5</v>
      </c>
      <c r="FK55" s="14">
        <f t="shared" si="29"/>
        <v>3</v>
      </c>
      <c r="FL55" s="14">
        <f t="shared" si="30"/>
        <v>3</v>
      </c>
      <c r="FM55" s="14">
        <f t="shared" si="31"/>
        <v>11</v>
      </c>
      <c r="FN55" s="14">
        <f t="shared" si="32"/>
        <v>11</v>
      </c>
      <c r="FO55" s="14">
        <f t="shared" si="33"/>
        <v>9</v>
      </c>
      <c r="FP55" s="14">
        <f t="shared" si="34"/>
        <v>9</v>
      </c>
      <c r="FQ55" s="14">
        <f t="shared" si="35"/>
        <v>5</v>
      </c>
      <c r="FR55" s="14">
        <f t="shared" si="36"/>
        <v>3</v>
      </c>
      <c r="FS55" s="14">
        <f t="shared" si="37"/>
        <v>3</v>
      </c>
      <c r="FT55" s="14">
        <f t="shared" si="38"/>
        <v>12</v>
      </c>
      <c r="FU55" s="14">
        <f t="shared" si="39"/>
        <v>12</v>
      </c>
      <c r="FV55" s="14">
        <f t="shared" si="40"/>
        <v>9</v>
      </c>
      <c r="FW55" s="14">
        <f t="shared" si="41"/>
        <v>9</v>
      </c>
      <c r="FX55" s="14">
        <f t="shared" si="42"/>
        <v>6</v>
      </c>
      <c r="FY55" s="14">
        <f t="shared" si="43"/>
        <v>3</v>
      </c>
      <c r="FZ55" s="14">
        <f t="shared" si="44"/>
        <v>2</v>
      </c>
      <c r="GA55" s="14">
        <f t="shared" si="45"/>
        <v>7</v>
      </c>
      <c r="GB55" s="14">
        <f t="shared" si="46"/>
        <v>7</v>
      </c>
      <c r="GC55" s="14">
        <f t="shared" si="47"/>
        <v>7</v>
      </c>
      <c r="GD55" s="14">
        <f t="shared" si="48"/>
        <v>4</v>
      </c>
      <c r="GE55" s="14">
        <f t="shared" si="49"/>
        <v>4</v>
      </c>
      <c r="GF55" s="14">
        <f t="shared" si="50"/>
        <v>4</v>
      </c>
      <c r="GG55" s="14">
        <f t="shared" si="51"/>
        <v>2</v>
      </c>
      <c r="GH55" s="14">
        <f t="shared" si="52"/>
        <v>2</v>
      </c>
      <c r="GI55" s="14">
        <f t="shared" si="53"/>
        <v>4</v>
      </c>
      <c r="GJ55" s="14">
        <f t="shared" si="54"/>
        <v>10</v>
      </c>
      <c r="GK55" s="14">
        <f t="shared" si="55"/>
        <v>10</v>
      </c>
      <c r="GL55" s="14">
        <f t="shared" si="56"/>
        <v>10</v>
      </c>
      <c r="GM55" s="14">
        <f t="shared" si="57"/>
        <v>5</v>
      </c>
      <c r="GN55" s="14">
        <f t="shared" si="58"/>
        <v>5</v>
      </c>
      <c r="GO55" s="14">
        <f t="shared" si="59"/>
        <v>5</v>
      </c>
      <c r="GP55" s="14">
        <f t="shared" si="60"/>
        <v>4</v>
      </c>
      <c r="GQ55" s="14">
        <f t="shared" si="61"/>
        <v>4</v>
      </c>
      <c r="GT55" s="91">
        <v>49</v>
      </c>
      <c r="GU55" s="14">
        <f t="shared" si="62"/>
        <v>4</v>
      </c>
      <c r="GV55" s="14">
        <f t="shared" si="63"/>
        <v>1606006</v>
      </c>
      <c r="GW55" s="14" t="str">
        <f t="shared" si="64"/>
        <v>神器2-1 : 6级</v>
      </c>
      <c r="GX55" s="14" t="s">
        <v>804</v>
      </c>
      <c r="GY55" s="14">
        <f t="shared" si="65"/>
        <v>4</v>
      </c>
      <c r="GZ55" s="14" t="str">
        <f t="shared" si="66"/>
        <v>神器2-1</v>
      </c>
      <c r="HA55" s="14">
        <f t="shared" si="67"/>
        <v>2</v>
      </c>
    </row>
    <row r="56" spans="14:209" ht="16.5" x14ac:dyDescent="0.2">
      <c r="AL56" s="87">
        <v>3</v>
      </c>
      <c r="AM56" s="87">
        <v>3</v>
      </c>
      <c r="AN56" s="87">
        <v>17</v>
      </c>
      <c r="AO56" s="144">
        <f t="shared" si="7"/>
        <v>4417</v>
      </c>
      <c r="AP56" s="144" t="s">
        <v>1226</v>
      </c>
      <c r="AQ56" s="144" t="str">
        <f t="shared" si="8"/>
        <v>神器本-3-噩梦-1  神器2-4</v>
      </c>
      <c r="AR56" s="87">
        <v>7</v>
      </c>
      <c r="AS56" s="87" t="s">
        <v>316</v>
      </c>
      <c r="AT56" s="87">
        <v>1000</v>
      </c>
      <c r="AU56" s="87">
        <v>1</v>
      </c>
      <c r="AV56" s="87">
        <v>1</v>
      </c>
      <c r="AW56" s="87">
        <f t="shared" si="9"/>
        <v>2</v>
      </c>
      <c r="AX56" s="14">
        <f t="shared" si="10"/>
        <v>0.1</v>
      </c>
      <c r="AY56" s="14">
        <f t="shared" si="11"/>
        <v>4.5</v>
      </c>
      <c r="BG56" s="87">
        <v>50</v>
      </c>
      <c r="BH56" s="14">
        <f>INDEX(节奏总表!$CK$4:$CK$63,新神器!BG56)</f>
        <v>141</v>
      </c>
      <c r="BI56" s="14">
        <f t="shared" si="12"/>
        <v>7</v>
      </c>
      <c r="BJ56" s="87">
        <v>3</v>
      </c>
      <c r="BK56" s="87">
        <v>5</v>
      </c>
      <c r="BL56" s="14">
        <f t="shared" si="81"/>
        <v>0</v>
      </c>
      <c r="BM56" s="14">
        <f t="shared" si="81"/>
        <v>0</v>
      </c>
      <c r="BN56" s="14">
        <f t="shared" si="81"/>
        <v>0</v>
      </c>
      <c r="BO56" s="14">
        <f t="shared" si="81"/>
        <v>0</v>
      </c>
      <c r="BP56" s="14">
        <f t="shared" si="81"/>
        <v>0</v>
      </c>
      <c r="BQ56" s="14">
        <f t="shared" si="81"/>
        <v>0</v>
      </c>
      <c r="BR56" s="14">
        <f t="shared" si="81"/>
        <v>0</v>
      </c>
      <c r="BS56" s="14">
        <f t="shared" si="81"/>
        <v>0</v>
      </c>
      <c r="BT56" s="14">
        <f t="shared" si="81"/>
        <v>0.35000000000000003</v>
      </c>
      <c r="BU56" s="14">
        <f t="shared" si="81"/>
        <v>0.35000000000000003</v>
      </c>
      <c r="BV56" s="14">
        <f t="shared" si="82"/>
        <v>0.20699999999999999</v>
      </c>
      <c r="BW56" s="14">
        <f t="shared" si="82"/>
        <v>0.20699999999999999</v>
      </c>
      <c r="BX56" s="14">
        <f t="shared" si="82"/>
        <v>0.13750000000000001</v>
      </c>
      <c r="BY56" s="14">
        <f t="shared" si="82"/>
        <v>6.9000000000000006E-2</v>
      </c>
      <c r="BZ56" s="14">
        <f t="shared" si="82"/>
        <v>0.35000000000000003</v>
      </c>
      <c r="CA56" s="14">
        <f t="shared" si="82"/>
        <v>0.35000000000000003</v>
      </c>
      <c r="CB56" s="14">
        <f t="shared" si="82"/>
        <v>0.20699999999999999</v>
      </c>
      <c r="CC56" s="14">
        <f t="shared" si="82"/>
        <v>0.20699999999999999</v>
      </c>
      <c r="CD56" s="14">
        <f t="shared" si="82"/>
        <v>0.13750000000000001</v>
      </c>
      <c r="CE56" s="14">
        <f t="shared" si="82"/>
        <v>6.9000000000000006E-2</v>
      </c>
      <c r="CF56" s="14">
        <f t="shared" si="83"/>
        <v>0.35000000000000003</v>
      </c>
      <c r="CG56" s="14">
        <f t="shared" si="83"/>
        <v>0.35000000000000003</v>
      </c>
      <c r="CH56" s="14">
        <f t="shared" si="83"/>
        <v>0.20699999999999999</v>
      </c>
      <c r="CI56" s="14">
        <f t="shared" si="83"/>
        <v>0.20699999999999999</v>
      </c>
      <c r="CJ56" s="14">
        <f t="shared" si="83"/>
        <v>0.13750000000000001</v>
      </c>
      <c r="CK56" s="14">
        <f t="shared" si="83"/>
        <v>6.9499999999999992E-2</v>
      </c>
      <c r="CL56" s="14">
        <f t="shared" si="83"/>
        <v>0.20799999999999999</v>
      </c>
      <c r="CM56" s="14">
        <f t="shared" si="83"/>
        <v>0.20799999999999999</v>
      </c>
      <c r="CN56" s="14">
        <f t="shared" si="83"/>
        <v>0.20799999999999999</v>
      </c>
      <c r="CO56" s="14">
        <f t="shared" si="83"/>
        <v>0.13800000000000001</v>
      </c>
      <c r="CP56" s="14">
        <f t="shared" si="84"/>
        <v>0.13800000000000001</v>
      </c>
      <c r="CQ56" s="14">
        <f t="shared" si="84"/>
        <v>0.13800000000000001</v>
      </c>
      <c r="CR56" s="14">
        <f t="shared" si="84"/>
        <v>0</v>
      </c>
      <c r="CS56" s="14">
        <f t="shared" si="84"/>
        <v>0</v>
      </c>
      <c r="CT56" s="14">
        <f t="shared" si="84"/>
        <v>1.5</v>
      </c>
      <c r="CU56" s="14">
        <f t="shared" si="84"/>
        <v>1.5</v>
      </c>
      <c r="CV56" s="14">
        <f t="shared" si="84"/>
        <v>1.5</v>
      </c>
      <c r="CW56" s="14">
        <f t="shared" si="84"/>
        <v>0.5</v>
      </c>
      <c r="CX56" s="14">
        <f t="shared" si="84"/>
        <v>0.5</v>
      </c>
      <c r="CY56" s="14">
        <f t="shared" si="84"/>
        <v>0.5</v>
      </c>
      <c r="CZ56" s="14">
        <f t="shared" si="84"/>
        <v>0.375</v>
      </c>
      <c r="DA56" s="14">
        <f t="shared" si="84"/>
        <v>0.375</v>
      </c>
      <c r="DC56" s="14">
        <f>SUM(BL$7:BL56)</f>
        <v>35.749999999999993</v>
      </c>
      <c r="DD56" s="14">
        <f>SUM(BM$7:BM56)</f>
        <v>35.749999999999993</v>
      </c>
      <c r="DE56" s="14">
        <f>SUM(BN$7:BN56)</f>
        <v>20.25</v>
      </c>
      <c r="DF56" s="14">
        <f>SUM(BO$7:BO56)</f>
        <v>36.25</v>
      </c>
      <c r="DG56" s="14">
        <f>SUM(BP$7:BP56)</f>
        <v>36.25</v>
      </c>
      <c r="DH56" s="14">
        <f>SUM(BQ$7:BQ56)</f>
        <v>20.625</v>
      </c>
      <c r="DI56" s="14">
        <f>SUM(BR$7:BR56)</f>
        <v>20.625</v>
      </c>
      <c r="DJ56" s="14">
        <f>SUM(BS$7:BS56)</f>
        <v>13.75</v>
      </c>
      <c r="DK56" s="14">
        <f>SUM(BT$7:BT56)</f>
        <v>28.799000000000021</v>
      </c>
      <c r="DL56" s="14">
        <f>SUM(BU$7:BU56)</f>
        <v>28.799000000000021</v>
      </c>
      <c r="DM56" s="14">
        <f>SUM(BV$7:BV56)</f>
        <v>15.726000000000013</v>
      </c>
      <c r="DN56" s="14">
        <f>SUM(BW$7:BW56)</f>
        <v>15.726000000000013</v>
      </c>
      <c r="DO56" s="14">
        <f>SUM(BX$7:BX56)</f>
        <v>7.9750000000000032</v>
      </c>
      <c r="DP56" s="14">
        <f>SUM(BY$7:BY56)</f>
        <v>3.7519999999999989</v>
      </c>
      <c r="DQ56" s="14">
        <f>SUM(BZ$7:BZ56)</f>
        <v>33.799000000000021</v>
      </c>
      <c r="DR56" s="14">
        <f>SUM(CA$7:CA56)</f>
        <v>33.799000000000021</v>
      </c>
      <c r="DS56" s="14">
        <f>SUM(CB$7:CB56)</f>
        <v>18.351000000000013</v>
      </c>
      <c r="DT56" s="14">
        <f>SUM(CC$7:CC56)</f>
        <v>18.351000000000013</v>
      </c>
      <c r="DU56" s="14">
        <f>SUM(CD$7:CD56)</f>
        <v>8.9749999999999961</v>
      </c>
      <c r="DV56" s="14">
        <f>SUM(CE$7:CE56)</f>
        <v>4.24</v>
      </c>
      <c r="DW56" s="14">
        <f>SUM(CF$7:CF56)</f>
        <v>38.799000000000021</v>
      </c>
      <c r="DX56" s="14">
        <f>SUM(CG$7:CG56)</f>
        <v>38.799000000000021</v>
      </c>
      <c r="DY56" s="14">
        <f>SUM(CH$7:CH56)</f>
        <v>20.976000000000013</v>
      </c>
      <c r="DZ56" s="14">
        <f>SUM(CI$7:CI56)</f>
        <v>20.976000000000013</v>
      </c>
      <c r="EA56" s="14">
        <f>SUM(CJ$7:CJ56)</f>
        <v>9.9749999999999908</v>
      </c>
      <c r="EB56" s="14">
        <f>SUM(CK$7:CK56)</f>
        <v>4.7489999999999988</v>
      </c>
      <c r="EC56" s="14">
        <f>SUM(CL$7:CL56)</f>
        <v>12.744000000000003</v>
      </c>
      <c r="ED56" s="14">
        <f>SUM(CM$7:CM56)</f>
        <v>12.744000000000003</v>
      </c>
      <c r="EE56" s="14">
        <f>SUM(CN$7:CN56)</f>
        <v>12.744000000000003</v>
      </c>
      <c r="EF56" s="14">
        <f>SUM(CO$7:CO56)</f>
        <v>5.4839999999999982</v>
      </c>
      <c r="EG56" s="14">
        <f>SUM(CP$7:CP56)</f>
        <v>5.4839999999999982</v>
      </c>
      <c r="EH56" s="14">
        <f>SUM(CQ$7:CQ56)</f>
        <v>5.4839999999999982</v>
      </c>
      <c r="EI56" s="14">
        <f>SUM(CR$7:CR56)</f>
        <v>2.25</v>
      </c>
      <c r="EJ56" s="14">
        <f>SUM(CS$7:CS56)</f>
        <v>2.25</v>
      </c>
      <c r="EK56" s="14">
        <f>SUM(CT$7:CT56)</f>
        <v>27</v>
      </c>
      <c r="EL56" s="14">
        <f>SUM(CU$7:CU56)</f>
        <v>27</v>
      </c>
      <c r="EM56" s="14">
        <f>SUM(CV$7:CV56)</f>
        <v>27</v>
      </c>
      <c r="EN56" s="14">
        <f>SUM(CW$7:CW56)</f>
        <v>9</v>
      </c>
      <c r="EO56" s="14">
        <f>SUM(CX$7:CX56)</f>
        <v>9</v>
      </c>
      <c r="EP56" s="14">
        <f>SUM(CY$7:CY56)</f>
        <v>9</v>
      </c>
      <c r="EQ56" s="14">
        <f>SUM(CZ$7:CZ56)</f>
        <v>6.75</v>
      </c>
      <c r="ER56" s="14">
        <f>SUM(DA$7:DA56)</f>
        <v>6.75</v>
      </c>
      <c r="EU56" s="14">
        <f t="shared" si="13"/>
        <v>9</v>
      </c>
      <c r="EV56" s="14">
        <f t="shared" si="14"/>
        <v>12</v>
      </c>
      <c r="EW56" s="14">
        <f t="shared" si="15"/>
        <v>12</v>
      </c>
      <c r="EX56" s="14">
        <f t="shared" si="16"/>
        <v>9</v>
      </c>
      <c r="EY56" s="14">
        <f t="shared" si="17"/>
        <v>7</v>
      </c>
      <c r="EZ56" s="14">
        <f t="shared" si="18"/>
        <v>12</v>
      </c>
      <c r="FA56" s="14">
        <f t="shared" si="19"/>
        <v>12</v>
      </c>
      <c r="FB56" s="14">
        <f t="shared" si="20"/>
        <v>9</v>
      </c>
      <c r="FC56" s="14">
        <f t="shared" si="21"/>
        <v>9</v>
      </c>
      <c r="FD56" s="14">
        <f t="shared" si="22"/>
        <v>7</v>
      </c>
      <c r="FE56" s="14">
        <f t="shared" si="23"/>
        <v>3</v>
      </c>
      <c r="FF56" s="14">
        <f t="shared" si="24"/>
        <v>11</v>
      </c>
      <c r="FG56" s="14">
        <f t="shared" si="25"/>
        <v>11</v>
      </c>
      <c r="FH56" s="14">
        <f t="shared" si="26"/>
        <v>8</v>
      </c>
      <c r="FI56" s="14">
        <f t="shared" si="27"/>
        <v>8</v>
      </c>
      <c r="FJ56" s="14">
        <f t="shared" si="28"/>
        <v>5</v>
      </c>
      <c r="FK56" s="14">
        <f t="shared" si="29"/>
        <v>3</v>
      </c>
      <c r="FL56" s="14">
        <f t="shared" si="30"/>
        <v>3</v>
      </c>
      <c r="FM56" s="14">
        <f t="shared" si="31"/>
        <v>11</v>
      </c>
      <c r="FN56" s="14">
        <f t="shared" si="32"/>
        <v>11</v>
      </c>
      <c r="FO56" s="14">
        <f t="shared" si="33"/>
        <v>9</v>
      </c>
      <c r="FP56" s="14">
        <f t="shared" si="34"/>
        <v>9</v>
      </c>
      <c r="FQ56" s="14">
        <f t="shared" si="35"/>
        <v>5</v>
      </c>
      <c r="FR56" s="14">
        <f t="shared" si="36"/>
        <v>3</v>
      </c>
      <c r="FS56" s="14">
        <f t="shared" si="37"/>
        <v>3</v>
      </c>
      <c r="FT56" s="14">
        <f t="shared" si="38"/>
        <v>12</v>
      </c>
      <c r="FU56" s="14">
        <f t="shared" si="39"/>
        <v>12</v>
      </c>
      <c r="FV56" s="14">
        <f t="shared" si="40"/>
        <v>9</v>
      </c>
      <c r="FW56" s="14">
        <f t="shared" si="41"/>
        <v>9</v>
      </c>
      <c r="FX56" s="14">
        <f t="shared" si="42"/>
        <v>6</v>
      </c>
      <c r="FY56" s="14">
        <f t="shared" si="43"/>
        <v>3</v>
      </c>
      <c r="FZ56" s="14">
        <f t="shared" si="44"/>
        <v>2</v>
      </c>
      <c r="GA56" s="14">
        <f t="shared" si="45"/>
        <v>7</v>
      </c>
      <c r="GB56" s="14">
        <f t="shared" si="46"/>
        <v>7</v>
      </c>
      <c r="GC56" s="14">
        <f t="shared" si="47"/>
        <v>7</v>
      </c>
      <c r="GD56" s="14">
        <f t="shared" si="48"/>
        <v>4</v>
      </c>
      <c r="GE56" s="14">
        <f t="shared" si="49"/>
        <v>4</v>
      </c>
      <c r="GF56" s="14">
        <f t="shared" si="50"/>
        <v>4</v>
      </c>
      <c r="GG56" s="14">
        <f t="shared" si="51"/>
        <v>2</v>
      </c>
      <c r="GH56" s="14">
        <f t="shared" si="52"/>
        <v>2</v>
      </c>
      <c r="GI56" s="14">
        <f t="shared" si="53"/>
        <v>4</v>
      </c>
      <c r="GJ56" s="14">
        <f t="shared" si="54"/>
        <v>10</v>
      </c>
      <c r="GK56" s="14">
        <f t="shared" si="55"/>
        <v>10</v>
      </c>
      <c r="GL56" s="14">
        <f t="shared" si="56"/>
        <v>10</v>
      </c>
      <c r="GM56" s="14">
        <f t="shared" si="57"/>
        <v>6</v>
      </c>
      <c r="GN56" s="14">
        <f t="shared" si="58"/>
        <v>6</v>
      </c>
      <c r="GO56" s="14">
        <f t="shared" si="59"/>
        <v>6</v>
      </c>
      <c r="GP56" s="14">
        <f t="shared" si="60"/>
        <v>4</v>
      </c>
      <c r="GQ56" s="14">
        <f t="shared" si="61"/>
        <v>4</v>
      </c>
      <c r="GT56" s="91">
        <v>50</v>
      </c>
      <c r="GU56" s="14">
        <f t="shared" si="62"/>
        <v>4</v>
      </c>
      <c r="GV56" s="14">
        <f t="shared" si="63"/>
        <v>1606006</v>
      </c>
      <c r="GW56" s="14" t="str">
        <f t="shared" si="64"/>
        <v>神器2-1 : 7级</v>
      </c>
      <c r="GX56" s="14" t="s">
        <v>804</v>
      </c>
      <c r="GY56" s="14">
        <f t="shared" si="65"/>
        <v>5</v>
      </c>
      <c r="GZ56" s="14" t="str">
        <f t="shared" si="66"/>
        <v>神器2-1</v>
      </c>
      <c r="HA56" s="14">
        <f t="shared" si="67"/>
        <v>2</v>
      </c>
    </row>
    <row r="57" spans="14:209" ht="16.5" x14ac:dyDescent="0.2">
      <c r="AL57" s="87">
        <v>3</v>
      </c>
      <c r="AM57" s="87">
        <v>3</v>
      </c>
      <c r="AN57" s="87">
        <v>17</v>
      </c>
      <c r="AO57" s="144">
        <f t="shared" si="7"/>
        <v>4417</v>
      </c>
      <c r="AP57" s="144" t="s">
        <v>1226</v>
      </c>
      <c r="AQ57" s="144" t="str">
        <f t="shared" si="8"/>
        <v>神器本-3-噩梦-1  神器2-5</v>
      </c>
      <c r="AR57" s="87">
        <v>8</v>
      </c>
      <c r="AS57" s="87" t="s">
        <v>317</v>
      </c>
      <c r="AT57" s="87">
        <v>1000</v>
      </c>
      <c r="AU57" s="87">
        <v>1</v>
      </c>
      <c r="AV57" s="87">
        <v>1</v>
      </c>
      <c r="AW57" s="87">
        <f t="shared" si="9"/>
        <v>3</v>
      </c>
      <c r="AX57" s="14">
        <f t="shared" si="10"/>
        <v>0.1</v>
      </c>
      <c r="AY57" s="14">
        <f t="shared" si="11"/>
        <v>10.5</v>
      </c>
      <c r="BG57" s="87">
        <v>51</v>
      </c>
      <c r="BH57" s="14">
        <f>INDEX(节奏总表!$CK$4:$CK$63,新神器!BG57)</f>
        <v>142</v>
      </c>
      <c r="BI57" s="14">
        <f t="shared" si="12"/>
        <v>7</v>
      </c>
      <c r="BJ57" s="87">
        <v>3</v>
      </c>
      <c r="BK57" s="87">
        <v>5</v>
      </c>
      <c r="BL57" s="14">
        <f t="shared" ref="BL57:BU66" si="85">SUMIFS($AX$7:$AX$301,$AL$7:$AL$301,"="&amp;$BI57,$AM$7:$AM$301,"="&amp;$BJ57,$AR$7:$AR$301,"="&amp;BL$2)*$BK57</f>
        <v>0</v>
      </c>
      <c r="BM57" s="14">
        <f t="shared" si="85"/>
        <v>0</v>
      </c>
      <c r="BN57" s="14">
        <f t="shared" si="85"/>
        <v>0</v>
      </c>
      <c r="BO57" s="14">
        <f t="shared" si="85"/>
        <v>0</v>
      </c>
      <c r="BP57" s="14">
        <f t="shared" si="85"/>
        <v>0</v>
      </c>
      <c r="BQ57" s="14">
        <f t="shared" si="85"/>
        <v>0</v>
      </c>
      <c r="BR57" s="14">
        <f t="shared" si="85"/>
        <v>0</v>
      </c>
      <c r="BS57" s="14">
        <f t="shared" si="85"/>
        <v>0</v>
      </c>
      <c r="BT57" s="14">
        <f t="shared" si="85"/>
        <v>0.35000000000000003</v>
      </c>
      <c r="BU57" s="14">
        <f t="shared" si="85"/>
        <v>0.35000000000000003</v>
      </c>
      <c r="BV57" s="14">
        <f t="shared" ref="BV57:CE66" si="86">SUMIFS($AX$7:$AX$301,$AL$7:$AL$301,"="&amp;$BI57,$AM$7:$AM$301,"="&amp;$BJ57,$AR$7:$AR$301,"="&amp;BV$2)*$BK57</f>
        <v>0.20699999999999999</v>
      </c>
      <c r="BW57" s="14">
        <f t="shared" si="86"/>
        <v>0.20699999999999999</v>
      </c>
      <c r="BX57" s="14">
        <f t="shared" si="86"/>
        <v>0.13750000000000001</v>
      </c>
      <c r="BY57" s="14">
        <f t="shared" si="86"/>
        <v>6.9000000000000006E-2</v>
      </c>
      <c r="BZ57" s="14">
        <f t="shared" si="86"/>
        <v>0.35000000000000003</v>
      </c>
      <c r="CA57" s="14">
        <f t="shared" si="86"/>
        <v>0.35000000000000003</v>
      </c>
      <c r="CB57" s="14">
        <f t="shared" si="86"/>
        <v>0.20699999999999999</v>
      </c>
      <c r="CC57" s="14">
        <f t="shared" si="86"/>
        <v>0.20699999999999999</v>
      </c>
      <c r="CD57" s="14">
        <f t="shared" si="86"/>
        <v>0.13750000000000001</v>
      </c>
      <c r="CE57" s="14">
        <f t="shared" si="86"/>
        <v>6.9000000000000006E-2</v>
      </c>
      <c r="CF57" s="14">
        <f t="shared" ref="CF57:CO66" si="87">SUMIFS($AX$7:$AX$301,$AL$7:$AL$301,"="&amp;$BI57,$AM$7:$AM$301,"="&amp;$BJ57,$AR$7:$AR$301,"="&amp;CF$2)*$BK57</f>
        <v>0.35000000000000003</v>
      </c>
      <c r="CG57" s="14">
        <f t="shared" si="87"/>
        <v>0.35000000000000003</v>
      </c>
      <c r="CH57" s="14">
        <f t="shared" si="87"/>
        <v>0.20699999999999999</v>
      </c>
      <c r="CI57" s="14">
        <f t="shared" si="87"/>
        <v>0.20699999999999999</v>
      </c>
      <c r="CJ57" s="14">
        <f t="shared" si="87"/>
        <v>0.13750000000000001</v>
      </c>
      <c r="CK57" s="14">
        <f t="shared" si="87"/>
        <v>6.9499999999999992E-2</v>
      </c>
      <c r="CL57" s="14">
        <f t="shared" si="87"/>
        <v>0.20799999999999999</v>
      </c>
      <c r="CM57" s="14">
        <f t="shared" si="87"/>
        <v>0.20799999999999999</v>
      </c>
      <c r="CN57" s="14">
        <f t="shared" si="87"/>
        <v>0.20799999999999999</v>
      </c>
      <c r="CO57" s="14">
        <f t="shared" si="87"/>
        <v>0.13800000000000001</v>
      </c>
      <c r="CP57" s="14">
        <f t="shared" ref="CP57:DA66" si="88">SUMIFS($AX$7:$AX$301,$AL$7:$AL$301,"="&amp;$BI57,$AM$7:$AM$301,"="&amp;$BJ57,$AR$7:$AR$301,"="&amp;CP$2)*$BK57</f>
        <v>0.13800000000000001</v>
      </c>
      <c r="CQ57" s="14">
        <f t="shared" si="88"/>
        <v>0.13800000000000001</v>
      </c>
      <c r="CR57" s="14">
        <f t="shared" si="88"/>
        <v>0</v>
      </c>
      <c r="CS57" s="14">
        <f t="shared" si="88"/>
        <v>0</v>
      </c>
      <c r="CT57" s="14">
        <f t="shared" si="88"/>
        <v>1.5</v>
      </c>
      <c r="CU57" s="14">
        <f t="shared" si="88"/>
        <v>1.5</v>
      </c>
      <c r="CV57" s="14">
        <f t="shared" si="88"/>
        <v>1.5</v>
      </c>
      <c r="CW57" s="14">
        <f t="shared" si="88"/>
        <v>0.5</v>
      </c>
      <c r="CX57" s="14">
        <f t="shared" si="88"/>
        <v>0.5</v>
      </c>
      <c r="CY57" s="14">
        <f t="shared" si="88"/>
        <v>0.5</v>
      </c>
      <c r="CZ57" s="14">
        <f t="shared" si="88"/>
        <v>0.375</v>
      </c>
      <c r="DA57" s="14">
        <f t="shared" si="88"/>
        <v>0.375</v>
      </c>
      <c r="DC57" s="14">
        <f>SUM(BL$7:BL57)</f>
        <v>35.749999999999993</v>
      </c>
      <c r="DD57" s="14">
        <f>SUM(BM$7:BM57)</f>
        <v>35.749999999999993</v>
      </c>
      <c r="DE57" s="14">
        <f>SUM(BN$7:BN57)</f>
        <v>20.25</v>
      </c>
      <c r="DF57" s="14">
        <f>SUM(BO$7:BO57)</f>
        <v>36.25</v>
      </c>
      <c r="DG57" s="14">
        <f>SUM(BP$7:BP57)</f>
        <v>36.25</v>
      </c>
      <c r="DH57" s="14">
        <f>SUM(BQ$7:BQ57)</f>
        <v>20.625</v>
      </c>
      <c r="DI57" s="14">
        <f>SUM(BR$7:BR57)</f>
        <v>20.625</v>
      </c>
      <c r="DJ57" s="14">
        <f>SUM(BS$7:BS57)</f>
        <v>13.75</v>
      </c>
      <c r="DK57" s="14">
        <f>SUM(BT$7:BT57)</f>
        <v>29.149000000000022</v>
      </c>
      <c r="DL57" s="14">
        <f>SUM(BU$7:BU57)</f>
        <v>29.149000000000022</v>
      </c>
      <c r="DM57" s="14">
        <f>SUM(BV$7:BV57)</f>
        <v>15.933000000000014</v>
      </c>
      <c r="DN57" s="14">
        <f>SUM(BW$7:BW57)</f>
        <v>15.933000000000014</v>
      </c>
      <c r="DO57" s="14">
        <f>SUM(BX$7:BX57)</f>
        <v>8.1125000000000025</v>
      </c>
      <c r="DP57" s="14">
        <f>SUM(BY$7:BY57)</f>
        <v>3.8209999999999988</v>
      </c>
      <c r="DQ57" s="14">
        <f>SUM(BZ$7:BZ57)</f>
        <v>34.149000000000022</v>
      </c>
      <c r="DR57" s="14">
        <f>SUM(CA$7:CA57)</f>
        <v>34.149000000000022</v>
      </c>
      <c r="DS57" s="14">
        <f>SUM(CB$7:CB57)</f>
        <v>18.558000000000014</v>
      </c>
      <c r="DT57" s="14">
        <f>SUM(CC$7:CC57)</f>
        <v>18.558000000000014</v>
      </c>
      <c r="DU57" s="14">
        <f>SUM(CD$7:CD57)</f>
        <v>9.1124999999999954</v>
      </c>
      <c r="DV57" s="14">
        <f>SUM(CE$7:CE57)</f>
        <v>4.3090000000000002</v>
      </c>
      <c r="DW57" s="14">
        <f>SUM(CF$7:CF57)</f>
        <v>39.149000000000022</v>
      </c>
      <c r="DX57" s="14">
        <f>SUM(CG$7:CG57)</f>
        <v>39.149000000000022</v>
      </c>
      <c r="DY57" s="14">
        <f>SUM(CH$7:CH57)</f>
        <v>21.183000000000014</v>
      </c>
      <c r="DZ57" s="14">
        <f>SUM(CI$7:CI57)</f>
        <v>21.183000000000014</v>
      </c>
      <c r="EA57" s="14">
        <f>SUM(CJ$7:CJ57)</f>
        <v>10.11249999999999</v>
      </c>
      <c r="EB57" s="14">
        <f>SUM(CK$7:CK57)</f>
        <v>4.8184999999999985</v>
      </c>
      <c r="EC57" s="14">
        <f>SUM(CL$7:CL57)</f>
        <v>12.952000000000004</v>
      </c>
      <c r="ED57" s="14">
        <f>SUM(CM$7:CM57)</f>
        <v>12.952000000000004</v>
      </c>
      <c r="EE57" s="14">
        <f>SUM(CN$7:CN57)</f>
        <v>12.952000000000004</v>
      </c>
      <c r="EF57" s="14">
        <f>SUM(CO$7:CO57)</f>
        <v>5.6219999999999981</v>
      </c>
      <c r="EG57" s="14">
        <f>SUM(CP$7:CP57)</f>
        <v>5.6219999999999981</v>
      </c>
      <c r="EH57" s="14">
        <f>SUM(CQ$7:CQ57)</f>
        <v>5.6219999999999981</v>
      </c>
      <c r="EI57" s="14">
        <f>SUM(CR$7:CR57)</f>
        <v>2.25</v>
      </c>
      <c r="EJ57" s="14">
        <f>SUM(CS$7:CS57)</f>
        <v>2.25</v>
      </c>
      <c r="EK57" s="14">
        <f>SUM(CT$7:CT57)</f>
        <v>28.5</v>
      </c>
      <c r="EL57" s="14">
        <f>SUM(CU$7:CU57)</f>
        <v>28.5</v>
      </c>
      <c r="EM57" s="14">
        <f>SUM(CV$7:CV57)</f>
        <v>28.5</v>
      </c>
      <c r="EN57" s="14">
        <f>SUM(CW$7:CW57)</f>
        <v>9.5</v>
      </c>
      <c r="EO57" s="14">
        <f>SUM(CX$7:CX57)</f>
        <v>9.5</v>
      </c>
      <c r="EP57" s="14">
        <f>SUM(CY$7:CY57)</f>
        <v>9.5</v>
      </c>
      <c r="EQ57" s="14">
        <f>SUM(CZ$7:CZ57)</f>
        <v>7.125</v>
      </c>
      <c r="ER57" s="14">
        <f>SUM(DA$7:DA57)</f>
        <v>7.125</v>
      </c>
      <c r="EU57" s="14">
        <f t="shared" si="13"/>
        <v>9</v>
      </c>
      <c r="EV57" s="14">
        <f t="shared" si="14"/>
        <v>12</v>
      </c>
      <c r="EW57" s="14">
        <f t="shared" si="15"/>
        <v>12</v>
      </c>
      <c r="EX57" s="14">
        <f t="shared" si="16"/>
        <v>9</v>
      </c>
      <c r="EY57" s="14">
        <f t="shared" si="17"/>
        <v>7</v>
      </c>
      <c r="EZ57" s="14">
        <f t="shared" si="18"/>
        <v>12</v>
      </c>
      <c r="FA57" s="14">
        <f t="shared" si="19"/>
        <v>12</v>
      </c>
      <c r="FB57" s="14">
        <f t="shared" si="20"/>
        <v>9</v>
      </c>
      <c r="FC57" s="14">
        <f t="shared" si="21"/>
        <v>9</v>
      </c>
      <c r="FD57" s="14">
        <f t="shared" si="22"/>
        <v>7</v>
      </c>
      <c r="FE57" s="14">
        <f t="shared" si="23"/>
        <v>3</v>
      </c>
      <c r="FF57" s="14">
        <f t="shared" si="24"/>
        <v>11</v>
      </c>
      <c r="FG57" s="14">
        <f t="shared" si="25"/>
        <v>11</v>
      </c>
      <c r="FH57" s="14">
        <f t="shared" si="26"/>
        <v>8</v>
      </c>
      <c r="FI57" s="14">
        <f t="shared" si="27"/>
        <v>8</v>
      </c>
      <c r="FJ57" s="14">
        <f t="shared" si="28"/>
        <v>5</v>
      </c>
      <c r="FK57" s="14">
        <f t="shared" si="29"/>
        <v>3</v>
      </c>
      <c r="FL57" s="14">
        <f t="shared" si="30"/>
        <v>3</v>
      </c>
      <c r="FM57" s="14">
        <f t="shared" si="31"/>
        <v>12</v>
      </c>
      <c r="FN57" s="14">
        <f t="shared" si="32"/>
        <v>12</v>
      </c>
      <c r="FO57" s="14">
        <f t="shared" si="33"/>
        <v>9</v>
      </c>
      <c r="FP57" s="14">
        <f t="shared" si="34"/>
        <v>9</v>
      </c>
      <c r="FQ57" s="14">
        <f t="shared" si="35"/>
        <v>6</v>
      </c>
      <c r="FR57" s="14">
        <f t="shared" si="36"/>
        <v>3</v>
      </c>
      <c r="FS57" s="14">
        <f t="shared" si="37"/>
        <v>3</v>
      </c>
      <c r="FT57" s="14">
        <f t="shared" si="38"/>
        <v>12</v>
      </c>
      <c r="FU57" s="14">
        <f t="shared" si="39"/>
        <v>12</v>
      </c>
      <c r="FV57" s="14">
        <f t="shared" si="40"/>
        <v>9</v>
      </c>
      <c r="FW57" s="14">
        <f t="shared" si="41"/>
        <v>9</v>
      </c>
      <c r="FX57" s="14">
        <f t="shared" si="42"/>
        <v>6</v>
      </c>
      <c r="FY57" s="14">
        <f t="shared" si="43"/>
        <v>3</v>
      </c>
      <c r="FZ57" s="14">
        <f t="shared" si="44"/>
        <v>2</v>
      </c>
      <c r="GA57" s="14">
        <f t="shared" si="45"/>
        <v>7</v>
      </c>
      <c r="GB57" s="14">
        <f t="shared" si="46"/>
        <v>7</v>
      </c>
      <c r="GC57" s="14">
        <f t="shared" si="47"/>
        <v>7</v>
      </c>
      <c r="GD57" s="14">
        <f t="shared" si="48"/>
        <v>4</v>
      </c>
      <c r="GE57" s="14">
        <f t="shared" si="49"/>
        <v>4</v>
      </c>
      <c r="GF57" s="14">
        <f t="shared" si="50"/>
        <v>4</v>
      </c>
      <c r="GG57" s="14">
        <f t="shared" si="51"/>
        <v>2</v>
      </c>
      <c r="GH57" s="14">
        <f t="shared" si="52"/>
        <v>2</v>
      </c>
      <c r="GI57" s="14">
        <f t="shared" si="53"/>
        <v>5</v>
      </c>
      <c r="GJ57" s="14">
        <f t="shared" si="54"/>
        <v>11</v>
      </c>
      <c r="GK57" s="14">
        <f t="shared" si="55"/>
        <v>11</v>
      </c>
      <c r="GL57" s="14">
        <f t="shared" si="56"/>
        <v>11</v>
      </c>
      <c r="GM57" s="14">
        <f t="shared" si="57"/>
        <v>6</v>
      </c>
      <c r="GN57" s="14">
        <f t="shared" si="58"/>
        <v>6</v>
      </c>
      <c r="GO57" s="14">
        <f t="shared" si="59"/>
        <v>6</v>
      </c>
      <c r="GP57" s="14">
        <f t="shared" si="60"/>
        <v>5</v>
      </c>
      <c r="GQ57" s="14">
        <f t="shared" si="61"/>
        <v>5</v>
      </c>
      <c r="GT57" s="91">
        <v>51</v>
      </c>
      <c r="GU57" s="14">
        <f t="shared" si="62"/>
        <v>4</v>
      </c>
      <c r="GV57" s="14">
        <f t="shared" si="63"/>
        <v>1606006</v>
      </c>
      <c r="GW57" s="14" t="str">
        <f t="shared" si="64"/>
        <v>神器2-1 : 8级</v>
      </c>
      <c r="GX57" s="14" t="s">
        <v>804</v>
      </c>
      <c r="GY57" s="14">
        <f t="shared" si="65"/>
        <v>6</v>
      </c>
      <c r="GZ57" s="14" t="str">
        <f t="shared" si="66"/>
        <v>神器2-1</v>
      </c>
      <c r="HA57" s="14">
        <f t="shared" si="67"/>
        <v>2</v>
      </c>
    </row>
    <row r="58" spans="14:209" ht="16.5" x14ac:dyDescent="0.2">
      <c r="AL58" s="87">
        <v>3</v>
      </c>
      <c r="AM58" s="87">
        <v>3</v>
      </c>
      <c r="AN58" s="87">
        <v>18</v>
      </c>
      <c r="AO58" s="144">
        <f t="shared" si="7"/>
        <v>4418</v>
      </c>
      <c r="AP58" s="144" t="s">
        <v>1227</v>
      </c>
      <c r="AQ58" s="144" t="str">
        <f t="shared" si="8"/>
        <v>神器本-3-噩梦-2  神器3-1</v>
      </c>
      <c r="AR58" s="87">
        <v>9</v>
      </c>
      <c r="AS58" s="87" t="s">
        <v>764</v>
      </c>
      <c r="AT58" s="87">
        <v>5000</v>
      </c>
      <c r="AU58" s="87">
        <v>1</v>
      </c>
      <c r="AV58" s="87">
        <v>3</v>
      </c>
      <c r="AW58" s="87">
        <f t="shared" si="9"/>
        <v>1</v>
      </c>
      <c r="AX58" s="14">
        <f t="shared" si="10"/>
        <v>1</v>
      </c>
      <c r="AY58" s="14">
        <f t="shared" si="11"/>
        <v>20</v>
      </c>
      <c r="BG58" s="87">
        <v>52</v>
      </c>
      <c r="BH58" s="14">
        <f>INDEX(节奏总表!$CK$4:$CK$63,新神器!BG58)</f>
        <v>143</v>
      </c>
      <c r="BI58" s="14">
        <f t="shared" si="12"/>
        <v>7</v>
      </c>
      <c r="BJ58" s="87">
        <v>3</v>
      </c>
      <c r="BK58" s="87">
        <v>5</v>
      </c>
      <c r="BL58" s="14">
        <f t="shared" si="85"/>
        <v>0</v>
      </c>
      <c r="BM58" s="14">
        <f t="shared" si="85"/>
        <v>0</v>
      </c>
      <c r="BN58" s="14">
        <f t="shared" si="85"/>
        <v>0</v>
      </c>
      <c r="BO58" s="14">
        <f t="shared" si="85"/>
        <v>0</v>
      </c>
      <c r="BP58" s="14">
        <f t="shared" si="85"/>
        <v>0</v>
      </c>
      <c r="BQ58" s="14">
        <f t="shared" si="85"/>
        <v>0</v>
      </c>
      <c r="BR58" s="14">
        <f t="shared" si="85"/>
        <v>0</v>
      </c>
      <c r="BS58" s="14">
        <f t="shared" si="85"/>
        <v>0</v>
      </c>
      <c r="BT58" s="14">
        <f t="shared" si="85"/>
        <v>0.35000000000000003</v>
      </c>
      <c r="BU58" s="14">
        <f t="shared" si="85"/>
        <v>0.35000000000000003</v>
      </c>
      <c r="BV58" s="14">
        <f t="shared" si="86"/>
        <v>0.20699999999999999</v>
      </c>
      <c r="BW58" s="14">
        <f t="shared" si="86"/>
        <v>0.20699999999999999</v>
      </c>
      <c r="BX58" s="14">
        <f t="shared" si="86"/>
        <v>0.13750000000000001</v>
      </c>
      <c r="BY58" s="14">
        <f t="shared" si="86"/>
        <v>6.9000000000000006E-2</v>
      </c>
      <c r="BZ58" s="14">
        <f t="shared" si="86"/>
        <v>0.35000000000000003</v>
      </c>
      <c r="CA58" s="14">
        <f t="shared" si="86"/>
        <v>0.35000000000000003</v>
      </c>
      <c r="CB58" s="14">
        <f t="shared" si="86"/>
        <v>0.20699999999999999</v>
      </c>
      <c r="CC58" s="14">
        <f t="shared" si="86"/>
        <v>0.20699999999999999</v>
      </c>
      <c r="CD58" s="14">
        <f t="shared" si="86"/>
        <v>0.13750000000000001</v>
      </c>
      <c r="CE58" s="14">
        <f t="shared" si="86"/>
        <v>6.9000000000000006E-2</v>
      </c>
      <c r="CF58" s="14">
        <f t="shared" si="87"/>
        <v>0.35000000000000003</v>
      </c>
      <c r="CG58" s="14">
        <f t="shared" si="87"/>
        <v>0.35000000000000003</v>
      </c>
      <c r="CH58" s="14">
        <f t="shared" si="87"/>
        <v>0.20699999999999999</v>
      </c>
      <c r="CI58" s="14">
        <f t="shared" si="87"/>
        <v>0.20699999999999999</v>
      </c>
      <c r="CJ58" s="14">
        <f t="shared" si="87"/>
        <v>0.13750000000000001</v>
      </c>
      <c r="CK58" s="14">
        <f t="shared" si="87"/>
        <v>6.9499999999999992E-2</v>
      </c>
      <c r="CL58" s="14">
        <f t="shared" si="87"/>
        <v>0.20799999999999999</v>
      </c>
      <c r="CM58" s="14">
        <f t="shared" si="87"/>
        <v>0.20799999999999999</v>
      </c>
      <c r="CN58" s="14">
        <f t="shared" si="87"/>
        <v>0.20799999999999999</v>
      </c>
      <c r="CO58" s="14">
        <f t="shared" si="87"/>
        <v>0.13800000000000001</v>
      </c>
      <c r="CP58" s="14">
        <f t="shared" si="88"/>
        <v>0.13800000000000001</v>
      </c>
      <c r="CQ58" s="14">
        <f t="shared" si="88"/>
        <v>0.13800000000000001</v>
      </c>
      <c r="CR58" s="14">
        <f t="shared" si="88"/>
        <v>0</v>
      </c>
      <c r="CS58" s="14">
        <f t="shared" si="88"/>
        <v>0</v>
      </c>
      <c r="CT58" s="14">
        <f t="shared" si="88"/>
        <v>1.5</v>
      </c>
      <c r="CU58" s="14">
        <f t="shared" si="88"/>
        <v>1.5</v>
      </c>
      <c r="CV58" s="14">
        <f t="shared" si="88"/>
        <v>1.5</v>
      </c>
      <c r="CW58" s="14">
        <f t="shared" si="88"/>
        <v>0.5</v>
      </c>
      <c r="CX58" s="14">
        <f t="shared" si="88"/>
        <v>0.5</v>
      </c>
      <c r="CY58" s="14">
        <f t="shared" si="88"/>
        <v>0.5</v>
      </c>
      <c r="CZ58" s="14">
        <f t="shared" si="88"/>
        <v>0.375</v>
      </c>
      <c r="DA58" s="14">
        <f t="shared" si="88"/>
        <v>0.375</v>
      </c>
      <c r="DC58" s="14">
        <f>SUM(BL$7:BL58)</f>
        <v>35.749999999999993</v>
      </c>
      <c r="DD58" s="14">
        <f>SUM(BM$7:BM58)</f>
        <v>35.749999999999993</v>
      </c>
      <c r="DE58" s="14">
        <f>SUM(BN$7:BN58)</f>
        <v>20.25</v>
      </c>
      <c r="DF58" s="14">
        <f>SUM(BO$7:BO58)</f>
        <v>36.25</v>
      </c>
      <c r="DG58" s="14">
        <f>SUM(BP$7:BP58)</f>
        <v>36.25</v>
      </c>
      <c r="DH58" s="14">
        <f>SUM(BQ$7:BQ58)</f>
        <v>20.625</v>
      </c>
      <c r="DI58" s="14">
        <f>SUM(BR$7:BR58)</f>
        <v>20.625</v>
      </c>
      <c r="DJ58" s="14">
        <f>SUM(BS$7:BS58)</f>
        <v>13.75</v>
      </c>
      <c r="DK58" s="14">
        <f>SUM(BT$7:BT58)</f>
        <v>29.499000000000024</v>
      </c>
      <c r="DL58" s="14">
        <f>SUM(BU$7:BU58)</f>
        <v>29.499000000000024</v>
      </c>
      <c r="DM58" s="14">
        <f>SUM(BV$7:BV58)</f>
        <v>16.140000000000015</v>
      </c>
      <c r="DN58" s="14">
        <f>SUM(BW$7:BW58)</f>
        <v>16.140000000000015</v>
      </c>
      <c r="DO58" s="14">
        <f>SUM(BX$7:BX58)</f>
        <v>8.2500000000000018</v>
      </c>
      <c r="DP58" s="14">
        <f>SUM(BY$7:BY58)</f>
        <v>3.8899999999999988</v>
      </c>
      <c r="DQ58" s="14">
        <f>SUM(BZ$7:BZ58)</f>
        <v>34.499000000000024</v>
      </c>
      <c r="DR58" s="14">
        <f>SUM(CA$7:CA58)</f>
        <v>34.499000000000024</v>
      </c>
      <c r="DS58" s="14">
        <f>SUM(CB$7:CB58)</f>
        <v>18.765000000000015</v>
      </c>
      <c r="DT58" s="14">
        <f>SUM(CC$7:CC58)</f>
        <v>18.765000000000015</v>
      </c>
      <c r="DU58" s="14">
        <f>SUM(CD$7:CD58)</f>
        <v>9.2499999999999947</v>
      </c>
      <c r="DV58" s="14">
        <f>SUM(CE$7:CE58)</f>
        <v>4.3780000000000001</v>
      </c>
      <c r="DW58" s="14">
        <f>SUM(CF$7:CF58)</f>
        <v>39.499000000000024</v>
      </c>
      <c r="DX58" s="14">
        <f>SUM(CG$7:CG58)</f>
        <v>39.499000000000024</v>
      </c>
      <c r="DY58" s="14">
        <f>SUM(CH$7:CH58)</f>
        <v>21.390000000000015</v>
      </c>
      <c r="DZ58" s="14">
        <f>SUM(CI$7:CI58)</f>
        <v>21.390000000000015</v>
      </c>
      <c r="EA58" s="14">
        <f>SUM(CJ$7:CJ58)</f>
        <v>10.249999999999989</v>
      </c>
      <c r="EB58" s="14">
        <f>SUM(CK$7:CK58)</f>
        <v>4.8879999999999981</v>
      </c>
      <c r="EC58" s="14">
        <f>SUM(CL$7:CL58)</f>
        <v>13.160000000000004</v>
      </c>
      <c r="ED58" s="14">
        <f>SUM(CM$7:CM58)</f>
        <v>13.160000000000004</v>
      </c>
      <c r="EE58" s="14">
        <f>SUM(CN$7:CN58)</f>
        <v>13.160000000000004</v>
      </c>
      <c r="EF58" s="14">
        <f>SUM(CO$7:CO58)</f>
        <v>5.759999999999998</v>
      </c>
      <c r="EG58" s="14">
        <f>SUM(CP$7:CP58)</f>
        <v>5.759999999999998</v>
      </c>
      <c r="EH58" s="14">
        <f>SUM(CQ$7:CQ58)</f>
        <v>5.759999999999998</v>
      </c>
      <c r="EI58" s="14">
        <f>SUM(CR$7:CR58)</f>
        <v>2.25</v>
      </c>
      <c r="EJ58" s="14">
        <f>SUM(CS$7:CS58)</f>
        <v>2.25</v>
      </c>
      <c r="EK58" s="14">
        <f>SUM(CT$7:CT58)</f>
        <v>30</v>
      </c>
      <c r="EL58" s="14">
        <f>SUM(CU$7:CU58)</f>
        <v>30</v>
      </c>
      <c r="EM58" s="14">
        <f>SUM(CV$7:CV58)</f>
        <v>30</v>
      </c>
      <c r="EN58" s="14">
        <f>SUM(CW$7:CW58)</f>
        <v>10</v>
      </c>
      <c r="EO58" s="14">
        <f>SUM(CX$7:CX58)</f>
        <v>10</v>
      </c>
      <c r="EP58" s="14">
        <f>SUM(CY$7:CY58)</f>
        <v>10</v>
      </c>
      <c r="EQ58" s="14">
        <f>SUM(CZ$7:CZ58)</f>
        <v>7.5</v>
      </c>
      <c r="ER58" s="14">
        <f>SUM(DA$7:DA58)</f>
        <v>7.5</v>
      </c>
      <c r="EU58" s="14">
        <f t="shared" si="13"/>
        <v>9</v>
      </c>
      <c r="EV58" s="14">
        <f t="shared" si="14"/>
        <v>12</v>
      </c>
      <c r="EW58" s="14">
        <f t="shared" si="15"/>
        <v>12</v>
      </c>
      <c r="EX58" s="14">
        <f t="shared" si="16"/>
        <v>9</v>
      </c>
      <c r="EY58" s="14">
        <f t="shared" si="17"/>
        <v>7</v>
      </c>
      <c r="EZ58" s="14">
        <f t="shared" si="18"/>
        <v>12</v>
      </c>
      <c r="FA58" s="14">
        <f t="shared" si="19"/>
        <v>12</v>
      </c>
      <c r="FB58" s="14">
        <f t="shared" si="20"/>
        <v>9</v>
      </c>
      <c r="FC58" s="14">
        <f t="shared" si="21"/>
        <v>9</v>
      </c>
      <c r="FD58" s="14">
        <f t="shared" si="22"/>
        <v>7</v>
      </c>
      <c r="FE58" s="14">
        <f t="shared" si="23"/>
        <v>3</v>
      </c>
      <c r="FF58" s="14">
        <f t="shared" si="24"/>
        <v>11</v>
      </c>
      <c r="FG58" s="14">
        <f t="shared" si="25"/>
        <v>11</v>
      </c>
      <c r="FH58" s="14">
        <f t="shared" si="26"/>
        <v>8</v>
      </c>
      <c r="FI58" s="14">
        <f t="shared" si="27"/>
        <v>8</v>
      </c>
      <c r="FJ58" s="14">
        <f t="shared" si="28"/>
        <v>5</v>
      </c>
      <c r="FK58" s="14">
        <f t="shared" si="29"/>
        <v>3</v>
      </c>
      <c r="FL58" s="14">
        <f t="shared" si="30"/>
        <v>3</v>
      </c>
      <c r="FM58" s="14">
        <f t="shared" si="31"/>
        <v>12</v>
      </c>
      <c r="FN58" s="14">
        <f t="shared" si="32"/>
        <v>12</v>
      </c>
      <c r="FO58" s="14">
        <f t="shared" si="33"/>
        <v>9</v>
      </c>
      <c r="FP58" s="14">
        <f t="shared" si="34"/>
        <v>9</v>
      </c>
      <c r="FQ58" s="14">
        <f t="shared" si="35"/>
        <v>6</v>
      </c>
      <c r="FR58" s="14">
        <f t="shared" si="36"/>
        <v>3</v>
      </c>
      <c r="FS58" s="14">
        <f t="shared" si="37"/>
        <v>3</v>
      </c>
      <c r="FT58" s="14">
        <f t="shared" si="38"/>
        <v>12</v>
      </c>
      <c r="FU58" s="14">
        <f t="shared" si="39"/>
        <v>12</v>
      </c>
      <c r="FV58" s="14">
        <f t="shared" si="40"/>
        <v>9</v>
      </c>
      <c r="FW58" s="14">
        <f t="shared" si="41"/>
        <v>9</v>
      </c>
      <c r="FX58" s="14">
        <f t="shared" si="42"/>
        <v>6</v>
      </c>
      <c r="FY58" s="14">
        <f t="shared" si="43"/>
        <v>3</v>
      </c>
      <c r="FZ58" s="14">
        <f t="shared" si="44"/>
        <v>2</v>
      </c>
      <c r="GA58" s="14">
        <f t="shared" si="45"/>
        <v>7</v>
      </c>
      <c r="GB58" s="14">
        <f t="shared" si="46"/>
        <v>7</v>
      </c>
      <c r="GC58" s="14">
        <f t="shared" si="47"/>
        <v>7</v>
      </c>
      <c r="GD58" s="14">
        <f t="shared" si="48"/>
        <v>4</v>
      </c>
      <c r="GE58" s="14">
        <f t="shared" si="49"/>
        <v>4</v>
      </c>
      <c r="GF58" s="14">
        <f t="shared" si="50"/>
        <v>4</v>
      </c>
      <c r="GG58" s="14">
        <f t="shared" si="51"/>
        <v>2</v>
      </c>
      <c r="GH58" s="14">
        <f t="shared" si="52"/>
        <v>2</v>
      </c>
      <c r="GI58" s="14">
        <f t="shared" si="53"/>
        <v>5</v>
      </c>
      <c r="GJ58" s="14">
        <f t="shared" si="54"/>
        <v>11</v>
      </c>
      <c r="GK58" s="14">
        <f t="shared" si="55"/>
        <v>11</v>
      </c>
      <c r="GL58" s="14">
        <f t="shared" si="56"/>
        <v>11</v>
      </c>
      <c r="GM58" s="14">
        <f t="shared" si="57"/>
        <v>6</v>
      </c>
      <c r="GN58" s="14">
        <f t="shared" si="58"/>
        <v>6</v>
      </c>
      <c r="GO58" s="14">
        <f t="shared" si="59"/>
        <v>6</v>
      </c>
      <c r="GP58" s="14">
        <f t="shared" si="60"/>
        <v>5</v>
      </c>
      <c r="GQ58" s="14">
        <f t="shared" si="61"/>
        <v>5</v>
      </c>
      <c r="GT58" s="91">
        <v>52</v>
      </c>
      <c r="GU58" s="14">
        <f t="shared" si="62"/>
        <v>4</v>
      </c>
      <c r="GV58" s="14">
        <f t="shared" si="63"/>
        <v>1606006</v>
      </c>
      <c r="GW58" s="14" t="str">
        <f t="shared" si="64"/>
        <v>神器2-1 : 9级</v>
      </c>
      <c r="GX58" s="14" t="s">
        <v>804</v>
      </c>
      <c r="GY58" s="14">
        <f t="shared" si="65"/>
        <v>7</v>
      </c>
      <c r="GZ58" s="14" t="str">
        <f t="shared" si="66"/>
        <v>神器2-1</v>
      </c>
      <c r="HA58" s="14">
        <f t="shared" si="67"/>
        <v>3</v>
      </c>
    </row>
    <row r="59" spans="14:209" ht="16.5" x14ac:dyDescent="0.2">
      <c r="AL59" s="87">
        <v>3</v>
      </c>
      <c r="AM59" s="87">
        <v>3</v>
      </c>
      <c r="AN59" s="87">
        <v>18</v>
      </c>
      <c r="AO59" s="144">
        <f t="shared" si="7"/>
        <v>4418</v>
      </c>
      <c r="AP59" s="144" t="s">
        <v>1227</v>
      </c>
      <c r="AQ59" s="144" t="str">
        <f t="shared" si="8"/>
        <v>神器本-3-噩梦-2  神器3-2</v>
      </c>
      <c r="AR59" s="87">
        <v>10</v>
      </c>
      <c r="AS59" s="87" t="s">
        <v>319</v>
      </c>
      <c r="AT59" s="87">
        <v>5000</v>
      </c>
      <c r="AU59" s="87">
        <v>1</v>
      </c>
      <c r="AV59" s="87">
        <v>3</v>
      </c>
      <c r="AW59" s="87">
        <f t="shared" si="9"/>
        <v>1</v>
      </c>
      <c r="AX59" s="14">
        <f t="shared" si="10"/>
        <v>1</v>
      </c>
      <c r="AY59" s="14">
        <f t="shared" si="11"/>
        <v>20</v>
      </c>
      <c r="BG59" s="87">
        <v>53</v>
      </c>
      <c r="BH59" s="14">
        <f>INDEX(节奏总表!$CK$4:$CK$63,新神器!BG59)</f>
        <v>144</v>
      </c>
      <c r="BI59" s="14">
        <f t="shared" si="12"/>
        <v>7</v>
      </c>
      <c r="BJ59" s="87">
        <v>3</v>
      </c>
      <c r="BK59" s="87">
        <v>5</v>
      </c>
      <c r="BL59" s="14">
        <f t="shared" si="85"/>
        <v>0</v>
      </c>
      <c r="BM59" s="14">
        <f t="shared" si="85"/>
        <v>0</v>
      </c>
      <c r="BN59" s="14">
        <f t="shared" si="85"/>
        <v>0</v>
      </c>
      <c r="BO59" s="14">
        <f t="shared" si="85"/>
        <v>0</v>
      </c>
      <c r="BP59" s="14">
        <f t="shared" si="85"/>
        <v>0</v>
      </c>
      <c r="BQ59" s="14">
        <f t="shared" si="85"/>
        <v>0</v>
      </c>
      <c r="BR59" s="14">
        <f t="shared" si="85"/>
        <v>0</v>
      </c>
      <c r="BS59" s="14">
        <f t="shared" si="85"/>
        <v>0</v>
      </c>
      <c r="BT59" s="14">
        <f t="shared" si="85"/>
        <v>0.35000000000000003</v>
      </c>
      <c r="BU59" s="14">
        <f t="shared" si="85"/>
        <v>0.35000000000000003</v>
      </c>
      <c r="BV59" s="14">
        <f t="shared" si="86"/>
        <v>0.20699999999999999</v>
      </c>
      <c r="BW59" s="14">
        <f t="shared" si="86"/>
        <v>0.20699999999999999</v>
      </c>
      <c r="BX59" s="14">
        <f t="shared" si="86"/>
        <v>0.13750000000000001</v>
      </c>
      <c r="BY59" s="14">
        <f t="shared" si="86"/>
        <v>6.9000000000000006E-2</v>
      </c>
      <c r="BZ59" s="14">
        <f t="shared" si="86"/>
        <v>0.35000000000000003</v>
      </c>
      <c r="CA59" s="14">
        <f t="shared" si="86"/>
        <v>0.35000000000000003</v>
      </c>
      <c r="CB59" s="14">
        <f t="shared" si="86"/>
        <v>0.20699999999999999</v>
      </c>
      <c r="CC59" s="14">
        <f t="shared" si="86"/>
        <v>0.20699999999999999</v>
      </c>
      <c r="CD59" s="14">
        <f t="shared" si="86"/>
        <v>0.13750000000000001</v>
      </c>
      <c r="CE59" s="14">
        <f t="shared" si="86"/>
        <v>6.9000000000000006E-2</v>
      </c>
      <c r="CF59" s="14">
        <f t="shared" si="87"/>
        <v>0.35000000000000003</v>
      </c>
      <c r="CG59" s="14">
        <f t="shared" si="87"/>
        <v>0.35000000000000003</v>
      </c>
      <c r="CH59" s="14">
        <f t="shared" si="87"/>
        <v>0.20699999999999999</v>
      </c>
      <c r="CI59" s="14">
        <f t="shared" si="87"/>
        <v>0.20699999999999999</v>
      </c>
      <c r="CJ59" s="14">
        <f t="shared" si="87"/>
        <v>0.13750000000000001</v>
      </c>
      <c r="CK59" s="14">
        <f t="shared" si="87"/>
        <v>6.9499999999999992E-2</v>
      </c>
      <c r="CL59" s="14">
        <f t="shared" si="87"/>
        <v>0.20799999999999999</v>
      </c>
      <c r="CM59" s="14">
        <f t="shared" si="87"/>
        <v>0.20799999999999999</v>
      </c>
      <c r="CN59" s="14">
        <f t="shared" si="87"/>
        <v>0.20799999999999999</v>
      </c>
      <c r="CO59" s="14">
        <f t="shared" si="87"/>
        <v>0.13800000000000001</v>
      </c>
      <c r="CP59" s="14">
        <f t="shared" si="88"/>
        <v>0.13800000000000001</v>
      </c>
      <c r="CQ59" s="14">
        <f t="shared" si="88"/>
        <v>0.13800000000000001</v>
      </c>
      <c r="CR59" s="14">
        <f t="shared" si="88"/>
        <v>0</v>
      </c>
      <c r="CS59" s="14">
        <f t="shared" si="88"/>
        <v>0</v>
      </c>
      <c r="CT59" s="14">
        <f t="shared" si="88"/>
        <v>1.5</v>
      </c>
      <c r="CU59" s="14">
        <f t="shared" si="88"/>
        <v>1.5</v>
      </c>
      <c r="CV59" s="14">
        <f t="shared" si="88"/>
        <v>1.5</v>
      </c>
      <c r="CW59" s="14">
        <f t="shared" si="88"/>
        <v>0.5</v>
      </c>
      <c r="CX59" s="14">
        <f t="shared" si="88"/>
        <v>0.5</v>
      </c>
      <c r="CY59" s="14">
        <f t="shared" si="88"/>
        <v>0.5</v>
      </c>
      <c r="CZ59" s="14">
        <f t="shared" si="88"/>
        <v>0.375</v>
      </c>
      <c r="DA59" s="14">
        <f t="shared" si="88"/>
        <v>0.375</v>
      </c>
      <c r="DC59" s="14">
        <f>SUM(BL$7:BL59)</f>
        <v>35.749999999999993</v>
      </c>
      <c r="DD59" s="14">
        <f>SUM(BM$7:BM59)</f>
        <v>35.749999999999993</v>
      </c>
      <c r="DE59" s="14">
        <f>SUM(BN$7:BN59)</f>
        <v>20.25</v>
      </c>
      <c r="DF59" s="14">
        <f>SUM(BO$7:BO59)</f>
        <v>36.25</v>
      </c>
      <c r="DG59" s="14">
        <f>SUM(BP$7:BP59)</f>
        <v>36.25</v>
      </c>
      <c r="DH59" s="14">
        <f>SUM(BQ$7:BQ59)</f>
        <v>20.625</v>
      </c>
      <c r="DI59" s="14">
        <f>SUM(BR$7:BR59)</f>
        <v>20.625</v>
      </c>
      <c r="DJ59" s="14">
        <f>SUM(BS$7:BS59)</f>
        <v>13.75</v>
      </c>
      <c r="DK59" s="14">
        <f>SUM(BT$7:BT59)</f>
        <v>29.849000000000025</v>
      </c>
      <c r="DL59" s="14">
        <f>SUM(BU$7:BU59)</f>
        <v>29.849000000000025</v>
      </c>
      <c r="DM59" s="14">
        <f>SUM(BV$7:BV59)</f>
        <v>16.347000000000016</v>
      </c>
      <c r="DN59" s="14">
        <f>SUM(BW$7:BW59)</f>
        <v>16.347000000000016</v>
      </c>
      <c r="DO59" s="14">
        <f>SUM(BX$7:BX59)</f>
        <v>8.3875000000000011</v>
      </c>
      <c r="DP59" s="14">
        <f>SUM(BY$7:BY59)</f>
        <v>3.9589999999999987</v>
      </c>
      <c r="DQ59" s="14">
        <f>SUM(BZ$7:BZ59)</f>
        <v>34.849000000000025</v>
      </c>
      <c r="DR59" s="14">
        <f>SUM(CA$7:CA59)</f>
        <v>34.849000000000025</v>
      </c>
      <c r="DS59" s="14">
        <f>SUM(CB$7:CB59)</f>
        <v>18.972000000000016</v>
      </c>
      <c r="DT59" s="14">
        <f>SUM(CC$7:CC59)</f>
        <v>18.972000000000016</v>
      </c>
      <c r="DU59" s="14">
        <f>SUM(CD$7:CD59)</f>
        <v>9.387499999999994</v>
      </c>
      <c r="DV59" s="14">
        <f>SUM(CE$7:CE59)</f>
        <v>4.4470000000000001</v>
      </c>
      <c r="DW59" s="14">
        <f>SUM(CF$7:CF59)</f>
        <v>39.849000000000025</v>
      </c>
      <c r="DX59" s="14">
        <f>SUM(CG$7:CG59)</f>
        <v>39.849000000000025</v>
      </c>
      <c r="DY59" s="14">
        <f>SUM(CH$7:CH59)</f>
        <v>21.597000000000016</v>
      </c>
      <c r="DZ59" s="14">
        <f>SUM(CI$7:CI59)</f>
        <v>21.597000000000016</v>
      </c>
      <c r="EA59" s="14">
        <f>SUM(CJ$7:CJ59)</f>
        <v>10.387499999999989</v>
      </c>
      <c r="EB59" s="14">
        <f>SUM(CK$7:CK59)</f>
        <v>4.9574999999999978</v>
      </c>
      <c r="EC59" s="14">
        <f>SUM(CL$7:CL59)</f>
        <v>13.368000000000004</v>
      </c>
      <c r="ED59" s="14">
        <f>SUM(CM$7:CM59)</f>
        <v>13.368000000000004</v>
      </c>
      <c r="EE59" s="14">
        <f>SUM(CN$7:CN59)</f>
        <v>13.368000000000004</v>
      </c>
      <c r="EF59" s="14">
        <f>SUM(CO$7:CO59)</f>
        <v>5.8979999999999979</v>
      </c>
      <c r="EG59" s="14">
        <f>SUM(CP$7:CP59)</f>
        <v>5.8979999999999979</v>
      </c>
      <c r="EH59" s="14">
        <f>SUM(CQ$7:CQ59)</f>
        <v>5.8979999999999979</v>
      </c>
      <c r="EI59" s="14">
        <f>SUM(CR$7:CR59)</f>
        <v>2.25</v>
      </c>
      <c r="EJ59" s="14">
        <f>SUM(CS$7:CS59)</f>
        <v>2.25</v>
      </c>
      <c r="EK59" s="14">
        <f>SUM(CT$7:CT59)</f>
        <v>31.5</v>
      </c>
      <c r="EL59" s="14">
        <f>SUM(CU$7:CU59)</f>
        <v>31.5</v>
      </c>
      <c r="EM59" s="14">
        <f>SUM(CV$7:CV59)</f>
        <v>31.5</v>
      </c>
      <c r="EN59" s="14">
        <f>SUM(CW$7:CW59)</f>
        <v>10.5</v>
      </c>
      <c r="EO59" s="14">
        <f>SUM(CX$7:CX59)</f>
        <v>10.5</v>
      </c>
      <c r="EP59" s="14">
        <f>SUM(CY$7:CY59)</f>
        <v>10.5</v>
      </c>
      <c r="EQ59" s="14">
        <f>SUM(CZ$7:CZ59)</f>
        <v>7.875</v>
      </c>
      <c r="ER59" s="14">
        <f>SUM(DA$7:DA59)</f>
        <v>7.875</v>
      </c>
      <c r="EU59" s="14">
        <f t="shared" si="13"/>
        <v>9</v>
      </c>
      <c r="EV59" s="14">
        <f t="shared" si="14"/>
        <v>12</v>
      </c>
      <c r="EW59" s="14">
        <f t="shared" si="15"/>
        <v>12</v>
      </c>
      <c r="EX59" s="14">
        <f t="shared" si="16"/>
        <v>9</v>
      </c>
      <c r="EY59" s="14">
        <f t="shared" si="17"/>
        <v>7</v>
      </c>
      <c r="EZ59" s="14">
        <f t="shared" si="18"/>
        <v>12</v>
      </c>
      <c r="FA59" s="14">
        <f t="shared" si="19"/>
        <v>12</v>
      </c>
      <c r="FB59" s="14">
        <f t="shared" si="20"/>
        <v>9</v>
      </c>
      <c r="FC59" s="14">
        <f t="shared" si="21"/>
        <v>9</v>
      </c>
      <c r="FD59" s="14">
        <f t="shared" si="22"/>
        <v>7</v>
      </c>
      <c r="FE59" s="14">
        <f t="shared" si="23"/>
        <v>3</v>
      </c>
      <c r="FF59" s="14">
        <f t="shared" si="24"/>
        <v>11</v>
      </c>
      <c r="FG59" s="14">
        <f t="shared" si="25"/>
        <v>11</v>
      </c>
      <c r="FH59" s="14">
        <f t="shared" si="26"/>
        <v>8</v>
      </c>
      <c r="FI59" s="14">
        <f t="shared" si="27"/>
        <v>8</v>
      </c>
      <c r="FJ59" s="14">
        <f t="shared" si="28"/>
        <v>5</v>
      </c>
      <c r="FK59" s="14">
        <f t="shared" si="29"/>
        <v>3</v>
      </c>
      <c r="FL59" s="14">
        <f t="shared" si="30"/>
        <v>3</v>
      </c>
      <c r="FM59" s="14">
        <f t="shared" si="31"/>
        <v>12</v>
      </c>
      <c r="FN59" s="14">
        <f t="shared" si="32"/>
        <v>12</v>
      </c>
      <c r="FO59" s="14">
        <f t="shared" si="33"/>
        <v>9</v>
      </c>
      <c r="FP59" s="14">
        <f t="shared" si="34"/>
        <v>9</v>
      </c>
      <c r="FQ59" s="14">
        <f t="shared" si="35"/>
        <v>6</v>
      </c>
      <c r="FR59" s="14">
        <f t="shared" si="36"/>
        <v>3</v>
      </c>
      <c r="FS59" s="14">
        <f t="shared" si="37"/>
        <v>3</v>
      </c>
      <c r="FT59" s="14">
        <f t="shared" si="38"/>
        <v>12</v>
      </c>
      <c r="FU59" s="14">
        <f t="shared" si="39"/>
        <v>12</v>
      </c>
      <c r="FV59" s="14">
        <f t="shared" si="40"/>
        <v>9</v>
      </c>
      <c r="FW59" s="14">
        <f t="shared" si="41"/>
        <v>9</v>
      </c>
      <c r="FX59" s="14">
        <f t="shared" si="42"/>
        <v>6</v>
      </c>
      <c r="FY59" s="14">
        <f t="shared" si="43"/>
        <v>3</v>
      </c>
      <c r="FZ59" s="14">
        <f t="shared" si="44"/>
        <v>2</v>
      </c>
      <c r="GA59" s="14">
        <f t="shared" si="45"/>
        <v>7</v>
      </c>
      <c r="GB59" s="14">
        <f t="shared" si="46"/>
        <v>7</v>
      </c>
      <c r="GC59" s="14">
        <f t="shared" si="47"/>
        <v>7</v>
      </c>
      <c r="GD59" s="14">
        <f t="shared" si="48"/>
        <v>4</v>
      </c>
      <c r="GE59" s="14">
        <f t="shared" si="49"/>
        <v>4</v>
      </c>
      <c r="GF59" s="14">
        <f t="shared" si="50"/>
        <v>4</v>
      </c>
      <c r="GG59" s="14">
        <f t="shared" si="51"/>
        <v>2</v>
      </c>
      <c r="GH59" s="14">
        <f t="shared" si="52"/>
        <v>2</v>
      </c>
      <c r="GI59" s="14">
        <f t="shared" si="53"/>
        <v>5</v>
      </c>
      <c r="GJ59" s="14">
        <f t="shared" si="54"/>
        <v>11</v>
      </c>
      <c r="GK59" s="14">
        <f t="shared" si="55"/>
        <v>11</v>
      </c>
      <c r="GL59" s="14">
        <f t="shared" si="56"/>
        <v>11</v>
      </c>
      <c r="GM59" s="14">
        <f t="shared" si="57"/>
        <v>6</v>
      </c>
      <c r="GN59" s="14">
        <f t="shared" si="58"/>
        <v>6</v>
      </c>
      <c r="GO59" s="14">
        <f t="shared" si="59"/>
        <v>6</v>
      </c>
      <c r="GP59" s="14">
        <f t="shared" si="60"/>
        <v>5</v>
      </c>
      <c r="GQ59" s="14">
        <f t="shared" si="61"/>
        <v>5</v>
      </c>
      <c r="GT59" s="91">
        <v>53</v>
      </c>
      <c r="GU59" s="14">
        <f t="shared" si="62"/>
        <v>4</v>
      </c>
      <c r="GV59" s="14">
        <f t="shared" si="63"/>
        <v>1606006</v>
      </c>
      <c r="GW59" s="14" t="str">
        <f t="shared" si="64"/>
        <v>神器2-1 : 10级</v>
      </c>
      <c r="GX59" s="14" t="s">
        <v>804</v>
      </c>
      <c r="GY59" s="14">
        <f t="shared" si="65"/>
        <v>8</v>
      </c>
      <c r="GZ59" s="14" t="str">
        <f t="shared" si="66"/>
        <v>神器2-1</v>
      </c>
      <c r="HA59" s="14">
        <f t="shared" si="67"/>
        <v>3</v>
      </c>
    </row>
    <row r="60" spans="14:209" ht="16.5" x14ac:dyDescent="0.2">
      <c r="AL60" s="87">
        <v>3</v>
      </c>
      <c r="AM60" s="87">
        <v>3</v>
      </c>
      <c r="AN60" s="87">
        <v>19</v>
      </c>
      <c r="AO60" s="144">
        <f t="shared" si="7"/>
        <v>4419</v>
      </c>
      <c r="AP60" s="144" t="s">
        <v>1228</v>
      </c>
      <c r="AQ60" s="144" t="str">
        <f t="shared" si="8"/>
        <v>神器本-3-噩梦-3  神器3-3</v>
      </c>
      <c r="AR60" s="87">
        <v>11</v>
      </c>
      <c r="AS60" s="87" t="s">
        <v>320</v>
      </c>
      <c r="AT60" s="87">
        <v>3500</v>
      </c>
      <c r="AU60" s="87">
        <v>1</v>
      </c>
      <c r="AV60" s="87">
        <v>2</v>
      </c>
      <c r="AW60" s="87">
        <f t="shared" si="9"/>
        <v>2</v>
      </c>
      <c r="AX60" s="14">
        <f t="shared" si="10"/>
        <v>0.52500000000000002</v>
      </c>
      <c r="AY60" s="14">
        <f t="shared" si="11"/>
        <v>31.5</v>
      </c>
      <c r="BG60" s="87">
        <v>54</v>
      </c>
      <c r="BH60" s="14">
        <f>INDEX(节奏总表!$CK$4:$CK$63,新神器!BG60)</f>
        <v>144</v>
      </c>
      <c r="BI60" s="14">
        <f t="shared" si="12"/>
        <v>7</v>
      </c>
      <c r="BJ60" s="87">
        <v>3</v>
      </c>
      <c r="BK60" s="87">
        <v>5</v>
      </c>
      <c r="BL60" s="14">
        <f t="shared" si="85"/>
        <v>0</v>
      </c>
      <c r="BM60" s="14">
        <f t="shared" si="85"/>
        <v>0</v>
      </c>
      <c r="BN60" s="14">
        <f t="shared" si="85"/>
        <v>0</v>
      </c>
      <c r="BO60" s="14">
        <f t="shared" si="85"/>
        <v>0</v>
      </c>
      <c r="BP60" s="14">
        <f t="shared" si="85"/>
        <v>0</v>
      </c>
      <c r="BQ60" s="14">
        <f t="shared" si="85"/>
        <v>0</v>
      </c>
      <c r="BR60" s="14">
        <f t="shared" si="85"/>
        <v>0</v>
      </c>
      <c r="BS60" s="14">
        <f t="shared" si="85"/>
        <v>0</v>
      </c>
      <c r="BT60" s="14">
        <f t="shared" si="85"/>
        <v>0.35000000000000003</v>
      </c>
      <c r="BU60" s="14">
        <f t="shared" si="85"/>
        <v>0.35000000000000003</v>
      </c>
      <c r="BV60" s="14">
        <f t="shared" si="86"/>
        <v>0.20699999999999999</v>
      </c>
      <c r="BW60" s="14">
        <f t="shared" si="86"/>
        <v>0.20699999999999999</v>
      </c>
      <c r="BX60" s="14">
        <f t="shared" si="86"/>
        <v>0.13750000000000001</v>
      </c>
      <c r="BY60" s="14">
        <f t="shared" si="86"/>
        <v>6.9000000000000006E-2</v>
      </c>
      <c r="BZ60" s="14">
        <f t="shared" si="86"/>
        <v>0.35000000000000003</v>
      </c>
      <c r="CA60" s="14">
        <f t="shared" si="86"/>
        <v>0.35000000000000003</v>
      </c>
      <c r="CB60" s="14">
        <f t="shared" si="86"/>
        <v>0.20699999999999999</v>
      </c>
      <c r="CC60" s="14">
        <f t="shared" si="86"/>
        <v>0.20699999999999999</v>
      </c>
      <c r="CD60" s="14">
        <f t="shared" si="86"/>
        <v>0.13750000000000001</v>
      </c>
      <c r="CE60" s="14">
        <f t="shared" si="86"/>
        <v>6.9000000000000006E-2</v>
      </c>
      <c r="CF60" s="14">
        <f t="shared" si="87"/>
        <v>0.35000000000000003</v>
      </c>
      <c r="CG60" s="14">
        <f t="shared" si="87"/>
        <v>0.35000000000000003</v>
      </c>
      <c r="CH60" s="14">
        <f t="shared" si="87"/>
        <v>0.20699999999999999</v>
      </c>
      <c r="CI60" s="14">
        <f t="shared" si="87"/>
        <v>0.20699999999999999</v>
      </c>
      <c r="CJ60" s="14">
        <f t="shared" si="87"/>
        <v>0.13750000000000001</v>
      </c>
      <c r="CK60" s="14">
        <f t="shared" si="87"/>
        <v>6.9499999999999992E-2</v>
      </c>
      <c r="CL60" s="14">
        <f t="shared" si="87"/>
        <v>0.20799999999999999</v>
      </c>
      <c r="CM60" s="14">
        <f t="shared" si="87"/>
        <v>0.20799999999999999</v>
      </c>
      <c r="CN60" s="14">
        <f t="shared" si="87"/>
        <v>0.20799999999999999</v>
      </c>
      <c r="CO60" s="14">
        <f t="shared" si="87"/>
        <v>0.13800000000000001</v>
      </c>
      <c r="CP60" s="14">
        <f t="shared" si="88"/>
        <v>0.13800000000000001</v>
      </c>
      <c r="CQ60" s="14">
        <f t="shared" si="88"/>
        <v>0.13800000000000001</v>
      </c>
      <c r="CR60" s="14">
        <f t="shared" si="88"/>
        <v>0</v>
      </c>
      <c r="CS60" s="14">
        <f t="shared" si="88"/>
        <v>0</v>
      </c>
      <c r="CT60" s="14">
        <f t="shared" si="88"/>
        <v>1.5</v>
      </c>
      <c r="CU60" s="14">
        <f t="shared" si="88"/>
        <v>1.5</v>
      </c>
      <c r="CV60" s="14">
        <f t="shared" si="88"/>
        <v>1.5</v>
      </c>
      <c r="CW60" s="14">
        <f t="shared" si="88"/>
        <v>0.5</v>
      </c>
      <c r="CX60" s="14">
        <f t="shared" si="88"/>
        <v>0.5</v>
      </c>
      <c r="CY60" s="14">
        <f t="shared" si="88"/>
        <v>0.5</v>
      </c>
      <c r="CZ60" s="14">
        <f t="shared" si="88"/>
        <v>0.375</v>
      </c>
      <c r="DA60" s="14">
        <f t="shared" si="88"/>
        <v>0.375</v>
      </c>
      <c r="DC60" s="14">
        <f>SUM(BL$7:BL60)</f>
        <v>35.749999999999993</v>
      </c>
      <c r="DD60" s="14">
        <f>SUM(BM$7:BM60)</f>
        <v>35.749999999999993</v>
      </c>
      <c r="DE60" s="14">
        <f>SUM(BN$7:BN60)</f>
        <v>20.25</v>
      </c>
      <c r="DF60" s="14">
        <f>SUM(BO$7:BO60)</f>
        <v>36.25</v>
      </c>
      <c r="DG60" s="14">
        <f>SUM(BP$7:BP60)</f>
        <v>36.25</v>
      </c>
      <c r="DH60" s="14">
        <f>SUM(BQ$7:BQ60)</f>
        <v>20.625</v>
      </c>
      <c r="DI60" s="14">
        <f>SUM(BR$7:BR60)</f>
        <v>20.625</v>
      </c>
      <c r="DJ60" s="14">
        <f>SUM(BS$7:BS60)</f>
        <v>13.75</v>
      </c>
      <c r="DK60" s="14">
        <f>SUM(BT$7:BT60)</f>
        <v>30.199000000000026</v>
      </c>
      <c r="DL60" s="14">
        <f>SUM(BU$7:BU60)</f>
        <v>30.199000000000026</v>
      </c>
      <c r="DM60" s="14">
        <f>SUM(BV$7:BV60)</f>
        <v>16.554000000000016</v>
      </c>
      <c r="DN60" s="14">
        <f>SUM(BW$7:BW60)</f>
        <v>16.554000000000016</v>
      </c>
      <c r="DO60" s="14">
        <f>SUM(BX$7:BX60)</f>
        <v>8.5250000000000004</v>
      </c>
      <c r="DP60" s="14">
        <f>SUM(BY$7:BY60)</f>
        <v>4.0279999999999987</v>
      </c>
      <c r="DQ60" s="14">
        <f>SUM(BZ$7:BZ60)</f>
        <v>35.199000000000026</v>
      </c>
      <c r="DR60" s="14">
        <f>SUM(CA$7:CA60)</f>
        <v>35.199000000000026</v>
      </c>
      <c r="DS60" s="14">
        <f>SUM(CB$7:CB60)</f>
        <v>19.179000000000016</v>
      </c>
      <c r="DT60" s="14">
        <f>SUM(CC$7:CC60)</f>
        <v>19.179000000000016</v>
      </c>
      <c r="DU60" s="14">
        <f>SUM(CD$7:CD60)</f>
        <v>9.5249999999999932</v>
      </c>
      <c r="DV60" s="14">
        <f>SUM(CE$7:CE60)</f>
        <v>4.516</v>
      </c>
      <c r="DW60" s="14">
        <f>SUM(CF$7:CF60)</f>
        <v>40.199000000000026</v>
      </c>
      <c r="DX60" s="14">
        <f>SUM(CG$7:CG60)</f>
        <v>40.199000000000026</v>
      </c>
      <c r="DY60" s="14">
        <f>SUM(CH$7:CH60)</f>
        <v>21.804000000000016</v>
      </c>
      <c r="DZ60" s="14">
        <f>SUM(CI$7:CI60)</f>
        <v>21.804000000000016</v>
      </c>
      <c r="EA60" s="14">
        <f>SUM(CJ$7:CJ60)</f>
        <v>10.524999999999988</v>
      </c>
      <c r="EB60" s="14">
        <f>SUM(CK$7:CK60)</f>
        <v>5.0269999999999975</v>
      </c>
      <c r="EC60" s="14">
        <f>SUM(CL$7:CL60)</f>
        <v>13.576000000000004</v>
      </c>
      <c r="ED60" s="14">
        <f>SUM(CM$7:CM60)</f>
        <v>13.576000000000004</v>
      </c>
      <c r="EE60" s="14">
        <f>SUM(CN$7:CN60)</f>
        <v>13.576000000000004</v>
      </c>
      <c r="EF60" s="14">
        <f>SUM(CO$7:CO60)</f>
        <v>6.0359999999999978</v>
      </c>
      <c r="EG60" s="14">
        <f>SUM(CP$7:CP60)</f>
        <v>6.0359999999999978</v>
      </c>
      <c r="EH60" s="14">
        <f>SUM(CQ$7:CQ60)</f>
        <v>6.0359999999999978</v>
      </c>
      <c r="EI60" s="14">
        <f>SUM(CR$7:CR60)</f>
        <v>2.25</v>
      </c>
      <c r="EJ60" s="14">
        <f>SUM(CS$7:CS60)</f>
        <v>2.25</v>
      </c>
      <c r="EK60" s="14">
        <f>SUM(CT$7:CT60)</f>
        <v>33</v>
      </c>
      <c r="EL60" s="14">
        <f>SUM(CU$7:CU60)</f>
        <v>33</v>
      </c>
      <c r="EM60" s="14">
        <f>SUM(CV$7:CV60)</f>
        <v>33</v>
      </c>
      <c r="EN60" s="14">
        <f>SUM(CW$7:CW60)</f>
        <v>11</v>
      </c>
      <c r="EO60" s="14">
        <f>SUM(CX$7:CX60)</f>
        <v>11</v>
      </c>
      <c r="EP60" s="14">
        <f>SUM(CY$7:CY60)</f>
        <v>11</v>
      </c>
      <c r="EQ60" s="14">
        <f>SUM(CZ$7:CZ60)</f>
        <v>8.25</v>
      </c>
      <c r="ER60" s="14">
        <f>SUM(DA$7:DA60)</f>
        <v>8.25</v>
      </c>
      <c r="EU60" s="14">
        <f t="shared" si="13"/>
        <v>9</v>
      </c>
      <c r="EV60" s="14">
        <f t="shared" si="14"/>
        <v>12</v>
      </c>
      <c r="EW60" s="14">
        <f t="shared" si="15"/>
        <v>12</v>
      </c>
      <c r="EX60" s="14">
        <f t="shared" si="16"/>
        <v>9</v>
      </c>
      <c r="EY60" s="14">
        <f t="shared" si="17"/>
        <v>7</v>
      </c>
      <c r="EZ60" s="14">
        <f t="shared" si="18"/>
        <v>12</v>
      </c>
      <c r="FA60" s="14">
        <f t="shared" si="19"/>
        <v>12</v>
      </c>
      <c r="FB60" s="14">
        <f t="shared" si="20"/>
        <v>9</v>
      </c>
      <c r="FC60" s="14">
        <f t="shared" si="21"/>
        <v>9</v>
      </c>
      <c r="FD60" s="14">
        <f t="shared" si="22"/>
        <v>7</v>
      </c>
      <c r="FE60" s="14">
        <f t="shared" si="23"/>
        <v>3</v>
      </c>
      <c r="FF60" s="14">
        <f t="shared" si="24"/>
        <v>11</v>
      </c>
      <c r="FG60" s="14">
        <f t="shared" si="25"/>
        <v>11</v>
      </c>
      <c r="FH60" s="14">
        <f t="shared" si="26"/>
        <v>8</v>
      </c>
      <c r="FI60" s="14">
        <f t="shared" si="27"/>
        <v>8</v>
      </c>
      <c r="FJ60" s="14">
        <f t="shared" si="28"/>
        <v>5</v>
      </c>
      <c r="FK60" s="14">
        <f t="shared" si="29"/>
        <v>3</v>
      </c>
      <c r="FL60" s="14">
        <f t="shared" si="30"/>
        <v>3</v>
      </c>
      <c r="FM60" s="14">
        <f t="shared" si="31"/>
        <v>12</v>
      </c>
      <c r="FN60" s="14">
        <f t="shared" si="32"/>
        <v>12</v>
      </c>
      <c r="FO60" s="14">
        <f t="shared" si="33"/>
        <v>9</v>
      </c>
      <c r="FP60" s="14">
        <f t="shared" si="34"/>
        <v>9</v>
      </c>
      <c r="FQ60" s="14">
        <f t="shared" si="35"/>
        <v>6</v>
      </c>
      <c r="FR60" s="14">
        <f t="shared" si="36"/>
        <v>3</v>
      </c>
      <c r="FS60" s="14">
        <f t="shared" si="37"/>
        <v>4</v>
      </c>
      <c r="FT60" s="14">
        <f t="shared" si="38"/>
        <v>12</v>
      </c>
      <c r="FU60" s="14">
        <f t="shared" si="39"/>
        <v>12</v>
      </c>
      <c r="FV60" s="14">
        <f t="shared" si="40"/>
        <v>9</v>
      </c>
      <c r="FW60" s="14">
        <f t="shared" si="41"/>
        <v>9</v>
      </c>
      <c r="FX60" s="14">
        <f t="shared" si="42"/>
        <v>6</v>
      </c>
      <c r="FY60" s="14">
        <f t="shared" si="43"/>
        <v>4</v>
      </c>
      <c r="FZ60" s="14">
        <f t="shared" si="44"/>
        <v>2</v>
      </c>
      <c r="GA60" s="14">
        <f t="shared" si="45"/>
        <v>7</v>
      </c>
      <c r="GB60" s="14">
        <f t="shared" si="46"/>
        <v>7</v>
      </c>
      <c r="GC60" s="14">
        <f t="shared" si="47"/>
        <v>7</v>
      </c>
      <c r="GD60" s="14">
        <f t="shared" si="48"/>
        <v>4</v>
      </c>
      <c r="GE60" s="14">
        <f t="shared" si="49"/>
        <v>4</v>
      </c>
      <c r="GF60" s="14">
        <f t="shared" si="50"/>
        <v>4</v>
      </c>
      <c r="GG60" s="14">
        <f t="shared" si="51"/>
        <v>2</v>
      </c>
      <c r="GH60" s="14">
        <f t="shared" si="52"/>
        <v>2</v>
      </c>
      <c r="GI60" s="14">
        <f t="shared" si="53"/>
        <v>5</v>
      </c>
      <c r="GJ60" s="14">
        <f t="shared" si="54"/>
        <v>11</v>
      </c>
      <c r="GK60" s="14">
        <f t="shared" si="55"/>
        <v>11</v>
      </c>
      <c r="GL60" s="14">
        <f t="shared" si="56"/>
        <v>11</v>
      </c>
      <c r="GM60" s="14">
        <f t="shared" si="57"/>
        <v>6</v>
      </c>
      <c r="GN60" s="14">
        <f t="shared" si="58"/>
        <v>6</v>
      </c>
      <c r="GO60" s="14">
        <f t="shared" si="59"/>
        <v>6</v>
      </c>
      <c r="GP60" s="14">
        <f t="shared" si="60"/>
        <v>5</v>
      </c>
      <c r="GQ60" s="14">
        <f t="shared" si="61"/>
        <v>5</v>
      </c>
      <c r="GT60" s="91">
        <v>54</v>
      </c>
      <c r="GU60" s="14">
        <f t="shared" si="62"/>
        <v>4</v>
      </c>
      <c r="GV60" s="14">
        <f t="shared" si="63"/>
        <v>1606006</v>
      </c>
      <c r="GW60" s="14" t="str">
        <f t="shared" si="64"/>
        <v>神器2-1 : 11级</v>
      </c>
      <c r="GX60" s="14" t="s">
        <v>804</v>
      </c>
      <c r="GY60" s="14">
        <f t="shared" si="65"/>
        <v>9</v>
      </c>
      <c r="GZ60" s="14" t="str">
        <f t="shared" si="66"/>
        <v>神器2-1</v>
      </c>
      <c r="HA60" s="14">
        <f t="shared" si="67"/>
        <v>3</v>
      </c>
    </row>
    <row r="61" spans="14:209" ht="16.5" x14ac:dyDescent="0.2">
      <c r="AL61" s="87">
        <v>3</v>
      </c>
      <c r="AM61" s="87">
        <v>3</v>
      </c>
      <c r="AN61" s="87">
        <v>19</v>
      </c>
      <c r="AO61" s="144">
        <f t="shared" si="7"/>
        <v>4419</v>
      </c>
      <c r="AP61" s="144" t="s">
        <v>1228</v>
      </c>
      <c r="AQ61" s="144" t="str">
        <f t="shared" si="8"/>
        <v>神器本-3-噩梦-3  神器3-4</v>
      </c>
      <c r="AR61" s="87">
        <v>12</v>
      </c>
      <c r="AS61" s="87" t="s">
        <v>321</v>
      </c>
      <c r="AT61" s="87">
        <v>3500</v>
      </c>
      <c r="AU61" s="87">
        <v>1</v>
      </c>
      <c r="AV61" s="87">
        <v>2</v>
      </c>
      <c r="AW61" s="87">
        <f t="shared" si="9"/>
        <v>2</v>
      </c>
      <c r="AX61" s="14">
        <f t="shared" si="10"/>
        <v>0.52500000000000002</v>
      </c>
      <c r="AY61" s="14">
        <f t="shared" si="11"/>
        <v>31.5</v>
      </c>
      <c r="BG61" s="87">
        <v>55</v>
      </c>
      <c r="BH61" s="14">
        <f>INDEX(节奏总表!$CK$4:$CK$63,新神器!BG61)</f>
        <v>145</v>
      </c>
      <c r="BI61" s="14">
        <f t="shared" si="12"/>
        <v>7</v>
      </c>
      <c r="BJ61" s="87">
        <v>3</v>
      </c>
      <c r="BK61" s="87">
        <v>5</v>
      </c>
      <c r="BL61" s="14">
        <f t="shared" si="85"/>
        <v>0</v>
      </c>
      <c r="BM61" s="14">
        <f t="shared" si="85"/>
        <v>0</v>
      </c>
      <c r="BN61" s="14">
        <f t="shared" si="85"/>
        <v>0</v>
      </c>
      <c r="BO61" s="14">
        <f t="shared" si="85"/>
        <v>0</v>
      </c>
      <c r="BP61" s="14">
        <f t="shared" si="85"/>
        <v>0</v>
      </c>
      <c r="BQ61" s="14">
        <f t="shared" si="85"/>
        <v>0</v>
      </c>
      <c r="BR61" s="14">
        <f t="shared" si="85"/>
        <v>0</v>
      </c>
      <c r="BS61" s="14">
        <f t="shared" si="85"/>
        <v>0</v>
      </c>
      <c r="BT61" s="14">
        <f t="shared" si="85"/>
        <v>0.35000000000000003</v>
      </c>
      <c r="BU61" s="14">
        <f t="shared" si="85"/>
        <v>0.35000000000000003</v>
      </c>
      <c r="BV61" s="14">
        <f t="shared" si="86"/>
        <v>0.20699999999999999</v>
      </c>
      <c r="BW61" s="14">
        <f t="shared" si="86"/>
        <v>0.20699999999999999</v>
      </c>
      <c r="BX61" s="14">
        <f t="shared" si="86"/>
        <v>0.13750000000000001</v>
      </c>
      <c r="BY61" s="14">
        <f t="shared" si="86"/>
        <v>6.9000000000000006E-2</v>
      </c>
      <c r="BZ61" s="14">
        <f t="shared" si="86"/>
        <v>0.35000000000000003</v>
      </c>
      <c r="CA61" s="14">
        <f t="shared" si="86"/>
        <v>0.35000000000000003</v>
      </c>
      <c r="CB61" s="14">
        <f t="shared" si="86"/>
        <v>0.20699999999999999</v>
      </c>
      <c r="CC61" s="14">
        <f t="shared" si="86"/>
        <v>0.20699999999999999</v>
      </c>
      <c r="CD61" s="14">
        <f t="shared" si="86"/>
        <v>0.13750000000000001</v>
      </c>
      <c r="CE61" s="14">
        <f t="shared" si="86"/>
        <v>6.9000000000000006E-2</v>
      </c>
      <c r="CF61" s="14">
        <f t="shared" si="87"/>
        <v>0.35000000000000003</v>
      </c>
      <c r="CG61" s="14">
        <f t="shared" si="87"/>
        <v>0.35000000000000003</v>
      </c>
      <c r="CH61" s="14">
        <f t="shared" si="87"/>
        <v>0.20699999999999999</v>
      </c>
      <c r="CI61" s="14">
        <f t="shared" si="87"/>
        <v>0.20699999999999999</v>
      </c>
      <c r="CJ61" s="14">
        <f t="shared" si="87"/>
        <v>0.13750000000000001</v>
      </c>
      <c r="CK61" s="14">
        <f t="shared" si="87"/>
        <v>6.9499999999999992E-2</v>
      </c>
      <c r="CL61" s="14">
        <f t="shared" si="87"/>
        <v>0.20799999999999999</v>
      </c>
      <c r="CM61" s="14">
        <f t="shared" si="87"/>
        <v>0.20799999999999999</v>
      </c>
      <c r="CN61" s="14">
        <f t="shared" si="87"/>
        <v>0.20799999999999999</v>
      </c>
      <c r="CO61" s="14">
        <f t="shared" si="87"/>
        <v>0.13800000000000001</v>
      </c>
      <c r="CP61" s="14">
        <f t="shared" si="88"/>
        <v>0.13800000000000001</v>
      </c>
      <c r="CQ61" s="14">
        <f t="shared" si="88"/>
        <v>0.13800000000000001</v>
      </c>
      <c r="CR61" s="14">
        <f t="shared" si="88"/>
        <v>0</v>
      </c>
      <c r="CS61" s="14">
        <f t="shared" si="88"/>
        <v>0</v>
      </c>
      <c r="CT61" s="14">
        <f t="shared" si="88"/>
        <v>1.5</v>
      </c>
      <c r="CU61" s="14">
        <f t="shared" si="88"/>
        <v>1.5</v>
      </c>
      <c r="CV61" s="14">
        <f t="shared" si="88"/>
        <v>1.5</v>
      </c>
      <c r="CW61" s="14">
        <f t="shared" si="88"/>
        <v>0.5</v>
      </c>
      <c r="CX61" s="14">
        <f t="shared" si="88"/>
        <v>0.5</v>
      </c>
      <c r="CY61" s="14">
        <f t="shared" si="88"/>
        <v>0.5</v>
      </c>
      <c r="CZ61" s="14">
        <f t="shared" si="88"/>
        <v>0.375</v>
      </c>
      <c r="DA61" s="14">
        <f t="shared" si="88"/>
        <v>0.375</v>
      </c>
      <c r="DC61" s="14">
        <f>SUM(BL$7:BL61)</f>
        <v>35.749999999999993</v>
      </c>
      <c r="DD61" s="14">
        <f>SUM(BM$7:BM61)</f>
        <v>35.749999999999993</v>
      </c>
      <c r="DE61" s="14">
        <f>SUM(BN$7:BN61)</f>
        <v>20.25</v>
      </c>
      <c r="DF61" s="14">
        <f>SUM(BO$7:BO61)</f>
        <v>36.25</v>
      </c>
      <c r="DG61" s="14">
        <f>SUM(BP$7:BP61)</f>
        <v>36.25</v>
      </c>
      <c r="DH61" s="14">
        <f>SUM(BQ$7:BQ61)</f>
        <v>20.625</v>
      </c>
      <c r="DI61" s="14">
        <f>SUM(BR$7:BR61)</f>
        <v>20.625</v>
      </c>
      <c r="DJ61" s="14">
        <f>SUM(BS$7:BS61)</f>
        <v>13.75</v>
      </c>
      <c r="DK61" s="14">
        <f>SUM(BT$7:BT61)</f>
        <v>30.549000000000028</v>
      </c>
      <c r="DL61" s="14">
        <f>SUM(BU$7:BU61)</f>
        <v>30.549000000000028</v>
      </c>
      <c r="DM61" s="14">
        <f>SUM(BV$7:BV61)</f>
        <v>16.761000000000017</v>
      </c>
      <c r="DN61" s="14">
        <f>SUM(BW$7:BW61)</f>
        <v>16.761000000000017</v>
      </c>
      <c r="DO61" s="14">
        <f>SUM(BX$7:BX61)</f>
        <v>8.6624999999999996</v>
      </c>
      <c r="DP61" s="14">
        <f>SUM(BY$7:BY61)</f>
        <v>4.0969999999999986</v>
      </c>
      <c r="DQ61" s="14">
        <f>SUM(BZ$7:BZ61)</f>
        <v>35.549000000000028</v>
      </c>
      <c r="DR61" s="14">
        <f>SUM(CA$7:CA61)</f>
        <v>35.549000000000028</v>
      </c>
      <c r="DS61" s="14">
        <f>SUM(CB$7:CB61)</f>
        <v>19.386000000000017</v>
      </c>
      <c r="DT61" s="14">
        <f>SUM(CC$7:CC61)</f>
        <v>19.386000000000017</v>
      </c>
      <c r="DU61" s="14">
        <f>SUM(CD$7:CD61)</f>
        <v>9.6624999999999925</v>
      </c>
      <c r="DV61" s="14">
        <f>SUM(CE$7:CE61)</f>
        <v>4.585</v>
      </c>
      <c r="DW61" s="14">
        <f>SUM(CF$7:CF61)</f>
        <v>40.549000000000028</v>
      </c>
      <c r="DX61" s="14">
        <f>SUM(CG$7:CG61)</f>
        <v>40.549000000000028</v>
      </c>
      <c r="DY61" s="14">
        <f>SUM(CH$7:CH61)</f>
        <v>22.011000000000017</v>
      </c>
      <c r="DZ61" s="14">
        <f>SUM(CI$7:CI61)</f>
        <v>22.011000000000017</v>
      </c>
      <c r="EA61" s="14">
        <f>SUM(CJ$7:CJ61)</f>
        <v>10.662499999999987</v>
      </c>
      <c r="EB61" s="14">
        <f>SUM(CK$7:CK61)</f>
        <v>5.0964999999999971</v>
      </c>
      <c r="EC61" s="14">
        <f>SUM(CL$7:CL61)</f>
        <v>13.784000000000004</v>
      </c>
      <c r="ED61" s="14">
        <f>SUM(CM$7:CM61)</f>
        <v>13.784000000000004</v>
      </c>
      <c r="EE61" s="14">
        <f>SUM(CN$7:CN61)</f>
        <v>13.784000000000004</v>
      </c>
      <c r="EF61" s="14">
        <f>SUM(CO$7:CO61)</f>
        <v>6.1739999999999977</v>
      </c>
      <c r="EG61" s="14">
        <f>SUM(CP$7:CP61)</f>
        <v>6.1739999999999977</v>
      </c>
      <c r="EH61" s="14">
        <f>SUM(CQ$7:CQ61)</f>
        <v>6.1739999999999977</v>
      </c>
      <c r="EI61" s="14">
        <f>SUM(CR$7:CR61)</f>
        <v>2.25</v>
      </c>
      <c r="EJ61" s="14">
        <f>SUM(CS$7:CS61)</f>
        <v>2.25</v>
      </c>
      <c r="EK61" s="14">
        <f>SUM(CT$7:CT61)</f>
        <v>34.5</v>
      </c>
      <c r="EL61" s="14">
        <f>SUM(CU$7:CU61)</f>
        <v>34.5</v>
      </c>
      <c r="EM61" s="14">
        <f>SUM(CV$7:CV61)</f>
        <v>34.5</v>
      </c>
      <c r="EN61" s="14">
        <f>SUM(CW$7:CW61)</f>
        <v>11.5</v>
      </c>
      <c r="EO61" s="14">
        <f>SUM(CX$7:CX61)</f>
        <v>11.5</v>
      </c>
      <c r="EP61" s="14">
        <f>SUM(CY$7:CY61)</f>
        <v>11.5</v>
      </c>
      <c r="EQ61" s="14">
        <f>SUM(CZ$7:CZ61)</f>
        <v>8.625</v>
      </c>
      <c r="ER61" s="14">
        <f>SUM(DA$7:DA61)</f>
        <v>8.625</v>
      </c>
      <c r="EU61" s="14">
        <f t="shared" si="13"/>
        <v>9</v>
      </c>
      <c r="EV61" s="14">
        <f t="shared" si="14"/>
        <v>12</v>
      </c>
      <c r="EW61" s="14">
        <f t="shared" si="15"/>
        <v>12</v>
      </c>
      <c r="EX61" s="14">
        <f t="shared" si="16"/>
        <v>9</v>
      </c>
      <c r="EY61" s="14">
        <f t="shared" si="17"/>
        <v>7</v>
      </c>
      <c r="EZ61" s="14">
        <f t="shared" si="18"/>
        <v>12</v>
      </c>
      <c r="FA61" s="14">
        <f t="shared" si="19"/>
        <v>12</v>
      </c>
      <c r="FB61" s="14">
        <f t="shared" si="20"/>
        <v>9</v>
      </c>
      <c r="FC61" s="14">
        <f t="shared" si="21"/>
        <v>9</v>
      </c>
      <c r="FD61" s="14">
        <f t="shared" si="22"/>
        <v>7</v>
      </c>
      <c r="FE61" s="14">
        <f t="shared" si="23"/>
        <v>3</v>
      </c>
      <c r="FF61" s="14">
        <f t="shared" si="24"/>
        <v>11</v>
      </c>
      <c r="FG61" s="14">
        <f t="shared" si="25"/>
        <v>11</v>
      </c>
      <c r="FH61" s="14">
        <f t="shared" si="26"/>
        <v>8</v>
      </c>
      <c r="FI61" s="14">
        <f t="shared" si="27"/>
        <v>8</v>
      </c>
      <c r="FJ61" s="14">
        <f t="shared" si="28"/>
        <v>5</v>
      </c>
      <c r="FK61" s="14">
        <f t="shared" si="29"/>
        <v>3</v>
      </c>
      <c r="FL61" s="14">
        <f t="shared" si="30"/>
        <v>3</v>
      </c>
      <c r="FM61" s="14">
        <f t="shared" si="31"/>
        <v>12</v>
      </c>
      <c r="FN61" s="14">
        <f t="shared" si="32"/>
        <v>12</v>
      </c>
      <c r="FO61" s="14">
        <f t="shared" si="33"/>
        <v>9</v>
      </c>
      <c r="FP61" s="14">
        <f t="shared" si="34"/>
        <v>9</v>
      </c>
      <c r="FQ61" s="14">
        <f t="shared" si="35"/>
        <v>6</v>
      </c>
      <c r="FR61" s="14">
        <f t="shared" si="36"/>
        <v>3</v>
      </c>
      <c r="FS61" s="14">
        <f t="shared" si="37"/>
        <v>4</v>
      </c>
      <c r="FT61" s="14">
        <f t="shared" si="38"/>
        <v>12</v>
      </c>
      <c r="FU61" s="14">
        <f t="shared" si="39"/>
        <v>12</v>
      </c>
      <c r="FV61" s="14">
        <f t="shared" si="40"/>
        <v>9</v>
      </c>
      <c r="FW61" s="14">
        <f t="shared" si="41"/>
        <v>9</v>
      </c>
      <c r="FX61" s="14">
        <f t="shared" si="42"/>
        <v>6</v>
      </c>
      <c r="FY61" s="14">
        <f t="shared" si="43"/>
        <v>4</v>
      </c>
      <c r="FZ61" s="14">
        <f t="shared" si="44"/>
        <v>2</v>
      </c>
      <c r="GA61" s="14">
        <f t="shared" si="45"/>
        <v>7</v>
      </c>
      <c r="GB61" s="14">
        <f t="shared" si="46"/>
        <v>7</v>
      </c>
      <c r="GC61" s="14">
        <f t="shared" si="47"/>
        <v>7</v>
      </c>
      <c r="GD61" s="14">
        <f t="shared" si="48"/>
        <v>4</v>
      </c>
      <c r="GE61" s="14">
        <f t="shared" si="49"/>
        <v>4</v>
      </c>
      <c r="GF61" s="14">
        <f t="shared" si="50"/>
        <v>4</v>
      </c>
      <c r="GG61" s="14">
        <f t="shared" si="51"/>
        <v>2</v>
      </c>
      <c r="GH61" s="14">
        <f t="shared" si="52"/>
        <v>2</v>
      </c>
      <c r="GI61" s="14">
        <f t="shared" si="53"/>
        <v>5</v>
      </c>
      <c r="GJ61" s="14">
        <f t="shared" si="54"/>
        <v>12</v>
      </c>
      <c r="GK61" s="14">
        <f t="shared" si="55"/>
        <v>12</v>
      </c>
      <c r="GL61" s="14">
        <f t="shared" si="56"/>
        <v>12</v>
      </c>
      <c r="GM61" s="14">
        <f t="shared" si="57"/>
        <v>6</v>
      </c>
      <c r="GN61" s="14">
        <f t="shared" si="58"/>
        <v>6</v>
      </c>
      <c r="GO61" s="14">
        <f t="shared" si="59"/>
        <v>6</v>
      </c>
      <c r="GP61" s="14">
        <f t="shared" si="60"/>
        <v>5</v>
      </c>
      <c r="GQ61" s="14">
        <f t="shared" si="61"/>
        <v>5</v>
      </c>
      <c r="GT61" s="91">
        <v>55</v>
      </c>
      <c r="GU61" s="14">
        <f t="shared" si="62"/>
        <v>4</v>
      </c>
      <c r="GV61" s="14">
        <f t="shared" si="63"/>
        <v>1606006</v>
      </c>
      <c r="GW61" s="14" t="str">
        <f t="shared" si="64"/>
        <v>神器2-1 : 12级</v>
      </c>
      <c r="GX61" s="14" t="s">
        <v>804</v>
      </c>
      <c r="GY61" s="14">
        <f t="shared" si="65"/>
        <v>10</v>
      </c>
      <c r="GZ61" s="14" t="str">
        <f t="shared" si="66"/>
        <v>神器2-1</v>
      </c>
      <c r="HA61" s="14">
        <f t="shared" si="67"/>
        <v>5</v>
      </c>
    </row>
    <row r="62" spans="14:209" ht="16.5" x14ac:dyDescent="0.2">
      <c r="AL62" s="87">
        <v>3</v>
      </c>
      <c r="AM62" s="87">
        <v>3</v>
      </c>
      <c r="AN62" s="87">
        <v>20</v>
      </c>
      <c r="AO62" s="144">
        <f t="shared" si="7"/>
        <v>4420</v>
      </c>
      <c r="AP62" s="144" t="s">
        <v>1229</v>
      </c>
      <c r="AQ62" s="144" t="str">
        <f t="shared" si="8"/>
        <v>神器本-3-噩梦-4  神器3-5</v>
      </c>
      <c r="AR62" s="87">
        <v>13</v>
      </c>
      <c r="AS62" s="87" t="s">
        <v>322</v>
      </c>
      <c r="AT62" s="87">
        <v>2000</v>
      </c>
      <c r="AU62" s="87">
        <v>1</v>
      </c>
      <c r="AV62" s="87">
        <v>1</v>
      </c>
      <c r="AW62" s="87">
        <f t="shared" si="9"/>
        <v>3</v>
      </c>
      <c r="AX62" s="14">
        <f t="shared" si="10"/>
        <v>0.2</v>
      </c>
      <c r="AY62" s="14">
        <f t="shared" si="11"/>
        <v>28</v>
      </c>
      <c r="BG62" s="87">
        <v>56</v>
      </c>
      <c r="BH62" s="14">
        <f>INDEX(节奏总表!$CK$4:$CK$63,新神器!BG62)</f>
        <v>146</v>
      </c>
      <c r="BI62" s="14">
        <f t="shared" si="12"/>
        <v>7</v>
      </c>
      <c r="BJ62" s="87">
        <v>3</v>
      </c>
      <c r="BK62" s="87">
        <v>5</v>
      </c>
      <c r="BL62" s="14">
        <f t="shared" si="85"/>
        <v>0</v>
      </c>
      <c r="BM62" s="14">
        <f t="shared" si="85"/>
        <v>0</v>
      </c>
      <c r="BN62" s="14">
        <f t="shared" si="85"/>
        <v>0</v>
      </c>
      <c r="BO62" s="14">
        <f t="shared" si="85"/>
        <v>0</v>
      </c>
      <c r="BP62" s="14">
        <f t="shared" si="85"/>
        <v>0</v>
      </c>
      <c r="BQ62" s="14">
        <f t="shared" si="85"/>
        <v>0</v>
      </c>
      <c r="BR62" s="14">
        <f t="shared" si="85"/>
        <v>0</v>
      </c>
      <c r="BS62" s="14">
        <f t="shared" si="85"/>
        <v>0</v>
      </c>
      <c r="BT62" s="14">
        <f t="shared" si="85"/>
        <v>0.35000000000000003</v>
      </c>
      <c r="BU62" s="14">
        <f t="shared" si="85"/>
        <v>0.35000000000000003</v>
      </c>
      <c r="BV62" s="14">
        <f t="shared" si="86"/>
        <v>0.20699999999999999</v>
      </c>
      <c r="BW62" s="14">
        <f t="shared" si="86"/>
        <v>0.20699999999999999</v>
      </c>
      <c r="BX62" s="14">
        <f t="shared" si="86"/>
        <v>0.13750000000000001</v>
      </c>
      <c r="BY62" s="14">
        <f t="shared" si="86"/>
        <v>6.9000000000000006E-2</v>
      </c>
      <c r="BZ62" s="14">
        <f t="shared" si="86"/>
        <v>0.35000000000000003</v>
      </c>
      <c r="CA62" s="14">
        <f t="shared" si="86"/>
        <v>0.35000000000000003</v>
      </c>
      <c r="CB62" s="14">
        <f t="shared" si="86"/>
        <v>0.20699999999999999</v>
      </c>
      <c r="CC62" s="14">
        <f t="shared" si="86"/>
        <v>0.20699999999999999</v>
      </c>
      <c r="CD62" s="14">
        <f t="shared" si="86"/>
        <v>0.13750000000000001</v>
      </c>
      <c r="CE62" s="14">
        <f t="shared" si="86"/>
        <v>6.9000000000000006E-2</v>
      </c>
      <c r="CF62" s="14">
        <f t="shared" si="87"/>
        <v>0.35000000000000003</v>
      </c>
      <c r="CG62" s="14">
        <f t="shared" si="87"/>
        <v>0.35000000000000003</v>
      </c>
      <c r="CH62" s="14">
        <f t="shared" si="87"/>
        <v>0.20699999999999999</v>
      </c>
      <c r="CI62" s="14">
        <f t="shared" si="87"/>
        <v>0.20699999999999999</v>
      </c>
      <c r="CJ62" s="14">
        <f t="shared" si="87"/>
        <v>0.13750000000000001</v>
      </c>
      <c r="CK62" s="14">
        <f t="shared" si="87"/>
        <v>6.9499999999999992E-2</v>
      </c>
      <c r="CL62" s="14">
        <f t="shared" si="87"/>
        <v>0.20799999999999999</v>
      </c>
      <c r="CM62" s="14">
        <f t="shared" si="87"/>
        <v>0.20799999999999999</v>
      </c>
      <c r="CN62" s="14">
        <f t="shared" si="87"/>
        <v>0.20799999999999999</v>
      </c>
      <c r="CO62" s="14">
        <f t="shared" si="87"/>
        <v>0.13800000000000001</v>
      </c>
      <c r="CP62" s="14">
        <f t="shared" si="88"/>
        <v>0.13800000000000001</v>
      </c>
      <c r="CQ62" s="14">
        <f t="shared" si="88"/>
        <v>0.13800000000000001</v>
      </c>
      <c r="CR62" s="14">
        <f t="shared" si="88"/>
        <v>0</v>
      </c>
      <c r="CS62" s="14">
        <f t="shared" si="88"/>
        <v>0</v>
      </c>
      <c r="CT62" s="14">
        <f t="shared" si="88"/>
        <v>1.5</v>
      </c>
      <c r="CU62" s="14">
        <f t="shared" si="88"/>
        <v>1.5</v>
      </c>
      <c r="CV62" s="14">
        <f t="shared" si="88"/>
        <v>1.5</v>
      </c>
      <c r="CW62" s="14">
        <f t="shared" si="88"/>
        <v>0.5</v>
      </c>
      <c r="CX62" s="14">
        <f t="shared" si="88"/>
        <v>0.5</v>
      </c>
      <c r="CY62" s="14">
        <f t="shared" si="88"/>
        <v>0.5</v>
      </c>
      <c r="CZ62" s="14">
        <f t="shared" si="88"/>
        <v>0.375</v>
      </c>
      <c r="DA62" s="14">
        <f t="shared" si="88"/>
        <v>0.375</v>
      </c>
      <c r="DC62" s="14">
        <f>SUM(BL$7:BL62)</f>
        <v>35.749999999999993</v>
      </c>
      <c r="DD62" s="14">
        <f>SUM(BM$7:BM62)</f>
        <v>35.749999999999993</v>
      </c>
      <c r="DE62" s="14">
        <f>SUM(BN$7:BN62)</f>
        <v>20.25</v>
      </c>
      <c r="DF62" s="14">
        <f>SUM(BO$7:BO62)</f>
        <v>36.25</v>
      </c>
      <c r="DG62" s="14">
        <f>SUM(BP$7:BP62)</f>
        <v>36.25</v>
      </c>
      <c r="DH62" s="14">
        <f>SUM(BQ$7:BQ62)</f>
        <v>20.625</v>
      </c>
      <c r="DI62" s="14">
        <f>SUM(BR$7:BR62)</f>
        <v>20.625</v>
      </c>
      <c r="DJ62" s="14">
        <f>SUM(BS$7:BS62)</f>
        <v>13.75</v>
      </c>
      <c r="DK62" s="14">
        <f>SUM(BT$7:BT62)</f>
        <v>30.899000000000029</v>
      </c>
      <c r="DL62" s="14">
        <f>SUM(BU$7:BU62)</f>
        <v>30.899000000000029</v>
      </c>
      <c r="DM62" s="14">
        <f>SUM(BV$7:BV62)</f>
        <v>16.968000000000018</v>
      </c>
      <c r="DN62" s="14">
        <f>SUM(BW$7:BW62)</f>
        <v>16.968000000000018</v>
      </c>
      <c r="DO62" s="14">
        <f>SUM(BX$7:BX62)</f>
        <v>8.7999999999999989</v>
      </c>
      <c r="DP62" s="14">
        <f>SUM(BY$7:BY62)</f>
        <v>4.1659999999999986</v>
      </c>
      <c r="DQ62" s="14">
        <f>SUM(BZ$7:BZ62)</f>
        <v>35.899000000000029</v>
      </c>
      <c r="DR62" s="14">
        <f>SUM(CA$7:CA62)</f>
        <v>35.899000000000029</v>
      </c>
      <c r="DS62" s="14">
        <f>SUM(CB$7:CB62)</f>
        <v>19.593000000000018</v>
      </c>
      <c r="DT62" s="14">
        <f>SUM(CC$7:CC62)</f>
        <v>19.593000000000018</v>
      </c>
      <c r="DU62" s="14">
        <f>SUM(CD$7:CD62)</f>
        <v>9.7999999999999918</v>
      </c>
      <c r="DV62" s="14">
        <f>SUM(CE$7:CE62)</f>
        <v>4.6539999999999999</v>
      </c>
      <c r="DW62" s="14">
        <f>SUM(CF$7:CF62)</f>
        <v>40.899000000000029</v>
      </c>
      <c r="DX62" s="14">
        <f>SUM(CG$7:CG62)</f>
        <v>40.899000000000029</v>
      </c>
      <c r="DY62" s="14">
        <f>SUM(CH$7:CH62)</f>
        <v>22.218000000000018</v>
      </c>
      <c r="DZ62" s="14">
        <f>SUM(CI$7:CI62)</f>
        <v>22.218000000000018</v>
      </c>
      <c r="EA62" s="14">
        <f>SUM(CJ$7:CJ62)</f>
        <v>10.799999999999986</v>
      </c>
      <c r="EB62" s="14">
        <f>SUM(CK$7:CK62)</f>
        <v>5.1659999999999968</v>
      </c>
      <c r="EC62" s="14">
        <f>SUM(CL$7:CL62)</f>
        <v>13.992000000000004</v>
      </c>
      <c r="ED62" s="14">
        <f>SUM(CM$7:CM62)</f>
        <v>13.992000000000004</v>
      </c>
      <c r="EE62" s="14">
        <f>SUM(CN$7:CN62)</f>
        <v>13.992000000000004</v>
      </c>
      <c r="EF62" s="14">
        <f>SUM(CO$7:CO62)</f>
        <v>6.3119999999999976</v>
      </c>
      <c r="EG62" s="14">
        <f>SUM(CP$7:CP62)</f>
        <v>6.3119999999999976</v>
      </c>
      <c r="EH62" s="14">
        <f>SUM(CQ$7:CQ62)</f>
        <v>6.3119999999999976</v>
      </c>
      <c r="EI62" s="14">
        <f>SUM(CR$7:CR62)</f>
        <v>2.25</v>
      </c>
      <c r="EJ62" s="14">
        <f>SUM(CS$7:CS62)</f>
        <v>2.25</v>
      </c>
      <c r="EK62" s="14">
        <f>SUM(CT$7:CT62)</f>
        <v>36</v>
      </c>
      <c r="EL62" s="14">
        <f>SUM(CU$7:CU62)</f>
        <v>36</v>
      </c>
      <c r="EM62" s="14">
        <f>SUM(CV$7:CV62)</f>
        <v>36</v>
      </c>
      <c r="EN62" s="14">
        <f>SUM(CW$7:CW62)</f>
        <v>12</v>
      </c>
      <c r="EO62" s="14">
        <f>SUM(CX$7:CX62)</f>
        <v>12</v>
      </c>
      <c r="EP62" s="14">
        <f>SUM(CY$7:CY62)</f>
        <v>12</v>
      </c>
      <c r="EQ62" s="14">
        <f>SUM(CZ$7:CZ62)</f>
        <v>9</v>
      </c>
      <c r="ER62" s="14">
        <f>SUM(DA$7:DA62)</f>
        <v>9</v>
      </c>
      <c r="EU62" s="14">
        <f t="shared" si="13"/>
        <v>9</v>
      </c>
      <c r="EV62" s="14">
        <f t="shared" si="14"/>
        <v>12</v>
      </c>
      <c r="EW62" s="14">
        <f t="shared" si="15"/>
        <v>12</v>
      </c>
      <c r="EX62" s="14">
        <f t="shared" si="16"/>
        <v>9</v>
      </c>
      <c r="EY62" s="14">
        <f t="shared" si="17"/>
        <v>7</v>
      </c>
      <c r="EZ62" s="14">
        <f t="shared" si="18"/>
        <v>12</v>
      </c>
      <c r="FA62" s="14">
        <f t="shared" si="19"/>
        <v>12</v>
      </c>
      <c r="FB62" s="14">
        <f t="shared" si="20"/>
        <v>9</v>
      </c>
      <c r="FC62" s="14">
        <f t="shared" si="21"/>
        <v>9</v>
      </c>
      <c r="FD62" s="14">
        <f t="shared" si="22"/>
        <v>7</v>
      </c>
      <c r="FE62" s="14">
        <f t="shared" si="23"/>
        <v>3</v>
      </c>
      <c r="FF62" s="14">
        <f t="shared" si="24"/>
        <v>11</v>
      </c>
      <c r="FG62" s="14">
        <f t="shared" si="25"/>
        <v>11</v>
      </c>
      <c r="FH62" s="14">
        <f t="shared" si="26"/>
        <v>8</v>
      </c>
      <c r="FI62" s="14">
        <f t="shared" si="27"/>
        <v>8</v>
      </c>
      <c r="FJ62" s="14">
        <f t="shared" si="28"/>
        <v>5</v>
      </c>
      <c r="FK62" s="14">
        <f t="shared" si="29"/>
        <v>3</v>
      </c>
      <c r="FL62" s="14">
        <f t="shared" si="30"/>
        <v>3</v>
      </c>
      <c r="FM62" s="14">
        <f t="shared" si="31"/>
        <v>12</v>
      </c>
      <c r="FN62" s="14">
        <f t="shared" si="32"/>
        <v>12</v>
      </c>
      <c r="FO62" s="14">
        <f t="shared" si="33"/>
        <v>9</v>
      </c>
      <c r="FP62" s="14">
        <f t="shared" si="34"/>
        <v>9</v>
      </c>
      <c r="FQ62" s="14">
        <f t="shared" si="35"/>
        <v>6</v>
      </c>
      <c r="FR62" s="14">
        <f t="shared" si="36"/>
        <v>3</v>
      </c>
      <c r="FS62" s="14">
        <f t="shared" si="37"/>
        <v>4</v>
      </c>
      <c r="FT62" s="14">
        <f t="shared" si="38"/>
        <v>12</v>
      </c>
      <c r="FU62" s="14">
        <f t="shared" si="39"/>
        <v>12</v>
      </c>
      <c r="FV62" s="14">
        <f t="shared" si="40"/>
        <v>9</v>
      </c>
      <c r="FW62" s="14">
        <f t="shared" si="41"/>
        <v>9</v>
      </c>
      <c r="FX62" s="14">
        <f t="shared" si="42"/>
        <v>6</v>
      </c>
      <c r="FY62" s="14">
        <f t="shared" si="43"/>
        <v>4</v>
      </c>
      <c r="FZ62" s="14">
        <f t="shared" si="44"/>
        <v>2</v>
      </c>
      <c r="GA62" s="14">
        <f t="shared" si="45"/>
        <v>7</v>
      </c>
      <c r="GB62" s="14">
        <f t="shared" si="46"/>
        <v>7</v>
      </c>
      <c r="GC62" s="14">
        <f t="shared" si="47"/>
        <v>7</v>
      </c>
      <c r="GD62" s="14">
        <f t="shared" si="48"/>
        <v>4</v>
      </c>
      <c r="GE62" s="14">
        <f t="shared" si="49"/>
        <v>4</v>
      </c>
      <c r="GF62" s="14">
        <f t="shared" si="50"/>
        <v>4</v>
      </c>
      <c r="GG62" s="14">
        <f t="shared" si="51"/>
        <v>2</v>
      </c>
      <c r="GH62" s="14">
        <f t="shared" si="52"/>
        <v>2</v>
      </c>
      <c r="GI62" s="14">
        <f t="shared" si="53"/>
        <v>6</v>
      </c>
      <c r="GJ62" s="14">
        <f t="shared" si="54"/>
        <v>12</v>
      </c>
      <c r="GK62" s="14">
        <f t="shared" si="55"/>
        <v>12</v>
      </c>
      <c r="GL62" s="14">
        <f t="shared" si="56"/>
        <v>12</v>
      </c>
      <c r="GM62" s="14">
        <f t="shared" si="57"/>
        <v>7</v>
      </c>
      <c r="GN62" s="14">
        <f t="shared" si="58"/>
        <v>7</v>
      </c>
      <c r="GO62" s="14">
        <f t="shared" si="59"/>
        <v>7</v>
      </c>
      <c r="GP62" s="14">
        <f t="shared" si="60"/>
        <v>6</v>
      </c>
      <c r="GQ62" s="14">
        <f t="shared" si="61"/>
        <v>6</v>
      </c>
      <c r="GT62" s="91">
        <v>56</v>
      </c>
      <c r="GU62" s="14">
        <f t="shared" si="62"/>
        <v>4</v>
      </c>
      <c r="GV62" s="14">
        <f t="shared" si="63"/>
        <v>1606006</v>
      </c>
      <c r="GW62" s="14" t="str">
        <f t="shared" si="64"/>
        <v>神器2-1 : 13级</v>
      </c>
      <c r="GX62" s="14" t="s">
        <v>804</v>
      </c>
      <c r="GY62" s="14">
        <f t="shared" si="65"/>
        <v>11</v>
      </c>
      <c r="GZ62" s="14" t="str">
        <f t="shared" si="66"/>
        <v>神器2-1</v>
      </c>
      <c r="HA62" s="14">
        <f t="shared" si="67"/>
        <v>5</v>
      </c>
    </row>
    <row r="63" spans="14:209" ht="16.5" x14ac:dyDescent="0.2">
      <c r="AL63" s="87">
        <v>3</v>
      </c>
      <c r="AM63" s="87">
        <v>3</v>
      </c>
      <c r="AN63" s="87">
        <v>21</v>
      </c>
      <c r="AO63" s="144">
        <f t="shared" si="7"/>
        <v>4421</v>
      </c>
      <c r="AP63" s="144" t="s">
        <v>1230</v>
      </c>
      <c r="AQ63" s="144" t="str">
        <f t="shared" si="8"/>
        <v>神器本-3-噩梦-5  神器3-6</v>
      </c>
      <c r="AR63" s="87">
        <v>14</v>
      </c>
      <c r="AS63" s="87" t="s">
        <v>323</v>
      </c>
      <c r="AT63" s="87">
        <v>1000</v>
      </c>
      <c r="AU63" s="87">
        <v>1</v>
      </c>
      <c r="AV63" s="87">
        <v>1</v>
      </c>
      <c r="AW63" s="87">
        <f t="shared" si="9"/>
        <v>4</v>
      </c>
      <c r="AX63" s="14">
        <f t="shared" si="10"/>
        <v>0.1</v>
      </c>
      <c r="AY63" s="14">
        <f t="shared" si="11"/>
        <v>30</v>
      </c>
      <c r="BG63" s="87">
        <v>57</v>
      </c>
      <c r="BH63" s="14">
        <f>INDEX(节奏总表!$CK$4:$CK$63,新神器!BG63)</f>
        <v>147</v>
      </c>
      <c r="BI63" s="14">
        <f t="shared" si="12"/>
        <v>7</v>
      </c>
      <c r="BJ63" s="87">
        <v>3</v>
      </c>
      <c r="BK63" s="87">
        <v>5</v>
      </c>
      <c r="BL63" s="14">
        <f t="shared" si="85"/>
        <v>0</v>
      </c>
      <c r="BM63" s="14">
        <f t="shared" si="85"/>
        <v>0</v>
      </c>
      <c r="BN63" s="14">
        <f t="shared" si="85"/>
        <v>0</v>
      </c>
      <c r="BO63" s="14">
        <f t="shared" si="85"/>
        <v>0</v>
      </c>
      <c r="BP63" s="14">
        <f t="shared" si="85"/>
        <v>0</v>
      </c>
      <c r="BQ63" s="14">
        <f t="shared" si="85"/>
        <v>0</v>
      </c>
      <c r="BR63" s="14">
        <f t="shared" si="85"/>
        <v>0</v>
      </c>
      <c r="BS63" s="14">
        <f t="shared" si="85"/>
        <v>0</v>
      </c>
      <c r="BT63" s="14">
        <f t="shared" si="85"/>
        <v>0.35000000000000003</v>
      </c>
      <c r="BU63" s="14">
        <f t="shared" si="85"/>
        <v>0.35000000000000003</v>
      </c>
      <c r="BV63" s="14">
        <f t="shared" si="86"/>
        <v>0.20699999999999999</v>
      </c>
      <c r="BW63" s="14">
        <f t="shared" si="86"/>
        <v>0.20699999999999999</v>
      </c>
      <c r="BX63" s="14">
        <f t="shared" si="86"/>
        <v>0.13750000000000001</v>
      </c>
      <c r="BY63" s="14">
        <f t="shared" si="86"/>
        <v>6.9000000000000006E-2</v>
      </c>
      <c r="BZ63" s="14">
        <f t="shared" si="86"/>
        <v>0.35000000000000003</v>
      </c>
      <c r="CA63" s="14">
        <f t="shared" si="86"/>
        <v>0.35000000000000003</v>
      </c>
      <c r="CB63" s="14">
        <f t="shared" si="86"/>
        <v>0.20699999999999999</v>
      </c>
      <c r="CC63" s="14">
        <f t="shared" si="86"/>
        <v>0.20699999999999999</v>
      </c>
      <c r="CD63" s="14">
        <f t="shared" si="86"/>
        <v>0.13750000000000001</v>
      </c>
      <c r="CE63" s="14">
        <f t="shared" si="86"/>
        <v>6.9000000000000006E-2</v>
      </c>
      <c r="CF63" s="14">
        <f t="shared" si="87"/>
        <v>0.35000000000000003</v>
      </c>
      <c r="CG63" s="14">
        <f t="shared" si="87"/>
        <v>0.35000000000000003</v>
      </c>
      <c r="CH63" s="14">
        <f t="shared" si="87"/>
        <v>0.20699999999999999</v>
      </c>
      <c r="CI63" s="14">
        <f t="shared" si="87"/>
        <v>0.20699999999999999</v>
      </c>
      <c r="CJ63" s="14">
        <f t="shared" si="87"/>
        <v>0.13750000000000001</v>
      </c>
      <c r="CK63" s="14">
        <f t="shared" si="87"/>
        <v>6.9499999999999992E-2</v>
      </c>
      <c r="CL63" s="14">
        <f t="shared" si="87"/>
        <v>0.20799999999999999</v>
      </c>
      <c r="CM63" s="14">
        <f t="shared" si="87"/>
        <v>0.20799999999999999</v>
      </c>
      <c r="CN63" s="14">
        <f t="shared" si="87"/>
        <v>0.20799999999999999</v>
      </c>
      <c r="CO63" s="14">
        <f t="shared" si="87"/>
        <v>0.13800000000000001</v>
      </c>
      <c r="CP63" s="14">
        <f t="shared" si="88"/>
        <v>0.13800000000000001</v>
      </c>
      <c r="CQ63" s="14">
        <f t="shared" si="88"/>
        <v>0.13800000000000001</v>
      </c>
      <c r="CR63" s="14">
        <f t="shared" si="88"/>
        <v>0</v>
      </c>
      <c r="CS63" s="14">
        <f t="shared" si="88"/>
        <v>0</v>
      </c>
      <c r="CT63" s="14">
        <f t="shared" si="88"/>
        <v>1.5</v>
      </c>
      <c r="CU63" s="14">
        <f t="shared" si="88"/>
        <v>1.5</v>
      </c>
      <c r="CV63" s="14">
        <f t="shared" si="88"/>
        <v>1.5</v>
      </c>
      <c r="CW63" s="14">
        <f t="shared" si="88"/>
        <v>0.5</v>
      </c>
      <c r="CX63" s="14">
        <f t="shared" si="88"/>
        <v>0.5</v>
      </c>
      <c r="CY63" s="14">
        <f t="shared" si="88"/>
        <v>0.5</v>
      </c>
      <c r="CZ63" s="14">
        <f t="shared" si="88"/>
        <v>0.375</v>
      </c>
      <c r="DA63" s="14">
        <f t="shared" si="88"/>
        <v>0.375</v>
      </c>
      <c r="DC63" s="14">
        <f>SUM(BL$7:BL63)</f>
        <v>35.749999999999993</v>
      </c>
      <c r="DD63" s="14">
        <f>SUM(BM$7:BM63)</f>
        <v>35.749999999999993</v>
      </c>
      <c r="DE63" s="14">
        <f>SUM(BN$7:BN63)</f>
        <v>20.25</v>
      </c>
      <c r="DF63" s="14">
        <f>SUM(BO$7:BO63)</f>
        <v>36.25</v>
      </c>
      <c r="DG63" s="14">
        <f>SUM(BP$7:BP63)</f>
        <v>36.25</v>
      </c>
      <c r="DH63" s="14">
        <f>SUM(BQ$7:BQ63)</f>
        <v>20.625</v>
      </c>
      <c r="DI63" s="14">
        <f>SUM(BR$7:BR63)</f>
        <v>20.625</v>
      </c>
      <c r="DJ63" s="14">
        <f>SUM(BS$7:BS63)</f>
        <v>13.75</v>
      </c>
      <c r="DK63" s="14">
        <f>SUM(BT$7:BT63)</f>
        <v>31.249000000000031</v>
      </c>
      <c r="DL63" s="14">
        <f>SUM(BU$7:BU63)</f>
        <v>31.249000000000031</v>
      </c>
      <c r="DM63" s="14">
        <f>SUM(BV$7:BV63)</f>
        <v>17.175000000000018</v>
      </c>
      <c r="DN63" s="14">
        <f>SUM(BW$7:BW63)</f>
        <v>17.175000000000018</v>
      </c>
      <c r="DO63" s="14">
        <f>SUM(BX$7:BX63)</f>
        <v>8.9374999999999982</v>
      </c>
      <c r="DP63" s="14">
        <f>SUM(BY$7:BY63)</f>
        <v>4.2349999999999985</v>
      </c>
      <c r="DQ63" s="14">
        <f>SUM(BZ$7:BZ63)</f>
        <v>36.249000000000031</v>
      </c>
      <c r="DR63" s="14">
        <f>SUM(CA$7:CA63)</f>
        <v>36.249000000000031</v>
      </c>
      <c r="DS63" s="14">
        <f>SUM(CB$7:CB63)</f>
        <v>19.800000000000018</v>
      </c>
      <c r="DT63" s="14">
        <f>SUM(CC$7:CC63)</f>
        <v>19.800000000000018</v>
      </c>
      <c r="DU63" s="14">
        <f>SUM(CD$7:CD63)</f>
        <v>9.9374999999999911</v>
      </c>
      <c r="DV63" s="14">
        <f>SUM(CE$7:CE63)</f>
        <v>4.7229999999999999</v>
      </c>
      <c r="DW63" s="14">
        <f>SUM(CF$7:CF63)</f>
        <v>41.249000000000031</v>
      </c>
      <c r="DX63" s="14">
        <f>SUM(CG$7:CG63)</f>
        <v>41.249000000000031</v>
      </c>
      <c r="DY63" s="14">
        <f>SUM(CH$7:CH63)</f>
        <v>22.425000000000018</v>
      </c>
      <c r="DZ63" s="14">
        <f>SUM(CI$7:CI63)</f>
        <v>22.425000000000018</v>
      </c>
      <c r="EA63" s="14">
        <f>SUM(CJ$7:CJ63)</f>
        <v>10.937499999999986</v>
      </c>
      <c r="EB63" s="14">
        <f>SUM(CK$7:CK63)</f>
        <v>5.2354999999999965</v>
      </c>
      <c r="EC63" s="14">
        <f>SUM(CL$7:CL63)</f>
        <v>14.200000000000005</v>
      </c>
      <c r="ED63" s="14">
        <f>SUM(CM$7:CM63)</f>
        <v>14.200000000000005</v>
      </c>
      <c r="EE63" s="14">
        <f>SUM(CN$7:CN63)</f>
        <v>14.200000000000005</v>
      </c>
      <c r="EF63" s="14">
        <f>SUM(CO$7:CO63)</f>
        <v>6.4499999999999975</v>
      </c>
      <c r="EG63" s="14">
        <f>SUM(CP$7:CP63)</f>
        <v>6.4499999999999975</v>
      </c>
      <c r="EH63" s="14">
        <f>SUM(CQ$7:CQ63)</f>
        <v>6.4499999999999975</v>
      </c>
      <c r="EI63" s="14">
        <f>SUM(CR$7:CR63)</f>
        <v>2.25</v>
      </c>
      <c r="EJ63" s="14">
        <f>SUM(CS$7:CS63)</f>
        <v>2.25</v>
      </c>
      <c r="EK63" s="14">
        <f>SUM(CT$7:CT63)</f>
        <v>37.5</v>
      </c>
      <c r="EL63" s="14">
        <f>SUM(CU$7:CU63)</f>
        <v>37.5</v>
      </c>
      <c r="EM63" s="14">
        <f>SUM(CV$7:CV63)</f>
        <v>37.5</v>
      </c>
      <c r="EN63" s="14">
        <f>SUM(CW$7:CW63)</f>
        <v>12.5</v>
      </c>
      <c r="EO63" s="14">
        <f>SUM(CX$7:CX63)</f>
        <v>12.5</v>
      </c>
      <c r="EP63" s="14">
        <f>SUM(CY$7:CY63)</f>
        <v>12.5</v>
      </c>
      <c r="EQ63" s="14">
        <f>SUM(CZ$7:CZ63)</f>
        <v>9.375</v>
      </c>
      <c r="ER63" s="14">
        <f>SUM(DA$7:DA63)</f>
        <v>9.375</v>
      </c>
      <c r="EU63" s="14">
        <f t="shared" si="13"/>
        <v>9</v>
      </c>
      <c r="EV63" s="14">
        <f t="shared" si="14"/>
        <v>12</v>
      </c>
      <c r="EW63" s="14">
        <f t="shared" si="15"/>
        <v>12</v>
      </c>
      <c r="EX63" s="14">
        <f t="shared" si="16"/>
        <v>9</v>
      </c>
      <c r="EY63" s="14">
        <f t="shared" si="17"/>
        <v>7</v>
      </c>
      <c r="EZ63" s="14">
        <f t="shared" si="18"/>
        <v>12</v>
      </c>
      <c r="FA63" s="14">
        <f t="shared" si="19"/>
        <v>12</v>
      </c>
      <c r="FB63" s="14">
        <f t="shared" si="20"/>
        <v>9</v>
      </c>
      <c r="FC63" s="14">
        <f t="shared" si="21"/>
        <v>9</v>
      </c>
      <c r="FD63" s="14">
        <f t="shared" si="22"/>
        <v>7</v>
      </c>
      <c r="FE63" s="14">
        <f t="shared" si="23"/>
        <v>3</v>
      </c>
      <c r="FF63" s="14">
        <f t="shared" si="24"/>
        <v>11</v>
      </c>
      <c r="FG63" s="14">
        <f t="shared" si="25"/>
        <v>11</v>
      </c>
      <c r="FH63" s="14">
        <f t="shared" si="26"/>
        <v>8</v>
      </c>
      <c r="FI63" s="14">
        <f t="shared" si="27"/>
        <v>8</v>
      </c>
      <c r="FJ63" s="14">
        <f t="shared" si="28"/>
        <v>5</v>
      </c>
      <c r="FK63" s="14">
        <f t="shared" si="29"/>
        <v>3</v>
      </c>
      <c r="FL63" s="14">
        <f t="shared" si="30"/>
        <v>3</v>
      </c>
      <c r="FM63" s="14">
        <f t="shared" si="31"/>
        <v>12</v>
      </c>
      <c r="FN63" s="14">
        <f t="shared" si="32"/>
        <v>12</v>
      </c>
      <c r="FO63" s="14">
        <f t="shared" si="33"/>
        <v>9</v>
      </c>
      <c r="FP63" s="14">
        <f t="shared" si="34"/>
        <v>9</v>
      </c>
      <c r="FQ63" s="14">
        <f t="shared" si="35"/>
        <v>6</v>
      </c>
      <c r="FR63" s="14">
        <f t="shared" si="36"/>
        <v>3</v>
      </c>
      <c r="FS63" s="14">
        <f t="shared" si="37"/>
        <v>4</v>
      </c>
      <c r="FT63" s="14">
        <f t="shared" si="38"/>
        <v>13</v>
      </c>
      <c r="FU63" s="14">
        <f t="shared" si="39"/>
        <v>13</v>
      </c>
      <c r="FV63" s="14">
        <f t="shared" si="40"/>
        <v>9</v>
      </c>
      <c r="FW63" s="14">
        <f t="shared" si="41"/>
        <v>9</v>
      </c>
      <c r="FX63" s="14">
        <f t="shared" si="42"/>
        <v>6</v>
      </c>
      <c r="FY63" s="14">
        <f t="shared" si="43"/>
        <v>4</v>
      </c>
      <c r="FZ63" s="14">
        <f t="shared" si="44"/>
        <v>2</v>
      </c>
      <c r="GA63" s="14">
        <f t="shared" si="45"/>
        <v>7</v>
      </c>
      <c r="GB63" s="14">
        <f t="shared" si="46"/>
        <v>7</v>
      </c>
      <c r="GC63" s="14">
        <f t="shared" si="47"/>
        <v>7</v>
      </c>
      <c r="GD63" s="14">
        <f t="shared" si="48"/>
        <v>4</v>
      </c>
      <c r="GE63" s="14">
        <f t="shared" si="49"/>
        <v>4</v>
      </c>
      <c r="GF63" s="14">
        <f t="shared" si="50"/>
        <v>4</v>
      </c>
      <c r="GG63" s="14">
        <f t="shared" si="51"/>
        <v>2</v>
      </c>
      <c r="GH63" s="14">
        <f t="shared" si="52"/>
        <v>2</v>
      </c>
      <c r="GI63" s="14">
        <f t="shared" si="53"/>
        <v>6</v>
      </c>
      <c r="GJ63" s="14">
        <f t="shared" si="54"/>
        <v>12</v>
      </c>
      <c r="GK63" s="14">
        <f t="shared" si="55"/>
        <v>12</v>
      </c>
      <c r="GL63" s="14">
        <f t="shared" si="56"/>
        <v>12</v>
      </c>
      <c r="GM63" s="14">
        <f t="shared" si="57"/>
        <v>7</v>
      </c>
      <c r="GN63" s="14">
        <f t="shared" si="58"/>
        <v>7</v>
      </c>
      <c r="GO63" s="14">
        <f t="shared" si="59"/>
        <v>7</v>
      </c>
      <c r="GP63" s="14">
        <f t="shared" si="60"/>
        <v>6</v>
      </c>
      <c r="GQ63" s="14">
        <f t="shared" si="61"/>
        <v>6</v>
      </c>
      <c r="GT63" s="91">
        <v>57</v>
      </c>
      <c r="GU63" s="14">
        <f t="shared" si="62"/>
        <v>4</v>
      </c>
      <c r="GV63" s="14">
        <f t="shared" si="63"/>
        <v>1606006</v>
      </c>
      <c r="GW63" s="14" t="str">
        <f t="shared" si="64"/>
        <v>神器2-1 : 14级</v>
      </c>
      <c r="GX63" s="14" t="s">
        <v>804</v>
      </c>
      <c r="GY63" s="14">
        <f t="shared" si="65"/>
        <v>12</v>
      </c>
      <c r="GZ63" s="14" t="str">
        <f t="shared" si="66"/>
        <v>神器2-1</v>
      </c>
      <c r="HA63" s="14">
        <f t="shared" si="67"/>
        <v>6</v>
      </c>
    </row>
    <row r="64" spans="14:209" ht="16.5" x14ac:dyDescent="0.2">
      <c r="AL64" s="87">
        <v>4</v>
      </c>
      <c r="AM64" s="87">
        <v>1</v>
      </c>
      <c r="AN64" s="87">
        <v>22</v>
      </c>
      <c r="AO64" s="144">
        <f t="shared" si="7"/>
        <v>4422</v>
      </c>
      <c r="AP64" s="144" t="s">
        <v>1231</v>
      </c>
      <c r="AQ64" s="144" t="str">
        <f t="shared" si="8"/>
        <v>神器本-4-普通-1  神器1-1</v>
      </c>
      <c r="AR64" s="87">
        <v>1</v>
      </c>
      <c r="AS64" s="87" t="s">
        <v>310</v>
      </c>
      <c r="AT64" s="87">
        <v>1500</v>
      </c>
      <c r="AU64" s="87">
        <v>1</v>
      </c>
      <c r="AV64" s="87">
        <v>1</v>
      </c>
      <c r="AW64" s="87">
        <f t="shared" si="9"/>
        <v>1</v>
      </c>
      <c r="AX64" s="14">
        <f t="shared" si="10"/>
        <v>0.15</v>
      </c>
      <c r="AY64" s="14">
        <f t="shared" si="11"/>
        <v>1.5</v>
      </c>
      <c r="BG64" s="87">
        <v>58</v>
      </c>
      <c r="BH64" s="14">
        <f>INDEX(节奏总表!$CK$4:$CK$63,新神器!BG64)</f>
        <v>147</v>
      </c>
      <c r="BI64" s="14">
        <f t="shared" si="12"/>
        <v>7</v>
      </c>
      <c r="BJ64" s="87">
        <v>3</v>
      </c>
      <c r="BK64" s="87">
        <v>5</v>
      </c>
      <c r="BL64" s="14">
        <f t="shared" si="85"/>
        <v>0</v>
      </c>
      <c r="BM64" s="14">
        <f t="shared" si="85"/>
        <v>0</v>
      </c>
      <c r="BN64" s="14">
        <f t="shared" si="85"/>
        <v>0</v>
      </c>
      <c r="BO64" s="14">
        <f t="shared" si="85"/>
        <v>0</v>
      </c>
      <c r="BP64" s="14">
        <f t="shared" si="85"/>
        <v>0</v>
      </c>
      <c r="BQ64" s="14">
        <f t="shared" si="85"/>
        <v>0</v>
      </c>
      <c r="BR64" s="14">
        <f t="shared" si="85"/>
        <v>0</v>
      </c>
      <c r="BS64" s="14">
        <f t="shared" si="85"/>
        <v>0</v>
      </c>
      <c r="BT64" s="14">
        <f t="shared" si="85"/>
        <v>0.35000000000000003</v>
      </c>
      <c r="BU64" s="14">
        <f t="shared" si="85"/>
        <v>0.35000000000000003</v>
      </c>
      <c r="BV64" s="14">
        <f t="shared" si="86"/>
        <v>0.20699999999999999</v>
      </c>
      <c r="BW64" s="14">
        <f t="shared" si="86"/>
        <v>0.20699999999999999</v>
      </c>
      <c r="BX64" s="14">
        <f t="shared" si="86"/>
        <v>0.13750000000000001</v>
      </c>
      <c r="BY64" s="14">
        <f t="shared" si="86"/>
        <v>6.9000000000000006E-2</v>
      </c>
      <c r="BZ64" s="14">
        <f t="shared" si="86"/>
        <v>0.35000000000000003</v>
      </c>
      <c r="CA64" s="14">
        <f t="shared" si="86"/>
        <v>0.35000000000000003</v>
      </c>
      <c r="CB64" s="14">
        <f t="shared" si="86"/>
        <v>0.20699999999999999</v>
      </c>
      <c r="CC64" s="14">
        <f t="shared" si="86"/>
        <v>0.20699999999999999</v>
      </c>
      <c r="CD64" s="14">
        <f t="shared" si="86"/>
        <v>0.13750000000000001</v>
      </c>
      <c r="CE64" s="14">
        <f t="shared" si="86"/>
        <v>6.9000000000000006E-2</v>
      </c>
      <c r="CF64" s="14">
        <f t="shared" si="87"/>
        <v>0.35000000000000003</v>
      </c>
      <c r="CG64" s="14">
        <f t="shared" si="87"/>
        <v>0.35000000000000003</v>
      </c>
      <c r="CH64" s="14">
        <f t="shared" si="87"/>
        <v>0.20699999999999999</v>
      </c>
      <c r="CI64" s="14">
        <f t="shared" si="87"/>
        <v>0.20699999999999999</v>
      </c>
      <c r="CJ64" s="14">
        <f t="shared" si="87"/>
        <v>0.13750000000000001</v>
      </c>
      <c r="CK64" s="14">
        <f t="shared" si="87"/>
        <v>6.9499999999999992E-2</v>
      </c>
      <c r="CL64" s="14">
        <f t="shared" si="87"/>
        <v>0.20799999999999999</v>
      </c>
      <c r="CM64" s="14">
        <f t="shared" si="87"/>
        <v>0.20799999999999999</v>
      </c>
      <c r="CN64" s="14">
        <f t="shared" si="87"/>
        <v>0.20799999999999999</v>
      </c>
      <c r="CO64" s="14">
        <f t="shared" si="87"/>
        <v>0.13800000000000001</v>
      </c>
      <c r="CP64" s="14">
        <f t="shared" si="88"/>
        <v>0.13800000000000001</v>
      </c>
      <c r="CQ64" s="14">
        <f t="shared" si="88"/>
        <v>0.13800000000000001</v>
      </c>
      <c r="CR64" s="14">
        <f t="shared" si="88"/>
        <v>0</v>
      </c>
      <c r="CS64" s="14">
        <f t="shared" si="88"/>
        <v>0</v>
      </c>
      <c r="CT64" s="14">
        <f t="shared" si="88"/>
        <v>1.5</v>
      </c>
      <c r="CU64" s="14">
        <f t="shared" si="88"/>
        <v>1.5</v>
      </c>
      <c r="CV64" s="14">
        <f t="shared" si="88"/>
        <v>1.5</v>
      </c>
      <c r="CW64" s="14">
        <f t="shared" si="88"/>
        <v>0.5</v>
      </c>
      <c r="CX64" s="14">
        <f t="shared" si="88"/>
        <v>0.5</v>
      </c>
      <c r="CY64" s="14">
        <f t="shared" si="88"/>
        <v>0.5</v>
      </c>
      <c r="CZ64" s="14">
        <f t="shared" si="88"/>
        <v>0.375</v>
      </c>
      <c r="DA64" s="14">
        <f t="shared" si="88"/>
        <v>0.375</v>
      </c>
      <c r="DC64" s="14">
        <f>SUM(BL$7:BL64)</f>
        <v>35.749999999999993</v>
      </c>
      <c r="DD64" s="14">
        <f>SUM(BM$7:BM64)</f>
        <v>35.749999999999993</v>
      </c>
      <c r="DE64" s="14">
        <f>SUM(BN$7:BN64)</f>
        <v>20.25</v>
      </c>
      <c r="DF64" s="14">
        <f>SUM(BO$7:BO64)</f>
        <v>36.25</v>
      </c>
      <c r="DG64" s="14">
        <f>SUM(BP$7:BP64)</f>
        <v>36.25</v>
      </c>
      <c r="DH64" s="14">
        <f>SUM(BQ$7:BQ64)</f>
        <v>20.625</v>
      </c>
      <c r="DI64" s="14">
        <f>SUM(BR$7:BR64)</f>
        <v>20.625</v>
      </c>
      <c r="DJ64" s="14">
        <f>SUM(BS$7:BS64)</f>
        <v>13.75</v>
      </c>
      <c r="DK64" s="14">
        <f>SUM(BT$7:BT64)</f>
        <v>31.599000000000032</v>
      </c>
      <c r="DL64" s="14">
        <f>SUM(BU$7:BU64)</f>
        <v>31.599000000000032</v>
      </c>
      <c r="DM64" s="14">
        <f>SUM(BV$7:BV64)</f>
        <v>17.382000000000019</v>
      </c>
      <c r="DN64" s="14">
        <f>SUM(BW$7:BW64)</f>
        <v>17.382000000000019</v>
      </c>
      <c r="DO64" s="14">
        <f>SUM(BX$7:BX64)</f>
        <v>9.0749999999999975</v>
      </c>
      <c r="DP64" s="14">
        <f>SUM(BY$7:BY64)</f>
        <v>4.3039999999999985</v>
      </c>
      <c r="DQ64" s="14">
        <f>SUM(BZ$7:BZ64)</f>
        <v>36.599000000000032</v>
      </c>
      <c r="DR64" s="14">
        <f>SUM(CA$7:CA64)</f>
        <v>36.599000000000032</v>
      </c>
      <c r="DS64" s="14">
        <f>SUM(CB$7:CB64)</f>
        <v>20.007000000000019</v>
      </c>
      <c r="DT64" s="14">
        <f>SUM(CC$7:CC64)</f>
        <v>20.007000000000019</v>
      </c>
      <c r="DU64" s="14">
        <f>SUM(CD$7:CD64)</f>
        <v>10.07499999999999</v>
      </c>
      <c r="DV64" s="14">
        <f>SUM(CE$7:CE64)</f>
        <v>4.7919999999999998</v>
      </c>
      <c r="DW64" s="14">
        <f>SUM(CF$7:CF64)</f>
        <v>41.599000000000032</v>
      </c>
      <c r="DX64" s="14">
        <f>SUM(CG$7:CG64)</f>
        <v>41.599000000000032</v>
      </c>
      <c r="DY64" s="14">
        <f>SUM(CH$7:CH64)</f>
        <v>22.632000000000019</v>
      </c>
      <c r="DZ64" s="14">
        <f>SUM(CI$7:CI64)</f>
        <v>22.632000000000019</v>
      </c>
      <c r="EA64" s="14">
        <f>SUM(CJ$7:CJ64)</f>
        <v>11.074999999999985</v>
      </c>
      <c r="EB64" s="14">
        <f>SUM(CK$7:CK64)</f>
        <v>5.3049999999999962</v>
      </c>
      <c r="EC64" s="14">
        <f>SUM(CL$7:CL64)</f>
        <v>14.408000000000005</v>
      </c>
      <c r="ED64" s="14">
        <f>SUM(CM$7:CM64)</f>
        <v>14.408000000000005</v>
      </c>
      <c r="EE64" s="14">
        <f>SUM(CN$7:CN64)</f>
        <v>14.408000000000005</v>
      </c>
      <c r="EF64" s="14">
        <f>SUM(CO$7:CO64)</f>
        <v>6.5879999999999974</v>
      </c>
      <c r="EG64" s="14">
        <f>SUM(CP$7:CP64)</f>
        <v>6.5879999999999974</v>
      </c>
      <c r="EH64" s="14">
        <f>SUM(CQ$7:CQ64)</f>
        <v>6.5879999999999974</v>
      </c>
      <c r="EI64" s="14">
        <f>SUM(CR$7:CR64)</f>
        <v>2.25</v>
      </c>
      <c r="EJ64" s="14">
        <f>SUM(CS$7:CS64)</f>
        <v>2.25</v>
      </c>
      <c r="EK64" s="14">
        <f>SUM(CT$7:CT64)</f>
        <v>39</v>
      </c>
      <c r="EL64" s="14">
        <f>SUM(CU$7:CU64)</f>
        <v>39</v>
      </c>
      <c r="EM64" s="14">
        <f>SUM(CV$7:CV64)</f>
        <v>39</v>
      </c>
      <c r="EN64" s="14">
        <f>SUM(CW$7:CW64)</f>
        <v>13</v>
      </c>
      <c r="EO64" s="14">
        <f>SUM(CX$7:CX64)</f>
        <v>13</v>
      </c>
      <c r="EP64" s="14">
        <f>SUM(CY$7:CY64)</f>
        <v>13</v>
      </c>
      <c r="EQ64" s="14">
        <f>SUM(CZ$7:CZ64)</f>
        <v>9.75</v>
      </c>
      <c r="ER64" s="14">
        <f>SUM(DA$7:DA64)</f>
        <v>9.75</v>
      </c>
      <c r="EU64" s="14">
        <f t="shared" si="13"/>
        <v>9</v>
      </c>
      <c r="EV64" s="14">
        <f t="shared" si="14"/>
        <v>12</v>
      </c>
      <c r="EW64" s="14">
        <f t="shared" si="15"/>
        <v>12</v>
      </c>
      <c r="EX64" s="14">
        <f t="shared" si="16"/>
        <v>9</v>
      </c>
      <c r="EY64" s="14">
        <f t="shared" si="17"/>
        <v>7</v>
      </c>
      <c r="EZ64" s="14">
        <f t="shared" si="18"/>
        <v>12</v>
      </c>
      <c r="FA64" s="14">
        <f t="shared" si="19"/>
        <v>12</v>
      </c>
      <c r="FB64" s="14">
        <f t="shared" si="20"/>
        <v>9</v>
      </c>
      <c r="FC64" s="14">
        <f t="shared" si="21"/>
        <v>9</v>
      </c>
      <c r="FD64" s="14">
        <f t="shared" si="22"/>
        <v>7</v>
      </c>
      <c r="FE64" s="14">
        <f t="shared" si="23"/>
        <v>3</v>
      </c>
      <c r="FF64" s="14">
        <f t="shared" si="24"/>
        <v>11</v>
      </c>
      <c r="FG64" s="14">
        <f t="shared" si="25"/>
        <v>11</v>
      </c>
      <c r="FH64" s="14">
        <f t="shared" si="26"/>
        <v>8</v>
      </c>
      <c r="FI64" s="14">
        <f t="shared" si="27"/>
        <v>8</v>
      </c>
      <c r="FJ64" s="14">
        <f t="shared" si="28"/>
        <v>6</v>
      </c>
      <c r="FK64" s="14">
        <f t="shared" si="29"/>
        <v>3</v>
      </c>
      <c r="FL64" s="14">
        <f t="shared" si="30"/>
        <v>3</v>
      </c>
      <c r="FM64" s="14">
        <f t="shared" si="31"/>
        <v>12</v>
      </c>
      <c r="FN64" s="14">
        <f t="shared" si="32"/>
        <v>12</v>
      </c>
      <c r="FO64" s="14">
        <f t="shared" si="33"/>
        <v>9</v>
      </c>
      <c r="FP64" s="14">
        <f t="shared" si="34"/>
        <v>9</v>
      </c>
      <c r="FQ64" s="14">
        <f t="shared" si="35"/>
        <v>6</v>
      </c>
      <c r="FR64" s="14">
        <f t="shared" si="36"/>
        <v>3</v>
      </c>
      <c r="FS64" s="14">
        <f t="shared" si="37"/>
        <v>4</v>
      </c>
      <c r="FT64" s="14">
        <f t="shared" si="38"/>
        <v>13</v>
      </c>
      <c r="FU64" s="14">
        <f t="shared" si="39"/>
        <v>13</v>
      </c>
      <c r="FV64" s="14">
        <f t="shared" si="40"/>
        <v>9</v>
      </c>
      <c r="FW64" s="14">
        <f t="shared" si="41"/>
        <v>9</v>
      </c>
      <c r="FX64" s="14">
        <f t="shared" si="42"/>
        <v>6</v>
      </c>
      <c r="FY64" s="14">
        <f t="shared" si="43"/>
        <v>4</v>
      </c>
      <c r="FZ64" s="14">
        <f t="shared" si="44"/>
        <v>2</v>
      </c>
      <c r="GA64" s="14">
        <f t="shared" si="45"/>
        <v>7</v>
      </c>
      <c r="GB64" s="14">
        <f t="shared" si="46"/>
        <v>7</v>
      </c>
      <c r="GC64" s="14">
        <f t="shared" si="47"/>
        <v>7</v>
      </c>
      <c r="GD64" s="14">
        <f t="shared" si="48"/>
        <v>4</v>
      </c>
      <c r="GE64" s="14">
        <f t="shared" si="49"/>
        <v>4</v>
      </c>
      <c r="GF64" s="14">
        <f t="shared" si="50"/>
        <v>4</v>
      </c>
      <c r="GG64" s="14">
        <f t="shared" si="51"/>
        <v>2</v>
      </c>
      <c r="GH64" s="14">
        <f t="shared" si="52"/>
        <v>2</v>
      </c>
      <c r="GI64" s="14">
        <f t="shared" si="53"/>
        <v>6</v>
      </c>
      <c r="GJ64" s="14">
        <f t="shared" si="54"/>
        <v>12</v>
      </c>
      <c r="GK64" s="14">
        <f t="shared" si="55"/>
        <v>12</v>
      </c>
      <c r="GL64" s="14">
        <f t="shared" si="56"/>
        <v>12</v>
      </c>
      <c r="GM64" s="14">
        <f t="shared" si="57"/>
        <v>7</v>
      </c>
      <c r="GN64" s="14">
        <f t="shared" si="58"/>
        <v>7</v>
      </c>
      <c r="GO64" s="14">
        <f t="shared" si="59"/>
        <v>7</v>
      </c>
      <c r="GP64" s="14">
        <f t="shared" si="60"/>
        <v>6</v>
      </c>
      <c r="GQ64" s="14">
        <f t="shared" si="61"/>
        <v>6</v>
      </c>
      <c r="GT64" s="91">
        <v>58</v>
      </c>
      <c r="GU64" s="14">
        <f t="shared" si="62"/>
        <v>4</v>
      </c>
      <c r="GV64" s="14">
        <f t="shared" si="63"/>
        <v>1606006</v>
      </c>
      <c r="GW64" s="14" t="str">
        <f t="shared" si="64"/>
        <v>神器2-1 : 1级</v>
      </c>
      <c r="GX64" s="14" t="s">
        <v>804</v>
      </c>
      <c r="GY64" s="14">
        <f t="shared" si="65"/>
        <v>13</v>
      </c>
      <c r="GZ64" s="14" t="str">
        <f t="shared" si="66"/>
        <v>神器2-1</v>
      </c>
      <c r="HA64" s="14">
        <f t="shared" si="67"/>
        <v>7</v>
      </c>
    </row>
    <row r="65" spans="38:209" ht="16.5" x14ac:dyDescent="0.2">
      <c r="AL65" s="87">
        <v>4</v>
      </c>
      <c r="AM65" s="87">
        <v>1</v>
      </c>
      <c r="AN65" s="87">
        <v>22</v>
      </c>
      <c r="AO65" s="144">
        <f t="shared" si="7"/>
        <v>4422</v>
      </c>
      <c r="AP65" s="144" t="s">
        <v>1231</v>
      </c>
      <c r="AQ65" s="144" t="str">
        <f t="shared" si="8"/>
        <v>神器本-4-普通-1  神器1-2</v>
      </c>
      <c r="AR65" s="87">
        <v>2</v>
      </c>
      <c r="AS65" s="87" t="s">
        <v>311</v>
      </c>
      <c r="AT65" s="87">
        <v>1500</v>
      </c>
      <c r="AU65" s="87">
        <v>1</v>
      </c>
      <c r="AV65" s="87">
        <v>1</v>
      </c>
      <c r="AW65" s="87">
        <f t="shared" si="9"/>
        <v>1</v>
      </c>
      <c r="AX65" s="14">
        <f t="shared" si="10"/>
        <v>0.15</v>
      </c>
      <c r="AY65" s="14">
        <f t="shared" si="11"/>
        <v>1.5</v>
      </c>
      <c r="BG65" s="87">
        <v>59</v>
      </c>
      <c r="BH65" s="14">
        <f>INDEX(节奏总表!$CK$4:$CK$63,新神器!BG65)</f>
        <v>148</v>
      </c>
      <c r="BI65" s="14">
        <f t="shared" si="12"/>
        <v>7</v>
      </c>
      <c r="BJ65" s="87">
        <v>3</v>
      </c>
      <c r="BK65" s="87">
        <v>5</v>
      </c>
      <c r="BL65" s="14">
        <f t="shared" si="85"/>
        <v>0</v>
      </c>
      <c r="BM65" s="14">
        <f t="shared" si="85"/>
        <v>0</v>
      </c>
      <c r="BN65" s="14">
        <f t="shared" si="85"/>
        <v>0</v>
      </c>
      <c r="BO65" s="14">
        <f t="shared" si="85"/>
        <v>0</v>
      </c>
      <c r="BP65" s="14">
        <f t="shared" si="85"/>
        <v>0</v>
      </c>
      <c r="BQ65" s="14">
        <f t="shared" si="85"/>
        <v>0</v>
      </c>
      <c r="BR65" s="14">
        <f t="shared" si="85"/>
        <v>0</v>
      </c>
      <c r="BS65" s="14">
        <f t="shared" si="85"/>
        <v>0</v>
      </c>
      <c r="BT65" s="14">
        <f t="shared" si="85"/>
        <v>0.35000000000000003</v>
      </c>
      <c r="BU65" s="14">
        <f t="shared" si="85"/>
        <v>0.35000000000000003</v>
      </c>
      <c r="BV65" s="14">
        <f t="shared" si="86"/>
        <v>0.20699999999999999</v>
      </c>
      <c r="BW65" s="14">
        <f t="shared" si="86"/>
        <v>0.20699999999999999</v>
      </c>
      <c r="BX65" s="14">
        <f t="shared" si="86"/>
        <v>0.13750000000000001</v>
      </c>
      <c r="BY65" s="14">
        <f t="shared" si="86"/>
        <v>6.9000000000000006E-2</v>
      </c>
      <c r="BZ65" s="14">
        <f t="shared" si="86"/>
        <v>0.35000000000000003</v>
      </c>
      <c r="CA65" s="14">
        <f t="shared" si="86"/>
        <v>0.35000000000000003</v>
      </c>
      <c r="CB65" s="14">
        <f t="shared" si="86"/>
        <v>0.20699999999999999</v>
      </c>
      <c r="CC65" s="14">
        <f t="shared" si="86"/>
        <v>0.20699999999999999</v>
      </c>
      <c r="CD65" s="14">
        <f t="shared" si="86"/>
        <v>0.13750000000000001</v>
      </c>
      <c r="CE65" s="14">
        <f t="shared" si="86"/>
        <v>6.9000000000000006E-2</v>
      </c>
      <c r="CF65" s="14">
        <f t="shared" si="87"/>
        <v>0.35000000000000003</v>
      </c>
      <c r="CG65" s="14">
        <f t="shared" si="87"/>
        <v>0.35000000000000003</v>
      </c>
      <c r="CH65" s="14">
        <f t="shared" si="87"/>
        <v>0.20699999999999999</v>
      </c>
      <c r="CI65" s="14">
        <f t="shared" si="87"/>
        <v>0.20699999999999999</v>
      </c>
      <c r="CJ65" s="14">
        <f t="shared" si="87"/>
        <v>0.13750000000000001</v>
      </c>
      <c r="CK65" s="14">
        <f t="shared" si="87"/>
        <v>6.9499999999999992E-2</v>
      </c>
      <c r="CL65" s="14">
        <f t="shared" si="87"/>
        <v>0.20799999999999999</v>
      </c>
      <c r="CM65" s="14">
        <f t="shared" si="87"/>
        <v>0.20799999999999999</v>
      </c>
      <c r="CN65" s="14">
        <f t="shared" si="87"/>
        <v>0.20799999999999999</v>
      </c>
      <c r="CO65" s="14">
        <f t="shared" si="87"/>
        <v>0.13800000000000001</v>
      </c>
      <c r="CP65" s="14">
        <f t="shared" si="88"/>
        <v>0.13800000000000001</v>
      </c>
      <c r="CQ65" s="14">
        <f t="shared" si="88"/>
        <v>0.13800000000000001</v>
      </c>
      <c r="CR65" s="14">
        <f t="shared" si="88"/>
        <v>0</v>
      </c>
      <c r="CS65" s="14">
        <f t="shared" si="88"/>
        <v>0</v>
      </c>
      <c r="CT65" s="14">
        <f t="shared" si="88"/>
        <v>1.5</v>
      </c>
      <c r="CU65" s="14">
        <f t="shared" si="88"/>
        <v>1.5</v>
      </c>
      <c r="CV65" s="14">
        <f t="shared" si="88"/>
        <v>1.5</v>
      </c>
      <c r="CW65" s="14">
        <f t="shared" si="88"/>
        <v>0.5</v>
      </c>
      <c r="CX65" s="14">
        <f t="shared" si="88"/>
        <v>0.5</v>
      </c>
      <c r="CY65" s="14">
        <f t="shared" si="88"/>
        <v>0.5</v>
      </c>
      <c r="CZ65" s="14">
        <f t="shared" si="88"/>
        <v>0.375</v>
      </c>
      <c r="DA65" s="14">
        <f t="shared" si="88"/>
        <v>0.375</v>
      </c>
      <c r="DC65" s="14">
        <f>SUM(BL$7:BL65)</f>
        <v>35.749999999999993</v>
      </c>
      <c r="DD65" s="14">
        <f>SUM(BM$7:BM65)</f>
        <v>35.749999999999993</v>
      </c>
      <c r="DE65" s="14">
        <f>SUM(BN$7:BN65)</f>
        <v>20.25</v>
      </c>
      <c r="DF65" s="14">
        <f>SUM(BO$7:BO65)</f>
        <v>36.25</v>
      </c>
      <c r="DG65" s="14">
        <f>SUM(BP$7:BP65)</f>
        <v>36.25</v>
      </c>
      <c r="DH65" s="14">
        <f>SUM(BQ$7:BQ65)</f>
        <v>20.625</v>
      </c>
      <c r="DI65" s="14">
        <f>SUM(BR$7:BR65)</f>
        <v>20.625</v>
      </c>
      <c r="DJ65" s="14">
        <f>SUM(BS$7:BS65)</f>
        <v>13.75</v>
      </c>
      <c r="DK65" s="14">
        <f>SUM(BT$7:BT65)</f>
        <v>31.949000000000034</v>
      </c>
      <c r="DL65" s="14">
        <f>SUM(BU$7:BU65)</f>
        <v>31.949000000000034</v>
      </c>
      <c r="DM65" s="14">
        <f>SUM(BV$7:BV65)</f>
        <v>17.58900000000002</v>
      </c>
      <c r="DN65" s="14">
        <f>SUM(BW$7:BW65)</f>
        <v>17.58900000000002</v>
      </c>
      <c r="DO65" s="14">
        <f>SUM(BX$7:BX65)</f>
        <v>9.2124999999999968</v>
      </c>
      <c r="DP65" s="14">
        <f>SUM(BY$7:BY65)</f>
        <v>4.3729999999999984</v>
      </c>
      <c r="DQ65" s="14">
        <f>SUM(BZ$7:BZ65)</f>
        <v>36.949000000000034</v>
      </c>
      <c r="DR65" s="14">
        <f>SUM(CA$7:CA65)</f>
        <v>36.949000000000034</v>
      </c>
      <c r="DS65" s="14">
        <f>SUM(CB$7:CB65)</f>
        <v>20.21400000000002</v>
      </c>
      <c r="DT65" s="14">
        <f>SUM(CC$7:CC65)</f>
        <v>20.21400000000002</v>
      </c>
      <c r="DU65" s="14">
        <f>SUM(CD$7:CD65)</f>
        <v>10.21249999999999</v>
      </c>
      <c r="DV65" s="14">
        <f>SUM(CE$7:CE65)</f>
        <v>4.8609999999999998</v>
      </c>
      <c r="DW65" s="14">
        <f>SUM(CF$7:CF65)</f>
        <v>41.949000000000034</v>
      </c>
      <c r="DX65" s="14">
        <f>SUM(CG$7:CG65)</f>
        <v>41.949000000000034</v>
      </c>
      <c r="DY65" s="14">
        <f>SUM(CH$7:CH65)</f>
        <v>22.83900000000002</v>
      </c>
      <c r="DZ65" s="14">
        <f>SUM(CI$7:CI65)</f>
        <v>22.83900000000002</v>
      </c>
      <c r="EA65" s="14">
        <f>SUM(CJ$7:CJ65)</f>
        <v>11.212499999999984</v>
      </c>
      <c r="EB65" s="14">
        <f>SUM(CK$7:CK65)</f>
        <v>5.3744999999999958</v>
      </c>
      <c r="EC65" s="14">
        <f>SUM(CL$7:CL65)</f>
        <v>14.616000000000005</v>
      </c>
      <c r="ED65" s="14">
        <f>SUM(CM$7:CM65)</f>
        <v>14.616000000000005</v>
      </c>
      <c r="EE65" s="14">
        <f>SUM(CN$7:CN65)</f>
        <v>14.616000000000005</v>
      </c>
      <c r="EF65" s="14">
        <f>SUM(CO$7:CO65)</f>
        <v>6.7259999999999973</v>
      </c>
      <c r="EG65" s="14">
        <f>SUM(CP$7:CP65)</f>
        <v>6.7259999999999973</v>
      </c>
      <c r="EH65" s="14">
        <f>SUM(CQ$7:CQ65)</f>
        <v>6.7259999999999973</v>
      </c>
      <c r="EI65" s="14">
        <f>SUM(CR$7:CR65)</f>
        <v>2.25</v>
      </c>
      <c r="EJ65" s="14">
        <f>SUM(CS$7:CS65)</f>
        <v>2.25</v>
      </c>
      <c r="EK65" s="14">
        <f>SUM(CT$7:CT65)</f>
        <v>40.5</v>
      </c>
      <c r="EL65" s="14">
        <f>SUM(CU$7:CU65)</f>
        <v>40.5</v>
      </c>
      <c r="EM65" s="14">
        <f>SUM(CV$7:CV65)</f>
        <v>40.5</v>
      </c>
      <c r="EN65" s="14">
        <f>SUM(CW$7:CW65)</f>
        <v>13.5</v>
      </c>
      <c r="EO65" s="14">
        <f>SUM(CX$7:CX65)</f>
        <v>13.5</v>
      </c>
      <c r="EP65" s="14">
        <f>SUM(CY$7:CY65)</f>
        <v>13.5</v>
      </c>
      <c r="EQ65" s="14">
        <f>SUM(CZ$7:CZ65)</f>
        <v>10.125</v>
      </c>
      <c r="ER65" s="14">
        <f>SUM(DA$7:DA65)</f>
        <v>10.125</v>
      </c>
      <c r="EU65" s="14">
        <f t="shared" si="13"/>
        <v>9</v>
      </c>
      <c r="EV65" s="14">
        <f t="shared" si="14"/>
        <v>12</v>
      </c>
      <c r="EW65" s="14">
        <f t="shared" si="15"/>
        <v>12</v>
      </c>
      <c r="EX65" s="14">
        <f t="shared" si="16"/>
        <v>9</v>
      </c>
      <c r="EY65" s="14">
        <f t="shared" si="17"/>
        <v>7</v>
      </c>
      <c r="EZ65" s="14">
        <f t="shared" si="18"/>
        <v>12</v>
      </c>
      <c r="FA65" s="14">
        <f t="shared" si="19"/>
        <v>12</v>
      </c>
      <c r="FB65" s="14">
        <f t="shared" si="20"/>
        <v>9</v>
      </c>
      <c r="FC65" s="14">
        <f t="shared" si="21"/>
        <v>9</v>
      </c>
      <c r="FD65" s="14">
        <f t="shared" si="22"/>
        <v>7</v>
      </c>
      <c r="FE65" s="14">
        <f t="shared" si="23"/>
        <v>3</v>
      </c>
      <c r="FF65" s="14">
        <f t="shared" si="24"/>
        <v>11</v>
      </c>
      <c r="FG65" s="14">
        <f t="shared" si="25"/>
        <v>11</v>
      </c>
      <c r="FH65" s="14">
        <f t="shared" si="26"/>
        <v>8</v>
      </c>
      <c r="FI65" s="14">
        <f t="shared" si="27"/>
        <v>8</v>
      </c>
      <c r="FJ65" s="14">
        <f t="shared" si="28"/>
        <v>6</v>
      </c>
      <c r="FK65" s="14">
        <f t="shared" si="29"/>
        <v>3</v>
      </c>
      <c r="FL65" s="14">
        <f t="shared" si="30"/>
        <v>3</v>
      </c>
      <c r="FM65" s="14">
        <f t="shared" si="31"/>
        <v>12</v>
      </c>
      <c r="FN65" s="14">
        <f t="shared" si="32"/>
        <v>12</v>
      </c>
      <c r="FO65" s="14">
        <f t="shared" si="33"/>
        <v>9</v>
      </c>
      <c r="FP65" s="14">
        <f t="shared" si="34"/>
        <v>9</v>
      </c>
      <c r="FQ65" s="14">
        <f t="shared" si="35"/>
        <v>6</v>
      </c>
      <c r="FR65" s="14">
        <f t="shared" si="36"/>
        <v>3</v>
      </c>
      <c r="FS65" s="14">
        <f t="shared" si="37"/>
        <v>4</v>
      </c>
      <c r="FT65" s="14">
        <f t="shared" si="38"/>
        <v>13</v>
      </c>
      <c r="FU65" s="14">
        <f t="shared" si="39"/>
        <v>13</v>
      </c>
      <c r="FV65" s="14">
        <f t="shared" si="40"/>
        <v>9</v>
      </c>
      <c r="FW65" s="14">
        <f t="shared" si="41"/>
        <v>9</v>
      </c>
      <c r="FX65" s="14">
        <f t="shared" si="42"/>
        <v>6</v>
      </c>
      <c r="FY65" s="14">
        <f t="shared" si="43"/>
        <v>4</v>
      </c>
      <c r="FZ65" s="14">
        <f t="shared" si="44"/>
        <v>2</v>
      </c>
      <c r="GA65" s="14">
        <f t="shared" si="45"/>
        <v>7</v>
      </c>
      <c r="GB65" s="14">
        <f t="shared" si="46"/>
        <v>7</v>
      </c>
      <c r="GC65" s="14">
        <f t="shared" si="47"/>
        <v>7</v>
      </c>
      <c r="GD65" s="14">
        <f t="shared" si="48"/>
        <v>4</v>
      </c>
      <c r="GE65" s="14">
        <f t="shared" si="49"/>
        <v>4</v>
      </c>
      <c r="GF65" s="14">
        <f t="shared" si="50"/>
        <v>4</v>
      </c>
      <c r="GG65" s="14">
        <f t="shared" si="51"/>
        <v>2</v>
      </c>
      <c r="GH65" s="14">
        <f t="shared" si="52"/>
        <v>2</v>
      </c>
      <c r="GI65" s="14">
        <f t="shared" si="53"/>
        <v>6</v>
      </c>
      <c r="GJ65" s="14">
        <f t="shared" si="54"/>
        <v>12</v>
      </c>
      <c r="GK65" s="14">
        <f t="shared" si="55"/>
        <v>12</v>
      </c>
      <c r="GL65" s="14">
        <f t="shared" si="56"/>
        <v>12</v>
      </c>
      <c r="GM65" s="14">
        <f t="shared" si="57"/>
        <v>7</v>
      </c>
      <c r="GN65" s="14">
        <f t="shared" si="58"/>
        <v>7</v>
      </c>
      <c r="GO65" s="14">
        <f t="shared" si="59"/>
        <v>7</v>
      </c>
      <c r="GP65" s="14">
        <f t="shared" si="60"/>
        <v>6</v>
      </c>
      <c r="GQ65" s="14">
        <f t="shared" si="61"/>
        <v>6</v>
      </c>
      <c r="GT65" s="91">
        <v>59</v>
      </c>
      <c r="GU65" s="14">
        <f t="shared" si="62"/>
        <v>4</v>
      </c>
      <c r="GV65" s="14">
        <f t="shared" si="63"/>
        <v>1606006</v>
      </c>
      <c r="GW65" s="14" t="str">
        <f t="shared" si="64"/>
        <v>神器2-1 : 2级</v>
      </c>
      <c r="GX65" s="14" t="s">
        <v>804</v>
      </c>
      <c r="GY65" s="14">
        <f t="shared" si="65"/>
        <v>14</v>
      </c>
      <c r="GZ65" s="14" t="str">
        <f t="shared" si="66"/>
        <v>神器2-1</v>
      </c>
      <c r="HA65" s="14">
        <f t="shared" si="67"/>
        <v>7</v>
      </c>
    </row>
    <row r="66" spans="38:209" ht="16.5" x14ac:dyDescent="0.2">
      <c r="AL66" s="87">
        <v>4</v>
      </c>
      <c r="AM66" s="87">
        <v>1</v>
      </c>
      <c r="AN66" s="87">
        <v>22</v>
      </c>
      <c r="AO66" s="144">
        <f t="shared" si="7"/>
        <v>4422</v>
      </c>
      <c r="AP66" s="144" t="s">
        <v>1231</v>
      </c>
      <c r="AQ66" s="144" t="str">
        <f t="shared" si="8"/>
        <v>神器本-4-普通-1  神器1-3</v>
      </c>
      <c r="AR66" s="87">
        <v>3</v>
      </c>
      <c r="AS66" s="87" t="s">
        <v>312</v>
      </c>
      <c r="AT66" s="87">
        <v>1000</v>
      </c>
      <c r="AU66" s="87">
        <v>1</v>
      </c>
      <c r="AV66" s="87">
        <v>1</v>
      </c>
      <c r="AW66" s="87">
        <f t="shared" si="9"/>
        <v>2</v>
      </c>
      <c r="AX66" s="14">
        <f t="shared" si="10"/>
        <v>0.1</v>
      </c>
      <c r="AY66" s="14">
        <f t="shared" si="11"/>
        <v>3</v>
      </c>
      <c r="BG66" s="87">
        <v>60</v>
      </c>
      <c r="BH66" s="14">
        <f>INDEX(节奏总表!$CK$4:$CK$63,新神器!BG66)</f>
        <v>148</v>
      </c>
      <c r="BI66" s="14">
        <f t="shared" si="12"/>
        <v>7</v>
      </c>
      <c r="BJ66" s="87">
        <v>3</v>
      </c>
      <c r="BK66" s="87">
        <v>5</v>
      </c>
      <c r="BL66" s="14">
        <f t="shared" si="85"/>
        <v>0</v>
      </c>
      <c r="BM66" s="14">
        <f t="shared" si="85"/>
        <v>0</v>
      </c>
      <c r="BN66" s="14">
        <f t="shared" si="85"/>
        <v>0</v>
      </c>
      <c r="BO66" s="14">
        <f t="shared" si="85"/>
        <v>0</v>
      </c>
      <c r="BP66" s="14">
        <f t="shared" si="85"/>
        <v>0</v>
      </c>
      <c r="BQ66" s="14">
        <f t="shared" si="85"/>
        <v>0</v>
      </c>
      <c r="BR66" s="14">
        <f t="shared" si="85"/>
        <v>0</v>
      </c>
      <c r="BS66" s="14">
        <f t="shared" si="85"/>
        <v>0</v>
      </c>
      <c r="BT66" s="14">
        <f t="shared" si="85"/>
        <v>0.35000000000000003</v>
      </c>
      <c r="BU66" s="14">
        <f t="shared" si="85"/>
        <v>0.35000000000000003</v>
      </c>
      <c r="BV66" s="14">
        <f t="shared" si="86"/>
        <v>0.20699999999999999</v>
      </c>
      <c r="BW66" s="14">
        <f t="shared" si="86"/>
        <v>0.20699999999999999</v>
      </c>
      <c r="BX66" s="14">
        <f t="shared" si="86"/>
        <v>0.13750000000000001</v>
      </c>
      <c r="BY66" s="14">
        <f t="shared" si="86"/>
        <v>6.9000000000000006E-2</v>
      </c>
      <c r="BZ66" s="14">
        <f t="shared" si="86"/>
        <v>0.35000000000000003</v>
      </c>
      <c r="CA66" s="14">
        <f t="shared" si="86"/>
        <v>0.35000000000000003</v>
      </c>
      <c r="CB66" s="14">
        <f t="shared" si="86"/>
        <v>0.20699999999999999</v>
      </c>
      <c r="CC66" s="14">
        <f t="shared" si="86"/>
        <v>0.20699999999999999</v>
      </c>
      <c r="CD66" s="14">
        <f t="shared" si="86"/>
        <v>0.13750000000000001</v>
      </c>
      <c r="CE66" s="14">
        <f t="shared" si="86"/>
        <v>6.9000000000000006E-2</v>
      </c>
      <c r="CF66" s="14">
        <f t="shared" si="87"/>
        <v>0.35000000000000003</v>
      </c>
      <c r="CG66" s="14">
        <f t="shared" si="87"/>
        <v>0.35000000000000003</v>
      </c>
      <c r="CH66" s="14">
        <f t="shared" si="87"/>
        <v>0.20699999999999999</v>
      </c>
      <c r="CI66" s="14">
        <f t="shared" si="87"/>
        <v>0.20699999999999999</v>
      </c>
      <c r="CJ66" s="14">
        <f t="shared" si="87"/>
        <v>0.13750000000000001</v>
      </c>
      <c r="CK66" s="14">
        <f t="shared" si="87"/>
        <v>6.9499999999999992E-2</v>
      </c>
      <c r="CL66" s="14">
        <f t="shared" si="87"/>
        <v>0.20799999999999999</v>
      </c>
      <c r="CM66" s="14">
        <f t="shared" si="87"/>
        <v>0.20799999999999999</v>
      </c>
      <c r="CN66" s="14">
        <f t="shared" si="87"/>
        <v>0.20799999999999999</v>
      </c>
      <c r="CO66" s="14">
        <f t="shared" si="87"/>
        <v>0.13800000000000001</v>
      </c>
      <c r="CP66" s="14">
        <f t="shared" si="88"/>
        <v>0.13800000000000001</v>
      </c>
      <c r="CQ66" s="14">
        <f t="shared" si="88"/>
        <v>0.13800000000000001</v>
      </c>
      <c r="CR66" s="14">
        <f t="shared" si="88"/>
        <v>0</v>
      </c>
      <c r="CS66" s="14">
        <f t="shared" si="88"/>
        <v>0</v>
      </c>
      <c r="CT66" s="14">
        <f t="shared" si="88"/>
        <v>1.5</v>
      </c>
      <c r="CU66" s="14">
        <f t="shared" si="88"/>
        <v>1.5</v>
      </c>
      <c r="CV66" s="14">
        <f t="shared" si="88"/>
        <v>1.5</v>
      </c>
      <c r="CW66" s="14">
        <f t="shared" si="88"/>
        <v>0.5</v>
      </c>
      <c r="CX66" s="14">
        <f t="shared" si="88"/>
        <v>0.5</v>
      </c>
      <c r="CY66" s="14">
        <f t="shared" si="88"/>
        <v>0.5</v>
      </c>
      <c r="CZ66" s="14">
        <f t="shared" si="88"/>
        <v>0.375</v>
      </c>
      <c r="DA66" s="14">
        <f t="shared" si="88"/>
        <v>0.375</v>
      </c>
      <c r="DC66" s="14">
        <f>SUM(BL$7:BL66)</f>
        <v>35.749999999999993</v>
      </c>
      <c r="DD66" s="14">
        <f>SUM(BM$7:BM66)</f>
        <v>35.749999999999993</v>
      </c>
      <c r="DE66" s="14">
        <f>SUM(BN$7:BN66)</f>
        <v>20.25</v>
      </c>
      <c r="DF66" s="14">
        <f>SUM(BO$7:BO66)</f>
        <v>36.25</v>
      </c>
      <c r="DG66" s="14">
        <f>SUM(BP$7:BP66)</f>
        <v>36.25</v>
      </c>
      <c r="DH66" s="14">
        <f>SUM(BQ$7:BQ66)</f>
        <v>20.625</v>
      </c>
      <c r="DI66" s="14">
        <f>SUM(BR$7:BR66)</f>
        <v>20.625</v>
      </c>
      <c r="DJ66" s="14">
        <f>SUM(BS$7:BS66)</f>
        <v>13.75</v>
      </c>
      <c r="DK66" s="14">
        <f>SUM(BT$7:BT66)</f>
        <v>32.299000000000035</v>
      </c>
      <c r="DL66" s="14">
        <f>SUM(BU$7:BU66)</f>
        <v>32.299000000000035</v>
      </c>
      <c r="DM66" s="14">
        <f>SUM(BV$7:BV66)</f>
        <v>17.796000000000021</v>
      </c>
      <c r="DN66" s="14">
        <f>SUM(BW$7:BW66)</f>
        <v>17.796000000000021</v>
      </c>
      <c r="DO66" s="14">
        <f>SUM(BX$7:BX66)</f>
        <v>9.3499999999999961</v>
      </c>
      <c r="DP66" s="14">
        <f>SUM(BY$7:BY66)</f>
        <v>4.4419999999999984</v>
      </c>
      <c r="DQ66" s="14">
        <f>SUM(BZ$7:BZ66)</f>
        <v>37.299000000000035</v>
      </c>
      <c r="DR66" s="14">
        <f>SUM(CA$7:CA66)</f>
        <v>37.299000000000035</v>
      </c>
      <c r="DS66" s="14">
        <f>SUM(CB$7:CB66)</f>
        <v>20.421000000000021</v>
      </c>
      <c r="DT66" s="14">
        <f>SUM(CC$7:CC66)</f>
        <v>20.421000000000021</v>
      </c>
      <c r="DU66" s="14">
        <f>SUM(CD$7:CD66)</f>
        <v>10.349999999999989</v>
      </c>
      <c r="DV66" s="14">
        <f>SUM(CE$7:CE66)</f>
        <v>4.93</v>
      </c>
      <c r="DW66" s="14">
        <f>SUM(CF$7:CF66)</f>
        <v>42.299000000000035</v>
      </c>
      <c r="DX66" s="14">
        <f>SUM(CG$7:CG66)</f>
        <v>42.299000000000035</v>
      </c>
      <c r="DY66" s="14">
        <f>SUM(CH$7:CH66)</f>
        <v>23.046000000000021</v>
      </c>
      <c r="DZ66" s="14">
        <f>SUM(CI$7:CI66)</f>
        <v>23.046000000000021</v>
      </c>
      <c r="EA66" s="14">
        <f>SUM(CJ$7:CJ66)</f>
        <v>11.349999999999984</v>
      </c>
      <c r="EB66" s="14">
        <f>SUM(CK$7:CK66)</f>
        <v>5.4439999999999955</v>
      </c>
      <c r="EC66" s="14">
        <f>SUM(CL$7:CL66)</f>
        <v>14.824000000000005</v>
      </c>
      <c r="ED66" s="14">
        <f>SUM(CM$7:CM66)</f>
        <v>14.824000000000005</v>
      </c>
      <c r="EE66" s="14">
        <f>SUM(CN$7:CN66)</f>
        <v>14.824000000000005</v>
      </c>
      <c r="EF66" s="14">
        <f>SUM(CO$7:CO66)</f>
        <v>6.8639999999999972</v>
      </c>
      <c r="EG66" s="14">
        <f>SUM(CP$7:CP66)</f>
        <v>6.8639999999999972</v>
      </c>
      <c r="EH66" s="14">
        <f>SUM(CQ$7:CQ66)</f>
        <v>6.8639999999999972</v>
      </c>
      <c r="EI66" s="14">
        <f>SUM(CR$7:CR66)</f>
        <v>2.25</v>
      </c>
      <c r="EJ66" s="14">
        <f>SUM(CS$7:CS66)</f>
        <v>2.25</v>
      </c>
      <c r="EK66" s="14">
        <f>SUM(CT$7:CT66)</f>
        <v>42</v>
      </c>
      <c r="EL66" s="14">
        <f>SUM(CU$7:CU66)</f>
        <v>42</v>
      </c>
      <c r="EM66" s="14">
        <f>SUM(CV$7:CV66)</f>
        <v>42</v>
      </c>
      <c r="EN66" s="14">
        <f>SUM(CW$7:CW66)</f>
        <v>14</v>
      </c>
      <c r="EO66" s="14">
        <f>SUM(CX$7:CX66)</f>
        <v>14</v>
      </c>
      <c r="EP66" s="14">
        <f>SUM(CY$7:CY66)</f>
        <v>14</v>
      </c>
      <c r="EQ66" s="14">
        <f>SUM(CZ$7:CZ66)</f>
        <v>10.5</v>
      </c>
      <c r="ER66" s="14">
        <f>SUM(DA$7:DA66)</f>
        <v>10.5</v>
      </c>
      <c r="EU66" s="14">
        <f t="shared" si="13"/>
        <v>9</v>
      </c>
      <c r="EV66" s="14">
        <f t="shared" si="14"/>
        <v>12</v>
      </c>
      <c r="EW66" s="14">
        <f t="shared" si="15"/>
        <v>12</v>
      </c>
      <c r="EX66" s="14">
        <f t="shared" si="16"/>
        <v>9</v>
      </c>
      <c r="EY66" s="14">
        <f t="shared" si="17"/>
        <v>7</v>
      </c>
      <c r="EZ66" s="14">
        <f t="shared" si="18"/>
        <v>12</v>
      </c>
      <c r="FA66" s="14">
        <f t="shared" si="19"/>
        <v>12</v>
      </c>
      <c r="FB66" s="14">
        <f t="shared" si="20"/>
        <v>9</v>
      </c>
      <c r="FC66" s="14">
        <f t="shared" si="21"/>
        <v>9</v>
      </c>
      <c r="FD66" s="14">
        <f t="shared" si="22"/>
        <v>7</v>
      </c>
      <c r="FE66" s="14">
        <f t="shared" si="23"/>
        <v>3</v>
      </c>
      <c r="FF66" s="14">
        <f t="shared" si="24"/>
        <v>11</v>
      </c>
      <c r="FG66" s="14">
        <f t="shared" si="25"/>
        <v>11</v>
      </c>
      <c r="FH66" s="14">
        <f t="shared" si="26"/>
        <v>8</v>
      </c>
      <c r="FI66" s="14">
        <f t="shared" si="27"/>
        <v>8</v>
      </c>
      <c r="FJ66" s="14">
        <f t="shared" si="28"/>
        <v>6</v>
      </c>
      <c r="FK66" s="14">
        <f t="shared" si="29"/>
        <v>3</v>
      </c>
      <c r="FL66" s="14">
        <f t="shared" si="30"/>
        <v>3</v>
      </c>
      <c r="FM66" s="14">
        <f t="shared" si="31"/>
        <v>12</v>
      </c>
      <c r="FN66" s="14">
        <f t="shared" si="32"/>
        <v>12</v>
      </c>
      <c r="FO66" s="14">
        <f t="shared" si="33"/>
        <v>9</v>
      </c>
      <c r="FP66" s="14">
        <f t="shared" si="34"/>
        <v>9</v>
      </c>
      <c r="FQ66" s="14">
        <f t="shared" si="35"/>
        <v>6</v>
      </c>
      <c r="FR66" s="14">
        <f t="shared" si="36"/>
        <v>3</v>
      </c>
      <c r="FS66" s="14">
        <f t="shared" si="37"/>
        <v>4</v>
      </c>
      <c r="FT66" s="14">
        <f t="shared" si="38"/>
        <v>13</v>
      </c>
      <c r="FU66" s="14">
        <f t="shared" si="39"/>
        <v>13</v>
      </c>
      <c r="FV66" s="14">
        <f t="shared" si="40"/>
        <v>10</v>
      </c>
      <c r="FW66" s="14">
        <f t="shared" si="41"/>
        <v>10</v>
      </c>
      <c r="FX66" s="14">
        <f t="shared" si="42"/>
        <v>6</v>
      </c>
      <c r="FY66" s="14">
        <f t="shared" si="43"/>
        <v>4</v>
      </c>
      <c r="FZ66" s="14">
        <f t="shared" si="44"/>
        <v>2</v>
      </c>
      <c r="GA66" s="14">
        <f t="shared" si="45"/>
        <v>7</v>
      </c>
      <c r="GB66" s="14">
        <f t="shared" si="46"/>
        <v>7</v>
      </c>
      <c r="GC66" s="14">
        <f t="shared" si="47"/>
        <v>7</v>
      </c>
      <c r="GD66" s="14">
        <f t="shared" si="48"/>
        <v>4</v>
      </c>
      <c r="GE66" s="14">
        <f t="shared" si="49"/>
        <v>4</v>
      </c>
      <c r="GF66" s="14">
        <f t="shared" si="50"/>
        <v>4</v>
      </c>
      <c r="GG66" s="14">
        <f t="shared" si="51"/>
        <v>2</v>
      </c>
      <c r="GH66" s="14">
        <f t="shared" si="52"/>
        <v>2</v>
      </c>
      <c r="GI66" s="14">
        <f t="shared" si="53"/>
        <v>6</v>
      </c>
      <c r="GJ66" s="14">
        <f t="shared" si="54"/>
        <v>13</v>
      </c>
      <c r="GK66" s="14">
        <f t="shared" si="55"/>
        <v>13</v>
      </c>
      <c r="GL66" s="14">
        <f t="shared" si="56"/>
        <v>13</v>
      </c>
      <c r="GM66" s="14">
        <f t="shared" si="57"/>
        <v>7</v>
      </c>
      <c r="GN66" s="14">
        <f t="shared" si="58"/>
        <v>7</v>
      </c>
      <c r="GO66" s="14">
        <f t="shared" si="59"/>
        <v>7</v>
      </c>
      <c r="GP66" s="14">
        <f t="shared" si="60"/>
        <v>6</v>
      </c>
      <c r="GQ66" s="14">
        <f t="shared" si="61"/>
        <v>6</v>
      </c>
      <c r="GT66" s="91">
        <v>60</v>
      </c>
      <c r="GU66" s="14">
        <f t="shared" si="62"/>
        <v>4</v>
      </c>
      <c r="GV66" s="14">
        <f t="shared" si="63"/>
        <v>1606006</v>
      </c>
      <c r="GW66" s="14" t="str">
        <f t="shared" si="64"/>
        <v>神器2-1 : 3级</v>
      </c>
      <c r="GX66" s="14" t="s">
        <v>804</v>
      </c>
      <c r="GY66" s="14">
        <f t="shared" si="65"/>
        <v>15</v>
      </c>
      <c r="GZ66" s="14" t="str">
        <f t="shared" si="66"/>
        <v>神器2-1</v>
      </c>
      <c r="HA66" s="14">
        <f t="shared" si="67"/>
        <v>7</v>
      </c>
    </row>
    <row r="67" spans="38:209" ht="16.5" x14ac:dyDescent="0.2">
      <c r="AL67" s="87">
        <v>4</v>
      </c>
      <c r="AM67" s="87">
        <v>1</v>
      </c>
      <c r="AN67" s="87">
        <v>22</v>
      </c>
      <c r="AO67" s="144">
        <f t="shared" si="7"/>
        <v>4422</v>
      </c>
      <c r="AP67" s="144" t="s">
        <v>1231</v>
      </c>
      <c r="AQ67" s="144" t="str">
        <f t="shared" si="8"/>
        <v>神器本-4-普通-1  神器2-1</v>
      </c>
      <c r="AR67" s="87">
        <v>4</v>
      </c>
      <c r="AS67" s="87" t="s">
        <v>313</v>
      </c>
      <c r="AT67" s="87">
        <v>1500</v>
      </c>
      <c r="AU67" s="87">
        <v>1</v>
      </c>
      <c r="AV67" s="87">
        <v>1</v>
      </c>
      <c r="AW67" s="87">
        <f t="shared" si="9"/>
        <v>1</v>
      </c>
      <c r="AX67" s="14">
        <f t="shared" si="10"/>
        <v>0.15</v>
      </c>
      <c r="AY67" s="14">
        <f t="shared" si="11"/>
        <v>2.25</v>
      </c>
      <c r="GT67" s="91">
        <v>61</v>
      </c>
      <c r="GU67" s="14">
        <f t="shared" si="62"/>
        <v>5</v>
      </c>
      <c r="GV67" s="14">
        <f t="shared" si="63"/>
        <v>1606007</v>
      </c>
      <c r="GW67" s="14" t="str">
        <f t="shared" si="64"/>
        <v>神器2-2 : 4级</v>
      </c>
      <c r="GX67" s="14" t="s">
        <v>804</v>
      </c>
      <c r="GY67" s="14">
        <f t="shared" si="65"/>
        <v>1</v>
      </c>
      <c r="GZ67" s="14" t="str">
        <f t="shared" si="66"/>
        <v>神器2-2</v>
      </c>
      <c r="HA67" s="14">
        <f t="shared" si="67"/>
        <v>1</v>
      </c>
    </row>
    <row r="68" spans="38:209" ht="16.5" x14ac:dyDescent="0.2">
      <c r="AL68" s="87">
        <v>4</v>
      </c>
      <c r="AM68" s="87">
        <v>1</v>
      </c>
      <c r="AN68" s="87">
        <v>22</v>
      </c>
      <c r="AO68" s="144">
        <f t="shared" si="7"/>
        <v>4422</v>
      </c>
      <c r="AP68" s="144" t="s">
        <v>1231</v>
      </c>
      <c r="AQ68" s="144" t="str">
        <f t="shared" si="8"/>
        <v>神器本-4-普通-1  神器2-2</v>
      </c>
      <c r="AR68" s="87">
        <v>5</v>
      </c>
      <c r="AS68" s="87" t="s">
        <v>314</v>
      </c>
      <c r="AT68" s="87">
        <v>1500</v>
      </c>
      <c r="AU68" s="87">
        <v>1</v>
      </c>
      <c r="AV68" s="87">
        <v>1</v>
      </c>
      <c r="AW68" s="87">
        <f t="shared" si="9"/>
        <v>1</v>
      </c>
      <c r="AX68" s="14">
        <f t="shared" si="10"/>
        <v>0.15</v>
      </c>
      <c r="AY68" s="14">
        <f t="shared" si="11"/>
        <v>2.25</v>
      </c>
      <c r="GT68" s="91">
        <v>62</v>
      </c>
      <c r="GU68" s="14">
        <f t="shared" si="62"/>
        <v>5</v>
      </c>
      <c r="GV68" s="14">
        <f t="shared" si="63"/>
        <v>1606007</v>
      </c>
      <c r="GW68" s="14" t="str">
        <f t="shared" si="64"/>
        <v>神器2-2 : 5级</v>
      </c>
      <c r="GX68" s="14" t="s">
        <v>804</v>
      </c>
      <c r="GY68" s="14">
        <f t="shared" si="65"/>
        <v>2</v>
      </c>
      <c r="GZ68" s="14" t="str">
        <f t="shared" si="66"/>
        <v>神器2-2</v>
      </c>
      <c r="HA68" s="14">
        <f t="shared" si="67"/>
        <v>1</v>
      </c>
    </row>
    <row r="69" spans="38:209" ht="16.5" x14ac:dyDescent="0.2">
      <c r="AL69" s="87">
        <v>4</v>
      </c>
      <c r="AM69" s="87">
        <v>1</v>
      </c>
      <c r="AN69" s="87">
        <v>22</v>
      </c>
      <c r="AO69" s="144">
        <f t="shared" si="7"/>
        <v>4422</v>
      </c>
      <c r="AP69" s="144" t="s">
        <v>1231</v>
      </c>
      <c r="AQ69" s="144" t="str">
        <f t="shared" si="8"/>
        <v>神器本-4-普通-1  神器2-3</v>
      </c>
      <c r="AR69" s="87">
        <v>6</v>
      </c>
      <c r="AS69" s="87" t="s">
        <v>315</v>
      </c>
      <c r="AT69" s="87">
        <v>1000</v>
      </c>
      <c r="AU69" s="87">
        <v>1</v>
      </c>
      <c r="AV69" s="87">
        <v>1</v>
      </c>
      <c r="AW69" s="87">
        <f t="shared" si="9"/>
        <v>2</v>
      </c>
      <c r="AX69" s="14">
        <f t="shared" si="10"/>
        <v>0.1</v>
      </c>
      <c r="AY69" s="14">
        <f t="shared" si="11"/>
        <v>4.5</v>
      </c>
      <c r="GT69" s="91">
        <v>63</v>
      </c>
      <c r="GU69" s="14">
        <f t="shared" si="62"/>
        <v>5</v>
      </c>
      <c r="GV69" s="14">
        <f t="shared" si="63"/>
        <v>1606007</v>
      </c>
      <c r="GW69" s="14" t="str">
        <f t="shared" si="64"/>
        <v>神器2-2 : 6级</v>
      </c>
      <c r="GX69" s="14" t="s">
        <v>804</v>
      </c>
      <c r="GY69" s="14">
        <f t="shared" si="65"/>
        <v>3</v>
      </c>
      <c r="GZ69" s="14" t="str">
        <f t="shared" si="66"/>
        <v>神器2-2</v>
      </c>
      <c r="HA69" s="14">
        <f t="shared" si="67"/>
        <v>1</v>
      </c>
    </row>
    <row r="70" spans="38:209" ht="16.5" x14ac:dyDescent="0.2">
      <c r="AL70" s="87">
        <v>4</v>
      </c>
      <c r="AM70" s="87">
        <v>1</v>
      </c>
      <c r="AN70" s="87">
        <v>22</v>
      </c>
      <c r="AO70" s="144">
        <f t="shared" si="7"/>
        <v>4422</v>
      </c>
      <c r="AP70" s="144" t="s">
        <v>1231</v>
      </c>
      <c r="AQ70" s="144" t="str">
        <f t="shared" si="8"/>
        <v>神器本-4-普通-1  神器2-4</v>
      </c>
      <c r="AR70" s="87">
        <v>7</v>
      </c>
      <c r="AS70" s="87" t="s">
        <v>316</v>
      </c>
      <c r="AT70" s="87">
        <v>1000</v>
      </c>
      <c r="AU70" s="87">
        <v>1</v>
      </c>
      <c r="AV70" s="87">
        <v>1</v>
      </c>
      <c r="AW70" s="87">
        <f t="shared" si="9"/>
        <v>2</v>
      </c>
      <c r="AX70" s="14">
        <f t="shared" si="10"/>
        <v>0.1</v>
      </c>
      <c r="AY70" s="14">
        <f t="shared" si="11"/>
        <v>4.5</v>
      </c>
      <c r="GT70" s="91">
        <v>64</v>
      </c>
      <c r="GU70" s="14">
        <f t="shared" si="62"/>
        <v>5</v>
      </c>
      <c r="GV70" s="14">
        <f t="shared" si="63"/>
        <v>1606007</v>
      </c>
      <c r="GW70" s="14" t="str">
        <f t="shared" si="64"/>
        <v>神器2-2 : 7级</v>
      </c>
      <c r="GX70" s="14" t="s">
        <v>804</v>
      </c>
      <c r="GY70" s="14">
        <f t="shared" si="65"/>
        <v>4</v>
      </c>
      <c r="GZ70" s="14" t="str">
        <f t="shared" si="66"/>
        <v>神器2-2</v>
      </c>
      <c r="HA70" s="14">
        <f t="shared" si="67"/>
        <v>2</v>
      </c>
    </row>
    <row r="71" spans="38:209" ht="16.5" x14ac:dyDescent="0.2">
      <c r="AL71" s="87">
        <v>4</v>
      </c>
      <c r="AM71" s="87">
        <v>1</v>
      </c>
      <c r="AN71" s="87">
        <v>22</v>
      </c>
      <c r="AO71" s="144">
        <f t="shared" si="7"/>
        <v>4422</v>
      </c>
      <c r="AP71" s="144" t="s">
        <v>1231</v>
      </c>
      <c r="AQ71" s="144" t="str">
        <f t="shared" si="8"/>
        <v>神器本-4-普通-1  神器2-5</v>
      </c>
      <c r="AR71" s="87">
        <v>8</v>
      </c>
      <c r="AS71" s="87" t="s">
        <v>317</v>
      </c>
      <c r="AT71" s="87">
        <v>1000</v>
      </c>
      <c r="AU71" s="87">
        <v>1</v>
      </c>
      <c r="AV71" s="87">
        <v>1</v>
      </c>
      <c r="AW71" s="87">
        <f t="shared" si="9"/>
        <v>3</v>
      </c>
      <c r="AX71" s="14">
        <f t="shared" si="10"/>
        <v>0.1</v>
      </c>
      <c r="AY71" s="14">
        <f t="shared" si="11"/>
        <v>10.5</v>
      </c>
      <c r="GT71" s="91">
        <v>65</v>
      </c>
      <c r="GU71" s="14">
        <f t="shared" si="62"/>
        <v>5</v>
      </c>
      <c r="GV71" s="14">
        <f t="shared" si="63"/>
        <v>1606007</v>
      </c>
      <c r="GW71" s="14" t="str">
        <f t="shared" si="64"/>
        <v>神器2-2 : 8级</v>
      </c>
      <c r="GX71" s="14" t="s">
        <v>804</v>
      </c>
      <c r="GY71" s="14">
        <f t="shared" si="65"/>
        <v>5</v>
      </c>
      <c r="GZ71" s="14" t="str">
        <f t="shared" si="66"/>
        <v>神器2-2</v>
      </c>
      <c r="HA71" s="14">
        <f t="shared" si="67"/>
        <v>2</v>
      </c>
    </row>
    <row r="72" spans="38:209" ht="16.5" x14ac:dyDescent="0.2">
      <c r="AL72" s="87">
        <v>4</v>
      </c>
      <c r="AM72" s="87">
        <v>1</v>
      </c>
      <c r="AN72" s="87">
        <v>23</v>
      </c>
      <c r="AO72" s="144">
        <f t="shared" ref="AO72:AO135" si="89">4400+AN72</f>
        <v>4423</v>
      </c>
      <c r="AP72" s="144" t="s">
        <v>1232</v>
      </c>
      <c r="AQ72" s="144" t="str">
        <f t="shared" ref="AQ72:AQ135" si="90">AP72&amp;"  "&amp;AS72</f>
        <v>神器本-4-普通-2  神器4-1</v>
      </c>
      <c r="AR72" s="87">
        <v>15</v>
      </c>
      <c r="AS72" s="87" t="s">
        <v>324</v>
      </c>
      <c r="AT72" s="87">
        <v>5000</v>
      </c>
      <c r="AU72" s="87">
        <v>1</v>
      </c>
      <c r="AV72" s="87">
        <v>3</v>
      </c>
      <c r="AW72" s="87">
        <f t="shared" ref="AW72:AW135" si="91">INDEX($AH$7:$AH$48,AR72)</f>
        <v>1</v>
      </c>
      <c r="AX72" s="14">
        <f t="shared" ref="AX72:AX135" si="92">(AU72+AV72)/2*AT72/10000</f>
        <v>1</v>
      </c>
      <c r="AY72" s="14">
        <f t="shared" ref="AY72:AY135" si="93">(AU72+AV72)/2*AT72/10000*INDEX($AI$7:$AI$48,AR72)</f>
        <v>25</v>
      </c>
      <c r="GT72" s="91">
        <v>66</v>
      </c>
      <c r="GU72" s="14">
        <f t="shared" ref="GU72:GU135" si="94">MATCH(GT72-1,$R$7:$R$49,1)</f>
        <v>5</v>
      </c>
      <c r="GV72" s="14">
        <f t="shared" ref="GV72:GV135" si="95">INDEX($S$8:$S$49,GU72)</f>
        <v>1606007</v>
      </c>
      <c r="GW72" s="14" t="str">
        <f t="shared" ref="GW72:GW135" si="96">INDEX($T$8:$T$49,GU72)&amp;" : "&amp;AR72&amp;"级"</f>
        <v>神器2-2 : 15级</v>
      </c>
      <c r="GX72" s="14" t="s">
        <v>804</v>
      </c>
      <c r="GY72" s="14">
        <f t="shared" ref="GY72:GY135" si="97">GT72-INDEX($R$7:$R$49,GU72)</f>
        <v>6</v>
      </c>
      <c r="GZ72" s="14" t="str">
        <f t="shared" ref="GZ72:GZ135" si="98">INDEX($T$8:$T$49,GU72)</f>
        <v>神器2-2</v>
      </c>
      <c r="HA72" s="14">
        <f t="shared" ref="HA72:HA135" si="99">INDEX($K$8:$K$28,GY72)</f>
        <v>2</v>
      </c>
    </row>
    <row r="73" spans="38:209" ht="16.5" x14ac:dyDescent="0.2">
      <c r="AL73" s="87">
        <v>4</v>
      </c>
      <c r="AM73" s="87">
        <v>1</v>
      </c>
      <c r="AN73" s="87">
        <v>23</v>
      </c>
      <c r="AO73" s="144">
        <f t="shared" si="89"/>
        <v>4423</v>
      </c>
      <c r="AP73" s="144" t="s">
        <v>1232</v>
      </c>
      <c r="AQ73" s="144" t="str">
        <f t="shared" si="90"/>
        <v>神器本-4-普通-2  神器4-2</v>
      </c>
      <c r="AR73" s="87">
        <v>16</v>
      </c>
      <c r="AS73" s="87" t="s">
        <v>325</v>
      </c>
      <c r="AT73" s="87">
        <v>5000</v>
      </c>
      <c r="AU73" s="87">
        <v>1</v>
      </c>
      <c r="AV73" s="87">
        <v>3</v>
      </c>
      <c r="AW73" s="87">
        <f t="shared" si="91"/>
        <v>1</v>
      </c>
      <c r="AX73" s="14">
        <f t="shared" si="92"/>
        <v>1</v>
      </c>
      <c r="AY73" s="14">
        <f t="shared" si="93"/>
        <v>25</v>
      </c>
      <c r="GT73" s="91">
        <v>67</v>
      </c>
      <c r="GU73" s="14">
        <f t="shared" si="94"/>
        <v>5</v>
      </c>
      <c r="GV73" s="14">
        <f t="shared" si="95"/>
        <v>1606007</v>
      </c>
      <c r="GW73" s="14" t="str">
        <f t="shared" si="96"/>
        <v>神器2-2 : 16级</v>
      </c>
      <c r="GX73" s="14" t="s">
        <v>804</v>
      </c>
      <c r="GY73" s="14">
        <f t="shared" si="97"/>
        <v>7</v>
      </c>
      <c r="GZ73" s="14" t="str">
        <f t="shared" si="98"/>
        <v>神器2-2</v>
      </c>
      <c r="HA73" s="14">
        <f t="shared" si="99"/>
        <v>3</v>
      </c>
    </row>
    <row r="74" spans="38:209" ht="16.5" x14ac:dyDescent="0.2">
      <c r="AL74" s="87">
        <v>4</v>
      </c>
      <c r="AM74" s="87">
        <v>1</v>
      </c>
      <c r="AN74" s="87">
        <v>24</v>
      </c>
      <c r="AO74" s="144">
        <f t="shared" si="89"/>
        <v>4424</v>
      </c>
      <c r="AP74" s="144" t="s">
        <v>1233</v>
      </c>
      <c r="AQ74" s="144" t="str">
        <f t="shared" si="90"/>
        <v>神器本-4-普通-3  神器4-3</v>
      </c>
      <c r="AR74" s="87">
        <v>17</v>
      </c>
      <c r="AS74" s="87" t="s">
        <v>326</v>
      </c>
      <c r="AT74" s="87">
        <v>3500</v>
      </c>
      <c r="AU74" s="87">
        <v>1</v>
      </c>
      <c r="AV74" s="87">
        <v>2</v>
      </c>
      <c r="AW74" s="87">
        <f t="shared" si="91"/>
        <v>2</v>
      </c>
      <c r="AX74" s="14">
        <f t="shared" si="92"/>
        <v>0.52500000000000002</v>
      </c>
      <c r="AY74" s="14">
        <f t="shared" si="93"/>
        <v>39.375</v>
      </c>
      <c r="GT74" s="91">
        <v>68</v>
      </c>
      <c r="GU74" s="14">
        <f t="shared" si="94"/>
        <v>5</v>
      </c>
      <c r="GV74" s="14">
        <f t="shared" si="95"/>
        <v>1606007</v>
      </c>
      <c r="GW74" s="14" t="str">
        <f t="shared" si="96"/>
        <v>神器2-2 : 17级</v>
      </c>
      <c r="GX74" s="14" t="s">
        <v>804</v>
      </c>
      <c r="GY74" s="14">
        <f t="shared" si="97"/>
        <v>8</v>
      </c>
      <c r="GZ74" s="14" t="str">
        <f t="shared" si="98"/>
        <v>神器2-2</v>
      </c>
      <c r="HA74" s="14">
        <f t="shared" si="99"/>
        <v>3</v>
      </c>
    </row>
    <row r="75" spans="38:209" ht="16.5" x14ac:dyDescent="0.2">
      <c r="AL75" s="87">
        <v>4</v>
      </c>
      <c r="AM75" s="87">
        <v>1</v>
      </c>
      <c r="AN75" s="87">
        <v>24</v>
      </c>
      <c r="AO75" s="144">
        <f t="shared" si="89"/>
        <v>4424</v>
      </c>
      <c r="AP75" s="144" t="s">
        <v>1233</v>
      </c>
      <c r="AQ75" s="144" t="str">
        <f t="shared" si="90"/>
        <v>神器本-4-普通-3  神器4-4</v>
      </c>
      <c r="AR75" s="87">
        <v>18</v>
      </c>
      <c r="AS75" s="87" t="s">
        <v>327</v>
      </c>
      <c r="AT75" s="87">
        <v>3500</v>
      </c>
      <c r="AU75" s="87">
        <v>1</v>
      </c>
      <c r="AV75" s="87">
        <v>2</v>
      </c>
      <c r="AW75" s="87">
        <f t="shared" si="91"/>
        <v>2</v>
      </c>
      <c r="AX75" s="14">
        <f t="shared" si="92"/>
        <v>0.52500000000000002</v>
      </c>
      <c r="AY75" s="14">
        <f t="shared" si="93"/>
        <v>39.375</v>
      </c>
      <c r="GT75" s="91">
        <v>69</v>
      </c>
      <c r="GU75" s="14">
        <f t="shared" si="94"/>
        <v>5</v>
      </c>
      <c r="GV75" s="14">
        <f t="shared" si="95"/>
        <v>1606007</v>
      </c>
      <c r="GW75" s="14" t="str">
        <f t="shared" si="96"/>
        <v>神器2-2 : 18级</v>
      </c>
      <c r="GX75" s="14" t="s">
        <v>804</v>
      </c>
      <c r="GY75" s="14">
        <f t="shared" si="97"/>
        <v>9</v>
      </c>
      <c r="GZ75" s="14" t="str">
        <f t="shared" si="98"/>
        <v>神器2-2</v>
      </c>
      <c r="HA75" s="14">
        <f t="shared" si="99"/>
        <v>3</v>
      </c>
    </row>
    <row r="76" spans="38:209" ht="16.5" x14ac:dyDescent="0.2">
      <c r="AL76" s="87">
        <v>4</v>
      </c>
      <c r="AM76" s="87">
        <v>2</v>
      </c>
      <c r="AN76" s="87">
        <v>25</v>
      </c>
      <c r="AO76" s="144">
        <f t="shared" si="89"/>
        <v>4425</v>
      </c>
      <c r="AP76" s="144" t="s">
        <v>1234</v>
      </c>
      <c r="AQ76" s="144" t="str">
        <f t="shared" si="90"/>
        <v>神器本-4-困难-1  神器1-1</v>
      </c>
      <c r="AR76" s="87">
        <v>1</v>
      </c>
      <c r="AS76" s="87" t="s">
        <v>310</v>
      </c>
      <c r="AT76" s="87">
        <v>1500</v>
      </c>
      <c r="AU76" s="87">
        <v>1</v>
      </c>
      <c r="AV76" s="87">
        <v>1</v>
      </c>
      <c r="AW76" s="87">
        <f t="shared" si="91"/>
        <v>1</v>
      </c>
      <c r="AX76" s="14">
        <f t="shared" si="92"/>
        <v>0.15</v>
      </c>
      <c r="AY76" s="14">
        <f t="shared" si="93"/>
        <v>1.5</v>
      </c>
      <c r="GT76" s="91">
        <v>70</v>
      </c>
      <c r="GU76" s="14">
        <f t="shared" si="94"/>
        <v>5</v>
      </c>
      <c r="GV76" s="14">
        <f t="shared" si="95"/>
        <v>1606007</v>
      </c>
      <c r="GW76" s="14" t="str">
        <f t="shared" si="96"/>
        <v>神器2-2 : 1级</v>
      </c>
      <c r="GX76" s="14" t="s">
        <v>804</v>
      </c>
      <c r="GY76" s="14">
        <f t="shared" si="97"/>
        <v>10</v>
      </c>
      <c r="GZ76" s="14" t="str">
        <f t="shared" si="98"/>
        <v>神器2-2</v>
      </c>
      <c r="HA76" s="14">
        <f t="shared" si="99"/>
        <v>5</v>
      </c>
    </row>
    <row r="77" spans="38:209" ht="16.5" x14ac:dyDescent="0.2">
      <c r="AL77" s="87">
        <v>4</v>
      </c>
      <c r="AM77" s="87">
        <v>2</v>
      </c>
      <c r="AN77" s="87">
        <v>25</v>
      </c>
      <c r="AO77" s="144">
        <f t="shared" si="89"/>
        <v>4425</v>
      </c>
      <c r="AP77" s="144" t="s">
        <v>1234</v>
      </c>
      <c r="AQ77" s="144" t="str">
        <f t="shared" si="90"/>
        <v>神器本-4-困难-1  神器1-2</v>
      </c>
      <c r="AR77" s="87">
        <v>2</v>
      </c>
      <c r="AS77" s="87" t="s">
        <v>311</v>
      </c>
      <c r="AT77" s="87">
        <v>1500</v>
      </c>
      <c r="AU77" s="87">
        <v>1</v>
      </c>
      <c r="AV77" s="87">
        <v>1</v>
      </c>
      <c r="AW77" s="87">
        <f t="shared" si="91"/>
        <v>1</v>
      </c>
      <c r="AX77" s="14">
        <f t="shared" si="92"/>
        <v>0.15</v>
      </c>
      <c r="AY77" s="14">
        <f t="shared" si="93"/>
        <v>1.5</v>
      </c>
      <c r="GT77" s="91">
        <v>71</v>
      </c>
      <c r="GU77" s="14">
        <f t="shared" si="94"/>
        <v>5</v>
      </c>
      <c r="GV77" s="14">
        <f t="shared" si="95"/>
        <v>1606007</v>
      </c>
      <c r="GW77" s="14" t="str">
        <f t="shared" si="96"/>
        <v>神器2-2 : 2级</v>
      </c>
      <c r="GX77" s="14" t="s">
        <v>804</v>
      </c>
      <c r="GY77" s="14">
        <f t="shared" si="97"/>
        <v>11</v>
      </c>
      <c r="GZ77" s="14" t="str">
        <f t="shared" si="98"/>
        <v>神器2-2</v>
      </c>
      <c r="HA77" s="14">
        <f t="shared" si="99"/>
        <v>5</v>
      </c>
    </row>
    <row r="78" spans="38:209" ht="16.5" x14ac:dyDescent="0.2">
      <c r="AL78" s="87">
        <v>4</v>
      </c>
      <c r="AM78" s="87">
        <v>2</v>
      </c>
      <c r="AN78" s="87">
        <v>25</v>
      </c>
      <c r="AO78" s="144">
        <f t="shared" si="89"/>
        <v>4425</v>
      </c>
      <c r="AP78" s="144" t="s">
        <v>1234</v>
      </c>
      <c r="AQ78" s="144" t="str">
        <f t="shared" si="90"/>
        <v>神器本-4-困难-1  神器1-3</v>
      </c>
      <c r="AR78" s="87">
        <v>3</v>
      </c>
      <c r="AS78" s="87" t="s">
        <v>312</v>
      </c>
      <c r="AT78" s="87">
        <v>1000</v>
      </c>
      <c r="AU78" s="87">
        <v>1</v>
      </c>
      <c r="AV78" s="87">
        <v>1</v>
      </c>
      <c r="AW78" s="87">
        <f t="shared" si="91"/>
        <v>2</v>
      </c>
      <c r="AX78" s="14">
        <f t="shared" si="92"/>
        <v>0.1</v>
      </c>
      <c r="AY78" s="14">
        <f t="shared" si="93"/>
        <v>3</v>
      </c>
      <c r="GT78" s="91">
        <v>72</v>
      </c>
      <c r="GU78" s="14">
        <f t="shared" si="94"/>
        <v>5</v>
      </c>
      <c r="GV78" s="14">
        <f t="shared" si="95"/>
        <v>1606007</v>
      </c>
      <c r="GW78" s="14" t="str">
        <f t="shared" si="96"/>
        <v>神器2-2 : 3级</v>
      </c>
      <c r="GX78" s="14" t="s">
        <v>804</v>
      </c>
      <c r="GY78" s="14">
        <f t="shared" si="97"/>
        <v>12</v>
      </c>
      <c r="GZ78" s="14" t="str">
        <f t="shared" si="98"/>
        <v>神器2-2</v>
      </c>
      <c r="HA78" s="14">
        <f t="shared" si="99"/>
        <v>6</v>
      </c>
    </row>
    <row r="79" spans="38:209" ht="16.5" x14ac:dyDescent="0.2">
      <c r="AL79" s="87">
        <v>4</v>
      </c>
      <c r="AM79" s="87">
        <v>2</v>
      </c>
      <c r="AN79" s="87">
        <v>25</v>
      </c>
      <c r="AO79" s="144">
        <f t="shared" si="89"/>
        <v>4425</v>
      </c>
      <c r="AP79" s="144" t="s">
        <v>1234</v>
      </c>
      <c r="AQ79" s="144" t="str">
        <f t="shared" si="90"/>
        <v>神器本-4-困难-1  神器2-1</v>
      </c>
      <c r="AR79" s="87">
        <v>4</v>
      </c>
      <c r="AS79" s="87" t="s">
        <v>313</v>
      </c>
      <c r="AT79" s="87">
        <v>1500</v>
      </c>
      <c r="AU79" s="87">
        <v>1</v>
      </c>
      <c r="AV79" s="87">
        <v>1</v>
      </c>
      <c r="AW79" s="87">
        <f t="shared" si="91"/>
        <v>1</v>
      </c>
      <c r="AX79" s="14">
        <f t="shared" si="92"/>
        <v>0.15</v>
      </c>
      <c r="AY79" s="14">
        <f t="shared" si="93"/>
        <v>2.25</v>
      </c>
      <c r="GT79" s="91">
        <v>73</v>
      </c>
      <c r="GU79" s="14">
        <f t="shared" si="94"/>
        <v>5</v>
      </c>
      <c r="GV79" s="14">
        <f t="shared" si="95"/>
        <v>1606007</v>
      </c>
      <c r="GW79" s="14" t="str">
        <f t="shared" si="96"/>
        <v>神器2-2 : 4级</v>
      </c>
      <c r="GX79" s="14" t="s">
        <v>804</v>
      </c>
      <c r="GY79" s="14">
        <f t="shared" si="97"/>
        <v>13</v>
      </c>
      <c r="GZ79" s="14" t="str">
        <f t="shared" si="98"/>
        <v>神器2-2</v>
      </c>
      <c r="HA79" s="14">
        <f t="shared" si="99"/>
        <v>7</v>
      </c>
    </row>
    <row r="80" spans="38:209" ht="16.5" x14ac:dyDescent="0.2">
      <c r="AL80" s="87">
        <v>4</v>
      </c>
      <c r="AM80" s="87">
        <v>2</v>
      </c>
      <c r="AN80" s="87">
        <v>25</v>
      </c>
      <c r="AO80" s="144">
        <f t="shared" si="89"/>
        <v>4425</v>
      </c>
      <c r="AP80" s="144" t="s">
        <v>1234</v>
      </c>
      <c r="AQ80" s="144" t="str">
        <f t="shared" si="90"/>
        <v>神器本-4-困难-1  神器2-2</v>
      </c>
      <c r="AR80" s="87">
        <v>5</v>
      </c>
      <c r="AS80" s="87" t="s">
        <v>314</v>
      </c>
      <c r="AT80" s="87">
        <v>1500</v>
      </c>
      <c r="AU80" s="87">
        <v>1</v>
      </c>
      <c r="AV80" s="87">
        <v>1</v>
      </c>
      <c r="AW80" s="87">
        <f t="shared" si="91"/>
        <v>1</v>
      </c>
      <c r="AX80" s="14">
        <f t="shared" si="92"/>
        <v>0.15</v>
      </c>
      <c r="AY80" s="14">
        <f t="shared" si="93"/>
        <v>2.25</v>
      </c>
      <c r="GT80" s="91">
        <v>74</v>
      </c>
      <c r="GU80" s="14">
        <f t="shared" si="94"/>
        <v>5</v>
      </c>
      <c r="GV80" s="14">
        <f t="shared" si="95"/>
        <v>1606007</v>
      </c>
      <c r="GW80" s="14" t="str">
        <f t="shared" si="96"/>
        <v>神器2-2 : 5级</v>
      </c>
      <c r="GX80" s="14" t="s">
        <v>804</v>
      </c>
      <c r="GY80" s="14">
        <f t="shared" si="97"/>
        <v>14</v>
      </c>
      <c r="GZ80" s="14" t="str">
        <f t="shared" si="98"/>
        <v>神器2-2</v>
      </c>
      <c r="HA80" s="14">
        <f t="shared" si="99"/>
        <v>7</v>
      </c>
    </row>
    <row r="81" spans="38:209" ht="16.5" x14ac:dyDescent="0.2">
      <c r="AL81" s="87">
        <v>4</v>
      </c>
      <c r="AM81" s="87">
        <v>2</v>
      </c>
      <c r="AN81" s="87">
        <v>25</v>
      </c>
      <c r="AO81" s="144">
        <f t="shared" si="89"/>
        <v>4425</v>
      </c>
      <c r="AP81" s="144" t="s">
        <v>1234</v>
      </c>
      <c r="AQ81" s="144" t="str">
        <f t="shared" si="90"/>
        <v>神器本-4-困难-1  神器2-3</v>
      </c>
      <c r="AR81" s="87">
        <v>6</v>
      </c>
      <c r="AS81" s="87" t="s">
        <v>315</v>
      </c>
      <c r="AT81" s="87">
        <v>1000</v>
      </c>
      <c r="AU81" s="87">
        <v>1</v>
      </c>
      <c r="AV81" s="87">
        <v>1</v>
      </c>
      <c r="AW81" s="87">
        <f t="shared" si="91"/>
        <v>2</v>
      </c>
      <c r="AX81" s="14">
        <f t="shared" si="92"/>
        <v>0.1</v>
      </c>
      <c r="AY81" s="14">
        <f t="shared" si="93"/>
        <v>4.5</v>
      </c>
      <c r="GT81" s="91">
        <v>75</v>
      </c>
      <c r="GU81" s="14">
        <f t="shared" si="94"/>
        <v>5</v>
      </c>
      <c r="GV81" s="14">
        <f t="shared" si="95"/>
        <v>1606007</v>
      </c>
      <c r="GW81" s="14" t="str">
        <f t="shared" si="96"/>
        <v>神器2-2 : 6级</v>
      </c>
      <c r="GX81" s="14" t="s">
        <v>804</v>
      </c>
      <c r="GY81" s="14">
        <f t="shared" si="97"/>
        <v>15</v>
      </c>
      <c r="GZ81" s="14" t="str">
        <f t="shared" si="98"/>
        <v>神器2-2</v>
      </c>
      <c r="HA81" s="14">
        <f t="shared" si="99"/>
        <v>7</v>
      </c>
    </row>
    <row r="82" spans="38:209" ht="16.5" x14ac:dyDescent="0.2">
      <c r="AL82" s="87">
        <v>4</v>
      </c>
      <c r="AM82" s="87">
        <v>2</v>
      </c>
      <c r="AN82" s="87">
        <v>25</v>
      </c>
      <c r="AO82" s="144">
        <f t="shared" si="89"/>
        <v>4425</v>
      </c>
      <c r="AP82" s="144" t="s">
        <v>1234</v>
      </c>
      <c r="AQ82" s="144" t="str">
        <f t="shared" si="90"/>
        <v>神器本-4-困难-1  神器2-4</v>
      </c>
      <c r="AR82" s="87">
        <v>7</v>
      </c>
      <c r="AS82" s="87" t="s">
        <v>316</v>
      </c>
      <c r="AT82" s="87">
        <v>1000</v>
      </c>
      <c r="AU82" s="87">
        <v>1</v>
      </c>
      <c r="AV82" s="87">
        <v>1</v>
      </c>
      <c r="AW82" s="87">
        <f t="shared" si="91"/>
        <v>2</v>
      </c>
      <c r="AX82" s="14">
        <f t="shared" si="92"/>
        <v>0.1</v>
      </c>
      <c r="AY82" s="14">
        <f t="shared" si="93"/>
        <v>4.5</v>
      </c>
      <c r="GT82" s="91">
        <v>76</v>
      </c>
      <c r="GU82" s="14">
        <f t="shared" si="94"/>
        <v>6</v>
      </c>
      <c r="GV82" s="14">
        <f t="shared" si="95"/>
        <v>1606008</v>
      </c>
      <c r="GW82" s="14" t="str">
        <f t="shared" si="96"/>
        <v>神器2-3 : 7级</v>
      </c>
      <c r="GX82" s="14" t="s">
        <v>804</v>
      </c>
      <c r="GY82" s="14">
        <f t="shared" si="97"/>
        <v>1</v>
      </c>
      <c r="GZ82" s="14" t="str">
        <f t="shared" si="98"/>
        <v>神器2-3</v>
      </c>
      <c r="HA82" s="14">
        <f t="shared" si="99"/>
        <v>1</v>
      </c>
    </row>
    <row r="83" spans="38:209" ht="16.5" x14ac:dyDescent="0.2">
      <c r="AL83" s="87">
        <v>4</v>
      </c>
      <c r="AM83" s="87">
        <v>2</v>
      </c>
      <c r="AN83" s="87">
        <v>25</v>
      </c>
      <c r="AO83" s="144">
        <f t="shared" si="89"/>
        <v>4425</v>
      </c>
      <c r="AP83" s="144" t="s">
        <v>1234</v>
      </c>
      <c r="AQ83" s="144" t="str">
        <f t="shared" si="90"/>
        <v>神器本-4-困难-1  神器2-5</v>
      </c>
      <c r="AR83" s="87">
        <v>8</v>
      </c>
      <c r="AS83" s="87" t="s">
        <v>317</v>
      </c>
      <c r="AT83" s="87">
        <v>1000</v>
      </c>
      <c r="AU83" s="87">
        <v>1</v>
      </c>
      <c r="AV83" s="87">
        <v>1</v>
      </c>
      <c r="AW83" s="87">
        <f t="shared" si="91"/>
        <v>3</v>
      </c>
      <c r="AX83" s="14">
        <f t="shared" si="92"/>
        <v>0.1</v>
      </c>
      <c r="AY83" s="14">
        <f t="shared" si="93"/>
        <v>10.5</v>
      </c>
      <c r="GT83" s="91">
        <v>77</v>
      </c>
      <c r="GU83" s="14">
        <f t="shared" si="94"/>
        <v>6</v>
      </c>
      <c r="GV83" s="14">
        <f t="shared" si="95"/>
        <v>1606008</v>
      </c>
      <c r="GW83" s="14" t="str">
        <f t="shared" si="96"/>
        <v>神器2-3 : 8级</v>
      </c>
      <c r="GX83" s="14" t="s">
        <v>804</v>
      </c>
      <c r="GY83" s="14">
        <f t="shared" si="97"/>
        <v>2</v>
      </c>
      <c r="GZ83" s="14" t="str">
        <f t="shared" si="98"/>
        <v>神器2-3</v>
      </c>
      <c r="HA83" s="14">
        <f t="shared" si="99"/>
        <v>1</v>
      </c>
    </row>
    <row r="84" spans="38:209" ht="16.5" x14ac:dyDescent="0.2">
      <c r="AL84" s="87">
        <v>4</v>
      </c>
      <c r="AM84" s="87">
        <v>2</v>
      </c>
      <c r="AN84" s="87">
        <v>26</v>
      </c>
      <c r="AO84" s="144">
        <f t="shared" si="89"/>
        <v>4426</v>
      </c>
      <c r="AP84" s="144" t="s">
        <v>1235</v>
      </c>
      <c r="AQ84" s="144" t="str">
        <f t="shared" si="90"/>
        <v>神器本-4-困难-2  神器4-1</v>
      </c>
      <c r="AR84" s="87">
        <v>15</v>
      </c>
      <c r="AS84" s="87" t="s">
        <v>324</v>
      </c>
      <c r="AT84" s="87">
        <v>5000</v>
      </c>
      <c r="AU84" s="87">
        <v>1</v>
      </c>
      <c r="AV84" s="87">
        <v>3</v>
      </c>
      <c r="AW84" s="87">
        <f t="shared" si="91"/>
        <v>1</v>
      </c>
      <c r="AX84" s="14">
        <f t="shared" si="92"/>
        <v>1</v>
      </c>
      <c r="AY84" s="14">
        <f t="shared" si="93"/>
        <v>25</v>
      </c>
      <c r="GT84" s="91">
        <v>78</v>
      </c>
      <c r="GU84" s="14">
        <f t="shared" si="94"/>
        <v>6</v>
      </c>
      <c r="GV84" s="14">
        <f t="shared" si="95"/>
        <v>1606008</v>
      </c>
      <c r="GW84" s="14" t="str">
        <f t="shared" si="96"/>
        <v>神器2-3 : 15级</v>
      </c>
      <c r="GX84" s="14" t="s">
        <v>804</v>
      </c>
      <c r="GY84" s="14">
        <f t="shared" si="97"/>
        <v>3</v>
      </c>
      <c r="GZ84" s="14" t="str">
        <f t="shared" si="98"/>
        <v>神器2-3</v>
      </c>
      <c r="HA84" s="14">
        <f t="shared" si="99"/>
        <v>1</v>
      </c>
    </row>
    <row r="85" spans="38:209" ht="16.5" x14ac:dyDescent="0.2">
      <c r="AL85" s="87">
        <v>4</v>
      </c>
      <c r="AM85" s="87">
        <v>2</v>
      </c>
      <c r="AN85" s="87">
        <v>26</v>
      </c>
      <c r="AO85" s="144">
        <f t="shared" si="89"/>
        <v>4426</v>
      </c>
      <c r="AP85" s="144" t="s">
        <v>1235</v>
      </c>
      <c r="AQ85" s="144" t="str">
        <f t="shared" si="90"/>
        <v>神器本-4-困难-2  神器4-2</v>
      </c>
      <c r="AR85" s="87">
        <v>16</v>
      </c>
      <c r="AS85" s="87" t="s">
        <v>325</v>
      </c>
      <c r="AT85" s="87">
        <v>5000</v>
      </c>
      <c r="AU85" s="87">
        <v>1</v>
      </c>
      <c r="AV85" s="87">
        <v>3</v>
      </c>
      <c r="AW85" s="87">
        <f t="shared" si="91"/>
        <v>1</v>
      </c>
      <c r="AX85" s="14">
        <f t="shared" si="92"/>
        <v>1</v>
      </c>
      <c r="AY85" s="14">
        <f t="shared" si="93"/>
        <v>25</v>
      </c>
      <c r="GT85" s="91">
        <v>79</v>
      </c>
      <c r="GU85" s="14">
        <f t="shared" si="94"/>
        <v>6</v>
      </c>
      <c r="GV85" s="14">
        <f t="shared" si="95"/>
        <v>1606008</v>
      </c>
      <c r="GW85" s="14" t="str">
        <f t="shared" si="96"/>
        <v>神器2-3 : 16级</v>
      </c>
      <c r="GX85" s="14" t="s">
        <v>804</v>
      </c>
      <c r="GY85" s="14">
        <f t="shared" si="97"/>
        <v>4</v>
      </c>
      <c r="GZ85" s="14" t="str">
        <f t="shared" si="98"/>
        <v>神器2-3</v>
      </c>
      <c r="HA85" s="14">
        <f t="shared" si="99"/>
        <v>2</v>
      </c>
    </row>
    <row r="86" spans="38:209" ht="16.5" x14ac:dyDescent="0.2">
      <c r="AL86" s="87">
        <v>4</v>
      </c>
      <c r="AM86" s="87">
        <v>2</v>
      </c>
      <c r="AN86" s="87">
        <v>27</v>
      </c>
      <c r="AO86" s="144">
        <f t="shared" si="89"/>
        <v>4427</v>
      </c>
      <c r="AP86" s="144" t="s">
        <v>1236</v>
      </c>
      <c r="AQ86" s="144" t="str">
        <f t="shared" si="90"/>
        <v>神器本-4-困难-3  神器4-3</v>
      </c>
      <c r="AR86" s="87">
        <v>17</v>
      </c>
      <c r="AS86" s="87" t="s">
        <v>326</v>
      </c>
      <c r="AT86" s="87">
        <v>3500</v>
      </c>
      <c r="AU86" s="87">
        <v>1</v>
      </c>
      <c r="AV86" s="87">
        <v>2</v>
      </c>
      <c r="AW86" s="87">
        <f t="shared" si="91"/>
        <v>2</v>
      </c>
      <c r="AX86" s="14">
        <f t="shared" si="92"/>
        <v>0.52500000000000002</v>
      </c>
      <c r="AY86" s="14">
        <f t="shared" si="93"/>
        <v>39.375</v>
      </c>
      <c r="GT86" s="91">
        <v>80</v>
      </c>
      <c r="GU86" s="14">
        <f t="shared" si="94"/>
        <v>6</v>
      </c>
      <c r="GV86" s="14">
        <f t="shared" si="95"/>
        <v>1606008</v>
      </c>
      <c r="GW86" s="14" t="str">
        <f t="shared" si="96"/>
        <v>神器2-3 : 17级</v>
      </c>
      <c r="GX86" s="14" t="s">
        <v>804</v>
      </c>
      <c r="GY86" s="14">
        <f t="shared" si="97"/>
        <v>5</v>
      </c>
      <c r="GZ86" s="14" t="str">
        <f t="shared" si="98"/>
        <v>神器2-3</v>
      </c>
      <c r="HA86" s="14">
        <f t="shared" si="99"/>
        <v>2</v>
      </c>
    </row>
    <row r="87" spans="38:209" ht="16.5" x14ac:dyDescent="0.2">
      <c r="AL87" s="87">
        <v>4</v>
      </c>
      <c r="AM87" s="87">
        <v>2</v>
      </c>
      <c r="AN87" s="87">
        <v>27</v>
      </c>
      <c r="AO87" s="144">
        <f t="shared" si="89"/>
        <v>4427</v>
      </c>
      <c r="AP87" s="144" t="s">
        <v>1236</v>
      </c>
      <c r="AQ87" s="144" t="str">
        <f t="shared" si="90"/>
        <v>神器本-4-困难-3  神器4-4</v>
      </c>
      <c r="AR87" s="87">
        <v>18</v>
      </c>
      <c r="AS87" s="87" t="s">
        <v>327</v>
      </c>
      <c r="AT87" s="87">
        <v>3500</v>
      </c>
      <c r="AU87" s="87">
        <v>1</v>
      </c>
      <c r="AV87" s="87">
        <v>2</v>
      </c>
      <c r="AW87" s="87">
        <f t="shared" si="91"/>
        <v>2</v>
      </c>
      <c r="AX87" s="14">
        <f t="shared" si="92"/>
        <v>0.52500000000000002</v>
      </c>
      <c r="AY87" s="14">
        <f t="shared" si="93"/>
        <v>39.375</v>
      </c>
      <c r="GT87" s="91">
        <v>81</v>
      </c>
      <c r="GU87" s="14">
        <f t="shared" si="94"/>
        <v>6</v>
      </c>
      <c r="GV87" s="14">
        <f t="shared" si="95"/>
        <v>1606008</v>
      </c>
      <c r="GW87" s="14" t="str">
        <f t="shared" si="96"/>
        <v>神器2-3 : 18级</v>
      </c>
      <c r="GX87" s="14" t="s">
        <v>804</v>
      </c>
      <c r="GY87" s="14">
        <f t="shared" si="97"/>
        <v>6</v>
      </c>
      <c r="GZ87" s="14" t="str">
        <f t="shared" si="98"/>
        <v>神器2-3</v>
      </c>
      <c r="HA87" s="14">
        <f t="shared" si="99"/>
        <v>2</v>
      </c>
    </row>
    <row r="88" spans="38:209" ht="16.5" x14ac:dyDescent="0.2">
      <c r="AL88" s="87">
        <v>4</v>
      </c>
      <c r="AM88" s="87">
        <v>2</v>
      </c>
      <c r="AN88" s="87">
        <v>28</v>
      </c>
      <c r="AO88" s="144">
        <f t="shared" si="89"/>
        <v>4428</v>
      </c>
      <c r="AP88" s="144" t="s">
        <v>1237</v>
      </c>
      <c r="AQ88" s="144" t="str">
        <f t="shared" si="90"/>
        <v>神器本-4-困难-4  神器4-5</v>
      </c>
      <c r="AR88" s="87">
        <v>19</v>
      </c>
      <c r="AS88" s="87" t="s">
        <v>328</v>
      </c>
      <c r="AT88" s="87">
        <v>2000</v>
      </c>
      <c r="AU88" s="87">
        <v>1</v>
      </c>
      <c r="AV88" s="87">
        <v>1</v>
      </c>
      <c r="AW88" s="87">
        <f t="shared" si="91"/>
        <v>3</v>
      </c>
      <c r="AX88" s="14">
        <f t="shared" si="92"/>
        <v>0.2</v>
      </c>
      <c r="AY88" s="14">
        <f t="shared" si="93"/>
        <v>35</v>
      </c>
      <c r="GT88" s="91">
        <v>82</v>
      </c>
      <c r="GU88" s="14">
        <f t="shared" si="94"/>
        <v>6</v>
      </c>
      <c r="GV88" s="14">
        <f t="shared" si="95"/>
        <v>1606008</v>
      </c>
      <c r="GW88" s="14" t="str">
        <f t="shared" si="96"/>
        <v>神器2-3 : 19级</v>
      </c>
      <c r="GX88" s="14" t="s">
        <v>804</v>
      </c>
      <c r="GY88" s="14">
        <f t="shared" si="97"/>
        <v>7</v>
      </c>
      <c r="GZ88" s="14" t="str">
        <f t="shared" si="98"/>
        <v>神器2-3</v>
      </c>
      <c r="HA88" s="14">
        <f t="shared" si="99"/>
        <v>3</v>
      </c>
    </row>
    <row r="89" spans="38:209" ht="16.5" x14ac:dyDescent="0.2">
      <c r="AL89" s="87">
        <v>4</v>
      </c>
      <c r="AM89" s="87">
        <v>3</v>
      </c>
      <c r="AN89" s="87">
        <v>29</v>
      </c>
      <c r="AO89" s="144">
        <f t="shared" si="89"/>
        <v>4429</v>
      </c>
      <c r="AP89" s="144" t="s">
        <v>1239</v>
      </c>
      <c r="AQ89" s="144" t="str">
        <f t="shared" si="90"/>
        <v>神器本-4-噩梦-1  神器1-1</v>
      </c>
      <c r="AR89" s="87">
        <v>1</v>
      </c>
      <c r="AS89" s="87" t="s">
        <v>310</v>
      </c>
      <c r="AT89" s="87">
        <v>1500</v>
      </c>
      <c r="AU89" s="87">
        <v>1</v>
      </c>
      <c r="AV89" s="87">
        <v>1</v>
      </c>
      <c r="AW89" s="87">
        <f t="shared" si="91"/>
        <v>1</v>
      </c>
      <c r="AX89" s="14">
        <f t="shared" si="92"/>
        <v>0.15</v>
      </c>
      <c r="AY89" s="14">
        <f t="shared" si="93"/>
        <v>1.5</v>
      </c>
      <c r="GT89" s="91">
        <v>83</v>
      </c>
      <c r="GU89" s="14">
        <f t="shared" si="94"/>
        <v>6</v>
      </c>
      <c r="GV89" s="14">
        <f t="shared" si="95"/>
        <v>1606008</v>
      </c>
      <c r="GW89" s="14" t="str">
        <f t="shared" si="96"/>
        <v>神器2-3 : 1级</v>
      </c>
      <c r="GX89" s="14" t="s">
        <v>804</v>
      </c>
      <c r="GY89" s="14">
        <f t="shared" si="97"/>
        <v>8</v>
      </c>
      <c r="GZ89" s="14" t="str">
        <f t="shared" si="98"/>
        <v>神器2-3</v>
      </c>
      <c r="HA89" s="14">
        <f t="shared" si="99"/>
        <v>3</v>
      </c>
    </row>
    <row r="90" spans="38:209" ht="16.5" x14ac:dyDescent="0.2">
      <c r="AL90" s="87">
        <v>4</v>
      </c>
      <c r="AM90" s="87">
        <v>3</v>
      </c>
      <c r="AN90" s="87">
        <v>29</v>
      </c>
      <c r="AO90" s="144">
        <f t="shared" si="89"/>
        <v>4429</v>
      </c>
      <c r="AP90" s="144" t="s">
        <v>1239</v>
      </c>
      <c r="AQ90" s="144" t="str">
        <f t="shared" si="90"/>
        <v>神器本-4-噩梦-1  神器1-2</v>
      </c>
      <c r="AR90" s="87">
        <v>2</v>
      </c>
      <c r="AS90" s="87" t="s">
        <v>311</v>
      </c>
      <c r="AT90" s="87">
        <v>1500</v>
      </c>
      <c r="AU90" s="87">
        <v>1</v>
      </c>
      <c r="AV90" s="87">
        <v>1</v>
      </c>
      <c r="AW90" s="87">
        <f t="shared" si="91"/>
        <v>1</v>
      </c>
      <c r="AX90" s="14">
        <f t="shared" si="92"/>
        <v>0.15</v>
      </c>
      <c r="AY90" s="14">
        <f t="shared" si="93"/>
        <v>1.5</v>
      </c>
      <c r="GT90" s="91">
        <v>84</v>
      </c>
      <c r="GU90" s="14">
        <f t="shared" si="94"/>
        <v>6</v>
      </c>
      <c r="GV90" s="14">
        <f t="shared" si="95"/>
        <v>1606008</v>
      </c>
      <c r="GW90" s="14" t="str">
        <f t="shared" si="96"/>
        <v>神器2-3 : 2级</v>
      </c>
      <c r="GX90" s="14" t="s">
        <v>804</v>
      </c>
      <c r="GY90" s="14">
        <f t="shared" si="97"/>
        <v>9</v>
      </c>
      <c r="GZ90" s="14" t="str">
        <f t="shared" si="98"/>
        <v>神器2-3</v>
      </c>
      <c r="HA90" s="14">
        <f t="shared" si="99"/>
        <v>3</v>
      </c>
    </row>
    <row r="91" spans="38:209" ht="16.5" x14ac:dyDescent="0.2">
      <c r="AL91" s="87">
        <v>4</v>
      </c>
      <c r="AM91" s="87">
        <v>3</v>
      </c>
      <c r="AN91" s="87">
        <v>29</v>
      </c>
      <c r="AO91" s="144">
        <f t="shared" si="89"/>
        <v>4429</v>
      </c>
      <c r="AP91" s="144" t="s">
        <v>1239</v>
      </c>
      <c r="AQ91" s="144" t="str">
        <f t="shared" si="90"/>
        <v>神器本-4-噩梦-1  神器1-3</v>
      </c>
      <c r="AR91" s="87">
        <v>3</v>
      </c>
      <c r="AS91" s="87" t="s">
        <v>312</v>
      </c>
      <c r="AT91" s="87">
        <v>1000</v>
      </c>
      <c r="AU91" s="87">
        <v>1</v>
      </c>
      <c r="AV91" s="87">
        <v>1</v>
      </c>
      <c r="AW91" s="87">
        <f t="shared" si="91"/>
        <v>2</v>
      </c>
      <c r="AX91" s="14">
        <f t="shared" si="92"/>
        <v>0.1</v>
      </c>
      <c r="AY91" s="14">
        <f t="shared" si="93"/>
        <v>3</v>
      </c>
      <c r="GT91" s="91">
        <v>85</v>
      </c>
      <c r="GU91" s="14">
        <f t="shared" si="94"/>
        <v>6</v>
      </c>
      <c r="GV91" s="14">
        <f t="shared" si="95"/>
        <v>1606008</v>
      </c>
      <c r="GW91" s="14" t="str">
        <f t="shared" si="96"/>
        <v>神器2-3 : 3级</v>
      </c>
      <c r="GX91" s="14" t="s">
        <v>804</v>
      </c>
      <c r="GY91" s="14">
        <f t="shared" si="97"/>
        <v>10</v>
      </c>
      <c r="GZ91" s="14" t="str">
        <f t="shared" si="98"/>
        <v>神器2-3</v>
      </c>
      <c r="HA91" s="14">
        <f t="shared" si="99"/>
        <v>5</v>
      </c>
    </row>
    <row r="92" spans="38:209" ht="16.5" x14ac:dyDescent="0.2">
      <c r="AL92" s="87">
        <v>4</v>
      </c>
      <c r="AM92" s="87">
        <v>3</v>
      </c>
      <c r="AN92" s="87">
        <v>29</v>
      </c>
      <c r="AO92" s="144">
        <f t="shared" si="89"/>
        <v>4429</v>
      </c>
      <c r="AP92" s="144" t="s">
        <v>1239</v>
      </c>
      <c r="AQ92" s="144" t="str">
        <f t="shared" si="90"/>
        <v>神器本-4-噩梦-1  神器2-1</v>
      </c>
      <c r="AR92" s="87">
        <v>4</v>
      </c>
      <c r="AS92" s="87" t="s">
        <v>313</v>
      </c>
      <c r="AT92" s="87">
        <v>1500</v>
      </c>
      <c r="AU92" s="87">
        <v>1</v>
      </c>
      <c r="AV92" s="87">
        <v>1</v>
      </c>
      <c r="AW92" s="87">
        <f t="shared" si="91"/>
        <v>1</v>
      </c>
      <c r="AX92" s="14">
        <f t="shared" si="92"/>
        <v>0.15</v>
      </c>
      <c r="AY92" s="14">
        <f t="shared" si="93"/>
        <v>2.25</v>
      </c>
      <c r="GT92" s="91">
        <v>86</v>
      </c>
      <c r="GU92" s="14">
        <f t="shared" si="94"/>
        <v>6</v>
      </c>
      <c r="GV92" s="14">
        <f t="shared" si="95"/>
        <v>1606008</v>
      </c>
      <c r="GW92" s="14" t="str">
        <f t="shared" si="96"/>
        <v>神器2-3 : 4级</v>
      </c>
      <c r="GX92" s="14" t="s">
        <v>804</v>
      </c>
      <c r="GY92" s="14">
        <f t="shared" si="97"/>
        <v>11</v>
      </c>
      <c r="GZ92" s="14" t="str">
        <f t="shared" si="98"/>
        <v>神器2-3</v>
      </c>
      <c r="HA92" s="14">
        <f t="shared" si="99"/>
        <v>5</v>
      </c>
    </row>
    <row r="93" spans="38:209" ht="16.5" x14ac:dyDescent="0.2">
      <c r="AL93" s="87">
        <v>4</v>
      </c>
      <c r="AM93" s="87">
        <v>3</v>
      </c>
      <c r="AN93" s="87">
        <v>29</v>
      </c>
      <c r="AO93" s="144">
        <f t="shared" si="89"/>
        <v>4429</v>
      </c>
      <c r="AP93" s="144" t="s">
        <v>1239</v>
      </c>
      <c r="AQ93" s="144" t="str">
        <f t="shared" si="90"/>
        <v>神器本-4-噩梦-1  神器2-2</v>
      </c>
      <c r="AR93" s="87">
        <v>5</v>
      </c>
      <c r="AS93" s="87" t="s">
        <v>314</v>
      </c>
      <c r="AT93" s="87">
        <v>1500</v>
      </c>
      <c r="AU93" s="87">
        <v>1</v>
      </c>
      <c r="AV93" s="87">
        <v>1</v>
      </c>
      <c r="AW93" s="87">
        <f t="shared" si="91"/>
        <v>1</v>
      </c>
      <c r="AX93" s="14">
        <f t="shared" si="92"/>
        <v>0.15</v>
      </c>
      <c r="AY93" s="14">
        <f t="shared" si="93"/>
        <v>2.25</v>
      </c>
      <c r="GT93" s="91">
        <v>87</v>
      </c>
      <c r="GU93" s="14">
        <f t="shared" si="94"/>
        <v>6</v>
      </c>
      <c r="GV93" s="14">
        <f t="shared" si="95"/>
        <v>1606008</v>
      </c>
      <c r="GW93" s="14" t="str">
        <f t="shared" si="96"/>
        <v>神器2-3 : 5级</v>
      </c>
      <c r="GX93" s="14" t="s">
        <v>804</v>
      </c>
      <c r="GY93" s="14">
        <f t="shared" si="97"/>
        <v>12</v>
      </c>
      <c r="GZ93" s="14" t="str">
        <f t="shared" si="98"/>
        <v>神器2-3</v>
      </c>
      <c r="HA93" s="14">
        <f t="shared" si="99"/>
        <v>6</v>
      </c>
    </row>
    <row r="94" spans="38:209" ht="16.5" x14ac:dyDescent="0.2">
      <c r="AL94" s="87">
        <v>4</v>
      </c>
      <c r="AM94" s="87">
        <v>3</v>
      </c>
      <c r="AN94" s="87">
        <v>29</v>
      </c>
      <c r="AO94" s="144">
        <f t="shared" si="89"/>
        <v>4429</v>
      </c>
      <c r="AP94" s="144" t="s">
        <v>1239</v>
      </c>
      <c r="AQ94" s="144" t="str">
        <f t="shared" si="90"/>
        <v>神器本-4-噩梦-1  神器2-3</v>
      </c>
      <c r="AR94" s="87">
        <v>6</v>
      </c>
      <c r="AS94" s="87" t="s">
        <v>315</v>
      </c>
      <c r="AT94" s="87">
        <v>1000</v>
      </c>
      <c r="AU94" s="87">
        <v>1</v>
      </c>
      <c r="AV94" s="87">
        <v>1</v>
      </c>
      <c r="AW94" s="87">
        <f t="shared" si="91"/>
        <v>2</v>
      </c>
      <c r="AX94" s="14">
        <f t="shared" si="92"/>
        <v>0.1</v>
      </c>
      <c r="AY94" s="14">
        <f t="shared" si="93"/>
        <v>4.5</v>
      </c>
      <c r="GT94" s="91">
        <v>88</v>
      </c>
      <c r="GU94" s="14">
        <f t="shared" si="94"/>
        <v>6</v>
      </c>
      <c r="GV94" s="14">
        <f t="shared" si="95"/>
        <v>1606008</v>
      </c>
      <c r="GW94" s="14" t="str">
        <f t="shared" si="96"/>
        <v>神器2-3 : 6级</v>
      </c>
      <c r="GX94" s="14" t="s">
        <v>804</v>
      </c>
      <c r="GY94" s="14">
        <f t="shared" si="97"/>
        <v>13</v>
      </c>
      <c r="GZ94" s="14" t="str">
        <f t="shared" si="98"/>
        <v>神器2-3</v>
      </c>
      <c r="HA94" s="14">
        <f t="shared" si="99"/>
        <v>7</v>
      </c>
    </row>
    <row r="95" spans="38:209" ht="16.5" x14ac:dyDescent="0.2">
      <c r="AL95" s="87">
        <v>4</v>
      </c>
      <c r="AM95" s="87">
        <v>3</v>
      </c>
      <c r="AN95" s="87">
        <v>29</v>
      </c>
      <c r="AO95" s="144">
        <f t="shared" si="89"/>
        <v>4429</v>
      </c>
      <c r="AP95" s="144" t="s">
        <v>1239</v>
      </c>
      <c r="AQ95" s="144" t="str">
        <f t="shared" si="90"/>
        <v>神器本-4-噩梦-1  神器2-4</v>
      </c>
      <c r="AR95" s="87">
        <v>7</v>
      </c>
      <c r="AS95" s="87" t="s">
        <v>316</v>
      </c>
      <c r="AT95" s="87">
        <v>1000</v>
      </c>
      <c r="AU95" s="87">
        <v>1</v>
      </c>
      <c r="AV95" s="87">
        <v>1</v>
      </c>
      <c r="AW95" s="87">
        <f t="shared" si="91"/>
        <v>2</v>
      </c>
      <c r="AX95" s="14">
        <f t="shared" si="92"/>
        <v>0.1</v>
      </c>
      <c r="AY95" s="14">
        <f t="shared" si="93"/>
        <v>4.5</v>
      </c>
      <c r="GT95" s="91">
        <v>89</v>
      </c>
      <c r="GU95" s="14">
        <f t="shared" si="94"/>
        <v>6</v>
      </c>
      <c r="GV95" s="14">
        <f t="shared" si="95"/>
        <v>1606008</v>
      </c>
      <c r="GW95" s="14" t="str">
        <f t="shared" si="96"/>
        <v>神器2-3 : 7级</v>
      </c>
      <c r="GX95" s="14" t="s">
        <v>804</v>
      </c>
      <c r="GY95" s="14">
        <f t="shared" si="97"/>
        <v>14</v>
      </c>
      <c r="GZ95" s="14" t="str">
        <f t="shared" si="98"/>
        <v>神器2-3</v>
      </c>
      <c r="HA95" s="14">
        <f t="shared" si="99"/>
        <v>7</v>
      </c>
    </row>
    <row r="96" spans="38:209" ht="16.5" x14ac:dyDescent="0.2">
      <c r="AL96" s="87">
        <v>4</v>
      </c>
      <c r="AM96" s="87">
        <v>3</v>
      </c>
      <c r="AN96" s="87">
        <v>29</v>
      </c>
      <c r="AO96" s="144">
        <f t="shared" si="89"/>
        <v>4429</v>
      </c>
      <c r="AP96" s="144" t="s">
        <v>1239</v>
      </c>
      <c r="AQ96" s="144" t="str">
        <f t="shared" si="90"/>
        <v>神器本-4-噩梦-1  神器2-5</v>
      </c>
      <c r="AR96" s="87">
        <v>8</v>
      </c>
      <c r="AS96" s="87" t="s">
        <v>317</v>
      </c>
      <c r="AT96" s="87">
        <v>1000</v>
      </c>
      <c r="AU96" s="87">
        <v>1</v>
      </c>
      <c r="AV96" s="87">
        <v>1</v>
      </c>
      <c r="AW96" s="87">
        <f t="shared" si="91"/>
        <v>3</v>
      </c>
      <c r="AX96" s="14">
        <f t="shared" si="92"/>
        <v>0.1</v>
      </c>
      <c r="AY96" s="14">
        <f t="shared" si="93"/>
        <v>10.5</v>
      </c>
      <c r="GT96" s="91">
        <v>90</v>
      </c>
      <c r="GU96" s="14">
        <f t="shared" si="94"/>
        <v>6</v>
      </c>
      <c r="GV96" s="14">
        <f t="shared" si="95"/>
        <v>1606008</v>
      </c>
      <c r="GW96" s="14" t="str">
        <f t="shared" si="96"/>
        <v>神器2-3 : 8级</v>
      </c>
      <c r="GX96" s="14" t="s">
        <v>804</v>
      </c>
      <c r="GY96" s="14">
        <f t="shared" si="97"/>
        <v>15</v>
      </c>
      <c r="GZ96" s="14" t="str">
        <f t="shared" si="98"/>
        <v>神器2-3</v>
      </c>
      <c r="HA96" s="14">
        <f t="shared" si="99"/>
        <v>7</v>
      </c>
    </row>
    <row r="97" spans="38:209" ht="16.5" x14ac:dyDescent="0.2">
      <c r="AL97" s="87">
        <v>4</v>
      </c>
      <c r="AM97" s="87">
        <v>3</v>
      </c>
      <c r="AN97" s="87">
        <v>30</v>
      </c>
      <c r="AO97" s="144">
        <f t="shared" si="89"/>
        <v>4430</v>
      </c>
      <c r="AP97" s="144" t="s">
        <v>1240</v>
      </c>
      <c r="AQ97" s="144" t="str">
        <f t="shared" si="90"/>
        <v>神器本-4-噩梦-2  神器4-1</v>
      </c>
      <c r="AR97" s="87">
        <v>15</v>
      </c>
      <c r="AS97" s="87" t="s">
        <v>324</v>
      </c>
      <c r="AT97" s="87">
        <v>5000</v>
      </c>
      <c r="AU97" s="87">
        <v>1</v>
      </c>
      <c r="AV97" s="87">
        <v>3</v>
      </c>
      <c r="AW97" s="87">
        <f t="shared" si="91"/>
        <v>1</v>
      </c>
      <c r="AX97" s="14">
        <f t="shared" si="92"/>
        <v>1</v>
      </c>
      <c r="AY97" s="14">
        <f t="shared" si="93"/>
        <v>25</v>
      </c>
      <c r="GT97" s="91">
        <v>91</v>
      </c>
      <c r="GU97" s="14">
        <f t="shared" si="94"/>
        <v>7</v>
      </c>
      <c r="GV97" s="14">
        <f t="shared" si="95"/>
        <v>1606009</v>
      </c>
      <c r="GW97" s="14" t="str">
        <f t="shared" si="96"/>
        <v>神器2-4 : 15级</v>
      </c>
      <c r="GX97" s="14" t="s">
        <v>804</v>
      </c>
      <c r="GY97" s="14">
        <f t="shared" si="97"/>
        <v>1</v>
      </c>
      <c r="GZ97" s="14" t="str">
        <f t="shared" si="98"/>
        <v>神器2-4</v>
      </c>
      <c r="HA97" s="14">
        <f t="shared" si="99"/>
        <v>1</v>
      </c>
    </row>
    <row r="98" spans="38:209" ht="16.5" x14ac:dyDescent="0.2">
      <c r="AL98" s="87">
        <v>4</v>
      </c>
      <c r="AM98" s="87">
        <v>3</v>
      </c>
      <c r="AN98" s="87">
        <v>30</v>
      </c>
      <c r="AO98" s="144">
        <f t="shared" si="89"/>
        <v>4430</v>
      </c>
      <c r="AP98" s="144" t="s">
        <v>1240</v>
      </c>
      <c r="AQ98" s="144" t="str">
        <f t="shared" si="90"/>
        <v>神器本-4-噩梦-2  神器4-2</v>
      </c>
      <c r="AR98" s="87">
        <v>16</v>
      </c>
      <c r="AS98" s="87" t="s">
        <v>325</v>
      </c>
      <c r="AT98" s="87">
        <v>5000</v>
      </c>
      <c r="AU98" s="87">
        <v>1</v>
      </c>
      <c r="AV98" s="87">
        <v>3</v>
      </c>
      <c r="AW98" s="87">
        <f t="shared" si="91"/>
        <v>1</v>
      </c>
      <c r="AX98" s="14">
        <f t="shared" si="92"/>
        <v>1</v>
      </c>
      <c r="AY98" s="14">
        <f t="shared" si="93"/>
        <v>25</v>
      </c>
      <c r="GT98" s="91">
        <v>92</v>
      </c>
      <c r="GU98" s="14">
        <f t="shared" si="94"/>
        <v>7</v>
      </c>
      <c r="GV98" s="14">
        <f t="shared" si="95"/>
        <v>1606009</v>
      </c>
      <c r="GW98" s="14" t="str">
        <f t="shared" si="96"/>
        <v>神器2-4 : 16级</v>
      </c>
      <c r="GX98" s="14" t="s">
        <v>804</v>
      </c>
      <c r="GY98" s="14">
        <f t="shared" si="97"/>
        <v>2</v>
      </c>
      <c r="GZ98" s="14" t="str">
        <f t="shared" si="98"/>
        <v>神器2-4</v>
      </c>
      <c r="HA98" s="14">
        <f t="shared" si="99"/>
        <v>1</v>
      </c>
    </row>
    <row r="99" spans="38:209" ht="16.5" x14ac:dyDescent="0.2">
      <c r="AL99" s="87">
        <v>4</v>
      </c>
      <c r="AM99" s="87">
        <v>3</v>
      </c>
      <c r="AN99" s="87">
        <v>31</v>
      </c>
      <c r="AO99" s="144">
        <f t="shared" si="89"/>
        <v>4431</v>
      </c>
      <c r="AP99" s="144" t="s">
        <v>1241</v>
      </c>
      <c r="AQ99" s="144" t="str">
        <f t="shared" si="90"/>
        <v>神器本-4-噩梦-3  神器4-3</v>
      </c>
      <c r="AR99" s="87">
        <v>17</v>
      </c>
      <c r="AS99" s="87" t="s">
        <v>326</v>
      </c>
      <c r="AT99" s="87">
        <v>3500</v>
      </c>
      <c r="AU99" s="87">
        <v>1</v>
      </c>
      <c r="AV99" s="87">
        <v>2</v>
      </c>
      <c r="AW99" s="87">
        <f t="shared" si="91"/>
        <v>2</v>
      </c>
      <c r="AX99" s="14">
        <f t="shared" si="92"/>
        <v>0.52500000000000002</v>
      </c>
      <c r="AY99" s="14">
        <f t="shared" si="93"/>
        <v>39.375</v>
      </c>
      <c r="GT99" s="91">
        <v>93</v>
      </c>
      <c r="GU99" s="14">
        <f t="shared" si="94"/>
        <v>7</v>
      </c>
      <c r="GV99" s="14">
        <f t="shared" si="95"/>
        <v>1606009</v>
      </c>
      <c r="GW99" s="14" t="str">
        <f t="shared" si="96"/>
        <v>神器2-4 : 17级</v>
      </c>
      <c r="GX99" s="14" t="s">
        <v>804</v>
      </c>
      <c r="GY99" s="14">
        <f t="shared" si="97"/>
        <v>3</v>
      </c>
      <c r="GZ99" s="14" t="str">
        <f t="shared" si="98"/>
        <v>神器2-4</v>
      </c>
      <c r="HA99" s="14">
        <f t="shared" si="99"/>
        <v>1</v>
      </c>
    </row>
    <row r="100" spans="38:209" ht="16.5" x14ac:dyDescent="0.2">
      <c r="AL100" s="87">
        <v>4</v>
      </c>
      <c r="AM100" s="87">
        <v>3</v>
      </c>
      <c r="AN100" s="87">
        <v>31</v>
      </c>
      <c r="AO100" s="144">
        <f t="shared" si="89"/>
        <v>4431</v>
      </c>
      <c r="AP100" s="144" t="s">
        <v>1241</v>
      </c>
      <c r="AQ100" s="144" t="str">
        <f t="shared" si="90"/>
        <v>神器本-4-噩梦-3  神器4-4</v>
      </c>
      <c r="AR100" s="87">
        <v>18</v>
      </c>
      <c r="AS100" s="87" t="s">
        <v>327</v>
      </c>
      <c r="AT100" s="87">
        <v>3500</v>
      </c>
      <c r="AU100" s="87">
        <v>1</v>
      </c>
      <c r="AV100" s="87">
        <v>2</v>
      </c>
      <c r="AW100" s="87">
        <f t="shared" si="91"/>
        <v>2</v>
      </c>
      <c r="AX100" s="14">
        <f t="shared" si="92"/>
        <v>0.52500000000000002</v>
      </c>
      <c r="AY100" s="14">
        <f t="shared" si="93"/>
        <v>39.375</v>
      </c>
      <c r="GT100" s="91">
        <v>94</v>
      </c>
      <c r="GU100" s="14">
        <f t="shared" si="94"/>
        <v>7</v>
      </c>
      <c r="GV100" s="14">
        <f t="shared" si="95"/>
        <v>1606009</v>
      </c>
      <c r="GW100" s="14" t="str">
        <f t="shared" si="96"/>
        <v>神器2-4 : 18级</v>
      </c>
      <c r="GX100" s="14" t="s">
        <v>804</v>
      </c>
      <c r="GY100" s="14">
        <f t="shared" si="97"/>
        <v>4</v>
      </c>
      <c r="GZ100" s="14" t="str">
        <f t="shared" si="98"/>
        <v>神器2-4</v>
      </c>
      <c r="HA100" s="14">
        <f t="shared" si="99"/>
        <v>2</v>
      </c>
    </row>
    <row r="101" spans="38:209" ht="16.5" x14ac:dyDescent="0.2">
      <c r="AL101" s="87">
        <v>4</v>
      </c>
      <c r="AM101" s="87">
        <v>3</v>
      </c>
      <c r="AN101" s="87">
        <v>32</v>
      </c>
      <c r="AO101" s="144">
        <f t="shared" si="89"/>
        <v>4432</v>
      </c>
      <c r="AP101" s="144" t="s">
        <v>1242</v>
      </c>
      <c r="AQ101" s="144" t="str">
        <f t="shared" si="90"/>
        <v>神器本-4-噩梦-4  神器4-5</v>
      </c>
      <c r="AR101" s="87">
        <v>19</v>
      </c>
      <c r="AS101" s="87" t="s">
        <v>328</v>
      </c>
      <c r="AT101" s="87">
        <v>2000</v>
      </c>
      <c r="AU101" s="87">
        <v>1</v>
      </c>
      <c r="AV101" s="87">
        <v>1</v>
      </c>
      <c r="AW101" s="87">
        <f t="shared" si="91"/>
        <v>3</v>
      </c>
      <c r="AX101" s="14">
        <f t="shared" si="92"/>
        <v>0.2</v>
      </c>
      <c r="AY101" s="14">
        <f t="shared" si="93"/>
        <v>35</v>
      </c>
      <c r="GT101" s="91">
        <v>95</v>
      </c>
      <c r="GU101" s="14">
        <f t="shared" si="94"/>
        <v>7</v>
      </c>
      <c r="GV101" s="14">
        <f t="shared" si="95"/>
        <v>1606009</v>
      </c>
      <c r="GW101" s="14" t="str">
        <f t="shared" si="96"/>
        <v>神器2-4 : 19级</v>
      </c>
      <c r="GX101" s="14" t="s">
        <v>804</v>
      </c>
      <c r="GY101" s="14">
        <f t="shared" si="97"/>
        <v>5</v>
      </c>
      <c r="GZ101" s="14" t="str">
        <f t="shared" si="98"/>
        <v>神器2-4</v>
      </c>
      <c r="HA101" s="14">
        <f t="shared" si="99"/>
        <v>2</v>
      </c>
    </row>
    <row r="102" spans="38:209" ht="16.5" x14ac:dyDescent="0.2">
      <c r="AL102" s="87">
        <v>4</v>
      </c>
      <c r="AM102" s="87">
        <v>3</v>
      </c>
      <c r="AN102" s="87">
        <v>33</v>
      </c>
      <c r="AO102" s="144">
        <f t="shared" si="89"/>
        <v>4433</v>
      </c>
      <c r="AP102" s="144" t="s">
        <v>1243</v>
      </c>
      <c r="AQ102" s="144" t="str">
        <f t="shared" si="90"/>
        <v>神器本-4-噩梦-5  神器4-6</v>
      </c>
      <c r="AR102" s="87">
        <v>20</v>
      </c>
      <c r="AS102" s="87" t="s">
        <v>329</v>
      </c>
      <c r="AT102" s="87">
        <v>1000</v>
      </c>
      <c r="AU102" s="87">
        <v>1</v>
      </c>
      <c r="AV102" s="87">
        <v>1</v>
      </c>
      <c r="AW102" s="87">
        <f t="shared" si="91"/>
        <v>4</v>
      </c>
      <c r="AX102" s="14">
        <f t="shared" si="92"/>
        <v>0.1</v>
      </c>
      <c r="AY102" s="14">
        <f t="shared" si="93"/>
        <v>37.5</v>
      </c>
      <c r="GT102" s="91">
        <v>96</v>
      </c>
      <c r="GU102" s="14">
        <f t="shared" si="94"/>
        <v>7</v>
      </c>
      <c r="GV102" s="14">
        <f t="shared" si="95"/>
        <v>1606009</v>
      </c>
      <c r="GW102" s="14" t="str">
        <f t="shared" si="96"/>
        <v>神器2-4 : 20级</v>
      </c>
      <c r="GX102" s="14" t="s">
        <v>804</v>
      </c>
      <c r="GY102" s="14">
        <f t="shared" si="97"/>
        <v>6</v>
      </c>
      <c r="GZ102" s="14" t="str">
        <f t="shared" si="98"/>
        <v>神器2-4</v>
      </c>
      <c r="HA102" s="14">
        <f t="shared" si="99"/>
        <v>2</v>
      </c>
    </row>
    <row r="103" spans="38:209" ht="16.5" x14ac:dyDescent="0.2">
      <c r="AL103" s="87">
        <v>5</v>
      </c>
      <c r="AM103" s="87">
        <v>1</v>
      </c>
      <c r="AN103" s="87">
        <v>34</v>
      </c>
      <c r="AO103" s="144">
        <f t="shared" si="89"/>
        <v>4434</v>
      </c>
      <c r="AP103" s="144" t="s">
        <v>1244</v>
      </c>
      <c r="AQ103" s="144" t="str">
        <f t="shared" si="90"/>
        <v>神器本-5-普通-1  神器1-1</v>
      </c>
      <c r="AR103" s="87">
        <v>1</v>
      </c>
      <c r="AS103" s="87" t="s">
        <v>310</v>
      </c>
      <c r="AT103" s="87">
        <v>1500</v>
      </c>
      <c r="AU103" s="87">
        <v>1</v>
      </c>
      <c r="AV103" s="87">
        <v>1</v>
      </c>
      <c r="AW103" s="87">
        <f t="shared" si="91"/>
        <v>1</v>
      </c>
      <c r="AX103" s="14">
        <f t="shared" si="92"/>
        <v>0.15</v>
      </c>
      <c r="AY103" s="14">
        <f t="shared" si="93"/>
        <v>1.5</v>
      </c>
      <c r="GT103" s="91">
        <v>97</v>
      </c>
      <c r="GU103" s="14">
        <f t="shared" si="94"/>
        <v>7</v>
      </c>
      <c r="GV103" s="14">
        <f t="shared" si="95"/>
        <v>1606009</v>
      </c>
      <c r="GW103" s="14" t="str">
        <f t="shared" si="96"/>
        <v>神器2-4 : 1级</v>
      </c>
      <c r="GX103" s="14" t="s">
        <v>804</v>
      </c>
      <c r="GY103" s="14">
        <f t="shared" si="97"/>
        <v>7</v>
      </c>
      <c r="GZ103" s="14" t="str">
        <f t="shared" si="98"/>
        <v>神器2-4</v>
      </c>
      <c r="HA103" s="14">
        <f t="shared" si="99"/>
        <v>3</v>
      </c>
    </row>
    <row r="104" spans="38:209" ht="16.5" x14ac:dyDescent="0.2">
      <c r="AL104" s="87">
        <v>5</v>
      </c>
      <c r="AM104" s="87">
        <v>1</v>
      </c>
      <c r="AN104" s="87">
        <v>34</v>
      </c>
      <c r="AO104" s="144">
        <f t="shared" si="89"/>
        <v>4434</v>
      </c>
      <c r="AP104" s="144" t="s">
        <v>1244</v>
      </c>
      <c r="AQ104" s="144" t="str">
        <f t="shared" si="90"/>
        <v>神器本-5-普通-1  神器1-2</v>
      </c>
      <c r="AR104" s="87">
        <v>2</v>
      </c>
      <c r="AS104" s="87" t="s">
        <v>311</v>
      </c>
      <c r="AT104" s="87">
        <v>1500</v>
      </c>
      <c r="AU104" s="87">
        <v>1</v>
      </c>
      <c r="AV104" s="87">
        <v>1</v>
      </c>
      <c r="AW104" s="87">
        <f t="shared" si="91"/>
        <v>1</v>
      </c>
      <c r="AX104" s="14">
        <f t="shared" si="92"/>
        <v>0.15</v>
      </c>
      <c r="AY104" s="14">
        <f t="shared" si="93"/>
        <v>1.5</v>
      </c>
      <c r="GT104" s="91">
        <v>98</v>
      </c>
      <c r="GU104" s="14">
        <f t="shared" si="94"/>
        <v>7</v>
      </c>
      <c r="GV104" s="14">
        <f t="shared" si="95"/>
        <v>1606009</v>
      </c>
      <c r="GW104" s="14" t="str">
        <f t="shared" si="96"/>
        <v>神器2-4 : 2级</v>
      </c>
      <c r="GX104" s="14" t="s">
        <v>804</v>
      </c>
      <c r="GY104" s="14">
        <f t="shared" si="97"/>
        <v>8</v>
      </c>
      <c r="GZ104" s="14" t="str">
        <f t="shared" si="98"/>
        <v>神器2-4</v>
      </c>
      <c r="HA104" s="14">
        <f t="shared" si="99"/>
        <v>3</v>
      </c>
    </row>
    <row r="105" spans="38:209" ht="16.5" x14ac:dyDescent="0.2">
      <c r="AL105" s="87">
        <v>5</v>
      </c>
      <c r="AM105" s="87">
        <v>1</v>
      </c>
      <c r="AN105" s="87">
        <v>34</v>
      </c>
      <c r="AO105" s="144">
        <f t="shared" si="89"/>
        <v>4434</v>
      </c>
      <c r="AP105" s="144" t="s">
        <v>1244</v>
      </c>
      <c r="AQ105" s="144" t="str">
        <f t="shared" si="90"/>
        <v>神器本-5-普通-1  神器1-3</v>
      </c>
      <c r="AR105" s="87">
        <v>3</v>
      </c>
      <c r="AS105" s="87" t="s">
        <v>312</v>
      </c>
      <c r="AT105" s="87">
        <v>1000</v>
      </c>
      <c r="AU105" s="87">
        <v>1</v>
      </c>
      <c r="AV105" s="87">
        <v>1</v>
      </c>
      <c r="AW105" s="87">
        <f t="shared" si="91"/>
        <v>2</v>
      </c>
      <c r="AX105" s="14">
        <f t="shared" si="92"/>
        <v>0.1</v>
      </c>
      <c r="AY105" s="14">
        <f t="shared" si="93"/>
        <v>3</v>
      </c>
      <c r="GT105" s="91">
        <v>99</v>
      </c>
      <c r="GU105" s="14">
        <f t="shared" si="94"/>
        <v>7</v>
      </c>
      <c r="GV105" s="14">
        <f t="shared" si="95"/>
        <v>1606009</v>
      </c>
      <c r="GW105" s="14" t="str">
        <f t="shared" si="96"/>
        <v>神器2-4 : 3级</v>
      </c>
      <c r="GX105" s="14" t="s">
        <v>804</v>
      </c>
      <c r="GY105" s="14">
        <f t="shared" si="97"/>
        <v>9</v>
      </c>
      <c r="GZ105" s="14" t="str">
        <f t="shared" si="98"/>
        <v>神器2-4</v>
      </c>
      <c r="HA105" s="14">
        <f t="shared" si="99"/>
        <v>3</v>
      </c>
    </row>
    <row r="106" spans="38:209" ht="16.5" x14ac:dyDescent="0.2">
      <c r="AL106" s="87">
        <v>5</v>
      </c>
      <c r="AM106" s="87">
        <v>1</v>
      </c>
      <c r="AN106" s="87">
        <v>34</v>
      </c>
      <c r="AO106" s="144">
        <f t="shared" si="89"/>
        <v>4434</v>
      </c>
      <c r="AP106" s="144" t="s">
        <v>1244</v>
      </c>
      <c r="AQ106" s="144" t="str">
        <f t="shared" si="90"/>
        <v>神器本-5-普通-1  神器2-1</v>
      </c>
      <c r="AR106" s="87">
        <v>4</v>
      </c>
      <c r="AS106" s="87" t="s">
        <v>313</v>
      </c>
      <c r="AT106" s="87">
        <v>1500</v>
      </c>
      <c r="AU106" s="87">
        <v>1</v>
      </c>
      <c r="AV106" s="87">
        <v>1</v>
      </c>
      <c r="AW106" s="87">
        <f t="shared" si="91"/>
        <v>1</v>
      </c>
      <c r="AX106" s="14">
        <f t="shared" si="92"/>
        <v>0.15</v>
      </c>
      <c r="AY106" s="14">
        <f t="shared" si="93"/>
        <v>2.25</v>
      </c>
      <c r="GT106" s="91">
        <v>100</v>
      </c>
      <c r="GU106" s="14">
        <f t="shared" si="94"/>
        <v>7</v>
      </c>
      <c r="GV106" s="14">
        <f t="shared" si="95"/>
        <v>1606009</v>
      </c>
      <c r="GW106" s="14" t="str">
        <f t="shared" si="96"/>
        <v>神器2-4 : 4级</v>
      </c>
      <c r="GX106" s="14" t="s">
        <v>804</v>
      </c>
      <c r="GY106" s="14">
        <f t="shared" si="97"/>
        <v>10</v>
      </c>
      <c r="GZ106" s="14" t="str">
        <f t="shared" si="98"/>
        <v>神器2-4</v>
      </c>
      <c r="HA106" s="14">
        <f t="shared" si="99"/>
        <v>5</v>
      </c>
    </row>
    <row r="107" spans="38:209" ht="16.5" x14ac:dyDescent="0.2">
      <c r="AL107" s="87">
        <v>5</v>
      </c>
      <c r="AM107" s="87">
        <v>1</v>
      </c>
      <c r="AN107" s="87">
        <v>34</v>
      </c>
      <c r="AO107" s="144">
        <f t="shared" si="89"/>
        <v>4434</v>
      </c>
      <c r="AP107" s="144" t="s">
        <v>1244</v>
      </c>
      <c r="AQ107" s="144" t="str">
        <f t="shared" si="90"/>
        <v>神器本-5-普通-1  神器2-2</v>
      </c>
      <c r="AR107" s="87">
        <v>5</v>
      </c>
      <c r="AS107" s="87" t="s">
        <v>314</v>
      </c>
      <c r="AT107" s="87">
        <v>1500</v>
      </c>
      <c r="AU107" s="87">
        <v>1</v>
      </c>
      <c r="AV107" s="87">
        <v>1</v>
      </c>
      <c r="AW107" s="87">
        <f t="shared" si="91"/>
        <v>1</v>
      </c>
      <c r="AX107" s="14">
        <f t="shared" si="92"/>
        <v>0.15</v>
      </c>
      <c r="AY107" s="14">
        <f t="shared" si="93"/>
        <v>2.25</v>
      </c>
      <c r="GT107" s="91">
        <v>101</v>
      </c>
      <c r="GU107" s="14">
        <f t="shared" si="94"/>
        <v>7</v>
      </c>
      <c r="GV107" s="14">
        <f t="shared" si="95"/>
        <v>1606009</v>
      </c>
      <c r="GW107" s="14" t="str">
        <f t="shared" si="96"/>
        <v>神器2-4 : 5级</v>
      </c>
      <c r="GX107" s="14" t="s">
        <v>804</v>
      </c>
      <c r="GY107" s="14">
        <f t="shared" si="97"/>
        <v>11</v>
      </c>
      <c r="GZ107" s="14" t="str">
        <f t="shared" si="98"/>
        <v>神器2-4</v>
      </c>
      <c r="HA107" s="14">
        <f t="shared" si="99"/>
        <v>5</v>
      </c>
    </row>
    <row r="108" spans="38:209" ht="16.5" x14ac:dyDescent="0.2">
      <c r="AL108" s="87">
        <v>5</v>
      </c>
      <c r="AM108" s="87">
        <v>1</v>
      </c>
      <c r="AN108" s="87">
        <v>34</v>
      </c>
      <c r="AO108" s="144">
        <f t="shared" si="89"/>
        <v>4434</v>
      </c>
      <c r="AP108" s="144" t="s">
        <v>1244</v>
      </c>
      <c r="AQ108" s="144" t="str">
        <f t="shared" si="90"/>
        <v>神器本-5-普通-1  神器2-3</v>
      </c>
      <c r="AR108" s="87">
        <v>6</v>
      </c>
      <c r="AS108" s="87" t="s">
        <v>315</v>
      </c>
      <c r="AT108" s="87">
        <v>1000</v>
      </c>
      <c r="AU108" s="87">
        <v>1</v>
      </c>
      <c r="AV108" s="87">
        <v>1</v>
      </c>
      <c r="AW108" s="87">
        <f t="shared" si="91"/>
        <v>2</v>
      </c>
      <c r="AX108" s="14">
        <f t="shared" si="92"/>
        <v>0.1</v>
      </c>
      <c r="AY108" s="14">
        <f t="shared" si="93"/>
        <v>4.5</v>
      </c>
      <c r="GT108" s="91">
        <v>102</v>
      </c>
      <c r="GU108" s="14">
        <f t="shared" si="94"/>
        <v>7</v>
      </c>
      <c r="GV108" s="14">
        <f t="shared" si="95"/>
        <v>1606009</v>
      </c>
      <c r="GW108" s="14" t="str">
        <f t="shared" si="96"/>
        <v>神器2-4 : 6级</v>
      </c>
      <c r="GX108" s="14" t="s">
        <v>804</v>
      </c>
      <c r="GY108" s="14">
        <f t="shared" si="97"/>
        <v>12</v>
      </c>
      <c r="GZ108" s="14" t="str">
        <f t="shared" si="98"/>
        <v>神器2-4</v>
      </c>
      <c r="HA108" s="14">
        <f t="shared" si="99"/>
        <v>6</v>
      </c>
    </row>
    <row r="109" spans="38:209" ht="16.5" x14ac:dyDescent="0.2">
      <c r="AL109" s="87">
        <v>5</v>
      </c>
      <c r="AM109" s="87">
        <v>1</v>
      </c>
      <c r="AN109" s="87">
        <v>34</v>
      </c>
      <c r="AO109" s="144">
        <f t="shared" si="89"/>
        <v>4434</v>
      </c>
      <c r="AP109" s="144" t="s">
        <v>1244</v>
      </c>
      <c r="AQ109" s="144" t="str">
        <f t="shared" si="90"/>
        <v>神器本-5-普通-1  神器2-4</v>
      </c>
      <c r="AR109" s="87">
        <v>7</v>
      </c>
      <c r="AS109" s="87" t="s">
        <v>316</v>
      </c>
      <c r="AT109" s="87">
        <v>1000</v>
      </c>
      <c r="AU109" s="87">
        <v>1</v>
      </c>
      <c r="AV109" s="87">
        <v>1</v>
      </c>
      <c r="AW109" s="87">
        <f t="shared" si="91"/>
        <v>2</v>
      </c>
      <c r="AX109" s="14">
        <f t="shared" si="92"/>
        <v>0.1</v>
      </c>
      <c r="AY109" s="14">
        <f t="shared" si="93"/>
        <v>4.5</v>
      </c>
      <c r="GT109" s="91">
        <v>103</v>
      </c>
      <c r="GU109" s="14">
        <f t="shared" si="94"/>
        <v>7</v>
      </c>
      <c r="GV109" s="14">
        <f t="shared" si="95"/>
        <v>1606009</v>
      </c>
      <c r="GW109" s="14" t="str">
        <f t="shared" si="96"/>
        <v>神器2-4 : 7级</v>
      </c>
      <c r="GX109" s="14" t="s">
        <v>804</v>
      </c>
      <c r="GY109" s="14">
        <f t="shared" si="97"/>
        <v>13</v>
      </c>
      <c r="GZ109" s="14" t="str">
        <f t="shared" si="98"/>
        <v>神器2-4</v>
      </c>
      <c r="HA109" s="14">
        <f t="shared" si="99"/>
        <v>7</v>
      </c>
    </row>
    <row r="110" spans="38:209" ht="16.5" x14ac:dyDescent="0.2">
      <c r="AL110" s="87">
        <v>5</v>
      </c>
      <c r="AM110" s="87">
        <v>1</v>
      </c>
      <c r="AN110" s="87">
        <v>34</v>
      </c>
      <c r="AO110" s="144">
        <f t="shared" si="89"/>
        <v>4434</v>
      </c>
      <c r="AP110" s="144" t="s">
        <v>1244</v>
      </c>
      <c r="AQ110" s="144" t="str">
        <f t="shared" si="90"/>
        <v>神器本-5-普通-1  神器2-5</v>
      </c>
      <c r="AR110" s="87">
        <v>8</v>
      </c>
      <c r="AS110" s="87" t="s">
        <v>317</v>
      </c>
      <c r="AT110" s="87">
        <v>1000</v>
      </c>
      <c r="AU110" s="87">
        <v>1</v>
      </c>
      <c r="AV110" s="87">
        <v>1</v>
      </c>
      <c r="AW110" s="87">
        <f t="shared" si="91"/>
        <v>3</v>
      </c>
      <c r="AX110" s="14">
        <f t="shared" si="92"/>
        <v>0.1</v>
      </c>
      <c r="AY110" s="14">
        <f t="shared" si="93"/>
        <v>10.5</v>
      </c>
      <c r="GT110" s="91">
        <v>104</v>
      </c>
      <c r="GU110" s="14">
        <f t="shared" si="94"/>
        <v>7</v>
      </c>
      <c r="GV110" s="14">
        <f t="shared" si="95"/>
        <v>1606009</v>
      </c>
      <c r="GW110" s="14" t="str">
        <f t="shared" si="96"/>
        <v>神器2-4 : 8级</v>
      </c>
      <c r="GX110" s="14" t="s">
        <v>804</v>
      </c>
      <c r="GY110" s="14">
        <f t="shared" si="97"/>
        <v>14</v>
      </c>
      <c r="GZ110" s="14" t="str">
        <f t="shared" si="98"/>
        <v>神器2-4</v>
      </c>
      <c r="HA110" s="14">
        <f t="shared" si="99"/>
        <v>7</v>
      </c>
    </row>
    <row r="111" spans="38:209" ht="16.5" x14ac:dyDescent="0.2">
      <c r="AL111" s="87">
        <v>5</v>
      </c>
      <c r="AM111" s="87">
        <v>1</v>
      </c>
      <c r="AN111" s="87">
        <v>35</v>
      </c>
      <c r="AO111" s="144">
        <f t="shared" si="89"/>
        <v>4435</v>
      </c>
      <c r="AP111" s="144" t="s">
        <v>1245</v>
      </c>
      <c r="AQ111" s="144" t="str">
        <f t="shared" si="90"/>
        <v>神器本-5-普通-2  神器5-1</v>
      </c>
      <c r="AR111" s="87">
        <v>21</v>
      </c>
      <c r="AS111" s="87" t="s">
        <v>330</v>
      </c>
      <c r="AT111" s="87">
        <v>5000</v>
      </c>
      <c r="AU111" s="87">
        <v>1</v>
      </c>
      <c r="AV111" s="87">
        <v>3</v>
      </c>
      <c r="AW111" s="87">
        <f t="shared" si="91"/>
        <v>1</v>
      </c>
      <c r="AX111" s="14">
        <f t="shared" si="92"/>
        <v>1</v>
      </c>
      <c r="AY111" s="14">
        <f t="shared" si="93"/>
        <v>30</v>
      </c>
      <c r="GT111" s="91">
        <v>105</v>
      </c>
      <c r="GU111" s="14">
        <f t="shared" si="94"/>
        <v>7</v>
      </c>
      <c r="GV111" s="14">
        <f t="shared" si="95"/>
        <v>1606009</v>
      </c>
      <c r="GW111" s="14" t="str">
        <f t="shared" si="96"/>
        <v>神器2-4 : 21级</v>
      </c>
      <c r="GX111" s="14" t="s">
        <v>804</v>
      </c>
      <c r="GY111" s="14">
        <f t="shared" si="97"/>
        <v>15</v>
      </c>
      <c r="GZ111" s="14" t="str">
        <f t="shared" si="98"/>
        <v>神器2-4</v>
      </c>
      <c r="HA111" s="14">
        <f t="shared" si="99"/>
        <v>7</v>
      </c>
    </row>
    <row r="112" spans="38:209" ht="16.5" x14ac:dyDescent="0.2">
      <c r="AL112" s="87">
        <v>5</v>
      </c>
      <c r="AM112" s="87">
        <v>1</v>
      </c>
      <c r="AN112" s="87">
        <v>35</v>
      </c>
      <c r="AO112" s="144">
        <f t="shared" si="89"/>
        <v>4435</v>
      </c>
      <c r="AP112" s="144" t="s">
        <v>1245</v>
      </c>
      <c r="AQ112" s="144" t="str">
        <f t="shared" si="90"/>
        <v>神器本-5-普通-2  神器5-2</v>
      </c>
      <c r="AR112" s="87">
        <v>22</v>
      </c>
      <c r="AS112" s="87" t="s">
        <v>331</v>
      </c>
      <c r="AT112" s="87">
        <v>5000</v>
      </c>
      <c r="AU112" s="87">
        <v>1</v>
      </c>
      <c r="AV112" s="87">
        <v>3</v>
      </c>
      <c r="AW112" s="87">
        <f t="shared" si="91"/>
        <v>1</v>
      </c>
      <c r="AX112" s="14">
        <f t="shared" si="92"/>
        <v>1</v>
      </c>
      <c r="AY112" s="14">
        <f t="shared" si="93"/>
        <v>30</v>
      </c>
      <c r="GT112" s="91">
        <v>106</v>
      </c>
      <c r="GU112" s="14">
        <f t="shared" si="94"/>
        <v>8</v>
      </c>
      <c r="GV112" s="14">
        <f t="shared" si="95"/>
        <v>1606010</v>
      </c>
      <c r="GW112" s="14" t="str">
        <f t="shared" si="96"/>
        <v>神器2-5 : 22级</v>
      </c>
      <c r="GX112" s="14" t="s">
        <v>804</v>
      </c>
      <c r="GY112" s="14">
        <f t="shared" si="97"/>
        <v>1</v>
      </c>
      <c r="GZ112" s="14" t="str">
        <f t="shared" si="98"/>
        <v>神器2-5</v>
      </c>
      <c r="HA112" s="14">
        <f t="shared" si="99"/>
        <v>1</v>
      </c>
    </row>
    <row r="113" spans="38:209" ht="16.5" x14ac:dyDescent="0.2">
      <c r="AL113" s="87">
        <v>5</v>
      </c>
      <c r="AM113" s="87">
        <v>1</v>
      </c>
      <c r="AN113" s="87">
        <v>36</v>
      </c>
      <c r="AO113" s="144">
        <f t="shared" si="89"/>
        <v>4436</v>
      </c>
      <c r="AP113" s="144" t="s">
        <v>1270</v>
      </c>
      <c r="AQ113" s="144" t="str">
        <f t="shared" si="90"/>
        <v>神器本-5-普通-3  神器5-3</v>
      </c>
      <c r="AR113" s="87">
        <v>23</v>
      </c>
      <c r="AS113" s="87" t="s">
        <v>332</v>
      </c>
      <c r="AT113" s="87">
        <v>3500</v>
      </c>
      <c r="AU113" s="87">
        <v>1</v>
      </c>
      <c r="AV113" s="87">
        <v>2</v>
      </c>
      <c r="AW113" s="87">
        <f t="shared" si="91"/>
        <v>2</v>
      </c>
      <c r="AX113" s="14">
        <f t="shared" si="92"/>
        <v>0.52500000000000002</v>
      </c>
      <c r="AY113" s="14">
        <f t="shared" si="93"/>
        <v>47.25</v>
      </c>
      <c r="GT113" s="91">
        <v>107</v>
      </c>
      <c r="GU113" s="14">
        <f t="shared" si="94"/>
        <v>8</v>
      </c>
      <c r="GV113" s="14">
        <f t="shared" si="95"/>
        <v>1606010</v>
      </c>
      <c r="GW113" s="14" t="str">
        <f t="shared" si="96"/>
        <v>神器2-5 : 23级</v>
      </c>
      <c r="GX113" s="14" t="s">
        <v>804</v>
      </c>
      <c r="GY113" s="14">
        <f t="shared" si="97"/>
        <v>2</v>
      </c>
      <c r="GZ113" s="14" t="str">
        <f t="shared" si="98"/>
        <v>神器2-5</v>
      </c>
      <c r="HA113" s="14">
        <f t="shared" si="99"/>
        <v>1</v>
      </c>
    </row>
    <row r="114" spans="38:209" ht="16.5" x14ac:dyDescent="0.2">
      <c r="AL114" s="87">
        <v>5</v>
      </c>
      <c r="AM114" s="87">
        <v>1</v>
      </c>
      <c r="AN114" s="87">
        <v>36</v>
      </c>
      <c r="AO114" s="144">
        <f t="shared" si="89"/>
        <v>4436</v>
      </c>
      <c r="AP114" s="144" t="s">
        <v>1271</v>
      </c>
      <c r="AQ114" s="144" t="str">
        <f t="shared" si="90"/>
        <v>神器本-5-普通-3  神器5-4</v>
      </c>
      <c r="AR114" s="87">
        <v>24</v>
      </c>
      <c r="AS114" s="87" t="s">
        <v>333</v>
      </c>
      <c r="AT114" s="87">
        <v>3500</v>
      </c>
      <c r="AU114" s="87">
        <v>1</v>
      </c>
      <c r="AV114" s="87">
        <v>2</v>
      </c>
      <c r="AW114" s="87">
        <f t="shared" si="91"/>
        <v>2</v>
      </c>
      <c r="AX114" s="14">
        <f t="shared" si="92"/>
        <v>0.52500000000000002</v>
      </c>
      <c r="AY114" s="14">
        <f t="shared" si="93"/>
        <v>47.25</v>
      </c>
      <c r="GT114" s="91">
        <v>108</v>
      </c>
      <c r="GU114" s="14">
        <f t="shared" si="94"/>
        <v>8</v>
      </c>
      <c r="GV114" s="14">
        <f t="shared" si="95"/>
        <v>1606010</v>
      </c>
      <c r="GW114" s="14" t="str">
        <f t="shared" si="96"/>
        <v>神器2-5 : 24级</v>
      </c>
      <c r="GX114" s="14" t="s">
        <v>804</v>
      </c>
      <c r="GY114" s="14">
        <f t="shared" si="97"/>
        <v>3</v>
      </c>
      <c r="GZ114" s="14" t="str">
        <f t="shared" si="98"/>
        <v>神器2-5</v>
      </c>
      <c r="HA114" s="14">
        <f t="shared" si="99"/>
        <v>1</v>
      </c>
    </row>
    <row r="115" spans="38:209" ht="16.5" x14ac:dyDescent="0.2">
      <c r="AL115" s="87">
        <v>5</v>
      </c>
      <c r="AM115" s="87">
        <v>2</v>
      </c>
      <c r="AN115" s="87">
        <v>37</v>
      </c>
      <c r="AO115" s="144">
        <f t="shared" si="89"/>
        <v>4437</v>
      </c>
      <c r="AP115" s="144" t="s">
        <v>1246</v>
      </c>
      <c r="AQ115" s="144" t="str">
        <f t="shared" si="90"/>
        <v>神器本-5-困难-1  神器1-1</v>
      </c>
      <c r="AR115" s="87">
        <v>1</v>
      </c>
      <c r="AS115" s="87" t="s">
        <v>310</v>
      </c>
      <c r="AT115" s="87">
        <v>1500</v>
      </c>
      <c r="AU115" s="87">
        <v>1</v>
      </c>
      <c r="AV115" s="87">
        <v>1</v>
      </c>
      <c r="AW115" s="87">
        <f t="shared" si="91"/>
        <v>1</v>
      </c>
      <c r="AX115" s="14">
        <f t="shared" si="92"/>
        <v>0.15</v>
      </c>
      <c r="AY115" s="14">
        <f t="shared" si="93"/>
        <v>1.5</v>
      </c>
      <c r="GT115" s="91">
        <v>109</v>
      </c>
      <c r="GU115" s="14">
        <f t="shared" si="94"/>
        <v>8</v>
      </c>
      <c r="GV115" s="14">
        <f t="shared" si="95"/>
        <v>1606010</v>
      </c>
      <c r="GW115" s="14" t="str">
        <f t="shared" si="96"/>
        <v>神器2-5 : 1级</v>
      </c>
      <c r="GX115" s="14" t="s">
        <v>804</v>
      </c>
      <c r="GY115" s="14">
        <f t="shared" si="97"/>
        <v>4</v>
      </c>
      <c r="GZ115" s="14" t="str">
        <f t="shared" si="98"/>
        <v>神器2-5</v>
      </c>
      <c r="HA115" s="14">
        <f t="shared" si="99"/>
        <v>2</v>
      </c>
    </row>
    <row r="116" spans="38:209" ht="16.5" x14ac:dyDescent="0.2">
      <c r="AL116" s="87">
        <v>5</v>
      </c>
      <c r="AM116" s="87">
        <v>2</v>
      </c>
      <c r="AN116" s="87">
        <v>37</v>
      </c>
      <c r="AO116" s="144">
        <f t="shared" si="89"/>
        <v>4437</v>
      </c>
      <c r="AP116" s="144" t="s">
        <v>1246</v>
      </c>
      <c r="AQ116" s="144" t="str">
        <f t="shared" si="90"/>
        <v>神器本-5-困难-1  神器1-2</v>
      </c>
      <c r="AR116" s="87">
        <v>2</v>
      </c>
      <c r="AS116" s="87" t="s">
        <v>311</v>
      </c>
      <c r="AT116" s="87">
        <v>1500</v>
      </c>
      <c r="AU116" s="87">
        <v>1</v>
      </c>
      <c r="AV116" s="87">
        <v>1</v>
      </c>
      <c r="AW116" s="87">
        <f t="shared" si="91"/>
        <v>1</v>
      </c>
      <c r="AX116" s="14">
        <f t="shared" si="92"/>
        <v>0.15</v>
      </c>
      <c r="AY116" s="14">
        <f t="shared" si="93"/>
        <v>1.5</v>
      </c>
      <c r="GT116" s="91">
        <v>110</v>
      </c>
      <c r="GU116" s="14">
        <f t="shared" si="94"/>
        <v>8</v>
      </c>
      <c r="GV116" s="14">
        <f t="shared" si="95"/>
        <v>1606010</v>
      </c>
      <c r="GW116" s="14" t="str">
        <f t="shared" si="96"/>
        <v>神器2-5 : 2级</v>
      </c>
      <c r="GX116" s="14" t="s">
        <v>804</v>
      </c>
      <c r="GY116" s="14">
        <f t="shared" si="97"/>
        <v>5</v>
      </c>
      <c r="GZ116" s="14" t="str">
        <f t="shared" si="98"/>
        <v>神器2-5</v>
      </c>
      <c r="HA116" s="14">
        <f t="shared" si="99"/>
        <v>2</v>
      </c>
    </row>
    <row r="117" spans="38:209" ht="16.5" x14ac:dyDescent="0.2">
      <c r="AL117" s="87">
        <v>5</v>
      </c>
      <c r="AM117" s="87">
        <v>2</v>
      </c>
      <c r="AN117" s="87">
        <v>37</v>
      </c>
      <c r="AO117" s="144">
        <f t="shared" si="89"/>
        <v>4437</v>
      </c>
      <c r="AP117" s="144" t="s">
        <v>1246</v>
      </c>
      <c r="AQ117" s="144" t="str">
        <f t="shared" si="90"/>
        <v>神器本-5-困难-1  神器1-3</v>
      </c>
      <c r="AR117" s="87">
        <v>3</v>
      </c>
      <c r="AS117" s="87" t="s">
        <v>312</v>
      </c>
      <c r="AT117" s="87">
        <v>1000</v>
      </c>
      <c r="AU117" s="87">
        <v>1</v>
      </c>
      <c r="AV117" s="87">
        <v>1</v>
      </c>
      <c r="AW117" s="87">
        <f t="shared" si="91"/>
        <v>2</v>
      </c>
      <c r="AX117" s="14">
        <f t="shared" si="92"/>
        <v>0.1</v>
      </c>
      <c r="AY117" s="14">
        <f t="shared" si="93"/>
        <v>3</v>
      </c>
      <c r="GT117" s="91">
        <v>111</v>
      </c>
      <c r="GU117" s="14">
        <f t="shared" si="94"/>
        <v>8</v>
      </c>
      <c r="GV117" s="14">
        <f t="shared" si="95"/>
        <v>1606010</v>
      </c>
      <c r="GW117" s="14" t="str">
        <f t="shared" si="96"/>
        <v>神器2-5 : 3级</v>
      </c>
      <c r="GX117" s="14" t="s">
        <v>804</v>
      </c>
      <c r="GY117" s="14">
        <f t="shared" si="97"/>
        <v>6</v>
      </c>
      <c r="GZ117" s="14" t="str">
        <f t="shared" si="98"/>
        <v>神器2-5</v>
      </c>
      <c r="HA117" s="14">
        <f t="shared" si="99"/>
        <v>2</v>
      </c>
    </row>
    <row r="118" spans="38:209" ht="16.5" x14ac:dyDescent="0.2">
      <c r="AL118" s="87">
        <v>5</v>
      </c>
      <c r="AM118" s="87">
        <v>2</v>
      </c>
      <c r="AN118" s="87">
        <v>37</v>
      </c>
      <c r="AO118" s="144">
        <f t="shared" si="89"/>
        <v>4437</v>
      </c>
      <c r="AP118" s="144" t="s">
        <v>1246</v>
      </c>
      <c r="AQ118" s="144" t="str">
        <f t="shared" si="90"/>
        <v>神器本-5-困难-1  神器2-1</v>
      </c>
      <c r="AR118" s="87">
        <v>4</v>
      </c>
      <c r="AS118" s="87" t="s">
        <v>313</v>
      </c>
      <c r="AT118" s="87">
        <v>1500</v>
      </c>
      <c r="AU118" s="87">
        <v>1</v>
      </c>
      <c r="AV118" s="87">
        <v>1</v>
      </c>
      <c r="AW118" s="87">
        <f t="shared" si="91"/>
        <v>1</v>
      </c>
      <c r="AX118" s="14">
        <f t="shared" si="92"/>
        <v>0.15</v>
      </c>
      <c r="AY118" s="14">
        <f t="shared" si="93"/>
        <v>2.25</v>
      </c>
      <c r="GT118" s="91">
        <v>112</v>
      </c>
      <c r="GU118" s="14">
        <f t="shared" si="94"/>
        <v>8</v>
      </c>
      <c r="GV118" s="14">
        <f t="shared" si="95"/>
        <v>1606010</v>
      </c>
      <c r="GW118" s="14" t="str">
        <f t="shared" si="96"/>
        <v>神器2-5 : 4级</v>
      </c>
      <c r="GX118" s="14" t="s">
        <v>804</v>
      </c>
      <c r="GY118" s="14">
        <f t="shared" si="97"/>
        <v>7</v>
      </c>
      <c r="GZ118" s="14" t="str">
        <f t="shared" si="98"/>
        <v>神器2-5</v>
      </c>
      <c r="HA118" s="14">
        <f t="shared" si="99"/>
        <v>3</v>
      </c>
    </row>
    <row r="119" spans="38:209" ht="16.5" x14ac:dyDescent="0.2">
      <c r="AL119" s="87">
        <v>5</v>
      </c>
      <c r="AM119" s="87">
        <v>2</v>
      </c>
      <c r="AN119" s="87">
        <v>37</v>
      </c>
      <c r="AO119" s="144">
        <f t="shared" si="89"/>
        <v>4437</v>
      </c>
      <c r="AP119" s="144" t="s">
        <v>1246</v>
      </c>
      <c r="AQ119" s="144" t="str">
        <f t="shared" si="90"/>
        <v>神器本-5-困难-1  神器2-2</v>
      </c>
      <c r="AR119" s="87">
        <v>5</v>
      </c>
      <c r="AS119" s="87" t="s">
        <v>314</v>
      </c>
      <c r="AT119" s="87">
        <v>1500</v>
      </c>
      <c r="AU119" s="87">
        <v>1</v>
      </c>
      <c r="AV119" s="87">
        <v>1</v>
      </c>
      <c r="AW119" s="87">
        <f t="shared" si="91"/>
        <v>1</v>
      </c>
      <c r="AX119" s="14">
        <f t="shared" si="92"/>
        <v>0.15</v>
      </c>
      <c r="AY119" s="14">
        <f t="shared" si="93"/>
        <v>2.25</v>
      </c>
      <c r="GT119" s="91">
        <v>113</v>
      </c>
      <c r="GU119" s="14">
        <f t="shared" si="94"/>
        <v>8</v>
      </c>
      <c r="GV119" s="14">
        <f t="shared" si="95"/>
        <v>1606010</v>
      </c>
      <c r="GW119" s="14" t="str">
        <f t="shared" si="96"/>
        <v>神器2-5 : 5级</v>
      </c>
      <c r="GX119" s="14" t="s">
        <v>804</v>
      </c>
      <c r="GY119" s="14">
        <f t="shared" si="97"/>
        <v>8</v>
      </c>
      <c r="GZ119" s="14" t="str">
        <f t="shared" si="98"/>
        <v>神器2-5</v>
      </c>
      <c r="HA119" s="14">
        <f t="shared" si="99"/>
        <v>3</v>
      </c>
    </row>
    <row r="120" spans="38:209" ht="16.5" x14ac:dyDescent="0.2">
      <c r="AL120" s="87">
        <v>5</v>
      </c>
      <c r="AM120" s="87">
        <v>2</v>
      </c>
      <c r="AN120" s="87">
        <v>37</v>
      </c>
      <c r="AO120" s="144">
        <f t="shared" si="89"/>
        <v>4437</v>
      </c>
      <c r="AP120" s="144" t="s">
        <v>1246</v>
      </c>
      <c r="AQ120" s="144" t="str">
        <f t="shared" si="90"/>
        <v>神器本-5-困难-1  神器2-3</v>
      </c>
      <c r="AR120" s="87">
        <v>6</v>
      </c>
      <c r="AS120" s="87" t="s">
        <v>315</v>
      </c>
      <c r="AT120" s="87">
        <v>1000</v>
      </c>
      <c r="AU120" s="87">
        <v>1</v>
      </c>
      <c r="AV120" s="87">
        <v>1</v>
      </c>
      <c r="AW120" s="87">
        <f t="shared" si="91"/>
        <v>2</v>
      </c>
      <c r="AX120" s="14">
        <f t="shared" si="92"/>
        <v>0.1</v>
      </c>
      <c r="AY120" s="14">
        <f t="shared" si="93"/>
        <v>4.5</v>
      </c>
      <c r="GT120" s="91">
        <v>114</v>
      </c>
      <c r="GU120" s="14">
        <f t="shared" si="94"/>
        <v>8</v>
      </c>
      <c r="GV120" s="14">
        <f t="shared" si="95"/>
        <v>1606010</v>
      </c>
      <c r="GW120" s="14" t="str">
        <f t="shared" si="96"/>
        <v>神器2-5 : 6级</v>
      </c>
      <c r="GX120" s="14" t="s">
        <v>804</v>
      </c>
      <c r="GY120" s="14">
        <f t="shared" si="97"/>
        <v>9</v>
      </c>
      <c r="GZ120" s="14" t="str">
        <f t="shared" si="98"/>
        <v>神器2-5</v>
      </c>
      <c r="HA120" s="14">
        <f t="shared" si="99"/>
        <v>3</v>
      </c>
    </row>
    <row r="121" spans="38:209" ht="16.5" x14ac:dyDescent="0.2">
      <c r="AL121" s="87">
        <v>5</v>
      </c>
      <c r="AM121" s="87">
        <v>2</v>
      </c>
      <c r="AN121" s="87">
        <v>37</v>
      </c>
      <c r="AO121" s="144">
        <f t="shared" si="89"/>
        <v>4437</v>
      </c>
      <c r="AP121" s="144" t="s">
        <v>1246</v>
      </c>
      <c r="AQ121" s="144" t="str">
        <f t="shared" si="90"/>
        <v>神器本-5-困难-1  神器2-4</v>
      </c>
      <c r="AR121" s="87">
        <v>7</v>
      </c>
      <c r="AS121" s="87" t="s">
        <v>316</v>
      </c>
      <c r="AT121" s="87">
        <v>1000</v>
      </c>
      <c r="AU121" s="87">
        <v>1</v>
      </c>
      <c r="AV121" s="87">
        <v>1</v>
      </c>
      <c r="AW121" s="87">
        <f t="shared" si="91"/>
        <v>2</v>
      </c>
      <c r="AX121" s="14">
        <f t="shared" si="92"/>
        <v>0.1</v>
      </c>
      <c r="AY121" s="14">
        <f t="shared" si="93"/>
        <v>4.5</v>
      </c>
      <c r="GT121" s="91">
        <v>115</v>
      </c>
      <c r="GU121" s="14">
        <f t="shared" si="94"/>
        <v>8</v>
      </c>
      <c r="GV121" s="14">
        <f t="shared" si="95"/>
        <v>1606010</v>
      </c>
      <c r="GW121" s="14" t="str">
        <f t="shared" si="96"/>
        <v>神器2-5 : 7级</v>
      </c>
      <c r="GX121" s="14" t="s">
        <v>804</v>
      </c>
      <c r="GY121" s="14">
        <f t="shared" si="97"/>
        <v>10</v>
      </c>
      <c r="GZ121" s="14" t="str">
        <f t="shared" si="98"/>
        <v>神器2-5</v>
      </c>
      <c r="HA121" s="14">
        <f t="shared" si="99"/>
        <v>5</v>
      </c>
    </row>
    <row r="122" spans="38:209" ht="16.5" x14ac:dyDescent="0.2">
      <c r="AL122" s="87">
        <v>5</v>
      </c>
      <c r="AM122" s="87">
        <v>2</v>
      </c>
      <c r="AN122" s="87">
        <v>37</v>
      </c>
      <c r="AO122" s="144">
        <f t="shared" si="89"/>
        <v>4437</v>
      </c>
      <c r="AP122" s="144" t="s">
        <v>1246</v>
      </c>
      <c r="AQ122" s="144" t="str">
        <f t="shared" si="90"/>
        <v>神器本-5-困难-1  神器2-5</v>
      </c>
      <c r="AR122" s="87">
        <v>8</v>
      </c>
      <c r="AS122" s="87" t="s">
        <v>317</v>
      </c>
      <c r="AT122" s="87">
        <v>1000</v>
      </c>
      <c r="AU122" s="87">
        <v>1</v>
      </c>
      <c r="AV122" s="87">
        <v>1</v>
      </c>
      <c r="AW122" s="87">
        <f t="shared" si="91"/>
        <v>3</v>
      </c>
      <c r="AX122" s="14">
        <f t="shared" si="92"/>
        <v>0.1</v>
      </c>
      <c r="AY122" s="14">
        <f t="shared" si="93"/>
        <v>10.5</v>
      </c>
      <c r="GT122" s="91">
        <v>116</v>
      </c>
      <c r="GU122" s="14">
        <f t="shared" si="94"/>
        <v>8</v>
      </c>
      <c r="GV122" s="14">
        <f t="shared" si="95"/>
        <v>1606010</v>
      </c>
      <c r="GW122" s="14" t="str">
        <f t="shared" si="96"/>
        <v>神器2-5 : 8级</v>
      </c>
      <c r="GX122" s="14" t="s">
        <v>804</v>
      </c>
      <c r="GY122" s="14">
        <f t="shared" si="97"/>
        <v>11</v>
      </c>
      <c r="GZ122" s="14" t="str">
        <f t="shared" si="98"/>
        <v>神器2-5</v>
      </c>
      <c r="HA122" s="14">
        <f t="shared" si="99"/>
        <v>5</v>
      </c>
    </row>
    <row r="123" spans="38:209" ht="16.5" x14ac:dyDescent="0.2">
      <c r="AL123" s="87">
        <v>5</v>
      </c>
      <c r="AM123" s="87">
        <v>2</v>
      </c>
      <c r="AN123" s="87">
        <v>38</v>
      </c>
      <c r="AO123" s="144">
        <f t="shared" si="89"/>
        <v>4438</v>
      </c>
      <c r="AP123" s="144" t="s">
        <v>1247</v>
      </c>
      <c r="AQ123" s="144" t="str">
        <f t="shared" si="90"/>
        <v>神器本-5-困难-2  神器5-1</v>
      </c>
      <c r="AR123" s="87">
        <v>21</v>
      </c>
      <c r="AS123" s="87" t="s">
        <v>330</v>
      </c>
      <c r="AT123" s="87">
        <v>5000</v>
      </c>
      <c r="AU123" s="87">
        <v>1</v>
      </c>
      <c r="AV123" s="87">
        <v>3</v>
      </c>
      <c r="AW123" s="87">
        <f t="shared" si="91"/>
        <v>1</v>
      </c>
      <c r="AX123" s="14">
        <f t="shared" si="92"/>
        <v>1</v>
      </c>
      <c r="AY123" s="14">
        <f t="shared" si="93"/>
        <v>30</v>
      </c>
      <c r="GT123" s="91">
        <v>117</v>
      </c>
      <c r="GU123" s="14">
        <f t="shared" si="94"/>
        <v>8</v>
      </c>
      <c r="GV123" s="14">
        <f t="shared" si="95"/>
        <v>1606010</v>
      </c>
      <c r="GW123" s="14" t="str">
        <f t="shared" si="96"/>
        <v>神器2-5 : 21级</v>
      </c>
      <c r="GX123" s="14" t="s">
        <v>804</v>
      </c>
      <c r="GY123" s="14">
        <f t="shared" si="97"/>
        <v>12</v>
      </c>
      <c r="GZ123" s="14" t="str">
        <f t="shared" si="98"/>
        <v>神器2-5</v>
      </c>
      <c r="HA123" s="14">
        <f t="shared" si="99"/>
        <v>6</v>
      </c>
    </row>
    <row r="124" spans="38:209" ht="16.5" x14ac:dyDescent="0.2">
      <c r="AL124" s="87">
        <v>5</v>
      </c>
      <c r="AM124" s="87">
        <v>2</v>
      </c>
      <c r="AN124" s="87">
        <v>38</v>
      </c>
      <c r="AO124" s="144">
        <f t="shared" si="89"/>
        <v>4438</v>
      </c>
      <c r="AP124" s="144" t="s">
        <v>1247</v>
      </c>
      <c r="AQ124" s="144" t="str">
        <f t="shared" si="90"/>
        <v>神器本-5-困难-2  神器5-2</v>
      </c>
      <c r="AR124" s="87">
        <v>22</v>
      </c>
      <c r="AS124" s="87" t="s">
        <v>331</v>
      </c>
      <c r="AT124" s="87">
        <v>5000</v>
      </c>
      <c r="AU124" s="87">
        <v>1</v>
      </c>
      <c r="AV124" s="87">
        <v>3</v>
      </c>
      <c r="AW124" s="87">
        <f t="shared" si="91"/>
        <v>1</v>
      </c>
      <c r="AX124" s="14">
        <f t="shared" si="92"/>
        <v>1</v>
      </c>
      <c r="AY124" s="14">
        <f t="shared" si="93"/>
        <v>30</v>
      </c>
      <c r="GT124" s="91">
        <v>118</v>
      </c>
      <c r="GU124" s="14">
        <f t="shared" si="94"/>
        <v>8</v>
      </c>
      <c r="GV124" s="14">
        <f t="shared" si="95"/>
        <v>1606010</v>
      </c>
      <c r="GW124" s="14" t="str">
        <f t="shared" si="96"/>
        <v>神器2-5 : 22级</v>
      </c>
      <c r="GX124" s="14" t="s">
        <v>804</v>
      </c>
      <c r="GY124" s="14">
        <f t="shared" si="97"/>
        <v>13</v>
      </c>
      <c r="GZ124" s="14" t="str">
        <f t="shared" si="98"/>
        <v>神器2-5</v>
      </c>
      <c r="HA124" s="14">
        <f t="shared" si="99"/>
        <v>7</v>
      </c>
    </row>
    <row r="125" spans="38:209" ht="16.5" x14ac:dyDescent="0.2">
      <c r="AL125" s="87">
        <v>5</v>
      </c>
      <c r="AM125" s="87">
        <v>2</v>
      </c>
      <c r="AN125" s="87">
        <v>39</v>
      </c>
      <c r="AO125" s="144">
        <f t="shared" si="89"/>
        <v>4439</v>
      </c>
      <c r="AP125" s="144" t="s">
        <v>1247</v>
      </c>
      <c r="AQ125" s="144" t="str">
        <f t="shared" si="90"/>
        <v>神器本-5-困难-2  神器5-3</v>
      </c>
      <c r="AR125" s="87">
        <v>23</v>
      </c>
      <c r="AS125" s="87" t="s">
        <v>332</v>
      </c>
      <c r="AT125" s="87">
        <v>3500</v>
      </c>
      <c r="AU125" s="87">
        <v>1</v>
      </c>
      <c r="AV125" s="87">
        <v>2</v>
      </c>
      <c r="AW125" s="87">
        <f t="shared" si="91"/>
        <v>2</v>
      </c>
      <c r="AX125" s="14">
        <f t="shared" si="92"/>
        <v>0.52500000000000002</v>
      </c>
      <c r="AY125" s="14">
        <f t="shared" si="93"/>
        <v>47.25</v>
      </c>
      <c r="GT125" s="91">
        <v>119</v>
      </c>
      <c r="GU125" s="14">
        <f t="shared" si="94"/>
        <v>8</v>
      </c>
      <c r="GV125" s="14">
        <f t="shared" si="95"/>
        <v>1606010</v>
      </c>
      <c r="GW125" s="14" t="str">
        <f t="shared" si="96"/>
        <v>神器2-5 : 23级</v>
      </c>
      <c r="GX125" s="14" t="s">
        <v>804</v>
      </c>
      <c r="GY125" s="14">
        <f t="shared" si="97"/>
        <v>14</v>
      </c>
      <c r="GZ125" s="14" t="str">
        <f t="shared" si="98"/>
        <v>神器2-5</v>
      </c>
      <c r="HA125" s="14">
        <f t="shared" si="99"/>
        <v>7</v>
      </c>
    </row>
    <row r="126" spans="38:209" ht="16.5" x14ac:dyDescent="0.2">
      <c r="AL126" s="87">
        <v>5</v>
      </c>
      <c r="AM126" s="87">
        <v>2</v>
      </c>
      <c r="AN126" s="87">
        <v>39</v>
      </c>
      <c r="AO126" s="144">
        <f t="shared" si="89"/>
        <v>4439</v>
      </c>
      <c r="AP126" s="144" t="s">
        <v>1247</v>
      </c>
      <c r="AQ126" s="144" t="str">
        <f t="shared" si="90"/>
        <v>神器本-5-困难-2  神器5-4</v>
      </c>
      <c r="AR126" s="87">
        <v>24</v>
      </c>
      <c r="AS126" s="87" t="s">
        <v>333</v>
      </c>
      <c r="AT126" s="87">
        <v>3500</v>
      </c>
      <c r="AU126" s="87">
        <v>1</v>
      </c>
      <c r="AV126" s="87">
        <v>2</v>
      </c>
      <c r="AW126" s="87">
        <f t="shared" si="91"/>
        <v>2</v>
      </c>
      <c r="AX126" s="14">
        <f t="shared" si="92"/>
        <v>0.52500000000000002</v>
      </c>
      <c r="AY126" s="14">
        <f t="shared" si="93"/>
        <v>47.25</v>
      </c>
      <c r="GT126" s="91">
        <v>120</v>
      </c>
      <c r="GU126" s="14">
        <f t="shared" si="94"/>
        <v>8</v>
      </c>
      <c r="GV126" s="14">
        <f t="shared" si="95"/>
        <v>1606010</v>
      </c>
      <c r="GW126" s="14" t="str">
        <f t="shared" si="96"/>
        <v>神器2-5 : 24级</v>
      </c>
      <c r="GX126" s="14" t="s">
        <v>804</v>
      </c>
      <c r="GY126" s="14">
        <f t="shared" si="97"/>
        <v>15</v>
      </c>
      <c r="GZ126" s="14" t="str">
        <f t="shared" si="98"/>
        <v>神器2-5</v>
      </c>
      <c r="HA126" s="14">
        <f t="shared" si="99"/>
        <v>7</v>
      </c>
    </row>
    <row r="127" spans="38:209" ht="16.5" x14ac:dyDescent="0.2">
      <c r="AL127" s="87">
        <v>5</v>
      </c>
      <c r="AM127" s="87">
        <v>2</v>
      </c>
      <c r="AN127" s="87">
        <v>40</v>
      </c>
      <c r="AO127" s="144">
        <f t="shared" si="89"/>
        <v>4440</v>
      </c>
      <c r="AP127" s="144" t="s">
        <v>1238</v>
      </c>
      <c r="AQ127" s="144" t="str">
        <f t="shared" si="90"/>
        <v>神器本-5-困难-3  神器5-5</v>
      </c>
      <c r="AR127" s="87">
        <v>25</v>
      </c>
      <c r="AS127" s="87" t="s">
        <v>334</v>
      </c>
      <c r="AT127" s="87">
        <v>2000</v>
      </c>
      <c r="AU127" s="87">
        <v>1</v>
      </c>
      <c r="AV127" s="87">
        <v>1</v>
      </c>
      <c r="AW127" s="87">
        <f t="shared" si="91"/>
        <v>3</v>
      </c>
      <c r="AX127" s="14">
        <f t="shared" si="92"/>
        <v>0.2</v>
      </c>
      <c r="AY127" s="14">
        <f t="shared" si="93"/>
        <v>42</v>
      </c>
      <c r="GT127" s="91">
        <v>121</v>
      </c>
      <c r="GU127" s="14">
        <f t="shared" si="94"/>
        <v>9</v>
      </c>
      <c r="GV127" s="14">
        <f t="shared" si="95"/>
        <v>1606011</v>
      </c>
      <c r="GW127" s="14" t="str">
        <f t="shared" si="96"/>
        <v>神器3-1 : 25级</v>
      </c>
      <c r="GX127" s="14" t="s">
        <v>804</v>
      </c>
      <c r="GY127" s="14">
        <f t="shared" si="97"/>
        <v>1</v>
      </c>
      <c r="GZ127" s="14" t="str">
        <f t="shared" si="98"/>
        <v>神器3-1</v>
      </c>
      <c r="HA127" s="14">
        <f t="shared" si="99"/>
        <v>1</v>
      </c>
    </row>
    <row r="128" spans="38:209" ht="16.5" x14ac:dyDescent="0.2">
      <c r="AL128" s="87">
        <v>5</v>
      </c>
      <c r="AM128" s="87">
        <v>3</v>
      </c>
      <c r="AN128" s="87">
        <v>41</v>
      </c>
      <c r="AO128" s="144">
        <f t="shared" si="89"/>
        <v>4441</v>
      </c>
      <c r="AP128" s="144" t="s">
        <v>1250</v>
      </c>
      <c r="AQ128" s="144" t="str">
        <f t="shared" si="90"/>
        <v>神器本-5-噩梦-1  神器1-1</v>
      </c>
      <c r="AR128" s="87">
        <v>1</v>
      </c>
      <c r="AS128" s="87" t="s">
        <v>310</v>
      </c>
      <c r="AT128" s="87">
        <v>1500</v>
      </c>
      <c r="AU128" s="87">
        <v>1</v>
      </c>
      <c r="AV128" s="87">
        <v>1</v>
      </c>
      <c r="AW128" s="87">
        <f t="shared" si="91"/>
        <v>1</v>
      </c>
      <c r="AX128" s="14">
        <f t="shared" si="92"/>
        <v>0.15</v>
      </c>
      <c r="AY128" s="14">
        <f t="shared" si="93"/>
        <v>1.5</v>
      </c>
      <c r="GT128" s="91">
        <v>122</v>
      </c>
      <c r="GU128" s="14">
        <f t="shared" si="94"/>
        <v>9</v>
      </c>
      <c r="GV128" s="14">
        <f t="shared" si="95"/>
        <v>1606011</v>
      </c>
      <c r="GW128" s="14" t="str">
        <f t="shared" si="96"/>
        <v>神器3-1 : 1级</v>
      </c>
      <c r="GX128" s="14" t="s">
        <v>804</v>
      </c>
      <c r="GY128" s="14">
        <f t="shared" si="97"/>
        <v>2</v>
      </c>
      <c r="GZ128" s="14" t="str">
        <f t="shared" si="98"/>
        <v>神器3-1</v>
      </c>
      <c r="HA128" s="14">
        <f t="shared" si="99"/>
        <v>1</v>
      </c>
    </row>
    <row r="129" spans="38:209" ht="16.5" x14ac:dyDescent="0.2">
      <c r="AL129" s="87">
        <v>5</v>
      </c>
      <c r="AM129" s="87">
        <v>3</v>
      </c>
      <c r="AN129" s="87">
        <v>41</v>
      </c>
      <c r="AO129" s="144">
        <f t="shared" si="89"/>
        <v>4441</v>
      </c>
      <c r="AP129" s="144" t="s">
        <v>1250</v>
      </c>
      <c r="AQ129" s="144" t="str">
        <f t="shared" si="90"/>
        <v>神器本-5-噩梦-1  神器1-2</v>
      </c>
      <c r="AR129" s="87">
        <v>2</v>
      </c>
      <c r="AS129" s="87" t="s">
        <v>311</v>
      </c>
      <c r="AT129" s="87">
        <v>1500</v>
      </c>
      <c r="AU129" s="87">
        <v>1</v>
      </c>
      <c r="AV129" s="87">
        <v>1</v>
      </c>
      <c r="AW129" s="87">
        <f t="shared" si="91"/>
        <v>1</v>
      </c>
      <c r="AX129" s="14">
        <f t="shared" si="92"/>
        <v>0.15</v>
      </c>
      <c r="AY129" s="14">
        <f t="shared" si="93"/>
        <v>1.5</v>
      </c>
      <c r="GT129" s="91">
        <v>123</v>
      </c>
      <c r="GU129" s="14">
        <f t="shared" si="94"/>
        <v>9</v>
      </c>
      <c r="GV129" s="14">
        <f t="shared" si="95"/>
        <v>1606011</v>
      </c>
      <c r="GW129" s="14" t="str">
        <f t="shared" si="96"/>
        <v>神器3-1 : 2级</v>
      </c>
      <c r="GX129" s="14" t="s">
        <v>804</v>
      </c>
      <c r="GY129" s="14">
        <f t="shared" si="97"/>
        <v>3</v>
      </c>
      <c r="GZ129" s="14" t="str">
        <f t="shared" si="98"/>
        <v>神器3-1</v>
      </c>
      <c r="HA129" s="14">
        <f t="shared" si="99"/>
        <v>1</v>
      </c>
    </row>
    <row r="130" spans="38:209" ht="16.5" x14ac:dyDescent="0.2">
      <c r="AL130" s="87">
        <v>5</v>
      </c>
      <c r="AM130" s="87">
        <v>3</v>
      </c>
      <c r="AN130" s="87">
        <v>41</v>
      </c>
      <c r="AO130" s="144">
        <f t="shared" si="89"/>
        <v>4441</v>
      </c>
      <c r="AP130" s="144" t="s">
        <v>1250</v>
      </c>
      <c r="AQ130" s="144" t="str">
        <f t="shared" si="90"/>
        <v>神器本-5-噩梦-1  神器1-3</v>
      </c>
      <c r="AR130" s="87">
        <v>3</v>
      </c>
      <c r="AS130" s="87" t="s">
        <v>312</v>
      </c>
      <c r="AT130" s="87">
        <v>1000</v>
      </c>
      <c r="AU130" s="87">
        <v>1</v>
      </c>
      <c r="AV130" s="87">
        <v>1</v>
      </c>
      <c r="AW130" s="87">
        <f t="shared" si="91"/>
        <v>2</v>
      </c>
      <c r="AX130" s="14">
        <f t="shared" si="92"/>
        <v>0.1</v>
      </c>
      <c r="AY130" s="14">
        <f t="shared" si="93"/>
        <v>3</v>
      </c>
      <c r="GT130" s="91">
        <v>124</v>
      </c>
      <c r="GU130" s="14">
        <f t="shared" si="94"/>
        <v>9</v>
      </c>
      <c r="GV130" s="14">
        <f t="shared" si="95"/>
        <v>1606011</v>
      </c>
      <c r="GW130" s="14" t="str">
        <f t="shared" si="96"/>
        <v>神器3-1 : 3级</v>
      </c>
      <c r="GX130" s="14" t="s">
        <v>804</v>
      </c>
      <c r="GY130" s="14">
        <f t="shared" si="97"/>
        <v>4</v>
      </c>
      <c r="GZ130" s="14" t="str">
        <f t="shared" si="98"/>
        <v>神器3-1</v>
      </c>
      <c r="HA130" s="14">
        <f t="shared" si="99"/>
        <v>2</v>
      </c>
    </row>
    <row r="131" spans="38:209" ht="16.5" x14ac:dyDescent="0.2">
      <c r="AL131" s="87">
        <v>5</v>
      </c>
      <c r="AM131" s="87">
        <v>3</v>
      </c>
      <c r="AN131" s="87">
        <v>41</v>
      </c>
      <c r="AO131" s="144">
        <f t="shared" si="89"/>
        <v>4441</v>
      </c>
      <c r="AP131" s="144" t="s">
        <v>1250</v>
      </c>
      <c r="AQ131" s="144" t="str">
        <f t="shared" si="90"/>
        <v>神器本-5-噩梦-1  神器2-1</v>
      </c>
      <c r="AR131" s="87">
        <v>4</v>
      </c>
      <c r="AS131" s="87" t="s">
        <v>313</v>
      </c>
      <c r="AT131" s="87">
        <v>1500</v>
      </c>
      <c r="AU131" s="87">
        <v>1</v>
      </c>
      <c r="AV131" s="87">
        <v>1</v>
      </c>
      <c r="AW131" s="87">
        <f t="shared" si="91"/>
        <v>1</v>
      </c>
      <c r="AX131" s="14">
        <f t="shared" si="92"/>
        <v>0.15</v>
      </c>
      <c r="AY131" s="14">
        <f t="shared" si="93"/>
        <v>2.25</v>
      </c>
      <c r="GT131" s="91">
        <v>125</v>
      </c>
      <c r="GU131" s="14">
        <f t="shared" si="94"/>
        <v>9</v>
      </c>
      <c r="GV131" s="14">
        <f t="shared" si="95"/>
        <v>1606011</v>
      </c>
      <c r="GW131" s="14" t="str">
        <f t="shared" si="96"/>
        <v>神器3-1 : 4级</v>
      </c>
      <c r="GX131" s="14" t="s">
        <v>804</v>
      </c>
      <c r="GY131" s="14">
        <f t="shared" si="97"/>
        <v>5</v>
      </c>
      <c r="GZ131" s="14" t="str">
        <f t="shared" si="98"/>
        <v>神器3-1</v>
      </c>
      <c r="HA131" s="14">
        <f t="shared" si="99"/>
        <v>2</v>
      </c>
    </row>
    <row r="132" spans="38:209" ht="16.5" x14ac:dyDescent="0.2">
      <c r="AL132" s="87">
        <v>5</v>
      </c>
      <c r="AM132" s="87">
        <v>3</v>
      </c>
      <c r="AN132" s="87">
        <v>41</v>
      </c>
      <c r="AO132" s="144">
        <f t="shared" si="89"/>
        <v>4441</v>
      </c>
      <c r="AP132" s="144" t="s">
        <v>1250</v>
      </c>
      <c r="AQ132" s="144" t="str">
        <f t="shared" si="90"/>
        <v>神器本-5-噩梦-1  神器2-2</v>
      </c>
      <c r="AR132" s="87">
        <v>5</v>
      </c>
      <c r="AS132" s="87" t="s">
        <v>314</v>
      </c>
      <c r="AT132" s="87">
        <v>1500</v>
      </c>
      <c r="AU132" s="87">
        <v>1</v>
      </c>
      <c r="AV132" s="87">
        <v>1</v>
      </c>
      <c r="AW132" s="87">
        <f t="shared" si="91"/>
        <v>1</v>
      </c>
      <c r="AX132" s="14">
        <f t="shared" si="92"/>
        <v>0.15</v>
      </c>
      <c r="AY132" s="14">
        <f t="shared" si="93"/>
        <v>2.25</v>
      </c>
      <c r="GT132" s="91">
        <v>126</v>
      </c>
      <c r="GU132" s="14">
        <f t="shared" si="94"/>
        <v>9</v>
      </c>
      <c r="GV132" s="14">
        <f t="shared" si="95"/>
        <v>1606011</v>
      </c>
      <c r="GW132" s="14" t="str">
        <f t="shared" si="96"/>
        <v>神器3-1 : 5级</v>
      </c>
      <c r="GX132" s="14" t="s">
        <v>804</v>
      </c>
      <c r="GY132" s="14">
        <f t="shared" si="97"/>
        <v>6</v>
      </c>
      <c r="GZ132" s="14" t="str">
        <f t="shared" si="98"/>
        <v>神器3-1</v>
      </c>
      <c r="HA132" s="14">
        <f t="shared" si="99"/>
        <v>2</v>
      </c>
    </row>
    <row r="133" spans="38:209" ht="16.5" x14ac:dyDescent="0.2">
      <c r="AL133" s="87">
        <v>5</v>
      </c>
      <c r="AM133" s="87">
        <v>3</v>
      </c>
      <c r="AN133" s="87">
        <v>41</v>
      </c>
      <c r="AO133" s="144">
        <f t="shared" si="89"/>
        <v>4441</v>
      </c>
      <c r="AP133" s="144" t="s">
        <v>1250</v>
      </c>
      <c r="AQ133" s="144" t="str">
        <f t="shared" si="90"/>
        <v>神器本-5-噩梦-1  神器2-3</v>
      </c>
      <c r="AR133" s="87">
        <v>6</v>
      </c>
      <c r="AS133" s="87" t="s">
        <v>315</v>
      </c>
      <c r="AT133" s="87">
        <v>1000</v>
      </c>
      <c r="AU133" s="87">
        <v>1</v>
      </c>
      <c r="AV133" s="87">
        <v>1</v>
      </c>
      <c r="AW133" s="87">
        <f t="shared" si="91"/>
        <v>2</v>
      </c>
      <c r="AX133" s="14">
        <f t="shared" si="92"/>
        <v>0.1</v>
      </c>
      <c r="AY133" s="14">
        <f t="shared" si="93"/>
        <v>4.5</v>
      </c>
      <c r="GT133" s="91">
        <v>127</v>
      </c>
      <c r="GU133" s="14">
        <f t="shared" si="94"/>
        <v>9</v>
      </c>
      <c r="GV133" s="14">
        <f t="shared" si="95"/>
        <v>1606011</v>
      </c>
      <c r="GW133" s="14" t="str">
        <f t="shared" si="96"/>
        <v>神器3-1 : 6级</v>
      </c>
      <c r="GX133" s="14" t="s">
        <v>804</v>
      </c>
      <c r="GY133" s="14">
        <f t="shared" si="97"/>
        <v>7</v>
      </c>
      <c r="GZ133" s="14" t="str">
        <f t="shared" si="98"/>
        <v>神器3-1</v>
      </c>
      <c r="HA133" s="14">
        <f t="shared" si="99"/>
        <v>3</v>
      </c>
    </row>
    <row r="134" spans="38:209" ht="16.5" x14ac:dyDescent="0.2">
      <c r="AL134" s="87">
        <v>5</v>
      </c>
      <c r="AM134" s="87">
        <v>3</v>
      </c>
      <c r="AN134" s="87">
        <v>41</v>
      </c>
      <c r="AO134" s="144">
        <f t="shared" si="89"/>
        <v>4441</v>
      </c>
      <c r="AP134" s="144" t="s">
        <v>1250</v>
      </c>
      <c r="AQ134" s="144" t="str">
        <f t="shared" si="90"/>
        <v>神器本-5-噩梦-1  神器2-4</v>
      </c>
      <c r="AR134" s="87">
        <v>7</v>
      </c>
      <c r="AS134" s="87" t="s">
        <v>316</v>
      </c>
      <c r="AT134" s="87">
        <v>1000</v>
      </c>
      <c r="AU134" s="87">
        <v>1</v>
      </c>
      <c r="AV134" s="87">
        <v>1</v>
      </c>
      <c r="AW134" s="87">
        <f t="shared" si="91"/>
        <v>2</v>
      </c>
      <c r="AX134" s="14">
        <f t="shared" si="92"/>
        <v>0.1</v>
      </c>
      <c r="AY134" s="14">
        <f t="shared" si="93"/>
        <v>4.5</v>
      </c>
      <c r="GT134" s="91">
        <v>128</v>
      </c>
      <c r="GU134" s="14">
        <f t="shared" si="94"/>
        <v>9</v>
      </c>
      <c r="GV134" s="14">
        <f t="shared" si="95"/>
        <v>1606011</v>
      </c>
      <c r="GW134" s="14" t="str">
        <f t="shared" si="96"/>
        <v>神器3-1 : 7级</v>
      </c>
      <c r="GX134" s="14" t="s">
        <v>804</v>
      </c>
      <c r="GY134" s="14">
        <f t="shared" si="97"/>
        <v>8</v>
      </c>
      <c r="GZ134" s="14" t="str">
        <f t="shared" si="98"/>
        <v>神器3-1</v>
      </c>
      <c r="HA134" s="14">
        <f t="shared" si="99"/>
        <v>3</v>
      </c>
    </row>
    <row r="135" spans="38:209" ht="16.5" x14ac:dyDescent="0.2">
      <c r="AL135" s="87">
        <v>5</v>
      </c>
      <c r="AM135" s="87">
        <v>3</v>
      </c>
      <c r="AN135" s="87">
        <v>41</v>
      </c>
      <c r="AO135" s="144">
        <f t="shared" si="89"/>
        <v>4441</v>
      </c>
      <c r="AP135" s="144" t="s">
        <v>1250</v>
      </c>
      <c r="AQ135" s="144" t="str">
        <f t="shared" si="90"/>
        <v>神器本-5-噩梦-1  神器2-5</v>
      </c>
      <c r="AR135" s="87">
        <v>8</v>
      </c>
      <c r="AS135" s="87" t="s">
        <v>317</v>
      </c>
      <c r="AT135" s="87">
        <v>1000</v>
      </c>
      <c r="AU135" s="87">
        <v>1</v>
      </c>
      <c r="AV135" s="87">
        <v>1</v>
      </c>
      <c r="AW135" s="87">
        <f t="shared" si="91"/>
        <v>3</v>
      </c>
      <c r="AX135" s="14">
        <f t="shared" si="92"/>
        <v>0.1</v>
      </c>
      <c r="AY135" s="14">
        <f t="shared" si="93"/>
        <v>10.5</v>
      </c>
      <c r="GT135" s="91">
        <v>129</v>
      </c>
      <c r="GU135" s="14">
        <f t="shared" si="94"/>
        <v>9</v>
      </c>
      <c r="GV135" s="14">
        <f t="shared" si="95"/>
        <v>1606011</v>
      </c>
      <c r="GW135" s="14" t="str">
        <f t="shared" si="96"/>
        <v>神器3-1 : 8级</v>
      </c>
      <c r="GX135" s="14" t="s">
        <v>804</v>
      </c>
      <c r="GY135" s="14">
        <f t="shared" si="97"/>
        <v>9</v>
      </c>
      <c r="GZ135" s="14" t="str">
        <f t="shared" si="98"/>
        <v>神器3-1</v>
      </c>
      <c r="HA135" s="14">
        <f t="shared" si="99"/>
        <v>3</v>
      </c>
    </row>
    <row r="136" spans="38:209" ht="16.5" x14ac:dyDescent="0.2">
      <c r="AL136" s="87">
        <v>5</v>
      </c>
      <c r="AM136" s="87">
        <v>3</v>
      </c>
      <c r="AN136" s="87">
        <v>42</v>
      </c>
      <c r="AO136" s="144">
        <f t="shared" ref="AO136:AO199" si="100">4400+AN136</f>
        <v>4442</v>
      </c>
      <c r="AP136" s="144" t="s">
        <v>1251</v>
      </c>
      <c r="AQ136" s="144" t="str">
        <f t="shared" ref="AQ136:AQ199" si="101">AP136&amp;"  "&amp;AS136</f>
        <v>神器本-5-噩梦-2  神器5-1</v>
      </c>
      <c r="AR136" s="87">
        <v>21</v>
      </c>
      <c r="AS136" s="87" t="s">
        <v>330</v>
      </c>
      <c r="AT136" s="87">
        <v>5000</v>
      </c>
      <c r="AU136" s="87">
        <v>1</v>
      </c>
      <c r="AV136" s="87">
        <v>3</v>
      </c>
      <c r="AW136" s="87">
        <f t="shared" ref="AW136:AW199" si="102">INDEX($AH$7:$AH$48,AR136)</f>
        <v>1</v>
      </c>
      <c r="AX136" s="14">
        <f t="shared" ref="AX136:AX199" si="103">(AU136+AV136)/2*AT136/10000</f>
        <v>1</v>
      </c>
      <c r="AY136" s="14">
        <f t="shared" ref="AY136:AY199" si="104">(AU136+AV136)/2*AT136/10000*INDEX($AI$7:$AI$48,AR136)</f>
        <v>30</v>
      </c>
      <c r="GT136" s="91">
        <v>130</v>
      </c>
      <c r="GU136" s="14">
        <f t="shared" ref="GU136:GU199" si="105">MATCH(GT136-1,$R$7:$R$49,1)</f>
        <v>9</v>
      </c>
      <c r="GV136" s="14">
        <f t="shared" ref="GV136:GV199" si="106">INDEX($S$8:$S$49,GU136)</f>
        <v>1606011</v>
      </c>
      <c r="GW136" s="14" t="str">
        <f t="shared" ref="GW136:GW199" si="107">INDEX($T$8:$T$49,GU136)&amp;" : "&amp;AR136&amp;"级"</f>
        <v>神器3-1 : 21级</v>
      </c>
      <c r="GX136" s="14" t="s">
        <v>804</v>
      </c>
      <c r="GY136" s="14">
        <f t="shared" ref="GY136:GY199" si="108">GT136-INDEX($R$7:$R$49,GU136)</f>
        <v>10</v>
      </c>
      <c r="GZ136" s="14" t="str">
        <f t="shared" ref="GZ136:GZ199" si="109">INDEX($T$8:$T$49,GU136)</f>
        <v>神器3-1</v>
      </c>
      <c r="HA136" s="14">
        <f t="shared" ref="HA136:HA199" si="110">INDEX($K$8:$K$28,GY136)</f>
        <v>5</v>
      </c>
    </row>
    <row r="137" spans="38:209" ht="16.5" x14ac:dyDescent="0.2">
      <c r="AL137" s="87">
        <v>5</v>
      </c>
      <c r="AM137" s="87">
        <v>3</v>
      </c>
      <c r="AN137" s="87">
        <v>42</v>
      </c>
      <c r="AO137" s="144">
        <f t="shared" si="100"/>
        <v>4442</v>
      </c>
      <c r="AP137" s="144" t="s">
        <v>1251</v>
      </c>
      <c r="AQ137" s="144" t="str">
        <f t="shared" si="101"/>
        <v>神器本-5-噩梦-2  神器5-2</v>
      </c>
      <c r="AR137" s="87">
        <v>22</v>
      </c>
      <c r="AS137" s="87" t="s">
        <v>331</v>
      </c>
      <c r="AT137" s="87">
        <v>5000</v>
      </c>
      <c r="AU137" s="87">
        <v>1</v>
      </c>
      <c r="AV137" s="87">
        <v>3</v>
      </c>
      <c r="AW137" s="87">
        <f t="shared" si="102"/>
        <v>1</v>
      </c>
      <c r="AX137" s="14">
        <f t="shared" si="103"/>
        <v>1</v>
      </c>
      <c r="AY137" s="14">
        <f t="shared" si="104"/>
        <v>30</v>
      </c>
      <c r="GT137" s="91">
        <v>131</v>
      </c>
      <c r="GU137" s="14">
        <f t="shared" si="105"/>
        <v>9</v>
      </c>
      <c r="GV137" s="14">
        <f t="shared" si="106"/>
        <v>1606011</v>
      </c>
      <c r="GW137" s="14" t="str">
        <f t="shared" si="107"/>
        <v>神器3-1 : 22级</v>
      </c>
      <c r="GX137" s="14" t="s">
        <v>804</v>
      </c>
      <c r="GY137" s="14">
        <f t="shared" si="108"/>
        <v>11</v>
      </c>
      <c r="GZ137" s="14" t="str">
        <f t="shared" si="109"/>
        <v>神器3-1</v>
      </c>
      <c r="HA137" s="14">
        <f t="shared" si="110"/>
        <v>5</v>
      </c>
    </row>
    <row r="138" spans="38:209" ht="16.5" x14ac:dyDescent="0.2">
      <c r="AL138" s="87">
        <v>5</v>
      </c>
      <c r="AM138" s="87">
        <v>3</v>
      </c>
      <c r="AN138" s="87">
        <v>43</v>
      </c>
      <c r="AO138" s="144">
        <f t="shared" si="100"/>
        <v>4443</v>
      </c>
      <c r="AP138" s="144" t="s">
        <v>1251</v>
      </c>
      <c r="AQ138" s="144" t="str">
        <f t="shared" si="101"/>
        <v>神器本-5-噩梦-2  神器5-3</v>
      </c>
      <c r="AR138" s="87">
        <v>23</v>
      </c>
      <c r="AS138" s="87" t="s">
        <v>332</v>
      </c>
      <c r="AT138" s="87">
        <v>3500</v>
      </c>
      <c r="AU138" s="87">
        <v>1</v>
      </c>
      <c r="AV138" s="87">
        <v>2</v>
      </c>
      <c r="AW138" s="87">
        <f t="shared" si="102"/>
        <v>2</v>
      </c>
      <c r="AX138" s="14">
        <f t="shared" si="103"/>
        <v>0.52500000000000002</v>
      </c>
      <c r="AY138" s="14">
        <f t="shared" si="104"/>
        <v>47.25</v>
      </c>
      <c r="GT138" s="91">
        <v>132</v>
      </c>
      <c r="GU138" s="14">
        <f t="shared" si="105"/>
        <v>9</v>
      </c>
      <c r="GV138" s="14">
        <f t="shared" si="106"/>
        <v>1606011</v>
      </c>
      <c r="GW138" s="14" t="str">
        <f t="shared" si="107"/>
        <v>神器3-1 : 23级</v>
      </c>
      <c r="GX138" s="14" t="s">
        <v>804</v>
      </c>
      <c r="GY138" s="14">
        <f t="shared" si="108"/>
        <v>12</v>
      </c>
      <c r="GZ138" s="14" t="str">
        <f t="shared" si="109"/>
        <v>神器3-1</v>
      </c>
      <c r="HA138" s="14">
        <f t="shared" si="110"/>
        <v>6</v>
      </c>
    </row>
    <row r="139" spans="38:209" ht="16.5" x14ac:dyDescent="0.2">
      <c r="AL139" s="87">
        <v>5</v>
      </c>
      <c r="AM139" s="87">
        <v>3</v>
      </c>
      <c r="AN139" s="87">
        <v>43</v>
      </c>
      <c r="AO139" s="144">
        <f t="shared" si="100"/>
        <v>4443</v>
      </c>
      <c r="AP139" s="144" t="s">
        <v>1251</v>
      </c>
      <c r="AQ139" s="144" t="str">
        <f t="shared" si="101"/>
        <v>神器本-5-噩梦-2  神器5-4</v>
      </c>
      <c r="AR139" s="87">
        <v>24</v>
      </c>
      <c r="AS139" s="87" t="s">
        <v>333</v>
      </c>
      <c r="AT139" s="87">
        <v>3500</v>
      </c>
      <c r="AU139" s="87">
        <v>1</v>
      </c>
      <c r="AV139" s="87">
        <v>2</v>
      </c>
      <c r="AW139" s="87">
        <f t="shared" si="102"/>
        <v>2</v>
      </c>
      <c r="AX139" s="14">
        <f t="shared" si="103"/>
        <v>0.52500000000000002</v>
      </c>
      <c r="AY139" s="14">
        <f t="shared" si="104"/>
        <v>47.25</v>
      </c>
      <c r="GT139" s="91">
        <v>133</v>
      </c>
      <c r="GU139" s="14">
        <f t="shared" si="105"/>
        <v>9</v>
      </c>
      <c r="GV139" s="14">
        <f t="shared" si="106"/>
        <v>1606011</v>
      </c>
      <c r="GW139" s="14" t="str">
        <f t="shared" si="107"/>
        <v>神器3-1 : 24级</v>
      </c>
      <c r="GX139" s="14" t="s">
        <v>804</v>
      </c>
      <c r="GY139" s="14">
        <f t="shared" si="108"/>
        <v>13</v>
      </c>
      <c r="GZ139" s="14" t="str">
        <f t="shared" si="109"/>
        <v>神器3-1</v>
      </c>
      <c r="HA139" s="14">
        <f t="shared" si="110"/>
        <v>7</v>
      </c>
    </row>
    <row r="140" spans="38:209" ht="16.5" x14ac:dyDescent="0.2">
      <c r="AL140" s="87">
        <v>5</v>
      </c>
      <c r="AM140" s="87">
        <v>3</v>
      </c>
      <c r="AN140" s="87">
        <v>44</v>
      </c>
      <c r="AO140" s="144">
        <f t="shared" si="100"/>
        <v>4444</v>
      </c>
      <c r="AP140" s="144" t="s">
        <v>1252</v>
      </c>
      <c r="AQ140" s="144" t="str">
        <f t="shared" si="101"/>
        <v>神器本-5-噩梦-3  神器5-5</v>
      </c>
      <c r="AR140" s="87">
        <v>25</v>
      </c>
      <c r="AS140" s="87" t="s">
        <v>334</v>
      </c>
      <c r="AT140" s="87">
        <v>2000</v>
      </c>
      <c r="AU140" s="87">
        <v>1</v>
      </c>
      <c r="AV140" s="87">
        <v>1</v>
      </c>
      <c r="AW140" s="87">
        <f t="shared" si="102"/>
        <v>3</v>
      </c>
      <c r="AX140" s="14">
        <f t="shared" si="103"/>
        <v>0.2</v>
      </c>
      <c r="AY140" s="14">
        <f t="shared" si="104"/>
        <v>42</v>
      </c>
      <c r="GT140" s="91">
        <v>134</v>
      </c>
      <c r="GU140" s="14">
        <f t="shared" si="105"/>
        <v>9</v>
      </c>
      <c r="GV140" s="14">
        <f t="shared" si="106"/>
        <v>1606011</v>
      </c>
      <c r="GW140" s="14" t="str">
        <f t="shared" si="107"/>
        <v>神器3-1 : 25级</v>
      </c>
      <c r="GX140" s="14" t="s">
        <v>804</v>
      </c>
      <c r="GY140" s="14">
        <f t="shared" si="108"/>
        <v>14</v>
      </c>
      <c r="GZ140" s="14" t="str">
        <f t="shared" si="109"/>
        <v>神器3-1</v>
      </c>
      <c r="HA140" s="14">
        <f t="shared" si="110"/>
        <v>7</v>
      </c>
    </row>
    <row r="141" spans="38:209" ht="16.5" x14ac:dyDescent="0.2">
      <c r="AL141" s="87">
        <v>5</v>
      </c>
      <c r="AM141" s="87">
        <v>3</v>
      </c>
      <c r="AN141" s="87">
        <v>45</v>
      </c>
      <c r="AO141" s="144">
        <f t="shared" si="100"/>
        <v>4445</v>
      </c>
      <c r="AP141" s="144" t="s">
        <v>1253</v>
      </c>
      <c r="AQ141" s="144" t="str">
        <f t="shared" si="101"/>
        <v>神器本-5-噩梦-4  神器5-6</v>
      </c>
      <c r="AR141" s="87">
        <v>26</v>
      </c>
      <c r="AS141" s="87" t="s">
        <v>335</v>
      </c>
      <c r="AT141" s="87">
        <v>1000</v>
      </c>
      <c r="AU141" s="87">
        <v>1</v>
      </c>
      <c r="AV141" s="87">
        <v>1</v>
      </c>
      <c r="AW141" s="87">
        <f t="shared" si="102"/>
        <v>4</v>
      </c>
      <c r="AX141" s="14">
        <f t="shared" si="103"/>
        <v>0.1</v>
      </c>
      <c r="AY141" s="14">
        <f t="shared" si="104"/>
        <v>45</v>
      </c>
      <c r="GT141" s="91">
        <v>135</v>
      </c>
      <c r="GU141" s="14">
        <f t="shared" si="105"/>
        <v>9</v>
      </c>
      <c r="GV141" s="14">
        <f t="shared" si="106"/>
        <v>1606011</v>
      </c>
      <c r="GW141" s="14" t="str">
        <f t="shared" si="107"/>
        <v>神器3-1 : 26级</v>
      </c>
      <c r="GX141" s="14" t="s">
        <v>804</v>
      </c>
      <c r="GY141" s="14">
        <f t="shared" si="108"/>
        <v>15</v>
      </c>
      <c r="GZ141" s="14" t="str">
        <f t="shared" si="109"/>
        <v>神器3-1</v>
      </c>
      <c r="HA141" s="14">
        <f t="shared" si="110"/>
        <v>7</v>
      </c>
    </row>
    <row r="142" spans="38:209" ht="16.5" x14ac:dyDescent="0.2">
      <c r="AL142" s="87">
        <v>6</v>
      </c>
      <c r="AM142" s="87">
        <v>1</v>
      </c>
      <c r="AN142" s="87">
        <v>46</v>
      </c>
      <c r="AO142" s="144">
        <f t="shared" si="100"/>
        <v>4446</v>
      </c>
      <c r="AP142" s="144" t="s">
        <v>1254</v>
      </c>
      <c r="AQ142" s="144" t="str">
        <f t="shared" si="101"/>
        <v>神器本-6-普通-1  神器3-1</v>
      </c>
      <c r="AR142" s="87">
        <v>9</v>
      </c>
      <c r="AS142" s="87" t="s">
        <v>764</v>
      </c>
      <c r="AT142" s="87">
        <v>833</v>
      </c>
      <c r="AU142" s="87">
        <v>1</v>
      </c>
      <c r="AV142" s="87">
        <v>1</v>
      </c>
      <c r="AW142" s="87">
        <f t="shared" si="102"/>
        <v>1</v>
      </c>
      <c r="AX142" s="14">
        <f t="shared" si="103"/>
        <v>8.3299999999999999E-2</v>
      </c>
      <c r="AY142" s="14">
        <f t="shared" si="104"/>
        <v>1.6659999999999999</v>
      </c>
      <c r="GT142" s="91">
        <v>136</v>
      </c>
      <c r="GU142" s="14">
        <f t="shared" si="105"/>
        <v>9</v>
      </c>
      <c r="GV142" s="14">
        <f t="shared" si="106"/>
        <v>1606011</v>
      </c>
      <c r="GW142" s="14" t="str">
        <f t="shared" si="107"/>
        <v>神器3-1 : 9级</v>
      </c>
      <c r="GX142" s="14" t="s">
        <v>804</v>
      </c>
      <c r="GY142" s="14">
        <f t="shared" si="108"/>
        <v>16</v>
      </c>
      <c r="GZ142" s="14" t="str">
        <f t="shared" si="109"/>
        <v>神器3-1</v>
      </c>
      <c r="HA142" s="14">
        <f t="shared" si="110"/>
        <v>10</v>
      </c>
    </row>
    <row r="143" spans="38:209" ht="16.5" x14ac:dyDescent="0.2">
      <c r="AL143" s="87">
        <v>6</v>
      </c>
      <c r="AM143" s="87">
        <v>1</v>
      </c>
      <c r="AN143" s="87">
        <v>46</v>
      </c>
      <c r="AO143" s="144">
        <f t="shared" si="100"/>
        <v>4446</v>
      </c>
      <c r="AP143" s="144" t="s">
        <v>1254</v>
      </c>
      <c r="AQ143" s="144" t="str">
        <f t="shared" si="101"/>
        <v>神器本-6-普通-1  神器3-2</v>
      </c>
      <c r="AR143" s="87">
        <v>10</v>
      </c>
      <c r="AS143" s="87" t="s">
        <v>319</v>
      </c>
      <c r="AT143" s="87">
        <v>833</v>
      </c>
      <c r="AU143" s="87">
        <v>1</v>
      </c>
      <c r="AV143" s="87">
        <v>1</v>
      </c>
      <c r="AW143" s="87">
        <f t="shared" si="102"/>
        <v>1</v>
      </c>
      <c r="AX143" s="14">
        <f t="shared" si="103"/>
        <v>8.3299999999999999E-2</v>
      </c>
      <c r="AY143" s="14">
        <f t="shared" si="104"/>
        <v>1.6659999999999999</v>
      </c>
      <c r="GT143" s="91">
        <v>137</v>
      </c>
      <c r="GU143" s="14">
        <f t="shared" si="105"/>
        <v>9</v>
      </c>
      <c r="GV143" s="14">
        <f t="shared" si="106"/>
        <v>1606011</v>
      </c>
      <c r="GW143" s="14" t="str">
        <f t="shared" si="107"/>
        <v>神器3-1 : 10级</v>
      </c>
      <c r="GX143" s="14" t="s">
        <v>804</v>
      </c>
      <c r="GY143" s="14">
        <f t="shared" si="108"/>
        <v>17</v>
      </c>
      <c r="GZ143" s="14" t="str">
        <f t="shared" si="109"/>
        <v>神器3-1</v>
      </c>
      <c r="HA143" s="14">
        <f t="shared" si="110"/>
        <v>10</v>
      </c>
    </row>
    <row r="144" spans="38:209" ht="16.5" x14ac:dyDescent="0.2">
      <c r="AL144" s="87">
        <v>6</v>
      </c>
      <c r="AM144" s="87">
        <v>1</v>
      </c>
      <c r="AN144" s="87">
        <v>46</v>
      </c>
      <c r="AO144" s="144">
        <f t="shared" si="100"/>
        <v>4446</v>
      </c>
      <c r="AP144" s="144" t="s">
        <v>1254</v>
      </c>
      <c r="AQ144" s="144" t="str">
        <f t="shared" si="101"/>
        <v>神器本-6-普通-1  神器3-3</v>
      </c>
      <c r="AR144" s="87">
        <v>11</v>
      </c>
      <c r="AS144" s="87" t="s">
        <v>320</v>
      </c>
      <c r="AT144" s="87">
        <v>500</v>
      </c>
      <c r="AU144" s="87">
        <v>1</v>
      </c>
      <c r="AV144" s="87">
        <v>1</v>
      </c>
      <c r="AW144" s="87">
        <f t="shared" si="102"/>
        <v>2</v>
      </c>
      <c r="AX144" s="14">
        <f t="shared" si="103"/>
        <v>0.05</v>
      </c>
      <c r="AY144" s="14">
        <f t="shared" si="104"/>
        <v>3</v>
      </c>
      <c r="GT144" s="91">
        <v>138</v>
      </c>
      <c r="GU144" s="14">
        <f t="shared" si="105"/>
        <v>9</v>
      </c>
      <c r="GV144" s="14">
        <f t="shared" si="106"/>
        <v>1606011</v>
      </c>
      <c r="GW144" s="14" t="str">
        <f t="shared" si="107"/>
        <v>神器3-1 : 11级</v>
      </c>
      <c r="GX144" s="14" t="s">
        <v>804</v>
      </c>
      <c r="GY144" s="14">
        <f t="shared" si="108"/>
        <v>18</v>
      </c>
      <c r="GZ144" s="14" t="str">
        <f t="shared" si="109"/>
        <v>神器3-1</v>
      </c>
      <c r="HA144" s="14">
        <f t="shared" si="110"/>
        <v>10</v>
      </c>
    </row>
    <row r="145" spans="38:209" ht="16.5" x14ac:dyDescent="0.2">
      <c r="AL145" s="87">
        <v>6</v>
      </c>
      <c r="AM145" s="87">
        <v>1</v>
      </c>
      <c r="AN145" s="87">
        <v>46</v>
      </c>
      <c r="AO145" s="144">
        <f t="shared" si="100"/>
        <v>4446</v>
      </c>
      <c r="AP145" s="144" t="s">
        <v>1254</v>
      </c>
      <c r="AQ145" s="144" t="str">
        <f t="shared" si="101"/>
        <v>神器本-6-普通-1  神器3-4</v>
      </c>
      <c r="AR145" s="87">
        <v>12</v>
      </c>
      <c r="AS145" s="87" t="s">
        <v>321</v>
      </c>
      <c r="AT145" s="87">
        <v>500</v>
      </c>
      <c r="AU145" s="87">
        <v>1</v>
      </c>
      <c r="AV145" s="87">
        <v>1</v>
      </c>
      <c r="AW145" s="87">
        <f t="shared" si="102"/>
        <v>2</v>
      </c>
      <c r="AX145" s="14">
        <f t="shared" si="103"/>
        <v>0.05</v>
      </c>
      <c r="AY145" s="14">
        <f t="shared" si="104"/>
        <v>3</v>
      </c>
      <c r="GT145" s="91">
        <v>139</v>
      </c>
      <c r="GU145" s="14">
        <f t="shared" si="105"/>
        <v>10</v>
      </c>
      <c r="GV145" s="14">
        <f t="shared" si="106"/>
        <v>1606012</v>
      </c>
      <c r="GW145" s="14" t="str">
        <f t="shared" si="107"/>
        <v>神器3-2 : 12级</v>
      </c>
      <c r="GX145" s="14" t="s">
        <v>804</v>
      </c>
      <c r="GY145" s="14">
        <f t="shared" si="108"/>
        <v>1</v>
      </c>
      <c r="GZ145" s="14" t="str">
        <f t="shared" si="109"/>
        <v>神器3-2</v>
      </c>
      <c r="HA145" s="14">
        <f t="shared" si="110"/>
        <v>1</v>
      </c>
    </row>
    <row r="146" spans="38:209" ht="16.5" x14ac:dyDescent="0.2">
      <c r="AL146" s="87">
        <v>6</v>
      </c>
      <c r="AM146" s="87">
        <v>1</v>
      </c>
      <c r="AN146" s="87">
        <v>46</v>
      </c>
      <c r="AO146" s="144">
        <f t="shared" si="100"/>
        <v>4446</v>
      </c>
      <c r="AP146" s="144" t="s">
        <v>1254</v>
      </c>
      <c r="AQ146" s="144" t="str">
        <f t="shared" si="101"/>
        <v>神器本-6-普通-1  神器3-5</v>
      </c>
      <c r="AR146" s="87">
        <v>13</v>
      </c>
      <c r="AS146" s="87" t="s">
        <v>322</v>
      </c>
      <c r="AT146" s="87">
        <v>500</v>
      </c>
      <c r="AU146" s="87">
        <v>1</v>
      </c>
      <c r="AV146" s="87">
        <v>1</v>
      </c>
      <c r="AW146" s="87">
        <f t="shared" si="102"/>
        <v>3</v>
      </c>
      <c r="AX146" s="14">
        <f t="shared" si="103"/>
        <v>0.05</v>
      </c>
      <c r="AY146" s="14">
        <f t="shared" si="104"/>
        <v>7</v>
      </c>
      <c r="GT146" s="91">
        <v>140</v>
      </c>
      <c r="GU146" s="14">
        <f t="shared" si="105"/>
        <v>10</v>
      </c>
      <c r="GV146" s="14">
        <f t="shared" si="106"/>
        <v>1606012</v>
      </c>
      <c r="GW146" s="14" t="str">
        <f t="shared" si="107"/>
        <v>神器3-2 : 13级</v>
      </c>
      <c r="GX146" s="14" t="s">
        <v>804</v>
      </c>
      <c r="GY146" s="14">
        <f t="shared" si="108"/>
        <v>2</v>
      </c>
      <c r="GZ146" s="14" t="str">
        <f t="shared" si="109"/>
        <v>神器3-2</v>
      </c>
      <c r="HA146" s="14">
        <f t="shared" si="110"/>
        <v>1</v>
      </c>
    </row>
    <row r="147" spans="38:209" ht="16.5" x14ac:dyDescent="0.2">
      <c r="AL147" s="87">
        <v>6</v>
      </c>
      <c r="AM147" s="87">
        <v>1</v>
      </c>
      <c r="AN147" s="87">
        <v>46</v>
      </c>
      <c r="AO147" s="144">
        <f t="shared" si="100"/>
        <v>4446</v>
      </c>
      <c r="AP147" s="144" t="s">
        <v>1254</v>
      </c>
      <c r="AQ147" s="144" t="str">
        <f t="shared" si="101"/>
        <v>神器本-6-普通-1  神器3-6</v>
      </c>
      <c r="AR147" s="87">
        <v>14</v>
      </c>
      <c r="AS147" s="87" t="s">
        <v>323</v>
      </c>
      <c r="AT147" s="87">
        <v>170</v>
      </c>
      <c r="AU147" s="87">
        <v>1</v>
      </c>
      <c r="AV147" s="87">
        <v>1</v>
      </c>
      <c r="AW147" s="87">
        <f t="shared" si="102"/>
        <v>4</v>
      </c>
      <c r="AX147" s="14">
        <f t="shared" si="103"/>
        <v>1.7000000000000001E-2</v>
      </c>
      <c r="AY147" s="14">
        <f t="shared" si="104"/>
        <v>5.1000000000000005</v>
      </c>
      <c r="GT147" s="91">
        <v>141</v>
      </c>
      <c r="GU147" s="14">
        <f t="shared" si="105"/>
        <v>10</v>
      </c>
      <c r="GV147" s="14">
        <f t="shared" si="106"/>
        <v>1606012</v>
      </c>
      <c r="GW147" s="14" t="str">
        <f t="shared" si="107"/>
        <v>神器3-2 : 14级</v>
      </c>
      <c r="GX147" s="14" t="s">
        <v>804</v>
      </c>
      <c r="GY147" s="14">
        <f t="shared" si="108"/>
        <v>3</v>
      </c>
      <c r="GZ147" s="14" t="str">
        <f t="shared" si="109"/>
        <v>神器3-2</v>
      </c>
      <c r="HA147" s="14">
        <f t="shared" si="110"/>
        <v>1</v>
      </c>
    </row>
    <row r="148" spans="38:209" ht="16.5" x14ac:dyDescent="0.2">
      <c r="AL148" s="87">
        <v>6</v>
      </c>
      <c r="AM148" s="87">
        <v>1</v>
      </c>
      <c r="AN148" s="87">
        <v>46</v>
      </c>
      <c r="AO148" s="144">
        <f t="shared" si="100"/>
        <v>4446</v>
      </c>
      <c r="AP148" s="144" t="s">
        <v>1254</v>
      </c>
      <c r="AQ148" s="144" t="str">
        <f t="shared" si="101"/>
        <v>神器本-6-普通-1  神器4-1</v>
      </c>
      <c r="AR148" s="87">
        <v>15</v>
      </c>
      <c r="AS148" s="87" t="s">
        <v>324</v>
      </c>
      <c r="AT148" s="87">
        <v>833</v>
      </c>
      <c r="AU148" s="87">
        <v>1</v>
      </c>
      <c r="AV148" s="87">
        <v>1</v>
      </c>
      <c r="AW148" s="87">
        <f t="shared" si="102"/>
        <v>1</v>
      </c>
      <c r="AX148" s="14">
        <f t="shared" si="103"/>
        <v>8.3299999999999999E-2</v>
      </c>
      <c r="AY148" s="14">
        <f t="shared" si="104"/>
        <v>2.0825</v>
      </c>
      <c r="GT148" s="91">
        <v>142</v>
      </c>
      <c r="GU148" s="14">
        <f t="shared" si="105"/>
        <v>10</v>
      </c>
      <c r="GV148" s="14">
        <f t="shared" si="106"/>
        <v>1606012</v>
      </c>
      <c r="GW148" s="14" t="str">
        <f t="shared" si="107"/>
        <v>神器3-2 : 15级</v>
      </c>
      <c r="GX148" s="14" t="s">
        <v>804</v>
      </c>
      <c r="GY148" s="14">
        <f t="shared" si="108"/>
        <v>4</v>
      </c>
      <c r="GZ148" s="14" t="str">
        <f t="shared" si="109"/>
        <v>神器3-2</v>
      </c>
      <c r="HA148" s="14">
        <f t="shared" si="110"/>
        <v>2</v>
      </c>
    </row>
    <row r="149" spans="38:209" ht="16.5" x14ac:dyDescent="0.2">
      <c r="AL149" s="87">
        <v>6</v>
      </c>
      <c r="AM149" s="87">
        <v>1</v>
      </c>
      <c r="AN149" s="87">
        <v>46</v>
      </c>
      <c r="AO149" s="144">
        <f t="shared" si="100"/>
        <v>4446</v>
      </c>
      <c r="AP149" s="144" t="s">
        <v>1254</v>
      </c>
      <c r="AQ149" s="144" t="str">
        <f t="shared" si="101"/>
        <v>神器本-6-普通-1  神器4-2</v>
      </c>
      <c r="AR149" s="87">
        <v>16</v>
      </c>
      <c r="AS149" s="87" t="s">
        <v>325</v>
      </c>
      <c r="AT149" s="87">
        <v>833</v>
      </c>
      <c r="AU149" s="87">
        <v>1</v>
      </c>
      <c r="AV149" s="87">
        <v>1</v>
      </c>
      <c r="AW149" s="87">
        <f t="shared" si="102"/>
        <v>1</v>
      </c>
      <c r="AX149" s="14">
        <f t="shared" si="103"/>
        <v>8.3299999999999999E-2</v>
      </c>
      <c r="AY149" s="14">
        <f t="shared" si="104"/>
        <v>2.0825</v>
      </c>
      <c r="GT149" s="91">
        <v>143</v>
      </c>
      <c r="GU149" s="14">
        <f t="shared" si="105"/>
        <v>10</v>
      </c>
      <c r="GV149" s="14">
        <f t="shared" si="106"/>
        <v>1606012</v>
      </c>
      <c r="GW149" s="14" t="str">
        <f t="shared" si="107"/>
        <v>神器3-2 : 16级</v>
      </c>
      <c r="GX149" s="14" t="s">
        <v>804</v>
      </c>
      <c r="GY149" s="14">
        <f t="shared" si="108"/>
        <v>5</v>
      </c>
      <c r="GZ149" s="14" t="str">
        <f t="shared" si="109"/>
        <v>神器3-2</v>
      </c>
      <c r="HA149" s="14">
        <f t="shared" si="110"/>
        <v>2</v>
      </c>
    </row>
    <row r="150" spans="38:209" ht="16.5" x14ac:dyDescent="0.2">
      <c r="AL150" s="87">
        <v>6</v>
      </c>
      <c r="AM150" s="87">
        <v>1</v>
      </c>
      <c r="AN150" s="87">
        <v>46</v>
      </c>
      <c r="AO150" s="144">
        <f t="shared" si="100"/>
        <v>4446</v>
      </c>
      <c r="AP150" s="144" t="s">
        <v>1254</v>
      </c>
      <c r="AQ150" s="144" t="str">
        <f t="shared" si="101"/>
        <v>神器本-6-普通-1  神器4-3</v>
      </c>
      <c r="AR150" s="87">
        <v>17</v>
      </c>
      <c r="AS150" s="87" t="s">
        <v>326</v>
      </c>
      <c r="AT150" s="87">
        <v>500</v>
      </c>
      <c r="AU150" s="87">
        <v>1</v>
      </c>
      <c r="AV150" s="87">
        <v>1</v>
      </c>
      <c r="AW150" s="87">
        <f t="shared" si="102"/>
        <v>2</v>
      </c>
      <c r="AX150" s="14">
        <f t="shared" si="103"/>
        <v>0.05</v>
      </c>
      <c r="AY150" s="14">
        <f t="shared" si="104"/>
        <v>3.75</v>
      </c>
      <c r="GT150" s="91">
        <v>144</v>
      </c>
      <c r="GU150" s="14">
        <f t="shared" si="105"/>
        <v>10</v>
      </c>
      <c r="GV150" s="14">
        <f t="shared" si="106"/>
        <v>1606012</v>
      </c>
      <c r="GW150" s="14" t="str">
        <f t="shared" si="107"/>
        <v>神器3-2 : 17级</v>
      </c>
      <c r="GX150" s="14" t="s">
        <v>804</v>
      </c>
      <c r="GY150" s="14">
        <f t="shared" si="108"/>
        <v>6</v>
      </c>
      <c r="GZ150" s="14" t="str">
        <f t="shared" si="109"/>
        <v>神器3-2</v>
      </c>
      <c r="HA150" s="14">
        <f t="shared" si="110"/>
        <v>2</v>
      </c>
    </row>
    <row r="151" spans="38:209" ht="16.5" x14ac:dyDescent="0.2">
      <c r="AL151" s="87">
        <v>6</v>
      </c>
      <c r="AM151" s="87">
        <v>1</v>
      </c>
      <c r="AN151" s="87">
        <v>46</v>
      </c>
      <c r="AO151" s="144">
        <f t="shared" si="100"/>
        <v>4446</v>
      </c>
      <c r="AP151" s="144" t="s">
        <v>1254</v>
      </c>
      <c r="AQ151" s="144" t="str">
        <f t="shared" si="101"/>
        <v>神器本-6-普通-1  神器4-4</v>
      </c>
      <c r="AR151" s="87">
        <v>18</v>
      </c>
      <c r="AS151" s="87" t="s">
        <v>327</v>
      </c>
      <c r="AT151" s="87">
        <v>500</v>
      </c>
      <c r="AU151" s="87">
        <v>1</v>
      </c>
      <c r="AV151" s="87">
        <v>1</v>
      </c>
      <c r="AW151" s="87">
        <f t="shared" si="102"/>
        <v>2</v>
      </c>
      <c r="AX151" s="14">
        <f t="shared" si="103"/>
        <v>0.05</v>
      </c>
      <c r="AY151" s="14">
        <f t="shared" si="104"/>
        <v>3.75</v>
      </c>
      <c r="GT151" s="91">
        <v>145</v>
      </c>
      <c r="GU151" s="14">
        <f t="shared" si="105"/>
        <v>10</v>
      </c>
      <c r="GV151" s="14">
        <f t="shared" si="106"/>
        <v>1606012</v>
      </c>
      <c r="GW151" s="14" t="str">
        <f t="shared" si="107"/>
        <v>神器3-2 : 18级</v>
      </c>
      <c r="GX151" s="14" t="s">
        <v>804</v>
      </c>
      <c r="GY151" s="14">
        <f t="shared" si="108"/>
        <v>7</v>
      </c>
      <c r="GZ151" s="14" t="str">
        <f t="shared" si="109"/>
        <v>神器3-2</v>
      </c>
      <c r="HA151" s="14">
        <f t="shared" si="110"/>
        <v>3</v>
      </c>
    </row>
    <row r="152" spans="38:209" ht="16.5" x14ac:dyDescent="0.2">
      <c r="AL152" s="87">
        <v>6</v>
      </c>
      <c r="AM152" s="87">
        <v>1</v>
      </c>
      <c r="AN152" s="87">
        <v>46</v>
      </c>
      <c r="AO152" s="144">
        <f t="shared" si="100"/>
        <v>4446</v>
      </c>
      <c r="AP152" s="144" t="s">
        <v>1254</v>
      </c>
      <c r="AQ152" s="144" t="str">
        <f t="shared" si="101"/>
        <v>神器本-6-普通-1  神器4-5</v>
      </c>
      <c r="AR152" s="87">
        <v>19</v>
      </c>
      <c r="AS152" s="87" t="s">
        <v>328</v>
      </c>
      <c r="AT152" s="87">
        <v>500</v>
      </c>
      <c r="AU152" s="87">
        <v>1</v>
      </c>
      <c r="AV152" s="87">
        <v>1</v>
      </c>
      <c r="AW152" s="87">
        <f t="shared" si="102"/>
        <v>3</v>
      </c>
      <c r="AX152" s="14">
        <f t="shared" si="103"/>
        <v>0.05</v>
      </c>
      <c r="AY152" s="14">
        <f t="shared" si="104"/>
        <v>8.75</v>
      </c>
      <c r="GT152" s="91">
        <v>146</v>
      </c>
      <c r="GU152" s="14">
        <f t="shared" si="105"/>
        <v>10</v>
      </c>
      <c r="GV152" s="14">
        <f t="shared" si="106"/>
        <v>1606012</v>
      </c>
      <c r="GW152" s="14" t="str">
        <f t="shared" si="107"/>
        <v>神器3-2 : 19级</v>
      </c>
      <c r="GX152" s="14" t="s">
        <v>804</v>
      </c>
      <c r="GY152" s="14">
        <f t="shared" si="108"/>
        <v>8</v>
      </c>
      <c r="GZ152" s="14" t="str">
        <f t="shared" si="109"/>
        <v>神器3-2</v>
      </c>
      <c r="HA152" s="14">
        <f t="shared" si="110"/>
        <v>3</v>
      </c>
    </row>
    <row r="153" spans="38:209" ht="16.5" x14ac:dyDescent="0.2">
      <c r="AL153" s="87">
        <v>6</v>
      </c>
      <c r="AM153" s="87">
        <v>1</v>
      </c>
      <c r="AN153" s="87">
        <v>46</v>
      </c>
      <c r="AO153" s="144">
        <f t="shared" si="100"/>
        <v>4446</v>
      </c>
      <c r="AP153" s="144" t="s">
        <v>1254</v>
      </c>
      <c r="AQ153" s="144" t="str">
        <f t="shared" si="101"/>
        <v>神器本-6-普通-1  神器4-6</v>
      </c>
      <c r="AR153" s="87">
        <v>20</v>
      </c>
      <c r="AS153" s="87" t="s">
        <v>329</v>
      </c>
      <c r="AT153" s="87">
        <v>166</v>
      </c>
      <c r="AU153" s="87">
        <v>1</v>
      </c>
      <c r="AV153" s="87">
        <v>1</v>
      </c>
      <c r="AW153" s="87">
        <f t="shared" si="102"/>
        <v>4</v>
      </c>
      <c r="AX153" s="14">
        <f t="shared" si="103"/>
        <v>1.66E-2</v>
      </c>
      <c r="AY153" s="14">
        <f t="shared" si="104"/>
        <v>6.2249999999999996</v>
      </c>
      <c r="GT153" s="91">
        <v>147</v>
      </c>
      <c r="GU153" s="14">
        <f t="shared" si="105"/>
        <v>10</v>
      </c>
      <c r="GV153" s="14">
        <f t="shared" si="106"/>
        <v>1606012</v>
      </c>
      <c r="GW153" s="14" t="str">
        <f t="shared" si="107"/>
        <v>神器3-2 : 20级</v>
      </c>
      <c r="GX153" s="14" t="s">
        <v>804</v>
      </c>
      <c r="GY153" s="14">
        <f t="shared" si="108"/>
        <v>9</v>
      </c>
      <c r="GZ153" s="14" t="str">
        <f t="shared" si="109"/>
        <v>神器3-2</v>
      </c>
      <c r="HA153" s="14">
        <f t="shared" si="110"/>
        <v>3</v>
      </c>
    </row>
    <row r="154" spans="38:209" ht="16.5" x14ac:dyDescent="0.2">
      <c r="AL154" s="87">
        <v>6</v>
      </c>
      <c r="AM154" s="87">
        <v>1</v>
      </c>
      <c r="AN154" s="87">
        <v>46</v>
      </c>
      <c r="AO154" s="144">
        <f t="shared" si="100"/>
        <v>4446</v>
      </c>
      <c r="AP154" s="144" t="s">
        <v>1254</v>
      </c>
      <c r="AQ154" s="144" t="str">
        <f t="shared" si="101"/>
        <v>神器本-6-普通-1  神器5-1</v>
      </c>
      <c r="AR154" s="87">
        <v>21</v>
      </c>
      <c r="AS154" s="87" t="s">
        <v>330</v>
      </c>
      <c r="AT154" s="87">
        <v>833</v>
      </c>
      <c r="AU154" s="87">
        <v>1</v>
      </c>
      <c r="AV154" s="87">
        <v>1</v>
      </c>
      <c r="AW154" s="87">
        <f t="shared" si="102"/>
        <v>1</v>
      </c>
      <c r="AX154" s="14">
        <f t="shared" si="103"/>
        <v>8.3299999999999999E-2</v>
      </c>
      <c r="AY154" s="14">
        <f t="shared" si="104"/>
        <v>2.4990000000000001</v>
      </c>
      <c r="GT154" s="91">
        <v>148</v>
      </c>
      <c r="GU154" s="14">
        <f t="shared" si="105"/>
        <v>10</v>
      </c>
      <c r="GV154" s="14">
        <f t="shared" si="106"/>
        <v>1606012</v>
      </c>
      <c r="GW154" s="14" t="str">
        <f t="shared" si="107"/>
        <v>神器3-2 : 21级</v>
      </c>
      <c r="GX154" s="14" t="s">
        <v>804</v>
      </c>
      <c r="GY154" s="14">
        <f t="shared" si="108"/>
        <v>10</v>
      </c>
      <c r="GZ154" s="14" t="str">
        <f t="shared" si="109"/>
        <v>神器3-2</v>
      </c>
      <c r="HA154" s="14">
        <f t="shared" si="110"/>
        <v>5</v>
      </c>
    </row>
    <row r="155" spans="38:209" ht="16.5" x14ac:dyDescent="0.2">
      <c r="AL155" s="87">
        <v>6</v>
      </c>
      <c r="AM155" s="87">
        <v>1</v>
      </c>
      <c r="AN155" s="87">
        <v>46</v>
      </c>
      <c r="AO155" s="144">
        <f t="shared" si="100"/>
        <v>4446</v>
      </c>
      <c r="AP155" s="144" t="s">
        <v>1254</v>
      </c>
      <c r="AQ155" s="144" t="str">
        <f t="shared" si="101"/>
        <v>神器本-6-普通-1  神器5-2</v>
      </c>
      <c r="AR155" s="87">
        <v>22</v>
      </c>
      <c r="AS155" s="87" t="s">
        <v>331</v>
      </c>
      <c r="AT155" s="87">
        <v>833</v>
      </c>
      <c r="AU155" s="87">
        <v>1</v>
      </c>
      <c r="AV155" s="87">
        <v>1</v>
      </c>
      <c r="AW155" s="87">
        <f t="shared" si="102"/>
        <v>1</v>
      </c>
      <c r="AX155" s="14">
        <f t="shared" si="103"/>
        <v>8.3299999999999999E-2</v>
      </c>
      <c r="AY155" s="14">
        <f t="shared" si="104"/>
        <v>2.4990000000000001</v>
      </c>
      <c r="GT155" s="91">
        <v>149</v>
      </c>
      <c r="GU155" s="14">
        <f t="shared" si="105"/>
        <v>10</v>
      </c>
      <c r="GV155" s="14">
        <f t="shared" si="106"/>
        <v>1606012</v>
      </c>
      <c r="GW155" s="14" t="str">
        <f t="shared" si="107"/>
        <v>神器3-2 : 22级</v>
      </c>
      <c r="GX155" s="14" t="s">
        <v>804</v>
      </c>
      <c r="GY155" s="14">
        <f t="shared" si="108"/>
        <v>11</v>
      </c>
      <c r="GZ155" s="14" t="str">
        <f t="shared" si="109"/>
        <v>神器3-2</v>
      </c>
      <c r="HA155" s="14">
        <f t="shared" si="110"/>
        <v>5</v>
      </c>
    </row>
    <row r="156" spans="38:209" ht="16.5" x14ac:dyDescent="0.2">
      <c r="AL156" s="87">
        <v>6</v>
      </c>
      <c r="AM156" s="87">
        <v>1</v>
      </c>
      <c r="AN156" s="87">
        <v>46</v>
      </c>
      <c r="AO156" s="144">
        <f t="shared" si="100"/>
        <v>4446</v>
      </c>
      <c r="AP156" s="144" t="s">
        <v>1254</v>
      </c>
      <c r="AQ156" s="144" t="str">
        <f t="shared" si="101"/>
        <v>神器本-6-普通-1  神器5-3</v>
      </c>
      <c r="AR156" s="87">
        <v>23</v>
      </c>
      <c r="AS156" s="87" t="s">
        <v>332</v>
      </c>
      <c r="AT156" s="87">
        <v>500</v>
      </c>
      <c r="AU156" s="87">
        <v>1</v>
      </c>
      <c r="AV156" s="87">
        <v>1</v>
      </c>
      <c r="AW156" s="87">
        <f t="shared" si="102"/>
        <v>2</v>
      </c>
      <c r="AX156" s="14">
        <f t="shared" si="103"/>
        <v>0.05</v>
      </c>
      <c r="AY156" s="14">
        <f t="shared" si="104"/>
        <v>4.5</v>
      </c>
      <c r="GT156" s="91">
        <v>150</v>
      </c>
      <c r="GU156" s="14">
        <f t="shared" si="105"/>
        <v>10</v>
      </c>
      <c r="GV156" s="14">
        <f t="shared" si="106"/>
        <v>1606012</v>
      </c>
      <c r="GW156" s="14" t="str">
        <f t="shared" si="107"/>
        <v>神器3-2 : 23级</v>
      </c>
      <c r="GX156" s="14" t="s">
        <v>804</v>
      </c>
      <c r="GY156" s="14">
        <f t="shared" si="108"/>
        <v>12</v>
      </c>
      <c r="GZ156" s="14" t="str">
        <f t="shared" si="109"/>
        <v>神器3-2</v>
      </c>
      <c r="HA156" s="14">
        <f t="shared" si="110"/>
        <v>6</v>
      </c>
    </row>
    <row r="157" spans="38:209" ht="16.5" x14ac:dyDescent="0.2">
      <c r="AL157" s="87">
        <v>6</v>
      </c>
      <c r="AM157" s="87">
        <v>1</v>
      </c>
      <c r="AN157" s="87">
        <v>46</v>
      </c>
      <c r="AO157" s="144">
        <f t="shared" si="100"/>
        <v>4446</v>
      </c>
      <c r="AP157" s="144" t="s">
        <v>1254</v>
      </c>
      <c r="AQ157" s="144" t="str">
        <f t="shared" si="101"/>
        <v>神器本-6-普通-1  神器5-4</v>
      </c>
      <c r="AR157" s="87">
        <v>24</v>
      </c>
      <c r="AS157" s="87" t="s">
        <v>333</v>
      </c>
      <c r="AT157" s="87">
        <v>500</v>
      </c>
      <c r="AU157" s="87">
        <v>1</v>
      </c>
      <c r="AV157" s="87">
        <v>1</v>
      </c>
      <c r="AW157" s="87">
        <f t="shared" si="102"/>
        <v>2</v>
      </c>
      <c r="AX157" s="14">
        <f t="shared" si="103"/>
        <v>0.05</v>
      </c>
      <c r="AY157" s="14">
        <f t="shared" si="104"/>
        <v>4.5</v>
      </c>
      <c r="GT157" s="91">
        <v>151</v>
      </c>
      <c r="GU157" s="14">
        <f t="shared" si="105"/>
        <v>10</v>
      </c>
      <c r="GV157" s="14">
        <f t="shared" si="106"/>
        <v>1606012</v>
      </c>
      <c r="GW157" s="14" t="str">
        <f t="shared" si="107"/>
        <v>神器3-2 : 24级</v>
      </c>
      <c r="GX157" s="14" t="s">
        <v>804</v>
      </c>
      <c r="GY157" s="14">
        <f t="shared" si="108"/>
        <v>13</v>
      </c>
      <c r="GZ157" s="14" t="str">
        <f t="shared" si="109"/>
        <v>神器3-2</v>
      </c>
      <c r="HA157" s="14">
        <f t="shared" si="110"/>
        <v>7</v>
      </c>
    </row>
    <row r="158" spans="38:209" ht="16.5" x14ac:dyDescent="0.2">
      <c r="AL158" s="87">
        <v>6</v>
      </c>
      <c r="AM158" s="87">
        <v>1</v>
      </c>
      <c r="AN158" s="87">
        <v>46</v>
      </c>
      <c r="AO158" s="144">
        <f t="shared" si="100"/>
        <v>4446</v>
      </c>
      <c r="AP158" s="144" t="s">
        <v>1254</v>
      </c>
      <c r="AQ158" s="144" t="str">
        <f t="shared" si="101"/>
        <v>神器本-6-普通-1  神器5-5</v>
      </c>
      <c r="AR158" s="87">
        <v>25</v>
      </c>
      <c r="AS158" s="87" t="s">
        <v>334</v>
      </c>
      <c r="AT158" s="87">
        <v>500</v>
      </c>
      <c r="AU158" s="87">
        <v>1</v>
      </c>
      <c r="AV158" s="87">
        <v>1</v>
      </c>
      <c r="AW158" s="87">
        <f t="shared" si="102"/>
        <v>3</v>
      </c>
      <c r="AX158" s="14">
        <f t="shared" si="103"/>
        <v>0.05</v>
      </c>
      <c r="AY158" s="14">
        <f t="shared" si="104"/>
        <v>10.5</v>
      </c>
      <c r="GT158" s="91">
        <v>152</v>
      </c>
      <c r="GU158" s="14">
        <f t="shared" si="105"/>
        <v>10</v>
      </c>
      <c r="GV158" s="14">
        <f t="shared" si="106"/>
        <v>1606012</v>
      </c>
      <c r="GW158" s="14" t="str">
        <f t="shared" si="107"/>
        <v>神器3-2 : 25级</v>
      </c>
      <c r="GX158" s="14" t="s">
        <v>804</v>
      </c>
      <c r="GY158" s="14">
        <f t="shared" si="108"/>
        <v>14</v>
      </c>
      <c r="GZ158" s="14" t="str">
        <f t="shared" si="109"/>
        <v>神器3-2</v>
      </c>
      <c r="HA158" s="14">
        <f t="shared" si="110"/>
        <v>7</v>
      </c>
    </row>
    <row r="159" spans="38:209" ht="16.5" x14ac:dyDescent="0.2">
      <c r="AL159" s="87">
        <v>6</v>
      </c>
      <c r="AM159" s="87">
        <v>1</v>
      </c>
      <c r="AN159" s="87">
        <v>46</v>
      </c>
      <c r="AO159" s="144">
        <f t="shared" si="100"/>
        <v>4446</v>
      </c>
      <c r="AP159" s="144" t="s">
        <v>1254</v>
      </c>
      <c r="AQ159" s="144" t="str">
        <f t="shared" si="101"/>
        <v>神器本-6-普通-1  神器5-6</v>
      </c>
      <c r="AR159" s="87">
        <v>26</v>
      </c>
      <c r="AS159" s="87" t="s">
        <v>335</v>
      </c>
      <c r="AT159" s="87">
        <v>166</v>
      </c>
      <c r="AU159" s="87">
        <v>1</v>
      </c>
      <c r="AV159" s="87">
        <v>1</v>
      </c>
      <c r="AW159" s="87">
        <f t="shared" si="102"/>
        <v>4</v>
      </c>
      <c r="AX159" s="14">
        <f t="shared" si="103"/>
        <v>1.66E-2</v>
      </c>
      <c r="AY159" s="14">
        <f t="shared" si="104"/>
        <v>7.47</v>
      </c>
      <c r="GT159" s="91">
        <v>153</v>
      </c>
      <c r="GU159" s="14">
        <f t="shared" si="105"/>
        <v>10</v>
      </c>
      <c r="GV159" s="14">
        <f t="shared" si="106"/>
        <v>1606012</v>
      </c>
      <c r="GW159" s="14" t="str">
        <f t="shared" si="107"/>
        <v>神器3-2 : 26级</v>
      </c>
      <c r="GX159" s="14" t="s">
        <v>804</v>
      </c>
      <c r="GY159" s="14">
        <f t="shared" si="108"/>
        <v>15</v>
      </c>
      <c r="GZ159" s="14" t="str">
        <f t="shared" si="109"/>
        <v>神器3-2</v>
      </c>
      <c r="HA159" s="14">
        <f t="shared" si="110"/>
        <v>7</v>
      </c>
    </row>
    <row r="160" spans="38:209" ht="16.5" x14ac:dyDescent="0.2">
      <c r="AL160" s="87">
        <v>6</v>
      </c>
      <c r="AM160" s="87">
        <v>1</v>
      </c>
      <c r="AN160" s="87">
        <v>47</v>
      </c>
      <c r="AO160" s="144">
        <f t="shared" si="100"/>
        <v>4447</v>
      </c>
      <c r="AP160" s="144" t="s">
        <v>1255</v>
      </c>
      <c r="AQ160" s="144" t="str">
        <f t="shared" si="101"/>
        <v>神器本-6-普通-2  神器6-1</v>
      </c>
      <c r="AR160" s="87">
        <v>27</v>
      </c>
      <c r="AS160" s="87" t="s">
        <v>765</v>
      </c>
      <c r="AT160" s="87">
        <v>2000</v>
      </c>
      <c r="AU160" s="87">
        <v>1</v>
      </c>
      <c r="AV160" s="87">
        <v>2</v>
      </c>
      <c r="AW160" s="87">
        <f t="shared" si="102"/>
        <v>2</v>
      </c>
      <c r="AX160" s="14">
        <f t="shared" si="103"/>
        <v>0.3</v>
      </c>
      <c r="AY160" s="14">
        <f t="shared" si="104"/>
        <v>36</v>
      </c>
      <c r="GT160" s="91">
        <v>154</v>
      </c>
      <c r="GU160" s="14">
        <f t="shared" si="105"/>
        <v>10</v>
      </c>
      <c r="GV160" s="14">
        <f t="shared" si="106"/>
        <v>1606012</v>
      </c>
      <c r="GW160" s="14" t="str">
        <f t="shared" si="107"/>
        <v>神器3-2 : 27级</v>
      </c>
      <c r="GX160" s="14" t="s">
        <v>804</v>
      </c>
      <c r="GY160" s="14">
        <f t="shared" si="108"/>
        <v>16</v>
      </c>
      <c r="GZ160" s="14" t="str">
        <f t="shared" si="109"/>
        <v>神器3-2</v>
      </c>
      <c r="HA160" s="14">
        <f t="shared" si="110"/>
        <v>10</v>
      </c>
    </row>
    <row r="161" spans="38:209" ht="16.5" x14ac:dyDescent="0.2">
      <c r="AL161" s="87">
        <v>6</v>
      </c>
      <c r="AM161" s="87">
        <v>1</v>
      </c>
      <c r="AN161" s="87">
        <v>47</v>
      </c>
      <c r="AO161" s="144">
        <f t="shared" si="100"/>
        <v>4447</v>
      </c>
      <c r="AP161" s="144" t="s">
        <v>1255</v>
      </c>
      <c r="AQ161" s="144" t="str">
        <f t="shared" si="101"/>
        <v>神器本-6-普通-2  神器6-2</v>
      </c>
      <c r="AR161" s="87">
        <v>28</v>
      </c>
      <c r="AS161" s="87" t="s">
        <v>766</v>
      </c>
      <c r="AT161" s="87">
        <v>2000</v>
      </c>
      <c r="AU161" s="87">
        <v>1</v>
      </c>
      <c r="AV161" s="87">
        <v>2</v>
      </c>
      <c r="AW161" s="87">
        <f t="shared" si="102"/>
        <v>2</v>
      </c>
      <c r="AX161" s="14">
        <f t="shared" si="103"/>
        <v>0.3</v>
      </c>
      <c r="AY161" s="14">
        <f t="shared" si="104"/>
        <v>36</v>
      </c>
      <c r="GT161" s="91">
        <v>155</v>
      </c>
      <c r="GU161" s="14">
        <f t="shared" si="105"/>
        <v>10</v>
      </c>
      <c r="GV161" s="14">
        <f t="shared" si="106"/>
        <v>1606012</v>
      </c>
      <c r="GW161" s="14" t="str">
        <f t="shared" si="107"/>
        <v>神器3-2 : 28级</v>
      </c>
      <c r="GX161" s="14" t="s">
        <v>804</v>
      </c>
      <c r="GY161" s="14">
        <f t="shared" si="108"/>
        <v>17</v>
      </c>
      <c r="GZ161" s="14" t="str">
        <f t="shared" si="109"/>
        <v>神器3-2</v>
      </c>
      <c r="HA161" s="14">
        <f t="shared" si="110"/>
        <v>10</v>
      </c>
    </row>
    <row r="162" spans="38:209" ht="16.5" x14ac:dyDescent="0.2">
      <c r="AL162" s="87">
        <v>6</v>
      </c>
      <c r="AM162" s="87">
        <v>1</v>
      </c>
      <c r="AN162" s="87">
        <v>47</v>
      </c>
      <c r="AO162" s="144">
        <f t="shared" si="100"/>
        <v>4447</v>
      </c>
      <c r="AP162" s="144" t="s">
        <v>1255</v>
      </c>
      <c r="AQ162" s="144" t="str">
        <f t="shared" si="101"/>
        <v>神器本-6-普通-2  神器6-3</v>
      </c>
      <c r="AR162" s="87">
        <v>29</v>
      </c>
      <c r="AS162" s="87" t="s">
        <v>767</v>
      </c>
      <c r="AT162" s="87">
        <v>2000</v>
      </c>
      <c r="AU162" s="87">
        <v>1</v>
      </c>
      <c r="AV162" s="87">
        <v>2</v>
      </c>
      <c r="AW162" s="87">
        <f t="shared" si="102"/>
        <v>2</v>
      </c>
      <c r="AX162" s="14">
        <f t="shared" si="103"/>
        <v>0.3</v>
      </c>
      <c r="AY162" s="14">
        <f t="shared" si="104"/>
        <v>36</v>
      </c>
      <c r="GT162" s="91">
        <v>156</v>
      </c>
      <c r="GU162" s="14">
        <f t="shared" si="105"/>
        <v>10</v>
      </c>
      <c r="GV162" s="14">
        <f t="shared" si="106"/>
        <v>1606012</v>
      </c>
      <c r="GW162" s="14" t="str">
        <f t="shared" si="107"/>
        <v>神器3-2 : 29级</v>
      </c>
      <c r="GX162" s="14" t="s">
        <v>804</v>
      </c>
      <c r="GY162" s="14">
        <f t="shared" si="108"/>
        <v>18</v>
      </c>
      <c r="GZ162" s="14" t="str">
        <f t="shared" si="109"/>
        <v>神器3-2</v>
      </c>
      <c r="HA162" s="14">
        <f t="shared" si="110"/>
        <v>10</v>
      </c>
    </row>
    <row r="163" spans="38:209" ht="16.5" x14ac:dyDescent="0.2">
      <c r="AL163" s="87">
        <v>6</v>
      </c>
      <c r="AM163" s="87">
        <v>2</v>
      </c>
      <c r="AN163" s="87">
        <v>48</v>
      </c>
      <c r="AO163" s="144">
        <f t="shared" si="100"/>
        <v>4448</v>
      </c>
      <c r="AP163" s="144" t="s">
        <v>1248</v>
      </c>
      <c r="AQ163" s="144" t="str">
        <f t="shared" si="101"/>
        <v>神器本-6-困难-1  神器3-1</v>
      </c>
      <c r="AR163" s="87">
        <v>9</v>
      </c>
      <c r="AS163" s="87" t="s">
        <v>764</v>
      </c>
      <c r="AT163" s="87">
        <v>833</v>
      </c>
      <c r="AU163" s="87">
        <v>1</v>
      </c>
      <c r="AV163" s="87">
        <v>1</v>
      </c>
      <c r="AW163" s="87">
        <f t="shared" si="102"/>
        <v>1</v>
      </c>
      <c r="AX163" s="14">
        <f t="shared" si="103"/>
        <v>8.3299999999999999E-2</v>
      </c>
      <c r="AY163" s="14">
        <f t="shared" si="104"/>
        <v>1.6659999999999999</v>
      </c>
      <c r="GT163" s="91">
        <v>157</v>
      </c>
      <c r="GU163" s="14">
        <f t="shared" si="105"/>
        <v>11</v>
      </c>
      <c r="GV163" s="14">
        <f t="shared" si="106"/>
        <v>1606013</v>
      </c>
      <c r="GW163" s="14" t="str">
        <f t="shared" si="107"/>
        <v>神器3-3 : 9级</v>
      </c>
      <c r="GX163" s="14" t="s">
        <v>804</v>
      </c>
      <c r="GY163" s="14">
        <f t="shared" si="108"/>
        <v>1</v>
      </c>
      <c r="GZ163" s="14" t="str">
        <f t="shared" si="109"/>
        <v>神器3-3</v>
      </c>
      <c r="HA163" s="14">
        <f t="shared" si="110"/>
        <v>1</v>
      </c>
    </row>
    <row r="164" spans="38:209" ht="16.5" x14ac:dyDescent="0.2">
      <c r="AL164" s="87">
        <v>6</v>
      </c>
      <c r="AM164" s="87">
        <v>2</v>
      </c>
      <c r="AN164" s="87">
        <v>48</v>
      </c>
      <c r="AO164" s="144">
        <f t="shared" si="100"/>
        <v>4448</v>
      </c>
      <c r="AP164" s="144" t="s">
        <v>1248</v>
      </c>
      <c r="AQ164" s="144" t="str">
        <f t="shared" si="101"/>
        <v>神器本-6-困难-1  神器3-2</v>
      </c>
      <c r="AR164" s="87">
        <v>10</v>
      </c>
      <c r="AS164" s="87" t="s">
        <v>319</v>
      </c>
      <c r="AT164" s="87">
        <v>833</v>
      </c>
      <c r="AU164" s="87">
        <v>1</v>
      </c>
      <c r="AV164" s="87">
        <v>1</v>
      </c>
      <c r="AW164" s="87">
        <f t="shared" si="102"/>
        <v>1</v>
      </c>
      <c r="AX164" s="14">
        <f t="shared" si="103"/>
        <v>8.3299999999999999E-2</v>
      </c>
      <c r="AY164" s="14">
        <f t="shared" si="104"/>
        <v>1.6659999999999999</v>
      </c>
      <c r="GT164" s="91">
        <v>158</v>
      </c>
      <c r="GU164" s="14">
        <f t="shared" si="105"/>
        <v>11</v>
      </c>
      <c r="GV164" s="14">
        <f t="shared" si="106"/>
        <v>1606013</v>
      </c>
      <c r="GW164" s="14" t="str">
        <f t="shared" si="107"/>
        <v>神器3-3 : 10级</v>
      </c>
      <c r="GX164" s="14" t="s">
        <v>804</v>
      </c>
      <c r="GY164" s="14">
        <f t="shared" si="108"/>
        <v>2</v>
      </c>
      <c r="GZ164" s="14" t="str">
        <f t="shared" si="109"/>
        <v>神器3-3</v>
      </c>
      <c r="HA164" s="14">
        <f t="shared" si="110"/>
        <v>1</v>
      </c>
    </row>
    <row r="165" spans="38:209" ht="16.5" x14ac:dyDescent="0.2">
      <c r="AL165" s="87">
        <v>6</v>
      </c>
      <c r="AM165" s="87">
        <v>2</v>
      </c>
      <c r="AN165" s="87">
        <v>48</v>
      </c>
      <c r="AO165" s="144">
        <f t="shared" si="100"/>
        <v>4448</v>
      </c>
      <c r="AP165" s="144" t="s">
        <v>1248</v>
      </c>
      <c r="AQ165" s="144" t="str">
        <f t="shared" si="101"/>
        <v>神器本-6-困难-1  神器3-3</v>
      </c>
      <c r="AR165" s="87">
        <v>11</v>
      </c>
      <c r="AS165" s="87" t="s">
        <v>320</v>
      </c>
      <c r="AT165" s="87">
        <v>500</v>
      </c>
      <c r="AU165" s="87">
        <v>1</v>
      </c>
      <c r="AV165" s="87">
        <v>1</v>
      </c>
      <c r="AW165" s="87">
        <f t="shared" si="102"/>
        <v>2</v>
      </c>
      <c r="AX165" s="14">
        <f t="shared" si="103"/>
        <v>0.05</v>
      </c>
      <c r="AY165" s="14">
        <f t="shared" si="104"/>
        <v>3</v>
      </c>
      <c r="GT165" s="91">
        <v>159</v>
      </c>
      <c r="GU165" s="14">
        <f t="shared" si="105"/>
        <v>11</v>
      </c>
      <c r="GV165" s="14">
        <f t="shared" si="106"/>
        <v>1606013</v>
      </c>
      <c r="GW165" s="14" t="str">
        <f t="shared" si="107"/>
        <v>神器3-3 : 11级</v>
      </c>
      <c r="GX165" s="14" t="s">
        <v>804</v>
      </c>
      <c r="GY165" s="14">
        <f t="shared" si="108"/>
        <v>3</v>
      </c>
      <c r="GZ165" s="14" t="str">
        <f t="shared" si="109"/>
        <v>神器3-3</v>
      </c>
      <c r="HA165" s="14">
        <f t="shared" si="110"/>
        <v>1</v>
      </c>
    </row>
    <row r="166" spans="38:209" ht="16.5" x14ac:dyDescent="0.2">
      <c r="AL166" s="87">
        <v>6</v>
      </c>
      <c r="AM166" s="87">
        <v>2</v>
      </c>
      <c r="AN166" s="87">
        <v>48</v>
      </c>
      <c r="AO166" s="144">
        <f t="shared" si="100"/>
        <v>4448</v>
      </c>
      <c r="AP166" s="144" t="s">
        <v>1248</v>
      </c>
      <c r="AQ166" s="144" t="str">
        <f t="shared" si="101"/>
        <v>神器本-6-困难-1  神器3-4</v>
      </c>
      <c r="AR166" s="87">
        <v>12</v>
      </c>
      <c r="AS166" s="87" t="s">
        <v>321</v>
      </c>
      <c r="AT166" s="87">
        <v>500</v>
      </c>
      <c r="AU166" s="87">
        <v>1</v>
      </c>
      <c r="AV166" s="87">
        <v>1</v>
      </c>
      <c r="AW166" s="87">
        <f t="shared" si="102"/>
        <v>2</v>
      </c>
      <c r="AX166" s="14">
        <f t="shared" si="103"/>
        <v>0.05</v>
      </c>
      <c r="AY166" s="14">
        <f t="shared" si="104"/>
        <v>3</v>
      </c>
      <c r="GT166" s="91">
        <v>160</v>
      </c>
      <c r="GU166" s="14">
        <f t="shared" si="105"/>
        <v>11</v>
      </c>
      <c r="GV166" s="14">
        <f t="shared" si="106"/>
        <v>1606013</v>
      </c>
      <c r="GW166" s="14" t="str">
        <f t="shared" si="107"/>
        <v>神器3-3 : 12级</v>
      </c>
      <c r="GX166" s="14" t="s">
        <v>804</v>
      </c>
      <c r="GY166" s="14">
        <f t="shared" si="108"/>
        <v>4</v>
      </c>
      <c r="GZ166" s="14" t="str">
        <f t="shared" si="109"/>
        <v>神器3-3</v>
      </c>
      <c r="HA166" s="14">
        <f t="shared" si="110"/>
        <v>2</v>
      </c>
    </row>
    <row r="167" spans="38:209" ht="16.5" x14ac:dyDescent="0.2">
      <c r="AL167" s="87">
        <v>6</v>
      </c>
      <c r="AM167" s="87">
        <v>2</v>
      </c>
      <c r="AN167" s="87">
        <v>48</v>
      </c>
      <c r="AO167" s="144">
        <f t="shared" si="100"/>
        <v>4448</v>
      </c>
      <c r="AP167" s="144" t="s">
        <v>1248</v>
      </c>
      <c r="AQ167" s="144" t="str">
        <f t="shared" si="101"/>
        <v>神器本-6-困难-1  神器3-5</v>
      </c>
      <c r="AR167" s="87">
        <v>13</v>
      </c>
      <c r="AS167" s="87" t="s">
        <v>322</v>
      </c>
      <c r="AT167" s="87">
        <v>500</v>
      </c>
      <c r="AU167" s="87">
        <v>1</v>
      </c>
      <c r="AV167" s="87">
        <v>1</v>
      </c>
      <c r="AW167" s="87">
        <f t="shared" si="102"/>
        <v>3</v>
      </c>
      <c r="AX167" s="14">
        <f t="shared" si="103"/>
        <v>0.05</v>
      </c>
      <c r="AY167" s="14">
        <f t="shared" si="104"/>
        <v>7</v>
      </c>
      <c r="GT167" s="91">
        <v>161</v>
      </c>
      <c r="GU167" s="14">
        <f t="shared" si="105"/>
        <v>11</v>
      </c>
      <c r="GV167" s="14">
        <f t="shared" si="106"/>
        <v>1606013</v>
      </c>
      <c r="GW167" s="14" t="str">
        <f t="shared" si="107"/>
        <v>神器3-3 : 13级</v>
      </c>
      <c r="GX167" s="14" t="s">
        <v>804</v>
      </c>
      <c r="GY167" s="14">
        <f t="shared" si="108"/>
        <v>5</v>
      </c>
      <c r="GZ167" s="14" t="str">
        <f t="shared" si="109"/>
        <v>神器3-3</v>
      </c>
      <c r="HA167" s="14">
        <f t="shared" si="110"/>
        <v>2</v>
      </c>
    </row>
    <row r="168" spans="38:209" ht="16.5" x14ac:dyDescent="0.2">
      <c r="AL168" s="87">
        <v>6</v>
      </c>
      <c r="AM168" s="87">
        <v>2</v>
      </c>
      <c r="AN168" s="87">
        <v>48</v>
      </c>
      <c r="AO168" s="144">
        <f t="shared" si="100"/>
        <v>4448</v>
      </c>
      <c r="AP168" s="144" t="s">
        <v>1248</v>
      </c>
      <c r="AQ168" s="144" t="str">
        <f t="shared" si="101"/>
        <v>神器本-6-困难-1  神器3-6</v>
      </c>
      <c r="AR168" s="87">
        <v>14</v>
      </c>
      <c r="AS168" s="87" t="s">
        <v>323</v>
      </c>
      <c r="AT168" s="87">
        <v>170</v>
      </c>
      <c r="AU168" s="87">
        <v>1</v>
      </c>
      <c r="AV168" s="87">
        <v>1</v>
      </c>
      <c r="AW168" s="87">
        <f t="shared" si="102"/>
        <v>4</v>
      </c>
      <c r="AX168" s="14">
        <f t="shared" si="103"/>
        <v>1.7000000000000001E-2</v>
      </c>
      <c r="AY168" s="14">
        <f t="shared" si="104"/>
        <v>5.1000000000000005</v>
      </c>
      <c r="GT168" s="91">
        <v>162</v>
      </c>
      <c r="GU168" s="14">
        <f t="shared" si="105"/>
        <v>11</v>
      </c>
      <c r="GV168" s="14">
        <f t="shared" si="106"/>
        <v>1606013</v>
      </c>
      <c r="GW168" s="14" t="str">
        <f t="shared" si="107"/>
        <v>神器3-3 : 14级</v>
      </c>
      <c r="GX168" s="14" t="s">
        <v>804</v>
      </c>
      <c r="GY168" s="14">
        <f t="shared" si="108"/>
        <v>6</v>
      </c>
      <c r="GZ168" s="14" t="str">
        <f t="shared" si="109"/>
        <v>神器3-3</v>
      </c>
      <c r="HA168" s="14">
        <f t="shared" si="110"/>
        <v>2</v>
      </c>
    </row>
    <row r="169" spans="38:209" ht="16.5" x14ac:dyDescent="0.2">
      <c r="AL169" s="87">
        <v>6</v>
      </c>
      <c r="AM169" s="87">
        <v>2</v>
      </c>
      <c r="AN169" s="87">
        <v>48</v>
      </c>
      <c r="AO169" s="144">
        <f t="shared" si="100"/>
        <v>4448</v>
      </c>
      <c r="AP169" s="144" t="s">
        <v>1248</v>
      </c>
      <c r="AQ169" s="144" t="str">
        <f t="shared" si="101"/>
        <v>神器本-6-困难-1  神器4-1</v>
      </c>
      <c r="AR169" s="87">
        <v>15</v>
      </c>
      <c r="AS169" s="87" t="s">
        <v>324</v>
      </c>
      <c r="AT169" s="87">
        <v>833</v>
      </c>
      <c r="AU169" s="87">
        <v>1</v>
      </c>
      <c r="AV169" s="87">
        <v>1</v>
      </c>
      <c r="AW169" s="87">
        <f t="shared" si="102"/>
        <v>1</v>
      </c>
      <c r="AX169" s="14">
        <f t="shared" si="103"/>
        <v>8.3299999999999999E-2</v>
      </c>
      <c r="AY169" s="14">
        <f t="shared" si="104"/>
        <v>2.0825</v>
      </c>
      <c r="GT169" s="91">
        <v>163</v>
      </c>
      <c r="GU169" s="14">
        <f t="shared" si="105"/>
        <v>11</v>
      </c>
      <c r="GV169" s="14">
        <f t="shared" si="106"/>
        <v>1606013</v>
      </c>
      <c r="GW169" s="14" t="str">
        <f t="shared" si="107"/>
        <v>神器3-3 : 15级</v>
      </c>
      <c r="GX169" s="14" t="s">
        <v>804</v>
      </c>
      <c r="GY169" s="14">
        <f t="shared" si="108"/>
        <v>7</v>
      </c>
      <c r="GZ169" s="14" t="str">
        <f t="shared" si="109"/>
        <v>神器3-3</v>
      </c>
      <c r="HA169" s="14">
        <f t="shared" si="110"/>
        <v>3</v>
      </c>
    </row>
    <row r="170" spans="38:209" ht="16.5" x14ac:dyDescent="0.2">
      <c r="AL170" s="87">
        <v>6</v>
      </c>
      <c r="AM170" s="87">
        <v>2</v>
      </c>
      <c r="AN170" s="87">
        <v>48</v>
      </c>
      <c r="AO170" s="144">
        <f t="shared" si="100"/>
        <v>4448</v>
      </c>
      <c r="AP170" s="144" t="s">
        <v>1248</v>
      </c>
      <c r="AQ170" s="144" t="str">
        <f t="shared" si="101"/>
        <v>神器本-6-困难-1  神器4-2</v>
      </c>
      <c r="AR170" s="87">
        <v>16</v>
      </c>
      <c r="AS170" s="87" t="s">
        <v>325</v>
      </c>
      <c r="AT170" s="87">
        <v>833</v>
      </c>
      <c r="AU170" s="87">
        <v>1</v>
      </c>
      <c r="AV170" s="87">
        <v>1</v>
      </c>
      <c r="AW170" s="87">
        <f t="shared" si="102"/>
        <v>1</v>
      </c>
      <c r="AX170" s="14">
        <f t="shared" si="103"/>
        <v>8.3299999999999999E-2</v>
      </c>
      <c r="AY170" s="14">
        <f t="shared" si="104"/>
        <v>2.0825</v>
      </c>
      <c r="GT170" s="91">
        <v>164</v>
      </c>
      <c r="GU170" s="14">
        <f t="shared" si="105"/>
        <v>11</v>
      </c>
      <c r="GV170" s="14">
        <f t="shared" si="106"/>
        <v>1606013</v>
      </c>
      <c r="GW170" s="14" t="str">
        <f t="shared" si="107"/>
        <v>神器3-3 : 16级</v>
      </c>
      <c r="GX170" s="14" t="s">
        <v>804</v>
      </c>
      <c r="GY170" s="14">
        <f t="shared" si="108"/>
        <v>8</v>
      </c>
      <c r="GZ170" s="14" t="str">
        <f t="shared" si="109"/>
        <v>神器3-3</v>
      </c>
      <c r="HA170" s="14">
        <f t="shared" si="110"/>
        <v>3</v>
      </c>
    </row>
    <row r="171" spans="38:209" ht="16.5" x14ac:dyDescent="0.2">
      <c r="AL171" s="87">
        <v>6</v>
      </c>
      <c r="AM171" s="87">
        <v>2</v>
      </c>
      <c r="AN171" s="87">
        <v>48</v>
      </c>
      <c r="AO171" s="144">
        <f t="shared" si="100"/>
        <v>4448</v>
      </c>
      <c r="AP171" s="144" t="s">
        <v>1248</v>
      </c>
      <c r="AQ171" s="144" t="str">
        <f t="shared" si="101"/>
        <v>神器本-6-困难-1  神器4-3</v>
      </c>
      <c r="AR171" s="87">
        <v>17</v>
      </c>
      <c r="AS171" s="87" t="s">
        <v>326</v>
      </c>
      <c r="AT171" s="87">
        <v>500</v>
      </c>
      <c r="AU171" s="87">
        <v>1</v>
      </c>
      <c r="AV171" s="87">
        <v>1</v>
      </c>
      <c r="AW171" s="87">
        <f t="shared" si="102"/>
        <v>2</v>
      </c>
      <c r="AX171" s="14">
        <f t="shared" si="103"/>
        <v>0.05</v>
      </c>
      <c r="AY171" s="14">
        <f t="shared" si="104"/>
        <v>3.75</v>
      </c>
      <c r="GT171" s="91">
        <v>165</v>
      </c>
      <c r="GU171" s="14">
        <f t="shared" si="105"/>
        <v>11</v>
      </c>
      <c r="GV171" s="14">
        <f t="shared" si="106"/>
        <v>1606013</v>
      </c>
      <c r="GW171" s="14" t="str">
        <f t="shared" si="107"/>
        <v>神器3-3 : 17级</v>
      </c>
      <c r="GX171" s="14" t="s">
        <v>804</v>
      </c>
      <c r="GY171" s="14">
        <f t="shared" si="108"/>
        <v>9</v>
      </c>
      <c r="GZ171" s="14" t="str">
        <f t="shared" si="109"/>
        <v>神器3-3</v>
      </c>
      <c r="HA171" s="14">
        <f t="shared" si="110"/>
        <v>3</v>
      </c>
    </row>
    <row r="172" spans="38:209" ht="16.5" x14ac:dyDescent="0.2">
      <c r="AL172" s="87">
        <v>6</v>
      </c>
      <c r="AM172" s="87">
        <v>2</v>
      </c>
      <c r="AN172" s="87">
        <v>48</v>
      </c>
      <c r="AO172" s="144">
        <f t="shared" si="100"/>
        <v>4448</v>
      </c>
      <c r="AP172" s="144" t="s">
        <v>1248</v>
      </c>
      <c r="AQ172" s="144" t="str">
        <f t="shared" si="101"/>
        <v>神器本-6-困难-1  神器4-4</v>
      </c>
      <c r="AR172" s="87">
        <v>18</v>
      </c>
      <c r="AS172" s="87" t="s">
        <v>327</v>
      </c>
      <c r="AT172" s="87">
        <v>500</v>
      </c>
      <c r="AU172" s="87">
        <v>1</v>
      </c>
      <c r="AV172" s="87">
        <v>1</v>
      </c>
      <c r="AW172" s="87">
        <f t="shared" si="102"/>
        <v>2</v>
      </c>
      <c r="AX172" s="14">
        <f t="shared" si="103"/>
        <v>0.05</v>
      </c>
      <c r="AY172" s="14">
        <f t="shared" si="104"/>
        <v>3.75</v>
      </c>
      <c r="GT172" s="91">
        <v>166</v>
      </c>
      <c r="GU172" s="14">
        <f t="shared" si="105"/>
        <v>11</v>
      </c>
      <c r="GV172" s="14">
        <f t="shared" si="106"/>
        <v>1606013</v>
      </c>
      <c r="GW172" s="14" t="str">
        <f t="shared" si="107"/>
        <v>神器3-3 : 18级</v>
      </c>
      <c r="GX172" s="14" t="s">
        <v>804</v>
      </c>
      <c r="GY172" s="14">
        <f t="shared" si="108"/>
        <v>10</v>
      </c>
      <c r="GZ172" s="14" t="str">
        <f t="shared" si="109"/>
        <v>神器3-3</v>
      </c>
      <c r="HA172" s="14">
        <f t="shared" si="110"/>
        <v>5</v>
      </c>
    </row>
    <row r="173" spans="38:209" ht="16.5" x14ac:dyDescent="0.2">
      <c r="AL173" s="87">
        <v>6</v>
      </c>
      <c r="AM173" s="87">
        <v>2</v>
      </c>
      <c r="AN173" s="87">
        <v>48</v>
      </c>
      <c r="AO173" s="144">
        <f t="shared" si="100"/>
        <v>4448</v>
      </c>
      <c r="AP173" s="144" t="s">
        <v>1248</v>
      </c>
      <c r="AQ173" s="144" t="str">
        <f t="shared" si="101"/>
        <v>神器本-6-困难-1  神器4-5</v>
      </c>
      <c r="AR173" s="87">
        <v>19</v>
      </c>
      <c r="AS173" s="87" t="s">
        <v>328</v>
      </c>
      <c r="AT173" s="87">
        <v>500</v>
      </c>
      <c r="AU173" s="87">
        <v>1</v>
      </c>
      <c r="AV173" s="87">
        <v>1</v>
      </c>
      <c r="AW173" s="87">
        <f t="shared" si="102"/>
        <v>3</v>
      </c>
      <c r="AX173" s="14">
        <f t="shared" si="103"/>
        <v>0.05</v>
      </c>
      <c r="AY173" s="14">
        <f t="shared" si="104"/>
        <v>8.75</v>
      </c>
      <c r="GT173" s="91">
        <v>167</v>
      </c>
      <c r="GU173" s="14">
        <f t="shared" si="105"/>
        <v>11</v>
      </c>
      <c r="GV173" s="14">
        <f t="shared" si="106"/>
        <v>1606013</v>
      </c>
      <c r="GW173" s="14" t="str">
        <f t="shared" si="107"/>
        <v>神器3-3 : 19级</v>
      </c>
      <c r="GX173" s="14" t="s">
        <v>804</v>
      </c>
      <c r="GY173" s="14">
        <f t="shared" si="108"/>
        <v>11</v>
      </c>
      <c r="GZ173" s="14" t="str">
        <f t="shared" si="109"/>
        <v>神器3-3</v>
      </c>
      <c r="HA173" s="14">
        <f t="shared" si="110"/>
        <v>5</v>
      </c>
    </row>
    <row r="174" spans="38:209" ht="16.5" x14ac:dyDescent="0.2">
      <c r="AL174" s="87">
        <v>6</v>
      </c>
      <c r="AM174" s="87">
        <v>2</v>
      </c>
      <c r="AN174" s="87">
        <v>48</v>
      </c>
      <c r="AO174" s="144">
        <f t="shared" si="100"/>
        <v>4448</v>
      </c>
      <c r="AP174" s="144" t="s">
        <v>1248</v>
      </c>
      <c r="AQ174" s="144" t="str">
        <f t="shared" si="101"/>
        <v>神器本-6-困难-1  神器4-6</v>
      </c>
      <c r="AR174" s="87">
        <v>20</v>
      </c>
      <c r="AS174" s="87" t="s">
        <v>329</v>
      </c>
      <c r="AT174" s="87">
        <v>166</v>
      </c>
      <c r="AU174" s="87">
        <v>1</v>
      </c>
      <c r="AV174" s="87">
        <v>1</v>
      </c>
      <c r="AW174" s="87">
        <f t="shared" si="102"/>
        <v>4</v>
      </c>
      <c r="AX174" s="14">
        <f t="shared" si="103"/>
        <v>1.66E-2</v>
      </c>
      <c r="AY174" s="14">
        <f t="shared" si="104"/>
        <v>6.2249999999999996</v>
      </c>
      <c r="GT174" s="91">
        <v>168</v>
      </c>
      <c r="GU174" s="14">
        <f t="shared" si="105"/>
        <v>11</v>
      </c>
      <c r="GV174" s="14">
        <f t="shared" si="106"/>
        <v>1606013</v>
      </c>
      <c r="GW174" s="14" t="str">
        <f t="shared" si="107"/>
        <v>神器3-3 : 20级</v>
      </c>
      <c r="GX174" s="14" t="s">
        <v>804</v>
      </c>
      <c r="GY174" s="14">
        <f t="shared" si="108"/>
        <v>12</v>
      </c>
      <c r="GZ174" s="14" t="str">
        <f t="shared" si="109"/>
        <v>神器3-3</v>
      </c>
      <c r="HA174" s="14">
        <f t="shared" si="110"/>
        <v>6</v>
      </c>
    </row>
    <row r="175" spans="38:209" ht="16.5" x14ac:dyDescent="0.2">
      <c r="AL175" s="87">
        <v>6</v>
      </c>
      <c r="AM175" s="87">
        <v>2</v>
      </c>
      <c r="AN175" s="87">
        <v>48</v>
      </c>
      <c r="AO175" s="144">
        <f t="shared" si="100"/>
        <v>4448</v>
      </c>
      <c r="AP175" s="144" t="s">
        <v>1248</v>
      </c>
      <c r="AQ175" s="144" t="str">
        <f t="shared" si="101"/>
        <v>神器本-6-困难-1  神器5-1</v>
      </c>
      <c r="AR175" s="87">
        <v>21</v>
      </c>
      <c r="AS175" s="87" t="s">
        <v>330</v>
      </c>
      <c r="AT175" s="87">
        <v>833</v>
      </c>
      <c r="AU175" s="87">
        <v>1</v>
      </c>
      <c r="AV175" s="87">
        <v>1</v>
      </c>
      <c r="AW175" s="87">
        <f t="shared" si="102"/>
        <v>1</v>
      </c>
      <c r="AX175" s="14">
        <f t="shared" si="103"/>
        <v>8.3299999999999999E-2</v>
      </c>
      <c r="AY175" s="14">
        <f t="shared" si="104"/>
        <v>2.4990000000000001</v>
      </c>
      <c r="GT175" s="91">
        <v>169</v>
      </c>
      <c r="GU175" s="14">
        <f t="shared" si="105"/>
        <v>11</v>
      </c>
      <c r="GV175" s="14">
        <f t="shared" si="106"/>
        <v>1606013</v>
      </c>
      <c r="GW175" s="14" t="str">
        <f t="shared" si="107"/>
        <v>神器3-3 : 21级</v>
      </c>
      <c r="GX175" s="14" t="s">
        <v>804</v>
      </c>
      <c r="GY175" s="14">
        <f t="shared" si="108"/>
        <v>13</v>
      </c>
      <c r="GZ175" s="14" t="str">
        <f t="shared" si="109"/>
        <v>神器3-3</v>
      </c>
      <c r="HA175" s="14">
        <f t="shared" si="110"/>
        <v>7</v>
      </c>
    </row>
    <row r="176" spans="38:209" ht="16.5" x14ac:dyDescent="0.2">
      <c r="AL176" s="87">
        <v>6</v>
      </c>
      <c r="AM176" s="87">
        <v>2</v>
      </c>
      <c r="AN176" s="87">
        <v>48</v>
      </c>
      <c r="AO176" s="144">
        <f t="shared" si="100"/>
        <v>4448</v>
      </c>
      <c r="AP176" s="144" t="s">
        <v>1248</v>
      </c>
      <c r="AQ176" s="144" t="str">
        <f t="shared" si="101"/>
        <v>神器本-6-困难-1  神器5-2</v>
      </c>
      <c r="AR176" s="87">
        <v>22</v>
      </c>
      <c r="AS176" s="87" t="s">
        <v>331</v>
      </c>
      <c r="AT176" s="87">
        <v>833</v>
      </c>
      <c r="AU176" s="87">
        <v>1</v>
      </c>
      <c r="AV176" s="87">
        <v>1</v>
      </c>
      <c r="AW176" s="87">
        <f t="shared" si="102"/>
        <v>1</v>
      </c>
      <c r="AX176" s="14">
        <f t="shared" si="103"/>
        <v>8.3299999999999999E-2</v>
      </c>
      <c r="AY176" s="14">
        <f t="shared" si="104"/>
        <v>2.4990000000000001</v>
      </c>
      <c r="GT176" s="91">
        <v>170</v>
      </c>
      <c r="GU176" s="14">
        <f t="shared" si="105"/>
        <v>11</v>
      </c>
      <c r="GV176" s="14">
        <f t="shared" si="106"/>
        <v>1606013</v>
      </c>
      <c r="GW176" s="14" t="str">
        <f t="shared" si="107"/>
        <v>神器3-3 : 22级</v>
      </c>
      <c r="GX176" s="14" t="s">
        <v>804</v>
      </c>
      <c r="GY176" s="14">
        <f t="shared" si="108"/>
        <v>14</v>
      </c>
      <c r="GZ176" s="14" t="str">
        <f t="shared" si="109"/>
        <v>神器3-3</v>
      </c>
      <c r="HA176" s="14">
        <f t="shared" si="110"/>
        <v>7</v>
      </c>
    </row>
    <row r="177" spans="38:209" ht="16.5" x14ac:dyDescent="0.2">
      <c r="AL177" s="87">
        <v>6</v>
      </c>
      <c r="AM177" s="87">
        <v>2</v>
      </c>
      <c r="AN177" s="87">
        <v>48</v>
      </c>
      <c r="AO177" s="144">
        <f t="shared" si="100"/>
        <v>4448</v>
      </c>
      <c r="AP177" s="144" t="s">
        <v>1248</v>
      </c>
      <c r="AQ177" s="144" t="str">
        <f t="shared" si="101"/>
        <v>神器本-6-困难-1  神器5-3</v>
      </c>
      <c r="AR177" s="87">
        <v>23</v>
      </c>
      <c r="AS177" s="87" t="s">
        <v>332</v>
      </c>
      <c r="AT177" s="87">
        <v>500</v>
      </c>
      <c r="AU177" s="87">
        <v>1</v>
      </c>
      <c r="AV177" s="87">
        <v>1</v>
      </c>
      <c r="AW177" s="87">
        <f t="shared" si="102"/>
        <v>2</v>
      </c>
      <c r="AX177" s="14">
        <f t="shared" si="103"/>
        <v>0.05</v>
      </c>
      <c r="AY177" s="14">
        <f t="shared" si="104"/>
        <v>4.5</v>
      </c>
      <c r="GT177" s="91">
        <v>171</v>
      </c>
      <c r="GU177" s="14">
        <f t="shared" si="105"/>
        <v>11</v>
      </c>
      <c r="GV177" s="14">
        <f t="shared" si="106"/>
        <v>1606013</v>
      </c>
      <c r="GW177" s="14" t="str">
        <f t="shared" si="107"/>
        <v>神器3-3 : 23级</v>
      </c>
      <c r="GX177" s="14" t="s">
        <v>804</v>
      </c>
      <c r="GY177" s="14">
        <f t="shared" si="108"/>
        <v>15</v>
      </c>
      <c r="GZ177" s="14" t="str">
        <f t="shared" si="109"/>
        <v>神器3-3</v>
      </c>
      <c r="HA177" s="14">
        <f t="shared" si="110"/>
        <v>7</v>
      </c>
    </row>
    <row r="178" spans="38:209" ht="16.5" x14ac:dyDescent="0.2">
      <c r="AL178" s="87">
        <v>6</v>
      </c>
      <c r="AM178" s="87">
        <v>2</v>
      </c>
      <c r="AN178" s="87">
        <v>48</v>
      </c>
      <c r="AO178" s="144">
        <f t="shared" si="100"/>
        <v>4448</v>
      </c>
      <c r="AP178" s="144" t="s">
        <v>1248</v>
      </c>
      <c r="AQ178" s="144" t="str">
        <f t="shared" si="101"/>
        <v>神器本-6-困难-1  神器5-4</v>
      </c>
      <c r="AR178" s="87">
        <v>24</v>
      </c>
      <c r="AS178" s="87" t="s">
        <v>333</v>
      </c>
      <c r="AT178" s="87">
        <v>500</v>
      </c>
      <c r="AU178" s="87">
        <v>1</v>
      </c>
      <c r="AV178" s="87">
        <v>1</v>
      </c>
      <c r="AW178" s="87">
        <f t="shared" si="102"/>
        <v>2</v>
      </c>
      <c r="AX178" s="14">
        <f t="shared" si="103"/>
        <v>0.05</v>
      </c>
      <c r="AY178" s="14">
        <f t="shared" si="104"/>
        <v>4.5</v>
      </c>
      <c r="GT178" s="91">
        <v>172</v>
      </c>
      <c r="GU178" s="14">
        <f t="shared" si="105"/>
        <v>11</v>
      </c>
      <c r="GV178" s="14">
        <f t="shared" si="106"/>
        <v>1606013</v>
      </c>
      <c r="GW178" s="14" t="str">
        <f t="shared" si="107"/>
        <v>神器3-3 : 24级</v>
      </c>
      <c r="GX178" s="14" t="s">
        <v>804</v>
      </c>
      <c r="GY178" s="14">
        <f t="shared" si="108"/>
        <v>16</v>
      </c>
      <c r="GZ178" s="14" t="str">
        <f t="shared" si="109"/>
        <v>神器3-3</v>
      </c>
      <c r="HA178" s="14">
        <f t="shared" si="110"/>
        <v>10</v>
      </c>
    </row>
    <row r="179" spans="38:209" ht="16.5" x14ac:dyDescent="0.2">
      <c r="AL179" s="87">
        <v>6</v>
      </c>
      <c r="AM179" s="87">
        <v>2</v>
      </c>
      <c r="AN179" s="87">
        <v>48</v>
      </c>
      <c r="AO179" s="144">
        <f t="shared" si="100"/>
        <v>4448</v>
      </c>
      <c r="AP179" s="144" t="s">
        <v>1248</v>
      </c>
      <c r="AQ179" s="144" t="str">
        <f t="shared" si="101"/>
        <v>神器本-6-困难-1  神器5-5</v>
      </c>
      <c r="AR179" s="87">
        <v>25</v>
      </c>
      <c r="AS179" s="87" t="s">
        <v>334</v>
      </c>
      <c r="AT179" s="87">
        <v>500</v>
      </c>
      <c r="AU179" s="87">
        <v>1</v>
      </c>
      <c r="AV179" s="87">
        <v>1</v>
      </c>
      <c r="AW179" s="87">
        <f t="shared" si="102"/>
        <v>3</v>
      </c>
      <c r="AX179" s="14">
        <f t="shared" si="103"/>
        <v>0.05</v>
      </c>
      <c r="AY179" s="14">
        <f t="shared" si="104"/>
        <v>10.5</v>
      </c>
      <c r="GT179" s="91">
        <v>173</v>
      </c>
      <c r="GU179" s="14">
        <f t="shared" si="105"/>
        <v>11</v>
      </c>
      <c r="GV179" s="14">
        <f t="shared" si="106"/>
        <v>1606013</v>
      </c>
      <c r="GW179" s="14" t="str">
        <f t="shared" si="107"/>
        <v>神器3-3 : 25级</v>
      </c>
      <c r="GX179" s="14" t="s">
        <v>804</v>
      </c>
      <c r="GY179" s="14">
        <f t="shared" si="108"/>
        <v>17</v>
      </c>
      <c r="GZ179" s="14" t="str">
        <f t="shared" si="109"/>
        <v>神器3-3</v>
      </c>
      <c r="HA179" s="14">
        <f t="shared" si="110"/>
        <v>10</v>
      </c>
    </row>
    <row r="180" spans="38:209" ht="16.5" x14ac:dyDescent="0.2">
      <c r="AL180" s="87">
        <v>6</v>
      </c>
      <c r="AM180" s="87">
        <v>2</v>
      </c>
      <c r="AN180" s="87">
        <v>48</v>
      </c>
      <c r="AO180" s="144">
        <f t="shared" si="100"/>
        <v>4448</v>
      </c>
      <c r="AP180" s="144" t="s">
        <v>1248</v>
      </c>
      <c r="AQ180" s="144" t="str">
        <f t="shared" si="101"/>
        <v>神器本-6-困难-1  神器5-6</v>
      </c>
      <c r="AR180" s="87">
        <v>26</v>
      </c>
      <c r="AS180" s="87" t="s">
        <v>335</v>
      </c>
      <c r="AT180" s="87">
        <v>166</v>
      </c>
      <c r="AU180" s="87">
        <v>1</v>
      </c>
      <c r="AV180" s="87">
        <v>1</v>
      </c>
      <c r="AW180" s="87">
        <f t="shared" si="102"/>
        <v>4</v>
      </c>
      <c r="AX180" s="14">
        <f t="shared" si="103"/>
        <v>1.66E-2</v>
      </c>
      <c r="AY180" s="14">
        <f t="shared" si="104"/>
        <v>7.47</v>
      </c>
      <c r="GT180" s="91">
        <v>174</v>
      </c>
      <c r="GU180" s="14">
        <f t="shared" si="105"/>
        <v>11</v>
      </c>
      <c r="GV180" s="14">
        <f t="shared" si="106"/>
        <v>1606013</v>
      </c>
      <c r="GW180" s="14" t="str">
        <f t="shared" si="107"/>
        <v>神器3-3 : 26级</v>
      </c>
      <c r="GX180" s="14" t="s">
        <v>804</v>
      </c>
      <c r="GY180" s="14">
        <f t="shared" si="108"/>
        <v>18</v>
      </c>
      <c r="GZ180" s="14" t="str">
        <f t="shared" si="109"/>
        <v>神器3-3</v>
      </c>
      <c r="HA180" s="14">
        <f t="shared" si="110"/>
        <v>10</v>
      </c>
    </row>
    <row r="181" spans="38:209" ht="16.5" x14ac:dyDescent="0.2">
      <c r="AL181" s="87">
        <v>6</v>
      </c>
      <c r="AM181" s="87">
        <v>2</v>
      </c>
      <c r="AN181" s="87">
        <v>49</v>
      </c>
      <c r="AO181" s="144">
        <f t="shared" si="100"/>
        <v>4449</v>
      </c>
      <c r="AP181" s="144" t="s">
        <v>1249</v>
      </c>
      <c r="AQ181" s="144" t="str">
        <f t="shared" si="101"/>
        <v>神器本-6-困难-2  神器6-1</v>
      </c>
      <c r="AR181" s="87">
        <v>27</v>
      </c>
      <c r="AS181" s="87" t="s">
        <v>765</v>
      </c>
      <c r="AT181" s="87">
        <v>2000</v>
      </c>
      <c r="AU181" s="87">
        <v>1</v>
      </c>
      <c r="AV181" s="87">
        <v>2</v>
      </c>
      <c r="AW181" s="87">
        <f t="shared" si="102"/>
        <v>2</v>
      </c>
      <c r="AX181" s="14">
        <f t="shared" si="103"/>
        <v>0.3</v>
      </c>
      <c r="AY181" s="14">
        <f t="shared" si="104"/>
        <v>36</v>
      </c>
      <c r="GT181" s="91">
        <v>175</v>
      </c>
      <c r="GU181" s="14">
        <f t="shared" si="105"/>
        <v>12</v>
      </c>
      <c r="GV181" s="14">
        <f t="shared" si="106"/>
        <v>1606014</v>
      </c>
      <c r="GW181" s="14" t="str">
        <f t="shared" si="107"/>
        <v>神器3-4 : 27级</v>
      </c>
      <c r="GX181" s="14" t="s">
        <v>804</v>
      </c>
      <c r="GY181" s="14">
        <f t="shared" si="108"/>
        <v>1</v>
      </c>
      <c r="GZ181" s="14" t="str">
        <f t="shared" si="109"/>
        <v>神器3-4</v>
      </c>
      <c r="HA181" s="14">
        <f t="shared" si="110"/>
        <v>1</v>
      </c>
    </row>
    <row r="182" spans="38:209" ht="16.5" x14ac:dyDescent="0.2">
      <c r="AL182" s="87">
        <v>6</v>
      </c>
      <c r="AM182" s="87">
        <v>2</v>
      </c>
      <c r="AN182" s="87">
        <v>49</v>
      </c>
      <c r="AO182" s="144">
        <f t="shared" si="100"/>
        <v>4449</v>
      </c>
      <c r="AP182" s="144" t="s">
        <v>1249</v>
      </c>
      <c r="AQ182" s="144" t="str">
        <f t="shared" si="101"/>
        <v>神器本-6-困难-2  神器6-2</v>
      </c>
      <c r="AR182" s="87">
        <v>28</v>
      </c>
      <c r="AS182" s="87" t="s">
        <v>766</v>
      </c>
      <c r="AT182" s="87">
        <v>2000</v>
      </c>
      <c r="AU182" s="87">
        <v>1</v>
      </c>
      <c r="AV182" s="87">
        <v>2</v>
      </c>
      <c r="AW182" s="87">
        <f t="shared" si="102"/>
        <v>2</v>
      </c>
      <c r="AX182" s="14">
        <f t="shared" si="103"/>
        <v>0.3</v>
      </c>
      <c r="AY182" s="14">
        <f t="shared" si="104"/>
        <v>36</v>
      </c>
      <c r="GT182" s="91">
        <v>176</v>
      </c>
      <c r="GU182" s="14">
        <f t="shared" si="105"/>
        <v>12</v>
      </c>
      <c r="GV182" s="14">
        <f t="shared" si="106"/>
        <v>1606014</v>
      </c>
      <c r="GW182" s="14" t="str">
        <f t="shared" si="107"/>
        <v>神器3-4 : 28级</v>
      </c>
      <c r="GX182" s="14" t="s">
        <v>804</v>
      </c>
      <c r="GY182" s="14">
        <f t="shared" si="108"/>
        <v>2</v>
      </c>
      <c r="GZ182" s="14" t="str">
        <f t="shared" si="109"/>
        <v>神器3-4</v>
      </c>
      <c r="HA182" s="14">
        <f t="shared" si="110"/>
        <v>1</v>
      </c>
    </row>
    <row r="183" spans="38:209" ht="16.5" x14ac:dyDescent="0.2">
      <c r="AL183" s="87">
        <v>6</v>
      </c>
      <c r="AM183" s="87">
        <v>2</v>
      </c>
      <c r="AN183" s="87">
        <v>49</v>
      </c>
      <c r="AO183" s="144">
        <f t="shared" si="100"/>
        <v>4449</v>
      </c>
      <c r="AP183" s="144" t="s">
        <v>1249</v>
      </c>
      <c r="AQ183" s="144" t="str">
        <f t="shared" si="101"/>
        <v>神器本-6-困难-2  神器6-3</v>
      </c>
      <c r="AR183" s="87">
        <v>29</v>
      </c>
      <c r="AS183" s="87" t="s">
        <v>767</v>
      </c>
      <c r="AT183" s="87">
        <v>2000</v>
      </c>
      <c r="AU183" s="87">
        <v>1</v>
      </c>
      <c r="AV183" s="87">
        <v>2</v>
      </c>
      <c r="AW183" s="87">
        <f t="shared" si="102"/>
        <v>2</v>
      </c>
      <c r="AX183" s="14">
        <f t="shared" si="103"/>
        <v>0.3</v>
      </c>
      <c r="AY183" s="14">
        <f t="shared" si="104"/>
        <v>36</v>
      </c>
      <c r="GT183" s="91">
        <v>177</v>
      </c>
      <c r="GU183" s="14">
        <f t="shared" si="105"/>
        <v>12</v>
      </c>
      <c r="GV183" s="14">
        <f t="shared" si="106"/>
        <v>1606014</v>
      </c>
      <c r="GW183" s="14" t="str">
        <f t="shared" si="107"/>
        <v>神器3-4 : 29级</v>
      </c>
      <c r="GX183" s="14" t="s">
        <v>804</v>
      </c>
      <c r="GY183" s="14">
        <f t="shared" si="108"/>
        <v>3</v>
      </c>
      <c r="GZ183" s="14" t="str">
        <f t="shared" si="109"/>
        <v>神器3-4</v>
      </c>
      <c r="HA183" s="14">
        <f t="shared" si="110"/>
        <v>1</v>
      </c>
    </row>
    <row r="184" spans="38:209" ht="16.5" x14ac:dyDescent="0.2">
      <c r="AL184" s="87">
        <v>6</v>
      </c>
      <c r="AM184" s="87">
        <v>2</v>
      </c>
      <c r="AN184" s="87">
        <v>50</v>
      </c>
      <c r="AO184" s="144">
        <f t="shared" si="100"/>
        <v>4450</v>
      </c>
      <c r="AP184" s="144" t="s">
        <v>1256</v>
      </c>
      <c r="AQ184" s="144" t="str">
        <f t="shared" si="101"/>
        <v>神器本-6-困难-3  神器6-4</v>
      </c>
      <c r="AR184" s="87">
        <v>30</v>
      </c>
      <c r="AS184" s="87" t="s">
        <v>339</v>
      </c>
      <c r="AT184" s="87">
        <v>1000</v>
      </c>
      <c r="AU184" s="87">
        <v>1</v>
      </c>
      <c r="AV184" s="87">
        <v>1</v>
      </c>
      <c r="AW184" s="87">
        <f t="shared" si="102"/>
        <v>3</v>
      </c>
      <c r="AX184" s="14">
        <f t="shared" si="103"/>
        <v>0.1</v>
      </c>
      <c r="AY184" s="14">
        <f t="shared" si="104"/>
        <v>28</v>
      </c>
      <c r="GT184" s="91">
        <v>178</v>
      </c>
      <c r="GU184" s="14">
        <f t="shared" si="105"/>
        <v>12</v>
      </c>
      <c r="GV184" s="14">
        <f t="shared" si="106"/>
        <v>1606014</v>
      </c>
      <c r="GW184" s="14" t="str">
        <f t="shared" si="107"/>
        <v>神器3-4 : 30级</v>
      </c>
      <c r="GX184" s="14" t="s">
        <v>804</v>
      </c>
      <c r="GY184" s="14">
        <f t="shared" si="108"/>
        <v>4</v>
      </c>
      <c r="GZ184" s="14" t="str">
        <f t="shared" si="109"/>
        <v>神器3-4</v>
      </c>
      <c r="HA184" s="14">
        <f t="shared" si="110"/>
        <v>2</v>
      </c>
    </row>
    <row r="185" spans="38:209" ht="16.5" x14ac:dyDescent="0.2">
      <c r="AL185" s="87">
        <v>6</v>
      </c>
      <c r="AM185" s="87">
        <v>2</v>
      </c>
      <c r="AN185" s="87">
        <v>50</v>
      </c>
      <c r="AO185" s="144">
        <f t="shared" si="100"/>
        <v>4450</v>
      </c>
      <c r="AP185" s="144" t="s">
        <v>1256</v>
      </c>
      <c r="AQ185" s="144" t="str">
        <f t="shared" si="101"/>
        <v>神器本-6-困难-3  神器6-5</v>
      </c>
      <c r="AR185" s="87">
        <v>31</v>
      </c>
      <c r="AS185" s="87" t="s">
        <v>340</v>
      </c>
      <c r="AT185" s="87">
        <v>1000</v>
      </c>
      <c r="AU185" s="87">
        <v>1</v>
      </c>
      <c r="AV185" s="87">
        <v>1</v>
      </c>
      <c r="AW185" s="87">
        <f t="shared" si="102"/>
        <v>3</v>
      </c>
      <c r="AX185" s="14">
        <f t="shared" si="103"/>
        <v>0.1</v>
      </c>
      <c r="AY185" s="14">
        <f t="shared" si="104"/>
        <v>28</v>
      </c>
      <c r="GT185" s="91">
        <v>179</v>
      </c>
      <c r="GU185" s="14">
        <f t="shared" si="105"/>
        <v>12</v>
      </c>
      <c r="GV185" s="14">
        <f t="shared" si="106"/>
        <v>1606014</v>
      </c>
      <c r="GW185" s="14" t="str">
        <f t="shared" si="107"/>
        <v>神器3-4 : 31级</v>
      </c>
      <c r="GX185" s="14" t="s">
        <v>804</v>
      </c>
      <c r="GY185" s="14">
        <f t="shared" si="108"/>
        <v>5</v>
      </c>
      <c r="GZ185" s="14" t="str">
        <f t="shared" si="109"/>
        <v>神器3-4</v>
      </c>
      <c r="HA185" s="14">
        <f t="shared" si="110"/>
        <v>2</v>
      </c>
    </row>
    <row r="186" spans="38:209" ht="16.5" x14ac:dyDescent="0.2">
      <c r="AL186" s="87">
        <v>6</v>
      </c>
      <c r="AM186" s="87">
        <v>2</v>
      </c>
      <c r="AN186" s="87">
        <v>50</v>
      </c>
      <c r="AO186" s="144">
        <f t="shared" si="100"/>
        <v>4450</v>
      </c>
      <c r="AP186" s="144" t="s">
        <v>1256</v>
      </c>
      <c r="AQ186" s="144" t="str">
        <f t="shared" si="101"/>
        <v>神器本-6-困难-3  神器6-6</v>
      </c>
      <c r="AR186" s="87">
        <v>32</v>
      </c>
      <c r="AS186" s="87" t="s">
        <v>341</v>
      </c>
      <c r="AT186" s="87">
        <v>1000</v>
      </c>
      <c r="AU186" s="87">
        <v>1</v>
      </c>
      <c r="AV186" s="87">
        <v>1</v>
      </c>
      <c r="AW186" s="87">
        <f t="shared" si="102"/>
        <v>3</v>
      </c>
      <c r="AX186" s="14">
        <f t="shared" si="103"/>
        <v>0.1</v>
      </c>
      <c r="AY186" s="14">
        <f t="shared" si="104"/>
        <v>28</v>
      </c>
      <c r="GT186" s="91">
        <v>180</v>
      </c>
      <c r="GU186" s="14">
        <f t="shared" si="105"/>
        <v>12</v>
      </c>
      <c r="GV186" s="14">
        <f t="shared" si="106"/>
        <v>1606014</v>
      </c>
      <c r="GW186" s="14" t="str">
        <f t="shared" si="107"/>
        <v>神器3-4 : 32级</v>
      </c>
      <c r="GX186" s="14" t="s">
        <v>804</v>
      </c>
      <c r="GY186" s="14">
        <f t="shared" si="108"/>
        <v>6</v>
      </c>
      <c r="GZ186" s="14" t="str">
        <f t="shared" si="109"/>
        <v>神器3-4</v>
      </c>
      <c r="HA186" s="14">
        <f t="shared" si="110"/>
        <v>2</v>
      </c>
    </row>
    <row r="187" spans="38:209" ht="16.5" x14ac:dyDescent="0.2">
      <c r="AL187" s="87">
        <v>6</v>
      </c>
      <c r="AM187" s="87">
        <v>3</v>
      </c>
      <c r="AN187" s="87">
        <v>51</v>
      </c>
      <c r="AO187" s="144">
        <f t="shared" si="100"/>
        <v>4451</v>
      </c>
      <c r="AP187" s="144" t="s">
        <v>1260</v>
      </c>
      <c r="AQ187" s="144" t="str">
        <f t="shared" si="101"/>
        <v>神器本-6-噩梦-1  神器3-1</v>
      </c>
      <c r="AR187" s="87">
        <v>9</v>
      </c>
      <c r="AS187" s="87" t="s">
        <v>764</v>
      </c>
      <c r="AT187" s="87">
        <v>833</v>
      </c>
      <c r="AU187" s="87">
        <v>1</v>
      </c>
      <c r="AV187" s="87">
        <v>1</v>
      </c>
      <c r="AW187" s="87">
        <f t="shared" si="102"/>
        <v>1</v>
      </c>
      <c r="AX187" s="14">
        <f t="shared" si="103"/>
        <v>8.3299999999999999E-2</v>
      </c>
      <c r="AY187" s="14">
        <f t="shared" si="104"/>
        <v>1.6659999999999999</v>
      </c>
      <c r="GT187" s="91">
        <v>181</v>
      </c>
      <c r="GU187" s="14">
        <f t="shared" si="105"/>
        <v>12</v>
      </c>
      <c r="GV187" s="14">
        <f t="shared" si="106"/>
        <v>1606014</v>
      </c>
      <c r="GW187" s="14" t="str">
        <f t="shared" si="107"/>
        <v>神器3-4 : 9级</v>
      </c>
      <c r="GX187" s="14" t="s">
        <v>804</v>
      </c>
      <c r="GY187" s="14">
        <f t="shared" si="108"/>
        <v>7</v>
      </c>
      <c r="GZ187" s="14" t="str">
        <f t="shared" si="109"/>
        <v>神器3-4</v>
      </c>
      <c r="HA187" s="14">
        <f t="shared" si="110"/>
        <v>3</v>
      </c>
    </row>
    <row r="188" spans="38:209" ht="16.5" x14ac:dyDescent="0.2">
      <c r="AL188" s="87">
        <v>6</v>
      </c>
      <c r="AM188" s="87">
        <v>3</v>
      </c>
      <c r="AN188" s="87">
        <v>51</v>
      </c>
      <c r="AO188" s="144">
        <f t="shared" si="100"/>
        <v>4451</v>
      </c>
      <c r="AP188" s="144" t="s">
        <v>1260</v>
      </c>
      <c r="AQ188" s="144" t="str">
        <f t="shared" si="101"/>
        <v>神器本-6-噩梦-1  神器3-2</v>
      </c>
      <c r="AR188" s="87">
        <v>10</v>
      </c>
      <c r="AS188" s="87" t="s">
        <v>319</v>
      </c>
      <c r="AT188" s="87">
        <v>833</v>
      </c>
      <c r="AU188" s="87">
        <v>1</v>
      </c>
      <c r="AV188" s="87">
        <v>1</v>
      </c>
      <c r="AW188" s="87">
        <f t="shared" si="102"/>
        <v>1</v>
      </c>
      <c r="AX188" s="14">
        <f t="shared" si="103"/>
        <v>8.3299999999999999E-2</v>
      </c>
      <c r="AY188" s="14">
        <f t="shared" si="104"/>
        <v>1.6659999999999999</v>
      </c>
      <c r="GT188" s="91">
        <v>182</v>
      </c>
      <c r="GU188" s="14">
        <f t="shared" si="105"/>
        <v>12</v>
      </c>
      <c r="GV188" s="14">
        <f t="shared" si="106"/>
        <v>1606014</v>
      </c>
      <c r="GW188" s="14" t="str">
        <f t="shared" si="107"/>
        <v>神器3-4 : 10级</v>
      </c>
      <c r="GX188" s="14" t="s">
        <v>804</v>
      </c>
      <c r="GY188" s="14">
        <f t="shared" si="108"/>
        <v>8</v>
      </c>
      <c r="GZ188" s="14" t="str">
        <f t="shared" si="109"/>
        <v>神器3-4</v>
      </c>
      <c r="HA188" s="14">
        <f t="shared" si="110"/>
        <v>3</v>
      </c>
    </row>
    <row r="189" spans="38:209" ht="16.5" x14ac:dyDescent="0.2">
      <c r="AL189" s="87">
        <v>6</v>
      </c>
      <c r="AM189" s="87">
        <v>3</v>
      </c>
      <c r="AN189" s="87">
        <v>51</v>
      </c>
      <c r="AO189" s="144">
        <f t="shared" si="100"/>
        <v>4451</v>
      </c>
      <c r="AP189" s="144" t="s">
        <v>1260</v>
      </c>
      <c r="AQ189" s="144" t="str">
        <f t="shared" si="101"/>
        <v>神器本-6-噩梦-1  神器3-3</v>
      </c>
      <c r="AR189" s="87">
        <v>11</v>
      </c>
      <c r="AS189" s="87" t="s">
        <v>320</v>
      </c>
      <c r="AT189" s="87">
        <v>500</v>
      </c>
      <c r="AU189" s="87">
        <v>1</v>
      </c>
      <c r="AV189" s="87">
        <v>1</v>
      </c>
      <c r="AW189" s="87">
        <f t="shared" si="102"/>
        <v>2</v>
      </c>
      <c r="AX189" s="14">
        <f t="shared" si="103"/>
        <v>0.05</v>
      </c>
      <c r="AY189" s="14">
        <f t="shared" si="104"/>
        <v>3</v>
      </c>
      <c r="GT189" s="91">
        <v>183</v>
      </c>
      <c r="GU189" s="14">
        <f t="shared" si="105"/>
        <v>12</v>
      </c>
      <c r="GV189" s="14">
        <f t="shared" si="106"/>
        <v>1606014</v>
      </c>
      <c r="GW189" s="14" t="str">
        <f t="shared" si="107"/>
        <v>神器3-4 : 11级</v>
      </c>
      <c r="GX189" s="14" t="s">
        <v>804</v>
      </c>
      <c r="GY189" s="14">
        <f t="shared" si="108"/>
        <v>9</v>
      </c>
      <c r="GZ189" s="14" t="str">
        <f t="shared" si="109"/>
        <v>神器3-4</v>
      </c>
      <c r="HA189" s="14">
        <f t="shared" si="110"/>
        <v>3</v>
      </c>
    </row>
    <row r="190" spans="38:209" ht="16.5" x14ac:dyDescent="0.2">
      <c r="AL190" s="87">
        <v>6</v>
      </c>
      <c r="AM190" s="87">
        <v>3</v>
      </c>
      <c r="AN190" s="87">
        <v>51</v>
      </c>
      <c r="AO190" s="144">
        <f t="shared" si="100"/>
        <v>4451</v>
      </c>
      <c r="AP190" s="144" t="s">
        <v>1260</v>
      </c>
      <c r="AQ190" s="144" t="str">
        <f t="shared" si="101"/>
        <v>神器本-6-噩梦-1  神器3-4</v>
      </c>
      <c r="AR190" s="87">
        <v>12</v>
      </c>
      <c r="AS190" s="87" t="s">
        <v>321</v>
      </c>
      <c r="AT190" s="87">
        <v>500</v>
      </c>
      <c r="AU190" s="87">
        <v>1</v>
      </c>
      <c r="AV190" s="87">
        <v>1</v>
      </c>
      <c r="AW190" s="87">
        <f t="shared" si="102"/>
        <v>2</v>
      </c>
      <c r="AX190" s="14">
        <f t="shared" si="103"/>
        <v>0.05</v>
      </c>
      <c r="AY190" s="14">
        <f t="shared" si="104"/>
        <v>3</v>
      </c>
      <c r="GT190" s="91">
        <v>184</v>
      </c>
      <c r="GU190" s="14">
        <f t="shared" si="105"/>
        <v>12</v>
      </c>
      <c r="GV190" s="14">
        <f t="shared" si="106"/>
        <v>1606014</v>
      </c>
      <c r="GW190" s="14" t="str">
        <f t="shared" si="107"/>
        <v>神器3-4 : 12级</v>
      </c>
      <c r="GX190" s="14" t="s">
        <v>804</v>
      </c>
      <c r="GY190" s="14">
        <f t="shared" si="108"/>
        <v>10</v>
      </c>
      <c r="GZ190" s="14" t="str">
        <f t="shared" si="109"/>
        <v>神器3-4</v>
      </c>
      <c r="HA190" s="14">
        <f t="shared" si="110"/>
        <v>5</v>
      </c>
    </row>
    <row r="191" spans="38:209" ht="16.5" x14ac:dyDescent="0.2">
      <c r="AL191" s="87">
        <v>6</v>
      </c>
      <c r="AM191" s="87">
        <v>3</v>
      </c>
      <c r="AN191" s="87">
        <v>51</v>
      </c>
      <c r="AO191" s="144">
        <f t="shared" si="100"/>
        <v>4451</v>
      </c>
      <c r="AP191" s="144" t="s">
        <v>1260</v>
      </c>
      <c r="AQ191" s="144" t="str">
        <f t="shared" si="101"/>
        <v>神器本-6-噩梦-1  神器3-5</v>
      </c>
      <c r="AR191" s="87">
        <v>13</v>
      </c>
      <c r="AS191" s="87" t="s">
        <v>322</v>
      </c>
      <c r="AT191" s="87">
        <v>500</v>
      </c>
      <c r="AU191" s="87">
        <v>1</v>
      </c>
      <c r="AV191" s="87">
        <v>1</v>
      </c>
      <c r="AW191" s="87">
        <f t="shared" si="102"/>
        <v>3</v>
      </c>
      <c r="AX191" s="14">
        <f t="shared" si="103"/>
        <v>0.05</v>
      </c>
      <c r="AY191" s="14">
        <f t="shared" si="104"/>
        <v>7</v>
      </c>
      <c r="GT191" s="91">
        <v>185</v>
      </c>
      <c r="GU191" s="14">
        <f t="shared" si="105"/>
        <v>12</v>
      </c>
      <c r="GV191" s="14">
        <f t="shared" si="106"/>
        <v>1606014</v>
      </c>
      <c r="GW191" s="14" t="str">
        <f t="shared" si="107"/>
        <v>神器3-4 : 13级</v>
      </c>
      <c r="GX191" s="14" t="s">
        <v>804</v>
      </c>
      <c r="GY191" s="14">
        <f t="shared" si="108"/>
        <v>11</v>
      </c>
      <c r="GZ191" s="14" t="str">
        <f t="shared" si="109"/>
        <v>神器3-4</v>
      </c>
      <c r="HA191" s="14">
        <f t="shared" si="110"/>
        <v>5</v>
      </c>
    </row>
    <row r="192" spans="38:209" ht="16.5" x14ac:dyDescent="0.2">
      <c r="AL192" s="87">
        <v>6</v>
      </c>
      <c r="AM192" s="87">
        <v>3</v>
      </c>
      <c r="AN192" s="87">
        <v>51</v>
      </c>
      <c r="AO192" s="144">
        <f t="shared" si="100"/>
        <v>4451</v>
      </c>
      <c r="AP192" s="144" t="s">
        <v>1260</v>
      </c>
      <c r="AQ192" s="144" t="str">
        <f t="shared" si="101"/>
        <v>神器本-6-噩梦-1  神器3-6</v>
      </c>
      <c r="AR192" s="87">
        <v>14</v>
      </c>
      <c r="AS192" s="87" t="s">
        <v>323</v>
      </c>
      <c r="AT192" s="87">
        <v>170</v>
      </c>
      <c r="AU192" s="87">
        <v>1</v>
      </c>
      <c r="AV192" s="87">
        <v>1</v>
      </c>
      <c r="AW192" s="87">
        <f t="shared" si="102"/>
        <v>4</v>
      </c>
      <c r="AX192" s="14">
        <f t="shared" si="103"/>
        <v>1.7000000000000001E-2</v>
      </c>
      <c r="AY192" s="14">
        <f t="shared" si="104"/>
        <v>5.1000000000000005</v>
      </c>
      <c r="GT192" s="91">
        <v>186</v>
      </c>
      <c r="GU192" s="14">
        <f t="shared" si="105"/>
        <v>12</v>
      </c>
      <c r="GV192" s="14">
        <f t="shared" si="106"/>
        <v>1606014</v>
      </c>
      <c r="GW192" s="14" t="str">
        <f t="shared" si="107"/>
        <v>神器3-4 : 14级</v>
      </c>
      <c r="GX192" s="14" t="s">
        <v>804</v>
      </c>
      <c r="GY192" s="14">
        <f t="shared" si="108"/>
        <v>12</v>
      </c>
      <c r="GZ192" s="14" t="str">
        <f t="shared" si="109"/>
        <v>神器3-4</v>
      </c>
      <c r="HA192" s="14">
        <f t="shared" si="110"/>
        <v>6</v>
      </c>
    </row>
    <row r="193" spans="38:209" ht="16.5" x14ac:dyDescent="0.2">
      <c r="AL193" s="87">
        <v>6</v>
      </c>
      <c r="AM193" s="87">
        <v>3</v>
      </c>
      <c r="AN193" s="87">
        <v>51</v>
      </c>
      <c r="AO193" s="144">
        <f t="shared" si="100"/>
        <v>4451</v>
      </c>
      <c r="AP193" s="144" t="s">
        <v>1260</v>
      </c>
      <c r="AQ193" s="144" t="str">
        <f t="shared" si="101"/>
        <v>神器本-6-噩梦-1  神器4-1</v>
      </c>
      <c r="AR193" s="87">
        <v>15</v>
      </c>
      <c r="AS193" s="87" t="s">
        <v>324</v>
      </c>
      <c r="AT193" s="87">
        <v>833</v>
      </c>
      <c r="AU193" s="87">
        <v>1</v>
      </c>
      <c r="AV193" s="87">
        <v>1</v>
      </c>
      <c r="AW193" s="87">
        <f t="shared" si="102"/>
        <v>1</v>
      </c>
      <c r="AX193" s="14">
        <f t="shared" si="103"/>
        <v>8.3299999999999999E-2</v>
      </c>
      <c r="AY193" s="14">
        <f t="shared" si="104"/>
        <v>2.0825</v>
      </c>
      <c r="GT193" s="91">
        <v>187</v>
      </c>
      <c r="GU193" s="14">
        <f t="shared" si="105"/>
        <v>12</v>
      </c>
      <c r="GV193" s="14">
        <f t="shared" si="106"/>
        <v>1606014</v>
      </c>
      <c r="GW193" s="14" t="str">
        <f t="shared" si="107"/>
        <v>神器3-4 : 15级</v>
      </c>
      <c r="GX193" s="14" t="s">
        <v>804</v>
      </c>
      <c r="GY193" s="14">
        <f t="shared" si="108"/>
        <v>13</v>
      </c>
      <c r="GZ193" s="14" t="str">
        <f t="shared" si="109"/>
        <v>神器3-4</v>
      </c>
      <c r="HA193" s="14">
        <f t="shared" si="110"/>
        <v>7</v>
      </c>
    </row>
    <row r="194" spans="38:209" ht="16.5" x14ac:dyDescent="0.2">
      <c r="AL194" s="87">
        <v>6</v>
      </c>
      <c r="AM194" s="87">
        <v>3</v>
      </c>
      <c r="AN194" s="87">
        <v>51</v>
      </c>
      <c r="AO194" s="144">
        <f t="shared" si="100"/>
        <v>4451</v>
      </c>
      <c r="AP194" s="144" t="s">
        <v>1260</v>
      </c>
      <c r="AQ194" s="144" t="str">
        <f t="shared" si="101"/>
        <v>神器本-6-噩梦-1  神器4-2</v>
      </c>
      <c r="AR194" s="87">
        <v>16</v>
      </c>
      <c r="AS194" s="87" t="s">
        <v>325</v>
      </c>
      <c r="AT194" s="87">
        <v>833</v>
      </c>
      <c r="AU194" s="87">
        <v>1</v>
      </c>
      <c r="AV194" s="87">
        <v>1</v>
      </c>
      <c r="AW194" s="87">
        <f t="shared" si="102"/>
        <v>1</v>
      </c>
      <c r="AX194" s="14">
        <f t="shared" si="103"/>
        <v>8.3299999999999999E-2</v>
      </c>
      <c r="AY194" s="14">
        <f t="shared" si="104"/>
        <v>2.0825</v>
      </c>
      <c r="GT194" s="91">
        <v>188</v>
      </c>
      <c r="GU194" s="14">
        <f t="shared" si="105"/>
        <v>12</v>
      </c>
      <c r="GV194" s="14">
        <f t="shared" si="106"/>
        <v>1606014</v>
      </c>
      <c r="GW194" s="14" t="str">
        <f t="shared" si="107"/>
        <v>神器3-4 : 16级</v>
      </c>
      <c r="GX194" s="14" t="s">
        <v>804</v>
      </c>
      <c r="GY194" s="14">
        <f t="shared" si="108"/>
        <v>14</v>
      </c>
      <c r="GZ194" s="14" t="str">
        <f t="shared" si="109"/>
        <v>神器3-4</v>
      </c>
      <c r="HA194" s="14">
        <f t="shared" si="110"/>
        <v>7</v>
      </c>
    </row>
    <row r="195" spans="38:209" ht="16.5" x14ac:dyDescent="0.2">
      <c r="AL195" s="87">
        <v>6</v>
      </c>
      <c r="AM195" s="87">
        <v>3</v>
      </c>
      <c r="AN195" s="87">
        <v>51</v>
      </c>
      <c r="AO195" s="144">
        <f t="shared" si="100"/>
        <v>4451</v>
      </c>
      <c r="AP195" s="144" t="s">
        <v>1260</v>
      </c>
      <c r="AQ195" s="144" t="str">
        <f t="shared" si="101"/>
        <v>神器本-6-噩梦-1  神器4-3</v>
      </c>
      <c r="AR195" s="87">
        <v>17</v>
      </c>
      <c r="AS195" s="87" t="s">
        <v>326</v>
      </c>
      <c r="AT195" s="87">
        <v>500</v>
      </c>
      <c r="AU195" s="87">
        <v>1</v>
      </c>
      <c r="AV195" s="87">
        <v>1</v>
      </c>
      <c r="AW195" s="87">
        <f t="shared" si="102"/>
        <v>2</v>
      </c>
      <c r="AX195" s="14">
        <f t="shared" si="103"/>
        <v>0.05</v>
      </c>
      <c r="AY195" s="14">
        <f t="shared" si="104"/>
        <v>3.75</v>
      </c>
      <c r="GT195" s="91">
        <v>189</v>
      </c>
      <c r="GU195" s="14">
        <f t="shared" si="105"/>
        <v>12</v>
      </c>
      <c r="GV195" s="14">
        <f t="shared" si="106"/>
        <v>1606014</v>
      </c>
      <c r="GW195" s="14" t="str">
        <f t="shared" si="107"/>
        <v>神器3-4 : 17级</v>
      </c>
      <c r="GX195" s="14" t="s">
        <v>804</v>
      </c>
      <c r="GY195" s="14">
        <f t="shared" si="108"/>
        <v>15</v>
      </c>
      <c r="GZ195" s="14" t="str">
        <f t="shared" si="109"/>
        <v>神器3-4</v>
      </c>
      <c r="HA195" s="14">
        <f t="shared" si="110"/>
        <v>7</v>
      </c>
    </row>
    <row r="196" spans="38:209" ht="16.5" x14ac:dyDescent="0.2">
      <c r="AL196" s="87">
        <v>6</v>
      </c>
      <c r="AM196" s="87">
        <v>3</v>
      </c>
      <c r="AN196" s="87">
        <v>51</v>
      </c>
      <c r="AO196" s="144">
        <f t="shared" si="100"/>
        <v>4451</v>
      </c>
      <c r="AP196" s="144" t="s">
        <v>1260</v>
      </c>
      <c r="AQ196" s="144" t="str">
        <f t="shared" si="101"/>
        <v>神器本-6-噩梦-1  神器4-4</v>
      </c>
      <c r="AR196" s="87">
        <v>18</v>
      </c>
      <c r="AS196" s="87" t="s">
        <v>327</v>
      </c>
      <c r="AT196" s="87">
        <v>500</v>
      </c>
      <c r="AU196" s="87">
        <v>1</v>
      </c>
      <c r="AV196" s="87">
        <v>1</v>
      </c>
      <c r="AW196" s="87">
        <f t="shared" si="102"/>
        <v>2</v>
      </c>
      <c r="AX196" s="14">
        <f t="shared" si="103"/>
        <v>0.05</v>
      </c>
      <c r="AY196" s="14">
        <f t="shared" si="104"/>
        <v>3.75</v>
      </c>
      <c r="GT196" s="91">
        <v>190</v>
      </c>
      <c r="GU196" s="14">
        <f t="shared" si="105"/>
        <v>12</v>
      </c>
      <c r="GV196" s="14">
        <f t="shared" si="106"/>
        <v>1606014</v>
      </c>
      <c r="GW196" s="14" t="str">
        <f t="shared" si="107"/>
        <v>神器3-4 : 18级</v>
      </c>
      <c r="GX196" s="14" t="s">
        <v>804</v>
      </c>
      <c r="GY196" s="14">
        <f t="shared" si="108"/>
        <v>16</v>
      </c>
      <c r="GZ196" s="14" t="str">
        <f t="shared" si="109"/>
        <v>神器3-4</v>
      </c>
      <c r="HA196" s="14">
        <f t="shared" si="110"/>
        <v>10</v>
      </c>
    </row>
    <row r="197" spans="38:209" ht="16.5" x14ac:dyDescent="0.2">
      <c r="AL197" s="87">
        <v>6</v>
      </c>
      <c r="AM197" s="87">
        <v>3</v>
      </c>
      <c r="AN197" s="87">
        <v>51</v>
      </c>
      <c r="AO197" s="144">
        <f t="shared" si="100"/>
        <v>4451</v>
      </c>
      <c r="AP197" s="144" t="s">
        <v>1260</v>
      </c>
      <c r="AQ197" s="144" t="str">
        <f t="shared" si="101"/>
        <v>神器本-6-噩梦-1  神器4-5</v>
      </c>
      <c r="AR197" s="87">
        <v>19</v>
      </c>
      <c r="AS197" s="87" t="s">
        <v>328</v>
      </c>
      <c r="AT197" s="87">
        <v>500</v>
      </c>
      <c r="AU197" s="87">
        <v>1</v>
      </c>
      <c r="AV197" s="87">
        <v>1</v>
      </c>
      <c r="AW197" s="87">
        <f t="shared" si="102"/>
        <v>3</v>
      </c>
      <c r="AX197" s="14">
        <f t="shared" si="103"/>
        <v>0.05</v>
      </c>
      <c r="AY197" s="14">
        <f t="shared" si="104"/>
        <v>8.75</v>
      </c>
      <c r="GT197" s="91">
        <v>191</v>
      </c>
      <c r="GU197" s="14">
        <f t="shared" si="105"/>
        <v>12</v>
      </c>
      <c r="GV197" s="14">
        <f t="shared" si="106"/>
        <v>1606014</v>
      </c>
      <c r="GW197" s="14" t="str">
        <f t="shared" si="107"/>
        <v>神器3-4 : 19级</v>
      </c>
      <c r="GX197" s="14" t="s">
        <v>804</v>
      </c>
      <c r="GY197" s="14">
        <f t="shared" si="108"/>
        <v>17</v>
      </c>
      <c r="GZ197" s="14" t="str">
        <f t="shared" si="109"/>
        <v>神器3-4</v>
      </c>
      <c r="HA197" s="14">
        <f t="shared" si="110"/>
        <v>10</v>
      </c>
    </row>
    <row r="198" spans="38:209" ht="16.5" x14ac:dyDescent="0.2">
      <c r="AL198" s="87">
        <v>6</v>
      </c>
      <c r="AM198" s="87">
        <v>3</v>
      </c>
      <c r="AN198" s="87">
        <v>51</v>
      </c>
      <c r="AO198" s="144">
        <f t="shared" si="100"/>
        <v>4451</v>
      </c>
      <c r="AP198" s="144" t="s">
        <v>1260</v>
      </c>
      <c r="AQ198" s="144" t="str">
        <f t="shared" si="101"/>
        <v>神器本-6-噩梦-1  神器4-6</v>
      </c>
      <c r="AR198" s="87">
        <v>20</v>
      </c>
      <c r="AS198" s="87" t="s">
        <v>329</v>
      </c>
      <c r="AT198" s="87">
        <v>166</v>
      </c>
      <c r="AU198" s="87">
        <v>1</v>
      </c>
      <c r="AV198" s="87">
        <v>1</v>
      </c>
      <c r="AW198" s="87">
        <f t="shared" si="102"/>
        <v>4</v>
      </c>
      <c r="AX198" s="14">
        <f t="shared" si="103"/>
        <v>1.66E-2</v>
      </c>
      <c r="AY198" s="14">
        <f t="shared" si="104"/>
        <v>6.2249999999999996</v>
      </c>
      <c r="GT198" s="91">
        <v>192</v>
      </c>
      <c r="GU198" s="14">
        <f t="shared" si="105"/>
        <v>12</v>
      </c>
      <c r="GV198" s="14">
        <f t="shared" si="106"/>
        <v>1606014</v>
      </c>
      <c r="GW198" s="14" t="str">
        <f t="shared" si="107"/>
        <v>神器3-4 : 20级</v>
      </c>
      <c r="GX198" s="14" t="s">
        <v>804</v>
      </c>
      <c r="GY198" s="14">
        <f t="shared" si="108"/>
        <v>18</v>
      </c>
      <c r="GZ198" s="14" t="str">
        <f t="shared" si="109"/>
        <v>神器3-4</v>
      </c>
      <c r="HA198" s="14">
        <f t="shared" si="110"/>
        <v>10</v>
      </c>
    </row>
    <row r="199" spans="38:209" ht="16.5" x14ac:dyDescent="0.2">
      <c r="AL199" s="87">
        <v>6</v>
      </c>
      <c r="AM199" s="87">
        <v>3</v>
      </c>
      <c r="AN199" s="87">
        <v>51</v>
      </c>
      <c r="AO199" s="144">
        <f t="shared" si="100"/>
        <v>4451</v>
      </c>
      <c r="AP199" s="144" t="s">
        <v>1260</v>
      </c>
      <c r="AQ199" s="144" t="str">
        <f t="shared" si="101"/>
        <v>神器本-6-噩梦-1  神器5-1</v>
      </c>
      <c r="AR199" s="87">
        <v>21</v>
      </c>
      <c r="AS199" s="87" t="s">
        <v>330</v>
      </c>
      <c r="AT199" s="87">
        <v>833</v>
      </c>
      <c r="AU199" s="87">
        <v>1</v>
      </c>
      <c r="AV199" s="87">
        <v>1</v>
      </c>
      <c r="AW199" s="87">
        <f t="shared" si="102"/>
        <v>1</v>
      </c>
      <c r="AX199" s="14">
        <f t="shared" si="103"/>
        <v>8.3299999999999999E-2</v>
      </c>
      <c r="AY199" s="14">
        <f t="shared" si="104"/>
        <v>2.4990000000000001</v>
      </c>
      <c r="GT199" s="91">
        <v>193</v>
      </c>
      <c r="GU199" s="14">
        <f t="shared" si="105"/>
        <v>13</v>
      </c>
      <c r="GV199" s="14">
        <f t="shared" si="106"/>
        <v>1606015</v>
      </c>
      <c r="GW199" s="14" t="str">
        <f t="shared" si="107"/>
        <v>神器3-5 : 21级</v>
      </c>
      <c r="GX199" s="14" t="s">
        <v>804</v>
      </c>
      <c r="GY199" s="14">
        <f t="shared" si="108"/>
        <v>1</v>
      </c>
      <c r="GZ199" s="14" t="str">
        <f t="shared" si="109"/>
        <v>神器3-5</v>
      </c>
      <c r="HA199" s="14">
        <f t="shared" si="110"/>
        <v>1</v>
      </c>
    </row>
    <row r="200" spans="38:209" ht="16.5" x14ac:dyDescent="0.2">
      <c r="AL200" s="87">
        <v>6</v>
      </c>
      <c r="AM200" s="87">
        <v>3</v>
      </c>
      <c r="AN200" s="87">
        <v>51</v>
      </c>
      <c r="AO200" s="144">
        <f t="shared" ref="AO200:AO263" si="111">4400+AN200</f>
        <v>4451</v>
      </c>
      <c r="AP200" s="144" t="s">
        <v>1260</v>
      </c>
      <c r="AQ200" s="144" t="str">
        <f t="shared" ref="AQ200:AQ263" si="112">AP200&amp;"  "&amp;AS200</f>
        <v>神器本-6-噩梦-1  神器5-2</v>
      </c>
      <c r="AR200" s="87">
        <v>22</v>
      </c>
      <c r="AS200" s="87" t="s">
        <v>331</v>
      </c>
      <c r="AT200" s="87">
        <v>833</v>
      </c>
      <c r="AU200" s="87">
        <v>1</v>
      </c>
      <c r="AV200" s="87">
        <v>1</v>
      </c>
      <c r="AW200" s="87">
        <f t="shared" ref="AW200:AW236" si="113">INDEX($AH$7:$AH$48,AR200)</f>
        <v>1</v>
      </c>
      <c r="AX200" s="14">
        <f t="shared" ref="AX200:AX230" si="114">(AU200+AV200)/2*AT200/10000</f>
        <v>8.3299999999999999E-2</v>
      </c>
      <c r="AY200" s="14">
        <f t="shared" ref="AY200:AY230" si="115">(AU200+AV200)/2*AT200/10000*INDEX($AI$7:$AI$48,AR200)</f>
        <v>2.4990000000000001</v>
      </c>
      <c r="GT200" s="91">
        <v>194</v>
      </c>
      <c r="GU200" s="14">
        <f t="shared" ref="GU200:GU263" si="116">MATCH(GT200-1,$R$7:$R$49,1)</f>
        <v>13</v>
      </c>
      <c r="GV200" s="14">
        <f t="shared" ref="GV200:GV263" si="117">INDEX($S$8:$S$49,GU200)</f>
        <v>1606015</v>
      </c>
      <c r="GW200" s="14" t="str">
        <f t="shared" ref="GW200:GW215" si="118">INDEX($T$8:$T$49,GU200)&amp;" : "&amp;AR200&amp;"级"</f>
        <v>神器3-5 : 22级</v>
      </c>
      <c r="GX200" s="14" t="s">
        <v>804</v>
      </c>
      <c r="GY200" s="14">
        <f t="shared" ref="GY200:GY263" si="119">GT200-INDEX($R$7:$R$49,GU200)</f>
        <v>2</v>
      </c>
      <c r="GZ200" s="14" t="str">
        <f t="shared" ref="GZ200:GZ263" si="120">INDEX($T$8:$T$49,GU200)</f>
        <v>神器3-5</v>
      </c>
      <c r="HA200" s="14">
        <f t="shared" ref="HA200:HA263" si="121">INDEX($K$8:$K$28,GY200)</f>
        <v>1</v>
      </c>
    </row>
    <row r="201" spans="38:209" ht="16.5" x14ac:dyDescent="0.2">
      <c r="AL201" s="87">
        <v>6</v>
      </c>
      <c r="AM201" s="87">
        <v>3</v>
      </c>
      <c r="AN201" s="87">
        <v>51</v>
      </c>
      <c r="AO201" s="144">
        <f t="shared" si="111"/>
        <v>4451</v>
      </c>
      <c r="AP201" s="144" t="s">
        <v>1260</v>
      </c>
      <c r="AQ201" s="144" t="str">
        <f t="shared" si="112"/>
        <v>神器本-6-噩梦-1  神器5-3</v>
      </c>
      <c r="AR201" s="87">
        <v>23</v>
      </c>
      <c r="AS201" s="87" t="s">
        <v>332</v>
      </c>
      <c r="AT201" s="87">
        <v>500</v>
      </c>
      <c r="AU201" s="87">
        <v>1</v>
      </c>
      <c r="AV201" s="87">
        <v>1</v>
      </c>
      <c r="AW201" s="87">
        <f t="shared" si="113"/>
        <v>2</v>
      </c>
      <c r="AX201" s="14">
        <f t="shared" si="114"/>
        <v>0.05</v>
      </c>
      <c r="AY201" s="14">
        <f t="shared" si="115"/>
        <v>4.5</v>
      </c>
      <c r="GT201" s="91">
        <v>195</v>
      </c>
      <c r="GU201" s="14">
        <f t="shared" si="116"/>
        <v>13</v>
      </c>
      <c r="GV201" s="14">
        <f t="shared" si="117"/>
        <v>1606015</v>
      </c>
      <c r="GW201" s="14" t="str">
        <f t="shared" si="118"/>
        <v>神器3-5 : 23级</v>
      </c>
      <c r="GX201" s="14" t="s">
        <v>804</v>
      </c>
      <c r="GY201" s="14">
        <f t="shared" si="119"/>
        <v>3</v>
      </c>
      <c r="GZ201" s="14" t="str">
        <f t="shared" si="120"/>
        <v>神器3-5</v>
      </c>
      <c r="HA201" s="14">
        <f t="shared" si="121"/>
        <v>1</v>
      </c>
    </row>
    <row r="202" spans="38:209" ht="16.5" x14ac:dyDescent="0.2">
      <c r="AL202" s="87">
        <v>6</v>
      </c>
      <c r="AM202" s="87">
        <v>3</v>
      </c>
      <c r="AN202" s="87">
        <v>51</v>
      </c>
      <c r="AO202" s="144">
        <f t="shared" si="111"/>
        <v>4451</v>
      </c>
      <c r="AP202" s="144" t="s">
        <v>1260</v>
      </c>
      <c r="AQ202" s="144" t="str">
        <f t="shared" si="112"/>
        <v>神器本-6-噩梦-1  神器5-4</v>
      </c>
      <c r="AR202" s="87">
        <v>24</v>
      </c>
      <c r="AS202" s="87" t="s">
        <v>333</v>
      </c>
      <c r="AT202" s="87">
        <v>500</v>
      </c>
      <c r="AU202" s="87">
        <v>1</v>
      </c>
      <c r="AV202" s="87">
        <v>1</v>
      </c>
      <c r="AW202" s="87">
        <f t="shared" si="113"/>
        <v>2</v>
      </c>
      <c r="AX202" s="14">
        <f t="shared" si="114"/>
        <v>0.05</v>
      </c>
      <c r="AY202" s="14">
        <f t="shared" si="115"/>
        <v>4.5</v>
      </c>
      <c r="GT202" s="91">
        <v>196</v>
      </c>
      <c r="GU202" s="14">
        <f t="shared" si="116"/>
        <v>13</v>
      </c>
      <c r="GV202" s="14">
        <f t="shared" si="117"/>
        <v>1606015</v>
      </c>
      <c r="GW202" s="14" t="str">
        <f t="shared" si="118"/>
        <v>神器3-5 : 24级</v>
      </c>
      <c r="GX202" s="14" t="s">
        <v>804</v>
      </c>
      <c r="GY202" s="14">
        <f t="shared" si="119"/>
        <v>4</v>
      </c>
      <c r="GZ202" s="14" t="str">
        <f t="shared" si="120"/>
        <v>神器3-5</v>
      </c>
      <c r="HA202" s="14">
        <f t="shared" si="121"/>
        <v>2</v>
      </c>
    </row>
    <row r="203" spans="38:209" ht="16.5" x14ac:dyDescent="0.2">
      <c r="AL203" s="87">
        <v>6</v>
      </c>
      <c r="AM203" s="87">
        <v>3</v>
      </c>
      <c r="AN203" s="87">
        <v>51</v>
      </c>
      <c r="AO203" s="144">
        <f t="shared" si="111"/>
        <v>4451</v>
      </c>
      <c r="AP203" s="144" t="s">
        <v>1260</v>
      </c>
      <c r="AQ203" s="144" t="str">
        <f t="shared" si="112"/>
        <v>神器本-6-噩梦-1  神器5-5</v>
      </c>
      <c r="AR203" s="87">
        <v>25</v>
      </c>
      <c r="AS203" s="87" t="s">
        <v>334</v>
      </c>
      <c r="AT203" s="87">
        <v>500</v>
      </c>
      <c r="AU203" s="87">
        <v>1</v>
      </c>
      <c r="AV203" s="87">
        <v>1</v>
      </c>
      <c r="AW203" s="87">
        <f t="shared" si="113"/>
        <v>3</v>
      </c>
      <c r="AX203" s="14">
        <f t="shared" si="114"/>
        <v>0.05</v>
      </c>
      <c r="AY203" s="14">
        <f t="shared" si="115"/>
        <v>10.5</v>
      </c>
      <c r="GT203" s="91">
        <v>197</v>
      </c>
      <c r="GU203" s="14">
        <f t="shared" si="116"/>
        <v>13</v>
      </c>
      <c r="GV203" s="14">
        <f t="shared" si="117"/>
        <v>1606015</v>
      </c>
      <c r="GW203" s="14" t="str">
        <f t="shared" si="118"/>
        <v>神器3-5 : 25级</v>
      </c>
      <c r="GX203" s="14" t="s">
        <v>804</v>
      </c>
      <c r="GY203" s="14">
        <f t="shared" si="119"/>
        <v>5</v>
      </c>
      <c r="GZ203" s="14" t="str">
        <f t="shared" si="120"/>
        <v>神器3-5</v>
      </c>
      <c r="HA203" s="14">
        <f t="shared" si="121"/>
        <v>2</v>
      </c>
    </row>
    <row r="204" spans="38:209" ht="16.5" x14ac:dyDescent="0.2">
      <c r="AL204" s="87">
        <v>6</v>
      </c>
      <c r="AM204" s="87">
        <v>3</v>
      </c>
      <c r="AN204" s="87">
        <v>51</v>
      </c>
      <c r="AO204" s="144">
        <f t="shared" si="111"/>
        <v>4451</v>
      </c>
      <c r="AP204" s="144" t="s">
        <v>1260</v>
      </c>
      <c r="AQ204" s="144" t="str">
        <f t="shared" si="112"/>
        <v>神器本-6-噩梦-1  神器5-6</v>
      </c>
      <c r="AR204" s="87">
        <v>26</v>
      </c>
      <c r="AS204" s="87" t="s">
        <v>335</v>
      </c>
      <c r="AT204" s="87">
        <v>166</v>
      </c>
      <c r="AU204" s="87">
        <v>1</v>
      </c>
      <c r="AV204" s="87">
        <v>1</v>
      </c>
      <c r="AW204" s="87">
        <f t="shared" si="113"/>
        <v>4</v>
      </c>
      <c r="AX204" s="14">
        <f t="shared" si="114"/>
        <v>1.66E-2</v>
      </c>
      <c r="AY204" s="14">
        <f t="shared" si="115"/>
        <v>7.47</v>
      </c>
      <c r="GT204" s="91">
        <v>198</v>
      </c>
      <c r="GU204" s="14">
        <f t="shared" si="116"/>
        <v>13</v>
      </c>
      <c r="GV204" s="14">
        <f t="shared" si="117"/>
        <v>1606015</v>
      </c>
      <c r="GW204" s="14" t="str">
        <f t="shared" si="118"/>
        <v>神器3-5 : 26级</v>
      </c>
      <c r="GX204" s="14" t="s">
        <v>804</v>
      </c>
      <c r="GY204" s="14">
        <f t="shared" si="119"/>
        <v>6</v>
      </c>
      <c r="GZ204" s="14" t="str">
        <f t="shared" si="120"/>
        <v>神器3-5</v>
      </c>
      <c r="HA204" s="14">
        <f t="shared" si="121"/>
        <v>2</v>
      </c>
    </row>
    <row r="205" spans="38:209" ht="16.5" x14ac:dyDescent="0.2">
      <c r="AL205" s="87">
        <v>6</v>
      </c>
      <c r="AM205" s="87">
        <v>3</v>
      </c>
      <c r="AN205" s="87">
        <v>52</v>
      </c>
      <c r="AO205" s="144">
        <f t="shared" si="111"/>
        <v>4452</v>
      </c>
      <c r="AP205" s="144" t="s">
        <v>1261</v>
      </c>
      <c r="AQ205" s="144" t="str">
        <f t="shared" si="112"/>
        <v>神器本-6-噩梦-2  神器6-1</v>
      </c>
      <c r="AR205" s="87">
        <v>27</v>
      </c>
      <c r="AS205" s="87" t="s">
        <v>765</v>
      </c>
      <c r="AT205" s="87">
        <v>2000</v>
      </c>
      <c r="AU205" s="87">
        <v>1</v>
      </c>
      <c r="AV205" s="87">
        <v>2</v>
      </c>
      <c r="AW205" s="87">
        <f t="shared" si="113"/>
        <v>2</v>
      </c>
      <c r="AX205" s="14">
        <f t="shared" si="114"/>
        <v>0.3</v>
      </c>
      <c r="AY205" s="14">
        <f t="shared" si="115"/>
        <v>36</v>
      </c>
      <c r="GT205" s="91">
        <v>199</v>
      </c>
      <c r="GU205" s="14">
        <f t="shared" si="116"/>
        <v>13</v>
      </c>
      <c r="GV205" s="14">
        <f t="shared" si="117"/>
        <v>1606015</v>
      </c>
      <c r="GW205" s="14" t="str">
        <f t="shared" si="118"/>
        <v>神器3-5 : 27级</v>
      </c>
      <c r="GX205" s="14" t="s">
        <v>804</v>
      </c>
      <c r="GY205" s="14">
        <f t="shared" si="119"/>
        <v>7</v>
      </c>
      <c r="GZ205" s="14" t="str">
        <f t="shared" si="120"/>
        <v>神器3-5</v>
      </c>
      <c r="HA205" s="14">
        <f t="shared" si="121"/>
        <v>3</v>
      </c>
    </row>
    <row r="206" spans="38:209" ht="16.5" x14ac:dyDescent="0.2">
      <c r="AL206" s="87">
        <v>6</v>
      </c>
      <c r="AM206" s="87">
        <v>3</v>
      </c>
      <c r="AN206" s="87">
        <v>52</v>
      </c>
      <c r="AO206" s="144">
        <f t="shared" si="111"/>
        <v>4452</v>
      </c>
      <c r="AP206" s="144" t="s">
        <v>1261</v>
      </c>
      <c r="AQ206" s="144" t="str">
        <f t="shared" si="112"/>
        <v>神器本-6-噩梦-2  神器6-2</v>
      </c>
      <c r="AR206" s="87">
        <v>28</v>
      </c>
      <c r="AS206" s="87" t="s">
        <v>766</v>
      </c>
      <c r="AT206" s="87">
        <v>2000</v>
      </c>
      <c r="AU206" s="87">
        <v>1</v>
      </c>
      <c r="AV206" s="87">
        <v>2</v>
      </c>
      <c r="AW206" s="87">
        <f t="shared" si="113"/>
        <v>2</v>
      </c>
      <c r="AX206" s="14">
        <f t="shared" si="114"/>
        <v>0.3</v>
      </c>
      <c r="AY206" s="14">
        <f t="shared" si="115"/>
        <v>36</v>
      </c>
      <c r="GT206" s="91">
        <v>200</v>
      </c>
      <c r="GU206" s="14">
        <f t="shared" si="116"/>
        <v>13</v>
      </c>
      <c r="GV206" s="14">
        <f t="shared" si="117"/>
        <v>1606015</v>
      </c>
      <c r="GW206" s="14" t="str">
        <f t="shared" si="118"/>
        <v>神器3-5 : 28级</v>
      </c>
      <c r="GX206" s="14" t="s">
        <v>804</v>
      </c>
      <c r="GY206" s="14">
        <f t="shared" si="119"/>
        <v>8</v>
      </c>
      <c r="GZ206" s="14" t="str">
        <f t="shared" si="120"/>
        <v>神器3-5</v>
      </c>
      <c r="HA206" s="14">
        <f t="shared" si="121"/>
        <v>3</v>
      </c>
    </row>
    <row r="207" spans="38:209" ht="16.5" x14ac:dyDescent="0.2">
      <c r="AL207" s="87">
        <v>6</v>
      </c>
      <c r="AM207" s="87">
        <v>3</v>
      </c>
      <c r="AN207" s="87">
        <v>52</v>
      </c>
      <c r="AO207" s="144">
        <f t="shared" si="111"/>
        <v>4452</v>
      </c>
      <c r="AP207" s="144" t="s">
        <v>1261</v>
      </c>
      <c r="AQ207" s="144" t="str">
        <f t="shared" si="112"/>
        <v>神器本-6-噩梦-2  神器6-3</v>
      </c>
      <c r="AR207" s="87">
        <v>29</v>
      </c>
      <c r="AS207" s="87" t="s">
        <v>767</v>
      </c>
      <c r="AT207" s="87">
        <v>2000</v>
      </c>
      <c r="AU207" s="87">
        <v>1</v>
      </c>
      <c r="AV207" s="87">
        <v>2</v>
      </c>
      <c r="AW207" s="87">
        <f t="shared" si="113"/>
        <v>2</v>
      </c>
      <c r="AX207" s="14">
        <f t="shared" si="114"/>
        <v>0.3</v>
      </c>
      <c r="AY207" s="14">
        <f t="shared" si="115"/>
        <v>36</v>
      </c>
      <c r="GT207" s="91">
        <v>201</v>
      </c>
      <c r="GU207" s="14">
        <f t="shared" si="116"/>
        <v>13</v>
      </c>
      <c r="GV207" s="14">
        <f t="shared" si="117"/>
        <v>1606015</v>
      </c>
      <c r="GW207" s="14" t="str">
        <f t="shared" si="118"/>
        <v>神器3-5 : 29级</v>
      </c>
      <c r="GX207" s="14" t="s">
        <v>804</v>
      </c>
      <c r="GY207" s="14">
        <f t="shared" si="119"/>
        <v>9</v>
      </c>
      <c r="GZ207" s="14" t="str">
        <f t="shared" si="120"/>
        <v>神器3-5</v>
      </c>
      <c r="HA207" s="14">
        <f t="shared" si="121"/>
        <v>3</v>
      </c>
    </row>
    <row r="208" spans="38:209" ht="16.5" x14ac:dyDescent="0.2">
      <c r="AL208" s="87">
        <v>6</v>
      </c>
      <c r="AM208" s="87">
        <v>3</v>
      </c>
      <c r="AN208" s="87">
        <v>53</v>
      </c>
      <c r="AO208" s="144">
        <f t="shared" si="111"/>
        <v>4453</v>
      </c>
      <c r="AP208" s="144" t="s">
        <v>1262</v>
      </c>
      <c r="AQ208" s="144" t="str">
        <f t="shared" si="112"/>
        <v>神器本-6-噩梦-3  神器6-4</v>
      </c>
      <c r="AR208" s="87">
        <v>30</v>
      </c>
      <c r="AS208" s="87" t="s">
        <v>339</v>
      </c>
      <c r="AT208" s="87">
        <v>1000</v>
      </c>
      <c r="AU208" s="87">
        <v>1</v>
      </c>
      <c r="AV208" s="87">
        <v>1</v>
      </c>
      <c r="AW208" s="87">
        <f t="shared" si="113"/>
        <v>3</v>
      </c>
      <c r="AX208" s="14">
        <f t="shared" si="114"/>
        <v>0.1</v>
      </c>
      <c r="AY208" s="14">
        <f t="shared" si="115"/>
        <v>28</v>
      </c>
      <c r="GT208" s="91">
        <v>202</v>
      </c>
      <c r="GU208" s="14">
        <f t="shared" si="116"/>
        <v>13</v>
      </c>
      <c r="GV208" s="14">
        <f t="shared" si="117"/>
        <v>1606015</v>
      </c>
      <c r="GW208" s="14" t="str">
        <f t="shared" si="118"/>
        <v>神器3-5 : 30级</v>
      </c>
      <c r="GX208" s="14" t="s">
        <v>804</v>
      </c>
      <c r="GY208" s="14">
        <f t="shared" si="119"/>
        <v>10</v>
      </c>
      <c r="GZ208" s="14" t="str">
        <f t="shared" si="120"/>
        <v>神器3-5</v>
      </c>
      <c r="HA208" s="14">
        <f t="shared" si="121"/>
        <v>5</v>
      </c>
    </row>
    <row r="209" spans="38:209" ht="16.5" x14ac:dyDescent="0.2">
      <c r="AL209" s="87">
        <v>6</v>
      </c>
      <c r="AM209" s="87">
        <v>3</v>
      </c>
      <c r="AN209" s="87">
        <v>53</v>
      </c>
      <c r="AO209" s="144">
        <f t="shared" si="111"/>
        <v>4453</v>
      </c>
      <c r="AP209" s="144" t="s">
        <v>1262</v>
      </c>
      <c r="AQ209" s="144" t="str">
        <f t="shared" si="112"/>
        <v>神器本-6-噩梦-3  神器6-5</v>
      </c>
      <c r="AR209" s="87">
        <v>31</v>
      </c>
      <c r="AS209" s="87" t="s">
        <v>340</v>
      </c>
      <c r="AT209" s="87">
        <v>1000</v>
      </c>
      <c r="AU209" s="87">
        <v>1</v>
      </c>
      <c r="AV209" s="87">
        <v>1</v>
      </c>
      <c r="AW209" s="87">
        <f t="shared" si="113"/>
        <v>3</v>
      </c>
      <c r="AX209" s="14">
        <f t="shared" si="114"/>
        <v>0.1</v>
      </c>
      <c r="AY209" s="14">
        <f t="shared" si="115"/>
        <v>28</v>
      </c>
      <c r="GT209" s="91">
        <v>203</v>
      </c>
      <c r="GU209" s="14">
        <f t="shared" si="116"/>
        <v>13</v>
      </c>
      <c r="GV209" s="14">
        <f t="shared" si="117"/>
        <v>1606015</v>
      </c>
      <c r="GW209" s="14" t="str">
        <f t="shared" si="118"/>
        <v>神器3-5 : 31级</v>
      </c>
      <c r="GX209" s="14" t="s">
        <v>804</v>
      </c>
      <c r="GY209" s="14">
        <f t="shared" si="119"/>
        <v>11</v>
      </c>
      <c r="GZ209" s="14" t="str">
        <f t="shared" si="120"/>
        <v>神器3-5</v>
      </c>
      <c r="HA209" s="14">
        <f t="shared" si="121"/>
        <v>5</v>
      </c>
    </row>
    <row r="210" spans="38:209" ht="16.5" x14ac:dyDescent="0.2">
      <c r="AL210" s="87">
        <v>6</v>
      </c>
      <c r="AM210" s="87">
        <v>3</v>
      </c>
      <c r="AN210" s="87">
        <v>53</v>
      </c>
      <c r="AO210" s="144">
        <f t="shared" si="111"/>
        <v>4453</v>
      </c>
      <c r="AP210" s="144" t="s">
        <v>1262</v>
      </c>
      <c r="AQ210" s="144" t="str">
        <f t="shared" si="112"/>
        <v>神器本-6-噩梦-3  神器6-6</v>
      </c>
      <c r="AR210" s="87">
        <v>32</v>
      </c>
      <c r="AS210" s="87" t="s">
        <v>341</v>
      </c>
      <c r="AT210" s="87">
        <v>1000</v>
      </c>
      <c r="AU210" s="87">
        <v>1</v>
      </c>
      <c r="AV210" s="87">
        <v>1</v>
      </c>
      <c r="AW210" s="87">
        <f t="shared" si="113"/>
        <v>3</v>
      </c>
      <c r="AX210" s="14">
        <f t="shared" si="114"/>
        <v>0.1</v>
      </c>
      <c r="AY210" s="14">
        <f t="shared" si="115"/>
        <v>28</v>
      </c>
      <c r="GT210" s="91">
        <v>204</v>
      </c>
      <c r="GU210" s="14">
        <f t="shared" si="116"/>
        <v>13</v>
      </c>
      <c r="GV210" s="14">
        <f t="shared" si="117"/>
        <v>1606015</v>
      </c>
      <c r="GW210" s="14" t="str">
        <f t="shared" si="118"/>
        <v>神器3-5 : 32级</v>
      </c>
      <c r="GX210" s="14" t="s">
        <v>804</v>
      </c>
      <c r="GY210" s="14">
        <f t="shared" si="119"/>
        <v>12</v>
      </c>
      <c r="GZ210" s="14" t="str">
        <f t="shared" si="120"/>
        <v>神器3-5</v>
      </c>
      <c r="HA210" s="14">
        <f t="shared" si="121"/>
        <v>6</v>
      </c>
    </row>
    <row r="211" spans="38:209" ht="16.5" x14ac:dyDescent="0.2">
      <c r="AL211" s="87">
        <v>6</v>
      </c>
      <c r="AM211" s="87">
        <v>3</v>
      </c>
      <c r="AN211" s="87">
        <v>54</v>
      </c>
      <c r="AO211" s="144">
        <f t="shared" si="111"/>
        <v>4454</v>
      </c>
      <c r="AP211" s="144" t="s">
        <v>1263</v>
      </c>
      <c r="AQ211" s="144" t="str">
        <f t="shared" si="112"/>
        <v>神器本-6-噩梦-4  神器6-7</v>
      </c>
      <c r="AR211" s="87">
        <v>33</v>
      </c>
      <c r="AS211" s="87" t="s">
        <v>342</v>
      </c>
      <c r="AT211" s="87">
        <v>750</v>
      </c>
      <c r="AU211" s="87">
        <v>1</v>
      </c>
      <c r="AV211" s="87">
        <v>1</v>
      </c>
      <c r="AW211" s="87">
        <f t="shared" si="113"/>
        <v>4</v>
      </c>
      <c r="AX211" s="14">
        <f t="shared" si="114"/>
        <v>7.4999999999999997E-2</v>
      </c>
      <c r="AY211" s="14">
        <f t="shared" si="115"/>
        <v>45</v>
      </c>
      <c r="GT211" s="91">
        <v>205</v>
      </c>
      <c r="GU211" s="14">
        <f t="shared" si="116"/>
        <v>13</v>
      </c>
      <c r="GV211" s="14">
        <f t="shared" si="117"/>
        <v>1606015</v>
      </c>
      <c r="GW211" s="14" t="str">
        <f t="shared" si="118"/>
        <v>神器3-5 : 33级</v>
      </c>
      <c r="GX211" s="14" t="s">
        <v>804</v>
      </c>
      <c r="GY211" s="14">
        <f t="shared" si="119"/>
        <v>13</v>
      </c>
      <c r="GZ211" s="14" t="str">
        <f t="shared" si="120"/>
        <v>神器3-5</v>
      </c>
      <c r="HA211" s="14">
        <f t="shared" si="121"/>
        <v>7</v>
      </c>
    </row>
    <row r="212" spans="38:209" ht="16.5" x14ac:dyDescent="0.2">
      <c r="AL212" s="87">
        <v>6</v>
      </c>
      <c r="AM212" s="87">
        <v>3</v>
      </c>
      <c r="AN212" s="87">
        <v>54</v>
      </c>
      <c r="AO212" s="144">
        <f t="shared" si="111"/>
        <v>4454</v>
      </c>
      <c r="AP212" s="144" t="s">
        <v>1263</v>
      </c>
      <c r="AQ212" s="144" t="str">
        <f t="shared" si="112"/>
        <v>神器本-6-噩梦-4  神器6-8</v>
      </c>
      <c r="AR212" s="87">
        <v>34</v>
      </c>
      <c r="AS212" s="87" t="s">
        <v>343</v>
      </c>
      <c r="AT212" s="87">
        <v>750</v>
      </c>
      <c r="AU212" s="87">
        <v>1</v>
      </c>
      <c r="AV212" s="87">
        <v>1</v>
      </c>
      <c r="AW212" s="87">
        <f t="shared" si="113"/>
        <v>4</v>
      </c>
      <c r="AX212" s="14">
        <f t="shared" si="114"/>
        <v>7.4999999999999997E-2</v>
      </c>
      <c r="AY212" s="14">
        <f t="shared" si="115"/>
        <v>45</v>
      </c>
      <c r="GT212" s="91">
        <v>206</v>
      </c>
      <c r="GU212" s="14">
        <f t="shared" si="116"/>
        <v>13</v>
      </c>
      <c r="GV212" s="14">
        <f t="shared" si="117"/>
        <v>1606015</v>
      </c>
      <c r="GW212" s="14" t="str">
        <f t="shared" si="118"/>
        <v>神器3-5 : 34级</v>
      </c>
      <c r="GX212" s="14" t="s">
        <v>804</v>
      </c>
      <c r="GY212" s="14">
        <f t="shared" si="119"/>
        <v>14</v>
      </c>
      <c r="GZ212" s="14" t="str">
        <f t="shared" si="120"/>
        <v>神器3-5</v>
      </c>
      <c r="HA212" s="14">
        <f t="shared" si="121"/>
        <v>7</v>
      </c>
    </row>
    <row r="213" spans="38:209" ht="16.5" x14ac:dyDescent="0.2">
      <c r="AL213" s="87">
        <v>7</v>
      </c>
      <c r="AM213" s="87">
        <v>1</v>
      </c>
      <c r="AN213" s="87">
        <v>55</v>
      </c>
      <c r="AO213" s="144">
        <f t="shared" si="111"/>
        <v>4455</v>
      </c>
      <c r="AP213" s="144" t="s">
        <v>1272</v>
      </c>
      <c r="AQ213" s="144" t="str">
        <f t="shared" si="112"/>
        <v>神器本-7-普通-1  神器3-1</v>
      </c>
      <c r="AR213" s="87">
        <v>9</v>
      </c>
      <c r="AS213" s="87" t="s">
        <v>764</v>
      </c>
      <c r="AT213" s="87">
        <v>700</v>
      </c>
      <c r="AU213" s="87">
        <v>1</v>
      </c>
      <c r="AV213" s="87">
        <v>1</v>
      </c>
      <c r="AW213" s="87">
        <f t="shared" si="113"/>
        <v>1</v>
      </c>
      <c r="AX213" s="14">
        <f t="shared" si="114"/>
        <v>7.0000000000000007E-2</v>
      </c>
      <c r="AY213" s="14">
        <f t="shared" si="115"/>
        <v>1.4000000000000001</v>
      </c>
      <c r="GT213" s="91">
        <v>207</v>
      </c>
      <c r="GU213" s="14">
        <f t="shared" si="116"/>
        <v>13</v>
      </c>
      <c r="GV213" s="14">
        <f t="shared" si="117"/>
        <v>1606015</v>
      </c>
      <c r="GW213" s="14" t="str">
        <f t="shared" si="118"/>
        <v>神器3-5 : 9级</v>
      </c>
      <c r="GX213" s="14" t="s">
        <v>804</v>
      </c>
      <c r="GY213" s="14">
        <f t="shared" si="119"/>
        <v>15</v>
      </c>
      <c r="GZ213" s="14" t="str">
        <f t="shared" si="120"/>
        <v>神器3-5</v>
      </c>
      <c r="HA213" s="14">
        <f t="shared" si="121"/>
        <v>7</v>
      </c>
    </row>
    <row r="214" spans="38:209" ht="16.5" x14ac:dyDescent="0.2">
      <c r="AL214" s="87">
        <v>7</v>
      </c>
      <c r="AM214" s="87">
        <v>1</v>
      </c>
      <c r="AN214" s="87">
        <v>55</v>
      </c>
      <c r="AO214" s="144">
        <f t="shared" si="111"/>
        <v>4455</v>
      </c>
      <c r="AP214" s="144" t="s">
        <v>1264</v>
      </c>
      <c r="AQ214" s="144" t="str">
        <f t="shared" si="112"/>
        <v>神器本-7-普通-1  神器3-2</v>
      </c>
      <c r="AR214" s="87">
        <v>10</v>
      </c>
      <c r="AS214" s="87" t="s">
        <v>319</v>
      </c>
      <c r="AT214" s="87">
        <v>700</v>
      </c>
      <c r="AU214" s="87">
        <v>1</v>
      </c>
      <c r="AV214" s="87">
        <v>1</v>
      </c>
      <c r="AW214" s="87">
        <f t="shared" si="113"/>
        <v>1</v>
      </c>
      <c r="AX214" s="14">
        <f t="shared" si="114"/>
        <v>7.0000000000000007E-2</v>
      </c>
      <c r="AY214" s="14">
        <f t="shared" si="115"/>
        <v>1.4000000000000001</v>
      </c>
      <c r="GT214" s="91">
        <v>208</v>
      </c>
      <c r="GU214" s="14">
        <f t="shared" si="116"/>
        <v>13</v>
      </c>
      <c r="GV214" s="14">
        <f t="shared" si="117"/>
        <v>1606015</v>
      </c>
      <c r="GW214" s="14" t="str">
        <f t="shared" si="118"/>
        <v>神器3-5 : 10级</v>
      </c>
      <c r="GX214" s="14" t="s">
        <v>804</v>
      </c>
      <c r="GY214" s="14">
        <f t="shared" si="119"/>
        <v>16</v>
      </c>
      <c r="GZ214" s="14" t="str">
        <f t="shared" si="120"/>
        <v>神器3-5</v>
      </c>
      <c r="HA214" s="14">
        <f t="shared" si="121"/>
        <v>10</v>
      </c>
    </row>
    <row r="215" spans="38:209" ht="16.5" x14ac:dyDescent="0.2">
      <c r="AL215" s="87">
        <v>7</v>
      </c>
      <c r="AM215" s="87">
        <v>1</v>
      </c>
      <c r="AN215" s="87">
        <v>55</v>
      </c>
      <c r="AO215" s="144">
        <f t="shared" si="111"/>
        <v>4455</v>
      </c>
      <c r="AP215" s="144" t="s">
        <v>1264</v>
      </c>
      <c r="AQ215" s="144" t="str">
        <f t="shared" si="112"/>
        <v>神器本-7-普通-1  神器3-3</v>
      </c>
      <c r="AR215" s="87">
        <v>11</v>
      </c>
      <c r="AS215" s="87" t="s">
        <v>320</v>
      </c>
      <c r="AT215" s="87">
        <v>414</v>
      </c>
      <c r="AU215" s="87">
        <v>1</v>
      </c>
      <c r="AV215" s="87">
        <v>1</v>
      </c>
      <c r="AW215" s="87">
        <f t="shared" si="113"/>
        <v>2</v>
      </c>
      <c r="AX215" s="14">
        <f t="shared" si="114"/>
        <v>4.1399999999999999E-2</v>
      </c>
      <c r="AY215" s="14">
        <f t="shared" si="115"/>
        <v>2.484</v>
      </c>
      <c r="GT215" s="91">
        <v>209</v>
      </c>
      <c r="GU215" s="14">
        <f t="shared" si="116"/>
        <v>13</v>
      </c>
      <c r="GV215" s="14">
        <f t="shared" si="117"/>
        <v>1606015</v>
      </c>
      <c r="GW215" s="14" t="str">
        <f t="shared" si="118"/>
        <v>神器3-5 : 11级</v>
      </c>
      <c r="GX215" s="14" t="s">
        <v>804</v>
      </c>
      <c r="GY215" s="14">
        <f t="shared" si="119"/>
        <v>17</v>
      </c>
      <c r="GZ215" s="14" t="str">
        <f t="shared" si="120"/>
        <v>神器3-5</v>
      </c>
      <c r="HA215" s="14">
        <f t="shared" si="121"/>
        <v>10</v>
      </c>
    </row>
    <row r="216" spans="38:209" ht="16.5" x14ac:dyDescent="0.2">
      <c r="AL216" s="87">
        <v>7</v>
      </c>
      <c r="AM216" s="87">
        <v>1</v>
      </c>
      <c r="AN216" s="87">
        <v>55</v>
      </c>
      <c r="AO216" s="144">
        <f t="shared" si="111"/>
        <v>4455</v>
      </c>
      <c r="AP216" s="144" t="s">
        <v>1264</v>
      </c>
      <c r="AQ216" s="144" t="str">
        <f t="shared" si="112"/>
        <v>神器本-7-普通-1  神器3-4</v>
      </c>
      <c r="AR216" s="87">
        <v>12</v>
      </c>
      <c r="AS216" s="87" t="s">
        <v>321</v>
      </c>
      <c r="AT216" s="87">
        <v>414</v>
      </c>
      <c r="AU216" s="87">
        <v>1</v>
      </c>
      <c r="AV216" s="87">
        <v>1</v>
      </c>
      <c r="AW216" s="87">
        <f t="shared" si="113"/>
        <v>2</v>
      </c>
      <c r="AX216" s="14">
        <f t="shared" si="114"/>
        <v>4.1399999999999999E-2</v>
      </c>
      <c r="AY216" s="14">
        <f t="shared" si="115"/>
        <v>2.484</v>
      </c>
      <c r="GT216" s="91">
        <v>210</v>
      </c>
      <c r="GU216" s="14">
        <f t="shared" si="116"/>
        <v>13</v>
      </c>
      <c r="GV216" s="14">
        <f t="shared" si="117"/>
        <v>1606015</v>
      </c>
      <c r="GW216" s="14" t="str">
        <f t="shared" ref="GW216:GW279" si="122">INDEX($T$8:$T$49,GU216)&amp;" : "&amp;AR216&amp;"级"</f>
        <v>神器3-5 : 12级</v>
      </c>
      <c r="GX216" s="14" t="s">
        <v>804</v>
      </c>
      <c r="GY216" s="14">
        <f t="shared" si="119"/>
        <v>18</v>
      </c>
      <c r="GZ216" s="14" t="str">
        <f t="shared" si="120"/>
        <v>神器3-5</v>
      </c>
      <c r="HA216" s="14">
        <f t="shared" si="121"/>
        <v>10</v>
      </c>
    </row>
    <row r="217" spans="38:209" ht="16.5" x14ac:dyDescent="0.2">
      <c r="AL217" s="87">
        <v>7</v>
      </c>
      <c r="AM217" s="87">
        <v>1</v>
      </c>
      <c r="AN217" s="87">
        <v>55</v>
      </c>
      <c r="AO217" s="144">
        <f t="shared" si="111"/>
        <v>4455</v>
      </c>
      <c r="AP217" s="144" t="s">
        <v>1264</v>
      </c>
      <c r="AQ217" s="144" t="str">
        <f t="shared" si="112"/>
        <v>神器本-7-普通-1  神器3-5</v>
      </c>
      <c r="AR217" s="87">
        <v>13</v>
      </c>
      <c r="AS217" s="87" t="s">
        <v>322</v>
      </c>
      <c r="AT217" s="87">
        <v>275</v>
      </c>
      <c r="AU217" s="87">
        <v>1</v>
      </c>
      <c r="AV217" s="87">
        <v>1</v>
      </c>
      <c r="AW217" s="87">
        <f t="shared" si="113"/>
        <v>3</v>
      </c>
      <c r="AX217" s="14">
        <f t="shared" si="114"/>
        <v>2.75E-2</v>
      </c>
      <c r="AY217" s="14">
        <f t="shared" si="115"/>
        <v>3.85</v>
      </c>
      <c r="GT217" s="91">
        <v>211</v>
      </c>
      <c r="GU217" s="14">
        <f t="shared" si="116"/>
        <v>14</v>
      </c>
      <c r="GV217" s="14">
        <f t="shared" si="117"/>
        <v>1606016</v>
      </c>
      <c r="GW217" s="14" t="str">
        <f t="shared" si="122"/>
        <v>神器3-6 : 13级</v>
      </c>
      <c r="GX217" s="14" t="s">
        <v>804</v>
      </c>
      <c r="GY217" s="14">
        <f t="shared" si="119"/>
        <v>1</v>
      </c>
      <c r="GZ217" s="14" t="str">
        <f t="shared" si="120"/>
        <v>神器3-6</v>
      </c>
      <c r="HA217" s="14">
        <f t="shared" si="121"/>
        <v>1</v>
      </c>
    </row>
    <row r="218" spans="38:209" ht="16.5" x14ac:dyDescent="0.2">
      <c r="AL218" s="87">
        <v>7</v>
      </c>
      <c r="AM218" s="87">
        <v>1</v>
      </c>
      <c r="AN218" s="87">
        <v>55</v>
      </c>
      <c r="AO218" s="144">
        <f t="shared" si="111"/>
        <v>4455</v>
      </c>
      <c r="AP218" s="144" t="s">
        <v>1264</v>
      </c>
      <c r="AQ218" s="144" t="str">
        <f t="shared" si="112"/>
        <v>神器本-7-普通-1  神器3-6</v>
      </c>
      <c r="AR218" s="87">
        <v>14</v>
      </c>
      <c r="AS218" s="87" t="s">
        <v>323</v>
      </c>
      <c r="AT218" s="87">
        <v>138</v>
      </c>
      <c r="AU218" s="87">
        <v>1</v>
      </c>
      <c r="AV218" s="87">
        <v>1</v>
      </c>
      <c r="AW218" s="87">
        <f t="shared" si="113"/>
        <v>4</v>
      </c>
      <c r="AX218" s="14">
        <f t="shared" si="114"/>
        <v>1.38E-2</v>
      </c>
      <c r="AY218" s="14">
        <f t="shared" si="115"/>
        <v>4.1399999999999997</v>
      </c>
      <c r="GT218" s="91">
        <v>212</v>
      </c>
      <c r="GU218" s="14">
        <f t="shared" si="116"/>
        <v>14</v>
      </c>
      <c r="GV218" s="14">
        <f t="shared" si="117"/>
        <v>1606016</v>
      </c>
      <c r="GW218" s="14" t="str">
        <f t="shared" si="122"/>
        <v>神器3-6 : 14级</v>
      </c>
      <c r="GX218" s="14" t="s">
        <v>804</v>
      </c>
      <c r="GY218" s="14">
        <f t="shared" si="119"/>
        <v>2</v>
      </c>
      <c r="GZ218" s="14" t="str">
        <f t="shared" si="120"/>
        <v>神器3-6</v>
      </c>
      <c r="HA218" s="14">
        <f t="shared" si="121"/>
        <v>1</v>
      </c>
    </row>
    <row r="219" spans="38:209" ht="16.5" x14ac:dyDescent="0.2">
      <c r="AL219" s="87">
        <v>7</v>
      </c>
      <c r="AM219" s="87">
        <v>1</v>
      </c>
      <c r="AN219" s="87">
        <v>55</v>
      </c>
      <c r="AO219" s="144">
        <f t="shared" si="111"/>
        <v>4455</v>
      </c>
      <c r="AP219" s="144" t="s">
        <v>1264</v>
      </c>
      <c r="AQ219" s="144" t="str">
        <f t="shared" si="112"/>
        <v>神器本-7-普通-1  神器4-1</v>
      </c>
      <c r="AR219" s="87">
        <v>15</v>
      </c>
      <c r="AS219" s="87" t="s">
        <v>324</v>
      </c>
      <c r="AT219" s="87">
        <v>700</v>
      </c>
      <c r="AU219" s="87">
        <v>1</v>
      </c>
      <c r="AV219" s="87">
        <v>1</v>
      </c>
      <c r="AW219" s="87">
        <f t="shared" si="113"/>
        <v>1</v>
      </c>
      <c r="AX219" s="14">
        <f t="shared" si="114"/>
        <v>7.0000000000000007E-2</v>
      </c>
      <c r="AY219" s="14">
        <f t="shared" si="115"/>
        <v>1.7500000000000002</v>
      </c>
      <c r="GT219" s="91">
        <v>213</v>
      </c>
      <c r="GU219" s="14">
        <f t="shared" si="116"/>
        <v>14</v>
      </c>
      <c r="GV219" s="14">
        <f t="shared" si="117"/>
        <v>1606016</v>
      </c>
      <c r="GW219" s="14" t="str">
        <f t="shared" si="122"/>
        <v>神器3-6 : 15级</v>
      </c>
      <c r="GX219" s="14" t="s">
        <v>804</v>
      </c>
      <c r="GY219" s="14">
        <f t="shared" si="119"/>
        <v>3</v>
      </c>
      <c r="GZ219" s="14" t="str">
        <f t="shared" si="120"/>
        <v>神器3-6</v>
      </c>
      <c r="HA219" s="14">
        <f t="shared" si="121"/>
        <v>1</v>
      </c>
    </row>
    <row r="220" spans="38:209" ht="16.5" x14ac:dyDescent="0.2">
      <c r="AL220" s="87">
        <v>7</v>
      </c>
      <c r="AM220" s="87">
        <v>1</v>
      </c>
      <c r="AN220" s="87">
        <v>55</v>
      </c>
      <c r="AO220" s="144">
        <f t="shared" si="111"/>
        <v>4455</v>
      </c>
      <c r="AP220" s="144" t="s">
        <v>1264</v>
      </c>
      <c r="AQ220" s="144" t="str">
        <f t="shared" si="112"/>
        <v>神器本-7-普通-1  神器4-2</v>
      </c>
      <c r="AR220" s="87">
        <v>16</v>
      </c>
      <c r="AS220" s="87" t="s">
        <v>325</v>
      </c>
      <c r="AT220" s="87">
        <v>700</v>
      </c>
      <c r="AU220" s="87">
        <v>1</v>
      </c>
      <c r="AV220" s="87">
        <v>1</v>
      </c>
      <c r="AW220" s="87">
        <f t="shared" si="113"/>
        <v>1</v>
      </c>
      <c r="AX220" s="14">
        <f t="shared" si="114"/>
        <v>7.0000000000000007E-2</v>
      </c>
      <c r="AY220" s="14">
        <f t="shared" si="115"/>
        <v>1.7500000000000002</v>
      </c>
      <c r="GT220" s="91">
        <v>214</v>
      </c>
      <c r="GU220" s="14">
        <f t="shared" si="116"/>
        <v>14</v>
      </c>
      <c r="GV220" s="14">
        <f t="shared" si="117"/>
        <v>1606016</v>
      </c>
      <c r="GW220" s="14" t="str">
        <f t="shared" si="122"/>
        <v>神器3-6 : 16级</v>
      </c>
      <c r="GX220" s="14" t="s">
        <v>804</v>
      </c>
      <c r="GY220" s="14">
        <f t="shared" si="119"/>
        <v>4</v>
      </c>
      <c r="GZ220" s="14" t="str">
        <f t="shared" si="120"/>
        <v>神器3-6</v>
      </c>
      <c r="HA220" s="14">
        <f t="shared" si="121"/>
        <v>2</v>
      </c>
    </row>
    <row r="221" spans="38:209" ht="16.5" x14ac:dyDescent="0.2">
      <c r="AL221" s="87">
        <v>7</v>
      </c>
      <c r="AM221" s="87">
        <v>1</v>
      </c>
      <c r="AN221" s="87">
        <v>55</v>
      </c>
      <c r="AO221" s="144">
        <f t="shared" si="111"/>
        <v>4455</v>
      </c>
      <c r="AP221" s="144" t="s">
        <v>1264</v>
      </c>
      <c r="AQ221" s="144" t="str">
        <f t="shared" si="112"/>
        <v>神器本-7-普通-1  神器4-3</v>
      </c>
      <c r="AR221" s="87">
        <v>17</v>
      </c>
      <c r="AS221" s="87" t="s">
        <v>326</v>
      </c>
      <c r="AT221" s="87">
        <v>414</v>
      </c>
      <c r="AU221" s="87">
        <v>1</v>
      </c>
      <c r="AV221" s="87">
        <v>1</v>
      </c>
      <c r="AW221" s="87">
        <f t="shared" si="113"/>
        <v>2</v>
      </c>
      <c r="AX221" s="14">
        <f t="shared" si="114"/>
        <v>4.1399999999999999E-2</v>
      </c>
      <c r="AY221" s="14">
        <f t="shared" si="115"/>
        <v>3.105</v>
      </c>
      <c r="GT221" s="91">
        <v>215</v>
      </c>
      <c r="GU221" s="14">
        <f t="shared" si="116"/>
        <v>14</v>
      </c>
      <c r="GV221" s="14">
        <f t="shared" si="117"/>
        <v>1606016</v>
      </c>
      <c r="GW221" s="14" t="str">
        <f t="shared" si="122"/>
        <v>神器3-6 : 17级</v>
      </c>
      <c r="GX221" s="14" t="s">
        <v>804</v>
      </c>
      <c r="GY221" s="14">
        <f t="shared" si="119"/>
        <v>5</v>
      </c>
      <c r="GZ221" s="14" t="str">
        <f t="shared" si="120"/>
        <v>神器3-6</v>
      </c>
      <c r="HA221" s="14">
        <f t="shared" si="121"/>
        <v>2</v>
      </c>
    </row>
    <row r="222" spans="38:209" ht="16.5" x14ac:dyDescent="0.2">
      <c r="AL222" s="87">
        <v>7</v>
      </c>
      <c r="AM222" s="87">
        <v>1</v>
      </c>
      <c r="AN222" s="87">
        <v>55</v>
      </c>
      <c r="AO222" s="144">
        <f t="shared" si="111"/>
        <v>4455</v>
      </c>
      <c r="AP222" s="144" t="s">
        <v>1264</v>
      </c>
      <c r="AQ222" s="144" t="str">
        <f t="shared" si="112"/>
        <v>神器本-7-普通-1  神器4-4</v>
      </c>
      <c r="AR222" s="87">
        <v>18</v>
      </c>
      <c r="AS222" s="87" t="s">
        <v>327</v>
      </c>
      <c r="AT222" s="87">
        <v>414</v>
      </c>
      <c r="AU222" s="87">
        <v>1</v>
      </c>
      <c r="AV222" s="87">
        <v>1</v>
      </c>
      <c r="AW222" s="87">
        <f t="shared" si="113"/>
        <v>2</v>
      </c>
      <c r="AX222" s="14">
        <f t="shared" si="114"/>
        <v>4.1399999999999999E-2</v>
      </c>
      <c r="AY222" s="14">
        <f t="shared" si="115"/>
        <v>3.105</v>
      </c>
      <c r="GT222" s="91">
        <v>216</v>
      </c>
      <c r="GU222" s="14">
        <f t="shared" si="116"/>
        <v>14</v>
      </c>
      <c r="GV222" s="14">
        <f t="shared" si="117"/>
        <v>1606016</v>
      </c>
      <c r="GW222" s="14" t="str">
        <f t="shared" si="122"/>
        <v>神器3-6 : 18级</v>
      </c>
      <c r="GX222" s="14" t="s">
        <v>804</v>
      </c>
      <c r="GY222" s="14">
        <f t="shared" si="119"/>
        <v>6</v>
      </c>
      <c r="GZ222" s="14" t="str">
        <f t="shared" si="120"/>
        <v>神器3-6</v>
      </c>
      <c r="HA222" s="14">
        <f t="shared" si="121"/>
        <v>2</v>
      </c>
    </row>
    <row r="223" spans="38:209" ht="16.5" x14ac:dyDescent="0.2">
      <c r="AL223" s="87">
        <v>7</v>
      </c>
      <c r="AM223" s="87">
        <v>1</v>
      </c>
      <c r="AN223" s="87">
        <v>55</v>
      </c>
      <c r="AO223" s="144">
        <f t="shared" si="111"/>
        <v>4455</v>
      </c>
      <c r="AP223" s="144" t="s">
        <v>1264</v>
      </c>
      <c r="AQ223" s="144" t="str">
        <f t="shared" si="112"/>
        <v>神器本-7-普通-1  神器4-5</v>
      </c>
      <c r="AR223" s="87">
        <v>19</v>
      </c>
      <c r="AS223" s="87" t="s">
        <v>328</v>
      </c>
      <c r="AT223" s="87">
        <v>275</v>
      </c>
      <c r="AU223" s="87">
        <v>1</v>
      </c>
      <c r="AV223" s="87">
        <v>1</v>
      </c>
      <c r="AW223" s="87">
        <f t="shared" si="113"/>
        <v>3</v>
      </c>
      <c r="AX223" s="14">
        <f t="shared" si="114"/>
        <v>2.75E-2</v>
      </c>
      <c r="AY223" s="14">
        <f t="shared" si="115"/>
        <v>4.8125</v>
      </c>
      <c r="GT223" s="91">
        <v>217</v>
      </c>
      <c r="GU223" s="14">
        <f t="shared" si="116"/>
        <v>14</v>
      </c>
      <c r="GV223" s="14">
        <f t="shared" si="117"/>
        <v>1606016</v>
      </c>
      <c r="GW223" s="14" t="str">
        <f t="shared" si="122"/>
        <v>神器3-6 : 19级</v>
      </c>
      <c r="GX223" s="14" t="s">
        <v>804</v>
      </c>
      <c r="GY223" s="14">
        <f t="shared" si="119"/>
        <v>7</v>
      </c>
      <c r="GZ223" s="14" t="str">
        <f t="shared" si="120"/>
        <v>神器3-6</v>
      </c>
      <c r="HA223" s="14">
        <f t="shared" si="121"/>
        <v>3</v>
      </c>
    </row>
    <row r="224" spans="38:209" ht="16.5" x14ac:dyDescent="0.2">
      <c r="AL224" s="87">
        <v>7</v>
      </c>
      <c r="AM224" s="87">
        <v>1</v>
      </c>
      <c r="AN224" s="87">
        <v>55</v>
      </c>
      <c r="AO224" s="144">
        <f t="shared" si="111"/>
        <v>4455</v>
      </c>
      <c r="AP224" s="144" t="s">
        <v>1264</v>
      </c>
      <c r="AQ224" s="144" t="str">
        <f t="shared" si="112"/>
        <v>神器本-7-普通-1  神器4-6</v>
      </c>
      <c r="AR224" s="87">
        <v>20</v>
      </c>
      <c r="AS224" s="87" t="s">
        <v>329</v>
      </c>
      <c r="AT224" s="87">
        <v>138</v>
      </c>
      <c r="AU224" s="87">
        <v>1</v>
      </c>
      <c r="AV224" s="87">
        <v>1</v>
      </c>
      <c r="AW224" s="87">
        <f t="shared" si="113"/>
        <v>4</v>
      </c>
      <c r="AX224" s="14">
        <f t="shared" si="114"/>
        <v>1.38E-2</v>
      </c>
      <c r="AY224" s="14">
        <f t="shared" si="115"/>
        <v>5.1749999999999998</v>
      </c>
      <c r="GT224" s="91">
        <v>218</v>
      </c>
      <c r="GU224" s="14">
        <f t="shared" si="116"/>
        <v>14</v>
      </c>
      <c r="GV224" s="14">
        <f t="shared" si="117"/>
        <v>1606016</v>
      </c>
      <c r="GW224" s="14" t="str">
        <f t="shared" si="122"/>
        <v>神器3-6 : 20级</v>
      </c>
      <c r="GX224" s="14" t="s">
        <v>804</v>
      </c>
      <c r="GY224" s="14">
        <f t="shared" si="119"/>
        <v>8</v>
      </c>
      <c r="GZ224" s="14" t="str">
        <f t="shared" si="120"/>
        <v>神器3-6</v>
      </c>
      <c r="HA224" s="14">
        <f t="shared" si="121"/>
        <v>3</v>
      </c>
    </row>
    <row r="225" spans="38:209" ht="16.5" x14ac:dyDescent="0.2">
      <c r="AL225" s="87">
        <v>7</v>
      </c>
      <c r="AM225" s="87">
        <v>1</v>
      </c>
      <c r="AN225" s="87">
        <v>55</v>
      </c>
      <c r="AO225" s="144">
        <f t="shared" si="111"/>
        <v>4455</v>
      </c>
      <c r="AP225" s="144" t="s">
        <v>1264</v>
      </c>
      <c r="AQ225" s="144" t="str">
        <f t="shared" si="112"/>
        <v>神器本-7-普通-1  神器5-1</v>
      </c>
      <c r="AR225" s="87">
        <v>21</v>
      </c>
      <c r="AS225" s="87" t="s">
        <v>330</v>
      </c>
      <c r="AT225" s="87">
        <v>700</v>
      </c>
      <c r="AU225" s="87">
        <v>1</v>
      </c>
      <c r="AV225" s="87">
        <v>1</v>
      </c>
      <c r="AW225" s="87">
        <f t="shared" si="113"/>
        <v>1</v>
      </c>
      <c r="AX225" s="14">
        <f t="shared" si="114"/>
        <v>7.0000000000000007E-2</v>
      </c>
      <c r="AY225" s="14">
        <f t="shared" si="115"/>
        <v>2.1</v>
      </c>
      <c r="GT225" s="91">
        <v>219</v>
      </c>
      <c r="GU225" s="14">
        <f t="shared" si="116"/>
        <v>14</v>
      </c>
      <c r="GV225" s="14">
        <f t="shared" si="117"/>
        <v>1606016</v>
      </c>
      <c r="GW225" s="14" t="str">
        <f t="shared" si="122"/>
        <v>神器3-6 : 21级</v>
      </c>
      <c r="GX225" s="14" t="s">
        <v>804</v>
      </c>
      <c r="GY225" s="14">
        <f t="shared" si="119"/>
        <v>9</v>
      </c>
      <c r="GZ225" s="14" t="str">
        <f t="shared" si="120"/>
        <v>神器3-6</v>
      </c>
      <c r="HA225" s="14">
        <f t="shared" si="121"/>
        <v>3</v>
      </c>
    </row>
    <row r="226" spans="38:209" ht="16.5" x14ac:dyDescent="0.2">
      <c r="AL226" s="87">
        <v>7</v>
      </c>
      <c r="AM226" s="87">
        <v>1</v>
      </c>
      <c r="AN226" s="87">
        <v>55</v>
      </c>
      <c r="AO226" s="144">
        <f t="shared" si="111"/>
        <v>4455</v>
      </c>
      <c r="AP226" s="144" t="s">
        <v>1264</v>
      </c>
      <c r="AQ226" s="144" t="str">
        <f t="shared" si="112"/>
        <v>神器本-7-普通-1  神器5-2</v>
      </c>
      <c r="AR226" s="87">
        <v>22</v>
      </c>
      <c r="AS226" s="87" t="s">
        <v>331</v>
      </c>
      <c r="AT226" s="87">
        <v>700</v>
      </c>
      <c r="AU226" s="87">
        <v>1</v>
      </c>
      <c r="AV226" s="87">
        <v>1</v>
      </c>
      <c r="AW226" s="87">
        <f t="shared" si="113"/>
        <v>1</v>
      </c>
      <c r="AX226" s="14">
        <f t="shared" si="114"/>
        <v>7.0000000000000007E-2</v>
      </c>
      <c r="AY226" s="14">
        <f t="shared" si="115"/>
        <v>2.1</v>
      </c>
      <c r="GT226" s="91">
        <v>220</v>
      </c>
      <c r="GU226" s="14">
        <f t="shared" si="116"/>
        <v>14</v>
      </c>
      <c r="GV226" s="14">
        <f t="shared" si="117"/>
        <v>1606016</v>
      </c>
      <c r="GW226" s="14" t="str">
        <f t="shared" si="122"/>
        <v>神器3-6 : 22级</v>
      </c>
      <c r="GX226" s="14" t="s">
        <v>804</v>
      </c>
      <c r="GY226" s="14">
        <f t="shared" si="119"/>
        <v>10</v>
      </c>
      <c r="GZ226" s="14" t="str">
        <f t="shared" si="120"/>
        <v>神器3-6</v>
      </c>
      <c r="HA226" s="14">
        <f t="shared" si="121"/>
        <v>5</v>
      </c>
    </row>
    <row r="227" spans="38:209" ht="16.5" x14ac:dyDescent="0.2">
      <c r="AL227" s="87">
        <v>7</v>
      </c>
      <c r="AM227" s="87">
        <v>1</v>
      </c>
      <c r="AN227" s="87">
        <v>55</v>
      </c>
      <c r="AO227" s="144">
        <f t="shared" si="111"/>
        <v>4455</v>
      </c>
      <c r="AP227" s="144" t="s">
        <v>1264</v>
      </c>
      <c r="AQ227" s="144" t="str">
        <f t="shared" si="112"/>
        <v>神器本-7-普通-1  神器5-3</v>
      </c>
      <c r="AR227" s="87">
        <v>23</v>
      </c>
      <c r="AS227" s="87" t="s">
        <v>332</v>
      </c>
      <c r="AT227" s="87">
        <v>414</v>
      </c>
      <c r="AU227" s="87">
        <v>1</v>
      </c>
      <c r="AV227" s="87">
        <v>1</v>
      </c>
      <c r="AW227" s="87">
        <f t="shared" si="113"/>
        <v>2</v>
      </c>
      <c r="AX227" s="14">
        <f t="shared" si="114"/>
        <v>4.1399999999999999E-2</v>
      </c>
      <c r="AY227" s="14">
        <f t="shared" si="115"/>
        <v>3.726</v>
      </c>
      <c r="GT227" s="91">
        <v>221</v>
      </c>
      <c r="GU227" s="14">
        <f t="shared" si="116"/>
        <v>14</v>
      </c>
      <c r="GV227" s="14">
        <f t="shared" si="117"/>
        <v>1606016</v>
      </c>
      <c r="GW227" s="14" t="str">
        <f t="shared" si="122"/>
        <v>神器3-6 : 23级</v>
      </c>
      <c r="GX227" s="14" t="s">
        <v>804</v>
      </c>
      <c r="GY227" s="14">
        <f t="shared" si="119"/>
        <v>11</v>
      </c>
      <c r="GZ227" s="14" t="str">
        <f t="shared" si="120"/>
        <v>神器3-6</v>
      </c>
      <c r="HA227" s="14">
        <f t="shared" si="121"/>
        <v>5</v>
      </c>
    </row>
    <row r="228" spans="38:209" ht="16.5" x14ac:dyDescent="0.2">
      <c r="AL228" s="87">
        <v>7</v>
      </c>
      <c r="AM228" s="87">
        <v>1</v>
      </c>
      <c r="AN228" s="87">
        <v>55</v>
      </c>
      <c r="AO228" s="144">
        <f t="shared" si="111"/>
        <v>4455</v>
      </c>
      <c r="AP228" s="144" t="s">
        <v>1264</v>
      </c>
      <c r="AQ228" s="144" t="str">
        <f t="shared" si="112"/>
        <v>神器本-7-普通-1  神器5-4</v>
      </c>
      <c r="AR228" s="87">
        <v>24</v>
      </c>
      <c r="AS228" s="87" t="s">
        <v>333</v>
      </c>
      <c r="AT228" s="87">
        <v>414</v>
      </c>
      <c r="AU228" s="87">
        <v>1</v>
      </c>
      <c r="AV228" s="87">
        <v>1</v>
      </c>
      <c r="AW228" s="87">
        <f t="shared" si="113"/>
        <v>2</v>
      </c>
      <c r="AX228" s="14">
        <f t="shared" si="114"/>
        <v>4.1399999999999999E-2</v>
      </c>
      <c r="AY228" s="14">
        <f t="shared" si="115"/>
        <v>3.726</v>
      </c>
      <c r="GT228" s="91">
        <v>222</v>
      </c>
      <c r="GU228" s="14">
        <f t="shared" si="116"/>
        <v>14</v>
      </c>
      <c r="GV228" s="14">
        <f t="shared" si="117"/>
        <v>1606016</v>
      </c>
      <c r="GW228" s="14" t="str">
        <f t="shared" si="122"/>
        <v>神器3-6 : 24级</v>
      </c>
      <c r="GX228" s="14" t="s">
        <v>804</v>
      </c>
      <c r="GY228" s="14">
        <f t="shared" si="119"/>
        <v>12</v>
      </c>
      <c r="GZ228" s="14" t="str">
        <f t="shared" si="120"/>
        <v>神器3-6</v>
      </c>
      <c r="HA228" s="14">
        <f t="shared" si="121"/>
        <v>6</v>
      </c>
    </row>
    <row r="229" spans="38:209" ht="16.5" x14ac:dyDescent="0.2">
      <c r="AL229" s="87">
        <v>7</v>
      </c>
      <c r="AM229" s="87">
        <v>1</v>
      </c>
      <c r="AN229" s="87">
        <v>55</v>
      </c>
      <c r="AO229" s="144">
        <f t="shared" si="111"/>
        <v>4455</v>
      </c>
      <c r="AP229" s="144" t="s">
        <v>1264</v>
      </c>
      <c r="AQ229" s="144" t="str">
        <f t="shared" si="112"/>
        <v>神器本-7-普通-1  神器5-5</v>
      </c>
      <c r="AR229" s="87">
        <v>25</v>
      </c>
      <c r="AS229" s="87" t="s">
        <v>334</v>
      </c>
      <c r="AT229" s="87">
        <v>275</v>
      </c>
      <c r="AU229" s="87">
        <v>1</v>
      </c>
      <c r="AV229" s="87">
        <v>1</v>
      </c>
      <c r="AW229" s="87">
        <f t="shared" si="113"/>
        <v>3</v>
      </c>
      <c r="AX229" s="14">
        <f t="shared" si="114"/>
        <v>2.75E-2</v>
      </c>
      <c r="AY229" s="14">
        <f t="shared" si="115"/>
        <v>5.7750000000000004</v>
      </c>
      <c r="GT229" s="91">
        <v>223</v>
      </c>
      <c r="GU229" s="14">
        <f t="shared" si="116"/>
        <v>14</v>
      </c>
      <c r="GV229" s="14">
        <f t="shared" si="117"/>
        <v>1606016</v>
      </c>
      <c r="GW229" s="14" t="str">
        <f t="shared" si="122"/>
        <v>神器3-6 : 25级</v>
      </c>
      <c r="GX229" s="14" t="s">
        <v>804</v>
      </c>
      <c r="GY229" s="14">
        <f t="shared" si="119"/>
        <v>13</v>
      </c>
      <c r="GZ229" s="14" t="str">
        <f t="shared" si="120"/>
        <v>神器3-6</v>
      </c>
      <c r="HA229" s="14">
        <f t="shared" si="121"/>
        <v>7</v>
      </c>
    </row>
    <row r="230" spans="38:209" ht="16.5" x14ac:dyDescent="0.2">
      <c r="AL230" s="87">
        <v>7</v>
      </c>
      <c r="AM230" s="87">
        <v>1</v>
      </c>
      <c r="AN230" s="87">
        <v>55</v>
      </c>
      <c r="AO230" s="144">
        <f t="shared" si="111"/>
        <v>4455</v>
      </c>
      <c r="AP230" s="144" t="s">
        <v>1264</v>
      </c>
      <c r="AQ230" s="144" t="str">
        <f t="shared" si="112"/>
        <v>神器本-7-普通-1  神器5-6</v>
      </c>
      <c r="AR230" s="87">
        <v>26</v>
      </c>
      <c r="AS230" s="87" t="s">
        <v>335</v>
      </c>
      <c r="AT230" s="87">
        <v>139</v>
      </c>
      <c r="AU230" s="87">
        <v>1</v>
      </c>
      <c r="AV230" s="87">
        <v>1</v>
      </c>
      <c r="AW230" s="87">
        <f t="shared" si="113"/>
        <v>4</v>
      </c>
      <c r="AX230" s="14">
        <f t="shared" si="114"/>
        <v>1.3899999999999999E-2</v>
      </c>
      <c r="AY230" s="14">
        <f t="shared" si="115"/>
        <v>6.2549999999999999</v>
      </c>
      <c r="GT230" s="91">
        <v>224</v>
      </c>
      <c r="GU230" s="14">
        <f t="shared" si="116"/>
        <v>14</v>
      </c>
      <c r="GV230" s="14">
        <f t="shared" si="117"/>
        <v>1606016</v>
      </c>
      <c r="GW230" s="14" t="str">
        <f t="shared" si="122"/>
        <v>神器3-6 : 26级</v>
      </c>
      <c r="GX230" s="14" t="s">
        <v>804</v>
      </c>
      <c r="GY230" s="14">
        <f t="shared" si="119"/>
        <v>14</v>
      </c>
      <c r="GZ230" s="14" t="str">
        <f t="shared" si="120"/>
        <v>神器3-6</v>
      </c>
      <c r="HA230" s="14">
        <f t="shared" si="121"/>
        <v>7</v>
      </c>
    </row>
    <row r="231" spans="38:209" ht="16.5" x14ac:dyDescent="0.2">
      <c r="AL231" s="87">
        <v>7</v>
      </c>
      <c r="AM231" s="87">
        <v>1</v>
      </c>
      <c r="AN231" s="87">
        <v>55</v>
      </c>
      <c r="AO231" s="144">
        <f t="shared" si="111"/>
        <v>4455</v>
      </c>
      <c r="AP231" s="144" t="s">
        <v>1264</v>
      </c>
      <c r="AQ231" s="144" t="str">
        <f t="shared" si="112"/>
        <v>神器本-7-普通-1  神器6-1</v>
      </c>
      <c r="AR231" s="87">
        <v>27</v>
      </c>
      <c r="AS231" s="87" t="s">
        <v>789</v>
      </c>
      <c r="AT231" s="87">
        <v>416</v>
      </c>
      <c r="AU231" s="87">
        <v>1</v>
      </c>
      <c r="AV231" s="87">
        <v>1</v>
      </c>
      <c r="AW231" s="87">
        <f t="shared" si="113"/>
        <v>2</v>
      </c>
      <c r="AX231" s="14">
        <f t="shared" ref="AX231:AX236" si="123">(AU231+AV231)/2*AT231/10000</f>
        <v>4.1599999999999998E-2</v>
      </c>
      <c r="AY231" s="14">
        <f t="shared" ref="AY231:AY236" si="124">(AU231+AV231)/2*AT231/10000*INDEX($AI$7:$AI$48,AR231)</f>
        <v>4.992</v>
      </c>
      <c r="GT231" s="91">
        <v>225</v>
      </c>
      <c r="GU231" s="14">
        <f t="shared" si="116"/>
        <v>14</v>
      </c>
      <c r="GV231" s="14">
        <f t="shared" si="117"/>
        <v>1606016</v>
      </c>
      <c r="GW231" s="14" t="str">
        <f t="shared" si="122"/>
        <v>神器3-6 : 27级</v>
      </c>
      <c r="GX231" s="14" t="s">
        <v>804</v>
      </c>
      <c r="GY231" s="14">
        <f t="shared" si="119"/>
        <v>15</v>
      </c>
      <c r="GZ231" s="14" t="str">
        <f t="shared" si="120"/>
        <v>神器3-6</v>
      </c>
      <c r="HA231" s="14">
        <f t="shared" si="121"/>
        <v>7</v>
      </c>
    </row>
    <row r="232" spans="38:209" ht="16.5" x14ac:dyDescent="0.2">
      <c r="AL232" s="87">
        <v>7</v>
      </c>
      <c r="AM232" s="87">
        <v>1</v>
      </c>
      <c r="AN232" s="87">
        <v>55</v>
      </c>
      <c r="AO232" s="144">
        <f t="shared" si="111"/>
        <v>4455</v>
      </c>
      <c r="AP232" s="144" t="s">
        <v>1264</v>
      </c>
      <c r="AQ232" s="144" t="str">
        <f t="shared" si="112"/>
        <v>神器本-7-普通-1  神器6-2</v>
      </c>
      <c r="AR232" s="87">
        <v>28</v>
      </c>
      <c r="AS232" s="87" t="s">
        <v>337</v>
      </c>
      <c r="AT232" s="87">
        <v>416</v>
      </c>
      <c r="AU232" s="87">
        <v>1</v>
      </c>
      <c r="AV232" s="87">
        <v>1</v>
      </c>
      <c r="AW232" s="87">
        <f t="shared" si="113"/>
        <v>2</v>
      </c>
      <c r="AX232" s="14">
        <f t="shared" si="123"/>
        <v>4.1599999999999998E-2</v>
      </c>
      <c r="AY232" s="14">
        <f t="shared" si="124"/>
        <v>4.992</v>
      </c>
      <c r="GT232" s="91">
        <v>226</v>
      </c>
      <c r="GU232" s="14">
        <f t="shared" si="116"/>
        <v>14</v>
      </c>
      <c r="GV232" s="14">
        <f t="shared" si="117"/>
        <v>1606016</v>
      </c>
      <c r="GW232" s="14" t="str">
        <f t="shared" si="122"/>
        <v>神器3-6 : 28级</v>
      </c>
      <c r="GX232" s="14" t="s">
        <v>804</v>
      </c>
      <c r="GY232" s="14">
        <f t="shared" si="119"/>
        <v>16</v>
      </c>
      <c r="GZ232" s="14" t="str">
        <f t="shared" si="120"/>
        <v>神器3-6</v>
      </c>
      <c r="HA232" s="14">
        <f t="shared" si="121"/>
        <v>10</v>
      </c>
    </row>
    <row r="233" spans="38:209" ht="16.5" x14ac:dyDescent="0.2">
      <c r="AL233" s="87">
        <v>7</v>
      </c>
      <c r="AM233" s="87">
        <v>1</v>
      </c>
      <c r="AN233" s="87">
        <v>55</v>
      </c>
      <c r="AO233" s="144">
        <f t="shared" si="111"/>
        <v>4455</v>
      </c>
      <c r="AP233" s="144" t="s">
        <v>1264</v>
      </c>
      <c r="AQ233" s="144" t="str">
        <f t="shared" si="112"/>
        <v>神器本-7-普通-1  神器6-3</v>
      </c>
      <c r="AR233" s="87">
        <v>29</v>
      </c>
      <c r="AS233" s="87" t="s">
        <v>338</v>
      </c>
      <c r="AT233" s="87">
        <v>416</v>
      </c>
      <c r="AU233" s="87">
        <v>1</v>
      </c>
      <c r="AV233" s="87">
        <v>1</v>
      </c>
      <c r="AW233" s="87">
        <f t="shared" si="113"/>
        <v>2</v>
      </c>
      <c r="AX233" s="14">
        <f t="shared" si="123"/>
        <v>4.1599999999999998E-2</v>
      </c>
      <c r="AY233" s="14">
        <f t="shared" si="124"/>
        <v>4.992</v>
      </c>
      <c r="GT233" s="91">
        <v>227</v>
      </c>
      <c r="GU233" s="14">
        <f t="shared" si="116"/>
        <v>14</v>
      </c>
      <c r="GV233" s="14">
        <f t="shared" si="117"/>
        <v>1606016</v>
      </c>
      <c r="GW233" s="14" t="str">
        <f t="shared" si="122"/>
        <v>神器3-6 : 29级</v>
      </c>
      <c r="GX233" s="14" t="s">
        <v>804</v>
      </c>
      <c r="GY233" s="14">
        <f t="shared" si="119"/>
        <v>17</v>
      </c>
      <c r="GZ233" s="14" t="str">
        <f t="shared" si="120"/>
        <v>神器3-6</v>
      </c>
      <c r="HA233" s="14">
        <f t="shared" si="121"/>
        <v>10</v>
      </c>
    </row>
    <row r="234" spans="38:209" ht="16.5" x14ac:dyDescent="0.2">
      <c r="AL234" s="87">
        <v>7</v>
      </c>
      <c r="AM234" s="87">
        <v>1</v>
      </c>
      <c r="AN234" s="87">
        <v>55</v>
      </c>
      <c r="AO234" s="144">
        <f t="shared" si="111"/>
        <v>4455</v>
      </c>
      <c r="AP234" s="144" t="s">
        <v>1264</v>
      </c>
      <c r="AQ234" s="144" t="str">
        <f t="shared" si="112"/>
        <v>神器本-7-普通-1  神器6-4</v>
      </c>
      <c r="AR234" s="87">
        <v>30</v>
      </c>
      <c r="AS234" s="87" t="s">
        <v>339</v>
      </c>
      <c r="AT234" s="87">
        <v>276</v>
      </c>
      <c r="AU234" s="87">
        <v>1</v>
      </c>
      <c r="AV234" s="87">
        <v>1</v>
      </c>
      <c r="AW234" s="87">
        <f t="shared" si="113"/>
        <v>3</v>
      </c>
      <c r="AX234" s="14">
        <f t="shared" si="123"/>
        <v>2.76E-2</v>
      </c>
      <c r="AY234" s="14">
        <f t="shared" si="124"/>
        <v>7.7279999999999998</v>
      </c>
      <c r="GT234" s="91">
        <v>228</v>
      </c>
      <c r="GU234" s="14">
        <f t="shared" si="116"/>
        <v>14</v>
      </c>
      <c r="GV234" s="14">
        <f t="shared" si="117"/>
        <v>1606016</v>
      </c>
      <c r="GW234" s="14" t="str">
        <f t="shared" si="122"/>
        <v>神器3-6 : 30级</v>
      </c>
      <c r="GX234" s="14" t="s">
        <v>804</v>
      </c>
      <c r="GY234" s="14">
        <f t="shared" si="119"/>
        <v>18</v>
      </c>
      <c r="GZ234" s="14" t="str">
        <f t="shared" si="120"/>
        <v>神器3-6</v>
      </c>
      <c r="HA234" s="14">
        <f t="shared" si="121"/>
        <v>10</v>
      </c>
    </row>
    <row r="235" spans="38:209" ht="16.5" x14ac:dyDescent="0.2">
      <c r="AL235" s="87">
        <v>7</v>
      </c>
      <c r="AM235" s="87">
        <v>1</v>
      </c>
      <c r="AN235" s="87">
        <v>55</v>
      </c>
      <c r="AO235" s="144">
        <f t="shared" si="111"/>
        <v>4455</v>
      </c>
      <c r="AP235" s="144" t="s">
        <v>1264</v>
      </c>
      <c r="AQ235" s="144" t="str">
        <f t="shared" si="112"/>
        <v>神器本-7-普通-1  神器6-5</v>
      </c>
      <c r="AR235" s="87">
        <v>31</v>
      </c>
      <c r="AS235" s="87" t="s">
        <v>340</v>
      </c>
      <c r="AT235" s="87">
        <v>276</v>
      </c>
      <c r="AU235" s="87">
        <v>1</v>
      </c>
      <c r="AV235" s="87">
        <v>1</v>
      </c>
      <c r="AW235" s="87">
        <f t="shared" si="113"/>
        <v>3</v>
      </c>
      <c r="AX235" s="14">
        <f t="shared" si="123"/>
        <v>2.76E-2</v>
      </c>
      <c r="AY235" s="14">
        <f t="shared" si="124"/>
        <v>7.7279999999999998</v>
      </c>
      <c r="GT235" s="91">
        <v>229</v>
      </c>
      <c r="GU235" s="14">
        <f t="shared" si="116"/>
        <v>15</v>
      </c>
      <c r="GV235" s="14">
        <f t="shared" si="117"/>
        <v>1606019</v>
      </c>
      <c r="GW235" s="14" t="str">
        <f t="shared" si="122"/>
        <v>神器4-1 : 31级</v>
      </c>
      <c r="GX235" s="14" t="s">
        <v>804</v>
      </c>
      <c r="GY235" s="14">
        <f t="shared" si="119"/>
        <v>1</v>
      </c>
      <c r="GZ235" s="14" t="str">
        <f t="shared" si="120"/>
        <v>神器4-1</v>
      </c>
      <c r="HA235" s="14">
        <f t="shared" si="121"/>
        <v>1</v>
      </c>
    </row>
    <row r="236" spans="38:209" ht="16.5" x14ac:dyDescent="0.2">
      <c r="AL236" s="87">
        <v>7</v>
      </c>
      <c r="AM236" s="87">
        <v>1</v>
      </c>
      <c r="AN236" s="87">
        <v>55</v>
      </c>
      <c r="AO236" s="144">
        <f t="shared" si="111"/>
        <v>4455</v>
      </c>
      <c r="AP236" s="144" t="s">
        <v>1264</v>
      </c>
      <c r="AQ236" s="144" t="str">
        <f t="shared" si="112"/>
        <v>神器本-7-普通-1  神器6-6</v>
      </c>
      <c r="AR236" s="87">
        <v>32</v>
      </c>
      <c r="AS236" s="87" t="s">
        <v>341</v>
      </c>
      <c r="AT236" s="87">
        <v>276</v>
      </c>
      <c r="AU236" s="87">
        <v>1</v>
      </c>
      <c r="AV236" s="87">
        <v>1</v>
      </c>
      <c r="AW236" s="87">
        <f t="shared" si="113"/>
        <v>3</v>
      </c>
      <c r="AX236" s="14">
        <f t="shared" si="123"/>
        <v>2.76E-2</v>
      </c>
      <c r="AY236" s="14">
        <f t="shared" si="124"/>
        <v>7.7279999999999998</v>
      </c>
      <c r="GT236" s="91">
        <v>230</v>
      </c>
      <c r="GU236" s="14">
        <f t="shared" si="116"/>
        <v>15</v>
      </c>
      <c r="GV236" s="14">
        <f t="shared" si="117"/>
        <v>1606019</v>
      </c>
      <c r="GW236" s="14" t="str">
        <f t="shared" si="122"/>
        <v>神器4-1 : 32级</v>
      </c>
      <c r="GX236" s="14" t="s">
        <v>804</v>
      </c>
      <c r="GY236" s="14">
        <f t="shared" si="119"/>
        <v>2</v>
      </c>
      <c r="GZ236" s="14" t="str">
        <f t="shared" si="120"/>
        <v>神器4-1</v>
      </c>
      <c r="HA236" s="14">
        <f t="shared" si="121"/>
        <v>1</v>
      </c>
    </row>
    <row r="237" spans="38:209" ht="16.5" x14ac:dyDescent="0.2">
      <c r="AL237" s="87">
        <v>7</v>
      </c>
      <c r="AM237" s="87">
        <v>1</v>
      </c>
      <c r="AN237" s="87">
        <v>56</v>
      </c>
      <c r="AO237" s="144">
        <f t="shared" si="111"/>
        <v>4456</v>
      </c>
      <c r="AP237" s="144" t="s">
        <v>1265</v>
      </c>
      <c r="AQ237" s="144" t="str">
        <f t="shared" si="112"/>
        <v>神器本-7-普通-2  神器7-1</v>
      </c>
      <c r="AR237" s="87">
        <v>35</v>
      </c>
      <c r="AS237" s="87" t="s">
        <v>344</v>
      </c>
      <c r="AT237" s="87">
        <v>2000</v>
      </c>
      <c r="AU237" s="87">
        <v>1</v>
      </c>
      <c r="AV237" s="87">
        <v>2</v>
      </c>
      <c r="AW237" s="87">
        <f t="shared" ref="AW237:AW257" si="125">INDEX($AH$7:$AH$48,AR237)</f>
        <v>2</v>
      </c>
      <c r="AX237" s="14">
        <f t="shared" ref="AX237:AX257" si="126">(AU237+AV237)/2*AT237/10000</f>
        <v>0.3</v>
      </c>
      <c r="AY237" s="14">
        <f t="shared" ref="AY237:AY257" si="127">(AU237+AV237)/2*AT237/10000*INDEX($AI$7:$AI$48,AR237)</f>
        <v>45</v>
      </c>
      <c r="GT237" s="91">
        <v>231</v>
      </c>
      <c r="GU237" s="14">
        <f t="shared" si="116"/>
        <v>15</v>
      </c>
      <c r="GV237" s="14">
        <f t="shared" si="117"/>
        <v>1606019</v>
      </c>
      <c r="GW237" s="14" t="str">
        <f t="shared" si="122"/>
        <v>神器4-1 : 35级</v>
      </c>
      <c r="GX237" s="14" t="s">
        <v>804</v>
      </c>
      <c r="GY237" s="14">
        <f t="shared" si="119"/>
        <v>3</v>
      </c>
      <c r="GZ237" s="14" t="str">
        <f t="shared" si="120"/>
        <v>神器4-1</v>
      </c>
      <c r="HA237" s="14">
        <f t="shared" si="121"/>
        <v>1</v>
      </c>
    </row>
    <row r="238" spans="38:209" ht="16.5" x14ac:dyDescent="0.2">
      <c r="AL238" s="87">
        <v>7</v>
      </c>
      <c r="AM238" s="87">
        <v>1</v>
      </c>
      <c r="AN238" s="87">
        <v>56</v>
      </c>
      <c r="AO238" s="144">
        <f t="shared" si="111"/>
        <v>4456</v>
      </c>
      <c r="AP238" s="144" t="s">
        <v>1265</v>
      </c>
      <c r="AQ238" s="144" t="str">
        <f t="shared" si="112"/>
        <v>神器本-7-普通-2  神器7-2</v>
      </c>
      <c r="AR238" s="87">
        <v>36</v>
      </c>
      <c r="AS238" s="87" t="s">
        <v>345</v>
      </c>
      <c r="AT238" s="87">
        <v>2000</v>
      </c>
      <c r="AU238" s="87">
        <v>1</v>
      </c>
      <c r="AV238" s="87">
        <v>2</v>
      </c>
      <c r="AW238" s="87">
        <f t="shared" si="125"/>
        <v>2</v>
      </c>
      <c r="AX238" s="14">
        <f t="shared" si="126"/>
        <v>0.3</v>
      </c>
      <c r="AY238" s="14">
        <f t="shared" si="127"/>
        <v>45</v>
      </c>
      <c r="GT238" s="91">
        <v>232</v>
      </c>
      <c r="GU238" s="14">
        <f t="shared" si="116"/>
        <v>15</v>
      </c>
      <c r="GV238" s="14">
        <f t="shared" si="117"/>
        <v>1606019</v>
      </c>
      <c r="GW238" s="14" t="str">
        <f t="shared" si="122"/>
        <v>神器4-1 : 36级</v>
      </c>
      <c r="GX238" s="14" t="s">
        <v>804</v>
      </c>
      <c r="GY238" s="14">
        <f t="shared" si="119"/>
        <v>4</v>
      </c>
      <c r="GZ238" s="14" t="str">
        <f t="shared" si="120"/>
        <v>神器4-1</v>
      </c>
      <c r="HA238" s="14">
        <f t="shared" si="121"/>
        <v>2</v>
      </c>
    </row>
    <row r="239" spans="38:209" ht="16.5" x14ac:dyDescent="0.2">
      <c r="AL239" s="87">
        <v>7</v>
      </c>
      <c r="AM239" s="87">
        <v>1</v>
      </c>
      <c r="AN239" s="87">
        <v>56</v>
      </c>
      <c r="AO239" s="144">
        <f t="shared" si="111"/>
        <v>4456</v>
      </c>
      <c r="AP239" s="144" t="s">
        <v>1265</v>
      </c>
      <c r="AQ239" s="144" t="str">
        <f t="shared" si="112"/>
        <v>神器本-7-普通-2  神器7-3</v>
      </c>
      <c r="AR239" s="87">
        <v>37</v>
      </c>
      <c r="AS239" s="87" t="s">
        <v>346</v>
      </c>
      <c r="AT239" s="87">
        <v>2000</v>
      </c>
      <c r="AU239" s="87">
        <v>1</v>
      </c>
      <c r="AV239" s="87">
        <v>2</v>
      </c>
      <c r="AW239" s="87">
        <f t="shared" si="125"/>
        <v>2</v>
      </c>
      <c r="AX239" s="14">
        <f t="shared" si="126"/>
        <v>0.3</v>
      </c>
      <c r="AY239" s="14">
        <f t="shared" si="127"/>
        <v>45</v>
      </c>
      <c r="GT239" s="91">
        <v>233</v>
      </c>
      <c r="GU239" s="14">
        <f t="shared" si="116"/>
        <v>15</v>
      </c>
      <c r="GV239" s="14">
        <f t="shared" si="117"/>
        <v>1606019</v>
      </c>
      <c r="GW239" s="14" t="str">
        <f t="shared" si="122"/>
        <v>神器4-1 : 37级</v>
      </c>
      <c r="GX239" s="14" t="s">
        <v>804</v>
      </c>
      <c r="GY239" s="14">
        <f t="shared" si="119"/>
        <v>5</v>
      </c>
      <c r="GZ239" s="14" t="str">
        <f t="shared" si="120"/>
        <v>神器4-1</v>
      </c>
      <c r="HA239" s="14">
        <f t="shared" si="121"/>
        <v>2</v>
      </c>
    </row>
    <row r="240" spans="38:209" ht="16.5" x14ac:dyDescent="0.2">
      <c r="AL240" s="87">
        <v>7</v>
      </c>
      <c r="AM240" s="87">
        <v>2</v>
      </c>
      <c r="AN240" s="87">
        <v>57</v>
      </c>
      <c r="AO240" s="144">
        <f t="shared" si="111"/>
        <v>4457</v>
      </c>
      <c r="AP240" s="144" t="s">
        <v>1257</v>
      </c>
      <c r="AQ240" s="144" t="str">
        <f t="shared" si="112"/>
        <v>神器本-7-困难-1  神器3-1</v>
      </c>
      <c r="AR240" s="87">
        <v>9</v>
      </c>
      <c r="AS240" s="87" t="s">
        <v>764</v>
      </c>
      <c r="AT240" s="87">
        <v>700</v>
      </c>
      <c r="AU240" s="87">
        <v>1</v>
      </c>
      <c r="AV240" s="87">
        <v>1</v>
      </c>
      <c r="AW240" s="87">
        <f t="shared" si="125"/>
        <v>1</v>
      </c>
      <c r="AX240" s="14">
        <f t="shared" si="126"/>
        <v>7.0000000000000007E-2</v>
      </c>
      <c r="AY240" s="14">
        <f t="shared" si="127"/>
        <v>1.4000000000000001</v>
      </c>
      <c r="GT240" s="91">
        <v>234</v>
      </c>
      <c r="GU240" s="14">
        <f t="shared" si="116"/>
        <v>15</v>
      </c>
      <c r="GV240" s="14">
        <f t="shared" si="117"/>
        <v>1606019</v>
      </c>
      <c r="GW240" s="14" t="str">
        <f t="shared" si="122"/>
        <v>神器4-1 : 9级</v>
      </c>
      <c r="GX240" s="14" t="s">
        <v>804</v>
      </c>
      <c r="GY240" s="14">
        <f t="shared" si="119"/>
        <v>6</v>
      </c>
      <c r="GZ240" s="14" t="str">
        <f t="shared" si="120"/>
        <v>神器4-1</v>
      </c>
      <c r="HA240" s="14">
        <f t="shared" si="121"/>
        <v>2</v>
      </c>
    </row>
    <row r="241" spans="38:209" ht="16.5" x14ac:dyDescent="0.2">
      <c r="AL241" s="87">
        <v>7</v>
      </c>
      <c r="AM241" s="87">
        <v>2</v>
      </c>
      <c r="AN241" s="87">
        <v>57</v>
      </c>
      <c r="AO241" s="144">
        <f t="shared" si="111"/>
        <v>4457</v>
      </c>
      <c r="AP241" s="144" t="s">
        <v>1257</v>
      </c>
      <c r="AQ241" s="144" t="str">
        <f t="shared" si="112"/>
        <v>神器本-7-困难-1  神器3-2</v>
      </c>
      <c r="AR241" s="87">
        <v>10</v>
      </c>
      <c r="AS241" s="87" t="s">
        <v>319</v>
      </c>
      <c r="AT241" s="87">
        <v>700</v>
      </c>
      <c r="AU241" s="87">
        <v>1</v>
      </c>
      <c r="AV241" s="87">
        <v>1</v>
      </c>
      <c r="AW241" s="87">
        <f t="shared" si="125"/>
        <v>1</v>
      </c>
      <c r="AX241" s="14">
        <f t="shared" si="126"/>
        <v>7.0000000000000007E-2</v>
      </c>
      <c r="AY241" s="14">
        <f t="shared" si="127"/>
        <v>1.4000000000000001</v>
      </c>
      <c r="GT241" s="91">
        <v>235</v>
      </c>
      <c r="GU241" s="14">
        <f t="shared" si="116"/>
        <v>15</v>
      </c>
      <c r="GV241" s="14">
        <f t="shared" si="117"/>
        <v>1606019</v>
      </c>
      <c r="GW241" s="14" t="str">
        <f t="shared" si="122"/>
        <v>神器4-1 : 10级</v>
      </c>
      <c r="GX241" s="14" t="s">
        <v>804</v>
      </c>
      <c r="GY241" s="14">
        <f t="shared" si="119"/>
        <v>7</v>
      </c>
      <c r="GZ241" s="14" t="str">
        <f t="shared" si="120"/>
        <v>神器4-1</v>
      </c>
      <c r="HA241" s="14">
        <f t="shared" si="121"/>
        <v>3</v>
      </c>
    </row>
    <row r="242" spans="38:209" ht="16.5" x14ac:dyDescent="0.2">
      <c r="AL242" s="87">
        <v>7</v>
      </c>
      <c r="AM242" s="87">
        <v>2</v>
      </c>
      <c r="AN242" s="87">
        <v>57</v>
      </c>
      <c r="AO242" s="144">
        <f t="shared" si="111"/>
        <v>4457</v>
      </c>
      <c r="AP242" s="144" t="s">
        <v>1257</v>
      </c>
      <c r="AQ242" s="144" t="str">
        <f t="shared" si="112"/>
        <v>神器本-7-困难-1  神器3-3</v>
      </c>
      <c r="AR242" s="87">
        <v>11</v>
      </c>
      <c r="AS242" s="87" t="s">
        <v>320</v>
      </c>
      <c r="AT242" s="87">
        <v>414</v>
      </c>
      <c r="AU242" s="87">
        <v>1</v>
      </c>
      <c r="AV242" s="87">
        <v>1</v>
      </c>
      <c r="AW242" s="87">
        <f t="shared" si="125"/>
        <v>2</v>
      </c>
      <c r="AX242" s="14">
        <f t="shared" si="126"/>
        <v>4.1399999999999999E-2</v>
      </c>
      <c r="AY242" s="14">
        <f t="shared" si="127"/>
        <v>2.484</v>
      </c>
      <c r="GT242" s="91">
        <v>236</v>
      </c>
      <c r="GU242" s="14">
        <f t="shared" si="116"/>
        <v>15</v>
      </c>
      <c r="GV242" s="14">
        <f t="shared" si="117"/>
        <v>1606019</v>
      </c>
      <c r="GW242" s="14" t="str">
        <f t="shared" si="122"/>
        <v>神器4-1 : 11级</v>
      </c>
      <c r="GX242" s="14" t="s">
        <v>804</v>
      </c>
      <c r="GY242" s="14">
        <f t="shared" si="119"/>
        <v>8</v>
      </c>
      <c r="GZ242" s="14" t="str">
        <f t="shared" si="120"/>
        <v>神器4-1</v>
      </c>
      <c r="HA242" s="14">
        <f t="shared" si="121"/>
        <v>3</v>
      </c>
    </row>
    <row r="243" spans="38:209" ht="16.5" x14ac:dyDescent="0.2">
      <c r="AL243" s="87">
        <v>7</v>
      </c>
      <c r="AM243" s="87">
        <v>2</v>
      </c>
      <c r="AN243" s="87">
        <v>57</v>
      </c>
      <c r="AO243" s="144">
        <f t="shared" si="111"/>
        <v>4457</v>
      </c>
      <c r="AP243" s="144" t="s">
        <v>1257</v>
      </c>
      <c r="AQ243" s="144" t="str">
        <f t="shared" si="112"/>
        <v>神器本-7-困难-1  神器3-4</v>
      </c>
      <c r="AR243" s="87">
        <v>12</v>
      </c>
      <c r="AS243" s="87" t="s">
        <v>321</v>
      </c>
      <c r="AT243" s="87">
        <v>414</v>
      </c>
      <c r="AU243" s="87">
        <v>1</v>
      </c>
      <c r="AV243" s="87">
        <v>1</v>
      </c>
      <c r="AW243" s="87">
        <f t="shared" si="125"/>
        <v>2</v>
      </c>
      <c r="AX243" s="14">
        <f t="shared" si="126"/>
        <v>4.1399999999999999E-2</v>
      </c>
      <c r="AY243" s="14">
        <f t="shared" si="127"/>
        <v>2.484</v>
      </c>
      <c r="GT243" s="91">
        <v>237</v>
      </c>
      <c r="GU243" s="14">
        <f t="shared" si="116"/>
        <v>15</v>
      </c>
      <c r="GV243" s="14">
        <f t="shared" si="117"/>
        <v>1606019</v>
      </c>
      <c r="GW243" s="14" t="str">
        <f t="shared" si="122"/>
        <v>神器4-1 : 12级</v>
      </c>
      <c r="GX243" s="14" t="s">
        <v>804</v>
      </c>
      <c r="GY243" s="14">
        <f t="shared" si="119"/>
        <v>9</v>
      </c>
      <c r="GZ243" s="14" t="str">
        <f t="shared" si="120"/>
        <v>神器4-1</v>
      </c>
      <c r="HA243" s="14">
        <f t="shared" si="121"/>
        <v>3</v>
      </c>
    </row>
    <row r="244" spans="38:209" ht="16.5" x14ac:dyDescent="0.2">
      <c r="AL244" s="87">
        <v>7</v>
      </c>
      <c r="AM244" s="87">
        <v>2</v>
      </c>
      <c r="AN244" s="87">
        <v>57</v>
      </c>
      <c r="AO244" s="144">
        <f t="shared" si="111"/>
        <v>4457</v>
      </c>
      <c r="AP244" s="144" t="s">
        <v>1257</v>
      </c>
      <c r="AQ244" s="144" t="str">
        <f t="shared" si="112"/>
        <v>神器本-7-困难-1  神器3-5</v>
      </c>
      <c r="AR244" s="87">
        <v>13</v>
      </c>
      <c r="AS244" s="87" t="s">
        <v>322</v>
      </c>
      <c r="AT244" s="87">
        <v>275</v>
      </c>
      <c r="AU244" s="87">
        <v>1</v>
      </c>
      <c r="AV244" s="87">
        <v>1</v>
      </c>
      <c r="AW244" s="87">
        <f t="shared" si="125"/>
        <v>3</v>
      </c>
      <c r="AX244" s="14">
        <f t="shared" si="126"/>
        <v>2.75E-2</v>
      </c>
      <c r="AY244" s="14">
        <f t="shared" si="127"/>
        <v>3.85</v>
      </c>
      <c r="GT244" s="91">
        <v>238</v>
      </c>
      <c r="GU244" s="14">
        <f t="shared" si="116"/>
        <v>15</v>
      </c>
      <c r="GV244" s="14">
        <f t="shared" si="117"/>
        <v>1606019</v>
      </c>
      <c r="GW244" s="14" t="str">
        <f t="shared" si="122"/>
        <v>神器4-1 : 13级</v>
      </c>
      <c r="GX244" s="14" t="s">
        <v>804</v>
      </c>
      <c r="GY244" s="14">
        <f t="shared" si="119"/>
        <v>10</v>
      </c>
      <c r="GZ244" s="14" t="str">
        <f t="shared" si="120"/>
        <v>神器4-1</v>
      </c>
      <c r="HA244" s="14">
        <f t="shared" si="121"/>
        <v>5</v>
      </c>
    </row>
    <row r="245" spans="38:209" ht="16.5" x14ac:dyDescent="0.2">
      <c r="AL245" s="87">
        <v>7</v>
      </c>
      <c r="AM245" s="87">
        <v>2</v>
      </c>
      <c r="AN245" s="87">
        <v>57</v>
      </c>
      <c r="AO245" s="144">
        <f t="shared" si="111"/>
        <v>4457</v>
      </c>
      <c r="AP245" s="144" t="s">
        <v>1257</v>
      </c>
      <c r="AQ245" s="144" t="str">
        <f t="shared" si="112"/>
        <v>神器本-7-困难-1  神器3-6</v>
      </c>
      <c r="AR245" s="87">
        <v>14</v>
      </c>
      <c r="AS245" s="87" t="s">
        <v>323</v>
      </c>
      <c r="AT245" s="87">
        <v>138</v>
      </c>
      <c r="AU245" s="87">
        <v>1</v>
      </c>
      <c r="AV245" s="87">
        <v>1</v>
      </c>
      <c r="AW245" s="87">
        <f t="shared" si="125"/>
        <v>4</v>
      </c>
      <c r="AX245" s="14">
        <f t="shared" si="126"/>
        <v>1.38E-2</v>
      </c>
      <c r="AY245" s="14">
        <f t="shared" si="127"/>
        <v>4.1399999999999997</v>
      </c>
      <c r="GT245" s="91">
        <v>239</v>
      </c>
      <c r="GU245" s="14">
        <f t="shared" si="116"/>
        <v>15</v>
      </c>
      <c r="GV245" s="14">
        <f t="shared" si="117"/>
        <v>1606019</v>
      </c>
      <c r="GW245" s="14" t="str">
        <f t="shared" si="122"/>
        <v>神器4-1 : 14级</v>
      </c>
      <c r="GX245" s="14" t="s">
        <v>804</v>
      </c>
      <c r="GY245" s="14">
        <f t="shared" si="119"/>
        <v>11</v>
      </c>
      <c r="GZ245" s="14" t="str">
        <f t="shared" si="120"/>
        <v>神器4-1</v>
      </c>
      <c r="HA245" s="14">
        <f t="shared" si="121"/>
        <v>5</v>
      </c>
    </row>
    <row r="246" spans="38:209" ht="16.5" x14ac:dyDescent="0.2">
      <c r="AL246" s="87">
        <v>7</v>
      </c>
      <c r="AM246" s="87">
        <v>2</v>
      </c>
      <c r="AN246" s="87">
        <v>57</v>
      </c>
      <c r="AO246" s="144">
        <f t="shared" si="111"/>
        <v>4457</v>
      </c>
      <c r="AP246" s="144" t="s">
        <v>1257</v>
      </c>
      <c r="AQ246" s="144" t="str">
        <f t="shared" si="112"/>
        <v>神器本-7-困难-1  神器4-1</v>
      </c>
      <c r="AR246" s="87">
        <v>15</v>
      </c>
      <c r="AS246" s="87" t="s">
        <v>324</v>
      </c>
      <c r="AT246" s="87">
        <v>700</v>
      </c>
      <c r="AU246" s="87">
        <v>1</v>
      </c>
      <c r="AV246" s="87">
        <v>1</v>
      </c>
      <c r="AW246" s="87">
        <f t="shared" si="125"/>
        <v>1</v>
      </c>
      <c r="AX246" s="14">
        <f t="shared" si="126"/>
        <v>7.0000000000000007E-2</v>
      </c>
      <c r="AY246" s="14">
        <f t="shared" si="127"/>
        <v>1.7500000000000002</v>
      </c>
      <c r="GT246" s="91">
        <v>240</v>
      </c>
      <c r="GU246" s="14">
        <f t="shared" si="116"/>
        <v>15</v>
      </c>
      <c r="GV246" s="14">
        <f t="shared" si="117"/>
        <v>1606019</v>
      </c>
      <c r="GW246" s="14" t="str">
        <f t="shared" si="122"/>
        <v>神器4-1 : 15级</v>
      </c>
      <c r="GX246" s="14" t="s">
        <v>804</v>
      </c>
      <c r="GY246" s="14">
        <f t="shared" si="119"/>
        <v>12</v>
      </c>
      <c r="GZ246" s="14" t="str">
        <f t="shared" si="120"/>
        <v>神器4-1</v>
      </c>
      <c r="HA246" s="14">
        <f t="shared" si="121"/>
        <v>6</v>
      </c>
    </row>
    <row r="247" spans="38:209" ht="16.5" x14ac:dyDescent="0.2">
      <c r="AL247" s="87">
        <v>7</v>
      </c>
      <c r="AM247" s="87">
        <v>2</v>
      </c>
      <c r="AN247" s="87">
        <v>57</v>
      </c>
      <c r="AO247" s="144">
        <f t="shared" si="111"/>
        <v>4457</v>
      </c>
      <c r="AP247" s="144" t="s">
        <v>1257</v>
      </c>
      <c r="AQ247" s="144" t="str">
        <f t="shared" si="112"/>
        <v>神器本-7-困难-1  神器4-2</v>
      </c>
      <c r="AR247" s="87">
        <v>16</v>
      </c>
      <c r="AS247" s="87" t="s">
        <v>325</v>
      </c>
      <c r="AT247" s="87">
        <v>700</v>
      </c>
      <c r="AU247" s="87">
        <v>1</v>
      </c>
      <c r="AV247" s="87">
        <v>1</v>
      </c>
      <c r="AW247" s="87">
        <f t="shared" si="125"/>
        <v>1</v>
      </c>
      <c r="AX247" s="14">
        <f t="shared" si="126"/>
        <v>7.0000000000000007E-2</v>
      </c>
      <c r="AY247" s="14">
        <f t="shared" si="127"/>
        <v>1.7500000000000002</v>
      </c>
      <c r="GT247" s="91">
        <v>241</v>
      </c>
      <c r="GU247" s="14">
        <f t="shared" si="116"/>
        <v>15</v>
      </c>
      <c r="GV247" s="14">
        <f t="shared" si="117"/>
        <v>1606019</v>
      </c>
      <c r="GW247" s="14" t="str">
        <f t="shared" si="122"/>
        <v>神器4-1 : 16级</v>
      </c>
      <c r="GX247" s="14" t="s">
        <v>804</v>
      </c>
      <c r="GY247" s="14">
        <f t="shared" si="119"/>
        <v>13</v>
      </c>
      <c r="GZ247" s="14" t="str">
        <f t="shared" si="120"/>
        <v>神器4-1</v>
      </c>
      <c r="HA247" s="14">
        <f t="shared" si="121"/>
        <v>7</v>
      </c>
    </row>
    <row r="248" spans="38:209" ht="16.5" x14ac:dyDescent="0.2">
      <c r="AL248" s="87">
        <v>7</v>
      </c>
      <c r="AM248" s="87">
        <v>2</v>
      </c>
      <c r="AN248" s="87">
        <v>57</v>
      </c>
      <c r="AO248" s="144">
        <f t="shared" si="111"/>
        <v>4457</v>
      </c>
      <c r="AP248" s="144" t="s">
        <v>1257</v>
      </c>
      <c r="AQ248" s="144" t="str">
        <f t="shared" si="112"/>
        <v>神器本-7-困难-1  神器4-3</v>
      </c>
      <c r="AR248" s="87">
        <v>17</v>
      </c>
      <c r="AS248" s="87" t="s">
        <v>326</v>
      </c>
      <c r="AT248" s="87">
        <v>414</v>
      </c>
      <c r="AU248" s="87">
        <v>1</v>
      </c>
      <c r="AV248" s="87">
        <v>1</v>
      </c>
      <c r="AW248" s="87">
        <f t="shared" si="125"/>
        <v>2</v>
      </c>
      <c r="AX248" s="14">
        <f t="shared" si="126"/>
        <v>4.1399999999999999E-2</v>
      </c>
      <c r="AY248" s="14">
        <f t="shared" si="127"/>
        <v>3.105</v>
      </c>
      <c r="GT248" s="91">
        <v>242</v>
      </c>
      <c r="GU248" s="14">
        <f t="shared" si="116"/>
        <v>15</v>
      </c>
      <c r="GV248" s="14">
        <f t="shared" si="117"/>
        <v>1606019</v>
      </c>
      <c r="GW248" s="14" t="str">
        <f t="shared" si="122"/>
        <v>神器4-1 : 17级</v>
      </c>
      <c r="GX248" s="14" t="s">
        <v>804</v>
      </c>
      <c r="GY248" s="14">
        <f t="shared" si="119"/>
        <v>14</v>
      </c>
      <c r="GZ248" s="14" t="str">
        <f t="shared" si="120"/>
        <v>神器4-1</v>
      </c>
      <c r="HA248" s="14">
        <f t="shared" si="121"/>
        <v>7</v>
      </c>
    </row>
    <row r="249" spans="38:209" ht="16.5" x14ac:dyDescent="0.2">
      <c r="AL249" s="87">
        <v>7</v>
      </c>
      <c r="AM249" s="87">
        <v>2</v>
      </c>
      <c r="AN249" s="87">
        <v>57</v>
      </c>
      <c r="AO249" s="144">
        <f t="shared" si="111"/>
        <v>4457</v>
      </c>
      <c r="AP249" s="144" t="s">
        <v>1257</v>
      </c>
      <c r="AQ249" s="144" t="str">
        <f t="shared" si="112"/>
        <v>神器本-7-困难-1  神器4-4</v>
      </c>
      <c r="AR249" s="87">
        <v>18</v>
      </c>
      <c r="AS249" s="87" t="s">
        <v>327</v>
      </c>
      <c r="AT249" s="87">
        <v>414</v>
      </c>
      <c r="AU249" s="87">
        <v>1</v>
      </c>
      <c r="AV249" s="87">
        <v>1</v>
      </c>
      <c r="AW249" s="87">
        <f t="shared" si="125"/>
        <v>2</v>
      </c>
      <c r="AX249" s="14">
        <f t="shared" si="126"/>
        <v>4.1399999999999999E-2</v>
      </c>
      <c r="AY249" s="14">
        <f t="shared" si="127"/>
        <v>3.105</v>
      </c>
      <c r="GT249" s="91">
        <v>243</v>
      </c>
      <c r="GU249" s="14">
        <f t="shared" si="116"/>
        <v>15</v>
      </c>
      <c r="GV249" s="14">
        <f t="shared" si="117"/>
        <v>1606019</v>
      </c>
      <c r="GW249" s="14" t="str">
        <f t="shared" si="122"/>
        <v>神器4-1 : 18级</v>
      </c>
      <c r="GX249" s="14" t="s">
        <v>804</v>
      </c>
      <c r="GY249" s="14">
        <f t="shared" si="119"/>
        <v>15</v>
      </c>
      <c r="GZ249" s="14" t="str">
        <f t="shared" si="120"/>
        <v>神器4-1</v>
      </c>
      <c r="HA249" s="14">
        <f t="shared" si="121"/>
        <v>7</v>
      </c>
    </row>
    <row r="250" spans="38:209" ht="16.5" x14ac:dyDescent="0.2">
      <c r="AL250" s="87">
        <v>7</v>
      </c>
      <c r="AM250" s="87">
        <v>2</v>
      </c>
      <c r="AN250" s="87">
        <v>57</v>
      </c>
      <c r="AO250" s="144">
        <f t="shared" si="111"/>
        <v>4457</v>
      </c>
      <c r="AP250" s="144" t="s">
        <v>1257</v>
      </c>
      <c r="AQ250" s="144" t="str">
        <f t="shared" si="112"/>
        <v>神器本-7-困难-1  神器4-5</v>
      </c>
      <c r="AR250" s="87">
        <v>19</v>
      </c>
      <c r="AS250" s="87" t="s">
        <v>328</v>
      </c>
      <c r="AT250" s="87">
        <v>275</v>
      </c>
      <c r="AU250" s="87">
        <v>1</v>
      </c>
      <c r="AV250" s="87">
        <v>1</v>
      </c>
      <c r="AW250" s="87">
        <f t="shared" si="125"/>
        <v>3</v>
      </c>
      <c r="AX250" s="14">
        <f t="shared" si="126"/>
        <v>2.75E-2</v>
      </c>
      <c r="AY250" s="14">
        <f t="shared" si="127"/>
        <v>4.8125</v>
      </c>
      <c r="GT250" s="91">
        <v>244</v>
      </c>
      <c r="GU250" s="14">
        <f t="shared" si="116"/>
        <v>15</v>
      </c>
      <c r="GV250" s="14">
        <f t="shared" si="117"/>
        <v>1606019</v>
      </c>
      <c r="GW250" s="14" t="str">
        <f t="shared" si="122"/>
        <v>神器4-1 : 19级</v>
      </c>
      <c r="GX250" s="14" t="s">
        <v>804</v>
      </c>
      <c r="GY250" s="14">
        <f t="shared" si="119"/>
        <v>16</v>
      </c>
      <c r="GZ250" s="14" t="str">
        <f t="shared" si="120"/>
        <v>神器4-1</v>
      </c>
      <c r="HA250" s="14">
        <f t="shared" si="121"/>
        <v>10</v>
      </c>
    </row>
    <row r="251" spans="38:209" ht="16.5" x14ac:dyDescent="0.2">
      <c r="AL251" s="87">
        <v>7</v>
      </c>
      <c r="AM251" s="87">
        <v>2</v>
      </c>
      <c r="AN251" s="87">
        <v>57</v>
      </c>
      <c r="AO251" s="144">
        <f t="shared" si="111"/>
        <v>4457</v>
      </c>
      <c r="AP251" s="144" t="s">
        <v>1257</v>
      </c>
      <c r="AQ251" s="144" t="str">
        <f t="shared" si="112"/>
        <v>神器本-7-困难-1  神器4-6</v>
      </c>
      <c r="AR251" s="87">
        <v>20</v>
      </c>
      <c r="AS251" s="87" t="s">
        <v>329</v>
      </c>
      <c r="AT251" s="87">
        <v>138</v>
      </c>
      <c r="AU251" s="87">
        <v>1</v>
      </c>
      <c r="AV251" s="87">
        <v>1</v>
      </c>
      <c r="AW251" s="87">
        <f t="shared" si="125"/>
        <v>4</v>
      </c>
      <c r="AX251" s="14">
        <f t="shared" si="126"/>
        <v>1.38E-2</v>
      </c>
      <c r="AY251" s="14">
        <f t="shared" si="127"/>
        <v>5.1749999999999998</v>
      </c>
      <c r="GT251" s="91">
        <v>245</v>
      </c>
      <c r="GU251" s="14">
        <f t="shared" si="116"/>
        <v>15</v>
      </c>
      <c r="GV251" s="14">
        <f t="shared" si="117"/>
        <v>1606019</v>
      </c>
      <c r="GW251" s="14" t="str">
        <f t="shared" si="122"/>
        <v>神器4-1 : 20级</v>
      </c>
      <c r="GX251" s="14" t="s">
        <v>804</v>
      </c>
      <c r="GY251" s="14">
        <f t="shared" si="119"/>
        <v>17</v>
      </c>
      <c r="GZ251" s="14" t="str">
        <f t="shared" si="120"/>
        <v>神器4-1</v>
      </c>
      <c r="HA251" s="14">
        <f t="shared" si="121"/>
        <v>10</v>
      </c>
    </row>
    <row r="252" spans="38:209" ht="16.5" x14ac:dyDescent="0.2">
      <c r="AL252" s="87">
        <v>7</v>
      </c>
      <c r="AM252" s="87">
        <v>2</v>
      </c>
      <c r="AN252" s="87">
        <v>57</v>
      </c>
      <c r="AO252" s="144">
        <f t="shared" si="111"/>
        <v>4457</v>
      </c>
      <c r="AP252" s="144" t="s">
        <v>1257</v>
      </c>
      <c r="AQ252" s="144" t="str">
        <f t="shared" si="112"/>
        <v>神器本-7-困难-1  神器5-1</v>
      </c>
      <c r="AR252" s="87">
        <v>21</v>
      </c>
      <c r="AS252" s="87" t="s">
        <v>330</v>
      </c>
      <c r="AT252" s="87">
        <v>700</v>
      </c>
      <c r="AU252" s="87">
        <v>1</v>
      </c>
      <c r="AV252" s="87">
        <v>1</v>
      </c>
      <c r="AW252" s="87">
        <f t="shared" si="125"/>
        <v>1</v>
      </c>
      <c r="AX252" s="14">
        <f t="shared" si="126"/>
        <v>7.0000000000000007E-2</v>
      </c>
      <c r="AY252" s="14">
        <f t="shared" si="127"/>
        <v>2.1</v>
      </c>
      <c r="GT252" s="91">
        <v>246</v>
      </c>
      <c r="GU252" s="14">
        <f t="shared" si="116"/>
        <v>15</v>
      </c>
      <c r="GV252" s="14">
        <f t="shared" si="117"/>
        <v>1606019</v>
      </c>
      <c r="GW252" s="14" t="str">
        <f t="shared" si="122"/>
        <v>神器4-1 : 21级</v>
      </c>
      <c r="GX252" s="14" t="s">
        <v>804</v>
      </c>
      <c r="GY252" s="14">
        <f t="shared" si="119"/>
        <v>18</v>
      </c>
      <c r="GZ252" s="14" t="str">
        <f t="shared" si="120"/>
        <v>神器4-1</v>
      </c>
      <c r="HA252" s="14">
        <f t="shared" si="121"/>
        <v>10</v>
      </c>
    </row>
    <row r="253" spans="38:209" ht="16.5" x14ac:dyDescent="0.2">
      <c r="AL253" s="87">
        <v>7</v>
      </c>
      <c r="AM253" s="87">
        <v>2</v>
      </c>
      <c r="AN253" s="87">
        <v>57</v>
      </c>
      <c r="AO253" s="144">
        <f t="shared" si="111"/>
        <v>4457</v>
      </c>
      <c r="AP253" s="144" t="s">
        <v>1257</v>
      </c>
      <c r="AQ253" s="144" t="str">
        <f t="shared" si="112"/>
        <v>神器本-7-困难-1  神器5-2</v>
      </c>
      <c r="AR253" s="87">
        <v>22</v>
      </c>
      <c r="AS253" s="87" t="s">
        <v>331</v>
      </c>
      <c r="AT253" s="87">
        <v>700</v>
      </c>
      <c r="AU253" s="87">
        <v>1</v>
      </c>
      <c r="AV253" s="87">
        <v>1</v>
      </c>
      <c r="AW253" s="87">
        <f t="shared" si="125"/>
        <v>1</v>
      </c>
      <c r="AX253" s="14">
        <f t="shared" si="126"/>
        <v>7.0000000000000007E-2</v>
      </c>
      <c r="AY253" s="14">
        <f t="shared" si="127"/>
        <v>2.1</v>
      </c>
      <c r="GT253" s="91">
        <v>247</v>
      </c>
      <c r="GU253" s="14">
        <f t="shared" si="116"/>
        <v>16</v>
      </c>
      <c r="GV253" s="14">
        <f t="shared" si="117"/>
        <v>1606020</v>
      </c>
      <c r="GW253" s="14" t="str">
        <f t="shared" si="122"/>
        <v>神器4-2 : 22级</v>
      </c>
      <c r="GX253" s="14" t="s">
        <v>804</v>
      </c>
      <c r="GY253" s="14">
        <f t="shared" si="119"/>
        <v>1</v>
      </c>
      <c r="GZ253" s="14" t="str">
        <f t="shared" si="120"/>
        <v>神器4-2</v>
      </c>
      <c r="HA253" s="14">
        <f t="shared" si="121"/>
        <v>1</v>
      </c>
    </row>
    <row r="254" spans="38:209" ht="16.5" x14ac:dyDescent="0.2">
      <c r="AL254" s="87">
        <v>7</v>
      </c>
      <c r="AM254" s="87">
        <v>2</v>
      </c>
      <c r="AN254" s="87">
        <v>57</v>
      </c>
      <c r="AO254" s="144">
        <f t="shared" si="111"/>
        <v>4457</v>
      </c>
      <c r="AP254" s="144" t="s">
        <v>1257</v>
      </c>
      <c r="AQ254" s="144" t="str">
        <f t="shared" si="112"/>
        <v>神器本-7-困难-1  神器5-3</v>
      </c>
      <c r="AR254" s="87">
        <v>23</v>
      </c>
      <c r="AS254" s="87" t="s">
        <v>332</v>
      </c>
      <c r="AT254" s="87">
        <v>414</v>
      </c>
      <c r="AU254" s="87">
        <v>1</v>
      </c>
      <c r="AV254" s="87">
        <v>1</v>
      </c>
      <c r="AW254" s="87">
        <f t="shared" si="125"/>
        <v>2</v>
      </c>
      <c r="AX254" s="14">
        <f t="shared" si="126"/>
        <v>4.1399999999999999E-2</v>
      </c>
      <c r="AY254" s="14">
        <f t="shared" si="127"/>
        <v>3.726</v>
      </c>
      <c r="GT254" s="91">
        <v>248</v>
      </c>
      <c r="GU254" s="14">
        <f t="shared" si="116"/>
        <v>16</v>
      </c>
      <c r="GV254" s="14">
        <f t="shared" si="117"/>
        <v>1606020</v>
      </c>
      <c r="GW254" s="14" t="str">
        <f t="shared" si="122"/>
        <v>神器4-2 : 23级</v>
      </c>
      <c r="GX254" s="14" t="s">
        <v>804</v>
      </c>
      <c r="GY254" s="14">
        <f t="shared" si="119"/>
        <v>2</v>
      </c>
      <c r="GZ254" s="14" t="str">
        <f t="shared" si="120"/>
        <v>神器4-2</v>
      </c>
      <c r="HA254" s="14">
        <f t="shared" si="121"/>
        <v>1</v>
      </c>
    </row>
    <row r="255" spans="38:209" ht="16.5" x14ac:dyDescent="0.2">
      <c r="AL255" s="87">
        <v>7</v>
      </c>
      <c r="AM255" s="87">
        <v>2</v>
      </c>
      <c r="AN255" s="87">
        <v>57</v>
      </c>
      <c r="AO255" s="144">
        <f t="shared" si="111"/>
        <v>4457</v>
      </c>
      <c r="AP255" s="144" t="s">
        <v>1257</v>
      </c>
      <c r="AQ255" s="144" t="str">
        <f t="shared" si="112"/>
        <v>神器本-7-困难-1  神器5-4</v>
      </c>
      <c r="AR255" s="87">
        <v>24</v>
      </c>
      <c r="AS255" s="87" t="s">
        <v>333</v>
      </c>
      <c r="AT255" s="87">
        <v>414</v>
      </c>
      <c r="AU255" s="87">
        <v>1</v>
      </c>
      <c r="AV255" s="87">
        <v>1</v>
      </c>
      <c r="AW255" s="87">
        <f t="shared" si="125"/>
        <v>2</v>
      </c>
      <c r="AX255" s="14">
        <f t="shared" si="126"/>
        <v>4.1399999999999999E-2</v>
      </c>
      <c r="AY255" s="14">
        <f t="shared" si="127"/>
        <v>3.726</v>
      </c>
      <c r="GT255" s="91">
        <v>249</v>
      </c>
      <c r="GU255" s="14">
        <f t="shared" si="116"/>
        <v>16</v>
      </c>
      <c r="GV255" s="14">
        <f t="shared" si="117"/>
        <v>1606020</v>
      </c>
      <c r="GW255" s="14" t="str">
        <f t="shared" si="122"/>
        <v>神器4-2 : 24级</v>
      </c>
      <c r="GX255" s="14" t="s">
        <v>804</v>
      </c>
      <c r="GY255" s="14">
        <f t="shared" si="119"/>
        <v>3</v>
      </c>
      <c r="GZ255" s="14" t="str">
        <f t="shared" si="120"/>
        <v>神器4-2</v>
      </c>
      <c r="HA255" s="14">
        <f t="shared" si="121"/>
        <v>1</v>
      </c>
    </row>
    <row r="256" spans="38:209" ht="16.5" x14ac:dyDescent="0.2">
      <c r="AL256" s="87">
        <v>7</v>
      </c>
      <c r="AM256" s="87">
        <v>2</v>
      </c>
      <c r="AN256" s="87">
        <v>57</v>
      </c>
      <c r="AO256" s="144">
        <f t="shared" si="111"/>
        <v>4457</v>
      </c>
      <c r="AP256" s="144" t="s">
        <v>1257</v>
      </c>
      <c r="AQ256" s="144" t="str">
        <f t="shared" si="112"/>
        <v>神器本-7-困难-1  神器5-5</v>
      </c>
      <c r="AR256" s="87">
        <v>25</v>
      </c>
      <c r="AS256" s="87" t="s">
        <v>334</v>
      </c>
      <c r="AT256" s="87">
        <v>275</v>
      </c>
      <c r="AU256" s="87">
        <v>1</v>
      </c>
      <c r="AV256" s="87">
        <v>1</v>
      </c>
      <c r="AW256" s="87">
        <f t="shared" si="125"/>
        <v>3</v>
      </c>
      <c r="AX256" s="14">
        <f t="shared" si="126"/>
        <v>2.75E-2</v>
      </c>
      <c r="AY256" s="14">
        <f t="shared" si="127"/>
        <v>5.7750000000000004</v>
      </c>
      <c r="GT256" s="91">
        <v>250</v>
      </c>
      <c r="GU256" s="14">
        <f t="shared" si="116"/>
        <v>16</v>
      </c>
      <c r="GV256" s="14">
        <f t="shared" si="117"/>
        <v>1606020</v>
      </c>
      <c r="GW256" s="14" t="str">
        <f t="shared" si="122"/>
        <v>神器4-2 : 25级</v>
      </c>
      <c r="GX256" s="14" t="s">
        <v>804</v>
      </c>
      <c r="GY256" s="14">
        <f t="shared" si="119"/>
        <v>4</v>
      </c>
      <c r="GZ256" s="14" t="str">
        <f t="shared" si="120"/>
        <v>神器4-2</v>
      </c>
      <c r="HA256" s="14">
        <f t="shared" si="121"/>
        <v>2</v>
      </c>
    </row>
    <row r="257" spans="38:209" ht="16.5" x14ac:dyDescent="0.2">
      <c r="AL257" s="87">
        <v>7</v>
      </c>
      <c r="AM257" s="87">
        <v>2</v>
      </c>
      <c r="AN257" s="87">
        <v>57</v>
      </c>
      <c r="AO257" s="144">
        <f t="shared" si="111"/>
        <v>4457</v>
      </c>
      <c r="AP257" s="144" t="s">
        <v>1257</v>
      </c>
      <c r="AQ257" s="144" t="str">
        <f t="shared" si="112"/>
        <v>神器本-7-困难-1  神器5-6</v>
      </c>
      <c r="AR257" s="87">
        <v>26</v>
      </c>
      <c r="AS257" s="87" t="s">
        <v>335</v>
      </c>
      <c r="AT257" s="87">
        <v>139</v>
      </c>
      <c r="AU257" s="87">
        <v>1</v>
      </c>
      <c r="AV257" s="87">
        <v>1</v>
      </c>
      <c r="AW257" s="87">
        <f t="shared" si="125"/>
        <v>4</v>
      </c>
      <c r="AX257" s="14">
        <f t="shared" si="126"/>
        <v>1.3899999999999999E-2</v>
      </c>
      <c r="AY257" s="14">
        <f t="shared" si="127"/>
        <v>6.2549999999999999</v>
      </c>
      <c r="GT257" s="91">
        <v>251</v>
      </c>
      <c r="GU257" s="14">
        <f t="shared" si="116"/>
        <v>16</v>
      </c>
      <c r="GV257" s="14">
        <f t="shared" si="117"/>
        <v>1606020</v>
      </c>
      <c r="GW257" s="14" t="str">
        <f t="shared" si="122"/>
        <v>神器4-2 : 26级</v>
      </c>
      <c r="GX257" s="14" t="s">
        <v>804</v>
      </c>
      <c r="GY257" s="14">
        <f t="shared" si="119"/>
        <v>5</v>
      </c>
      <c r="GZ257" s="14" t="str">
        <f t="shared" si="120"/>
        <v>神器4-2</v>
      </c>
      <c r="HA257" s="14">
        <f t="shared" si="121"/>
        <v>2</v>
      </c>
    </row>
    <row r="258" spans="38:209" ht="16.5" x14ac:dyDescent="0.2">
      <c r="AL258" s="87">
        <v>7</v>
      </c>
      <c r="AM258" s="87">
        <v>2</v>
      </c>
      <c r="AN258" s="87">
        <v>57</v>
      </c>
      <c r="AO258" s="144">
        <f t="shared" si="111"/>
        <v>4457</v>
      </c>
      <c r="AP258" s="144" t="s">
        <v>1257</v>
      </c>
      <c r="AQ258" s="144" t="str">
        <f t="shared" si="112"/>
        <v>神器本-7-困难-1  神器6-1</v>
      </c>
      <c r="AR258" s="87">
        <v>27</v>
      </c>
      <c r="AS258" s="87" t="s">
        <v>789</v>
      </c>
      <c r="AT258" s="87">
        <v>416</v>
      </c>
      <c r="AU258" s="87">
        <v>1</v>
      </c>
      <c r="AV258" s="87">
        <v>1</v>
      </c>
      <c r="AW258" s="87">
        <f t="shared" ref="AW258:AW263" si="128">INDEX($AH$7:$AH$48,AR258)</f>
        <v>2</v>
      </c>
      <c r="AX258" s="14">
        <f t="shared" ref="AX258:AX263" si="129">(AU258+AV258)/2*AT258/10000</f>
        <v>4.1599999999999998E-2</v>
      </c>
      <c r="AY258" s="14">
        <f t="shared" ref="AY258:AY263" si="130">(AU258+AV258)/2*AT258/10000*INDEX($AI$7:$AI$48,AR258)</f>
        <v>4.992</v>
      </c>
      <c r="GT258" s="91">
        <v>252</v>
      </c>
      <c r="GU258" s="14">
        <f t="shared" si="116"/>
        <v>16</v>
      </c>
      <c r="GV258" s="14">
        <f t="shared" si="117"/>
        <v>1606020</v>
      </c>
      <c r="GW258" s="14" t="str">
        <f t="shared" si="122"/>
        <v>神器4-2 : 27级</v>
      </c>
      <c r="GX258" s="14" t="s">
        <v>804</v>
      </c>
      <c r="GY258" s="14">
        <f t="shared" si="119"/>
        <v>6</v>
      </c>
      <c r="GZ258" s="14" t="str">
        <f t="shared" si="120"/>
        <v>神器4-2</v>
      </c>
      <c r="HA258" s="14">
        <f t="shared" si="121"/>
        <v>2</v>
      </c>
    </row>
    <row r="259" spans="38:209" ht="16.5" x14ac:dyDescent="0.2">
      <c r="AL259" s="87">
        <v>7</v>
      </c>
      <c r="AM259" s="87">
        <v>2</v>
      </c>
      <c r="AN259" s="87">
        <v>57</v>
      </c>
      <c r="AO259" s="144">
        <f t="shared" si="111"/>
        <v>4457</v>
      </c>
      <c r="AP259" s="144" t="s">
        <v>1257</v>
      </c>
      <c r="AQ259" s="144" t="str">
        <f t="shared" si="112"/>
        <v>神器本-7-困难-1  神器6-2</v>
      </c>
      <c r="AR259" s="87">
        <v>28</v>
      </c>
      <c r="AS259" s="87" t="s">
        <v>337</v>
      </c>
      <c r="AT259" s="87">
        <v>416</v>
      </c>
      <c r="AU259" s="87">
        <v>1</v>
      </c>
      <c r="AV259" s="87">
        <v>1</v>
      </c>
      <c r="AW259" s="87">
        <f t="shared" si="128"/>
        <v>2</v>
      </c>
      <c r="AX259" s="14">
        <f t="shared" si="129"/>
        <v>4.1599999999999998E-2</v>
      </c>
      <c r="AY259" s="14">
        <f t="shared" si="130"/>
        <v>4.992</v>
      </c>
      <c r="GT259" s="91">
        <v>253</v>
      </c>
      <c r="GU259" s="14">
        <f t="shared" si="116"/>
        <v>16</v>
      </c>
      <c r="GV259" s="14">
        <f t="shared" si="117"/>
        <v>1606020</v>
      </c>
      <c r="GW259" s="14" t="str">
        <f t="shared" si="122"/>
        <v>神器4-2 : 28级</v>
      </c>
      <c r="GX259" s="14" t="s">
        <v>804</v>
      </c>
      <c r="GY259" s="14">
        <f t="shared" si="119"/>
        <v>7</v>
      </c>
      <c r="GZ259" s="14" t="str">
        <f t="shared" si="120"/>
        <v>神器4-2</v>
      </c>
      <c r="HA259" s="14">
        <f t="shared" si="121"/>
        <v>3</v>
      </c>
    </row>
    <row r="260" spans="38:209" ht="16.5" x14ac:dyDescent="0.2">
      <c r="AL260" s="87">
        <v>7</v>
      </c>
      <c r="AM260" s="87">
        <v>2</v>
      </c>
      <c r="AN260" s="87">
        <v>57</v>
      </c>
      <c r="AO260" s="144">
        <f t="shared" si="111"/>
        <v>4457</v>
      </c>
      <c r="AP260" s="144" t="s">
        <v>1257</v>
      </c>
      <c r="AQ260" s="144" t="str">
        <f t="shared" si="112"/>
        <v>神器本-7-困难-1  神器6-3</v>
      </c>
      <c r="AR260" s="87">
        <v>29</v>
      </c>
      <c r="AS260" s="87" t="s">
        <v>338</v>
      </c>
      <c r="AT260" s="87">
        <v>416</v>
      </c>
      <c r="AU260" s="87">
        <v>1</v>
      </c>
      <c r="AV260" s="87">
        <v>1</v>
      </c>
      <c r="AW260" s="87">
        <f t="shared" si="128"/>
        <v>2</v>
      </c>
      <c r="AX260" s="14">
        <f t="shared" si="129"/>
        <v>4.1599999999999998E-2</v>
      </c>
      <c r="AY260" s="14">
        <f t="shared" si="130"/>
        <v>4.992</v>
      </c>
      <c r="GT260" s="91">
        <v>254</v>
      </c>
      <c r="GU260" s="14">
        <f t="shared" si="116"/>
        <v>16</v>
      </c>
      <c r="GV260" s="14">
        <f t="shared" si="117"/>
        <v>1606020</v>
      </c>
      <c r="GW260" s="14" t="str">
        <f t="shared" si="122"/>
        <v>神器4-2 : 29级</v>
      </c>
      <c r="GX260" s="14" t="s">
        <v>804</v>
      </c>
      <c r="GY260" s="14">
        <f t="shared" si="119"/>
        <v>8</v>
      </c>
      <c r="GZ260" s="14" t="str">
        <f t="shared" si="120"/>
        <v>神器4-2</v>
      </c>
      <c r="HA260" s="14">
        <f t="shared" si="121"/>
        <v>3</v>
      </c>
    </row>
    <row r="261" spans="38:209" ht="16.5" x14ac:dyDescent="0.2">
      <c r="AL261" s="87">
        <v>7</v>
      </c>
      <c r="AM261" s="87">
        <v>2</v>
      </c>
      <c r="AN261" s="87">
        <v>57</v>
      </c>
      <c r="AO261" s="144">
        <f t="shared" si="111"/>
        <v>4457</v>
      </c>
      <c r="AP261" s="144" t="s">
        <v>1257</v>
      </c>
      <c r="AQ261" s="144" t="str">
        <f t="shared" si="112"/>
        <v>神器本-7-困难-1  神器6-4</v>
      </c>
      <c r="AR261" s="87">
        <v>30</v>
      </c>
      <c r="AS261" s="87" t="s">
        <v>339</v>
      </c>
      <c r="AT261" s="87">
        <v>276</v>
      </c>
      <c r="AU261" s="87">
        <v>1</v>
      </c>
      <c r="AV261" s="87">
        <v>1</v>
      </c>
      <c r="AW261" s="87">
        <f t="shared" si="128"/>
        <v>3</v>
      </c>
      <c r="AX261" s="14">
        <f t="shared" si="129"/>
        <v>2.76E-2</v>
      </c>
      <c r="AY261" s="14">
        <f t="shared" si="130"/>
        <v>7.7279999999999998</v>
      </c>
      <c r="GT261" s="91">
        <v>255</v>
      </c>
      <c r="GU261" s="14">
        <f t="shared" si="116"/>
        <v>16</v>
      </c>
      <c r="GV261" s="14">
        <f t="shared" si="117"/>
        <v>1606020</v>
      </c>
      <c r="GW261" s="14" t="str">
        <f t="shared" si="122"/>
        <v>神器4-2 : 30级</v>
      </c>
      <c r="GX261" s="14" t="s">
        <v>804</v>
      </c>
      <c r="GY261" s="14">
        <f t="shared" si="119"/>
        <v>9</v>
      </c>
      <c r="GZ261" s="14" t="str">
        <f t="shared" si="120"/>
        <v>神器4-2</v>
      </c>
      <c r="HA261" s="14">
        <f t="shared" si="121"/>
        <v>3</v>
      </c>
    </row>
    <row r="262" spans="38:209" ht="16.5" x14ac:dyDescent="0.2">
      <c r="AL262" s="87">
        <v>7</v>
      </c>
      <c r="AM262" s="87">
        <v>2</v>
      </c>
      <c r="AN262" s="87">
        <v>57</v>
      </c>
      <c r="AO262" s="144">
        <f t="shared" si="111"/>
        <v>4457</v>
      </c>
      <c r="AP262" s="144" t="s">
        <v>1257</v>
      </c>
      <c r="AQ262" s="144" t="str">
        <f t="shared" si="112"/>
        <v>神器本-7-困难-1  神器6-5</v>
      </c>
      <c r="AR262" s="87">
        <v>31</v>
      </c>
      <c r="AS262" s="87" t="s">
        <v>340</v>
      </c>
      <c r="AT262" s="87">
        <v>276</v>
      </c>
      <c r="AU262" s="87">
        <v>1</v>
      </c>
      <c r="AV262" s="87">
        <v>1</v>
      </c>
      <c r="AW262" s="87">
        <f t="shared" si="128"/>
        <v>3</v>
      </c>
      <c r="AX262" s="14">
        <f t="shared" si="129"/>
        <v>2.76E-2</v>
      </c>
      <c r="AY262" s="14">
        <f t="shared" si="130"/>
        <v>7.7279999999999998</v>
      </c>
      <c r="GT262" s="91">
        <v>256</v>
      </c>
      <c r="GU262" s="14">
        <f t="shared" si="116"/>
        <v>16</v>
      </c>
      <c r="GV262" s="14">
        <f t="shared" si="117"/>
        <v>1606020</v>
      </c>
      <c r="GW262" s="14" t="str">
        <f t="shared" si="122"/>
        <v>神器4-2 : 31级</v>
      </c>
      <c r="GX262" s="14" t="s">
        <v>804</v>
      </c>
      <c r="GY262" s="14">
        <f t="shared" si="119"/>
        <v>10</v>
      </c>
      <c r="GZ262" s="14" t="str">
        <f t="shared" si="120"/>
        <v>神器4-2</v>
      </c>
      <c r="HA262" s="14">
        <f t="shared" si="121"/>
        <v>5</v>
      </c>
    </row>
    <row r="263" spans="38:209" ht="16.5" x14ac:dyDescent="0.2">
      <c r="AL263" s="87">
        <v>7</v>
      </c>
      <c r="AM263" s="87">
        <v>2</v>
      </c>
      <c r="AN263" s="87">
        <v>57</v>
      </c>
      <c r="AO263" s="144">
        <f t="shared" si="111"/>
        <v>4457</v>
      </c>
      <c r="AP263" s="144" t="s">
        <v>1257</v>
      </c>
      <c r="AQ263" s="144" t="str">
        <f t="shared" si="112"/>
        <v>神器本-7-困难-1  神器6-6</v>
      </c>
      <c r="AR263" s="87">
        <v>32</v>
      </c>
      <c r="AS263" s="87" t="s">
        <v>341</v>
      </c>
      <c r="AT263" s="87">
        <v>276</v>
      </c>
      <c r="AU263" s="87">
        <v>1</v>
      </c>
      <c r="AV263" s="87">
        <v>1</v>
      </c>
      <c r="AW263" s="87">
        <f t="shared" si="128"/>
        <v>3</v>
      </c>
      <c r="AX263" s="14">
        <f t="shared" si="129"/>
        <v>2.76E-2</v>
      </c>
      <c r="AY263" s="14">
        <f t="shared" si="130"/>
        <v>7.7279999999999998</v>
      </c>
      <c r="GT263" s="91">
        <v>257</v>
      </c>
      <c r="GU263" s="14">
        <f t="shared" si="116"/>
        <v>16</v>
      </c>
      <c r="GV263" s="14">
        <f t="shared" si="117"/>
        <v>1606020</v>
      </c>
      <c r="GW263" s="14" t="str">
        <f t="shared" si="122"/>
        <v>神器4-2 : 32级</v>
      </c>
      <c r="GX263" s="14" t="s">
        <v>804</v>
      </c>
      <c r="GY263" s="14">
        <f t="shared" si="119"/>
        <v>11</v>
      </c>
      <c r="GZ263" s="14" t="str">
        <f t="shared" si="120"/>
        <v>神器4-2</v>
      </c>
      <c r="HA263" s="14">
        <f t="shared" si="121"/>
        <v>5</v>
      </c>
    </row>
    <row r="264" spans="38:209" ht="16.5" x14ac:dyDescent="0.2">
      <c r="AL264" s="87">
        <v>7</v>
      </c>
      <c r="AM264" s="87">
        <v>2</v>
      </c>
      <c r="AN264" s="87">
        <v>58</v>
      </c>
      <c r="AO264" s="144">
        <f t="shared" ref="AO264:AO301" si="131">4400+AN264</f>
        <v>4458</v>
      </c>
      <c r="AP264" s="144" t="s">
        <v>1258</v>
      </c>
      <c r="AQ264" s="144" t="str">
        <f t="shared" ref="AQ264:AQ301" si="132">AP264&amp;"  "&amp;AS264</f>
        <v>神器本-7-困难-2  神器7-1</v>
      </c>
      <c r="AR264" s="87">
        <v>35</v>
      </c>
      <c r="AS264" s="87" t="s">
        <v>344</v>
      </c>
      <c r="AT264" s="87">
        <v>2000</v>
      </c>
      <c r="AU264" s="87">
        <v>1</v>
      </c>
      <c r="AV264" s="87">
        <v>2</v>
      </c>
      <c r="AW264" s="87">
        <f t="shared" ref="AW264:AW275" si="133">INDEX($AH$7:$AH$48,AR264)</f>
        <v>2</v>
      </c>
      <c r="AX264" s="14">
        <f t="shared" ref="AX264:AX275" si="134">(AU264+AV264)/2*AT264/10000</f>
        <v>0.3</v>
      </c>
      <c r="AY264" s="14">
        <f t="shared" ref="AY264:AY275" si="135">(AU264+AV264)/2*AT264/10000*INDEX($AI$7:$AI$48,AR264)</f>
        <v>45</v>
      </c>
      <c r="GT264" s="91">
        <v>258</v>
      </c>
      <c r="GU264" s="14">
        <f t="shared" ref="GU264:GU327" si="136">MATCH(GT264-1,$R$7:$R$49,1)</f>
        <v>16</v>
      </c>
      <c r="GV264" s="14">
        <f t="shared" ref="GV264:GV327" si="137">INDEX($S$8:$S$49,GU264)</f>
        <v>1606020</v>
      </c>
      <c r="GW264" s="14" t="str">
        <f t="shared" si="122"/>
        <v>神器4-2 : 35级</v>
      </c>
      <c r="GX264" s="14" t="s">
        <v>804</v>
      </c>
      <c r="GY264" s="14">
        <f t="shared" ref="GY264:GY327" si="138">GT264-INDEX($R$7:$R$49,GU264)</f>
        <v>12</v>
      </c>
      <c r="GZ264" s="14" t="str">
        <f t="shared" ref="GZ264:GZ327" si="139">INDEX($T$8:$T$49,GU264)</f>
        <v>神器4-2</v>
      </c>
      <c r="HA264" s="14">
        <f t="shared" ref="HA264:HA327" si="140">INDEX($K$8:$K$28,GY264)</f>
        <v>6</v>
      </c>
    </row>
    <row r="265" spans="38:209" ht="16.5" x14ac:dyDescent="0.2">
      <c r="AL265" s="87">
        <v>7</v>
      </c>
      <c r="AM265" s="87">
        <v>2</v>
      </c>
      <c r="AN265" s="87">
        <v>58</v>
      </c>
      <c r="AO265" s="144">
        <f t="shared" si="131"/>
        <v>4458</v>
      </c>
      <c r="AP265" s="144" t="s">
        <v>1258</v>
      </c>
      <c r="AQ265" s="144" t="str">
        <f t="shared" si="132"/>
        <v>神器本-7-困难-2  神器7-2</v>
      </c>
      <c r="AR265" s="87">
        <v>36</v>
      </c>
      <c r="AS265" s="87" t="s">
        <v>345</v>
      </c>
      <c r="AT265" s="87">
        <v>2000</v>
      </c>
      <c r="AU265" s="87">
        <v>1</v>
      </c>
      <c r="AV265" s="87">
        <v>2</v>
      </c>
      <c r="AW265" s="87">
        <f t="shared" si="133"/>
        <v>2</v>
      </c>
      <c r="AX265" s="14">
        <f t="shared" si="134"/>
        <v>0.3</v>
      </c>
      <c r="AY265" s="14">
        <f t="shared" si="135"/>
        <v>45</v>
      </c>
      <c r="GT265" s="91">
        <v>259</v>
      </c>
      <c r="GU265" s="14">
        <f t="shared" si="136"/>
        <v>16</v>
      </c>
      <c r="GV265" s="14">
        <f t="shared" si="137"/>
        <v>1606020</v>
      </c>
      <c r="GW265" s="14" t="str">
        <f t="shared" si="122"/>
        <v>神器4-2 : 36级</v>
      </c>
      <c r="GX265" s="14" t="s">
        <v>804</v>
      </c>
      <c r="GY265" s="14">
        <f t="shared" si="138"/>
        <v>13</v>
      </c>
      <c r="GZ265" s="14" t="str">
        <f t="shared" si="139"/>
        <v>神器4-2</v>
      </c>
      <c r="HA265" s="14">
        <f t="shared" si="140"/>
        <v>7</v>
      </c>
    </row>
    <row r="266" spans="38:209" ht="16.5" x14ac:dyDescent="0.2">
      <c r="AL266" s="87">
        <v>7</v>
      </c>
      <c r="AM266" s="87">
        <v>2</v>
      </c>
      <c r="AN266" s="87">
        <v>58</v>
      </c>
      <c r="AO266" s="144">
        <f t="shared" si="131"/>
        <v>4458</v>
      </c>
      <c r="AP266" s="144" t="s">
        <v>1258</v>
      </c>
      <c r="AQ266" s="144" t="str">
        <f t="shared" si="132"/>
        <v>神器本-7-困难-2  神器7-3</v>
      </c>
      <c r="AR266" s="87">
        <v>37</v>
      </c>
      <c r="AS266" s="87" t="s">
        <v>346</v>
      </c>
      <c r="AT266" s="87">
        <v>2000</v>
      </c>
      <c r="AU266" s="87">
        <v>1</v>
      </c>
      <c r="AV266" s="87">
        <v>2</v>
      </c>
      <c r="AW266" s="87">
        <f t="shared" si="133"/>
        <v>2</v>
      </c>
      <c r="AX266" s="14">
        <f t="shared" si="134"/>
        <v>0.3</v>
      </c>
      <c r="AY266" s="14">
        <f t="shared" si="135"/>
        <v>45</v>
      </c>
      <c r="GT266" s="91">
        <v>260</v>
      </c>
      <c r="GU266" s="14">
        <f t="shared" si="136"/>
        <v>16</v>
      </c>
      <c r="GV266" s="14">
        <f t="shared" si="137"/>
        <v>1606020</v>
      </c>
      <c r="GW266" s="14" t="str">
        <f t="shared" si="122"/>
        <v>神器4-2 : 37级</v>
      </c>
      <c r="GX266" s="14" t="s">
        <v>804</v>
      </c>
      <c r="GY266" s="14">
        <f t="shared" si="138"/>
        <v>14</v>
      </c>
      <c r="GZ266" s="14" t="str">
        <f t="shared" si="139"/>
        <v>神器4-2</v>
      </c>
      <c r="HA266" s="14">
        <f t="shared" si="140"/>
        <v>7</v>
      </c>
    </row>
    <row r="267" spans="38:209" ht="16.5" x14ac:dyDescent="0.2">
      <c r="AL267" s="87">
        <v>7</v>
      </c>
      <c r="AM267" s="87">
        <v>2</v>
      </c>
      <c r="AN267" s="87">
        <v>59</v>
      </c>
      <c r="AO267" s="144">
        <f t="shared" si="131"/>
        <v>4459</v>
      </c>
      <c r="AP267" s="144" t="s">
        <v>1259</v>
      </c>
      <c r="AQ267" s="144" t="str">
        <f t="shared" si="132"/>
        <v>神器本-7-困难-3  神器7-4</v>
      </c>
      <c r="AR267" s="87">
        <v>38</v>
      </c>
      <c r="AS267" s="87" t="s">
        <v>347</v>
      </c>
      <c r="AT267" s="87">
        <v>1000</v>
      </c>
      <c r="AU267" s="87">
        <v>1</v>
      </c>
      <c r="AV267" s="87">
        <v>1</v>
      </c>
      <c r="AW267" s="87">
        <f t="shared" si="133"/>
        <v>3</v>
      </c>
      <c r="AX267" s="14">
        <f t="shared" si="134"/>
        <v>0.1</v>
      </c>
      <c r="AY267" s="14">
        <f t="shared" si="135"/>
        <v>35</v>
      </c>
      <c r="GT267" s="91">
        <v>261</v>
      </c>
      <c r="GU267" s="14">
        <f t="shared" si="136"/>
        <v>16</v>
      </c>
      <c r="GV267" s="14">
        <f t="shared" si="137"/>
        <v>1606020</v>
      </c>
      <c r="GW267" s="14" t="str">
        <f t="shared" si="122"/>
        <v>神器4-2 : 38级</v>
      </c>
      <c r="GX267" s="14" t="s">
        <v>804</v>
      </c>
      <c r="GY267" s="14">
        <f t="shared" si="138"/>
        <v>15</v>
      </c>
      <c r="GZ267" s="14" t="str">
        <f t="shared" si="139"/>
        <v>神器4-2</v>
      </c>
      <c r="HA267" s="14">
        <f t="shared" si="140"/>
        <v>7</v>
      </c>
    </row>
    <row r="268" spans="38:209" ht="16.5" x14ac:dyDescent="0.2">
      <c r="AL268" s="87">
        <v>7</v>
      </c>
      <c r="AM268" s="87">
        <v>2</v>
      </c>
      <c r="AN268" s="87">
        <v>59</v>
      </c>
      <c r="AO268" s="144">
        <f t="shared" si="131"/>
        <v>4459</v>
      </c>
      <c r="AP268" s="144" t="s">
        <v>1259</v>
      </c>
      <c r="AQ268" s="144" t="str">
        <f t="shared" si="132"/>
        <v>神器本-7-困难-3  神器7-5</v>
      </c>
      <c r="AR268" s="87">
        <v>39</v>
      </c>
      <c r="AS268" s="87" t="s">
        <v>348</v>
      </c>
      <c r="AT268" s="87">
        <v>1000</v>
      </c>
      <c r="AU268" s="87">
        <v>1</v>
      </c>
      <c r="AV268" s="87">
        <v>1</v>
      </c>
      <c r="AW268" s="87">
        <f t="shared" si="133"/>
        <v>3</v>
      </c>
      <c r="AX268" s="14">
        <f t="shared" si="134"/>
        <v>0.1</v>
      </c>
      <c r="AY268" s="14">
        <f t="shared" si="135"/>
        <v>35</v>
      </c>
      <c r="GT268" s="91">
        <v>262</v>
      </c>
      <c r="GU268" s="14">
        <f t="shared" si="136"/>
        <v>16</v>
      </c>
      <c r="GV268" s="14">
        <f t="shared" si="137"/>
        <v>1606020</v>
      </c>
      <c r="GW268" s="14" t="str">
        <f t="shared" si="122"/>
        <v>神器4-2 : 39级</v>
      </c>
      <c r="GX268" s="14" t="s">
        <v>804</v>
      </c>
      <c r="GY268" s="14">
        <f t="shared" si="138"/>
        <v>16</v>
      </c>
      <c r="GZ268" s="14" t="str">
        <f t="shared" si="139"/>
        <v>神器4-2</v>
      </c>
      <c r="HA268" s="14">
        <f t="shared" si="140"/>
        <v>10</v>
      </c>
    </row>
    <row r="269" spans="38:209" ht="16.5" x14ac:dyDescent="0.2">
      <c r="AL269" s="87">
        <v>7</v>
      </c>
      <c r="AM269" s="87">
        <v>2</v>
      </c>
      <c r="AN269" s="87">
        <v>59</v>
      </c>
      <c r="AO269" s="144">
        <f t="shared" si="131"/>
        <v>4459</v>
      </c>
      <c r="AP269" s="144" t="s">
        <v>1259</v>
      </c>
      <c r="AQ269" s="144" t="str">
        <f t="shared" si="132"/>
        <v>神器本-7-困难-3  神器7-6</v>
      </c>
      <c r="AR269" s="87">
        <v>40</v>
      </c>
      <c r="AS269" s="87" t="s">
        <v>349</v>
      </c>
      <c r="AT269" s="87">
        <v>1000</v>
      </c>
      <c r="AU269" s="87">
        <v>1</v>
      </c>
      <c r="AV269" s="87">
        <v>1</v>
      </c>
      <c r="AW269" s="87">
        <f t="shared" si="133"/>
        <v>3</v>
      </c>
      <c r="AX269" s="14">
        <f t="shared" si="134"/>
        <v>0.1</v>
      </c>
      <c r="AY269" s="14">
        <f t="shared" si="135"/>
        <v>35</v>
      </c>
      <c r="GT269" s="91">
        <v>263</v>
      </c>
      <c r="GU269" s="14">
        <f t="shared" si="136"/>
        <v>16</v>
      </c>
      <c r="GV269" s="14">
        <f t="shared" si="137"/>
        <v>1606020</v>
      </c>
      <c r="GW269" s="14" t="str">
        <f t="shared" si="122"/>
        <v>神器4-2 : 40级</v>
      </c>
      <c r="GX269" s="14" t="s">
        <v>804</v>
      </c>
      <c r="GY269" s="14">
        <f t="shared" si="138"/>
        <v>17</v>
      </c>
      <c r="GZ269" s="14" t="str">
        <f t="shared" si="139"/>
        <v>神器4-2</v>
      </c>
      <c r="HA269" s="14">
        <f t="shared" si="140"/>
        <v>10</v>
      </c>
    </row>
    <row r="270" spans="38:209" ht="16.5" x14ac:dyDescent="0.2">
      <c r="AL270" s="87">
        <v>7</v>
      </c>
      <c r="AM270" s="87">
        <v>3</v>
      </c>
      <c r="AN270" s="87">
        <v>60</v>
      </c>
      <c r="AO270" s="144">
        <f t="shared" si="131"/>
        <v>4460</v>
      </c>
      <c r="AP270" s="144" t="s">
        <v>1273</v>
      </c>
      <c r="AQ270" s="144" t="str">
        <f t="shared" si="132"/>
        <v>神器本-7-噩梦-1  神器3-1</v>
      </c>
      <c r="AR270" s="87">
        <v>9</v>
      </c>
      <c r="AS270" s="87" t="s">
        <v>764</v>
      </c>
      <c r="AT270" s="87">
        <v>700</v>
      </c>
      <c r="AU270" s="87">
        <v>1</v>
      </c>
      <c r="AV270" s="87">
        <v>1</v>
      </c>
      <c r="AW270" s="87">
        <f t="shared" si="133"/>
        <v>1</v>
      </c>
      <c r="AX270" s="14">
        <f t="shared" si="134"/>
        <v>7.0000000000000007E-2</v>
      </c>
      <c r="AY270" s="14">
        <f t="shared" si="135"/>
        <v>1.4000000000000001</v>
      </c>
      <c r="GT270" s="91">
        <v>264</v>
      </c>
      <c r="GU270" s="14">
        <f t="shared" si="136"/>
        <v>16</v>
      </c>
      <c r="GV270" s="14">
        <f t="shared" si="137"/>
        <v>1606020</v>
      </c>
      <c r="GW270" s="14" t="str">
        <f t="shared" si="122"/>
        <v>神器4-2 : 9级</v>
      </c>
      <c r="GX270" s="14" t="s">
        <v>804</v>
      </c>
      <c r="GY270" s="14">
        <f t="shared" si="138"/>
        <v>18</v>
      </c>
      <c r="GZ270" s="14" t="str">
        <f t="shared" si="139"/>
        <v>神器4-2</v>
      </c>
      <c r="HA270" s="14">
        <f t="shared" si="140"/>
        <v>10</v>
      </c>
    </row>
    <row r="271" spans="38:209" ht="16.5" x14ac:dyDescent="0.2">
      <c r="AL271" s="87">
        <v>7</v>
      </c>
      <c r="AM271" s="87">
        <v>3</v>
      </c>
      <c r="AN271" s="87">
        <v>60</v>
      </c>
      <c r="AO271" s="144">
        <f t="shared" si="131"/>
        <v>4460</v>
      </c>
      <c r="AP271" s="144" t="s">
        <v>1266</v>
      </c>
      <c r="AQ271" s="144" t="str">
        <f t="shared" si="132"/>
        <v>神器本-7-噩梦-1  神器3-2</v>
      </c>
      <c r="AR271" s="87">
        <v>10</v>
      </c>
      <c r="AS271" s="87" t="s">
        <v>319</v>
      </c>
      <c r="AT271" s="87">
        <v>700</v>
      </c>
      <c r="AU271" s="87">
        <v>1</v>
      </c>
      <c r="AV271" s="87">
        <v>1</v>
      </c>
      <c r="AW271" s="87">
        <f t="shared" si="133"/>
        <v>1</v>
      </c>
      <c r="AX271" s="14">
        <f t="shared" si="134"/>
        <v>7.0000000000000007E-2</v>
      </c>
      <c r="AY271" s="14">
        <f t="shared" si="135"/>
        <v>1.4000000000000001</v>
      </c>
      <c r="GT271" s="91">
        <v>265</v>
      </c>
      <c r="GU271" s="14">
        <f t="shared" si="136"/>
        <v>17</v>
      </c>
      <c r="GV271" s="14">
        <f t="shared" si="137"/>
        <v>1606021</v>
      </c>
      <c r="GW271" s="14" t="str">
        <f t="shared" si="122"/>
        <v>神器4-3 : 10级</v>
      </c>
      <c r="GX271" s="14" t="s">
        <v>804</v>
      </c>
      <c r="GY271" s="14">
        <f t="shared" si="138"/>
        <v>1</v>
      </c>
      <c r="GZ271" s="14" t="str">
        <f t="shared" si="139"/>
        <v>神器4-3</v>
      </c>
      <c r="HA271" s="14">
        <f t="shared" si="140"/>
        <v>1</v>
      </c>
    </row>
    <row r="272" spans="38:209" ht="16.5" x14ac:dyDescent="0.2">
      <c r="AL272" s="87">
        <v>7</v>
      </c>
      <c r="AM272" s="87">
        <v>3</v>
      </c>
      <c r="AN272" s="87">
        <v>60</v>
      </c>
      <c r="AO272" s="144">
        <f t="shared" si="131"/>
        <v>4460</v>
      </c>
      <c r="AP272" s="144" t="s">
        <v>1266</v>
      </c>
      <c r="AQ272" s="144" t="str">
        <f t="shared" si="132"/>
        <v>神器本-7-噩梦-1  神器3-3</v>
      </c>
      <c r="AR272" s="87">
        <v>11</v>
      </c>
      <c r="AS272" s="87" t="s">
        <v>320</v>
      </c>
      <c r="AT272" s="87">
        <v>414</v>
      </c>
      <c r="AU272" s="87">
        <v>1</v>
      </c>
      <c r="AV272" s="87">
        <v>1</v>
      </c>
      <c r="AW272" s="87">
        <f t="shared" si="133"/>
        <v>2</v>
      </c>
      <c r="AX272" s="14">
        <f t="shared" si="134"/>
        <v>4.1399999999999999E-2</v>
      </c>
      <c r="AY272" s="14">
        <f t="shared" si="135"/>
        <v>2.484</v>
      </c>
      <c r="GT272" s="91">
        <v>266</v>
      </c>
      <c r="GU272" s="14">
        <f t="shared" si="136"/>
        <v>17</v>
      </c>
      <c r="GV272" s="14">
        <f t="shared" si="137"/>
        <v>1606021</v>
      </c>
      <c r="GW272" s="14" t="str">
        <f t="shared" si="122"/>
        <v>神器4-3 : 11级</v>
      </c>
      <c r="GX272" s="14" t="s">
        <v>804</v>
      </c>
      <c r="GY272" s="14">
        <f t="shared" si="138"/>
        <v>2</v>
      </c>
      <c r="GZ272" s="14" t="str">
        <f t="shared" si="139"/>
        <v>神器4-3</v>
      </c>
      <c r="HA272" s="14">
        <f t="shared" si="140"/>
        <v>1</v>
      </c>
    </row>
    <row r="273" spans="38:209" ht="16.5" x14ac:dyDescent="0.2">
      <c r="AL273" s="87">
        <v>7</v>
      </c>
      <c r="AM273" s="87">
        <v>3</v>
      </c>
      <c r="AN273" s="87">
        <v>60</v>
      </c>
      <c r="AO273" s="144">
        <f t="shared" si="131"/>
        <v>4460</v>
      </c>
      <c r="AP273" s="144" t="s">
        <v>1266</v>
      </c>
      <c r="AQ273" s="144" t="str">
        <f t="shared" si="132"/>
        <v>神器本-7-噩梦-1  神器3-4</v>
      </c>
      <c r="AR273" s="87">
        <v>12</v>
      </c>
      <c r="AS273" s="87" t="s">
        <v>321</v>
      </c>
      <c r="AT273" s="87">
        <v>414</v>
      </c>
      <c r="AU273" s="87">
        <v>1</v>
      </c>
      <c r="AV273" s="87">
        <v>1</v>
      </c>
      <c r="AW273" s="87">
        <f t="shared" si="133"/>
        <v>2</v>
      </c>
      <c r="AX273" s="14">
        <f t="shared" si="134"/>
        <v>4.1399999999999999E-2</v>
      </c>
      <c r="AY273" s="14">
        <f t="shared" si="135"/>
        <v>2.484</v>
      </c>
      <c r="GT273" s="91">
        <v>267</v>
      </c>
      <c r="GU273" s="14">
        <f t="shared" si="136"/>
        <v>17</v>
      </c>
      <c r="GV273" s="14">
        <f t="shared" si="137"/>
        <v>1606021</v>
      </c>
      <c r="GW273" s="14" t="str">
        <f t="shared" si="122"/>
        <v>神器4-3 : 12级</v>
      </c>
      <c r="GX273" s="14" t="s">
        <v>804</v>
      </c>
      <c r="GY273" s="14">
        <f t="shared" si="138"/>
        <v>3</v>
      </c>
      <c r="GZ273" s="14" t="str">
        <f t="shared" si="139"/>
        <v>神器4-3</v>
      </c>
      <c r="HA273" s="14">
        <f t="shared" si="140"/>
        <v>1</v>
      </c>
    </row>
    <row r="274" spans="38:209" ht="16.5" x14ac:dyDescent="0.2">
      <c r="AL274" s="87">
        <v>7</v>
      </c>
      <c r="AM274" s="87">
        <v>3</v>
      </c>
      <c r="AN274" s="87">
        <v>60</v>
      </c>
      <c r="AO274" s="144">
        <f t="shared" si="131"/>
        <v>4460</v>
      </c>
      <c r="AP274" s="144" t="s">
        <v>1266</v>
      </c>
      <c r="AQ274" s="144" t="str">
        <f t="shared" si="132"/>
        <v>神器本-7-噩梦-1  神器3-5</v>
      </c>
      <c r="AR274" s="87">
        <v>13</v>
      </c>
      <c r="AS274" s="87" t="s">
        <v>322</v>
      </c>
      <c r="AT274" s="87">
        <v>275</v>
      </c>
      <c r="AU274" s="87">
        <v>1</v>
      </c>
      <c r="AV274" s="87">
        <v>1</v>
      </c>
      <c r="AW274" s="87">
        <f t="shared" si="133"/>
        <v>3</v>
      </c>
      <c r="AX274" s="14">
        <f t="shared" si="134"/>
        <v>2.75E-2</v>
      </c>
      <c r="AY274" s="14">
        <f t="shared" si="135"/>
        <v>3.85</v>
      </c>
      <c r="GT274" s="91">
        <v>268</v>
      </c>
      <c r="GU274" s="14">
        <f t="shared" si="136"/>
        <v>17</v>
      </c>
      <c r="GV274" s="14">
        <f t="shared" si="137"/>
        <v>1606021</v>
      </c>
      <c r="GW274" s="14" t="str">
        <f t="shared" si="122"/>
        <v>神器4-3 : 13级</v>
      </c>
      <c r="GX274" s="14" t="s">
        <v>804</v>
      </c>
      <c r="GY274" s="14">
        <f t="shared" si="138"/>
        <v>4</v>
      </c>
      <c r="GZ274" s="14" t="str">
        <f t="shared" si="139"/>
        <v>神器4-3</v>
      </c>
      <c r="HA274" s="14">
        <f t="shared" si="140"/>
        <v>2</v>
      </c>
    </row>
    <row r="275" spans="38:209" ht="16.5" x14ac:dyDescent="0.2">
      <c r="AL275" s="87">
        <v>7</v>
      </c>
      <c r="AM275" s="87">
        <v>3</v>
      </c>
      <c r="AN275" s="87">
        <v>60</v>
      </c>
      <c r="AO275" s="144">
        <f t="shared" si="131"/>
        <v>4460</v>
      </c>
      <c r="AP275" s="144" t="s">
        <v>1266</v>
      </c>
      <c r="AQ275" s="144" t="str">
        <f t="shared" si="132"/>
        <v>神器本-7-噩梦-1  神器3-6</v>
      </c>
      <c r="AR275" s="87">
        <v>14</v>
      </c>
      <c r="AS275" s="87" t="s">
        <v>323</v>
      </c>
      <c r="AT275" s="87">
        <v>138</v>
      </c>
      <c r="AU275" s="87">
        <v>1</v>
      </c>
      <c r="AV275" s="87">
        <v>1</v>
      </c>
      <c r="AW275" s="87">
        <f t="shared" si="133"/>
        <v>4</v>
      </c>
      <c r="AX275" s="14">
        <f t="shared" si="134"/>
        <v>1.38E-2</v>
      </c>
      <c r="AY275" s="14">
        <f t="shared" si="135"/>
        <v>4.1399999999999997</v>
      </c>
      <c r="GT275" s="91">
        <v>269</v>
      </c>
      <c r="GU275" s="14">
        <f t="shared" si="136"/>
        <v>17</v>
      </c>
      <c r="GV275" s="14">
        <f t="shared" si="137"/>
        <v>1606021</v>
      </c>
      <c r="GW275" s="14" t="str">
        <f t="shared" si="122"/>
        <v>神器4-3 : 14级</v>
      </c>
      <c r="GX275" s="14" t="s">
        <v>804</v>
      </c>
      <c r="GY275" s="14">
        <f t="shared" si="138"/>
        <v>5</v>
      </c>
      <c r="GZ275" s="14" t="str">
        <f t="shared" si="139"/>
        <v>神器4-3</v>
      </c>
      <c r="HA275" s="14">
        <f t="shared" si="140"/>
        <v>2</v>
      </c>
    </row>
    <row r="276" spans="38:209" ht="16.5" x14ac:dyDescent="0.2">
      <c r="AL276" s="87">
        <v>7</v>
      </c>
      <c r="AM276" s="87">
        <v>3</v>
      </c>
      <c r="AN276" s="87">
        <v>60</v>
      </c>
      <c r="AO276" s="144">
        <f t="shared" si="131"/>
        <v>4460</v>
      </c>
      <c r="AP276" s="144" t="s">
        <v>1266</v>
      </c>
      <c r="AQ276" s="144" t="str">
        <f t="shared" si="132"/>
        <v>神器本-7-噩梦-1  神器4-1</v>
      </c>
      <c r="AR276" s="87">
        <v>15</v>
      </c>
      <c r="AS276" s="87" t="s">
        <v>324</v>
      </c>
      <c r="AT276" s="87">
        <v>700</v>
      </c>
      <c r="AU276" s="87">
        <v>1</v>
      </c>
      <c r="AV276" s="87">
        <v>1</v>
      </c>
      <c r="AW276" s="87">
        <f t="shared" ref="AW276:AW293" si="141">INDEX($AH$7:$AH$48,AR276)</f>
        <v>1</v>
      </c>
      <c r="AX276" s="14">
        <f t="shared" ref="AX276:AX293" si="142">(AU276+AV276)/2*AT276/10000</f>
        <v>7.0000000000000007E-2</v>
      </c>
      <c r="AY276" s="14">
        <f t="shared" ref="AY276:AY293" si="143">(AU276+AV276)/2*AT276/10000*INDEX($AI$7:$AI$48,AR276)</f>
        <v>1.7500000000000002</v>
      </c>
      <c r="GT276" s="91">
        <v>270</v>
      </c>
      <c r="GU276" s="14">
        <f t="shared" si="136"/>
        <v>17</v>
      </c>
      <c r="GV276" s="14">
        <f t="shared" si="137"/>
        <v>1606021</v>
      </c>
      <c r="GW276" s="14" t="str">
        <f t="shared" si="122"/>
        <v>神器4-3 : 15级</v>
      </c>
      <c r="GX276" s="14" t="s">
        <v>804</v>
      </c>
      <c r="GY276" s="14">
        <f t="shared" si="138"/>
        <v>6</v>
      </c>
      <c r="GZ276" s="14" t="str">
        <f t="shared" si="139"/>
        <v>神器4-3</v>
      </c>
      <c r="HA276" s="14">
        <f t="shared" si="140"/>
        <v>2</v>
      </c>
    </row>
    <row r="277" spans="38:209" ht="16.5" x14ac:dyDescent="0.2">
      <c r="AL277" s="87">
        <v>7</v>
      </c>
      <c r="AM277" s="87">
        <v>3</v>
      </c>
      <c r="AN277" s="87">
        <v>60</v>
      </c>
      <c r="AO277" s="144">
        <f t="shared" si="131"/>
        <v>4460</v>
      </c>
      <c r="AP277" s="144" t="s">
        <v>1266</v>
      </c>
      <c r="AQ277" s="144" t="str">
        <f t="shared" si="132"/>
        <v>神器本-7-噩梦-1  神器4-2</v>
      </c>
      <c r="AR277" s="87">
        <v>16</v>
      </c>
      <c r="AS277" s="87" t="s">
        <v>325</v>
      </c>
      <c r="AT277" s="87">
        <v>700</v>
      </c>
      <c r="AU277" s="87">
        <v>1</v>
      </c>
      <c r="AV277" s="87">
        <v>1</v>
      </c>
      <c r="AW277" s="87">
        <f t="shared" si="141"/>
        <v>1</v>
      </c>
      <c r="AX277" s="14">
        <f t="shared" si="142"/>
        <v>7.0000000000000007E-2</v>
      </c>
      <c r="AY277" s="14">
        <f t="shared" si="143"/>
        <v>1.7500000000000002</v>
      </c>
      <c r="GT277" s="91">
        <v>271</v>
      </c>
      <c r="GU277" s="14">
        <f t="shared" si="136"/>
        <v>17</v>
      </c>
      <c r="GV277" s="14">
        <f t="shared" si="137"/>
        <v>1606021</v>
      </c>
      <c r="GW277" s="14" t="str">
        <f t="shared" si="122"/>
        <v>神器4-3 : 16级</v>
      </c>
      <c r="GX277" s="14" t="s">
        <v>804</v>
      </c>
      <c r="GY277" s="14">
        <f t="shared" si="138"/>
        <v>7</v>
      </c>
      <c r="GZ277" s="14" t="str">
        <f t="shared" si="139"/>
        <v>神器4-3</v>
      </c>
      <c r="HA277" s="14">
        <f t="shared" si="140"/>
        <v>3</v>
      </c>
    </row>
    <row r="278" spans="38:209" ht="16.5" x14ac:dyDescent="0.2">
      <c r="AL278" s="87">
        <v>7</v>
      </c>
      <c r="AM278" s="87">
        <v>3</v>
      </c>
      <c r="AN278" s="87">
        <v>60</v>
      </c>
      <c r="AO278" s="144">
        <f t="shared" si="131"/>
        <v>4460</v>
      </c>
      <c r="AP278" s="144" t="s">
        <v>1266</v>
      </c>
      <c r="AQ278" s="144" t="str">
        <f t="shared" si="132"/>
        <v>神器本-7-噩梦-1  神器4-3</v>
      </c>
      <c r="AR278" s="87">
        <v>17</v>
      </c>
      <c r="AS278" s="87" t="s">
        <v>326</v>
      </c>
      <c r="AT278" s="87">
        <v>414</v>
      </c>
      <c r="AU278" s="87">
        <v>1</v>
      </c>
      <c r="AV278" s="87">
        <v>1</v>
      </c>
      <c r="AW278" s="87">
        <f t="shared" si="141"/>
        <v>2</v>
      </c>
      <c r="AX278" s="14">
        <f t="shared" si="142"/>
        <v>4.1399999999999999E-2</v>
      </c>
      <c r="AY278" s="14">
        <f t="shared" si="143"/>
        <v>3.105</v>
      </c>
      <c r="GT278" s="91">
        <v>272</v>
      </c>
      <c r="GU278" s="14">
        <f t="shared" si="136"/>
        <v>17</v>
      </c>
      <c r="GV278" s="14">
        <f t="shared" si="137"/>
        <v>1606021</v>
      </c>
      <c r="GW278" s="14" t="str">
        <f t="shared" si="122"/>
        <v>神器4-3 : 17级</v>
      </c>
      <c r="GX278" s="14" t="s">
        <v>804</v>
      </c>
      <c r="GY278" s="14">
        <f t="shared" si="138"/>
        <v>8</v>
      </c>
      <c r="GZ278" s="14" t="str">
        <f t="shared" si="139"/>
        <v>神器4-3</v>
      </c>
      <c r="HA278" s="14">
        <f t="shared" si="140"/>
        <v>3</v>
      </c>
    </row>
    <row r="279" spans="38:209" ht="16.5" x14ac:dyDescent="0.2">
      <c r="AL279" s="87">
        <v>7</v>
      </c>
      <c r="AM279" s="87">
        <v>3</v>
      </c>
      <c r="AN279" s="87">
        <v>60</v>
      </c>
      <c r="AO279" s="144">
        <f t="shared" si="131"/>
        <v>4460</v>
      </c>
      <c r="AP279" s="144" t="s">
        <v>1266</v>
      </c>
      <c r="AQ279" s="144" t="str">
        <f t="shared" si="132"/>
        <v>神器本-7-噩梦-1  神器4-4</v>
      </c>
      <c r="AR279" s="87">
        <v>18</v>
      </c>
      <c r="AS279" s="87" t="s">
        <v>327</v>
      </c>
      <c r="AT279" s="87">
        <v>414</v>
      </c>
      <c r="AU279" s="87">
        <v>1</v>
      </c>
      <c r="AV279" s="87">
        <v>1</v>
      </c>
      <c r="AW279" s="87">
        <f t="shared" si="141"/>
        <v>2</v>
      </c>
      <c r="AX279" s="14">
        <f t="shared" si="142"/>
        <v>4.1399999999999999E-2</v>
      </c>
      <c r="AY279" s="14">
        <f t="shared" si="143"/>
        <v>3.105</v>
      </c>
      <c r="GT279" s="91">
        <v>273</v>
      </c>
      <c r="GU279" s="14">
        <f t="shared" si="136"/>
        <v>17</v>
      </c>
      <c r="GV279" s="14">
        <f t="shared" si="137"/>
        <v>1606021</v>
      </c>
      <c r="GW279" s="14" t="str">
        <f t="shared" si="122"/>
        <v>神器4-3 : 18级</v>
      </c>
      <c r="GX279" s="14" t="s">
        <v>804</v>
      </c>
      <c r="GY279" s="14">
        <f t="shared" si="138"/>
        <v>9</v>
      </c>
      <c r="GZ279" s="14" t="str">
        <f t="shared" si="139"/>
        <v>神器4-3</v>
      </c>
      <c r="HA279" s="14">
        <f t="shared" si="140"/>
        <v>3</v>
      </c>
    </row>
    <row r="280" spans="38:209" ht="16.5" x14ac:dyDescent="0.2">
      <c r="AL280" s="87">
        <v>7</v>
      </c>
      <c r="AM280" s="87">
        <v>3</v>
      </c>
      <c r="AN280" s="87">
        <v>60</v>
      </c>
      <c r="AO280" s="144">
        <f t="shared" si="131"/>
        <v>4460</v>
      </c>
      <c r="AP280" s="144" t="s">
        <v>1266</v>
      </c>
      <c r="AQ280" s="144" t="str">
        <f t="shared" si="132"/>
        <v>神器本-7-噩梦-1  神器4-5</v>
      </c>
      <c r="AR280" s="87">
        <v>19</v>
      </c>
      <c r="AS280" s="87" t="s">
        <v>328</v>
      </c>
      <c r="AT280" s="87">
        <v>275</v>
      </c>
      <c r="AU280" s="87">
        <v>1</v>
      </c>
      <c r="AV280" s="87">
        <v>1</v>
      </c>
      <c r="AW280" s="87">
        <f t="shared" si="141"/>
        <v>3</v>
      </c>
      <c r="AX280" s="14">
        <f t="shared" si="142"/>
        <v>2.75E-2</v>
      </c>
      <c r="AY280" s="14">
        <f t="shared" si="143"/>
        <v>4.8125</v>
      </c>
      <c r="GT280" s="91">
        <v>274</v>
      </c>
      <c r="GU280" s="14">
        <f t="shared" si="136"/>
        <v>17</v>
      </c>
      <c r="GV280" s="14">
        <f t="shared" si="137"/>
        <v>1606021</v>
      </c>
      <c r="GW280" s="14" t="str">
        <f t="shared" ref="GW280:GW343" si="144">INDEX($T$8:$T$49,GU280)&amp;" : "&amp;AR280&amp;"级"</f>
        <v>神器4-3 : 19级</v>
      </c>
      <c r="GX280" s="14" t="s">
        <v>804</v>
      </c>
      <c r="GY280" s="14">
        <f t="shared" si="138"/>
        <v>10</v>
      </c>
      <c r="GZ280" s="14" t="str">
        <f t="shared" si="139"/>
        <v>神器4-3</v>
      </c>
      <c r="HA280" s="14">
        <f t="shared" si="140"/>
        <v>5</v>
      </c>
    </row>
    <row r="281" spans="38:209" ht="16.5" x14ac:dyDescent="0.2">
      <c r="AL281" s="87">
        <v>7</v>
      </c>
      <c r="AM281" s="87">
        <v>3</v>
      </c>
      <c r="AN281" s="87">
        <v>60</v>
      </c>
      <c r="AO281" s="144">
        <f t="shared" si="131"/>
        <v>4460</v>
      </c>
      <c r="AP281" s="144" t="s">
        <v>1266</v>
      </c>
      <c r="AQ281" s="144" t="str">
        <f t="shared" si="132"/>
        <v>神器本-7-噩梦-1  神器4-6</v>
      </c>
      <c r="AR281" s="87">
        <v>20</v>
      </c>
      <c r="AS281" s="87" t="s">
        <v>329</v>
      </c>
      <c r="AT281" s="87">
        <v>138</v>
      </c>
      <c r="AU281" s="87">
        <v>1</v>
      </c>
      <c r="AV281" s="87">
        <v>1</v>
      </c>
      <c r="AW281" s="87">
        <f t="shared" si="141"/>
        <v>4</v>
      </c>
      <c r="AX281" s="14">
        <f t="shared" si="142"/>
        <v>1.38E-2</v>
      </c>
      <c r="AY281" s="14">
        <f t="shared" si="143"/>
        <v>5.1749999999999998</v>
      </c>
      <c r="GT281" s="91">
        <v>275</v>
      </c>
      <c r="GU281" s="14">
        <f t="shared" si="136"/>
        <v>17</v>
      </c>
      <c r="GV281" s="14">
        <f t="shared" si="137"/>
        <v>1606021</v>
      </c>
      <c r="GW281" s="14" t="str">
        <f t="shared" si="144"/>
        <v>神器4-3 : 20级</v>
      </c>
      <c r="GX281" s="14" t="s">
        <v>804</v>
      </c>
      <c r="GY281" s="14">
        <f t="shared" si="138"/>
        <v>11</v>
      </c>
      <c r="GZ281" s="14" t="str">
        <f t="shared" si="139"/>
        <v>神器4-3</v>
      </c>
      <c r="HA281" s="14">
        <f t="shared" si="140"/>
        <v>5</v>
      </c>
    </row>
    <row r="282" spans="38:209" ht="16.5" x14ac:dyDescent="0.2">
      <c r="AL282" s="87">
        <v>7</v>
      </c>
      <c r="AM282" s="87">
        <v>3</v>
      </c>
      <c r="AN282" s="87">
        <v>60</v>
      </c>
      <c r="AO282" s="144">
        <f t="shared" si="131"/>
        <v>4460</v>
      </c>
      <c r="AP282" s="144" t="s">
        <v>1266</v>
      </c>
      <c r="AQ282" s="144" t="str">
        <f t="shared" si="132"/>
        <v>神器本-7-噩梦-1  神器5-1</v>
      </c>
      <c r="AR282" s="87">
        <v>21</v>
      </c>
      <c r="AS282" s="87" t="s">
        <v>330</v>
      </c>
      <c r="AT282" s="87">
        <v>700</v>
      </c>
      <c r="AU282" s="87">
        <v>1</v>
      </c>
      <c r="AV282" s="87">
        <v>1</v>
      </c>
      <c r="AW282" s="87">
        <f t="shared" si="141"/>
        <v>1</v>
      </c>
      <c r="AX282" s="14">
        <f t="shared" si="142"/>
        <v>7.0000000000000007E-2</v>
      </c>
      <c r="AY282" s="14">
        <f t="shared" si="143"/>
        <v>2.1</v>
      </c>
      <c r="GT282" s="91">
        <v>276</v>
      </c>
      <c r="GU282" s="14">
        <f t="shared" si="136"/>
        <v>17</v>
      </c>
      <c r="GV282" s="14">
        <f t="shared" si="137"/>
        <v>1606021</v>
      </c>
      <c r="GW282" s="14" t="str">
        <f t="shared" si="144"/>
        <v>神器4-3 : 21级</v>
      </c>
      <c r="GX282" s="14" t="s">
        <v>804</v>
      </c>
      <c r="GY282" s="14">
        <f t="shared" si="138"/>
        <v>12</v>
      </c>
      <c r="GZ282" s="14" t="str">
        <f t="shared" si="139"/>
        <v>神器4-3</v>
      </c>
      <c r="HA282" s="14">
        <f t="shared" si="140"/>
        <v>6</v>
      </c>
    </row>
    <row r="283" spans="38:209" ht="16.5" x14ac:dyDescent="0.2">
      <c r="AL283" s="87">
        <v>7</v>
      </c>
      <c r="AM283" s="87">
        <v>3</v>
      </c>
      <c r="AN283" s="87">
        <v>60</v>
      </c>
      <c r="AO283" s="144">
        <f t="shared" si="131"/>
        <v>4460</v>
      </c>
      <c r="AP283" s="144" t="s">
        <v>1266</v>
      </c>
      <c r="AQ283" s="144" t="str">
        <f t="shared" si="132"/>
        <v>神器本-7-噩梦-1  神器5-2</v>
      </c>
      <c r="AR283" s="87">
        <v>22</v>
      </c>
      <c r="AS283" s="87" t="s">
        <v>331</v>
      </c>
      <c r="AT283" s="87">
        <v>700</v>
      </c>
      <c r="AU283" s="87">
        <v>1</v>
      </c>
      <c r="AV283" s="87">
        <v>1</v>
      </c>
      <c r="AW283" s="87">
        <f t="shared" si="141"/>
        <v>1</v>
      </c>
      <c r="AX283" s="14">
        <f t="shared" si="142"/>
        <v>7.0000000000000007E-2</v>
      </c>
      <c r="AY283" s="14">
        <f t="shared" si="143"/>
        <v>2.1</v>
      </c>
      <c r="GT283" s="91">
        <v>277</v>
      </c>
      <c r="GU283" s="14">
        <f t="shared" si="136"/>
        <v>17</v>
      </c>
      <c r="GV283" s="14">
        <f t="shared" si="137"/>
        <v>1606021</v>
      </c>
      <c r="GW283" s="14" t="str">
        <f t="shared" si="144"/>
        <v>神器4-3 : 22级</v>
      </c>
      <c r="GX283" s="14" t="s">
        <v>804</v>
      </c>
      <c r="GY283" s="14">
        <f t="shared" si="138"/>
        <v>13</v>
      </c>
      <c r="GZ283" s="14" t="str">
        <f t="shared" si="139"/>
        <v>神器4-3</v>
      </c>
      <c r="HA283" s="14">
        <f t="shared" si="140"/>
        <v>7</v>
      </c>
    </row>
    <row r="284" spans="38:209" ht="16.5" x14ac:dyDescent="0.2">
      <c r="AL284" s="87">
        <v>7</v>
      </c>
      <c r="AM284" s="87">
        <v>3</v>
      </c>
      <c r="AN284" s="87">
        <v>60</v>
      </c>
      <c r="AO284" s="144">
        <f t="shared" si="131"/>
        <v>4460</v>
      </c>
      <c r="AP284" s="144" t="s">
        <v>1266</v>
      </c>
      <c r="AQ284" s="144" t="str">
        <f t="shared" si="132"/>
        <v>神器本-7-噩梦-1  神器5-3</v>
      </c>
      <c r="AR284" s="87">
        <v>23</v>
      </c>
      <c r="AS284" s="87" t="s">
        <v>332</v>
      </c>
      <c r="AT284" s="87">
        <v>414</v>
      </c>
      <c r="AU284" s="87">
        <v>1</v>
      </c>
      <c r="AV284" s="87">
        <v>1</v>
      </c>
      <c r="AW284" s="87">
        <f t="shared" si="141"/>
        <v>2</v>
      </c>
      <c r="AX284" s="14">
        <f t="shared" si="142"/>
        <v>4.1399999999999999E-2</v>
      </c>
      <c r="AY284" s="14">
        <f t="shared" si="143"/>
        <v>3.726</v>
      </c>
      <c r="GT284" s="91">
        <v>278</v>
      </c>
      <c r="GU284" s="14">
        <f t="shared" si="136"/>
        <v>17</v>
      </c>
      <c r="GV284" s="14">
        <f t="shared" si="137"/>
        <v>1606021</v>
      </c>
      <c r="GW284" s="14" t="str">
        <f t="shared" si="144"/>
        <v>神器4-3 : 23级</v>
      </c>
      <c r="GX284" s="14" t="s">
        <v>804</v>
      </c>
      <c r="GY284" s="14">
        <f t="shared" si="138"/>
        <v>14</v>
      </c>
      <c r="GZ284" s="14" t="str">
        <f t="shared" si="139"/>
        <v>神器4-3</v>
      </c>
      <c r="HA284" s="14">
        <f t="shared" si="140"/>
        <v>7</v>
      </c>
    </row>
    <row r="285" spans="38:209" ht="16.5" x14ac:dyDescent="0.2">
      <c r="AL285" s="87">
        <v>7</v>
      </c>
      <c r="AM285" s="87">
        <v>3</v>
      </c>
      <c r="AN285" s="87">
        <v>60</v>
      </c>
      <c r="AO285" s="144">
        <f t="shared" si="131"/>
        <v>4460</v>
      </c>
      <c r="AP285" s="144" t="s">
        <v>1266</v>
      </c>
      <c r="AQ285" s="144" t="str">
        <f t="shared" si="132"/>
        <v>神器本-7-噩梦-1  神器5-4</v>
      </c>
      <c r="AR285" s="87">
        <v>24</v>
      </c>
      <c r="AS285" s="87" t="s">
        <v>333</v>
      </c>
      <c r="AT285" s="87">
        <v>414</v>
      </c>
      <c r="AU285" s="87">
        <v>1</v>
      </c>
      <c r="AV285" s="87">
        <v>1</v>
      </c>
      <c r="AW285" s="87">
        <f t="shared" si="141"/>
        <v>2</v>
      </c>
      <c r="AX285" s="14">
        <f t="shared" si="142"/>
        <v>4.1399999999999999E-2</v>
      </c>
      <c r="AY285" s="14">
        <f t="shared" si="143"/>
        <v>3.726</v>
      </c>
      <c r="GT285" s="91">
        <v>279</v>
      </c>
      <c r="GU285" s="14">
        <f t="shared" si="136"/>
        <v>17</v>
      </c>
      <c r="GV285" s="14">
        <f t="shared" si="137"/>
        <v>1606021</v>
      </c>
      <c r="GW285" s="14" t="str">
        <f t="shared" si="144"/>
        <v>神器4-3 : 24级</v>
      </c>
      <c r="GX285" s="14" t="s">
        <v>804</v>
      </c>
      <c r="GY285" s="14">
        <f t="shared" si="138"/>
        <v>15</v>
      </c>
      <c r="GZ285" s="14" t="str">
        <f t="shared" si="139"/>
        <v>神器4-3</v>
      </c>
      <c r="HA285" s="14">
        <f t="shared" si="140"/>
        <v>7</v>
      </c>
    </row>
    <row r="286" spans="38:209" ht="16.5" x14ac:dyDescent="0.2">
      <c r="AL286" s="87">
        <v>7</v>
      </c>
      <c r="AM286" s="87">
        <v>3</v>
      </c>
      <c r="AN286" s="87">
        <v>60</v>
      </c>
      <c r="AO286" s="144">
        <f t="shared" si="131"/>
        <v>4460</v>
      </c>
      <c r="AP286" s="144" t="s">
        <v>1266</v>
      </c>
      <c r="AQ286" s="144" t="str">
        <f t="shared" si="132"/>
        <v>神器本-7-噩梦-1  神器5-5</v>
      </c>
      <c r="AR286" s="87">
        <v>25</v>
      </c>
      <c r="AS286" s="87" t="s">
        <v>334</v>
      </c>
      <c r="AT286" s="87">
        <v>275</v>
      </c>
      <c r="AU286" s="87">
        <v>1</v>
      </c>
      <c r="AV286" s="87">
        <v>1</v>
      </c>
      <c r="AW286" s="87">
        <f t="shared" si="141"/>
        <v>3</v>
      </c>
      <c r="AX286" s="14">
        <f t="shared" si="142"/>
        <v>2.75E-2</v>
      </c>
      <c r="AY286" s="14">
        <f t="shared" si="143"/>
        <v>5.7750000000000004</v>
      </c>
      <c r="GT286" s="91">
        <v>280</v>
      </c>
      <c r="GU286" s="14">
        <f t="shared" si="136"/>
        <v>17</v>
      </c>
      <c r="GV286" s="14">
        <f t="shared" si="137"/>
        <v>1606021</v>
      </c>
      <c r="GW286" s="14" t="str">
        <f t="shared" si="144"/>
        <v>神器4-3 : 25级</v>
      </c>
      <c r="GX286" s="14" t="s">
        <v>804</v>
      </c>
      <c r="GY286" s="14">
        <f t="shared" si="138"/>
        <v>16</v>
      </c>
      <c r="GZ286" s="14" t="str">
        <f t="shared" si="139"/>
        <v>神器4-3</v>
      </c>
      <c r="HA286" s="14">
        <f t="shared" si="140"/>
        <v>10</v>
      </c>
    </row>
    <row r="287" spans="38:209" ht="16.5" x14ac:dyDescent="0.2">
      <c r="AL287" s="87">
        <v>7</v>
      </c>
      <c r="AM287" s="87">
        <v>3</v>
      </c>
      <c r="AN287" s="87">
        <v>60</v>
      </c>
      <c r="AO287" s="144">
        <f t="shared" si="131"/>
        <v>4460</v>
      </c>
      <c r="AP287" s="144" t="s">
        <v>1266</v>
      </c>
      <c r="AQ287" s="144" t="str">
        <f t="shared" si="132"/>
        <v>神器本-7-噩梦-1  神器5-6</v>
      </c>
      <c r="AR287" s="87">
        <v>26</v>
      </c>
      <c r="AS287" s="87" t="s">
        <v>335</v>
      </c>
      <c r="AT287" s="87">
        <v>139</v>
      </c>
      <c r="AU287" s="87">
        <v>1</v>
      </c>
      <c r="AV287" s="87">
        <v>1</v>
      </c>
      <c r="AW287" s="87">
        <f t="shared" si="141"/>
        <v>4</v>
      </c>
      <c r="AX287" s="14">
        <f t="shared" si="142"/>
        <v>1.3899999999999999E-2</v>
      </c>
      <c r="AY287" s="14">
        <f t="shared" si="143"/>
        <v>6.2549999999999999</v>
      </c>
      <c r="GT287" s="91">
        <v>281</v>
      </c>
      <c r="GU287" s="14">
        <f t="shared" si="136"/>
        <v>17</v>
      </c>
      <c r="GV287" s="14">
        <f t="shared" si="137"/>
        <v>1606021</v>
      </c>
      <c r="GW287" s="14" t="str">
        <f t="shared" si="144"/>
        <v>神器4-3 : 26级</v>
      </c>
      <c r="GX287" s="14" t="s">
        <v>804</v>
      </c>
      <c r="GY287" s="14">
        <f t="shared" si="138"/>
        <v>17</v>
      </c>
      <c r="GZ287" s="14" t="str">
        <f t="shared" si="139"/>
        <v>神器4-3</v>
      </c>
      <c r="HA287" s="14">
        <f t="shared" si="140"/>
        <v>10</v>
      </c>
    </row>
    <row r="288" spans="38:209" ht="16.5" x14ac:dyDescent="0.2">
      <c r="AL288" s="87">
        <v>7</v>
      </c>
      <c r="AM288" s="87">
        <v>3</v>
      </c>
      <c r="AN288" s="87">
        <v>60</v>
      </c>
      <c r="AO288" s="144">
        <f t="shared" si="131"/>
        <v>4460</v>
      </c>
      <c r="AP288" s="144" t="s">
        <v>1266</v>
      </c>
      <c r="AQ288" s="144" t="str">
        <f t="shared" si="132"/>
        <v>神器本-7-噩梦-1  神器6-1</v>
      </c>
      <c r="AR288" s="87">
        <v>27</v>
      </c>
      <c r="AS288" s="87" t="s">
        <v>789</v>
      </c>
      <c r="AT288" s="87">
        <v>416</v>
      </c>
      <c r="AU288" s="87">
        <v>1</v>
      </c>
      <c r="AV288" s="87">
        <v>1</v>
      </c>
      <c r="AW288" s="87">
        <f t="shared" si="141"/>
        <v>2</v>
      </c>
      <c r="AX288" s="14">
        <f t="shared" si="142"/>
        <v>4.1599999999999998E-2</v>
      </c>
      <c r="AY288" s="14">
        <f t="shared" si="143"/>
        <v>4.992</v>
      </c>
      <c r="GT288" s="91">
        <v>282</v>
      </c>
      <c r="GU288" s="14">
        <f t="shared" si="136"/>
        <v>17</v>
      </c>
      <c r="GV288" s="14">
        <f t="shared" si="137"/>
        <v>1606021</v>
      </c>
      <c r="GW288" s="14" t="str">
        <f t="shared" si="144"/>
        <v>神器4-3 : 27级</v>
      </c>
      <c r="GX288" s="14" t="s">
        <v>804</v>
      </c>
      <c r="GY288" s="14">
        <f t="shared" si="138"/>
        <v>18</v>
      </c>
      <c r="GZ288" s="14" t="str">
        <f t="shared" si="139"/>
        <v>神器4-3</v>
      </c>
      <c r="HA288" s="14">
        <f t="shared" si="140"/>
        <v>10</v>
      </c>
    </row>
    <row r="289" spans="38:209" ht="16.5" x14ac:dyDescent="0.2">
      <c r="AL289" s="87">
        <v>7</v>
      </c>
      <c r="AM289" s="87">
        <v>3</v>
      </c>
      <c r="AN289" s="87">
        <v>60</v>
      </c>
      <c r="AO289" s="144">
        <f t="shared" si="131"/>
        <v>4460</v>
      </c>
      <c r="AP289" s="144" t="s">
        <v>1266</v>
      </c>
      <c r="AQ289" s="144" t="str">
        <f t="shared" si="132"/>
        <v>神器本-7-噩梦-1  神器6-2</v>
      </c>
      <c r="AR289" s="87">
        <v>28</v>
      </c>
      <c r="AS289" s="87" t="s">
        <v>337</v>
      </c>
      <c r="AT289" s="87">
        <v>416</v>
      </c>
      <c r="AU289" s="87">
        <v>1</v>
      </c>
      <c r="AV289" s="87">
        <v>1</v>
      </c>
      <c r="AW289" s="87">
        <f t="shared" si="141"/>
        <v>2</v>
      </c>
      <c r="AX289" s="14">
        <f t="shared" si="142"/>
        <v>4.1599999999999998E-2</v>
      </c>
      <c r="AY289" s="14">
        <f t="shared" si="143"/>
        <v>4.992</v>
      </c>
      <c r="GT289" s="91">
        <v>283</v>
      </c>
      <c r="GU289" s="14">
        <f t="shared" si="136"/>
        <v>18</v>
      </c>
      <c r="GV289" s="14">
        <f t="shared" si="137"/>
        <v>1606022</v>
      </c>
      <c r="GW289" s="14" t="str">
        <f t="shared" si="144"/>
        <v>神器4-4 : 28级</v>
      </c>
      <c r="GX289" s="14" t="s">
        <v>804</v>
      </c>
      <c r="GY289" s="14">
        <f t="shared" si="138"/>
        <v>1</v>
      </c>
      <c r="GZ289" s="14" t="str">
        <f t="shared" si="139"/>
        <v>神器4-4</v>
      </c>
      <c r="HA289" s="14">
        <f t="shared" si="140"/>
        <v>1</v>
      </c>
    </row>
    <row r="290" spans="38:209" ht="16.5" x14ac:dyDescent="0.2">
      <c r="AL290" s="87">
        <v>7</v>
      </c>
      <c r="AM290" s="87">
        <v>3</v>
      </c>
      <c r="AN290" s="87">
        <v>60</v>
      </c>
      <c r="AO290" s="144">
        <f t="shared" si="131"/>
        <v>4460</v>
      </c>
      <c r="AP290" s="144" t="s">
        <v>1266</v>
      </c>
      <c r="AQ290" s="144" t="str">
        <f t="shared" si="132"/>
        <v>神器本-7-噩梦-1  神器6-3</v>
      </c>
      <c r="AR290" s="87">
        <v>29</v>
      </c>
      <c r="AS290" s="87" t="s">
        <v>338</v>
      </c>
      <c r="AT290" s="87">
        <v>416</v>
      </c>
      <c r="AU290" s="87">
        <v>1</v>
      </c>
      <c r="AV290" s="87">
        <v>1</v>
      </c>
      <c r="AW290" s="87">
        <f t="shared" si="141"/>
        <v>2</v>
      </c>
      <c r="AX290" s="14">
        <f t="shared" si="142"/>
        <v>4.1599999999999998E-2</v>
      </c>
      <c r="AY290" s="14">
        <f t="shared" si="143"/>
        <v>4.992</v>
      </c>
      <c r="GT290" s="91">
        <v>284</v>
      </c>
      <c r="GU290" s="14">
        <f t="shared" si="136"/>
        <v>18</v>
      </c>
      <c r="GV290" s="14">
        <f t="shared" si="137"/>
        <v>1606022</v>
      </c>
      <c r="GW290" s="14" t="str">
        <f t="shared" si="144"/>
        <v>神器4-4 : 29级</v>
      </c>
      <c r="GX290" s="14" t="s">
        <v>804</v>
      </c>
      <c r="GY290" s="14">
        <f t="shared" si="138"/>
        <v>2</v>
      </c>
      <c r="GZ290" s="14" t="str">
        <f t="shared" si="139"/>
        <v>神器4-4</v>
      </c>
      <c r="HA290" s="14">
        <f t="shared" si="140"/>
        <v>1</v>
      </c>
    </row>
    <row r="291" spans="38:209" ht="16.5" x14ac:dyDescent="0.2">
      <c r="AL291" s="87">
        <v>7</v>
      </c>
      <c r="AM291" s="87">
        <v>3</v>
      </c>
      <c r="AN291" s="87">
        <v>60</v>
      </c>
      <c r="AO291" s="144">
        <f t="shared" si="131"/>
        <v>4460</v>
      </c>
      <c r="AP291" s="144" t="s">
        <v>1266</v>
      </c>
      <c r="AQ291" s="144" t="str">
        <f t="shared" si="132"/>
        <v>神器本-7-噩梦-1  神器6-4</v>
      </c>
      <c r="AR291" s="87">
        <v>30</v>
      </c>
      <c r="AS291" s="87" t="s">
        <v>339</v>
      </c>
      <c r="AT291" s="87">
        <v>276</v>
      </c>
      <c r="AU291" s="87">
        <v>1</v>
      </c>
      <c r="AV291" s="87">
        <v>1</v>
      </c>
      <c r="AW291" s="87">
        <f t="shared" si="141"/>
        <v>3</v>
      </c>
      <c r="AX291" s="14">
        <f t="shared" si="142"/>
        <v>2.76E-2</v>
      </c>
      <c r="AY291" s="14">
        <f t="shared" si="143"/>
        <v>7.7279999999999998</v>
      </c>
      <c r="GT291" s="91">
        <v>285</v>
      </c>
      <c r="GU291" s="14">
        <f t="shared" si="136"/>
        <v>18</v>
      </c>
      <c r="GV291" s="14">
        <f t="shared" si="137"/>
        <v>1606022</v>
      </c>
      <c r="GW291" s="14" t="str">
        <f t="shared" si="144"/>
        <v>神器4-4 : 30级</v>
      </c>
      <c r="GX291" s="14" t="s">
        <v>804</v>
      </c>
      <c r="GY291" s="14">
        <f t="shared" si="138"/>
        <v>3</v>
      </c>
      <c r="GZ291" s="14" t="str">
        <f t="shared" si="139"/>
        <v>神器4-4</v>
      </c>
      <c r="HA291" s="14">
        <f t="shared" si="140"/>
        <v>1</v>
      </c>
    </row>
    <row r="292" spans="38:209" ht="16.5" x14ac:dyDescent="0.2">
      <c r="AL292" s="87">
        <v>7</v>
      </c>
      <c r="AM292" s="87">
        <v>3</v>
      </c>
      <c r="AN292" s="87">
        <v>60</v>
      </c>
      <c r="AO292" s="144">
        <f t="shared" si="131"/>
        <v>4460</v>
      </c>
      <c r="AP292" s="144" t="s">
        <v>1266</v>
      </c>
      <c r="AQ292" s="144" t="str">
        <f t="shared" si="132"/>
        <v>神器本-7-噩梦-1  神器6-5</v>
      </c>
      <c r="AR292" s="87">
        <v>31</v>
      </c>
      <c r="AS292" s="87" t="s">
        <v>340</v>
      </c>
      <c r="AT292" s="87">
        <v>276</v>
      </c>
      <c r="AU292" s="87">
        <v>1</v>
      </c>
      <c r="AV292" s="87">
        <v>1</v>
      </c>
      <c r="AW292" s="87">
        <f t="shared" si="141"/>
        <v>3</v>
      </c>
      <c r="AX292" s="14">
        <f t="shared" si="142"/>
        <v>2.76E-2</v>
      </c>
      <c r="AY292" s="14">
        <f t="shared" si="143"/>
        <v>7.7279999999999998</v>
      </c>
      <c r="GT292" s="91">
        <v>286</v>
      </c>
      <c r="GU292" s="14">
        <f t="shared" si="136"/>
        <v>18</v>
      </c>
      <c r="GV292" s="14">
        <f t="shared" si="137"/>
        <v>1606022</v>
      </c>
      <c r="GW292" s="14" t="str">
        <f t="shared" si="144"/>
        <v>神器4-4 : 31级</v>
      </c>
      <c r="GX292" s="14" t="s">
        <v>804</v>
      </c>
      <c r="GY292" s="14">
        <f t="shared" si="138"/>
        <v>4</v>
      </c>
      <c r="GZ292" s="14" t="str">
        <f t="shared" si="139"/>
        <v>神器4-4</v>
      </c>
      <c r="HA292" s="14">
        <f t="shared" si="140"/>
        <v>2</v>
      </c>
    </row>
    <row r="293" spans="38:209" ht="16.5" x14ac:dyDescent="0.2">
      <c r="AL293" s="87">
        <v>7</v>
      </c>
      <c r="AM293" s="87">
        <v>3</v>
      </c>
      <c r="AN293" s="87">
        <v>60</v>
      </c>
      <c r="AO293" s="144">
        <f t="shared" si="131"/>
        <v>4460</v>
      </c>
      <c r="AP293" s="144" t="s">
        <v>1266</v>
      </c>
      <c r="AQ293" s="144" t="str">
        <f t="shared" si="132"/>
        <v>神器本-7-噩梦-1  神器6-6</v>
      </c>
      <c r="AR293" s="87">
        <v>32</v>
      </c>
      <c r="AS293" s="87" t="s">
        <v>341</v>
      </c>
      <c r="AT293" s="87">
        <v>276</v>
      </c>
      <c r="AU293" s="87">
        <v>1</v>
      </c>
      <c r="AV293" s="87">
        <v>1</v>
      </c>
      <c r="AW293" s="87">
        <f t="shared" si="141"/>
        <v>3</v>
      </c>
      <c r="AX293" s="14">
        <f t="shared" si="142"/>
        <v>2.76E-2</v>
      </c>
      <c r="AY293" s="14">
        <f t="shared" si="143"/>
        <v>7.7279999999999998</v>
      </c>
      <c r="GT293" s="91">
        <v>287</v>
      </c>
      <c r="GU293" s="14">
        <f t="shared" si="136"/>
        <v>18</v>
      </c>
      <c r="GV293" s="14">
        <f t="shared" si="137"/>
        <v>1606022</v>
      </c>
      <c r="GW293" s="14" t="str">
        <f t="shared" si="144"/>
        <v>神器4-4 : 32级</v>
      </c>
      <c r="GX293" s="14" t="s">
        <v>804</v>
      </c>
      <c r="GY293" s="14">
        <f t="shared" si="138"/>
        <v>5</v>
      </c>
      <c r="GZ293" s="14" t="str">
        <f t="shared" si="139"/>
        <v>神器4-4</v>
      </c>
      <c r="HA293" s="14">
        <f t="shared" si="140"/>
        <v>2</v>
      </c>
    </row>
    <row r="294" spans="38:209" ht="16.5" x14ac:dyDescent="0.2">
      <c r="AL294" s="87">
        <v>7</v>
      </c>
      <c r="AM294" s="87">
        <v>3</v>
      </c>
      <c r="AN294" s="87">
        <v>61</v>
      </c>
      <c r="AO294" s="144">
        <f t="shared" si="131"/>
        <v>4461</v>
      </c>
      <c r="AP294" s="144" t="s">
        <v>1267</v>
      </c>
      <c r="AQ294" s="144" t="str">
        <f t="shared" si="132"/>
        <v>神器本-7-噩梦-2  神器7-1</v>
      </c>
      <c r="AR294" s="87">
        <v>35</v>
      </c>
      <c r="AS294" s="87" t="s">
        <v>673</v>
      </c>
      <c r="AT294" s="87">
        <v>2000</v>
      </c>
      <c r="AU294" s="87">
        <v>1</v>
      </c>
      <c r="AV294" s="87">
        <v>2</v>
      </c>
      <c r="AW294" s="87">
        <f t="shared" ref="AW294:AW301" si="145">INDEX($AH$7:$AH$48,AR294)</f>
        <v>2</v>
      </c>
      <c r="AX294" s="14">
        <f t="shared" ref="AX294:AX301" si="146">(AU294+AV294)/2*AT294/10000</f>
        <v>0.3</v>
      </c>
      <c r="AY294" s="14">
        <f t="shared" ref="AY294:AY301" si="147">(AU294+AV294)/2*AT294/10000*INDEX($AI$7:$AI$48,AR294)</f>
        <v>45</v>
      </c>
      <c r="GT294" s="91">
        <v>288</v>
      </c>
      <c r="GU294" s="14">
        <f t="shared" si="136"/>
        <v>18</v>
      </c>
      <c r="GV294" s="14">
        <f t="shared" si="137"/>
        <v>1606022</v>
      </c>
      <c r="GW294" s="14" t="str">
        <f t="shared" si="144"/>
        <v>神器4-4 : 35级</v>
      </c>
      <c r="GX294" s="14" t="s">
        <v>804</v>
      </c>
      <c r="GY294" s="14">
        <f t="shared" si="138"/>
        <v>6</v>
      </c>
      <c r="GZ294" s="14" t="str">
        <f t="shared" si="139"/>
        <v>神器4-4</v>
      </c>
      <c r="HA294" s="14">
        <f t="shared" si="140"/>
        <v>2</v>
      </c>
    </row>
    <row r="295" spans="38:209" ht="16.5" x14ac:dyDescent="0.2">
      <c r="AL295" s="87">
        <v>7</v>
      </c>
      <c r="AM295" s="87">
        <v>3</v>
      </c>
      <c r="AN295" s="87">
        <v>61</v>
      </c>
      <c r="AO295" s="144">
        <f t="shared" si="131"/>
        <v>4461</v>
      </c>
      <c r="AP295" s="144" t="s">
        <v>1267</v>
      </c>
      <c r="AQ295" s="144" t="str">
        <f t="shared" si="132"/>
        <v>神器本-7-噩梦-2  神器7-2</v>
      </c>
      <c r="AR295" s="87">
        <v>36</v>
      </c>
      <c r="AS295" s="87" t="s">
        <v>768</v>
      </c>
      <c r="AT295" s="87">
        <v>2000</v>
      </c>
      <c r="AU295" s="87">
        <v>1</v>
      </c>
      <c r="AV295" s="87">
        <v>2</v>
      </c>
      <c r="AW295" s="87">
        <f t="shared" si="145"/>
        <v>2</v>
      </c>
      <c r="AX295" s="14">
        <f t="shared" si="146"/>
        <v>0.3</v>
      </c>
      <c r="AY295" s="14">
        <f t="shared" si="147"/>
        <v>45</v>
      </c>
      <c r="GT295" s="91">
        <v>289</v>
      </c>
      <c r="GU295" s="14">
        <f t="shared" si="136"/>
        <v>18</v>
      </c>
      <c r="GV295" s="14">
        <f t="shared" si="137"/>
        <v>1606022</v>
      </c>
      <c r="GW295" s="14" t="str">
        <f t="shared" si="144"/>
        <v>神器4-4 : 36级</v>
      </c>
      <c r="GX295" s="14" t="s">
        <v>804</v>
      </c>
      <c r="GY295" s="14">
        <f t="shared" si="138"/>
        <v>7</v>
      </c>
      <c r="GZ295" s="14" t="str">
        <f t="shared" si="139"/>
        <v>神器4-4</v>
      </c>
      <c r="HA295" s="14">
        <f t="shared" si="140"/>
        <v>3</v>
      </c>
    </row>
    <row r="296" spans="38:209" ht="16.5" x14ac:dyDescent="0.2">
      <c r="AL296" s="87">
        <v>7</v>
      </c>
      <c r="AM296" s="87">
        <v>3</v>
      </c>
      <c r="AN296" s="87">
        <v>61</v>
      </c>
      <c r="AO296" s="144">
        <f t="shared" si="131"/>
        <v>4461</v>
      </c>
      <c r="AP296" s="144" t="s">
        <v>1267</v>
      </c>
      <c r="AQ296" s="144" t="str">
        <f t="shared" si="132"/>
        <v>神器本-7-噩梦-2  神器7-3</v>
      </c>
      <c r="AR296" s="87">
        <v>37</v>
      </c>
      <c r="AS296" s="87" t="s">
        <v>769</v>
      </c>
      <c r="AT296" s="87">
        <v>2000</v>
      </c>
      <c r="AU296" s="87">
        <v>1</v>
      </c>
      <c r="AV296" s="87">
        <v>2</v>
      </c>
      <c r="AW296" s="87">
        <f t="shared" si="145"/>
        <v>2</v>
      </c>
      <c r="AX296" s="14">
        <f t="shared" si="146"/>
        <v>0.3</v>
      </c>
      <c r="AY296" s="14">
        <f t="shared" si="147"/>
        <v>45</v>
      </c>
      <c r="GT296" s="91">
        <v>290</v>
      </c>
      <c r="GU296" s="14">
        <f t="shared" si="136"/>
        <v>18</v>
      </c>
      <c r="GV296" s="14">
        <f t="shared" si="137"/>
        <v>1606022</v>
      </c>
      <c r="GW296" s="14" t="str">
        <f t="shared" si="144"/>
        <v>神器4-4 : 37级</v>
      </c>
      <c r="GX296" s="14" t="s">
        <v>804</v>
      </c>
      <c r="GY296" s="14">
        <f t="shared" si="138"/>
        <v>8</v>
      </c>
      <c r="GZ296" s="14" t="str">
        <f t="shared" si="139"/>
        <v>神器4-4</v>
      </c>
      <c r="HA296" s="14">
        <f t="shared" si="140"/>
        <v>3</v>
      </c>
    </row>
    <row r="297" spans="38:209" ht="16.5" x14ac:dyDescent="0.2">
      <c r="AL297" s="87">
        <v>7</v>
      </c>
      <c r="AM297" s="87">
        <v>3</v>
      </c>
      <c r="AN297" s="87">
        <v>62</v>
      </c>
      <c r="AO297" s="144">
        <f t="shared" si="131"/>
        <v>4462</v>
      </c>
      <c r="AP297" s="144" t="s">
        <v>1268</v>
      </c>
      <c r="AQ297" s="144" t="str">
        <f t="shared" si="132"/>
        <v>神器本-7-噩梦-3  神器7-4</v>
      </c>
      <c r="AR297" s="87">
        <v>38</v>
      </c>
      <c r="AS297" s="87" t="s">
        <v>770</v>
      </c>
      <c r="AT297" s="87">
        <v>1000</v>
      </c>
      <c r="AU297" s="87">
        <v>1</v>
      </c>
      <c r="AV297" s="87">
        <v>1</v>
      </c>
      <c r="AW297" s="87">
        <f t="shared" si="145"/>
        <v>3</v>
      </c>
      <c r="AX297" s="14">
        <f t="shared" si="146"/>
        <v>0.1</v>
      </c>
      <c r="AY297" s="14">
        <f t="shared" si="147"/>
        <v>35</v>
      </c>
      <c r="GT297" s="91">
        <v>291</v>
      </c>
      <c r="GU297" s="14">
        <f t="shared" si="136"/>
        <v>18</v>
      </c>
      <c r="GV297" s="14">
        <f t="shared" si="137"/>
        <v>1606022</v>
      </c>
      <c r="GW297" s="14" t="str">
        <f t="shared" si="144"/>
        <v>神器4-4 : 38级</v>
      </c>
      <c r="GX297" s="14" t="s">
        <v>804</v>
      </c>
      <c r="GY297" s="14">
        <f t="shared" si="138"/>
        <v>9</v>
      </c>
      <c r="GZ297" s="14" t="str">
        <f t="shared" si="139"/>
        <v>神器4-4</v>
      </c>
      <c r="HA297" s="14">
        <f t="shared" si="140"/>
        <v>3</v>
      </c>
    </row>
    <row r="298" spans="38:209" ht="16.5" x14ac:dyDescent="0.2">
      <c r="AL298" s="87">
        <v>7</v>
      </c>
      <c r="AM298" s="87">
        <v>3</v>
      </c>
      <c r="AN298" s="87">
        <v>62</v>
      </c>
      <c r="AO298" s="144">
        <f t="shared" si="131"/>
        <v>4462</v>
      </c>
      <c r="AP298" s="144" t="s">
        <v>1268</v>
      </c>
      <c r="AQ298" s="144" t="str">
        <f t="shared" si="132"/>
        <v>神器本-7-噩梦-3  神器7-5</v>
      </c>
      <c r="AR298" s="87">
        <v>39</v>
      </c>
      <c r="AS298" s="87" t="s">
        <v>771</v>
      </c>
      <c r="AT298" s="87">
        <v>1000</v>
      </c>
      <c r="AU298" s="87">
        <v>1</v>
      </c>
      <c r="AV298" s="87">
        <v>1</v>
      </c>
      <c r="AW298" s="87">
        <f t="shared" si="145"/>
        <v>3</v>
      </c>
      <c r="AX298" s="14">
        <f t="shared" si="146"/>
        <v>0.1</v>
      </c>
      <c r="AY298" s="14">
        <f t="shared" si="147"/>
        <v>35</v>
      </c>
      <c r="GT298" s="91">
        <v>292</v>
      </c>
      <c r="GU298" s="14">
        <f t="shared" si="136"/>
        <v>18</v>
      </c>
      <c r="GV298" s="14">
        <f t="shared" si="137"/>
        <v>1606022</v>
      </c>
      <c r="GW298" s="14" t="str">
        <f t="shared" si="144"/>
        <v>神器4-4 : 39级</v>
      </c>
      <c r="GX298" s="14" t="s">
        <v>804</v>
      </c>
      <c r="GY298" s="14">
        <f t="shared" si="138"/>
        <v>10</v>
      </c>
      <c r="GZ298" s="14" t="str">
        <f t="shared" si="139"/>
        <v>神器4-4</v>
      </c>
      <c r="HA298" s="14">
        <f t="shared" si="140"/>
        <v>5</v>
      </c>
    </row>
    <row r="299" spans="38:209" ht="16.5" x14ac:dyDescent="0.2">
      <c r="AL299" s="87">
        <v>7</v>
      </c>
      <c r="AM299" s="87">
        <v>3</v>
      </c>
      <c r="AN299" s="87">
        <v>62</v>
      </c>
      <c r="AO299" s="144">
        <f t="shared" si="131"/>
        <v>4462</v>
      </c>
      <c r="AP299" s="144" t="s">
        <v>1268</v>
      </c>
      <c r="AQ299" s="144" t="str">
        <f t="shared" si="132"/>
        <v>神器本-7-噩梦-3  神器7-6</v>
      </c>
      <c r="AR299" s="87">
        <v>40</v>
      </c>
      <c r="AS299" s="87" t="s">
        <v>772</v>
      </c>
      <c r="AT299" s="87">
        <v>1000</v>
      </c>
      <c r="AU299" s="87">
        <v>1</v>
      </c>
      <c r="AV299" s="87">
        <v>1</v>
      </c>
      <c r="AW299" s="87">
        <f t="shared" si="145"/>
        <v>3</v>
      </c>
      <c r="AX299" s="14">
        <f t="shared" si="146"/>
        <v>0.1</v>
      </c>
      <c r="AY299" s="14">
        <f t="shared" si="147"/>
        <v>35</v>
      </c>
      <c r="GT299" s="91">
        <v>293</v>
      </c>
      <c r="GU299" s="14">
        <f t="shared" si="136"/>
        <v>18</v>
      </c>
      <c r="GV299" s="14">
        <f t="shared" si="137"/>
        <v>1606022</v>
      </c>
      <c r="GW299" s="14" t="str">
        <f t="shared" si="144"/>
        <v>神器4-4 : 40级</v>
      </c>
      <c r="GX299" s="14" t="s">
        <v>804</v>
      </c>
      <c r="GY299" s="14">
        <f t="shared" si="138"/>
        <v>11</v>
      </c>
      <c r="GZ299" s="14" t="str">
        <f t="shared" si="139"/>
        <v>神器4-4</v>
      </c>
      <c r="HA299" s="14">
        <f t="shared" si="140"/>
        <v>5</v>
      </c>
    </row>
    <row r="300" spans="38:209" ht="16.5" x14ac:dyDescent="0.2">
      <c r="AL300" s="87">
        <v>7</v>
      </c>
      <c r="AM300" s="87">
        <v>3</v>
      </c>
      <c r="AN300" s="87">
        <v>63</v>
      </c>
      <c r="AO300" s="144">
        <f t="shared" si="131"/>
        <v>4463</v>
      </c>
      <c r="AP300" s="144" t="s">
        <v>1269</v>
      </c>
      <c r="AQ300" s="144" t="str">
        <f t="shared" si="132"/>
        <v>神器本-7-噩梦-4  神器7-7</v>
      </c>
      <c r="AR300" s="87">
        <v>41</v>
      </c>
      <c r="AS300" s="87" t="s">
        <v>773</v>
      </c>
      <c r="AT300" s="87">
        <v>750</v>
      </c>
      <c r="AU300" s="87">
        <v>1</v>
      </c>
      <c r="AV300" s="87">
        <v>1</v>
      </c>
      <c r="AW300" s="87">
        <f t="shared" si="145"/>
        <v>4</v>
      </c>
      <c r="AX300" s="14">
        <f t="shared" si="146"/>
        <v>7.4999999999999997E-2</v>
      </c>
      <c r="AY300" s="14">
        <f t="shared" si="147"/>
        <v>56.25</v>
      </c>
      <c r="GT300" s="91">
        <v>294</v>
      </c>
      <c r="GU300" s="14">
        <f t="shared" si="136"/>
        <v>18</v>
      </c>
      <c r="GV300" s="14">
        <f t="shared" si="137"/>
        <v>1606022</v>
      </c>
      <c r="GW300" s="14" t="str">
        <f t="shared" si="144"/>
        <v>神器4-4 : 41级</v>
      </c>
      <c r="GX300" s="14" t="s">
        <v>804</v>
      </c>
      <c r="GY300" s="14">
        <f t="shared" si="138"/>
        <v>12</v>
      </c>
      <c r="GZ300" s="14" t="str">
        <f t="shared" si="139"/>
        <v>神器4-4</v>
      </c>
      <c r="HA300" s="14">
        <f t="shared" si="140"/>
        <v>6</v>
      </c>
    </row>
    <row r="301" spans="38:209" ht="16.5" x14ac:dyDescent="0.2">
      <c r="AL301" s="87">
        <v>7</v>
      </c>
      <c r="AM301" s="87">
        <v>3</v>
      </c>
      <c r="AN301" s="87">
        <v>63</v>
      </c>
      <c r="AO301" s="144">
        <f t="shared" si="131"/>
        <v>4463</v>
      </c>
      <c r="AP301" s="144" t="s">
        <v>1269</v>
      </c>
      <c r="AQ301" s="144" t="str">
        <f t="shared" si="132"/>
        <v>神器本-7-噩梦-4  神器7-8</v>
      </c>
      <c r="AR301" s="87">
        <v>42</v>
      </c>
      <c r="AS301" s="87" t="s">
        <v>774</v>
      </c>
      <c r="AT301" s="87">
        <v>750</v>
      </c>
      <c r="AU301" s="87">
        <v>1</v>
      </c>
      <c r="AV301" s="87">
        <v>1</v>
      </c>
      <c r="AW301" s="87">
        <f t="shared" si="145"/>
        <v>4</v>
      </c>
      <c r="AX301" s="14">
        <f t="shared" si="146"/>
        <v>7.4999999999999997E-2</v>
      </c>
      <c r="AY301" s="14">
        <f t="shared" si="147"/>
        <v>56.25</v>
      </c>
      <c r="GT301" s="91">
        <v>295</v>
      </c>
      <c r="GU301" s="14">
        <f t="shared" si="136"/>
        <v>18</v>
      </c>
      <c r="GV301" s="14">
        <f t="shared" si="137"/>
        <v>1606022</v>
      </c>
      <c r="GW301" s="14" t="str">
        <f t="shared" si="144"/>
        <v>神器4-4 : 42级</v>
      </c>
      <c r="GX301" s="14" t="s">
        <v>804</v>
      </c>
      <c r="GY301" s="14">
        <f t="shared" si="138"/>
        <v>13</v>
      </c>
      <c r="GZ301" s="14" t="str">
        <f t="shared" si="139"/>
        <v>神器4-4</v>
      </c>
      <c r="HA301" s="14">
        <f t="shared" si="140"/>
        <v>7</v>
      </c>
    </row>
    <row r="302" spans="38:209" ht="16.5" x14ac:dyDescent="0.2">
      <c r="GT302" s="91">
        <v>296</v>
      </c>
      <c r="GU302" s="14">
        <f t="shared" si="136"/>
        <v>18</v>
      </c>
      <c r="GV302" s="14">
        <f t="shared" si="137"/>
        <v>1606022</v>
      </c>
      <c r="GW302" s="14" t="str">
        <f t="shared" si="144"/>
        <v>神器4-4 : 级</v>
      </c>
      <c r="GX302" s="14" t="s">
        <v>804</v>
      </c>
      <c r="GY302" s="14">
        <f t="shared" si="138"/>
        <v>14</v>
      </c>
      <c r="GZ302" s="14" t="str">
        <f t="shared" si="139"/>
        <v>神器4-4</v>
      </c>
      <c r="HA302" s="14">
        <f t="shared" si="140"/>
        <v>7</v>
      </c>
    </row>
    <row r="303" spans="38:209" ht="16.5" x14ac:dyDescent="0.2">
      <c r="GT303" s="91">
        <v>297</v>
      </c>
      <c r="GU303" s="14">
        <f t="shared" si="136"/>
        <v>18</v>
      </c>
      <c r="GV303" s="14">
        <f t="shared" si="137"/>
        <v>1606022</v>
      </c>
      <c r="GW303" s="14" t="str">
        <f t="shared" si="144"/>
        <v>神器4-4 : 级</v>
      </c>
      <c r="GX303" s="14" t="s">
        <v>804</v>
      </c>
      <c r="GY303" s="14">
        <f t="shared" si="138"/>
        <v>15</v>
      </c>
      <c r="GZ303" s="14" t="str">
        <f t="shared" si="139"/>
        <v>神器4-4</v>
      </c>
      <c r="HA303" s="14">
        <f t="shared" si="140"/>
        <v>7</v>
      </c>
    </row>
    <row r="304" spans="38:209" ht="16.5" x14ac:dyDescent="0.2">
      <c r="GT304" s="91">
        <v>298</v>
      </c>
      <c r="GU304" s="14">
        <f t="shared" si="136"/>
        <v>18</v>
      </c>
      <c r="GV304" s="14">
        <f t="shared" si="137"/>
        <v>1606022</v>
      </c>
      <c r="GW304" s="14" t="str">
        <f t="shared" si="144"/>
        <v>神器4-4 : 级</v>
      </c>
      <c r="GX304" s="14" t="s">
        <v>804</v>
      </c>
      <c r="GY304" s="14">
        <f t="shared" si="138"/>
        <v>16</v>
      </c>
      <c r="GZ304" s="14" t="str">
        <f t="shared" si="139"/>
        <v>神器4-4</v>
      </c>
      <c r="HA304" s="14">
        <f t="shared" si="140"/>
        <v>10</v>
      </c>
    </row>
    <row r="305" spans="202:209" ht="16.5" x14ac:dyDescent="0.2">
      <c r="GT305" s="91">
        <v>299</v>
      </c>
      <c r="GU305" s="14">
        <f t="shared" si="136"/>
        <v>18</v>
      </c>
      <c r="GV305" s="14">
        <f t="shared" si="137"/>
        <v>1606022</v>
      </c>
      <c r="GW305" s="14" t="str">
        <f t="shared" si="144"/>
        <v>神器4-4 : 级</v>
      </c>
      <c r="GX305" s="14" t="s">
        <v>804</v>
      </c>
      <c r="GY305" s="14">
        <f t="shared" si="138"/>
        <v>17</v>
      </c>
      <c r="GZ305" s="14" t="str">
        <f t="shared" si="139"/>
        <v>神器4-4</v>
      </c>
      <c r="HA305" s="14">
        <f t="shared" si="140"/>
        <v>10</v>
      </c>
    </row>
    <row r="306" spans="202:209" ht="16.5" x14ac:dyDescent="0.2">
      <c r="GT306" s="91">
        <v>300</v>
      </c>
      <c r="GU306" s="14">
        <f t="shared" si="136"/>
        <v>18</v>
      </c>
      <c r="GV306" s="14">
        <f t="shared" si="137"/>
        <v>1606022</v>
      </c>
      <c r="GW306" s="14" t="str">
        <f t="shared" si="144"/>
        <v>神器4-4 : 级</v>
      </c>
      <c r="GX306" s="14" t="s">
        <v>804</v>
      </c>
      <c r="GY306" s="14">
        <f t="shared" si="138"/>
        <v>18</v>
      </c>
      <c r="GZ306" s="14" t="str">
        <f t="shared" si="139"/>
        <v>神器4-4</v>
      </c>
      <c r="HA306" s="14">
        <f t="shared" si="140"/>
        <v>10</v>
      </c>
    </row>
    <row r="307" spans="202:209" ht="16.5" x14ac:dyDescent="0.2">
      <c r="GT307" s="91">
        <v>301</v>
      </c>
      <c r="GU307" s="14">
        <f t="shared" si="136"/>
        <v>19</v>
      </c>
      <c r="GV307" s="14">
        <f t="shared" si="137"/>
        <v>1606023</v>
      </c>
      <c r="GW307" s="14" t="str">
        <f t="shared" si="144"/>
        <v>神器4-5 : 级</v>
      </c>
      <c r="GX307" s="14" t="s">
        <v>804</v>
      </c>
      <c r="GY307" s="14">
        <f t="shared" si="138"/>
        <v>1</v>
      </c>
      <c r="GZ307" s="14" t="str">
        <f t="shared" si="139"/>
        <v>神器4-5</v>
      </c>
      <c r="HA307" s="14">
        <f t="shared" si="140"/>
        <v>1</v>
      </c>
    </row>
    <row r="308" spans="202:209" ht="16.5" x14ac:dyDescent="0.2">
      <c r="GT308" s="91">
        <v>302</v>
      </c>
      <c r="GU308" s="14">
        <f t="shared" si="136"/>
        <v>19</v>
      </c>
      <c r="GV308" s="14">
        <f t="shared" si="137"/>
        <v>1606023</v>
      </c>
      <c r="GW308" s="14" t="str">
        <f t="shared" si="144"/>
        <v>神器4-5 : 级</v>
      </c>
      <c r="GX308" s="14" t="s">
        <v>804</v>
      </c>
      <c r="GY308" s="14">
        <f t="shared" si="138"/>
        <v>2</v>
      </c>
      <c r="GZ308" s="14" t="str">
        <f t="shared" si="139"/>
        <v>神器4-5</v>
      </c>
      <c r="HA308" s="14">
        <f t="shared" si="140"/>
        <v>1</v>
      </c>
    </row>
    <row r="309" spans="202:209" ht="16.5" x14ac:dyDescent="0.2">
      <c r="GT309" s="91">
        <v>303</v>
      </c>
      <c r="GU309" s="14">
        <f t="shared" si="136"/>
        <v>19</v>
      </c>
      <c r="GV309" s="14">
        <f t="shared" si="137"/>
        <v>1606023</v>
      </c>
      <c r="GW309" s="14" t="str">
        <f t="shared" si="144"/>
        <v>神器4-5 : 级</v>
      </c>
      <c r="GX309" s="14" t="s">
        <v>804</v>
      </c>
      <c r="GY309" s="14">
        <f t="shared" si="138"/>
        <v>3</v>
      </c>
      <c r="GZ309" s="14" t="str">
        <f t="shared" si="139"/>
        <v>神器4-5</v>
      </c>
      <c r="HA309" s="14">
        <f t="shared" si="140"/>
        <v>1</v>
      </c>
    </row>
    <row r="310" spans="202:209" ht="16.5" x14ac:dyDescent="0.2">
      <c r="GT310" s="91">
        <v>304</v>
      </c>
      <c r="GU310" s="14">
        <f t="shared" si="136"/>
        <v>19</v>
      </c>
      <c r="GV310" s="14">
        <f t="shared" si="137"/>
        <v>1606023</v>
      </c>
      <c r="GW310" s="14" t="str">
        <f t="shared" si="144"/>
        <v>神器4-5 : 级</v>
      </c>
      <c r="GX310" s="14" t="s">
        <v>804</v>
      </c>
      <c r="GY310" s="14">
        <f t="shared" si="138"/>
        <v>4</v>
      </c>
      <c r="GZ310" s="14" t="str">
        <f t="shared" si="139"/>
        <v>神器4-5</v>
      </c>
      <c r="HA310" s="14">
        <f t="shared" si="140"/>
        <v>2</v>
      </c>
    </row>
    <row r="311" spans="202:209" ht="16.5" x14ac:dyDescent="0.2">
      <c r="GT311" s="91">
        <v>305</v>
      </c>
      <c r="GU311" s="14">
        <f t="shared" si="136"/>
        <v>19</v>
      </c>
      <c r="GV311" s="14">
        <f t="shared" si="137"/>
        <v>1606023</v>
      </c>
      <c r="GW311" s="14" t="str">
        <f t="shared" si="144"/>
        <v>神器4-5 : 级</v>
      </c>
      <c r="GX311" s="14" t="s">
        <v>804</v>
      </c>
      <c r="GY311" s="14">
        <f t="shared" si="138"/>
        <v>5</v>
      </c>
      <c r="GZ311" s="14" t="str">
        <f t="shared" si="139"/>
        <v>神器4-5</v>
      </c>
      <c r="HA311" s="14">
        <f t="shared" si="140"/>
        <v>2</v>
      </c>
    </row>
    <row r="312" spans="202:209" ht="16.5" x14ac:dyDescent="0.2">
      <c r="GT312" s="91">
        <v>306</v>
      </c>
      <c r="GU312" s="14">
        <f t="shared" si="136"/>
        <v>19</v>
      </c>
      <c r="GV312" s="14">
        <f t="shared" si="137"/>
        <v>1606023</v>
      </c>
      <c r="GW312" s="14" t="str">
        <f t="shared" si="144"/>
        <v>神器4-5 : 级</v>
      </c>
      <c r="GX312" s="14" t="s">
        <v>804</v>
      </c>
      <c r="GY312" s="14">
        <f t="shared" si="138"/>
        <v>6</v>
      </c>
      <c r="GZ312" s="14" t="str">
        <f t="shared" si="139"/>
        <v>神器4-5</v>
      </c>
      <c r="HA312" s="14">
        <f t="shared" si="140"/>
        <v>2</v>
      </c>
    </row>
    <row r="313" spans="202:209" ht="16.5" x14ac:dyDescent="0.2">
      <c r="GT313" s="91">
        <v>307</v>
      </c>
      <c r="GU313" s="14">
        <f t="shared" si="136"/>
        <v>19</v>
      </c>
      <c r="GV313" s="14">
        <f t="shared" si="137"/>
        <v>1606023</v>
      </c>
      <c r="GW313" s="14" t="str">
        <f t="shared" si="144"/>
        <v>神器4-5 : 级</v>
      </c>
      <c r="GX313" s="14" t="s">
        <v>804</v>
      </c>
      <c r="GY313" s="14">
        <f t="shared" si="138"/>
        <v>7</v>
      </c>
      <c r="GZ313" s="14" t="str">
        <f t="shared" si="139"/>
        <v>神器4-5</v>
      </c>
      <c r="HA313" s="14">
        <f t="shared" si="140"/>
        <v>3</v>
      </c>
    </row>
    <row r="314" spans="202:209" ht="16.5" x14ac:dyDescent="0.2">
      <c r="GT314" s="91">
        <v>308</v>
      </c>
      <c r="GU314" s="14">
        <f t="shared" si="136"/>
        <v>19</v>
      </c>
      <c r="GV314" s="14">
        <f t="shared" si="137"/>
        <v>1606023</v>
      </c>
      <c r="GW314" s="14" t="str">
        <f t="shared" si="144"/>
        <v>神器4-5 : 级</v>
      </c>
      <c r="GX314" s="14" t="s">
        <v>804</v>
      </c>
      <c r="GY314" s="14">
        <f t="shared" si="138"/>
        <v>8</v>
      </c>
      <c r="GZ314" s="14" t="str">
        <f t="shared" si="139"/>
        <v>神器4-5</v>
      </c>
      <c r="HA314" s="14">
        <f t="shared" si="140"/>
        <v>3</v>
      </c>
    </row>
    <row r="315" spans="202:209" ht="16.5" x14ac:dyDescent="0.2">
      <c r="GT315" s="91">
        <v>309</v>
      </c>
      <c r="GU315" s="14">
        <f t="shared" si="136"/>
        <v>19</v>
      </c>
      <c r="GV315" s="14">
        <f t="shared" si="137"/>
        <v>1606023</v>
      </c>
      <c r="GW315" s="14" t="str">
        <f t="shared" si="144"/>
        <v>神器4-5 : 级</v>
      </c>
      <c r="GX315" s="14" t="s">
        <v>804</v>
      </c>
      <c r="GY315" s="14">
        <f t="shared" si="138"/>
        <v>9</v>
      </c>
      <c r="GZ315" s="14" t="str">
        <f t="shared" si="139"/>
        <v>神器4-5</v>
      </c>
      <c r="HA315" s="14">
        <f t="shared" si="140"/>
        <v>3</v>
      </c>
    </row>
    <row r="316" spans="202:209" ht="16.5" x14ac:dyDescent="0.2">
      <c r="GT316" s="91">
        <v>310</v>
      </c>
      <c r="GU316" s="14">
        <f t="shared" si="136"/>
        <v>19</v>
      </c>
      <c r="GV316" s="14">
        <f t="shared" si="137"/>
        <v>1606023</v>
      </c>
      <c r="GW316" s="14" t="str">
        <f t="shared" si="144"/>
        <v>神器4-5 : 级</v>
      </c>
      <c r="GX316" s="14" t="s">
        <v>804</v>
      </c>
      <c r="GY316" s="14">
        <f t="shared" si="138"/>
        <v>10</v>
      </c>
      <c r="GZ316" s="14" t="str">
        <f t="shared" si="139"/>
        <v>神器4-5</v>
      </c>
      <c r="HA316" s="14">
        <f t="shared" si="140"/>
        <v>5</v>
      </c>
    </row>
    <row r="317" spans="202:209" ht="16.5" x14ac:dyDescent="0.2">
      <c r="GT317" s="91">
        <v>311</v>
      </c>
      <c r="GU317" s="14">
        <f t="shared" si="136"/>
        <v>19</v>
      </c>
      <c r="GV317" s="14">
        <f t="shared" si="137"/>
        <v>1606023</v>
      </c>
      <c r="GW317" s="14" t="str">
        <f t="shared" si="144"/>
        <v>神器4-5 : 级</v>
      </c>
      <c r="GX317" s="14" t="s">
        <v>804</v>
      </c>
      <c r="GY317" s="14">
        <f t="shared" si="138"/>
        <v>11</v>
      </c>
      <c r="GZ317" s="14" t="str">
        <f t="shared" si="139"/>
        <v>神器4-5</v>
      </c>
      <c r="HA317" s="14">
        <f t="shared" si="140"/>
        <v>5</v>
      </c>
    </row>
    <row r="318" spans="202:209" ht="16.5" x14ac:dyDescent="0.2">
      <c r="GT318" s="91">
        <v>312</v>
      </c>
      <c r="GU318" s="14">
        <f t="shared" si="136"/>
        <v>19</v>
      </c>
      <c r="GV318" s="14">
        <f t="shared" si="137"/>
        <v>1606023</v>
      </c>
      <c r="GW318" s="14" t="str">
        <f t="shared" si="144"/>
        <v>神器4-5 : 级</v>
      </c>
      <c r="GX318" s="14" t="s">
        <v>804</v>
      </c>
      <c r="GY318" s="14">
        <f t="shared" si="138"/>
        <v>12</v>
      </c>
      <c r="GZ318" s="14" t="str">
        <f t="shared" si="139"/>
        <v>神器4-5</v>
      </c>
      <c r="HA318" s="14">
        <f t="shared" si="140"/>
        <v>6</v>
      </c>
    </row>
    <row r="319" spans="202:209" ht="16.5" x14ac:dyDescent="0.2">
      <c r="GT319" s="91">
        <v>313</v>
      </c>
      <c r="GU319" s="14">
        <f t="shared" si="136"/>
        <v>19</v>
      </c>
      <c r="GV319" s="14">
        <f t="shared" si="137"/>
        <v>1606023</v>
      </c>
      <c r="GW319" s="14" t="str">
        <f t="shared" si="144"/>
        <v>神器4-5 : 级</v>
      </c>
      <c r="GX319" s="14" t="s">
        <v>804</v>
      </c>
      <c r="GY319" s="14">
        <f t="shared" si="138"/>
        <v>13</v>
      </c>
      <c r="GZ319" s="14" t="str">
        <f t="shared" si="139"/>
        <v>神器4-5</v>
      </c>
      <c r="HA319" s="14">
        <f t="shared" si="140"/>
        <v>7</v>
      </c>
    </row>
    <row r="320" spans="202:209" ht="16.5" x14ac:dyDescent="0.2">
      <c r="GT320" s="91">
        <v>314</v>
      </c>
      <c r="GU320" s="14">
        <f t="shared" si="136"/>
        <v>19</v>
      </c>
      <c r="GV320" s="14">
        <f t="shared" si="137"/>
        <v>1606023</v>
      </c>
      <c r="GW320" s="14" t="str">
        <f t="shared" si="144"/>
        <v>神器4-5 : 级</v>
      </c>
      <c r="GX320" s="14" t="s">
        <v>804</v>
      </c>
      <c r="GY320" s="14">
        <f t="shared" si="138"/>
        <v>14</v>
      </c>
      <c r="GZ320" s="14" t="str">
        <f t="shared" si="139"/>
        <v>神器4-5</v>
      </c>
      <c r="HA320" s="14">
        <f t="shared" si="140"/>
        <v>7</v>
      </c>
    </row>
    <row r="321" spans="202:209" ht="16.5" x14ac:dyDescent="0.2">
      <c r="GT321" s="91">
        <v>315</v>
      </c>
      <c r="GU321" s="14">
        <f t="shared" si="136"/>
        <v>19</v>
      </c>
      <c r="GV321" s="14">
        <f t="shared" si="137"/>
        <v>1606023</v>
      </c>
      <c r="GW321" s="14" t="str">
        <f t="shared" si="144"/>
        <v>神器4-5 : 级</v>
      </c>
      <c r="GX321" s="14" t="s">
        <v>804</v>
      </c>
      <c r="GY321" s="14">
        <f t="shared" si="138"/>
        <v>15</v>
      </c>
      <c r="GZ321" s="14" t="str">
        <f t="shared" si="139"/>
        <v>神器4-5</v>
      </c>
      <c r="HA321" s="14">
        <f t="shared" si="140"/>
        <v>7</v>
      </c>
    </row>
    <row r="322" spans="202:209" ht="16.5" x14ac:dyDescent="0.2">
      <c r="GT322" s="91">
        <v>316</v>
      </c>
      <c r="GU322" s="14">
        <f t="shared" si="136"/>
        <v>19</v>
      </c>
      <c r="GV322" s="14">
        <f t="shared" si="137"/>
        <v>1606023</v>
      </c>
      <c r="GW322" s="14" t="str">
        <f t="shared" si="144"/>
        <v>神器4-5 : 级</v>
      </c>
      <c r="GX322" s="14" t="s">
        <v>804</v>
      </c>
      <c r="GY322" s="14">
        <f t="shared" si="138"/>
        <v>16</v>
      </c>
      <c r="GZ322" s="14" t="str">
        <f t="shared" si="139"/>
        <v>神器4-5</v>
      </c>
      <c r="HA322" s="14">
        <f t="shared" si="140"/>
        <v>10</v>
      </c>
    </row>
    <row r="323" spans="202:209" ht="16.5" x14ac:dyDescent="0.2">
      <c r="GT323" s="91">
        <v>317</v>
      </c>
      <c r="GU323" s="14">
        <f t="shared" si="136"/>
        <v>19</v>
      </c>
      <c r="GV323" s="14">
        <f t="shared" si="137"/>
        <v>1606023</v>
      </c>
      <c r="GW323" s="14" t="str">
        <f t="shared" si="144"/>
        <v>神器4-5 : 级</v>
      </c>
      <c r="GX323" s="14" t="s">
        <v>804</v>
      </c>
      <c r="GY323" s="14">
        <f t="shared" si="138"/>
        <v>17</v>
      </c>
      <c r="GZ323" s="14" t="str">
        <f t="shared" si="139"/>
        <v>神器4-5</v>
      </c>
      <c r="HA323" s="14">
        <f t="shared" si="140"/>
        <v>10</v>
      </c>
    </row>
    <row r="324" spans="202:209" ht="16.5" x14ac:dyDescent="0.2">
      <c r="GT324" s="91">
        <v>318</v>
      </c>
      <c r="GU324" s="14">
        <f t="shared" si="136"/>
        <v>19</v>
      </c>
      <c r="GV324" s="14">
        <f t="shared" si="137"/>
        <v>1606023</v>
      </c>
      <c r="GW324" s="14" t="str">
        <f t="shared" si="144"/>
        <v>神器4-5 : 级</v>
      </c>
      <c r="GX324" s="14" t="s">
        <v>804</v>
      </c>
      <c r="GY324" s="14">
        <f t="shared" si="138"/>
        <v>18</v>
      </c>
      <c r="GZ324" s="14" t="str">
        <f t="shared" si="139"/>
        <v>神器4-5</v>
      </c>
      <c r="HA324" s="14">
        <f t="shared" si="140"/>
        <v>10</v>
      </c>
    </row>
    <row r="325" spans="202:209" ht="16.5" x14ac:dyDescent="0.2">
      <c r="GT325" s="91">
        <v>319</v>
      </c>
      <c r="GU325" s="14">
        <f t="shared" si="136"/>
        <v>20</v>
      </c>
      <c r="GV325" s="14">
        <f t="shared" si="137"/>
        <v>1606024</v>
      </c>
      <c r="GW325" s="14" t="str">
        <f t="shared" si="144"/>
        <v>神器4-6 : 级</v>
      </c>
      <c r="GX325" s="14" t="s">
        <v>804</v>
      </c>
      <c r="GY325" s="14">
        <f t="shared" si="138"/>
        <v>1</v>
      </c>
      <c r="GZ325" s="14" t="str">
        <f t="shared" si="139"/>
        <v>神器4-6</v>
      </c>
      <c r="HA325" s="14">
        <f t="shared" si="140"/>
        <v>1</v>
      </c>
    </row>
    <row r="326" spans="202:209" ht="16.5" x14ac:dyDescent="0.2">
      <c r="GT326" s="91">
        <v>320</v>
      </c>
      <c r="GU326" s="14">
        <f t="shared" si="136"/>
        <v>20</v>
      </c>
      <c r="GV326" s="14">
        <f t="shared" si="137"/>
        <v>1606024</v>
      </c>
      <c r="GW326" s="14" t="str">
        <f t="shared" si="144"/>
        <v>神器4-6 : 级</v>
      </c>
      <c r="GX326" s="14" t="s">
        <v>804</v>
      </c>
      <c r="GY326" s="14">
        <f t="shared" si="138"/>
        <v>2</v>
      </c>
      <c r="GZ326" s="14" t="str">
        <f t="shared" si="139"/>
        <v>神器4-6</v>
      </c>
      <c r="HA326" s="14">
        <f t="shared" si="140"/>
        <v>1</v>
      </c>
    </row>
    <row r="327" spans="202:209" ht="16.5" x14ac:dyDescent="0.2">
      <c r="GT327" s="91">
        <v>321</v>
      </c>
      <c r="GU327" s="14">
        <f t="shared" si="136"/>
        <v>20</v>
      </c>
      <c r="GV327" s="14">
        <f t="shared" si="137"/>
        <v>1606024</v>
      </c>
      <c r="GW327" s="14" t="str">
        <f t="shared" si="144"/>
        <v>神器4-6 : 级</v>
      </c>
      <c r="GX327" s="14" t="s">
        <v>804</v>
      </c>
      <c r="GY327" s="14">
        <f t="shared" si="138"/>
        <v>3</v>
      </c>
      <c r="GZ327" s="14" t="str">
        <f t="shared" si="139"/>
        <v>神器4-6</v>
      </c>
      <c r="HA327" s="14">
        <f t="shared" si="140"/>
        <v>1</v>
      </c>
    </row>
    <row r="328" spans="202:209" ht="16.5" x14ac:dyDescent="0.2">
      <c r="GT328" s="91">
        <v>322</v>
      </c>
      <c r="GU328" s="14">
        <f t="shared" ref="GU328:GU391" si="148">MATCH(GT328-1,$R$7:$R$49,1)</f>
        <v>20</v>
      </c>
      <c r="GV328" s="14">
        <f t="shared" ref="GV328:GV391" si="149">INDEX($S$8:$S$49,GU328)</f>
        <v>1606024</v>
      </c>
      <c r="GW328" s="14" t="str">
        <f t="shared" si="144"/>
        <v>神器4-6 : 级</v>
      </c>
      <c r="GX328" s="14" t="s">
        <v>804</v>
      </c>
      <c r="GY328" s="14">
        <f t="shared" ref="GY328:GY391" si="150">GT328-INDEX($R$7:$R$49,GU328)</f>
        <v>4</v>
      </c>
      <c r="GZ328" s="14" t="str">
        <f t="shared" ref="GZ328:GZ391" si="151">INDEX($T$8:$T$49,GU328)</f>
        <v>神器4-6</v>
      </c>
      <c r="HA328" s="14">
        <f t="shared" ref="HA328:HA391" si="152">INDEX($K$8:$K$28,GY328)</f>
        <v>2</v>
      </c>
    </row>
    <row r="329" spans="202:209" ht="16.5" x14ac:dyDescent="0.2">
      <c r="GT329" s="91">
        <v>323</v>
      </c>
      <c r="GU329" s="14">
        <f t="shared" si="148"/>
        <v>20</v>
      </c>
      <c r="GV329" s="14">
        <f t="shared" si="149"/>
        <v>1606024</v>
      </c>
      <c r="GW329" s="14" t="str">
        <f t="shared" si="144"/>
        <v>神器4-6 : 级</v>
      </c>
      <c r="GX329" s="14" t="s">
        <v>804</v>
      </c>
      <c r="GY329" s="14">
        <f t="shared" si="150"/>
        <v>5</v>
      </c>
      <c r="GZ329" s="14" t="str">
        <f t="shared" si="151"/>
        <v>神器4-6</v>
      </c>
      <c r="HA329" s="14">
        <f t="shared" si="152"/>
        <v>2</v>
      </c>
    </row>
    <row r="330" spans="202:209" ht="16.5" x14ac:dyDescent="0.2">
      <c r="GT330" s="91">
        <v>324</v>
      </c>
      <c r="GU330" s="14">
        <f t="shared" si="148"/>
        <v>20</v>
      </c>
      <c r="GV330" s="14">
        <f t="shared" si="149"/>
        <v>1606024</v>
      </c>
      <c r="GW330" s="14" t="str">
        <f t="shared" si="144"/>
        <v>神器4-6 : 级</v>
      </c>
      <c r="GX330" s="14" t="s">
        <v>804</v>
      </c>
      <c r="GY330" s="14">
        <f t="shared" si="150"/>
        <v>6</v>
      </c>
      <c r="GZ330" s="14" t="str">
        <f t="shared" si="151"/>
        <v>神器4-6</v>
      </c>
      <c r="HA330" s="14">
        <f t="shared" si="152"/>
        <v>2</v>
      </c>
    </row>
    <row r="331" spans="202:209" ht="16.5" x14ac:dyDescent="0.2">
      <c r="GT331" s="91">
        <v>325</v>
      </c>
      <c r="GU331" s="14">
        <f t="shared" si="148"/>
        <v>20</v>
      </c>
      <c r="GV331" s="14">
        <f t="shared" si="149"/>
        <v>1606024</v>
      </c>
      <c r="GW331" s="14" t="str">
        <f t="shared" si="144"/>
        <v>神器4-6 : 级</v>
      </c>
      <c r="GX331" s="14" t="s">
        <v>804</v>
      </c>
      <c r="GY331" s="14">
        <f t="shared" si="150"/>
        <v>7</v>
      </c>
      <c r="GZ331" s="14" t="str">
        <f t="shared" si="151"/>
        <v>神器4-6</v>
      </c>
      <c r="HA331" s="14">
        <f t="shared" si="152"/>
        <v>3</v>
      </c>
    </row>
    <row r="332" spans="202:209" ht="16.5" x14ac:dyDescent="0.2">
      <c r="GT332" s="91">
        <v>326</v>
      </c>
      <c r="GU332" s="14">
        <f t="shared" si="148"/>
        <v>20</v>
      </c>
      <c r="GV332" s="14">
        <f t="shared" si="149"/>
        <v>1606024</v>
      </c>
      <c r="GW332" s="14" t="str">
        <f t="shared" si="144"/>
        <v>神器4-6 : 级</v>
      </c>
      <c r="GX332" s="14" t="s">
        <v>804</v>
      </c>
      <c r="GY332" s="14">
        <f t="shared" si="150"/>
        <v>8</v>
      </c>
      <c r="GZ332" s="14" t="str">
        <f t="shared" si="151"/>
        <v>神器4-6</v>
      </c>
      <c r="HA332" s="14">
        <f t="shared" si="152"/>
        <v>3</v>
      </c>
    </row>
    <row r="333" spans="202:209" ht="16.5" x14ac:dyDescent="0.2">
      <c r="GT333" s="91">
        <v>327</v>
      </c>
      <c r="GU333" s="14">
        <f t="shared" si="148"/>
        <v>20</v>
      </c>
      <c r="GV333" s="14">
        <f t="shared" si="149"/>
        <v>1606024</v>
      </c>
      <c r="GW333" s="14" t="str">
        <f t="shared" si="144"/>
        <v>神器4-6 : 级</v>
      </c>
      <c r="GX333" s="14" t="s">
        <v>804</v>
      </c>
      <c r="GY333" s="14">
        <f t="shared" si="150"/>
        <v>9</v>
      </c>
      <c r="GZ333" s="14" t="str">
        <f t="shared" si="151"/>
        <v>神器4-6</v>
      </c>
      <c r="HA333" s="14">
        <f t="shared" si="152"/>
        <v>3</v>
      </c>
    </row>
    <row r="334" spans="202:209" ht="16.5" x14ac:dyDescent="0.2">
      <c r="GT334" s="91">
        <v>328</v>
      </c>
      <c r="GU334" s="14">
        <f t="shared" si="148"/>
        <v>20</v>
      </c>
      <c r="GV334" s="14">
        <f t="shared" si="149"/>
        <v>1606024</v>
      </c>
      <c r="GW334" s="14" t="str">
        <f t="shared" si="144"/>
        <v>神器4-6 : 级</v>
      </c>
      <c r="GX334" s="14" t="s">
        <v>804</v>
      </c>
      <c r="GY334" s="14">
        <f t="shared" si="150"/>
        <v>10</v>
      </c>
      <c r="GZ334" s="14" t="str">
        <f t="shared" si="151"/>
        <v>神器4-6</v>
      </c>
      <c r="HA334" s="14">
        <f t="shared" si="152"/>
        <v>5</v>
      </c>
    </row>
    <row r="335" spans="202:209" ht="16.5" x14ac:dyDescent="0.2">
      <c r="GT335" s="91">
        <v>329</v>
      </c>
      <c r="GU335" s="14">
        <f t="shared" si="148"/>
        <v>20</v>
      </c>
      <c r="GV335" s="14">
        <f t="shared" si="149"/>
        <v>1606024</v>
      </c>
      <c r="GW335" s="14" t="str">
        <f t="shared" si="144"/>
        <v>神器4-6 : 级</v>
      </c>
      <c r="GX335" s="14" t="s">
        <v>804</v>
      </c>
      <c r="GY335" s="14">
        <f t="shared" si="150"/>
        <v>11</v>
      </c>
      <c r="GZ335" s="14" t="str">
        <f t="shared" si="151"/>
        <v>神器4-6</v>
      </c>
      <c r="HA335" s="14">
        <f t="shared" si="152"/>
        <v>5</v>
      </c>
    </row>
    <row r="336" spans="202:209" ht="16.5" x14ac:dyDescent="0.2">
      <c r="GT336" s="91">
        <v>330</v>
      </c>
      <c r="GU336" s="14">
        <f t="shared" si="148"/>
        <v>20</v>
      </c>
      <c r="GV336" s="14">
        <f t="shared" si="149"/>
        <v>1606024</v>
      </c>
      <c r="GW336" s="14" t="str">
        <f t="shared" si="144"/>
        <v>神器4-6 : 级</v>
      </c>
      <c r="GX336" s="14" t="s">
        <v>804</v>
      </c>
      <c r="GY336" s="14">
        <f t="shared" si="150"/>
        <v>12</v>
      </c>
      <c r="GZ336" s="14" t="str">
        <f t="shared" si="151"/>
        <v>神器4-6</v>
      </c>
      <c r="HA336" s="14">
        <f t="shared" si="152"/>
        <v>6</v>
      </c>
    </row>
    <row r="337" spans="202:209" ht="16.5" x14ac:dyDescent="0.2">
      <c r="GT337" s="91">
        <v>331</v>
      </c>
      <c r="GU337" s="14">
        <f t="shared" si="148"/>
        <v>20</v>
      </c>
      <c r="GV337" s="14">
        <f t="shared" si="149"/>
        <v>1606024</v>
      </c>
      <c r="GW337" s="14" t="str">
        <f t="shared" si="144"/>
        <v>神器4-6 : 级</v>
      </c>
      <c r="GX337" s="14" t="s">
        <v>804</v>
      </c>
      <c r="GY337" s="14">
        <f t="shared" si="150"/>
        <v>13</v>
      </c>
      <c r="GZ337" s="14" t="str">
        <f t="shared" si="151"/>
        <v>神器4-6</v>
      </c>
      <c r="HA337" s="14">
        <f t="shared" si="152"/>
        <v>7</v>
      </c>
    </row>
    <row r="338" spans="202:209" ht="16.5" x14ac:dyDescent="0.2">
      <c r="GT338" s="91">
        <v>332</v>
      </c>
      <c r="GU338" s="14">
        <f t="shared" si="148"/>
        <v>20</v>
      </c>
      <c r="GV338" s="14">
        <f t="shared" si="149"/>
        <v>1606024</v>
      </c>
      <c r="GW338" s="14" t="str">
        <f t="shared" si="144"/>
        <v>神器4-6 : 级</v>
      </c>
      <c r="GX338" s="14" t="s">
        <v>804</v>
      </c>
      <c r="GY338" s="14">
        <f t="shared" si="150"/>
        <v>14</v>
      </c>
      <c r="GZ338" s="14" t="str">
        <f t="shared" si="151"/>
        <v>神器4-6</v>
      </c>
      <c r="HA338" s="14">
        <f t="shared" si="152"/>
        <v>7</v>
      </c>
    </row>
    <row r="339" spans="202:209" ht="16.5" x14ac:dyDescent="0.2">
      <c r="GT339" s="91">
        <v>333</v>
      </c>
      <c r="GU339" s="14">
        <f t="shared" si="148"/>
        <v>20</v>
      </c>
      <c r="GV339" s="14">
        <f t="shared" si="149"/>
        <v>1606024</v>
      </c>
      <c r="GW339" s="14" t="str">
        <f t="shared" si="144"/>
        <v>神器4-6 : 级</v>
      </c>
      <c r="GX339" s="14" t="s">
        <v>804</v>
      </c>
      <c r="GY339" s="14">
        <f t="shared" si="150"/>
        <v>15</v>
      </c>
      <c r="GZ339" s="14" t="str">
        <f t="shared" si="151"/>
        <v>神器4-6</v>
      </c>
      <c r="HA339" s="14">
        <f t="shared" si="152"/>
        <v>7</v>
      </c>
    </row>
    <row r="340" spans="202:209" ht="16.5" x14ac:dyDescent="0.2">
      <c r="GT340" s="91">
        <v>334</v>
      </c>
      <c r="GU340" s="14">
        <f t="shared" si="148"/>
        <v>20</v>
      </c>
      <c r="GV340" s="14">
        <f t="shared" si="149"/>
        <v>1606024</v>
      </c>
      <c r="GW340" s="14" t="str">
        <f t="shared" si="144"/>
        <v>神器4-6 : 级</v>
      </c>
      <c r="GX340" s="14" t="s">
        <v>804</v>
      </c>
      <c r="GY340" s="14">
        <f t="shared" si="150"/>
        <v>16</v>
      </c>
      <c r="GZ340" s="14" t="str">
        <f t="shared" si="151"/>
        <v>神器4-6</v>
      </c>
      <c r="HA340" s="14">
        <f t="shared" si="152"/>
        <v>10</v>
      </c>
    </row>
    <row r="341" spans="202:209" ht="16.5" x14ac:dyDescent="0.2">
      <c r="GT341" s="91">
        <v>335</v>
      </c>
      <c r="GU341" s="14">
        <f t="shared" si="148"/>
        <v>20</v>
      </c>
      <c r="GV341" s="14">
        <f t="shared" si="149"/>
        <v>1606024</v>
      </c>
      <c r="GW341" s="14" t="str">
        <f t="shared" si="144"/>
        <v>神器4-6 : 级</v>
      </c>
      <c r="GX341" s="14" t="s">
        <v>804</v>
      </c>
      <c r="GY341" s="14">
        <f t="shared" si="150"/>
        <v>17</v>
      </c>
      <c r="GZ341" s="14" t="str">
        <f t="shared" si="151"/>
        <v>神器4-6</v>
      </c>
      <c r="HA341" s="14">
        <f t="shared" si="152"/>
        <v>10</v>
      </c>
    </row>
    <row r="342" spans="202:209" ht="16.5" x14ac:dyDescent="0.2">
      <c r="GT342" s="91">
        <v>336</v>
      </c>
      <c r="GU342" s="14">
        <f t="shared" si="148"/>
        <v>20</v>
      </c>
      <c r="GV342" s="14">
        <f t="shared" si="149"/>
        <v>1606024</v>
      </c>
      <c r="GW342" s="14" t="str">
        <f t="shared" si="144"/>
        <v>神器4-6 : 级</v>
      </c>
      <c r="GX342" s="14" t="s">
        <v>804</v>
      </c>
      <c r="GY342" s="14">
        <f t="shared" si="150"/>
        <v>18</v>
      </c>
      <c r="GZ342" s="14" t="str">
        <f t="shared" si="151"/>
        <v>神器4-6</v>
      </c>
      <c r="HA342" s="14">
        <f t="shared" si="152"/>
        <v>10</v>
      </c>
    </row>
    <row r="343" spans="202:209" ht="16.5" x14ac:dyDescent="0.2">
      <c r="GT343" s="91">
        <v>337</v>
      </c>
      <c r="GU343" s="14">
        <f t="shared" si="148"/>
        <v>21</v>
      </c>
      <c r="GV343" s="14">
        <f t="shared" si="149"/>
        <v>1606027</v>
      </c>
      <c r="GW343" s="14" t="str">
        <f t="shared" si="144"/>
        <v>神器5-1 : 级</v>
      </c>
      <c r="GX343" s="14" t="s">
        <v>804</v>
      </c>
      <c r="GY343" s="14">
        <f t="shared" si="150"/>
        <v>1</v>
      </c>
      <c r="GZ343" s="14" t="str">
        <f t="shared" si="151"/>
        <v>神器5-1</v>
      </c>
      <c r="HA343" s="14">
        <f t="shared" si="152"/>
        <v>1</v>
      </c>
    </row>
    <row r="344" spans="202:209" ht="16.5" x14ac:dyDescent="0.2">
      <c r="GT344" s="91">
        <v>338</v>
      </c>
      <c r="GU344" s="14">
        <f t="shared" si="148"/>
        <v>21</v>
      </c>
      <c r="GV344" s="14">
        <f t="shared" si="149"/>
        <v>1606027</v>
      </c>
      <c r="GW344" s="14" t="str">
        <f t="shared" ref="GW344:GW407" si="153">INDEX($T$8:$T$49,GU344)&amp;" : "&amp;AR344&amp;"级"</f>
        <v>神器5-1 : 级</v>
      </c>
      <c r="GX344" s="14" t="s">
        <v>804</v>
      </c>
      <c r="GY344" s="14">
        <f t="shared" si="150"/>
        <v>2</v>
      </c>
      <c r="GZ344" s="14" t="str">
        <f t="shared" si="151"/>
        <v>神器5-1</v>
      </c>
      <c r="HA344" s="14">
        <f t="shared" si="152"/>
        <v>1</v>
      </c>
    </row>
    <row r="345" spans="202:209" ht="16.5" x14ac:dyDescent="0.2">
      <c r="GT345" s="91">
        <v>339</v>
      </c>
      <c r="GU345" s="14">
        <f t="shared" si="148"/>
        <v>21</v>
      </c>
      <c r="GV345" s="14">
        <f t="shared" si="149"/>
        <v>1606027</v>
      </c>
      <c r="GW345" s="14" t="str">
        <f t="shared" si="153"/>
        <v>神器5-1 : 级</v>
      </c>
      <c r="GX345" s="14" t="s">
        <v>804</v>
      </c>
      <c r="GY345" s="14">
        <f t="shared" si="150"/>
        <v>3</v>
      </c>
      <c r="GZ345" s="14" t="str">
        <f t="shared" si="151"/>
        <v>神器5-1</v>
      </c>
      <c r="HA345" s="14">
        <f t="shared" si="152"/>
        <v>1</v>
      </c>
    </row>
    <row r="346" spans="202:209" ht="16.5" x14ac:dyDescent="0.2">
      <c r="GT346" s="91">
        <v>340</v>
      </c>
      <c r="GU346" s="14">
        <f t="shared" si="148"/>
        <v>21</v>
      </c>
      <c r="GV346" s="14">
        <f t="shared" si="149"/>
        <v>1606027</v>
      </c>
      <c r="GW346" s="14" t="str">
        <f t="shared" si="153"/>
        <v>神器5-1 : 级</v>
      </c>
      <c r="GX346" s="14" t="s">
        <v>804</v>
      </c>
      <c r="GY346" s="14">
        <f t="shared" si="150"/>
        <v>4</v>
      </c>
      <c r="GZ346" s="14" t="str">
        <f t="shared" si="151"/>
        <v>神器5-1</v>
      </c>
      <c r="HA346" s="14">
        <f t="shared" si="152"/>
        <v>2</v>
      </c>
    </row>
    <row r="347" spans="202:209" ht="16.5" x14ac:dyDescent="0.2">
      <c r="GT347" s="91">
        <v>341</v>
      </c>
      <c r="GU347" s="14">
        <f t="shared" si="148"/>
        <v>21</v>
      </c>
      <c r="GV347" s="14">
        <f t="shared" si="149"/>
        <v>1606027</v>
      </c>
      <c r="GW347" s="14" t="str">
        <f t="shared" si="153"/>
        <v>神器5-1 : 级</v>
      </c>
      <c r="GX347" s="14" t="s">
        <v>804</v>
      </c>
      <c r="GY347" s="14">
        <f t="shared" si="150"/>
        <v>5</v>
      </c>
      <c r="GZ347" s="14" t="str">
        <f t="shared" si="151"/>
        <v>神器5-1</v>
      </c>
      <c r="HA347" s="14">
        <f t="shared" si="152"/>
        <v>2</v>
      </c>
    </row>
    <row r="348" spans="202:209" ht="16.5" x14ac:dyDescent="0.2">
      <c r="GT348" s="91">
        <v>342</v>
      </c>
      <c r="GU348" s="14">
        <f t="shared" si="148"/>
        <v>21</v>
      </c>
      <c r="GV348" s="14">
        <f t="shared" si="149"/>
        <v>1606027</v>
      </c>
      <c r="GW348" s="14" t="str">
        <f t="shared" si="153"/>
        <v>神器5-1 : 级</v>
      </c>
      <c r="GX348" s="14" t="s">
        <v>804</v>
      </c>
      <c r="GY348" s="14">
        <f t="shared" si="150"/>
        <v>6</v>
      </c>
      <c r="GZ348" s="14" t="str">
        <f t="shared" si="151"/>
        <v>神器5-1</v>
      </c>
      <c r="HA348" s="14">
        <f t="shared" si="152"/>
        <v>2</v>
      </c>
    </row>
    <row r="349" spans="202:209" ht="16.5" x14ac:dyDescent="0.2">
      <c r="GT349" s="91">
        <v>343</v>
      </c>
      <c r="GU349" s="14">
        <f t="shared" si="148"/>
        <v>21</v>
      </c>
      <c r="GV349" s="14">
        <f t="shared" si="149"/>
        <v>1606027</v>
      </c>
      <c r="GW349" s="14" t="str">
        <f t="shared" si="153"/>
        <v>神器5-1 : 级</v>
      </c>
      <c r="GX349" s="14" t="s">
        <v>804</v>
      </c>
      <c r="GY349" s="14">
        <f t="shared" si="150"/>
        <v>7</v>
      </c>
      <c r="GZ349" s="14" t="str">
        <f t="shared" si="151"/>
        <v>神器5-1</v>
      </c>
      <c r="HA349" s="14">
        <f t="shared" si="152"/>
        <v>3</v>
      </c>
    </row>
    <row r="350" spans="202:209" ht="16.5" x14ac:dyDescent="0.2">
      <c r="GT350" s="91">
        <v>344</v>
      </c>
      <c r="GU350" s="14">
        <f t="shared" si="148"/>
        <v>21</v>
      </c>
      <c r="GV350" s="14">
        <f t="shared" si="149"/>
        <v>1606027</v>
      </c>
      <c r="GW350" s="14" t="str">
        <f t="shared" si="153"/>
        <v>神器5-1 : 级</v>
      </c>
      <c r="GX350" s="14" t="s">
        <v>804</v>
      </c>
      <c r="GY350" s="14">
        <f t="shared" si="150"/>
        <v>8</v>
      </c>
      <c r="GZ350" s="14" t="str">
        <f t="shared" si="151"/>
        <v>神器5-1</v>
      </c>
      <c r="HA350" s="14">
        <f t="shared" si="152"/>
        <v>3</v>
      </c>
    </row>
    <row r="351" spans="202:209" ht="16.5" x14ac:dyDescent="0.2">
      <c r="GT351" s="91">
        <v>345</v>
      </c>
      <c r="GU351" s="14">
        <f t="shared" si="148"/>
        <v>21</v>
      </c>
      <c r="GV351" s="14">
        <f t="shared" si="149"/>
        <v>1606027</v>
      </c>
      <c r="GW351" s="14" t="str">
        <f t="shared" si="153"/>
        <v>神器5-1 : 级</v>
      </c>
      <c r="GX351" s="14" t="s">
        <v>804</v>
      </c>
      <c r="GY351" s="14">
        <f t="shared" si="150"/>
        <v>9</v>
      </c>
      <c r="GZ351" s="14" t="str">
        <f t="shared" si="151"/>
        <v>神器5-1</v>
      </c>
      <c r="HA351" s="14">
        <f t="shared" si="152"/>
        <v>3</v>
      </c>
    </row>
    <row r="352" spans="202:209" ht="16.5" x14ac:dyDescent="0.2">
      <c r="GT352" s="91">
        <v>346</v>
      </c>
      <c r="GU352" s="14">
        <f t="shared" si="148"/>
        <v>21</v>
      </c>
      <c r="GV352" s="14">
        <f t="shared" si="149"/>
        <v>1606027</v>
      </c>
      <c r="GW352" s="14" t="str">
        <f t="shared" si="153"/>
        <v>神器5-1 : 级</v>
      </c>
      <c r="GX352" s="14" t="s">
        <v>804</v>
      </c>
      <c r="GY352" s="14">
        <f t="shared" si="150"/>
        <v>10</v>
      </c>
      <c r="GZ352" s="14" t="str">
        <f t="shared" si="151"/>
        <v>神器5-1</v>
      </c>
      <c r="HA352" s="14">
        <f t="shared" si="152"/>
        <v>5</v>
      </c>
    </row>
    <row r="353" spans="202:209" ht="16.5" x14ac:dyDescent="0.2">
      <c r="GT353" s="91">
        <v>347</v>
      </c>
      <c r="GU353" s="14">
        <f t="shared" si="148"/>
        <v>21</v>
      </c>
      <c r="GV353" s="14">
        <f t="shared" si="149"/>
        <v>1606027</v>
      </c>
      <c r="GW353" s="14" t="str">
        <f t="shared" si="153"/>
        <v>神器5-1 : 级</v>
      </c>
      <c r="GX353" s="14" t="s">
        <v>804</v>
      </c>
      <c r="GY353" s="14">
        <f t="shared" si="150"/>
        <v>11</v>
      </c>
      <c r="GZ353" s="14" t="str">
        <f t="shared" si="151"/>
        <v>神器5-1</v>
      </c>
      <c r="HA353" s="14">
        <f t="shared" si="152"/>
        <v>5</v>
      </c>
    </row>
    <row r="354" spans="202:209" ht="16.5" x14ac:dyDescent="0.2">
      <c r="GT354" s="91">
        <v>348</v>
      </c>
      <c r="GU354" s="14">
        <f t="shared" si="148"/>
        <v>21</v>
      </c>
      <c r="GV354" s="14">
        <f t="shared" si="149"/>
        <v>1606027</v>
      </c>
      <c r="GW354" s="14" t="str">
        <f t="shared" si="153"/>
        <v>神器5-1 : 级</v>
      </c>
      <c r="GX354" s="14" t="s">
        <v>804</v>
      </c>
      <c r="GY354" s="14">
        <f t="shared" si="150"/>
        <v>12</v>
      </c>
      <c r="GZ354" s="14" t="str">
        <f t="shared" si="151"/>
        <v>神器5-1</v>
      </c>
      <c r="HA354" s="14">
        <f t="shared" si="152"/>
        <v>6</v>
      </c>
    </row>
    <row r="355" spans="202:209" ht="16.5" x14ac:dyDescent="0.2">
      <c r="GT355" s="91">
        <v>349</v>
      </c>
      <c r="GU355" s="14">
        <f t="shared" si="148"/>
        <v>21</v>
      </c>
      <c r="GV355" s="14">
        <f t="shared" si="149"/>
        <v>1606027</v>
      </c>
      <c r="GW355" s="14" t="str">
        <f t="shared" si="153"/>
        <v>神器5-1 : 级</v>
      </c>
      <c r="GX355" s="14" t="s">
        <v>804</v>
      </c>
      <c r="GY355" s="14">
        <f t="shared" si="150"/>
        <v>13</v>
      </c>
      <c r="GZ355" s="14" t="str">
        <f t="shared" si="151"/>
        <v>神器5-1</v>
      </c>
      <c r="HA355" s="14">
        <f t="shared" si="152"/>
        <v>7</v>
      </c>
    </row>
    <row r="356" spans="202:209" ht="16.5" x14ac:dyDescent="0.2">
      <c r="GT356" s="91">
        <v>350</v>
      </c>
      <c r="GU356" s="14">
        <f t="shared" si="148"/>
        <v>21</v>
      </c>
      <c r="GV356" s="14">
        <f t="shared" si="149"/>
        <v>1606027</v>
      </c>
      <c r="GW356" s="14" t="str">
        <f t="shared" si="153"/>
        <v>神器5-1 : 级</v>
      </c>
      <c r="GX356" s="14" t="s">
        <v>804</v>
      </c>
      <c r="GY356" s="14">
        <f t="shared" si="150"/>
        <v>14</v>
      </c>
      <c r="GZ356" s="14" t="str">
        <f t="shared" si="151"/>
        <v>神器5-1</v>
      </c>
      <c r="HA356" s="14">
        <f t="shared" si="152"/>
        <v>7</v>
      </c>
    </row>
    <row r="357" spans="202:209" ht="16.5" x14ac:dyDescent="0.2">
      <c r="GT357" s="91">
        <v>351</v>
      </c>
      <c r="GU357" s="14">
        <f t="shared" si="148"/>
        <v>21</v>
      </c>
      <c r="GV357" s="14">
        <f t="shared" si="149"/>
        <v>1606027</v>
      </c>
      <c r="GW357" s="14" t="str">
        <f t="shared" si="153"/>
        <v>神器5-1 : 级</v>
      </c>
      <c r="GX357" s="14" t="s">
        <v>804</v>
      </c>
      <c r="GY357" s="14">
        <f t="shared" si="150"/>
        <v>15</v>
      </c>
      <c r="GZ357" s="14" t="str">
        <f t="shared" si="151"/>
        <v>神器5-1</v>
      </c>
      <c r="HA357" s="14">
        <f t="shared" si="152"/>
        <v>7</v>
      </c>
    </row>
    <row r="358" spans="202:209" ht="16.5" x14ac:dyDescent="0.2">
      <c r="GT358" s="91">
        <v>352</v>
      </c>
      <c r="GU358" s="14">
        <f t="shared" si="148"/>
        <v>21</v>
      </c>
      <c r="GV358" s="14">
        <f t="shared" si="149"/>
        <v>1606027</v>
      </c>
      <c r="GW358" s="14" t="str">
        <f t="shared" si="153"/>
        <v>神器5-1 : 级</v>
      </c>
      <c r="GX358" s="14" t="s">
        <v>804</v>
      </c>
      <c r="GY358" s="14">
        <f t="shared" si="150"/>
        <v>16</v>
      </c>
      <c r="GZ358" s="14" t="str">
        <f t="shared" si="151"/>
        <v>神器5-1</v>
      </c>
      <c r="HA358" s="14">
        <f t="shared" si="152"/>
        <v>10</v>
      </c>
    </row>
    <row r="359" spans="202:209" ht="16.5" x14ac:dyDescent="0.2">
      <c r="GT359" s="91">
        <v>353</v>
      </c>
      <c r="GU359" s="14">
        <f t="shared" si="148"/>
        <v>21</v>
      </c>
      <c r="GV359" s="14">
        <f t="shared" si="149"/>
        <v>1606027</v>
      </c>
      <c r="GW359" s="14" t="str">
        <f t="shared" si="153"/>
        <v>神器5-1 : 级</v>
      </c>
      <c r="GX359" s="14" t="s">
        <v>804</v>
      </c>
      <c r="GY359" s="14">
        <f t="shared" si="150"/>
        <v>17</v>
      </c>
      <c r="GZ359" s="14" t="str">
        <f t="shared" si="151"/>
        <v>神器5-1</v>
      </c>
      <c r="HA359" s="14">
        <f t="shared" si="152"/>
        <v>10</v>
      </c>
    </row>
    <row r="360" spans="202:209" ht="16.5" x14ac:dyDescent="0.2">
      <c r="GT360" s="91">
        <v>354</v>
      </c>
      <c r="GU360" s="14">
        <f t="shared" si="148"/>
        <v>21</v>
      </c>
      <c r="GV360" s="14">
        <f t="shared" si="149"/>
        <v>1606027</v>
      </c>
      <c r="GW360" s="14" t="str">
        <f t="shared" si="153"/>
        <v>神器5-1 : 级</v>
      </c>
      <c r="GX360" s="14" t="s">
        <v>804</v>
      </c>
      <c r="GY360" s="14">
        <f t="shared" si="150"/>
        <v>18</v>
      </c>
      <c r="GZ360" s="14" t="str">
        <f t="shared" si="151"/>
        <v>神器5-1</v>
      </c>
      <c r="HA360" s="14">
        <f t="shared" si="152"/>
        <v>10</v>
      </c>
    </row>
    <row r="361" spans="202:209" ht="16.5" x14ac:dyDescent="0.2">
      <c r="GT361" s="91">
        <v>355</v>
      </c>
      <c r="GU361" s="14">
        <f t="shared" si="148"/>
        <v>22</v>
      </c>
      <c r="GV361" s="14">
        <f t="shared" si="149"/>
        <v>1606028</v>
      </c>
      <c r="GW361" s="14" t="str">
        <f t="shared" si="153"/>
        <v>神器5-2 : 级</v>
      </c>
      <c r="GX361" s="14" t="s">
        <v>804</v>
      </c>
      <c r="GY361" s="14">
        <f t="shared" si="150"/>
        <v>1</v>
      </c>
      <c r="GZ361" s="14" t="str">
        <f t="shared" si="151"/>
        <v>神器5-2</v>
      </c>
      <c r="HA361" s="14">
        <f t="shared" si="152"/>
        <v>1</v>
      </c>
    </row>
    <row r="362" spans="202:209" ht="16.5" x14ac:dyDescent="0.2">
      <c r="GT362" s="91">
        <v>356</v>
      </c>
      <c r="GU362" s="14">
        <f t="shared" si="148"/>
        <v>22</v>
      </c>
      <c r="GV362" s="14">
        <f t="shared" si="149"/>
        <v>1606028</v>
      </c>
      <c r="GW362" s="14" t="str">
        <f t="shared" si="153"/>
        <v>神器5-2 : 级</v>
      </c>
      <c r="GX362" s="14" t="s">
        <v>804</v>
      </c>
      <c r="GY362" s="14">
        <f t="shared" si="150"/>
        <v>2</v>
      </c>
      <c r="GZ362" s="14" t="str">
        <f t="shared" si="151"/>
        <v>神器5-2</v>
      </c>
      <c r="HA362" s="14">
        <f t="shared" si="152"/>
        <v>1</v>
      </c>
    </row>
    <row r="363" spans="202:209" ht="16.5" x14ac:dyDescent="0.2">
      <c r="GT363" s="91">
        <v>357</v>
      </c>
      <c r="GU363" s="14">
        <f t="shared" si="148"/>
        <v>22</v>
      </c>
      <c r="GV363" s="14">
        <f t="shared" si="149"/>
        <v>1606028</v>
      </c>
      <c r="GW363" s="14" t="str">
        <f t="shared" si="153"/>
        <v>神器5-2 : 级</v>
      </c>
      <c r="GX363" s="14" t="s">
        <v>804</v>
      </c>
      <c r="GY363" s="14">
        <f t="shared" si="150"/>
        <v>3</v>
      </c>
      <c r="GZ363" s="14" t="str">
        <f t="shared" si="151"/>
        <v>神器5-2</v>
      </c>
      <c r="HA363" s="14">
        <f t="shared" si="152"/>
        <v>1</v>
      </c>
    </row>
    <row r="364" spans="202:209" ht="16.5" x14ac:dyDescent="0.2">
      <c r="GT364" s="91">
        <v>358</v>
      </c>
      <c r="GU364" s="14">
        <f t="shared" si="148"/>
        <v>22</v>
      </c>
      <c r="GV364" s="14">
        <f t="shared" si="149"/>
        <v>1606028</v>
      </c>
      <c r="GW364" s="14" t="str">
        <f t="shared" si="153"/>
        <v>神器5-2 : 级</v>
      </c>
      <c r="GX364" s="14" t="s">
        <v>804</v>
      </c>
      <c r="GY364" s="14">
        <f t="shared" si="150"/>
        <v>4</v>
      </c>
      <c r="GZ364" s="14" t="str">
        <f t="shared" si="151"/>
        <v>神器5-2</v>
      </c>
      <c r="HA364" s="14">
        <f t="shared" si="152"/>
        <v>2</v>
      </c>
    </row>
    <row r="365" spans="202:209" ht="16.5" x14ac:dyDescent="0.2">
      <c r="GT365" s="91">
        <v>359</v>
      </c>
      <c r="GU365" s="14">
        <f t="shared" si="148"/>
        <v>22</v>
      </c>
      <c r="GV365" s="14">
        <f t="shared" si="149"/>
        <v>1606028</v>
      </c>
      <c r="GW365" s="14" t="str">
        <f t="shared" si="153"/>
        <v>神器5-2 : 级</v>
      </c>
      <c r="GX365" s="14" t="s">
        <v>804</v>
      </c>
      <c r="GY365" s="14">
        <f t="shared" si="150"/>
        <v>5</v>
      </c>
      <c r="GZ365" s="14" t="str">
        <f t="shared" si="151"/>
        <v>神器5-2</v>
      </c>
      <c r="HA365" s="14">
        <f t="shared" si="152"/>
        <v>2</v>
      </c>
    </row>
    <row r="366" spans="202:209" ht="16.5" x14ac:dyDescent="0.2">
      <c r="GT366" s="91">
        <v>360</v>
      </c>
      <c r="GU366" s="14">
        <f t="shared" si="148"/>
        <v>22</v>
      </c>
      <c r="GV366" s="14">
        <f t="shared" si="149"/>
        <v>1606028</v>
      </c>
      <c r="GW366" s="14" t="str">
        <f t="shared" si="153"/>
        <v>神器5-2 : 级</v>
      </c>
      <c r="GX366" s="14" t="s">
        <v>804</v>
      </c>
      <c r="GY366" s="14">
        <f t="shared" si="150"/>
        <v>6</v>
      </c>
      <c r="GZ366" s="14" t="str">
        <f t="shared" si="151"/>
        <v>神器5-2</v>
      </c>
      <c r="HA366" s="14">
        <f t="shared" si="152"/>
        <v>2</v>
      </c>
    </row>
    <row r="367" spans="202:209" ht="16.5" x14ac:dyDescent="0.2">
      <c r="GT367" s="91">
        <v>361</v>
      </c>
      <c r="GU367" s="14">
        <f t="shared" si="148"/>
        <v>22</v>
      </c>
      <c r="GV367" s="14">
        <f t="shared" si="149"/>
        <v>1606028</v>
      </c>
      <c r="GW367" s="14" t="str">
        <f t="shared" si="153"/>
        <v>神器5-2 : 级</v>
      </c>
      <c r="GX367" s="14" t="s">
        <v>804</v>
      </c>
      <c r="GY367" s="14">
        <f t="shared" si="150"/>
        <v>7</v>
      </c>
      <c r="GZ367" s="14" t="str">
        <f t="shared" si="151"/>
        <v>神器5-2</v>
      </c>
      <c r="HA367" s="14">
        <f t="shared" si="152"/>
        <v>3</v>
      </c>
    </row>
    <row r="368" spans="202:209" ht="16.5" x14ac:dyDescent="0.2">
      <c r="GT368" s="91">
        <v>362</v>
      </c>
      <c r="GU368" s="14">
        <f t="shared" si="148"/>
        <v>22</v>
      </c>
      <c r="GV368" s="14">
        <f t="shared" si="149"/>
        <v>1606028</v>
      </c>
      <c r="GW368" s="14" t="str">
        <f t="shared" si="153"/>
        <v>神器5-2 : 级</v>
      </c>
      <c r="GX368" s="14" t="s">
        <v>804</v>
      </c>
      <c r="GY368" s="14">
        <f t="shared" si="150"/>
        <v>8</v>
      </c>
      <c r="GZ368" s="14" t="str">
        <f t="shared" si="151"/>
        <v>神器5-2</v>
      </c>
      <c r="HA368" s="14">
        <f t="shared" si="152"/>
        <v>3</v>
      </c>
    </row>
    <row r="369" spans="202:209" ht="16.5" x14ac:dyDescent="0.2">
      <c r="GT369" s="91">
        <v>363</v>
      </c>
      <c r="GU369" s="14">
        <f t="shared" si="148"/>
        <v>22</v>
      </c>
      <c r="GV369" s="14">
        <f t="shared" si="149"/>
        <v>1606028</v>
      </c>
      <c r="GW369" s="14" t="str">
        <f t="shared" si="153"/>
        <v>神器5-2 : 级</v>
      </c>
      <c r="GX369" s="14" t="s">
        <v>804</v>
      </c>
      <c r="GY369" s="14">
        <f t="shared" si="150"/>
        <v>9</v>
      </c>
      <c r="GZ369" s="14" t="str">
        <f t="shared" si="151"/>
        <v>神器5-2</v>
      </c>
      <c r="HA369" s="14">
        <f t="shared" si="152"/>
        <v>3</v>
      </c>
    </row>
    <row r="370" spans="202:209" ht="16.5" x14ac:dyDescent="0.2">
      <c r="GT370" s="91">
        <v>364</v>
      </c>
      <c r="GU370" s="14">
        <f t="shared" si="148"/>
        <v>22</v>
      </c>
      <c r="GV370" s="14">
        <f t="shared" si="149"/>
        <v>1606028</v>
      </c>
      <c r="GW370" s="14" t="str">
        <f t="shared" si="153"/>
        <v>神器5-2 : 级</v>
      </c>
      <c r="GX370" s="14" t="s">
        <v>804</v>
      </c>
      <c r="GY370" s="14">
        <f t="shared" si="150"/>
        <v>10</v>
      </c>
      <c r="GZ370" s="14" t="str">
        <f t="shared" si="151"/>
        <v>神器5-2</v>
      </c>
      <c r="HA370" s="14">
        <f t="shared" si="152"/>
        <v>5</v>
      </c>
    </row>
    <row r="371" spans="202:209" ht="16.5" x14ac:dyDescent="0.2">
      <c r="GT371" s="91">
        <v>365</v>
      </c>
      <c r="GU371" s="14">
        <f t="shared" si="148"/>
        <v>22</v>
      </c>
      <c r="GV371" s="14">
        <f t="shared" si="149"/>
        <v>1606028</v>
      </c>
      <c r="GW371" s="14" t="str">
        <f t="shared" si="153"/>
        <v>神器5-2 : 级</v>
      </c>
      <c r="GX371" s="14" t="s">
        <v>804</v>
      </c>
      <c r="GY371" s="14">
        <f t="shared" si="150"/>
        <v>11</v>
      </c>
      <c r="GZ371" s="14" t="str">
        <f t="shared" si="151"/>
        <v>神器5-2</v>
      </c>
      <c r="HA371" s="14">
        <f t="shared" si="152"/>
        <v>5</v>
      </c>
    </row>
    <row r="372" spans="202:209" ht="16.5" x14ac:dyDescent="0.2">
      <c r="GT372" s="91">
        <v>366</v>
      </c>
      <c r="GU372" s="14">
        <f t="shared" si="148"/>
        <v>22</v>
      </c>
      <c r="GV372" s="14">
        <f t="shared" si="149"/>
        <v>1606028</v>
      </c>
      <c r="GW372" s="14" t="str">
        <f t="shared" si="153"/>
        <v>神器5-2 : 级</v>
      </c>
      <c r="GX372" s="14" t="s">
        <v>804</v>
      </c>
      <c r="GY372" s="14">
        <f t="shared" si="150"/>
        <v>12</v>
      </c>
      <c r="GZ372" s="14" t="str">
        <f t="shared" si="151"/>
        <v>神器5-2</v>
      </c>
      <c r="HA372" s="14">
        <f t="shared" si="152"/>
        <v>6</v>
      </c>
    </row>
    <row r="373" spans="202:209" ht="16.5" x14ac:dyDescent="0.2">
      <c r="GT373" s="91">
        <v>367</v>
      </c>
      <c r="GU373" s="14">
        <f t="shared" si="148"/>
        <v>22</v>
      </c>
      <c r="GV373" s="14">
        <f t="shared" si="149"/>
        <v>1606028</v>
      </c>
      <c r="GW373" s="14" t="str">
        <f t="shared" si="153"/>
        <v>神器5-2 : 级</v>
      </c>
      <c r="GX373" s="14" t="s">
        <v>804</v>
      </c>
      <c r="GY373" s="14">
        <f t="shared" si="150"/>
        <v>13</v>
      </c>
      <c r="GZ373" s="14" t="str">
        <f t="shared" si="151"/>
        <v>神器5-2</v>
      </c>
      <c r="HA373" s="14">
        <f t="shared" si="152"/>
        <v>7</v>
      </c>
    </row>
    <row r="374" spans="202:209" ht="16.5" x14ac:dyDescent="0.2">
      <c r="GT374" s="91">
        <v>368</v>
      </c>
      <c r="GU374" s="14">
        <f t="shared" si="148"/>
        <v>22</v>
      </c>
      <c r="GV374" s="14">
        <f t="shared" si="149"/>
        <v>1606028</v>
      </c>
      <c r="GW374" s="14" t="str">
        <f t="shared" si="153"/>
        <v>神器5-2 : 级</v>
      </c>
      <c r="GX374" s="14" t="s">
        <v>804</v>
      </c>
      <c r="GY374" s="14">
        <f t="shared" si="150"/>
        <v>14</v>
      </c>
      <c r="GZ374" s="14" t="str">
        <f t="shared" si="151"/>
        <v>神器5-2</v>
      </c>
      <c r="HA374" s="14">
        <f t="shared" si="152"/>
        <v>7</v>
      </c>
    </row>
    <row r="375" spans="202:209" ht="16.5" x14ac:dyDescent="0.2">
      <c r="GT375" s="91">
        <v>369</v>
      </c>
      <c r="GU375" s="14">
        <f t="shared" si="148"/>
        <v>22</v>
      </c>
      <c r="GV375" s="14">
        <f t="shared" si="149"/>
        <v>1606028</v>
      </c>
      <c r="GW375" s="14" t="str">
        <f t="shared" si="153"/>
        <v>神器5-2 : 级</v>
      </c>
      <c r="GX375" s="14" t="s">
        <v>804</v>
      </c>
      <c r="GY375" s="14">
        <f t="shared" si="150"/>
        <v>15</v>
      </c>
      <c r="GZ375" s="14" t="str">
        <f t="shared" si="151"/>
        <v>神器5-2</v>
      </c>
      <c r="HA375" s="14">
        <f t="shared" si="152"/>
        <v>7</v>
      </c>
    </row>
    <row r="376" spans="202:209" ht="16.5" x14ac:dyDescent="0.2">
      <c r="GT376" s="91">
        <v>370</v>
      </c>
      <c r="GU376" s="14">
        <f t="shared" si="148"/>
        <v>22</v>
      </c>
      <c r="GV376" s="14">
        <f t="shared" si="149"/>
        <v>1606028</v>
      </c>
      <c r="GW376" s="14" t="str">
        <f t="shared" si="153"/>
        <v>神器5-2 : 级</v>
      </c>
      <c r="GX376" s="14" t="s">
        <v>804</v>
      </c>
      <c r="GY376" s="14">
        <f t="shared" si="150"/>
        <v>16</v>
      </c>
      <c r="GZ376" s="14" t="str">
        <f t="shared" si="151"/>
        <v>神器5-2</v>
      </c>
      <c r="HA376" s="14">
        <f t="shared" si="152"/>
        <v>10</v>
      </c>
    </row>
    <row r="377" spans="202:209" ht="16.5" x14ac:dyDescent="0.2">
      <c r="GT377" s="91">
        <v>371</v>
      </c>
      <c r="GU377" s="14">
        <f t="shared" si="148"/>
        <v>22</v>
      </c>
      <c r="GV377" s="14">
        <f t="shared" si="149"/>
        <v>1606028</v>
      </c>
      <c r="GW377" s="14" t="str">
        <f t="shared" si="153"/>
        <v>神器5-2 : 级</v>
      </c>
      <c r="GX377" s="14" t="s">
        <v>804</v>
      </c>
      <c r="GY377" s="14">
        <f t="shared" si="150"/>
        <v>17</v>
      </c>
      <c r="GZ377" s="14" t="str">
        <f t="shared" si="151"/>
        <v>神器5-2</v>
      </c>
      <c r="HA377" s="14">
        <f t="shared" si="152"/>
        <v>10</v>
      </c>
    </row>
    <row r="378" spans="202:209" ht="16.5" x14ac:dyDescent="0.2">
      <c r="GT378" s="91">
        <v>372</v>
      </c>
      <c r="GU378" s="14">
        <f t="shared" si="148"/>
        <v>22</v>
      </c>
      <c r="GV378" s="14">
        <f t="shared" si="149"/>
        <v>1606028</v>
      </c>
      <c r="GW378" s="14" t="str">
        <f t="shared" si="153"/>
        <v>神器5-2 : 级</v>
      </c>
      <c r="GX378" s="14" t="s">
        <v>804</v>
      </c>
      <c r="GY378" s="14">
        <f t="shared" si="150"/>
        <v>18</v>
      </c>
      <c r="GZ378" s="14" t="str">
        <f t="shared" si="151"/>
        <v>神器5-2</v>
      </c>
      <c r="HA378" s="14">
        <f t="shared" si="152"/>
        <v>10</v>
      </c>
    </row>
    <row r="379" spans="202:209" ht="16.5" x14ac:dyDescent="0.2">
      <c r="GT379" s="91">
        <v>373</v>
      </c>
      <c r="GU379" s="14">
        <f t="shared" si="148"/>
        <v>23</v>
      </c>
      <c r="GV379" s="14">
        <f t="shared" si="149"/>
        <v>1606029</v>
      </c>
      <c r="GW379" s="14" t="str">
        <f t="shared" si="153"/>
        <v>神器5-3 : 级</v>
      </c>
      <c r="GX379" s="14" t="s">
        <v>804</v>
      </c>
      <c r="GY379" s="14">
        <f t="shared" si="150"/>
        <v>1</v>
      </c>
      <c r="GZ379" s="14" t="str">
        <f t="shared" si="151"/>
        <v>神器5-3</v>
      </c>
      <c r="HA379" s="14">
        <f t="shared" si="152"/>
        <v>1</v>
      </c>
    </row>
    <row r="380" spans="202:209" ht="16.5" x14ac:dyDescent="0.2">
      <c r="GT380" s="91">
        <v>374</v>
      </c>
      <c r="GU380" s="14">
        <f t="shared" si="148"/>
        <v>23</v>
      </c>
      <c r="GV380" s="14">
        <f t="shared" si="149"/>
        <v>1606029</v>
      </c>
      <c r="GW380" s="14" t="str">
        <f t="shared" si="153"/>
        <v>神器5-3 : 级</v>
      </c>
      <c r="GX380" s="14" t="s">
        <v>804</v>
      </c>
      <c r="GY380" s="14">
        <f t="shared" si="150"/>
        <v>2</v>
      </c>
      <c r="GZ380" s="14" t="str">
        <f t="shared" si="151"/>
        <v>神器5-3</v>
      </c>
      <c r="HA380" s="14">
        <f t="shared" si="152"/>
        <v>1</v>
      </c>
    </row>
    <row r="381" spans="202:209" ht="16.5" x14ac:dyDescent="0.2">
      <c r="GT381" s="91">
        <v>375</v>
      </c>
      <c r="GU381" s="14">
        <f t="shared" si="148"/>
        <v>23</v>
      </c>
      <c r="GV381" s="14">
        <f t="shared" si="149"/>
        <v>1606029</v>
      </c>
      <c r="GW381" s="14" t="str">
        <f t="shared" si="153"/>
        <v>神器5-3 : 级</v>
      </c>
      <c r="GX381" s="14" t="s">
        <v>804</v>
      </c>
      <c r="GY381" s="14">
        <f t="shared" si="150"/>
        <v>3</v>
      </c>
      <c r="GZ381" s="14" t="str">
        <f t="shared" si="151"/>
        <v>神器5-3</v>
      </c>
      <c r="HA381" s="14">
        <f t="shared" si="152"/>
        <v>1</v>
      </c>
    </row>
    <row r="382" spans="202:209" ht="16.5" x14ac:dyDescent="0.2">
      <c r="GT382" s="91">
        <v>376</v>
      </c>
      <c r="GU382" s="14">
        <f t="shared" si="148"/>
        <v>23</v>
      </c>
      <c r="GV382" s="14">
        <f t="shared" si="149"/>
        <v>1606029</v>
      </c>
      <c r="GW382" s="14" t="str">
        <f t="shared" si="153"/>
        <v>神器5-3 : 级</v>
      </c>
      <c r="GX382" s="14" t="s">
        <v>804</v>
      </c>
      <c r="GY382" s="14">
        <f t="shared" si="150"/>
        <v>4</v>
      </c>
      <c r="GZ382" s="14" t="str">
        <f t="shared" si="151"/>
        <v>神器5-3</v>
      </c>
      <c r="HA382" s="14">
        <f t="shared" si="152"/>
        <v>2</v>
      </c>
    </row>
    <row r="383" spans="202:209" ht="16.5" x14ac:dyDescent="0.2">
      <c r="GT383" s="91">
        <v>377</v>
      </c>
      <c r="GU383" s="14">
        <f t="shared" si="148"/>
        <v>23</v>
      </c>
      <c r="GV383" s="14">
        <f t="shared" si="149"/>
        <v>1606029</v>
      </c>
      <c r="GW383" s="14" t="str">
        <f t="shared" si="153"/>
        <v>神器5-3 : 级</v>
      </c>
      <c r="GX383" s="14" t="s">
        <v>804</v>
      </c>
      <c r="GY383" s="14">
        <f t="shared" si="150"/>
        <v>5</v>
      </c>
      <c r="GZ383" s="14" t="str">
        <f t="shared" si="151"/>
        <v>神器5-3</v>
      </c>
      <c r="HA383" s="14">
        <f t="shared" si="152"/>
        <v>2</v>
      </c>
    </row>
    <row r="384" spans="202:209" ht="16.5" x14ac:dyDescent="0.2">
      <c r="GT384" s="91">
        <v>378</v>
      </c>
      <c r="GU384" s="14">
        <f t="shared" si="148"/>
        <v>23</v>
      </c>
      <c r="GV384" s="14">
        <f t="shared" si="149"/>
        <v>1606029</v>
      </c>
      <c r="GW384" s="14" t="str">
        <f t="shared" si="153"/>
        <v>神器5-3 : 级</v>
      </c>
      <c r="GX384" s="14" t="s">
        <v>804</v>
      </c>
      <c r="GY384" s="14">
        <f t="shared" si="150"/>
        <v>6</v>
      </c>
      <c r="GZ384" s="14" t="str">
        <f t="shared" si="151"/>
        <v>神器5-3</v>
      </c>
      <c r="HA384" s="14">
        <f t="shared" si="152"/>
        <v>2</v>
      </c>
    </row>
    <row r="385" spans="202:209" ht="16.5" x14ac:dyDescent="0.2">
      <c r="GT385" s="91">
        <v>379</v>
      </c>
      <c r="GU385" s="14">
        <f t="shared" si="148"/>
        <v>23</v>
      </c>
      <c r="GV385" s="14">
        <f t="shared" si="149"/>
        <v>1606029</v>
      </c>
      <c r="GW385" s="14" t="str">
        <f t="shared" si="153"/>
        <v>神器5-3 : 级</v>
      </c>
      <c r="GX385" s="14" t="s">
        <v>804</v>
      </c>
      <c r="GY385" s="14">
        <f t="shared" si="150"/>
        <v>7</v>
      </c>
      <c r="GZ385" s="14" t="str">
        <f t="shared" si="151"/>
        <v>神器5-3</v>
      </c>
      <c r="HA385" s="14">
        <f t="shared" si="152"/>
        <v>3</v>
      </c>
    </row>
    <row r="386" spans="202:209" ht="16.5" x14ac:dyDescent="0.2">
      <c r="GT386" s="91">
        <v>380</v>
      </c>
      <c r="GU386" s="14">
        <f t="shared" si="148"/>
        <v>23</v>
      </c>
      <c r="GV386" s="14">
        <f t="shared" si="149"/>
        <v>1606029</v>
      </c>
      <c r="GW386" s="14" t="str">
        <f t="shared" si="153"/>
        <v>神器5-3 : 级</v>
      </c>
      <c r="GX386" s="14" t="s">
        <v>804</v>
      </c>
      <c r="GY386" s="14">
        <f t="shared" si="150"/>
        <v>8</v>
      </c>
      <c r="GZ386" s="14" t="str">
        <f t="shared" si="151"/>
        <v>神器5-3</v>
      </c>
      <c r="HA386" s="14">
        <f t="shared" si="152"/>
        <v>3</v>
      </c>
    </row>
    <row r="387" spans="202:209" ht="16.5" x14ac:dyDescent="0.2">
      <c r="GT387" s="91">
        <v>381</v>
      </c>
      <c r="GU387" s="14">
        <f t="shared" si="148"/>
        <v>23</v>
      </c>
      <c r="GV387" s="14">
        <f t="shared" si="149"/>
        <v>1606029</v>
      </c>
      <c r="GW387" s="14" t="str">
        <f t="shared" si="153"/>
        <v>神器5-3 : 级</v>
      </c>
      <c r="GX387" s="14" t="s">
        <v>804</v>
      </c>
      <c r="GY387" s="14">
        <f t="shared" si="150"/>
        <v>9</v>
      </c>
      <c r="GZ387" s="14" t="str">
        <f t="shared" si="151"/>
        <v>神器5-3</v>
      </c>
      <c r="HA387" s="14">
        <f t="shared" si="152"/>
        <v>3</v>
      </c>
    </row>
    <row r="388" spans="202:209" ht="16.5" x14ac:dyDescent="0.2">
      <c r="GT388" s="91">
        <v>382</v>
      </c>
      <c r="GU388" s="14">
        <f t="shared" si="148"/>
        <v>23</v>
      </c>
      <c r="GV388" s="14">
        <f t="shared" si="149"/>
        <v>1606029</v>
      </c>
      <c r="GW388" s="14" t="str">
        <f t="shared" si="153"/>
        <v>神器5-3 : 级</v>
      </c>
      <c r="GX388" s="14" t="s">
        <v>804</v>
      </c>
      <c r="GY388" s="14">
        <f t="shared" si="150"/>
        <v>10</v>
      </c>
      <c r="GZ388" s="14" t="str">
        <f t="shared" si="151"/>
        <v>神器5-3</v>
      </c>
      <c r="HA388" s="14">
        <f t="shared" si="152"/>
        <v>5</v>
      </c>
    </row>
    <row r="389" spans="202:209" ht="16.5" x14ac:dyDescent="0.2">
      <c r="GT389" s="91">
        <v>383</v>
      </c>
      <c r="GU389" s="14">
        <f t="shared" si="148"/>
        <v>23</v>
      </c>
      <c r="GV389" s="14">
        <f t="shared" si="149"/>
        <v>1606029</v>
      </c>
      <c r="GW389" s="14" t="str">
        <f t="shared" si="153"/>
        <v>神器5-3 : 级</v>
      </c>
      <c r="GX389" s="14" t="s">
        <v>804</v>
      </c>
      <c r="GY389" s="14">
        <f t="shared" si="150"/>
        <v>11</v>
      </c>
      <c r="GZ389" s="14" t="str">
        <f t="shared" si="151"/>
        <v>神器5-3</v>
      </c>
      <c r="HA389" s="14">
        <f t="shared" si="152"/>
        <v>5</v>
      </c>
    </row>
    <row r="390" spans="202:209" ht="16.5" x14ac:dyDescent="0.2">
      <c r="GT390" s="91">
        <v>384</v>
      </c>
      <c r="GU390" s="14">
        <f t="shared" si="148"/>
        <v>23</v>
      </c>
      <c r="GV390" s="14">
        <f t="shared" si="149"/>
        <v>1606029</v>
      </c>
      <c r="GW390" s="14" t="str">
        <f t="shared" si="153"/>
        <v>神器5-3 : 级</v>
      </c>
      <c r="GX390" s="14" t="s">
        <v>804</v>
      </c>
      <c r="GY390" s="14">
        <f t="shared" si="150"/>
        <v>12</v>
      </c>
      <c r="GZ390" s="14" t="str">
        <f t="shared" si="151"/>
        <v>神器5-3</v>
      </c>
      <c r="HA390" s="14">
        <f t="shared" si="152"/>
        <v>6</v>
      </c>
    </row>
    <row r="391" spans="202:209" ht="16.5" x14ac:dyDescent="0.2">
      <c r="GT391" s="91">
        <v>385</v>
      </c>
      <c r="GU391" s="14">
        <f t="shared" si="148"/>
        <v>23</v>
      </c>
      <c r="GV391" s="14">
        <f t="shared" si="149"/>
        <v>1606029</v>
      </c>
      <c r="GW391" s="14" t="str">
        <f t="shared" si="153"/>
        <v>神器5-3 : 级</v>
      </c>
      <c r="GX391" s="14" t="s">
        <v>804</v>
      </c>
      <c r="GY391" s="14">
        <f t="shared" si="150"/>
        <v>13</v>
      </c>
      <c r="GZ391" s="14" t="str">
        <f t="shared" si="151"/>
        <v>神器5-3</v>
      </c>
      <c r="HA391" s="14">
        <f t="shared" si="152"/>
        <v>7</v>
      </c>
    </row>
    <row r="392" spans="202:209" ht="16.5" x14ac:dyDescent="0.2">
      <c r="GT392" s="91">
        <v>386</v>
      </c>
      <c r="GU392" s="14">
        <f t="shared" ref="GU392:GU455" si="154">MATCH(GT392-1,$R$7:$R$49,1)</f>
        <v>23</v>
      </c>
      <c r="GV392" s="14">
        <f t="shared" ref="GV392:GV455" si="155">INDEX($S$8:$S$49,GU392)</f>
        <v>1606029</v>
      </c>
      <c r="GW392" s="14" t="str">
        <f t="shared" si="153"/>
        <v>神器5-3 : 级</v>
      </c>
      <c r="GX392" s="14" t="s">
        <v>804</v>
      </c>
      <c r="GY392" s="14">
        <f t="shared" ref="GY392:GY455" si="156">GT392-INDEX($R$7:$R$49,GU392)</f>
        <v>14</v>
      </c>
      <c r="GZ392" s="14" t="str">
        <f t="shared" ref="GZ392:GZ455" si="157">INDEX($T$8:$T$49,GU392)</f>
        <v>神器5-3</v>
      </c>
      <c r="HA392" s="14">
        <f t="shared" ref="HA392:HA455" si="158">INDEX($K$8:$K$28,GY392)</f>
        <v>7</v>
      </c>
    </row>
    <row r="393" spans="202:209" ht="16.5" x14ac:dyDescent="0.2">
      <c r="GT393" s="91">
        <v>387</v>
      </c>
      <c r="GU393" s="14">
        <f t="shared" si="154"/>
        <v>23</v>
      </c>
      <c r="GV393" s="14">
        <f t="shared" si="155"/>
        <v>1606029</v>
      </c>
      <c r="GW393" s="14" t="str">
        <f t="shared" si="153"/>
        <v>神器5-3 : 级</v>
      </c>
      <c r="GX393" s="14" t="s">
        <v>804</v>
      </c>
      <c r="GY393" s="14">
        <f t="shared" si="156"/>
        <v>15</v>
      </c>
      <c r="GZ393" s="14" t="str">
        <f t="shared" si="157"/>
        <v>神器5-3</v>
      </c>
      <c r="HA393" s="14">
        <f t="shared" si="158"/>
        <v>7</v>
      </c>
    </row>
    <row r="394" spans="202:209" ht="16.5" x14ac:dyDescent="0.2">
      <c r="GT394" s="91">
        <v>388</v>
      </c>
      <c r="GU394" s="14">
        <f t="shared" si="154"/>
        <v>23</v>
      </c>
      <c r="GV394" s="14">
        <f t="shared" si="155"/>
        <v>1606029</v>
      </c>
      <c r="GW394" s="14" t="str">
        <f t="shared" si="153"/>
        <v>神器5-3 : 级</v>
      </c>
      <c r="GX394" s="14" t="s">
        <v>804</v>
      </c>
      <c r="GY394" s="14">
        <f t="shared" si="156"/>
        <v>16</v>
      </c>
      <c r="GZ394" s="14" t="str">
        <f t="shared" si="157"/>
        <v>神器5-3</v>
      </c>
      <c r="HA394" s="14">
        <f t="shared" si="158"/>
        <v>10</v>
      </c>
    </row>
    <row r="395" spans="202:209" ht="16.5" x14ac:dyDescent="0.2">
      <c r="GT395" s="91">
        <v>389</v>
      </c>
      <c r="GU395" s="14">
        <f t="shared" si="154"/>
        <v>23</v>
      </c>
      <c r="GV395" s="14">
        <f t="shared" si="155"/>
        <v>1606029</v>
      </c>
      <c r="GW395" s="14" t="str">
        <f t="shared" si="153"/>
        <v>神器5-3 : 级</v>
      </c>
      <c r="GX395" s="14" t="s">
        <v>804</v>
      </c>
      <c r="GY395" s="14">
        <f t="shared" si="156"/>
        <v>17</v>
      </c>
      <c r="GZ395" s="14" t="str">
        <f t="shared" si="157"/>
        <v>神器5-3</v>
      </c>
      <c r="HA395" s="14">
        <f t="shared" si="158"/>
        <v>10</v>
      </c>
    </row>
    <row r="396" spans="202:209" ht="16.5" x14ac:dyDescent="0.2">
      <c r="GT396" s="91">
        <v>390</v>
      </c>
      <c r="GU396" s="14">
        <f t="shared" si="154"/>
        <v>23</v>
      </c>
      <c r="GV396" s="14">
        <f t="shared" si="155"/>
        <v>1606029</v>
      </c>
      <c r="GW396" s="14" t="str">
        <f t="shared" si="153"/>
        <v>神器5-3 : 级</v>
      </c>
      <c r="GX396" s="14" t="s">
        <v>804</v>
      </c>
      <c r="GY396" s="14">
        <f t="shared" si="156"/>
        <v>18</v>
      </c>
      <c r="GZ396" s="14" t="str">
        <f t="shared" si="157"/>
        <v>神器5-3</v>
      </c>
      <c r="HA396" s="14">
        <f t="shared" si="158"/>
        <v>10</v>
      </c>
    </row>
    <row r="397" spans="202:209" ht="16.5" x14ac:dyDescent="0.2">
      <c r="GT397" s="91">
        <v>391</v>
      </c>
      <c r="GU397" s="14">
        <f t="shared" si="154"/>
        <v>24</v>
      </c>
      <c r="GV397" s="14">
        <f t="shared" si="155"/>
        <v>1606030</v>
      </c>
      <c r="GW397" s="14" t="str">
        <f t="shared" si="153"/>
        <v>神器5-4 : 级</v>
      </c>
      <c r="GX397" s="14" t="s">
        <v>804</v>
      </c>
      <c r="GY397" s="14">
        <f t="shared" si="156"/>
        <v>1</v>
      </c>
      <c r="GZ397" s="14" t="str">
        <f t="shared" si="157"/>
        <v>神器5-4</v>
      </c>
      <c r="HA397" s="14">
        <f t="shared" si="158"/>
        <v>1</v>
      </c>
    </row>
    <row r="398" spans="202:209" ht="16.5" x14ac:dyDescent="0.2">
      <c r="GT398" s="91">
        <v>392</v>
      </c>
      <c r="GU398" s="14">
        <f t="shared" si="154"/>
        <v>24</v>
      </c>
      <c r="GV398" s="14">
        <f t="shared" si="155"/>
        <v>1606030</v>
      </c>
      <c r="GW398" s="14" t="str">
        <f t="shared" si="153"/>
        <v>神器5-4 : 级</v>
      </c>
      <c r="GX398" s="14" t="s">
        <v>804</v>
      </c>
      <c r="GY398" s="14">
        <f t="shared" si="156"/>
        <v>2</v>
      </c>
      <c r="GZ398" s="14" t="str">
        <f t="shared" si="157"/>
        <v>神器5-4</v>
      </c>
      <c r="HA398" s="14">
        <f t="shared" si="158"/>
        <v>1</v>
      </c>
    </row>
    <row r="399" spans="202:209" ht="16.5" x14ac:dyDescent="0.2">
      <c r="GT399" s="91">
        <v>393</v>
      </c>
      <c r="GU399" s="14">
        <f t="shared" si="154"/>
        <v>24</v>
      </c>
      <c r="GV399" s="14">
        <f t="shared" si="155"/>
        <v>1606030</v>
      </c>
      <c r="GW399" s="14" t="str">
        <f t="shared" si="153"/>
        <v>神器5-4 : 级</v>
      </c>
      <c r="GX399" s="14" t="s">
        <v>804</v>
      </c>
      <c r="GY399" s="14">
        <f t="shared" si="156"/>
        <v>3</v>
      </c>
      <c r="GZ399" s="14" t="str">
        <f t="shared" si="157"/>
        <v>神器5-4</v>
      </c>
      <c r="HA399" s="14">
        <f t="shared" si="158"/>
        <v>1</v>
      </c>
    </row>
    <row r="400" spans="202:209" ht="16.5" x14ac:dyDescent="0.2">
      <c r="GT400" s="91">
        <v>394</v>
      </c>
      <c r="GU400" s="14">
        <f t="shared" si="154"/>
        <v>24</v>
      </c>
      <c r="GV400" s="14">
        <f t="shared" si="155"/>
        <v>1606030</v>
      </c>
      <c r="GW400" s="14" t="str">
        <f t="shared" si="153"/>
        <v>神器5-4 : 级</v>
      </c>
      <c r="GX400" s="14" t="s">
        <v>804</v>
      </c>
      <c r="GY400" s="14">
        <f t="shared" si="156"/>
        <v>4</v>
      </c>
      <c r="GZ400" s="14" t="str">
        <f t="shared" si="157"/>
        <v>神器5-4</v>
      </c>
      <c r="HA400" s="14">
        <f t="shared" si="158"/>
        <v>2</v>
      </c>
    </row>
    <row r="401" spans="202:209" ht="16.5" x14ac:dyDescent="0.2">
      <c r="GT401" s="91">
        <v>395</v>
      </c>
      <c r="GU401" s="14">
        <f t="shared" si="154"/>
        <v>24</v>
      </c>
      <c r="GV401" s="14">
        <f t="shared" si="155"/>
        <v>1606030</v>
      </c>
      <c r="GW401" s="14" t="str">
        <f t="shared" si="153"/>
        <v>神器5-4 : 级</v>
      </c>
      <c r="GX401" s="14" t="s">
        <v>804</v>
      </c>
      <c r="GY401" s="14">
        <f t="shared" si="156"/>
        <v>5</v>
      </c>
      <c r="GZ401" s="14" t="str">
        <f t="shared" si="157"/>
        <v>神器5-4</v>
      </c>
      <c r="HA401" s="14">
        <f t="shared" si="158"/>
        <v>2</v>
      </c>
    </row>
    <row r="402" spans="202:209" ht="16.5" x14ac:dyDescent="0.2">
      <c r="GT402" s="91">
        <v>396</v>
      </c>
      <c r="GU402" s="14">
        <f t="shared" si="154"/>
        <v>24</v>
      </c>
      <c r="GV402" s="14">
        <f t="shared" si="155"/>
        <v>1606030</v>
      </c>
      <c r="GW402" s="14" t="str">
        <f t="shared" si="153"/>
        <v>神器5-4 : 级</v>
      </c>
      <c r="GX402" s="14" t="s">
        <v>804</v>
      </c>
      <c r="GY402" s="14">
        <f t="shared" si="156"/>
        <v>6</v>
      </c>
      <c r="GZ402" s="14" t="str">
        <f t="shared" si="157"/>
        <v>神器5-4</v>
      </c>
      <c r="HA402" s="14">
        <f t="shared" si="158"/>
        <v>2</v>
      </c>
    </row>
    <row r="403" spans="202:209" ht="16.5" x14ac:dyDescent="0.2">
      <c r="GT403" s="91">
        <v>397</v>
      </c>
      <c r="GU403" s="14">
        <f t="shared" si="154"/>
        <v>24</v>
      </c>
      <c r="GV403" s="14">
        <f t="shared" si="155"/>
        <v>1606030</v>
      </c>
      <c r="GW403" s="14" t="str">
        <f t="shared" si="153"/>
        <v>神器5-4 : 级</v>
      </c>
      <c r="GX403" s="14" t="s">
        <v>804</v>
      </c>
      <c r="GY403" s="14">
        <f t="shared" si="156"/>
        <v>7</v>
      </c>
      <c r="GZ403" s="14" t="str">
        <f t="shared" si="157"/>
        <v>神器5-4</v>
      </c>
      <c r="HA403" s="14">
        <f t="shared" si="158"/>
        <v>3</v>
      </c>
    </row>
    <row r="404" spans="202:209" ht="16.5" x14ac:dyDescent="0.2">
      <c r="GT404" s="91">
        <v>398</v>
      </c>
      <c r="GU404" s="14">
        <f t="shared" si="154"/>
        <v>24</v>
      </c>
      <c r="GV404" s="14">
        <f t="shared" si="155"/>
        <v>1606030</v>
      </c>
      <c r="GW404" s="14" t="str">
        <f t="shared" si="153"/>
        <v>神器5-4 : 级</v>
      </c>
      <c r="GX404" s="14" t="s">
        <v>804</v>
      </c>
      <c r="GY404" s="14">
        <f t="shared" si="156"/>
        <v>8</v>
      </c>
      <c r="GZ404" s="14" t="str">
        <f t="shared" si="157"/>
        <v>神器5-4</v>
      </c>
      <c r="HA404" s="14">
        <f t="shared" si="158"/>
        <v>3</v>
      </c>
    </row>
    <row r="405" spans="202:209" ht="16.5" x14ac:dyDescent="0.2">
      <c r="GT405" s="91">
        <v>399</v>
      </c>
      <c r="GU405" s="14">
        <f t="shared" si="154"/>
        <v>24</v>
      </c>
      <c r="GV405" s="14">
        <f t="shared" si="155"/>
        <v>1606030</v>
      </c>
      <c r="GW405" s="14" t="str">
        <f t="shared" si="153"/>
        <v>神器5-4 : 级</v>
      </c>
      <c r="GX405" s="14" t="s">
        <v>804</v>
      </c>
      <c r="GY405" s="14">
        <f t="shared" si="156"/>
        <v>9</v>
      </c>
      <c r="GZ405" s="14" t="str">
        <f t="shared" si="157"/>
        <v>神器5-4</v>
      </c>
      <c r="HA405" s="14">
        <f t="shared" si="158"/>
        <v>3</v>
      </c>
    </row>
    <row r="406" spans="202:209" ht="16.5" x14ac:dyDescent="0.2">
      <c r="GT406" s="91">
        <v>400</v>
      </c>
      <c r="GU406" s="14">
        <f t="shared" si="154"/>
        <v>24</v>
      </c>
      <c r="GV406" s="14">
        <f t="shared" si="155"/>
        <v>1606030</v>
      </c>
      <c r="GW406" s="14" t="str">
        <f t="shared" si="153"/>
        <v>神器5-4 : 级</v>
      </c>
      <c r="GX406" s="14" t="s">
        <v>804</v>
      </c>
      <c r="GY406" s="14">
        <f t="shared" si="156"/>
        <v>10</v>
      </c>
      <c r="GZ406" s="14" t="str">
        <f t="shared" si="157"/>
        <v>神器5-4</v>
      </c>
      <c r="HA406" s="14">
        <f t="shared" si="158"/>
        <v>5</v>
      </c>
    </row>
    <row r="407" spans="202:209" ht="16.5" x14ac:dyDescent="0.2">
      <c r="GT407" s="91">
        <v>401</v>
      </c>
      <c r="GU407" s="14">
        <f t="shared" si="154"/>
        <v>24</v>
      </c>
      <c r="GV407" s="14">
        <f t="shared" si="155"/>
        <v>1606030</v>
      </c>
      <c r="GW407" s="14" t="str">
        <f t="shared" si="153"/>
        <v>神器5-4 : 级</v>
      </c>
      <c r="GX407" s="14" t="s">
        <v>804</v>
      </c>
      <c r="GY407" s="14">
        <f t="shared" si="156"/>
        <v>11</v>
      </c>
      <c r="GZ407" s="14" t="str">
        <f t="shared" si="157"/>
        <v>神器5-4</v>
      </c>
      <c r="HA407" s="14">
        <f t="shared" si="158"/>
        <v>5</v>
      </c>
    </row>
    <row r="408" spans="202:209" ht="16.5" x14ac:dyDescent="0.2">
      <c r="GT408" s="91">
        <v>402</v>
      </c>
      <c r="GU408" s="14">
        <f t="shared" si="154"/>
        <v>24</v>
      </c>
      <c r="GV408" s="14">
        <f t="shared" si="155"/>
        <v>1606030</v>
      </c>
      <c r="GW408" s="14" t="str">
        <f t="shared" ref="GW408:GW471" si="159">INDEX($T$8:$T$49,GU408)&amp;" : "&amp;AR408&amp;"级"</f>
        <v>神器5-4 : 级</v>
      </c>
      <c r="GX408" s="14" t="s">
        <v>804</v>
      </c>
      <c r="GY408" s="14">
        <f t="shared" si="156"/>
        <v>12</v>
      </c>
      <c r="GZ408" s="14" t="str">
        <f t="shared" si="157"/>
        <v>神器5-4</v>
      </c>
      <c r="HA408" s="14">
        <f t="shared" si="158"/>
        <v>6</v>
      </c>
    </row>
    <row r="409" spans="202:209" ht="16.5" x14ac:dyDescent="0.2">
      <c r="GT409" s="91">
        <v>403</v>
      </c>
      <c r="GU409" s="14">
        <f t="shared" si="154"/>
        <v>24</v>
      </c>
      <c r="GV409" s="14">
        <f t="shared" si="155"/>
        <v>1606030</v>
      </c>
      <c r="GW409" s="14" t="str">
        <f t="shared" si="159"/>
        <v>神器5-4 : 级</v>
      </c>
      <c r="GX409" s="14" t="s">
        <v>804</v>
      </c>
      <c r="GY409" s="14">
        <f t="shared" si="156"/>
        <v>13</v>
      </c>
      <c r="GZ409" s="14" t="str">
        <f t="shared" si="157"/>
        <v>神器5-4</v>
      </c>
      <c r="HA409" s="14">
        <f t="shared" si="158"/>
        <v>7</v>
      </c>
    </row>
    <row r="410" spans="202:209" ht="16.5" x14ac:dyDescent="0.2">
      <c r="GT410" s="91">
        <v>404</v>
      </c>
      <c r="GU410" s="14">
        <f t="shared" si="154"/>
        <v>24</v>
      </c>
      <c r="GV410" s="14">
        <f t="shared" si="155"/>
        <v>1606030</v>
      </c>
      <c r="GW410" s="14" t="str">
        <f t="shared" si="159"/>
        <v>神器5-4 : 级</v>
      </c>
      <c r="GX410" s="14" t="s">
        <v>804</v>
      </c>
      <c r="GY410" s="14">
        <f t="shared" si="156"/>
        <v>14</v>
      </c>
      <c r="GZ410" s="14" t="str">
        <f t="shared" si="157"/>
        <v>神器5-4</v>
      </c>
      <c r="HA410" s="14">
        <f t="shared" si="158"/>
        <v>7</v>
      </c>
    </row>
    <row r="411" spans="202:209" ht="16.5" x14ac:dyDescent="0.2">
      <c r="GT411" s="91">
        <v>405</v>
      </c>
      <c r="GU411" s="14">
        <f t="shared" si="154"/>
        <v>24</v>
      </c>
      <c r="GV411" s="14">
        <f t="shared" si="155"/>
        <v>1606030</v>
      </c>
      <c r="GW411" s="14" t="str">
        <f t="shared" si="159"/>
        <v>神器5-4 : 级</v>
      </c>
      <c r="GX411" s="14" t="s">
        <v>804</v>
      </c>
      <c r="GY411" s="14">
        <f t="shared" si="156"/>
        <v>15</v>
      </c>
      <c r="GZ411" s="14" t="str">
        <f t="shared" si="157"/>
        <v>神器5-4</v>
      </c>
      <c r="HA411" s="14">
        <f t="shared" si="158"/>
        <v>7</v>
      </c>
    </row>
    <row r="412" spans="202:209" ht="16.5" x14ac:dyDescent="0.2">
      <c r="GT412" s="91">
        <v>406</v>
      </c>
      <c r="GU412" s="14">
        <f t="shared" si="154"/>
        <v>24</v>
      </c>
      <c r="GV412" s="14">
        <f t="shared" si="155"/>
        <v>1606030</v>
      </c>
      <c r="GW412" s="14" t="str">
        <f t="shared" si="159"/>
        <v>神器5-4 : 级</v>
      </c>
      <c r="GX412" s="14" t="s">
        <v>804</v>
      </c>
      <c r="GY412" s="14">
        <f t="shared" si="156"/>
        <v>16</v>
      </c>
      <c r="GZ412" s="14" t="str">
        <f t="shared" si="157"/>
        <v>神器5-4</v>
      </c>
      <c r="HA412" s="14">
        <f t="shared" si="158"/>
        <v>10</v>
      </c>
    </row>
    <row r="413" spans="202:209" ht="16.5" x14ac:dyDescent="0.2">
      <c r="GT413" s="91">
        <v>407</v>
      </c>
      <c r="GU413" s="14">
        <f t="shared" si="154"/>
        <v>24</v>
      </c>
      <c r="GV413" s="14">
        <f t="shared" si="155"/>
        <v>1606030</v>
      </c>
      <c r="GW413" s="14" t="str">
        <f t="shared" si="159"/>
        <v>神器5-4 : 级</v>
      </c>
      <c r="GX413" s="14" t="s">
        <v>804</v>
      </c>
      <c r="GY413" s="14">
        <f t="shared" si="156"/>
        <v>17</v>
      </c>
      <c r="GZ413" s="14" t="str">
        <f t="shared" si="157"/>
        <v>神器5-4</v>
      </c>
      <c r="HA413" s="14">
        <f t="shared" si="158"/>
        <v>10</v>
      </c>
    </row>
    <row r="414" spans="202:209" ht="16.5" x14ac:dyDescent="0.2">
      <c r="GT414" s="91">
        <v>408</v>
      </c>
      <c r="GU414" s="14">
        <f t="shared" si="154"/>
        <v>24</v>
      </c>
      <c r="GV414" s="14">
        <f t="shared" si="155"/>
        <v>1606030</v>
      </c>
      <c r="GW414" s="14" t="str">
        <f t="shared" si="159"/>
        <v>神器5-4 : 级</v>
      </c>
      <c r="GX414" s="14" t="s">
        <v>804</v>
      </c>
      <c r="GY414" s="14">
        <f t="shared" si="156"/>
        <v>18</v>
      </c>
      <c r="GZ414" s="14" t="str">
        <f t="shared" si="157"/>
        <v>神器5-4</v>
      </c>
      <c r="HA414" s="14">
        <f t="shared" si="158"/>
        <v>10</v>
      </c>
    </row>
    <row r="415" spans="202:209" ht="16.5" x14ac:dyDescent="0.2">
      <c r="GT415" s="91">
        <v>409</v>
      </c>
      <c r="GU415" s="14">
        <f t="shared" si="154"/>
        <v>25</v>
      </c>
      <c r="GV415" s="14">
        <f t="shared" si="155"/>
        <v>1606031</v>
      </c>
      <c r="GW415" s="14" t="str">
        <f t="shared" si="159"/>
        <v>神器5-5 : 级</v>
      </c>
      <c r="GX415" s="14" t="s">
        <v>804</v>
      </c>
      <c r="GY415" s="14">
        <f t="shared" si="156"/>
        <v>1</v>
      </c>
      <c r="GZ415" s="14" t="str">
        <f t="shared" si="157"/>
        <v>神器5-5</v>
      </c>
      <c r="HA415" s="14">
        <f t="shared" si="158"/>
        <v>1</v>
      </c>
    </row>
    <row r="416" spans="202:209" ht="16.5" x14ac:dyDescent="0.2">
      <c r="GT416" s="91">
        <v>410</v>
      </c>
      <c r="GU416" s="14">
        <f t="shared" si="154"/>
        <v>25</v>
      </c>
      <c r="GV416" s="14">
        <f t="shared" si="155"/>
        <v>1606031</v>
      </c>
      <c r="GW416" s="14" t="str">
        <f t="shared" si="159"/>
        <v>神器5-5 : 级</v>
      </c>
      <c r="GX416" s="14" t="s">
        <v>804</v>
      </c>
      <c r="GY416" s="14">
        <f t="shared" si="156"/>
        <v>2</v>
      </c>
      <c r="GZ416" s="14" t="str">
        <f t="shared" si="157"/>
        <v>神器5-5</v>
      </c>
      <c r="HA416" s="14">
        <f t="shared" si="158"/>
        <v>1</v>
      </c>
    </row>
    <row r="417" spans="202:209" ht="16.5" x14ac:dyDescent="0.2">
      <c r="GT417" s="91">
        <v>411</v>
      </c>
      <c r="GU417" s="14">
        <f t="shared" si="154"/>
        <v>25</v>
      </c>
      <c r="GV417" s="14">
        <f t="shared" si="155"/>
        <v>1606031</v>
      </c>
      <c r="GW417" s="14" t="str">
        <f t="shared" si="159"/>
        <v>神器5-5 : 级</v>
      </c>
      <c r="GX417" s="14" t="s">
        <v>804</v>
      </c>
      <c r="GY417" s="14">
        <f t="shared" si="156"/>
        <v>3</v>
      </c>
      <c r="GZ417" s="14" t="str">
        <f t="shared" si="157"/>
        <v>神器5-5</v>
      </c>
      <c r="HA417" s="14">
        <f t="shared" si="158"/>
        <v>1</v>
      </c>
    </row>
    <row r="418" spans="202:209" ht="16.5" x14ac:dyDescent="0.2">
      <c r="GT418" s="91">
        <v>412</v>
      </c>
      <c r="GU418" s="14">
        <f t="shared" si="154"/>
        <v>25</v>
      </c>
      <c r="GV418" s="14">
        <f t="shared" si="155"/>
        <v>1606031</v>
      </c>
      <c r="GW418" s="14" t="str">
        <f t="shared" si="159"/>
        <v>神器5-5 : 级</v>
      </c>
      <c r="GX418" s="14" t="s">
        <v>804</v>
      </c>
      <c r="GY418" s="14">
        <f t="shared" si="156"/>
        <v>4</v>
      </c>
      <c r="GZ418" s="14" t="str">
        <f t="shared" si="157"/>
        <v>神器5-5</v>
      </c>
      <c r="HA418" s="14">
        <f t="shared" si="158"/>
        <v>2</v>
      </c>
    </row>
    <row r="419" spans="202:209" ht="16.5" x14ac:dyDescent="0.2">
      <c r="GT419" s="91">
        <v>413</v>
      </c>
      <c r="GU419" s="14">
        <f t="shared" si="154"/>
        <v>25</v>
      </c>
      <c r="GV419" s="14">
        <f t="shared" si="155"/>
        <v>1606031</v>
      </c>
      <c r="GW419" s="14" t="str">
        <f t="shared" si="159"/>
        <v>神器5-5 : 级</v>
      </c>
      <c r="GX419" s="14" t="s">
        <v>804</v>
      </c>
      <c r="GY419" s="14">
        <f t="shared" si="156"/>
        <v>5</v>
      </c>
      <c r="GZ419" s="14" t="str">
        <f t="shared" si="157"/>
        <v>神器5-5</v>
      </c>
      <c r="HA419" s="14">
        <f t="shared" si="158"/>
        <v>2</v>
      </c>
    </row>
    <row r="420" spans="202:209" ht="16.5" x14ac:dyDescent="0.2">
      <c r="GT420" s="91">
        <v>414</v>
      </c>
      <c r="GU420" s="14">
        <f t="shared" si="154"/>
        <v>25</v>
      </c>
      <c r="GV420" s="14">
        <f t="shared" si="155"/>
        <v>1606031</v>
      </c>
      <c r="GW420" s="14" t="str">
        <f t="shared" si="159"/>
        <v>神器5-5 : 级</v>
      </c>
      <c r="GX420" s="14" t="s">
        <v>804</v>
      </c>
      <c r="GY420" s="14">
        <f t="shared" si="156"/>
        <v>6</v>
      </c>
      <c r="GZ420" s="14" t="str">
        <f t="shared" si="157"/>
        <v>神器5-5</v>
      </c>
      <c r="HA420" s="14">
        <f t="shared" si="158"/>
        <v>2</v>
      </c>
    </row>
    <row r="421" spans="202:209" ht="16.5" x14ac:dyDescent="0.2">
      <c r="GT421" s="91">
        <v>415</v>
      </c>
      <c r="GU421" s="14">
        <f t="shared" si="154"/>
        <v>25</v>
      </c>
      <c r="GV421" s="14">
        <f t="shared" si="155"/>
        <v>1606031</v>
      </c>
      <c r="GW421" s="14" t="str">
        <f t="shared" si="159"/>
        <v>神器5-5 : 级</v>
      </c>
      <c r="GX421" s="14" t="s">
        <v>804</v>
      </c>
      <c r="GY421" s="14">
        <f t="shared" si="156"/>
        <v>7</v>
      </c>
      <c r="GZ421" s="14" t="str">
        <f t="shared" si="157"/>
        <v>神器5-5</v>
      </c>
      <c r="HA421" s="14">
        <f t="shared" si="158"/>
        <v>3</v>
      </c>
    </row>
    <row r="422" spans="202:209" ht="16.5" x14ac:dyDescent="0.2">
      <c r="GT422" s="91">
        <v>416</v>
      </c>
      <c r="GU422" s="14">
        <f t="shared" si="154"/>
        <v>25</v>
      </c>
      <c r="GV422" s="14">
        <f t="shared" si="155"/>
        <v>1606031</v>
      </c>
      <c r="GW422" s="14" t="str">
        <f t="shared" si="159"/>
        <v>神器5-5 : 级</v>
      </c>
      <c r="GX422" s="14" t="s">
        <v>804</v>
      </c>
      <c r="GY422" s="14">
        <f t="shared" si="156"/>
        <v>8</v>
      </c>
      <c r="GZ422" s="14" t="str">
        <f t="shared" si="157"/>
        <v>神器5-5</v>
      </c>
      <c r="HA422" s="14">
        <f t="shared" si="158"/>
        <v>3</v>
      </c>
    </row>
    <row r="423" spans="202:209" ht="16.5" x14ac:dyDescent="0.2">
      <c r="GT423" s="91">
        <v>417</v>
      </c>
      <c r="GU423" s="14">
        <f t="shared" si="154"/>
        <v>25</v>
      </c>
      <c r="GV423" s="14">
        <f t="shared" si="155"/>
        <v>1606031</v>
      </c>
      <c r="GW423" s="14" t="str">
        <f t="shared" si="159"/>
        <v>神器5-5 : 级</v>
      </c>
      <c r="GX423" s="14" t="s">
        <v>804</v>
      </c>
      <c r="GY423" s="14">
        <f t="shared" si="156"/>
        <v>9</v>
      </c>
      <c r="GZ423" s="14" t="str">
        <f t="shared" si="157"/>
        <v>神器5-5</v>
      </c>
      <c r="HA423" s="14">
        <f t="shared" si="158"/>
        <v>3</v>
      </c>
    </row>
    <row r="424" spans="202:209" ht="16.5" x14ac:dyDescent="0.2">
      <c r="GT424" s="91">
        <v>418</v>
      </c>
      <c r="GU424" s="14">
        <f t="shared" si="154"/>
        <v>25</v>
      </c>
      <c r="GV424" s="14">
        <f t="shared" si="155"/>
        <v>1606031</v>
      </c>
      <c r="GW424" s="14" t="str">
        <f t="shared" si="159"/>
        <v>神器5-5 : 级</v>
      </c>
      <c r="GX424" s="14" t="s">
        <v>804</v>
      </c>
      <c r="GY424" s="14">
        <f t="shared" si="156"/>
        <v>10</v>
      </c>
      <c r="GZ424" s="14" t="str">
        <f t="shared" si="157"/>
        <v>神器5-5</v>
      </c>
      <c r="HA424" s="14">
        <f t="shared" si="158"/>
        <v>5</v>
      </c>
    </row>
    <row r="425" spans="202:209" ht="16.5" x14ac:dyDescent="0.2">
      <c r="GT425" s="91">
        <v>419</v>
      </c>
      <c r="GU425" s="14">
        <f t="shared" si="154"/>
        <v>25</v>
      </c>
      <c r="GV425" s="14">
        <f t="shared" si="155"/>
        <v>1606031</v>
      </c>
      <c r="GW425" s="14" t="str">
        <f t="shared" si="159"/>
        <v>神器5-5 : 级</v>
      </c>
      <c r="GX425" s="14" t="s">
        <v>804</v>
      </c>
      <c r="GY425" s="14">
        <f t="shared" si="156"/>
        <v>11</v>
      </c>
      <c r="GZ425" s="14" t="str">
        <f t="shared" si="157"/>
        <v>神器5-5</v>
      </c>
      <c r="HA425" s="14">
        <f t="shared" si="158"/>
        <v>5</v>
      </c>
    </row>
    <row r="426" spans="202:209" ht="16.5" x14ac:dyDescent="0.2">
      <c r="GT426" s="91">
        <v>420</v>
      </c>
      <c r="GU426" s="14">
        <f t="shared" si="154"/>
        <v>25</v>
      </c>
      <c r="GV426" s="14">
        <f t="shared" si="155"/>
        <v>1606031</v>
      </c>
      <c r="GW426" s="14" t="str">
        <f t="shared" si="159"/>
        <v>神器5-5 : 级</v>
      </c>
      <c r="GX426" s="14" t="s">
        <v>804</v>
      </c>
      <c r="GY426" s="14">
        <f t="shared" si="156"/>
        <v>12</v>
      </c>
      <c r="GZ426" s="14" t="str">
        <f t="shared" si="157"/>
        <v>神器5-5</v>
      </c>
      <c r="HA426" s="14">
        <f t="shared" si="158"/>
        <v>6</v>
      </c>
    </row>
    <row r="427" spans="202:209" ht="16.5" x14ac:dyDescent="0.2">
      <c r="GT427" s="91">
        <v>421</v>
      </c>
      <c r="GU427" s="14">
        <f t="shared" si="154"/>
        <v>25</v>
      </c>
      <c r="GV427" s="14">
        <f t="shared" si="155"/>
        <v>1606031</v>
      </c>
      <c r="GW427" s="14" t="str">
        <f t="shared" si="159"/>
        <v>神器5-5 : 级</v>
      </c>
      <c r="GX427" s="14" t="s">
        <v>804</v>
      </c>
      <c r="GY427" s="14">
        <f t="shared" si="156"/>
        <v>13</v>
      </c>
      <c r="GZ427" s="14" t="str">
        <f t="shared" si="157"/>
        <v>神器5-5</v>
      </c>
      <c r="HA427" s="14">
        <f t="shared" si="158"/>
        <v>7</v>
      </c>
    </row>
    <row r="428" spans="202:209" ht="16.5" x14ac:dyDescent="0.2">
      <c r="GT428" s="91">
        <v>422</v>
      </c>
      <c r="GU428" s="14">
        <f t="shared" si="154"/>
        <v>25</v>
      </c>
      <c r="GV428" s="14">
        <f t="shared" si="155"/>
        <v>1606031</v>
      </c>
      <c r="GW428" s="14" t="str">
        <f t="shared" si="159"/>
        <v>神器5-5 : 级</v>
      </c>
      <c r="GX428" s="14" t="s">
        <v>804</v>
      </c>
      <c r="GY428" s="14">
        <f t="shared" si="156"/>
        <v>14</v>
      </c>
      <c r="GZ428" s="14" t="str">
        <f t="shared" si="157"/>
        <v>神器5-5</v>
      </c>
      <c r="HA428" s="14">
        <f t="shared" si="158"/>
        <v>7</v>
      </c>
    </row>
    <row r="429" spans="202:209" ht="16.5" x14ac:dyDescent="0.2">
      <c r="GT429" s="91">
        <v>423</v>
      </c>
      <c r="GU429" s="14">
        <f t="shared" si="154"/>
        <v>25</v>
      </c>
      <c r="GV429" s="14">
        <f t="shared" si="155"/>
        <v>1606031</v>
      </c>
      <c r="GW429" s="14" t="str">
        <f t="shared" si="159"/>
        <v>神器5-5 : 级</v>
      </c>
      <c r="GX429" s="14" t="s">
        <v>804</v>
      </c>
      <c r="GY429" s="14">
        <f t="shared" si="156"/>
        <v>15</v>
      </c>
      <c r="GZ429" s="14" t="str">
        <f t="shared" si="157"/>
        <v>神器5-5</v>
      </c>
      <c r="HA429" s="14">
        <f t="shared" si="158"/>
        <v>7</v>
      </c>
    </row>
    <row r="430" spans="202:209" ht="16.5" x14ac:dyDescent="0.2">
      <c r="GT430" s="91">
        <v>424</v>
      </c>
      <c r="GU430" s="14">
        <f t="shared" si="154"/>
        <v>25</v>
      </c>
      <c r="GV430" s="14">
        <f t="shared" si="155"/>
        <v>1606031</v>
      </c>
      <c r="GW430" s="14" t="str">
        <f t="shared" si="159"/>
        <v>神器5-5 : 级</v>
      </c>
      <c r="GX430" s="14" t="s">
        <v>804</v>
      </c>
      <c r="GY430" s="14">
        <f t="shared" si="156"/>
        <v>16</v>
      </c>
      <c r="GZ430" s="14" t="str">
        <f t="shared" si="157"/>
        <v>神器5-5</v>
      </c>
      <c r="HA430" s="14">
        <f t="shared" si="158"/>
        <v>10</v>
      </c>
    </row>
    <row r="431" spans="202:209" ht="16.5" x14ac:dyDescent="0.2">
      <c r="GT431" s="91">
        <v>425</v>
      </c>
      <c r="GU431" s="14">
        <f t="shared" si="154"/>
        <v>25</v>
      </c>
      <c r="GV431" s="14">
        <f t="shared" si="155"/>
        <v>1606031</v>
      </c>
      <c r="GW431" s="14" t="str">
        <f t="shared" si="159"/>
        <v>神器5-5 : 级</v>
      </c>
      <c r="GX431" s="14" t="s">
        <v>804</v>
      </c>
      <c r="GY431" s="14">
        <f t="shared" si="156"/>
        <v>17</v>
      </c>
      <c r="GZ431" s="14" t="str">
        <f t="shared" si="157"/>
        <v>神器5-5</v>
      </c>
      <c r="HA431" s="14">
        <f t="shared" si="158"/>
        <v>10</v>
      </c>
    </row>
    <row r="432" spans="202:209" ht="16.5" x14ac:dyDescent="0.2">
      <c r="GT432" s="91">
        <v>426</v>
      </c>
      <c r="GU432" s="14">
        <f t="shared" si="154"/>
        <v>25</v>
      </c>
      <c r="GV432" s="14">
        <f t="shared" si="155"/>
        <v>1606031</v>
      </c>
      <c r="GW432" s="14" t="str">
        <f t="shared" si="159"/>
        <v>神器5-5 : 级</v>
      </c>
      <c r="GX432" s="14" t="s">
        <v>804</v>
      </c>
      <c r="GY432" s="14">
        <f t="shared" si="156"/>
        <v>18</v>
      </c>
      <c r="GZ432" s="14" t="str">
        <f t="shared" si="157"/>
        <v>神器5-5</v>
      </c>
      <c r="HA432" s="14">
        <f t="shared" si="158"/>
        <v>10</v>
      </c>
    </row>
    <row r="433" spans="202:209" ht="16.5" x14ac:dyDescent="0.2">
      <c r="GT433" s="91">
        <v>427</v>
      </c>
      <c r="GU433" s="14">
        <f t="shared" si="154"/>
        <v>26</v>
      </c>
      <c r="GV433" s="14">
        <f t="shared" si="155"/>
        <v>1606032</v>
      </c>
      <c r="GW433" s="14" t="str">
        <f t="shared" si="159"/>
        <v>神器5-6 : 级</v>
      </c>
      <c r="GX433" s="14" t="s">
        <v>804</v>
      </c>
      <c r="GY433" s="14">
        <f t="shared" si="156"/>
        <v>1</v>
      </c>
      <c r="GZ433" s="14" t="str">
        <f t="shared" si="157"/>
        <v>神器5-6</v>
      </c>
      <c r="HA433" s="14">
        <f t="shared" si="158"/>
        <v>1</v>
      </c>
    </row>
    <row r="434" spans="202:209" ht="16.5" x14ac:dyDescent="0.2">
      <c r="GT434" s="91">
        <v>428</v>
      </c>
      <c r="GU434" s="14">
        <f t="shared" si="154"/>
        <v>26</v>
      </c>
      <c r="GV434" s="14">
        <f t="shared" si="155"/>
        <v>1606032</v>
      </c>
      <c r="GW434" s="14" t="str">
        <f t="shared" si="159"/>
        <v>神器5-6 : 级</v>
      </c>
      <c r="GX434" s="14" t="s">
        <v>804</v>
      </c>
      <c r="GY434" s="14">
        <f t="shared" si="156"/>
        <v>2</v>
      </c>
      <c r="GZ434" s="14" t="str">
        <f t="shared" si="157"/>
        <v>神器5-6</v>
      </c>
      <c r="HA434" s="14">
        <f t="shared" si="158"/>
        <v>1</v>
      </c>
    </row>
    <row r="435" spans="202:209" ht="16.5" x14ac:dyDescent="0.2">
      <c r="GT435" s="91">
        <v>429</v>
      </c>
      <c r="GU435" s="14">
        <f t="shared" si="154"/>
        <v>26</v>
      </c>
      <c r="GV435" s="14">
        <f t="shared" si="155"/>
        <v>1606032</v>
      </c>
      <c r="GW435" s="14" t="str">
        <f t="shared" si="159"/>
        <v>神器5-6 : 级</v>
      </c>
      <c r="GX435" s="14" t="s">
        <v>804</v>
      </c>
      <c r="GY435" s="14">
        <f t="shared" si="156"/>
        <v>3</v>
      </c>
      <c r="GZ435" s="14" t="str">
        <f t="shared" si="157"/>
        <v>神器5-6</v>
      </c>
      <c r="HA435" s="14">
        <f t="shared" si="158"/>
        <v>1</v>
      </c>
    </row>
    <row r="436" spans="202:209" ht="16.5" x14ac:dyDescent="0.2">
      <c r="GT436" s="91">
        <v>430</v>
      </c>
      <c r="GU436" s="14">
        <f t="shared" si="154"/>
        <v>26</v>
      </c>
      <c r="GV436" s="14">
        <f t="shared" si="155"/>
        <v>1606032</v>
      </c>
      <c r="GW436" s="14" t="str">
        <f t="shared" si="159"/>
        <v>神器5-6 : 级</v>
      </c>
      <c r="GX436" s="14" t="s">
        <v>804</v>
      </c>
      <c r="GY436" s="14">
        <f t="shared" si="156"/>
        <v>4</v>
      </c>
      <c r="GZ436" s="14" t="str">
        <f t="shared" si="157"/>
        <v>神器5-6</v>
      </c>
      <c r="HA436" s="14">
        <f t="shared" si="158"/>
        <v>2</v>
      </c>
    </row>
    <row r="437" spans="202:209" ht="16.5" x14ac:dyDescent="0.2">
      <c r="GT437" s="91">
        <v>431</v>
      </c>
      <c r="GU437" s="14">
        <f t="shared" si="154"/>
        <v>26</v>
      </c>
      <c r="GV437" s="14">
        <f t="shared" si="155"/>
        <v>1606032</v>
      </c>
      <c r="GW437" s="14" t="str">
        <f t="shared" si="159"/>
        <v>神器5-6 : 级</v>
      </c>
      <c r="GX437" s="14" t="s">
        <v>804</v>
      </c>
      <c r="GY437" s="14">
        <f t="shared" si="156"/>
        <v>5</v>
      </c>
      <c r="GZ437" s="14" t="str">
        <f t="shared" si="157"/>
        <v>神器5-6</v>
      </c>
      <c r="HA437" s="14">
        <f t="shared" si="158"/>
        <v>2</v>
      </c>
    </row>
    <row r="438" spans="202:209" ht="16.5" x14ac:dyDescent="0.2">
      <c r="GT438" s="91">
        <v>432</v>
      </c>
      <c r="GU438" s="14">
        <f t="shared" si="154"/>
        <v>26</v>
      </c>
      <c r="GV438" s="14">
        <f t="shared" si="155"/>
        <v>1606032</v>
      </c>
      <c r="GW438" s="14" t="str">
        <f t="shared" si="159"/>
        <v>神器5-6 : 级</v>
      </c>
      <c r="GX438" s="14" t="s">
        <v>804</v>
      </c>
      <c r="GY438" s="14">
        <f t="shared" si="156"/>
        <v>6</v>
      </c>
      <c r="GZ438" s="14" t="str">
        <f t="shared" si="157"/>
        <v>神器5-6</v>
      </c>
      <c r="HA438" s="14">
        <f t="shared" si="158"/>
        <v>2</v>
      </c>
    </row>
    <row r="439" spans="202:209" ht="16.5" x14ac:dyDescent="0.2">
      <c r="GT439" s="91">
        <v>433</v>
      </c>
      <c r="GU439" s="14">
        <f t="shared" si="154"/>
        <v>26</v>
      </c>
      <c r="GV439" s="14">
        <f t="shared" si="155"/>
        <v>1606032</v>
      </c>
      <c r="GW439" s="14" t="str">
        <f t="shared" si="159"/>
        <v>神器5-6 : 级</v>
      </c>
      <c r="GX439" s="14" t="s">
        <v>804</v>
      </c>
      <c r="GY439" s="14">
        <f t="shared" si="156"/>
        <v>7</v>
      </c>
      <c r="GZ439" s="14" t="str">
        <f t="shared" si="157"/>
        <v>神器5-6</v>
      </c>
      <c r="HA439" s="14">
        <f t="shared" si="158"/>
        <v>3</v>
      </c>
    </row>
    <row r="440" spans="202:209" ht="16.5" x14ac:dyDescent="0.2">
      <c r="GT440" s="91">
        <v>434</v>
      </c>
      <c r="GU440" s="14">
        <f t="shared" si="154"/>
        <v>26</v>
      </c>
      <c r="GV440" s="14">
        <f t="shared" si="155"/>
        <v>1606032</v>
      </c>
      <c r="GW440" s="14" t="str">
        <f t="shared" si="159"/>
        <v>神器5-6 : 级</v>
      </c>
      <c r="GX440" s="14" t="s">
        <v>804</v>
      </c>
      <c r="GY440" s="14">
        <f t="shared" si="156"/>
        <v>8</v>
      </c>
      <c r="GZ440" s="14" t="str">
        <f t="shared" si="157"/>
        <v>神器5-6</v>
      </c>
      <c r="HA440" s="14">
        <f t="shared" si="158"/>
        <v>3</v>
      </c>
    </row>
    <row r="441" spans="202:209" ht="16.5" x14ac:dyDescent="0.2">
      <c r="GT441" s="91">
        <v>435</v>
      </c>
      <c r="GU441" s="14">
        <f t="shared" si="154"/>
        <v>26</v>
      </c>
      <c r="GV441" s="14">
        <f t="shared" si="155"/>
        <v>1606032</v>
      </c>
      <c r="GW441" s="14" t="str">
        <f t="shared" si="159"/>
        <v>神器5-6 : 级</v>
      </c>
      <c r="GX441" s="14" t="s">
        <v>804</v>
      </c>
      <c r="GY441" s="14">
        <f t="shared" si="156"/>
        <v>9</v>
      </c>
      <c r="GZ441" s="14" t="str">
        <f t="shared" si="157"/>
        <v>神器5-6</v>
      </c>
      <c r="HA441" s="14">
        <f t="shared" si="158"/>
        <v>3</v>
      </c>
    </row>
    <row r="442" spans="202:209" ht="16.5" x14ac:dyDescent="0.2">
      <c r="GT442" s="91">
        <v>436</v>
      </c>
      <c r="GU442" s="14">
        <f t="shared" si="154"/>
        <v>26</v>
      </c>
      <c r="GV442" s="14">
        <f t="shared" si="155"/>
        <v>1606032</v>
      </c>
      <c r="GW442" s="14" t="str">
        <f t="shared" si="159"/>
        <v>神器5-6 : 级</v>
      </c>
      <c r="GX442" s="14" t="s">
        <v>804</v>
      </c>
      <c r="GY442" s="14">
        <f t="shared" si="156"/>
        <v>10</v>
      </c>
      <c r="GZ442" s="14" t="str">
        <f t="shared" si="157"/>
        <v>神器5-6</v>
      </c>
      <c r="HA442" s="14">
        <f t="shared" si="158"/>
        <v>5</v>
      </c>
    </row>
    <row r="443" spans="202:209" ht="16.5" x14ac:dyDescent="0.2">
      <c r="GT443" s="91">
        <v>437</v>
      </c>
      <c r="GU443" s="14">
        <f t="shared" si="154"/>
        <v>26</v>
      </c>
      <c r="GV443" s="14">
        <f t="shared" si="155"/>
        <v>1606032</v>
      </c>
      <c r="GW443" s="14" t="str">
        <f t="shared" si="159"/>
        <v>神器5-6 : 级</v>
      </c>
      <c r="GX443" s="14" t="s">
        <v>804</v>
      </c>
      <c r="GY443" s="14">
        <f t="shared" si="156"/>
        <v>11</v>
      </c>
      <c r="GZ443" s="14" t="str">
        <f t="shared" si="157"/>
        <v>神器5-6</v>
      </c>
      <c r="HA443" s="14">
        <f t="shared" si="158"/>
        <v>5</v>
      </c>
    </row>
    <row r="444" spans="202:209" ht="16.5" x14ac:dyDescent="0.2">
      <c r="GT444" s="91">
        <v>438</v>
      </c>
      <c r="GU444" s="14">
        <f t="shared" si="154"/>
        <v>26</v>
      </c>
      <c r="GV444" s="14">
        <f t="shared" si="155"/>
        <v>1606032</v>
      </c>
      <c r="GW444" s="14" t="str">
        <f t="shared" si="159"/>
        <v>神器5-6 : 级</v>
      </c>
      <c r="GX444" s="14" t="s">
        <v>804</v>
      </c>
      <c r="GY444" s="14">
        <f t="shared" si="156"/>
        <v>12</v>
      </c>
      <c r="GZ444" s="14" t="str">
        <f t="shared" si="157"/>
        <v>神器5-6</v>
      </c>
      <c r="HA444" s="14">
        <f t="shared" si="158"/>
        <v>6</v>
      </c>
    </row>
    <row r="445" spans="202:209" ht="16.5" x14ac:dyDescent="0.2">
      <c r="GT445" s="91">
        <v>439</v>
      </c>
      <c r="GU445" s="14">
        <f t="shared" si="154"/>
        <v>26</v>
      </c>
      <c r="GV445" s="14">
        <f t="shared" si="155"/>
        <v>1606032</v>
      </c>
      <c r="GW445" s="14" t="str">
        <f t="shared" si="159"/>
        <v>神器5-6 : 级</v>
      </c>
      <c r="GX445" s="14" t="s">
        <v>804</v>
      </c>
      <c r="GY445" s="14">
        <f t="shared" si="156"/>
        <v>13</v>
      </c>
      <c r="GZ445" s="14" t="str">
        <f t="shared" si="157"/>
        <v>神器5-6</v>
      </c>
      <c r="HA445" s="14">
        <f t="shared" si="158"/>
        <v>7</v>
      </c>
    </row>
    <row r="446" spans="202:209" ht="16.5" x14ac:dyDescent="0.2">
      <c r="GT446" s="91">
        <v>440</v>
      </c>
      <c r="GU446" s="14">
        <f t="shared" si="154"/>
        <v>26</v>
      </c>
      <c r="GV446" s="14">
        <f t="shared" si="155"/>
        <v>1606032</v>
      </c>
      <c r="GW446" s="14" t="str">
        <f t="shared" si="159"/>
        <v>神器5-6 : 级</v>
      </c>
      <c r="GX446" s="14" t="s">
        <v>804</v>
      </c>
      <c r="GY446" s="14">
        <f t="shared" si="156"/>
        <v>14</v>
      </c>
      <c r="GZ446" s="14" t="str">
        <f t="shared" si="157"/>
        <v>神器5-6</v>
      </c>
      <c r="HA446" s="14">
        <f t="shared" si="158"/>
        <v>7</v>
      </c>
    </row>
    <row r="447" spans="202:209" ht="16.5" x14ac:dyDescent="0.2">
      <c r="GT447" s="91">
        <v>441</v>
      </c>
      <c r="GU447" s="14">
        <f t="shared" si="154"/>
        <v>26</v>
      </c>
      <c r="GV447" s="14">
        <f t="shared" si="155"/>
        <v>1606032</v>
      </c>
      <c r="GW447" s="14" t="str">
        <f t="shared" si="159"/>
        <v>神器5-6 : 级</v>
      </c>
      <c r="GX447" s="14" t="s">
        <v>804</v>
      </c>
      <c r="GY447" s="14">
        <f t="shared" si="156"/>
        <v>15</v>
      </c>
      <c r="GZ447" s="14" t="str">
        <f t="shared" si="157"/>
        <v>神器5-6</v>
      </c>
      <c r="HA447" s="14">
        <f t="shared" si="158"/>
        <v>7</v>
      </c>
    </row>
    <row r="448" spans="202:209" ht="16.5" x14ac:dyDescent="0.2">
      <c r="GT448" s="91">
        <v>442</v>
      </c>
      <c r="GU448" s="14">
        <f t="shared" si="154"/>
        <v>26</v>
      </c>
      <c r="GV448" s="14">
        <f t="shared" si="155"/>
        <v>1606032</v>
      </c>
      <c r="GW448" s="14" t="str">
        <f t="shared" si="159"/>
        <v>神器5-6 : 级</v>
      </c>
      <c r="GX448" s="14" t="s">
        <v>804</v>
      </c>
      <c r="GY448" s="14">
        <f t="shared" si="156"/>
        <v>16</v>
      </c>
      <c r="GZ448" s="14" t="str">
        <f t="shared" si="157"/>
        <v>神器5-6</v>
      </c>
      <c r="HA448" s="14">
        <f t="shared" si="158"/>
        <v>10</v>
      </c>
    </row>
    <row r="449" spans="202:209" ht="16.5" x14ac:dyDescent="0.2">
      <c r="GT449" s="91">
        <v>443</v>
      </c>
      <c r="GU449" s="14">
        <f t="shared" si="154"/>
        <v>26</v>
      </c>
      <c r="GV449" s="14">
        <f t="shared" si="155"/>
        <v>1606032</v>
      </c>
      <c r="GW449" s="14" t="str">
        <f t="shared" si="159"/>
        <v>神器5-6 : 级</v>
      </c>
      <c r="GX449" s="14" t="s">
        <v>804</v>
      </c>
      <c r="GY449" s="14">
        <f t="shared" si="156"/>
        <v>17</v>
      </c>
      <c r="GZ449" s="14" t="str">
        <f t="shared" si="157"/>
        <v>神器5-6</v>
      </c>
      <c r="HA449" s="14">
        <f t="shared" si="158"/>
        <v>10</v>
      </c>
    </row>
    <row r="450" spans="202:209" ht="16.5" x14ac:dyDescent="0.2">
      <c r="GT450" s="91">
        <v>444</v>
      </c>
      <c r="GU450" s="14">
        <f t="shared" si="154"/>
        <v>26</v>
      </c>
      <c r="GV450" s="14">
        <f t="shared" si="155"/>
        <v>1606032</v>
      </c>
      <c r="GW450" s="14" t="str">
        <f t="shared" si="159"/>
        <v>神器5-6 : 级</v>
      </c>
      <c r="GX450" s="14" t="s">
        <v>804</v>
      </c>
      <c r="GY450" s="14">
        <f t="shared" si="156"/>
        <v>18</v>
      </c>
      <c r="GZ450" s="14" t="str">
        <f t="shared" si="157"/>
        <v>神器5-6</v>
      </c>
      <c r="HA450" s="14">
        <f t="shared" si="158"/>
        <v>10</v>
      </c>
    </row>
    <row r="451" spans="202:209" ht="16.5" x14ac:dyDescent="0.2">
      <c r="GT451" s="91">
        <v>445</v>
      </c>
      <c r="GU451" s="14">
        <f t="shared" si="154"/>
        <v>27</v>
      </c>
      <c r="GV451" s="14">
        <f t="shared" si="155"/>
        <v>1606035</v>
      </c>
      <c r="GW451" s="14" t="str">
        <f t="shared" si="159"/>
        <v>神器6-1 : 级</v>
      </c>
      <c r="GX451" s="14" t="s">
        <v>804</v>
      </c>
      <c r="GY451" s="14">
        <f t="shared" si="156"/>
        <v>1</v>
      </c>
      <c r="GZ451" s="14" t="str">
        <f t="shared" si="157"/>
        <v>神器6-1</v>
      </c>
      <c r="HA451" s="14">
        <f t="shared" si="158"/>
        <v>1</v>
      </c>
    </row>
    <row r="452" spans="202:209" ht="16.5" x14ac:dyDescent="0.2">
      <c r="GT452" s="91">
        <v>446</v>
      </c>
      <c r="GU452" s="14">
        <f t="shared" si="154"/>
        <v>27</v>
      </c>
      <c r="GV452" s="14">
        <f t="shared" si="155"/>
        <v>1606035</v>
      </c>
      <c r="GW452" s="14" t="str">
        <f t="shared" si="159"/>
        <v>神器6-1 : 级</v>
      </c>
      <c r="GX452" s="14" t="s">
        <v>804</v>
      </c>
      <c r="GY452" s="14">
        <f t="shared" si="156"/>
        <v>2</v>
      </c>
      <c r="GZ452" s="14" t="str">
        <f t="shared" si="157"/>
        <v>神器6-1</v>
      </c>
      <c r="HA452" s="14">
        <f t="shared" si="158"/>
        <v>1</v>
      </c>
    </row>
    <row r="453" spans="202:209" ht="16.5" x14ac:dyDescent="0.2">
      <c r="GT453" s="91">
        <v>447</v>
      </c>
      <c r="GU453" s="14">
        <f t="shared" si="154"/>
        <v>27</v>
      </c>
      <c r="GV453" s="14">
        <f t="shared" si="155"/>
        <v>1606035</v>
      </c>
      <c r="GW453" s="14" t="str">
        <f t="shared" si="159"/>
        <v>神器6-1 : 级</v>
      </c>
      <c r="GX453" s="14" t="s">
        <v>804</v>
      </c>
      <c r="GY453" s="14">
        <f t="shared" si="156"/>
        <v>3</v>
      </c>
      <c r="GZ453" s="14" t="str">
        <f t="shared" si="157"/>
        <v>神器6-1</v>
      </c>
      <c r="HA453" s="14">
        <f t="shared" si="158"/>
        <v>1</v>
      </c>
    </row>
    <row r="454" spans="202:209" ht="16.5" x14ac:dyDescent="0.2">
      <c r="GT454" s="91">
        <v>448</v>
      </c>
      <c r="GU454" s="14">
        <f t="shared" si="154"/>
        <v>27</v>
      </c>
      <c r="GV454" s="14">
        <f t="shared" si="155"/>
        <v>1606035</v>
      </c>
      <c r="GW454" s="14" t="str">
        <f t="shared" si="159"/>
        <v>神器6-1 : 级</v>
      </c>
      <c r="GX454" s="14" t="s">
        <v>804</v>
      </c>
      <c r="GY454" s="14">
        <f t="shared" si="156"/>
        <v>4</v>
      </c>
      <c r="GZ454" s="14" t="str">
        <f t="shared" si="157"/>
        <v>神器6-1</v>
      </c>
      <c r="HA454" s="14">
        <f t="shared" si="158"/>
        <v>2</v>
      </c>
    </row>
    <row r="455" spans="202:209" ht="16.5" x14ac:dyDescent="0.2">
      <c r="GT455" s="91">
        <v>449</v>
      </c>
      <c r="GU455" s="14">
        <f t="shared" si="154"/>
        <v>27</v>
      </c>
      <c r="GV455" s="14">
        <f t="shared" si="155"/>
        <v>1606035</v>
      </c>
      <c r="GW455" s="14" t="str">
        <f t="shared" si="159"/>
        <v>神器6-1 : 级</v>
      </c>
      <c r="GX455" s="14" t="s">
        <v>804</v>
      </c>
      <c r="GY455" s="14">
        <f t="shared" si="156"/>
        <v>5</v>
      </c>
      <c r="GZ455" s="14" t="str">
        <f t="shared" si="157"/>
        <v>神器6-1</v>
      </c>
      <c r="HA455" s="14">
        <f t="shared" si="158"/>
        <v>2</v>
      </c>
    </row>
    <row r="456" spans="202:209" ht="16.5" x14ac:dyDescent="0.2">
      <c r="GT456" s="91">
        <v>450</v>
      </c>
      <c r="GU456" s="14">
        <f t="shared" ref="GU456:GU519" si="160">MATCH(GT456-1,$R$7:$R$49,1)</f>
        <v>27</v>
      </c>
      <c r="GV456" s="14">
        <f t="shared" ref="GV456:GV519" si="161">INDEX($S$8:$S$49,GU456)</f>
        <v>1606035</v>
      </c>
      <c r="GW456" s="14" t="str">
        <f t="shared" si="159"/>
        <v>神器6-1 : 级</v>
      </c>
      <c r="GX456" s="14" t="s">
        <v>804</v>
      </c>
      <c r="GY456" s="14">
        <f t="shared" ref="GY456:GY519" si="162">GT456-INDEX($R$7:$R$49,GU456)</f>
        <v>6</v>
      </c>
      <c r="GZ456" s="14" t="str">
        <f t="shared" ref="GZ456:GZ519" si="163">INDEX($T$8:$T$49,GU456)</f>
        <v>神器6-1</v>
      </c>
      <c r="HA456" s="14">
        <f t="shared" ref="HA456:HA519" si="164">INDEX($K$8:$K$28,GY456)</f>
        <v>2</v>
      </c>
    </row>
    <row r="457" spans="202:209" ht="16.5" x14ac:dyDescent="0.2">
      <c r="GT457" s="91">
        <v>451</v>
      </c>
      <c r="GU457" s="14">
        <f t="shared" si="160"/>
        <v>27</v>
      </c>
      <c r="GV457" s="14">
        <f t="shared" si="161"/>
        <v>1606035</v>
      </c>
      <c r="GW457" s="14" t="str">
        <f t="shared" si="159"/>
        <v>神器6-1 : 级</v>
      </c>
      <c r="GX457" s="14" t="s">
        <v>804</v>
      </c>
      <c r="GY457" s="14">
        <f t="shared" si="162"/>
        <v>7</v>
      </c>
      <c r="GZ457" s="14" t="str">
        <f t="shared" si="163"/>
        <v>神器6-1</v>
      </c>
      <c r="HA457" s="14">
        <f t="shared" si="164"/>
        <v>3</v>
      </c>
    </row>
    <row r="458" spans="202:209" ht="16.5" x14ac:dyDescent="0.2">
      <c r="GT458" s="91">
        <v>452</v>
      </c>
      <c r="GU458" s="14">
        <f t="shared" si="160"/>
        <v>27</v>
      </c>
      <c r="GV458" s="14">
        <f t="shared" si="161"/>
        <v>1606035</v>
      </c>
      <c r="GW458" s="14" t="str">
        <f t="shared" si="159"/>
        <v>神器6-1 : 级</v>
      </c>
      <c r="GX458" s="14" t="s">
        <v>804</v>
      </c>
      <c r="GY458" s="14">
        <f t="shared" si="162"/>
        <v>8</v>
      </c>
      <c r="GZ458" s="14" t="str">
        <f t="shared" si="163"/>
        <v>神器6-1</v>
      </c>
      <c r="HA458" s="14">
        <f t="shared" si="164"/>
        <v>3</v>
      </c>
    </row>
    <row r="459" spans="202:209" ht="16.5" x14ac:dyDescent="0.2">
      <c r="GT459" s="91">
        <v>453</v>
      </c>
      <c r="GU459" s="14">
        <f t="shared" si="160"/>
        <v>27</v>
      </c>
      <c r="GV459" s="14">
        <f t="shared" si="161"/>
        <v>1606035</v>
      </c>
      <c r="GW459" s="14" t="str">
        <f t="shared" si="159"/>
        <v>神器6-1 : 级</v>
      </c>
      <c r="GX459" s="14" t="s">
        <v>804</v>
      </c>
      <c r="GY459" s="14">
        <f t="shared" si="162"/>
        <v>9</v>
      </c>
      <c r="GZ459" s="14" t="str">
        <f t="shared" si="163"/>
        <v>神器6-1</v>
      </c>
      <c r="HA459" s="14">
        <f t="shared" si="164"/>
        <v>3</v>
      </c>
    </row>
    <row r="460" spans="202:209" ht="16.5" x14ac:dyDescent="0.2">
      <c r="GT460" s="91">
        <v>454</v>
      </c>
      <c r="GU460" s="14">
        <f t="shared" si="160"/>
        <v>27</v>
      </c>
      <c r="GV460" s="14">
        <f t="shared" si="161"/>
        <v>1606035</v>
      </c>
      <c r="GW460" s="14" t="str">
        <f t="shared" si="159"/>
        <v>神器6-1 : 级</v>
      </c>
      <c r="GX460" s="14" t="s">
        <v>804</v>
      </c>
      <c r="GY460" s="14">
        <f t="shared" si="162"/>
        <v>10</v>
      </c>
      <c r="GZ460" s="14" t="str">
        <f t="shared" si="163"/>
        <v>神器6-1</v>
      </c>
      <c r="HA460" s="14">
        <f t="shared" si="164"/>
        <v>5</v>
      </c>
    </row>
    <row r="461" spans="202:209" ht="16.5" x14ac:dyDescent="0.2">
      <c r="GT461" s="91">
        <v>455</v>
      </c>
      <c r="GU461" s="14">
        <f t="shared" si="160"/>
        <v>27</v>
      </c>
      <c r="GV461" s="14">
        <f t="shared" si="161"/>
        <v>1606035</v>
      </c>
      <c r="GW461" s="14" t="str">
        <f t="shared" si="159"/>
        <v>神器6-1 : 级</v>
      </c>
      <c r="GX461" s="14" t="s">
        <v>804</v>
      </c>
      <c r="GY461" s="14">
        <f t="shared" si="162"/>
        <v>11</v>
      </c>
      <c r="GZ461" s="14" t="str">
        <f t="shared" si="163"/>
        <v>神器6-1</v>
      </c>
      <c r="HA461" s="14">
        <f t="shared" si="164"/>
        <v>5</v>
      </c>
    </row>
    <row r="462" spans="202:209" ht="16.5" x14ac:dyDescent="0.2">
      <c r="GT462" s="91">
        <v>456</v>
      </c>
      <c r="GU462" s="14">
        <f t="shared" si="160"/>
        <v>27</v>
      </c>
      <c r="GV462" s="14">
        <f t="shared" si="161"/>
        <v>1606035</v>
      </c>
      <c r="GW462" s="14" t="str">
        <f t="shared" si="159"/>
        <v>神器6-1 : 级</v>
      </c>
      <c r="GX462" s="14" t="s">
        <v>804</v>
      </c>
      <c r="GY462" s="14">
        <f t="shared" si="162"/>
        <v>12</v>
      </c>
      <c r="GZ462" s="14" t="str">
        <f t="shared" si="163"/>
        <v>神器6-1</v>
      </c>
      <c r="HA462" s="14">
        <f t="shared" si="164"/>
        <v>6</v>
      </c>
    </row>
    <row r="463" spans="202:209" ht="16.5" x14ac:dyDescent="0.2">
      <c r="GT463" s="91">
        <v>457</v>
      </c>
      <c r="GU463" s="14">
        <f t="shared" si="160"/>
        <v>27</v>
      </c>
      <c r="GV463" s="14">
        <f t="shared" si="161"/>
        <v>1606035</v>
      </c>
      <c r="GW463" s="14" t="str">
        <f t="shared" si="159"/>
        <v>神器6-1 : 级</v>
      </c>
      <c r="GX463" s="14" t="s">
        <v>804</v>
      </c>
      <c r="GY463" s="14">
        <f t="shared" si="162"/>
        <v>13</v>
      </c>
      <c r="GZ463" s="14" t="str">
        <f t="shared" si="163"/>
        <v>神器6-1</v>
      </c>
      <c r="HA463" s="14">
        <f t="shared" si="164"/>
        <v>7</v>
      </c>
    </row>
    <row r="464" spans="202:209" ht="16.5" x14ac:dyDescent="0.2">
      <c r="GT464" s="91">
        <v>458</v>
      </c>
      <c r="GU464" s="14">
        <f t="shared" si="160"/>
        <v>27</v>
      </c>
      <c r="GV464" s="14">
        <f t="shared" si="161"/>
        <v>1606035</v>
      </c>
      <c r="GW464" s="14" t="str">
        <f t="shared" si="159"/>
        <v>神器6-1 : 级</v>
      </c>
      <c r="GX464" s="14" t="s">
        <v>804</v>
      </c>
      <c r="GY464" s="14">
        <f t="shared" si="162"/>
        <v>14</v>
      </c>
      <c r="GZ464" s="14" t="str">
        <f t="shared" si="163"/>
        <v>神器6-1</v>
      </c>
      <c r="HA464" s="14">
        <f t="shared" si="164"/>
        <v>7</v>
      </c>
    </row>
    <row r="465" spans="202:209" ht="16.5" x14ac:dyDescent="0.2">
      <c r="GT465" s="91">
        <v>459</v>
      </c>
      <c r="GU465" s="14">
        <f t="shared" si="160"/>
        <v>27</v>
      </c>
      <c r="GV465" s="14">
        <f t="shared" si="161"/>
        <v>1606035</v>
      </c>
      <c r="GW465" s="14" t="str">
        <f t="shared" si="159"/>
        <v>神器6-1 : 级</v>
      </c>
      <c r="GX465" s="14" t="s">
        <v>804</v>
      </c>
      <c r="GY465" s="14">
        <f t="shared" si="162"/>
        <v>15</v>
      </c>
      <c r="GZ465" s="14" t="str">
        <f t="shared" si="163"/>
        <v>神器6-1</v>
      </c>
      <c r="HA465" s="14">
        <f t="shared" si="164"/>
        <v>7</v>
      </c>
    </row>
    <row r="466" spans="202:209" ht="16.5" x14ac:dyDescent="0.2">
      <c r="GT466" s="91">
        <v>460</v>
      </c>
      <c r="GU466" s="14">
        <f t="shared" si="160"/>
        <v>27</v>
      </c>
      <c r="GV466" s="14">
        <f t="shared" si="161"/>
        <v>1606035</v>
      </c>
      <c r="GW466" s="14" t="str">
        <f t="shared" si="159"/>
        <v>神器6-1 : 级</v>
      </c>
      <c r="GX466" s="14" t="s">
        <v>804</v>
      </c>
      <c r="GY466" s="14">
        <f t="shared" si="162"/>
        <v>16</v>
      </c>
      <c r="GZ466" s="14" t="str">
        <f t="shared" si="163"/>
        <v>神器6-1</v>
      </c>
      <c r="HA466" s="14">
        <f t="shared" si="164"/>
        <v>10</v>
      </c>
    </row>
    <row r="467" spans="202:209" ht="16.5" x14ac:dyDescent="0.2">
      <c r="GT467" s="91">
        <v>461</v>
      </c>
      <c r="GU467" s="14">
        <f t="shared" si="160"/>
        <v>27</v>
      </c>
      <c r="GV467" s="14">
        <f t="shared" si="161"/>
        <v>1606035</v>
      </c>
      <c r="GW467" s="14" t="str">
        <f t="shared" si="159"/>
        <v>神器6-1 : 级</v>
      </c>
      <c r="GX467" s="14" t="s">
        <v>804</v>
      </c>
      <c r="GY467" s="14">
        <f t="shared" si="162"/>
        <v>17</v>
      </c>
      <c r="GZ467" s="14" t="str">
        <f t="shared" si="163"/>
        <v>神器6-1</v>
      </c>
      <c r="HA467" s="14">
        <f t="shared" si="164"/>
        <v>10</v>
      </c>
    </row>
    <row r="468" spans="202:209" ht="16.5" x14ac:dyDescent="0.2">
      <c r="GT468" s="91">
        <v>462</v>
      </c>
      <c r="GU468" s="14">
        <f t="shared" si="160"/>
        <v>27</v>
      </c>
      <c r="GV468" s="14">
        <f t="shared" si="161"/>
        <v>1606035</v>
      </c>
      <c r="GW468" s="14" t="str">
        <f t="shared" si="159"/>
        <v>神器6-1 : 级</v>
      </c>
      <c r="GX468" s="14" t="s">
        <v>804</v>
      </c>
      <c r="GY468" s="14">
        <f t="shared" si="162"/>
        <v>18</v>
      </c>
      <c r="GZ468" s="14" t="str">
        <f t="shared" si="163"/>
        <v>神器6-1</v>
      </c>
      <c r="HA468" s="14">
        <f t="shared" si="164"/>
        <v>10</v>
      </c>
    </row>
    <row r="469" spans="202:209" ht="16.5" x14ac:dyDescent="0.2">
      <c r="GT469" s="91">
        <v>463</v>
      </c>
      <c r="GU469" s="14">
        <f t="shared" si="160"/>
        <v>27</v>
      </c>
      <c r="GV469" s="14">
        <f t="shared" si="161"/>
        <v>1606035</v>
      </c>
      <c r="GW469" s="14" t="str">
        <f t="shared" si="159"/>
        <v>神器6-1 : 级</v>
      </c>
      <c r="GX469" s="14" t="s">
        <v>804</v>
      </c>
      <c r="GY469" s="14">
        <f t="shared" si="162"/>
        <v>19</v>
      </c>
      <c r="GZ469" s="14" t="str">
        <f t="shared" si="163"/>
        <v>神器6-1</v>
      </c>
      <c r="HA469" s="14">
        <f t="shared" si="164"/>
        <v>15</v>
      </c>
    </row>
    <row r="470" spans="202:209" ht="16.5" x14ac:dyDescent="0.2">
      <c r="GT470" s="91">
        <v>464</v>
      </c>
      <c r="GU470" s="14">
        <f t="shared" si="160"/>
        <v>27</v>
      </c>
      <c r="GV470" s="14">
        <f t="shared" si="161"/>
        <v>1606035</v>
      </c>
      <c r="GW470" s="14" t="str">
        <f t="shared" si="159"/>
        <v>神器6-1 : 级</v>
      </c>
      <c r="GX470" s="14" t="s">
        <v>804</v>
      </c>
      <c r="GY470" s="14">
        <f t="shared" si="162"/>
        <v>20</v>
      </c>
      <c r="GZ470" s="14" t="str">
        <f t="shared" si="163"/>
        <v>神器6-1</v>
      </c>
      <c r="HA470" s="14">
        <f t="shared" si="164"/>
        <v>15</v>
      </c>
    </row>
    <row r="471" spans="202:209" ht="16.5" x14ac:dyDescent="0.2">
      <c r="GT471" s="91">
        <v>465</v>
      </c>
      <c r="GU471" s="14">
        <f t="shared" si="160"/>
        <v>27</v>
      </c>
      <c r="GV471" s="14">
        <f t="shared" si="161"/>
        <v>1606035</v>
      </c>
      <c r="GW471" s="14" t="str">
        <f t="shared" si="159"/>
        <v>神器6-1 : 级</v>
      </c>
      <c r="GX471" s="14" t="s">
        <v>804</v>
      </c>
      <c r="GY471" s="14">
        <f t="shared" si="162"/>
        <v>21</v>
      </c>
      <c r="GZ471" s="14" t="str">
        <f t="shared" si="163"/>
        <v>神器6-1</v>
      </c>
      <c r="HA471" s="14">
        <f t="shared" si="164"/>
        <v>15</v>
      </c>
    </row>
    <row r="472" spans="202:209" ht="16.5" x14ac:dyDescent="0.2">
      <c r="GT472" s="91">
        <v>466</v>
      </c>
      <c r="GU472" s="14">
        <f t="shared" si="160"/>
        <v>28</v>
      </c>
      <c r="GV472" s="14">
        <f t="shared" si="161"/>
        <v>1606036</v>
      </c>
      <c r="GW472" s="14" t="str">
        <f t="shared" ref="GW472:GW535" si="165">INDEX($T$8:$T$49,GU472)&amp;" : "&amp;AR472&amp;"级"</f>
        <v>神器6-2 : 级</v>
      </c>
      <c r="GX472" s="14" t="s">
        <v>804</v>
      </c>
      <c r="GY472" s="14">
        <f t="shared" si="162"/>
        <v>1</v>
      </c>
      <c r="GZ472" s="14" t="str">
        <f t="shared" si="163"/>
        <v>神器6-2</v>
      </c>
      <c r="HA472" s="14">
        <f t="shared" si="164"/>
        <v>1</v>
      </c>
    </row>
    <row r="473" spans="202:209" ht="16.5" x14ac:dyDescent="0.2">
      <c r="GT473" s="91">
        <v>467</v>
      </c>
      <c r="GU473" s="14">
        <f t="shared" si="160"/>
        <v>28</v>
      </c>
      <c r="GV473" s="14">
        <f t="shared" si="161"/>
        <v>1606036</v>
      </c>
      <c r="GW473" s="14" t="str">
        <f t="shared" si="165"/>
        <v>神器6-2 : 级</v>
      </c>
      <c r="GX473" s="14" t="s">
        <v>804</v>
      </c>
      <c r="GY473" s="14">
        <f t="shared" si="162"/>
        <v>2</v>
      </c>
      <c r="GZ473" s="14" t="str">
        <f t="shared" si="163"/>
        <v>神器6-2</v>
      </c>
      <c r="HA473" s="14">
        <f t="shared" si="164"/>
        <v>1</v>
      </c>
    </row>
    <row r="474" spans="202:209" ht="16.5" x14ac:dyDescent="0.2">
      <c r="GT474" s="91">
        <v>468</v>
      </c>
      <c r="GU474" s="14">
        <f t="shared" si="160"/>
        <v>28</v>
      </c>
      <c r="GV474" s="14">
        <f t="shared" si="161"/>
        <v>1606036</v>
      </c>
      <c r="GW474" s="14" t="str">
        <f t="shared" si="165"/>
        <v>神器6-2 : 级</v>
      </c>
      <c r="GX474" s="14" t="s">
        <v>804</v>
      </c>
      <c r="GY474" s="14">
        <f t="shared" si="162"/>
        <v>3</v>
      </c>
      <c r="GZ474" s="14" t="str">
        <f t="shared" si="163"/>
        <v>神器6-2</v>
      </c>
      <c r="HA474" s="14">
        <f t="shared" si="164"/>
        <v>1</v>
      </c>
    </row>
    <row r="475" spans="202:209" ht="16.5" x14ac:dyDescent="0.2">
      <c r="GT475" s="91">
        <v>469</v>
      </c>
      <c r="GU475" s="14">
        <f t="shared" si="160"/>
        <v>28</v>
      </c>
      <c r="GV475" s="14">
        <f t="shared" si="161"/>
        <v>1606036</v>
      </c>
      <c r="GW475" s="14" t="str">
        <f t="shared" si="165"/>
        <v>神器6-2 : 级</v>
      </c>
      <c r="GX475" s="14" t="s">
        <v>804</v>
      </c>
      <c r="GY475" s="14">
        <f t="shared" si="162"/>
        <v>4</v>
      </c>
      <c r="GZ475" s="14" t="str">
        <f t="shared" si="163"/>
        <v>神器6-2</v>
      </c>
      <c r="HA475" s="14">
        <f t="shared" si="164"/>
        <v>2</v>
      </c>
    </row>
    <row r="476" spans="202:209" ht="16.5" x14ac:dyDescent="0.2">
      <c r="GT476" s="91">
        <v>470</v>
      </c>
      <c r="GU476" s="14">
        <f t="shared" si="160"/>
        <v>28</v>
      </c>
      <c r="GV476" s="14">
        <f t="shared" si="161"/>
        <v>1606036</v>
      </c>
      <c r="GW476" s="14" t="str">
        <f t="shared" si="165"/>
        <v>神器6-2 : 级</v>
      </c>
      <c r="GX476" s="14" t="s">
        <v>804</v>
      </c>
      <c r="GY476" s="14">
        <f t="shared" si="162"/>
        <v>5</v>
      </c>
      <c r="GZ476" s="14" t="str">
        <f t="shared" si="163"/>
        <v>神器6-2</v>
      </c>
      <c r="HA476" s="14">
        <f t="shared" si="164"/>
        <v>2</v>
      </c>
    </row>
    <row r="477" spans="202:209" ht="16.5" x14ac:dyDescent="0.2">
      <c r="GT477" s="91">
        <v>471</v>
      </c>
      <c r="GU477" s="14">
        <f t="shared" si="160"/>
        <v>28</v>
      </c>
      <c r="GV477" s="14">
        <f t="shared" si="161"/>
        <v>1606036</v>
      </c>
      <c r="GW477" s="14" t="str">
        <f t="shared" si="165"/>
        <v>神器6-2 : 级</v>
      </c>
      <c r="GX477" s="14" t="s">
        <v>804</v>
      </c>
      <c r="GY477" s="14">
        <f t="shared" si="162"/>
        <v>6</v>
      </c>
      <c r="GZ477" s="14" t="str">
        <f t="shared" si="163"/>
        <v>神器6-2</v>
      </c>
      <c r="HA477" s="14">
        <f t="shared" si="164"/>
        <v>2</v>
      </c>
    </row>
    <row r="478" spans="202:209" ht="16.5" x14ac:dyDescent="0.2">
      <c r="GT478" s="91">
        <v>472</v>
      </c>
      <c r="GU478" s="14">
        <f t="shared" si="160"/>
        <v>28</v>
      </c>
      <c r="GV478" s="14">
        <f t="shared" si="161"/>
        <v>1606036</v>
      </c>
      <c r="GW478" s="14" t="str">
        <f t="shared" si="165"/>
        <v>神器6-2 : 级</v>
      </c>
      <c r="GX478" s="14" t="s">
        <v>804</v>
      </c>
      <c r="GY478" s="14">
        <f t="shared" si="162"/>
        <v>7</v>
      </c>
      <c r="GZ478" s="14" t="str">
        <f t="shared" si="163"/>
        <v>神器6-2</v>
      </c>
      <c r="HA478" s="14">
        <f t="shared" si="164"/>
        <v>3</v>
      </c>
    </row>
    <row r="479" spans="202:209" ht="16.5" x14ac:dyDescent="0.2">
      <c r="GT479" s="91">
        <v>473</v>
      </c>
      <c r="GU479" s="14">
        <f t="shared" si="160"/>
        <v>28</v>
      </c>
      <c r="GV479" s="14">
        <f t="shared" si="161"/>
        <v>1606036</v>
      </c>
      <c r="GW479" s="14" t="str">
        <f t="shared" si="165"/>
        <v>神器6-2 : 级</v>
      </c>
      <c r="GX479" s="14" t="s">
        <v>804</v>
      </c>
      <c r="GY479" s="14">
        <f t="shared" si="162"/>
        <v>8</v>
      </c>
      <c r="GZ479" s="14" t="str">
        <f t="shared" si="163"/>
        <v>神器6-2</v>
      </c>
      <c r="HA479" s="14">
        <f t="shared" si="164"/>
        <v>3</v>
      </c>
    </row>
    <row r="480" spans="202:209" ht="16.5" x14ac:dyDescent="0.2">
      <c r="GT480" s="91">
        <v>474</v>
      </c>
      <c r="GU480" s="14">
        <f t="shared" si="160"/>
        <v>28</v>
      </c>
      <c r="GV480" s="14">
        <f t="shared" si="161"/>
        <v>1606036</v>
      </c>
      <c r="GW480" s="14" t="str">
        <f t="shared" si="165"/>
        <v>神器6-2 : 级</v>
      </c>
      <c r="GX480" s="14" t="s">
        <v>804</v>
      </c>
      <c r="GY480" s="14">
        <f t="shared" si="162"/>
        <v>9</v>
      </c>
      <c r="GZ480" s="14" t="str">
        <f t="shared" si="163"/>
        <v>神器6-2</v>
      </c>
      <c r="HA480" s="14">
        <f t="shared" si="164"/>
        <v>3</v>
      </c>
    </row>
    <row r="481" spans="202:209" ht="16.5" x14ac:dyDescent="0.2">
      <c r="GT481" s="91">
        <v>475</v>
      </c>
      <c r="GU481" s="14">
        <f t="shared" si="160"/>
        <v>28</v>
      </c>
      <c r="GV481" s="14">
        <f t="shared" si="161"/>
        <v>1606036</v>
      </c>
      <c r="GW481" s="14" t="str">
        <f t="shared" si="165"/>
        <v>神器6-2 : 级</v>
      </c>
      <c r="GX481" s="14" t="s">
        <v>804</v>
      </c>
      <c r="GY481" s="14">
        <f t="shared" si="162"/>
        <v>10</v>
      </c>
      <c r="GZ481" s="14" t="str">
        <f t="shared" si="163"/>
        <v>神器6-2</v>
      </c>
      <c r="HA481" s="14">
        <f t="shared" si="164"/>
        <v>5</v>
      </c>
    </row>
    <row r="482" spans="202:209" ht="16.5" x14ac:dyDescent="0.2">
      <c r="GT482" s="91">
        <v>476</v>
      </c>
      <c r="GU482" s="14">
        <f t="shared" si="160"/>
        <v>28</v>
      </c>
      <c r="GV482" s="14">
        <f t="shared" si="161"/>
        <v>1606036</v>
      </c>
      <c r="GW482" s="14" t="str">
        <f t="shared" si="165"/>
        <v>神器6-2 : 级</v>
      </c>
      <c r="GX482" s="14" t="s">
        <v>804</v>
      </c>
      <c r="GY482" s="14">
        <f t="shared" si="162"/>
        <v>11</v>
      </c>
      <c r="GZ482" s="14" t="str">
        <f t="shared" si="163"/>
        <v>神器6-2</v>
      </c>
      <c r="HA482" s="14">
        <f t="shared" si="164"/>
        <v>5</v>
      </c>
    </row>
    <row r="483" spans="202:209" ht="16.5" x14ac:dyDescent="0.2">
      <c r="GT483" s="91">
        <v>477</v>
      </c>
      <c r="GU483" s="14">
        <f t="shared" si="160"/>
        <v>28</v>
      </c>
      <c r="GV483" s="14">
        <f t="shared" si="161"/>
        <v>1606036</v>
      </c>
      <c r="GW483" s="14" t="str">
        <f t="shared" si="165"/>
        <v>神器6-2 : 级</v>
      </c>
      <c r="GX483" s="14" t="s">
        <v>804</v>
      </c>
      <c r="GY483" s="14">
        <f t="shared" si="162"/>
        <v>12</v>
      </c>
      <c r="GZ483" s="14" t="str">
        <f t="shared" si="163"/>
        <v>神器6-2</v>
      </c>
      <c r="HA483" s="14">
        <f t="shared" si="164"/>
        <v>6</v>
      </c>
    </row>
    <row r="484" spans="202:209" ht="16.5" x14ac:dyDescent="0.2">
      <c r="GT484" s="91">
        <v>478</v>
      </c>
      <c r="GU484" s="14">
        <f t="shared" si="160"/>
        <v>28</v>
      </c>
      <c r="GV484" s="14">
        <f t="shared" si="161"/>
        <v>1606036</v>
      </c>
      <c r="GW484" s="14" t="str">
        <f t="shared" si="165"/>
        <v>神器6-2 : 级</v>
      </c>
      <c r="GX484" s="14" t="s">
        <v>804</v>
      </c>
      <c r="GY484" s="14">
        <f t="shared" si="162"/>
        <v>13</v>
      </c>
      <c r="GZ484" s="14" t="str">
        <f t="shared" si="163"/>
        <v>神器6-2</v>
      </c>
      <c r="HA484" s="14">
        <f t="shared" si="164"/>
        <v>7</v>
      </c>
    </row>
    <row r="485" spans="202:209" ht="16.5" x14ac:dyDescent="0.2">
      <c r="GT485" s="91">
        <v>479</v>
      </c>
      <c r="GU485" s="14">
        <f t="shared" si="160"/>
        <v>28</v>
      </c>
      <c r="GV485" s="14">
        <f t="shared" si="161"/>
        <v>1606036</v>
      </c>
      <c r="GW485" s="14" t="str">
        <f t="shared" si="165"/>
        <v>神器6-2 : 级</v>
      </c>
      <c r="GX485" s="14" t="s">
        <v>804</v>
      </c>
      <c r="GY485" s="14">
        <f t="shared" si="162"/>
        <v>14</v>
      </c>
      <c r="GZ485" s="14" t="str">
        <f t="shared" si="163"/>
        <v>神器6-2</v>
      </c>
      <c r="HA485" s="14">
        <f t="shared" si="164"/>
        <v>7</v>
      </c>
    </row>
    <row r="486" spans="202:209" ht="16.5" x14ac:dyDescent="0.2">
      <c r="GT486" s="91">
        <v>480</v>
      </c>
      <c r="GU486" s="14">
        <f t="shared" si="160"/>
        <v>28</v>
      </c>
      <c r="GV486" s="14">
        <f t="shared" si="161"/>
        <v>1606036</v>
      </c>
      <c r="GW486" s="14" t="str">
        <f t="shared" si="165"/>
        <v>神器6-2 : 级</v>
      </c>
      <c r="GX486" s="14" t="s">
        <v>804</v>
      </c>
      <c r="GY486" s="14">
        <f t="shared" si="162"/>
        <v>15</v>
      </c>
      <c r="GZ486" s="14" t="str">
        <f t="shared" si="163"/>
        <v>神器6-2</v>
      </c>
      <c r="HA486" s="14">
        <f t="shared" si="164"/>
        <v>7</v>
      </c>
    </row>
    <row r="487" spans="202:209" ht="16.5" x14ac:dyDescent="0.2">
      <c r="GT487" s="91">
        <v>481</v>
      </c>
      <c r="GU487" s="14">
        <f t="shared" si="160"/>
        <v>28</v>
      </c>
      <c r="GV487" s="14">
        <f t="shared" si="161"/>
        <v>1606036</v>
      </c>
      <c r="GW487" s="14" t="str">
        <f t="shared" si="165"/>
        <v>神器6-2 : 级</v>
      </c>
      <c r="GX487" s="14" t="s">
        <v>804</v>
      </c>
      <c r="GY487" s="14">
        <f t="shared" si="162"/>
        <v>16</v>
      </c>
      <c r="GZ487" s="14" t="str">
        <f t="shared" si="163"/>
        <v>神器6-2</v>
      </c>
      <c r="HA487" s="14">
        <f t="shared" si="164"/>
        <v>10</v>
      </c>
    </row>
    <row r="488" spans="202:209" ht="16.5" x14ac:dyDescent="0.2">
      <c r="GT488" s="91">
        <v>482</v>
      </c>
      <c r="GU488" s="14">
        <f t="shared" si="160"/>
        <v>28</v>
      </c>
      <c r="GV488" s="14">
        <f t="shared" si="161"/>
        <v>1606036</v>
      </c>
      <c r="GW488" s="14" t="str">
        <f t="shared" si="165"/>
        <v>神器6-2 : 级</v>
      </c>
      <c r="GX488" s="14" t="s">
        <v>804</v>
      </c>
      <c r="GY488" s="14">
        <f t="shared" si="162"/>
        <v>17</v>
      </c>
      <c r="GZ488" s="14" t="str">
        <f t="shared" si="163"/>
        <v>神器6-2</v>
      </c>
      <c r="HA488" s="14">
        <f t="shared" si="164"/>
        <v>10</v>
      </c>
    </row>
    <row r="489" spans="202:209" ht="16.5" x14ac:dyDescent="0.2">
      <c r="GT489" s="91">
        <v>483</v>
      </c>
      <c r="GU489" s="14">
        <f t="shared" si="160"/>
        <v>28</v>
      </c>
      <c r="GV489" s="14">
        <f t="shared" si="161"/>
        <v>1606036</v>
      </c>
      <c r="GW489" s="14" t="str">
        <f t="shared" si="165"/>
        <v>神器6-2 : 级</v>
      </c>
      <c r="GX489" s="14" t="s">
        <v>804</v>
      </c>
      <c r="GY489" s="14">
        <f t="shared" si="162"/>
        <v>18</v>
      </c>
      <c r="GZ489" s="14" t="str">
        <f t="shared" si="163"/>
        <v>神器6-2</v>
      </c>
      <c r="HA489" s="14">
        <f t="shared" si="164"/>
        <v>10</v>
      </c>
    </row>
    <row r="490" spans="202:209" ht="16.5" x14ac:dyDescent="0.2">
      <c r="GT490" s="91">
        <v>484</v>
      </c>
      <c r="GU490" s="14">
        <f t="shared" si="160"/>
        <v>28</v>
      </c>
      <c r="GV490" s="14">
        <f t="shared" si="161"/>
        <v>1606036</v>
      </c>
      <c r="GW490" s="14" t="str">
        <f t="shared" si="165"/>
        <v>神器6-2 : 级</v>
      </c>
      <c r="GX490" s="14" t="s">
        <v>804</v>
      </c>
      <c r="GY490" s="14">
        <f t="shared" si="162"/>
        <v>19</v>
      </c>
      <c r="GZ490" s="14" t="str">
        <f t="shared" si="163"/>
        <v>神器6-2</v>
      </c>
      <c r="HA490" s="14">
        <f t="shared" si="164"/>
        <v>15</v>
      </c>
    </row>
    <row r="491" spans="202:209" ht="16.5" x14ac:dyDescent="0.2">
      <c r="GT491" s="91">
        <v>485</v>
      </c>
      <c r="GU491" s="14">
        <f t="shared" si="160"/>
        <v>28</v>
      </c>
      <c r="GV491" s="14">
        <f t="shared" si="161"/>
        <v>1606036</v>
      </c>
      <c r="GW491" s="14" t="str">
        <f t="shared" si="165"/>
        <v>神器6-2 : 级</v>
      </c>
      <c r="GX491" s="14" t="s">
        <v>804</v>
      </c>
      <c r="GY491" s="14">
        <f t="shared" si="162"/>
        <v>20</v>
      </c>
      <c r="GZ491" s="14" t="str">
        <f t="shared" si="163"/>
        <v>神器6-2</v>
      </c>
      <c r="HA491" s="14">
        <f t="shared" si="164"/>
        <v>15</v>
      </c>
    </row>
    <row r="492" spans="202:209" ht="16.5" x14ac:dyDescent="0.2">
      <c r="GT492" s="91">
        <v>486</v>
      </c>
      <c r="GU492" s="14">
        <f t="shared" si="160"/>
        <v>28</v>
      </c>
      <c r="GV492" s="14">
        <f t="shared" si="161"/>
        <v>1606036</v>
      </c>
      <c r="GW492" s="14" t="str">
        <f t="shared" si="165"/>
        <v>神器6-2 : 级</v>
      </c>
      <c r="GX492" s="14" t="s">
        <v>804</v>
      </c>
      <c r="GY492" s="14">
        <f t="shared" si="162"/>
        <v>21</v>
      </c>
      <c r="GZ492" s="14" t="str">
        <f t="shared" si="163"/>
        <v>神器6-2</v>
      </c>
      <c r="HA492" s="14">
        <f t="shared" si="164"/>
        <v>15</v>
      </c>
    </row>
    <row r="493" spans="202:209" ht="16.5" x14ac:dyDescent="0.2">
      <c r="GT493" s="91">
        <v>487</v>
      </c>
      <c r="GU493" s="14">
        <f t="shared" si="160"/>
        <v>29</v>
      </c>
      <c r="GV493" s="14">
        <f t="shared" si="161"/>
        <v>1606037</v>
      </c>
      <c r="GW493" s="14" t="str">
        <f t="shared" si="165"/>
        <v>神器6-3 : 级</v>
      </c>
      <c r="GX493" s="14" t="s">
        <v>804</v>
      </c>
      <c r="GY493" s="14">
        <f t="shared" si="162"/>
        <v>1</v>
      </c>
      <c r="GZ493" s="14" t="str">
        <f t="shared" si="163"/>
        <v>神器6-3</v>
      </c>
      <c r="HA493" s="14">
        <f t="shared" si="164"/>
        <v>1</v>
      </c>
    </row>
    <row r="494" spans="202:209" ht="16.5" x14ac:dyDescent="0.2">
      <c r="GT494" s="91">
        <v>488</v>
      </c>
      <c r="GU494" s="14">
        <f t="shared" si="160"/>
        <v>29</v>
      </c>
      <c r="GV494" s="14">
        <f t="shared" si="161"/>
        <v>1606037</v>
      </c>
      <c r="GW494" s="14" t="str">
        <f t="shared" si="165"/>
        <v>神器6-3 : 级</v>
      </c>
      <c r="GX494" s="14" t="s">
        <v>804</v>
      </c>
      <c r="GY494" s="14">
        <f t="shared" si="162"/>
        <v>2</v>
      </c>
      <c r="GZ494" s="14" t="str">
        <f t="shared" si="163"/>
        <v>神器6-3</v>
      </c>
      <c r="HA494" s="14">
        <f t="shared" si="164"/>
        <v>1</v>
      </c>
    </row>
    <row r="495" spans="202:209" ht="16.5" x14ac:dyDescent="0.2">
      <c r="GT495" s="91">
        <v>489</v>
      </c>
      <c r="GU495" s="14">
        <f t="shared" si="160"/>
        <v>29</v>
      </c>
      <c r="GV495" s="14">
        <f t="shared" si="161"/>
        <v>1606037</v>
      </c>
      <c r="GW495" s="14" t="str">
        <f t="shared" si="165"/>
        <v>神器6-3 : 级</v>
      </c>
      <c r="GX495" s="14" t="s">
        <v>804</v>
      </c>
      <c r="GY495" s="14">
        <f t="shared" si="162"/>
        <v>3</v>
      </c>
      <c r="GZ495" s="14" t="str">
        <f t="shared" si="163"/>
        <v>神器6-3</v>
      </c>
      <c r="HA495" s="14">
        <f t="shared" si="164"/>
        <v>1</v>
      </c>
    </row>
    <row r="496" spans="202:209" ht="16.5" x14ac:dyDescent="0.2">
      <c r="GT496" s="91">
        <v>490</v>
      </c>
      <c r="GU496" s="14">
        <f t="shared" si="160"/>
        <v>29</v>
      </c>
      <c r="GV496" s="14">
        <f t="shared" si="161"/>
        <v>1606037</v>
      </c>
      <c r="GW496" s="14" t="str">
        <f t="shared" si="165"/>
        <v>神器6-3 : 级</v>
      </c>
      <c r="GX496" s="14" t="s">
        <v>804</v>
      </c>
      <c r="GY496" s="14">
        <f t="shared" si="162"/>
        <v>4</v>
      </c>
      <c r="GZ496" s="14" t="str">
        <f t="shared" si="163"/>
        <v>神器6-3</v>
      </c>
      <c r="HA496" s="14">
        <f t="shared" si="164"/>
        <v>2</v>
      </c>
    </row>
    <row r="497" spans="202:209" ht="16.5" x14ac:dyDescent="0.2">
      <c r="GT497" s="91">
        <v>491</v>
      </c>
      <c r="GU497" s="14">
        <f t="shared" si="160"/>
        <v>29</v>
      </c>
      <c r="GV497" s="14">
        <f t="shared" si="161"/>
        <v>1606037</v>
      </c>
      <c r="GW497" s="14" t="str">
        <f t="shared" si="165"/>
        <v>神器6-3 : 级</v>
      </c>
      <c r="GX497" s="14" t="s">
        <v>804</v>
      </c>
      <c r="GY497" s="14">
        <f t="shared" si="162"/>
        <v>5</v>
      </c>
      <c r="GZ497" s="14" t="str">
        <f t="shared" si="163"/>
        <v>神器6-3</v>
      </c>
      <c r="HA497" s="14">
        <f t="shared" si="164"/>
        <v>2</v>
      </c>
    </row>
    <row r="498" spans="202:209" ht="16.5" x14ac:dyDescent="0.2">
      <c r="GT498" s="91">
        <v>492</v>
      </c>
      <c r="GU498" s="14">
        <f t="shared" si="160"/>
        <v>29</v>
      </c>
      <c r="GV498" s="14">
        <f t="shared" si="161"/>
        <v>1606037</v>
      </c>
      <c r="GW498" s="14" t="str">
        <f t="shared" si="165"/>
        <v>神器6-3 : 级</v>
      </c>
      <c r="GX498" s="14" t="s">
        <v>804</v>
      </c>
      <c r="GY498" s="14">
        <f t="shared" si="162"/>
        <v>6</v>
      </c>
      <c r="GZ498" s="14" t="str">
        <f t="shared" si="163"/>
        <v>神器6-3</v>
      </c>
      <c r="HA498" s="14">
        <f t="shared" si="164"/>
        <v>2</v>
      </c>
    </row>
    <row r="499" spans="202:209" ht="16.5" x14ac:dyDescent="0.2">
      <c r="GT499" s="91">
        <v>493</v>
      </c>
      <c r="GU499" s="14">
        <f t="shared" si="160"/>
        <v>29</v>
      </c>
      <c r="GV499" s="14">
        <f t="shared" si="161"/>
        <v>1606037</v>
      </c>
      <c r="GW499" s="14" t="str">
        <f t="shared" si="165"/>
        <v>神器6-3 : 级</v>
      </c>
      <c r="GX499" s="14" t="s">
        <v>804</v>
      </c>
      <c r="GY499" s="14">
        <f t="shared" si="162"/>
        <v>7</v>
      </c>
      <c r="GZ499" s="14" t="str">
        <f t="shared" si="163"/>
        <v>神器6-3</v>
      </c>
      <c r="HA499" s="14">
        <f t="shared" si="164"/>
        <v>3</v>
      </c>
    </row>
    <row r="500" spans="202:209" ht="16.5" x14ac:dyDescent="0.2">
      <c r="GT500" s="91">
        <v>494</v>
      </c>
      <c r="GU500" s="14">
        <f t="shared" si="160"/>
        <v>29</v>
      </c>
      <c r="GV500" s="14">
        <f t="shared" si="161"/>
        <v>1606037</v>
      </c>
      <c r="GW500" s="14" t="str">
        <f t="shared" si="165"/>
        <v>神器6-3 : 级</v>
      </c>
      <c r="GX500" s="14" t="s">
        <v>804</v>
      </c>
      <c r="GY500" s="14">
        <f t="shared" si="162"/>
        <v>8</v>
      </c>
      <c r="GZ500" s="14" t="str">
        <f t="shared" si="163"/>
        <v>神器6-3</v>
      </c>
      <c r="HA500" s="14">
        <f t="shared" si="164"/>
        <v>3</v>
      </c>
    </row>
    <row r="501" spans="202:209" ht="16.5" x14ac:dyDescent="0.2">
      <c r="GT501" s="91">
        <v>495</v>
      </c>
      <c r="GU501" s="14">
        <f t="shared" si="160"/>
        <v>29</v>
      </c>
      <c r="GV501" s="14">
        <f t="shared" si="161"/>
        <v>1606037</v>
      </c>
      <c r="GW501" s="14" t="str">
        <f t="shared" si="165"/>
        <v>神器6-3 : 级</v>
      </c>
      <c r="GX501" s="14" t="s">
        <v>804</v>
      </c>
      <c r="GY501" s="14">
        <f t="shared" si="162"/>
        <v>9</v>
      </c>
      <c r="GZ501" s="14" t="str">
        <f t="shared" si="163"/>
        <v>神器6-3</v>
      </c>
      <c r="HA501" s="14">
        <f t="shared" si="164"/>
        <v>3</v>
      </c>
    </row>
    <row r="502" spans="202:209" ht="16.5" x14ac:dyDescent="0.2">
      <c r="GT502" s="91">
        <v>496</v>
      </c>
      <c r="GU502" s="14">
        <f t="shared" si="160"/>
        <v>29</v>
      </c>
      <c r="GV502" s="14">
        <f t="shared" si="161"/>
        <v>1606037</v>
      </c>
      <c r="GW502" s="14" t="str">
        <f t="shared" si="165"/>
        <v>神器6-3 : 级</v>
      </c>
      <c r="GX502" s="14" t="s">
        <v>804</v>
      </c>
      <c r="GY502" s="14">
        <f t="shared" si="162"/>
        <v>10</v>
      </c>
      <c r="GZ502" s="14" t="str">
        <f t="shared" si="163"/>
        <v>神器6-3</v>
      </c>
      <c r="HA502" s="14">
        <f t="shared" si="164"/>
        <v>5</v>
      </c>
    </row>
    <row r="503" spans="202:209" ht="16.5" x14ac:dyDescent="0.2">
      <c r="GT503" s="91">
        <v>497</v>
      </c>
      <c r="GU503" s="14">
        <f t="shared" si="160"/>
        <v>29</v>
      </c>
      <c r="GV503" s="14">
        <f t="shared" si="161"/>
        <v>1606037</v>
      </c>
      <c r="GW503" s="14" t="str">
        <f t="shared" si="165"/>
        <v>神器6-3 : 级</v>
      </c>
      <c r="GX503" s="14" t="s">
        <v>804</v>
      </c>
      <c r="GY503" s="14">
        <f t="shared" si="162"/>
        <v>11</v>
      </c>
      <c r="GZ503" s="14" t="str">
        <f t="shared" si="163"/>
        <v>神器6-3</v>
      </c>
      <c r="HA503" s="14">
        <f t="shared" si="164"/>
        <v>5</v>
      </c>
    </row>
    <row r="504" spans="202:209" ht="16.5" x14ac:dyDescent="0.2">
      <c r="GT504" s="91">
        <v>498</v>
      </c>
      <c r="GU504" s="14">
        <f t="shared" si="160"/>
        <v>29</v>
      </c>
      <c r="GV504" s="14">
        <f t="shared" si="161"/>
        <v>1606037</v>
      </c>
      <c r="GW504" s="14" t="str">
        <f t="shared" si="165"/>
        <v>神器6-3 : 级</v>
      </c>
      <c r="GX504" s="14" t="s">
        <v>804</v>
      </c>
      <c r="GY504" s="14">
        <f t="shared" si="162"/>
        <v>12</v>
      </c>
      <c r="GZ504" s="14" t="str">
        <f t="shared" si="163"/>
        <v>神器6-3</v>
      </c>
      <c r="HA504" s="14">
        <f t="shared" si="164"/>
        <v>6</v>
      </c>
    </row>
    <row r="505" spans="202:209" ht="16.5" x14ac:dyDescent="0.2">
      <c r="GT505" s="91">
        <v>499</v>
      </c>
      <c r="GU505" s="14">
        <f t="shared" si="160"/>
        <v>29</v>
      </c>
      <c r="GV505" s="14">
        <f t="shared" si="161"/>
        <v>1606037</v>
      </c>
      <c r="GW505" s="14" t="str">
        <f t="shared" si="165"/>
        <v>神器6-3 : 级</v>
      </c>
      <c r="GX505" s="14" t="s">
        <v>804</v>
      </c>
      <c r="GY505" s="14">
        <f t="shared" si="162"/>
        <v>13</v>
      </c>
      <c r="GZ505" s="14" t="str">
        <f t="shared" si="163"/>
        <v>神器6-3</v>
      </c>
      <c r="HA505" s="14">
        <f t="shared" si="164"/>
        <v>7</v>
      </c>
    </row>
    <row r="506" spans="202:209" ht="16.5" x14ac:dyDescent="0.2">
      <c r="GT506" s="91">
        <v>500</v>
      </c>
      <c r="GU506" s="14">
        <f t="shared" si="160"/>
        <v>29</v>
      </c>
      <c r="GV506" s="14">
        <f t="shared" si="161"/>
        <v>1606037</v>
      </c>
      <c r="GW506" s="14" t="str">
        <f t="shared" si="165"/>
        <v>神器6-3 : 级</v>
      </c>
      <c r="GX506" s="14" t="s">
        <v>804</v>
      </c>
      <c r="GY506" s="14">
        <f t="shared" si="162"/>
        <v>14</v>
      </c>
      <c r="GZ506" s="14" t="str">
        <f t="shared" si="163"/>
        <v>神器6-3</v>
      </c>
      <c r="HA506" s="14">
        <f t="shared" si="164"/>
        <v>7</v>
      </c>
    </row>
    <row r="507" spans="202:209" ht="16.5" x14ac:dyDescent="0.2">
      <c r="GT507" s="91">
        <v>501</v>
      </c>
      <c r="GU507" s="14">
        <f t="shared" si="160"/>
        <v>29</v>
      </c>
      <c r="GV507" s="14">
        <f t="shared" si="161"/>
        <v>1606037</v>
      </c>
      <c r="GW507" s="14" t="str">
        <f t="shared" si="165"/>
        <v>神器6-3 : 级</v>
      </c>
      <c r="GX507" s="14" t="s">
        <v>804</v>
      </c>
      <c r="GY507" s="14">
        <f t="shared" si="162"/>
        <v>15</v>
      </c>
      <c r="GZ507" s="14" t="str">
        <f t="shared" si="163"/>
        <v>神器6-3</v>
      </c>
      <c r="HA507" s="14">
        <f t="shared" si="164"/>
        <v>7</v>
      </c>
    </row>
    <row r="508" spans="202:209" ht="16.5" x14ac:dyDescent="0.2">
      <c r="GT508" s="91">
        <v>502</v>
      </c>
      <c r="GU508" s="14">
        <f t="shared" si="160"/>
        <v>29</v>
      </c>
      <c r="GV508" s="14">
        <f t="shared" si="161"/>
        <v>1606037</v>
      </c>
      <c r="GW508" s="14" t="str">
        <f t="shared" si="165"/>
        <v>神器6-3 : 级</v>
      </c>
      <c r="GX508" s="14" t="s">
        <v>804</v>
      </c>
      <c r="GY508" s="14">
        <f t="shared" si="162"/>
        <v>16</v>
      </c>
      <c r="GZ508" s="14" t="str">
        <f t="shared" si="163"/>
        <v>神器6-3</v>
      </c>
      <c r="HA508" s="14">
        <f t="shared" si="164"/>
        <v>10</v>
      </c>
    </row>
    <row r="509" spans="202:209" ht="16.5" x14ac:dyDescent="0.2">
      <c r="GT509" s="91">
        <v>503</v>
      </c>
      <c r="GU509" s="14">
        <f t="shared" si="160"/>
        <v>29</v>
      </c>
      <c r="GV509" s="14">
        <f t="shared" si="161"/>
        <v>1606037</v>
      </c>
      <c r="GW509" s="14" t="str">
        <f t="shared" si="165"/>
        <v>神器6-3 : 级</v>
      </c>
      <c r="GX509" s="14" t="s">
        <v>804</v>
      </c>
      <c r="GY509" s="14">
        <f t="shared" si="162"/>
        <v>17</v>
      </c>
      <c r="GZ509" s="14" t="str">
        <f t="shared" si="163"/>
        <v>神器6-3</v>
      </c>
      <c r="HA509" s="14">
        <f t="shared" si="164"/>
        <v>10</v>
      </c>
    </row>
    <row r="510" spans="202:209" ht="16.5" x14ac:dyDescent="0.2">
      <c r="GT510" s="91">
        <v>504</v>
      </c>
      <c r="GU510" s="14">
        <f t="shared" si="160"/>
        <v>29</v>
      </c>
      <c r="GV510" s="14">
        <f t="shared" si="161"/>
        <v>1606037</v>
      </c>
      <c r="GW510" s="14" t="str">
        <f t="shared" si="165"/>
        <v>神器6-3 : 级</v>
      </c>
      <c r="GX510" s="14" t="s">
        <v>804</v>
      </c>
      <c r="GY510" s="14">
        <f t="shared" si="162"/>
        <v>18</v>
      </c>
      <c r="GZ510" s="14" t="str">
        <f t="shared" si="163"/>
        <v>神器6-3</v>
      </c>
      <c r="HA510" s="14">
        <f t="shared" si="164"/>
        <v>10</v>
      </c>
    </row>
    <row r="511" spans="202:209" ht="16.5" x14ac:dyDescent="0.2">
      <c r="GT511" s="91">
        <v>505</v>
      </c>
      <c r="GU511" s="14">
        <f t="shared" si="160"/>
        <v>29</v>
      </c>
      <c r="GV511" s="14">
        <f t="shared" si="161"/>
        <v>1606037</v>
      </c>
      <c r="GW511" s="14" t="str">
        <f t="shared" si="165"/>
        <v>神器6-3 : 级</v>
      </c>
      <c r="GX511" s="14" t="s">
        <v>804</v>
      </c>
      <c r="GY511" s="14">
        <f t="shared" si="162"/>
        <v>19</v>
      </c>
      <c r="GZ511" s="14" t="str">
        <f t="shared" si="163"/>
        <v>神器6-3</v>
      </c>
      <c r="HA511" s="14">
        <f t="shared" si="164"/>
        <v>15</v>
      </c>
    </row>
    <row r="512" spans="202:209" ht="16.5" x14ac:dyDescent="0.2">
      <c r="GT512" s="91">
        <v>506</v>
      </c>
      <c r="GU512" s="14">
        <f t="shared" si="160"/>
        <v>29</v>
      </c>
      <c r="GV512" s="14">
        <f t="shared" si="161"/>
        <v>1606037</v>
      </c>
      <c r="GW512" s="14" t="str">
        <f t="shared" si="165"/>
        <v>神器6-3 : 级</v>
      </c>
      <c r="GX512" s="14" t="s">
        <v>804</v>
      </c>
      <c r="GY512" s="14">
        <f t="shared" si="162"/>
        <v>20</v>
      </c>
      <c r="GZ512" s="14" t="str">
        <f t="shared" si="163"/>
        <v>神器6-3</v>
      </c>
      <c r="HA512" s="14">
        <f t="shared" si="164"/>
        <v>15</v>
      </c>
    </row>
    <row r="513" spans="202:209" ht="16.5" x14ac:dyDescent="0.2">
      <c r="GT513" s="91">
        <v>507</v>
      </c>
      <c r="GU513" s="14">
        <f t="shared" si="160"/>
        <v>29</v>
      </c>
      <c r="GV513" s="14">
        <f t="shared" si="161"/>
        <v>1606037</v>
      </c>
      <c r="GW513" s="14" t="str">
        <f t="shared" si="165"/>
        <v>神器6-3 : 级</v>
      </c>
      <c r="GX513" s="14" t="s">
        <v>804</v>
      </c>
      <c r="GY513" s="14">
        <f t="shared" si="162"/>
        <v>21</v>
      </c>
      <c r="GZ513" s="14" t="str">
        <f t="shared" si="163"/>
        <v>神器6-3</v>
      </c>
      <c r="HA513" s="14">
        <f t="shared" si="164"/>
        <v>15</v>
      </c>
    </row>
    <row r="514" spans="202:209" ht="16.5" x14ac:dyDescent="0.2">
      <c r="GT514" s="91">
        <v>508</v>
      </c>
      <c r="GU514" s="14">
        <f t="shared" si="160"/>
        <v>30</v>
      </c>
      <c r="GV514" s="14">
        <f t="shared" si="161"/>
        <v>1606038</v>
      </c>
      <c r="GW514" s="14" t="str">
        <f t="shared" si="165"/>
        <v>神器6-4 : 级</v>
      </c>
      <c r="GX514" s="14" t="s">
        <v>804</v>
      </c>
      <c r="GY514" s="14">
        <f t="shared" si="162"/>
        <v>1</v>
      </c>
      <c r="GZ514" s="14" t="str">
        <f t="shared" si="163"/>
        <v>神器6-4</v>
      </c>
      <c r="HA514" s="14">
        <f t="shared" si="164"/>
        <v>1</v>
      </c>
    </row>
    <row r="515" spans="202:209" ht="16.5" x14ac:dyDescent="0.2">
      <c r="GT515" s="91">
        <v>509</v>
      </c>
      <c r="GU515" s="14">
        <f t="shared" si="160"/>
        <v>30</v>
      </c>
      <c r="GV515" s="14">
        <f t="shared" si="161"/>
        <v>1606038</v>
      </c>
      <c r="GW515" s="14" t="str">
        <f t="shared" si="165"/>
        <v>神器6-4 : 级</v>
      </c>
      <c r="GX515" s="14" t="s">
        <v>804</v>
      </c>
      <c r="GY515" s="14">
        <f t="shared" si="162"/>
        <v>2</v>
      </c>
      <c r="GZ515" s="14" t="str">
        <f t="shared" si="163"/>
        <v>神器6-4</v>
      </c>
      <c r="HA515" s="14">
        <f t="shared" si="164"/>
        <v>1</v>
      </c>
    </row>
    <row r="516" spans="202:209" ht="16.5" x14ac:dyDescent="0.2">
      <c r="GT516" s="91">
        <v>510</v>
      </c>
      <c r="GU516" s="14">
        <f t="shared" si="160"/>
        <v>30</v>
      </c>
      <c r="GV516" s="14">
        <f t="shared" si="161"/>
        <v>1606038</v>
      </c>
      <c r="GW516" s="14" t="str">
        <f t="shared" si="165"/>
        <v>神器6-4 : 级</v>
      </c>
      <c r="GX516" s="14" t="s">
        <v>804</v>
      </c>
      <c r="GY516" s="14">
        <f t="shared" si="162"/>
        <v>3</v>
      </c>
      <c r="GZ516" s="14" t="str">
        <f t="shared" si="163"/>
        <v>神器6-4</v>
      </c>
      <c r="HA516" s="14">
        <f t="shared" si="164"/>
        <v>1</v>
      </c>
    </row>
    <row r="517" spans="202:209" ht="16.5" x14ac:dyDescent="0.2">
      <c r="GT517" s="91">
        <v>511</v>
      </c>
      <c r="GU517" s="14">
        <f t="shared" si="160"/>
        <v>30</v>
      </c>
      <c r="GV517" s="14">
        <f t="shared" si="161"/>
        <v>1606038</v>
      </c>
      <c r="GW517" s="14" t="str">
        <f t="shared" si="165"/>
        <v>神器6-4 : 级</v>
      </c>
      <c r="GX517" s="14" t="s">
        <v>804</v>
      </c>
      <c r="GY517" s="14">
        <f t="shared" si="162"/>
        <v>4</v>
      </c>
      <c r="GZ517" s="14" t="str">
        <f t="shared" si="163"/>
        <v>神器6-4</v>
      </c>
      <c r="HA517" s="14">
        <f t="shared" si="164"/>
        <v>2</v>
      </c>
    </row>
    <row r="518" spans="202:209" ht="16.5" x14ac:dyDescent="0.2">
      <c r="GT518" s="91">
        <v>512</v>
      </c>
      <c r="GU518" s="14">
        <f t="shared" si="160"/>
        <v>30</v>
      </c>
      <c r="GV518" s="14">
        <f t="shared" si="161"/>
        <v>1606038</v>
      </c>
      <c r="GW518" s="14" t="str">
        <f t="shared" si="165"/>
        <v>神器6-4 : 级</v>
      </c>
      <c r="GX518" s="14" t="s">
        <v>804</v>
      </c>
      <c r="GY518" s="14">
        <f t="shared" si="162"/>
        <v>5</v>
      </c>
      <c r="GZ518" s="14" t="str">
        <f t="shared" si="163"/>
        <v>神器6-4</v>
      </c>
      <c r="HA518" s="14">
        <f t="shared" si="164"/>
        <v>2</v>
      </c>
    </row>
    <row r="519" spans="202:209" ht="16.5" x14ac:dyDescent="0.2">
      <c r="GT519" s="91">
        <v>513</v>
      </c>
      <c r="GU519" s="14">
        <f t="shared" si="160"/>
        <v>30</v>
      </c>
      <c r="GV519" s="14">
        <f t="shared" si="161"/>
        <v>1606038</v>
      </c>
      <c r="GW519" s="14" t="str">
        <f t="shared" si="165"/>
        <v>神器6-4 : 级</v>
      </c>
      <c r="GX519" s="14" t="s">
        <v>804</v>
      </c>
      <c r="GY519" s="14">
        <f t="shared" si="162"/>
        <v>6</v>
      </c>
      <c r="GZ519" s="14" t="str">
        <f t="shared" si="163"/>
        <v>神器6-4</v>
      </c>
      <c r="HA519" s="14">
        <f t="shared" si="164"/>
        <v>2</v>
      </c>
    </row>
    <row r="520" spans="202:209" ht="16.5" x14ac:dyDescent="0.2">
      <c r="GT520" s="91">
        <v>514</v>
      </c>
      <c r="GU520" s="14">
        <f t="shared" ref="GU520:GU583" si="166">MATCH(GT520-1,$R$7:$R$49,1)</f>
        <v>30</v>
      </c>
      <c r="GV520" s="14">
        <f t="shared" ref="GV520:GV583" si="167">INDEX($S$8:$S$49,GU520)</f>
        <v>1606038</v>
      </c>
      <c r="GW520" s="14" t="str">
        <f t="shared" si="165"/>
        <v>神器6-4 : 级</v>
      </c>
      <c r="GX520" s="14" t="s">
        <v>804</v>
      </c>
      <c r="GY520" s="14">
        <f t="shared" ref="GY520:GY583" si="168">GT520-INDEX($R$7:$R$49,GU520)</f>
        <v>7</v>
      </c>
      <c r="GZ520" s="14" t="str">
        <f t="shared" ref="GZ520:GZ583" si="169">INDEX($T$8:$T$49,GU520)</f>
        <v>神器6-4</v>
      </c>
      <c r="HA520" s="14">
        <f t="shared" ref="HA520:HA583" si="170">INDEX($K$8:$K$28,GY520)</f>
        <v>3</v>
      </c>
    </row>
    <row r="521" spans="202:209" ht="16.5" x14ac:dyDescent="0.2">
      <c r="GT521" s="91">
        <v>515</v>
      </c>
      <c r="GU521" s="14">
        <f t="shared" si="166"/>
        <v>30</v>
      </c>
      <c r="GV521" s="14">
        <f t="shared" si="167"/>
        <v>1606038</v>
      </c>
      <c r="GW521" s="14" t="str">
        <f t="shared" si="165"/>
        <v>神器6-4 : 级</v>
      </c>
      <c r="GX521" s="14" t="s">
        <v>804</v>
      </c>
      <c r="GY521" s="14">
        <f t="shared" si="168"/>
        <v>8</v>
      </c>
      <c r="GZ521" s="14" t="str">
        <f t="shared" si="169"/>
        <v>神器6-4</v>
      </c>
      <c r="HA521" s="14">
        <f t="shared" si="170"/>
        <v>3</v>
      </c>
    </row>
    <row r="522" spans="202:209" ht="16.5" x14ac:dyDescent="0.2">
      <c r="GT522" s="91">
        <v>516</v>
      </c>
      <c r="GU522" s="14">
        <f t="shared" si="166"/>
        <v>30</v>
      </c>
      <c r="GV522" s="14">
        <f t="shared" si="167"/>
        <v>1606038</v>
      </c>
      <c r="GW522" s="14" t="str">
        <f t="shared" si="165"/>
        <v>神器6-4 : 级</v>
      </c>
      <c r="GX522" s="14" t="s">
        <v>804</v>
      </c>
      <c r="GY522" s="14">
        <f t="shared" si="168"/>
        <v>9</v>
      </c>
      <c r="GZ522" s="14" t="str">
        <f t="shared" si="169"/>
        <v>神器6-4</v>
      </c>
      <c r="HA522" s="14">
        <f t="shared" si="170"/>
        <v>3</v>
      </c>
    </row>
    <row r="523" spans="202:209" ht="16.5" x14ac:dyDescent="0.2">
      <c r="GT523" s="91">
        <v>517</v>
      </c>
      <c r="GU523" s="14">
        <f t="shared" si="166"/>
        <v>30</v>
      </c>
      <c r="GV523" s="14">
        <f t="shared" si="167"/>
        <v>1606038</v>
      </c>
      <c r="GW523" s="14" t="str">
        <f t="shared" si="165"/>
        <v>神器6-4 : 级</v>
      </c>
      <c r="GX523" s="14" t="s">
        <v>804</v>
      </c>
      <c r="GY523" s="14">
        <f t="shared" si="168"/>
        <v>10</v>
      </c>
      <c r="GZ523" s="14" t="str">
        <f t="shared" si="169"/>
        <v>神器6-4</v>
      </c>
      <c r="HA523" s="14">
        <f t="shared" si="170"/>
        <v>5</v>
      </c>
    </row>
    <row r="524" spans="202:209" ht="16.5" x14ac:dyDescent="0.2">
      <c r="GT524" s="91">
        <v>518</v>
      </c>
      <c r="GU524" s="14">
        <f t="shared" si="166"/>
        <v>30</v>
      </c>
      <c r="GV524" s="14">
        <f t="shared" si="167"/>
        <v>1606038</v>
      </c>
      <c r="GW524" s="14" t="str">
        <f t="shared" si="165"/>
        <v>神器6-4 : 级</v>
      </c>
      <c r="GX524" s="14" t="s">
        <v>804</v>
      </c>
      <c r="GY524" s="14">
        <f t="shared" si="168"/>
        <v>11</v>
      </c>
      <c r="GZ524" s="14" t="str">
        <f t="shared" si="169"/>
        <v>神器6-4</v>
      </c>
      <c r="HA524" s="14">
        <f t="shared" si="170"/>
        <v>5</v>
      </c>
    </row>
    <row r="525" spans="202:209" ht="16.5" x14ac:dyDescent="0.2">
      <c r="GT525" s="91">
        <v>519</v>
      </c>
      <c r="GU525" s="14">
        <f t="shared" si="166"/>
        <v>30</v>
      </c>
      <c r="GV525" s="14">
        <f t="shared" si="167"/>
        <v>1606038</v>
      </c>
      <c r="GW525" s="14" t="str">
        <f t="shared" si="165"/>
        <v>神器6-4 : 级</v>
      </c>
      <c r="GX525" s="14" t="s">
        <v>804</v>
      </c>
      <c r="GY525" s="14">
        <f t="shared" si="168"/>
        <v>12</v>
      </c>
      <c r="GZ525" s="14" t="str">
        <f t="shared" si="169"/>
        <v>神器6-4</v>
      </c>
      <c r="HA525" s="14">
        <f t="shared" si="170"/>
        <v>6</v>
      </c>
    </row>
    <row r="526" spans="202:209" ht="16.5" x14ac:dyDescent="0.2">
      <c r="GT526" s="91">
        <v>520</v>
      </c>
      <c r="GU526" s="14">
        <f t="shared" si="166"/>
        <v>30</v>
      </c>
      <c r="GV526" s="14">
        <f t="shared" si="167"/>
        <v>1606038</v>
      </c>
      <c r="GW526" s="14" t="str">
        <f t="shared" si="165"/>
        <v>神器6-4 : 级</v>
      </c>
      <c r="GX526" s="14" t="s">
        <v>804</v>
      </c>
      <c r="GY526" s="14">
        <f t="shared" si="168"/>
        <v>13</v>
      </c>
      <c r="GZ526" s="14" t="str">
        <f t="shared" si="169"/>
        <v>神器6-4</v>
      </c>
      <c r="HA526" s="14">
        <f t="shared" si="170"/>
        <v>7</v>
      </c>
    </row>
    <row r="527" spans="202:209" ht="16.5" x14ac:dyDescent="0.2">
      <c r="GT527" s="91">
        <v>521</v>
      </c>
      <c r="GU527" s="14">
        <f t="shared" si="166"/>
        <v>30</v>
      </c>
      <c r="GV527" s="14">
        <f t="shared" si="167"/>
        <v>1606038</v>
      </c>
      <c r="GW527" s="14" t="str">
        <f t="shared" si="165"/>
        <v>神器6-4 : 级</v>
      </c>
      <c r="GX527" s="14" t="s">
        <v>804</v>
      </c>
      <c r="GY527" s="14">
        <f t="shared" si="168"/>
        <v>14</v>
      </c>
      <c r="GZ527" s="14" t="str">
        <f t="shared" si="169"/>
        <v>神器6-4</v>
      </c>
      <c r="HA527" s="14">
        <f t="shared" si="170"/>
        <v>7</v>
      </c>
    </row>
    <row r="528" spans="202:209" ht="16.5" x14ac:dyDescent="0.2">
      <c r="GT528" s="91">
        <v>522</v>
      </c>
      <c r="GU528" s="14">
        <f t="shared" si="166"/>
        <v>30</v>
      </c>
      <c r="GV528" s="14">
        <f t="shared" si="167"/>
        <v>1606038</v>
      </c>
      <c r="GW528" s="14" t="str">
        <f t="shared" si="165"/>
        <v>神器6-4 : 级</v>
      </c>
      <c r="GX528" s="14" t="s">
        <v>804</v>
      </c>
      <c r="GY528" s="14">
        <f t="shared" si="168"/>
        <v>15</v>
      </c>
      <c r="GZ528" s="14" t="str">
        <f t="shared" si="169"/>
        <v>神器6-4</v>
      </c>
      <c r="HA528" s="14">
        <f t="shared" si="170"/>
        <v>7</v>
      </c>
    </row>
    <row r="529" spans="202:209" ht="16.5" x14ac:dyDescent="0.2">
      <c r="GT529" s="91">
        <v>523</v>
      </c>
      <c r="GU529" s="14">
        <f t="shared" si="166"/>
        <v>30</v>
      </c>
      <c r="GV529" s="14">
        <f t="shared" si="167"/>
        <v>1606038</v>
      </c>
      <c r="GW529" s="14" t="str">
        <f t="shared" si="165"/>
        <v>神器6-4 : 级</v>
      </c>
      <c r="GX529" s="14" t="s">
        <v>804</v>
      </c>
      <c r="GY529" s="14">
        <f t="shared" si="168"/>
        <v>16</v>
      </c>
      <c r="GZ529" s="14" t="str">
        <f t="shared" si="169"/>
        <v>神器6-4</v>
      </c>
      <c r="HA529" s="14">
        <f t="shared" si="170"/>
        <v>10</v>
      </c>
    </row>
    <row r="530" spans="202:209" ht="16.5" x14ac:dyDescent="0.2">
      <c r="GT530" s="91">
        <v>524</v>
      </c>
      <c r="GU530" s="14">
        <f t="shared" si="166"/>
        <v>30</v>
      </c>
      <c r="GV530" s="14">
        <f t="shared" si="167"/>
        <v>1606038</v>
      </c>
      <c r="GW530" s="14" t="str">
        <f t="shared" si="165"/>
        <v>神器6-4 : 级</v>
      </c>
      <c r="GX530" s="14" t="s">
        <v>804</v>
      </c>
      <c r="GY530" s="14">
        <f t="shared" si="168"/>
        <v>17</v>
      </c>
      <c r="GZ530" s="14" t="str">
        <f t="shared" si="169"/>
        <v>神器6-4</v>
      </c>
      <c r="HA530" s="14">
        <f t="shared" si="170"/>
        <v>10</v>
      </c>
    </row>
    <row r="531" spans="202:209" ht="16.5" x14ac:dyDescent="0.2">
      <c r="GT531" s="91">
        <v>525</v>
      </c>
      <c r="GU531" s="14">
        <f t="shared" si="166"/>
        <v>30</v>
      </c>
      <c r="GV531" s="14">
        <f t="shared" si="167"/>
        <v>1606038</v>
      </c>
      <c r="GW531" s="14" t="str">
        <f t="shared" si="165"/>
        <v>神器6-4 : 级</v>
      </c>
      <c r="GX531" s="14" t="s">
        <v>804</v>
      </c>
      <c r="GY531" s="14">
        <f t="shared" si="168"/>
        <v>18</v>
      </c>
      <c r="GZ531" s="14" t="str">
        <f t="shared" si="169"/>
        <v>神器6-4</v>
      </c>
      <c r="HA531" s="14">
        <f t="shared" si="170"/>
        <v>10</v>
      </c>
    </row>
    <row r="532" spans="202:209" ht="16.5" x14ac:dyDescent="0.2">
      <c r="GT532" s="91">
        <v>526</v>
      </c>
      <c r="GU532" s="14">
        <f t="shared" si="166"/>
        <v>30</v>
      </c>
      <c r="GV532" s="14">
        <f t="shared" si="167"/>
        <v>1606038</v>
      </c>
      <c r="GW532" s="14" t="str">
        <f t="shared" si="165"/>
        <v>神器6-4 : 级</v>
      </c>
      <c r="GX532" s="14" t="s">
        <v>804</v>
      </c>
      <c r="GY532" s="14">
        <f t="shared" si="168"/>
        <v>19</v>
      </c>
      <c r="GZ532" s="14" t="str">
        <f t="shared" si="169"/>
        <v>神器6-4</v>
      </c>
      <c r="HA532" s="14">
        <f t="shared" si="170"/>
        <v>15</v>
      </c>
    </row>
    <row r="533" spans="202:209" ht="16.5" x14ac:dyDescent="0.2">
      <c r="GT533" s="91">
        <v>527</v>
      </c>
      <c r="GU533" s="14">
        <f t="shared" si="166"/>
        <v>30</v>
      </c>
      <c r="GV533" s="14">
        <f t="shared" si="167"/>
        <v>1606038</v>
      </c>
      <c r="GW533" s="14" t="str">
        <f t="shared" si="165"/>
        <v>神器6-4 : 级</v>
      </c>
      <c r="GX533" s="14" t="s">
        <v>804</v>
      </c>
      <c r="GY533" s="14">
        <f t="shared" si="168"/>
        <v>20</v>
      </c>
      <c r="GZ533" s="14" t="str">
        <f t="shared" si="169"/>
        <v>神器6-4</v>
      </c>
      <c r="HA533" s="14">
        <f t="shared" si="170"/>
        <v>15</v>
      </c>
    </row>
    <row r="534" spans="202:209" ht="16.5" x14ac:dyDescent="0.2">
      <c r="GT534" s="91">
        <v>528</v>
      </c>
      <c r="GU534" s="14">
        <f t="shared" si="166"/>
        <v>30</v>
      </c>
      <c r="GV534" s="14">
        <f t="shared" si="167"/>
        <v>1606038</v>
      </c>
      <c r="GW534" s="14" t="str">
        <f t="shared" si="165"/>
        <v>神器6-4 : 级</v>
      </c>
      <c r="GX534" s="14" t="s">
        <v>804</v>
      </c>
      <c r="GY534" s="14">
        <f t="shared" si="168"/>
        <v>21</v>
      </c>
      <c r="GZ534" s="14" t="str">
        <f t="shared" si="169"/>
        <v>神器6-4</v>
      </c>
      <c r="HA534" s="14">
        <f t="shared" si="170"/>
        <v>15</v>
      </c>
    </row>
    <row r="535" spans="202:209" ht="16.5" x14ac:dyDescent="0.2">
      <c r="GT535" s="91">
        <v>529</v>
      </c>
      <c r="GU535" s="14">
        <f t="shared" si="166"/>
        <v>31</v>
      </c>
      <c r="GV535" s="14">
        <f t="shared" si="167"/>
        <v>1606039</v>
      </c>
      <c r="GW535" s="14" t="str">
        <f t="shared" si="165"/>
        <v>神器6-5 : 级</v>
      </c>
      <c r="GX535" s="14" t="s">
        <v>804</v>
      </c>
      <c r="GY535" s="14">
        <f t="shared" si="168"/>
        <v>1</v>
      </c>
      <c r="GZ535" s="14" t="str">
        <f t="shared" si="169"/>
        <v>神器6-5</v>
      </c>
      <c r="HA535" s="14">
        <f t="shared" si="170"/>
        <v>1</v>
      </c>
    </row>
    <row r="536" spans="202:209" ht="16.5" x14ac:dyDescent="0.2">
      <c r="GT536" s="91">
        <v>530</v>
      </c>
      <c r="GU536" s="14">
        <f t="shared" si="166"/>
        <v>31</v>
      </c>
      <c r="GV536" s="14">
        <f t="shared" si="167"/>
        <v>1606039</v>
      </c>
      <c r="GW536" s="14" t="str">
        <f t="shared" ref="GW536:GW599" si="171">INDEX($T$8:$T$49,GU536)&amp;" : "&amp;AR536&amp;"级"</f>
        <v>神器6-5 : 级</v>
      </c>
      <c r="GX536" s="14" t="s">
        <v>804</v>
      </c>
      <c r="GY536" s="14">
        <f t="shared" si="168"/>
        <v>2</v>
      </c>
      <c r="GZ536" s="14" t="str">
        <f t="shared" si="169"/>
        <v>神器6-5</v>
      </c>
      <c r="HA536" s="14">
        <f t="shared" si="170"/>
        <v>1</v>
      </c>
    </row>
    <row r="537" spans="202:209" ht="16.5" x14ac:dyDescent="0.2">
      <c r="GT537" s="91">
        <v>531</v>
      </c>
      <c r="GU537" s="14">
        <f t="shared" si="166"/>
        <v>31</v>
      </c>
      <c r="GV537" s="14">
        <f t="shared" si="167"/>
        <v>1606039</v>
      </c>
      <c r="GW537" s="14" t="str">
        <f t="shared" si="171"/>
        <v>神器6-5 : 级</v>
      </c>
      <c r="GX537" s="14" t="s">
        <v>804</v>
      </c>
      <c r="GY537" s="14">
        <f t="shared" si="168"/>
        <v>3</v>
      </c>
      <c r="GZ537" s="14" t="str">
        <f t="shared" si="169"/>
        <v>神器6-5</v>
      </c>
      <c r="HA537" s="14">
        <f t="shared" si="170"/>
        <v>1</v>
      </c>
    </row>
    <row r="538" spans="202:209" ht="16.5" x14ac:dyDescent="0.2">
      <c r="GT538" s="91">
        <v>532</v>
      </c>
      <c r="GU538" s="14">
        <f t="shared" si="166"/>
        <v>31</v>
      </c>
      <c r="GV538" s="14">
        <f t="shared" si="167"/>
        <v>1606039</v>
      </c>
      <c r="GW538" s="14" t="str">
        <f t="shared" si="171"/>
        <v>神器6-5 : 级</v>
      </c>
      <c r="GX538" s="14" t="s">
        <v>804</v>
      </c>
      <c r="GY538" s="14">
        <f t="shared" si="168"/>
        <v>4</v>
      </c>
      <c r="GZ538" s="14" t="str">
        <f t="shared" si="169"/>
        <v>神器6-5</v>
      </c>
      <c r="HA538" s="14">
        <f t="shared" si="170"/>
        <v>2</v>
      </c>
    </row>
    <row r="539" spans="202:209" ht="16.5" x14ac:dyDescent="0.2">
      <c r="GT539" s="91">
        <v>533</v>
      </c>
      <c r="GU539" s="14">
        <f t="shared" si="166"/>
        <v>31</v>
      </c>
      <c r="GV539" s="14">
        <f t="shared" si="167"/>
        <v>1606039</v>
      </c>
      <c r="GW539" s="14" t="str">
        <f t="shared" si="171"/>
        <v>神器6-5 : 级</v>
      </c>
      <c r="GX539" s="14" t="s">
        <v>804</v>
      </c>
      <c r="GY539" s="14">
        <f t="shared" si="168"/>
        <v>5</v>
      </c>
      <c r="GZ539" s="14" t="str">
        <f t="shared" si="169"/>
        <v>神器6-5</v>
      </c>
      <c r="HA539" s="14">
        <f t="shared" si="170"/>
        <v>2</v>
      </c>
    </row>
    <row r="540" spans="202:209" ht="16.5" x14ac:dyDescent="0.2">
      <c r="GT540" s="91">
        <v>534</v>
      </c>
      <c r="GU540" s="14">
        <f t="shared" si="166"/>
        <v>31</v>
      </c>
      <c r="GV540" s="14">
        <f t="shared" si="167"/>
        <v>1606039</v>
      </c>
      <c r="GW540" s="14" t="str">
        <f t="shared" si="171"/>
        <v>神器6-5 : 级</v>
      </c>
      <c r="GX540" s="14" t="s">
        <v>804</v>
      </c>
      <c r="GY540" s="14">
        <f t="shared" si="168"/>
        <v>6</v>
      </c>
      <c r="GZ540" s="14" t="str">
        <f t="shared" si="169"/>
        <v>神器6-5</v>
      </c>
      <c r="HA540" s="14">
        <f t="shared" si="170"/>
        <v>2</v>
      </c>
    </row>
    <row r="541" spans="202:209" ht="16.5" x14ac:dyDescent="0.2">
      <c r="GT541" s="91">
        <v>535</v>
      </c>
      <c r="GU541" s="14">
        <f t="shared" si="166"/>
        <v>31</v>
      </c>
      <c r="GV541" s="14">
        <f t="shared" si="167"/>
        <v>1606039</v>
      </c>
      <c r="GW541" s="14" t="str">
        <f t="shared" si="171"/>
        <v>神器6-5 : 级</v>
      </c>
      <c r="GX541" s="14" t="s">
        <v>804</v>
      </c>
      <c r="GY541" s="14">
        <f t="shared" si="168"/>
        <v>7</v>
      </c>
      <c r="GZ541" s="14" t="str">
        <f t="shared" si="169"/>
        <v>神器6-5</v>
      </c>
      <c r="HA541" s="14">
        <f t="shared" si="170"/>
        <v>3</v>
      </c>
    </row>
    <row r="542" spans="202:209" ht="16.5" x14ac:dyDescent="0.2">
      <c r="GT542" s="91">
        <v>536</v>
      </c>
      <c r="GU542" s="14">
        <f t="shared" si="166"/>
        <v>31</v>
      </c>
      <c r="GV542" s="14">
        <f t="shared" si="167"/>
        <v>1606039</v>
      </c>
      <c r="GW542" s="14" t="str">
        <f t="shared" si="171"/>
        <v>神器6-5 : 级</v>
      </c>
      <c r="GX542" s="14" t="s">
        <v>804</v>
      </c>
      <c r="GY542" s="14">
        <f t="shared" si="168"/>
        <v>8</v>
      </c>
      <c r="GZ542" s="14" t="str">
        <f t="shared" si="169"/>
        <v>神器6-5</v>
      </c>
      <c r="HA542" s="14">
        <f t="shared" si="170"/>
        <v>3</v>
      </c>
    </row>
    <row r="543" spans="202:209" ht="16.5" x14ac:dyDescent="0.2">
      <c r="GT543" s="91">
        <v>537</v>
      </c>
      <c r="GU543" s="14">
        <f t="shared" si="166"/>
        <v>31</v>
      </c>
      <c r="GV543" s="14">
        <f t="shared" si="167"/>
        <v>1606039</v>
      </c>
      <c r="GW543" s="14" t="str">
        <f t="shared" si="171"/>
        <v>神器6-5 : 级</v>
      </c>
      <c r="GX543" s="14" t="s">
        <v>804</v>
      </c>
      <c r="GY543" s="14">
        <f t="shared" si="168"/>
        <v>9</v>
      </c>
      <c r="GZ543" s="14" t="str">
        <f t="shared" si="169"/>
        <v>神器6-5</v>
      </c>
      <c r="HA543" s="14">
        <f t="shared" si="170"/>
        <v>3</v>
      </c>
    </row>
    <row r="544" spans="202:209" ht="16.5" x14ac:dyDescent="0.2">
      <c r="GT544" s="91">
        <v>538</v>
      </c>
      <c r="GU544" s="14">
        <f t="shared" si="166"/>
        <v>31</v>
      </c>
      <c r="GV544" s="14">
        <f t="shared" si="167"/>
        <v>1606039</v>
      </c>
      <c r="GW544" s="14" t="str">
        <f t="shared" si="171"/>
        <v>神器6-5 : 级</v>
      </c>
      <c r="GX544" s="14" t="s">
        <v>804</v>
      </c>
      <c r="GY544" s="14">
        <f t="shared" si="168"/>
        <v>10</v>
      </c>
      <c r="GZ544" s="14" t="str">
        <f t="shared" si="169"/>
        <v>神器6-5</v>
      </c>
      <c r="HA544" s="14">
        <f t="shared" si="170"/>
        <v>5</v>
      </c>
    </row>
    <row r="545" spans="202:209" ht="16.5" x14ac:dyDescent="0.2">
      <c r="GT545" s="91">
        <v>539</v>
      </c>
      <c r="GU545" s="14">
        <f t="shared" si="166"/>
        <v>31</v>
      </c>
      <c r="GV545" s="14">
        <f t="shared" si="167"/>
        <v>1606039</v>
      </c>
      <c r="GW545" s="14" t="str">
        <f t="shared" si="171"/>
        <v>神器6-5 : 级</v>
      </c>
      <c r="GX545" s="14" t="s">
        <v>804</v>
      </c>
      <c r="GY545" s="14">
        <f t="shared" si="168"/>
        <v>11</v>
      </c>
      <c r="GZ545" s="14" t="str">
        <f t="shared" si="169"/>
        <v>神器6-5</v>
      </c>
      <c r="HA545" s="14">
        <f t="shared" si="170"/>
        <v>5</v>
      </c>
    </row>
    <row r="546" spans="202:209" ht="16.5" x14ac:dyDescent="0.2">
      <c r="GT546" s="91">
        <v>540</v>
      </c>
      <c r="GU546" s="14">
        <f t="shared" si="166"/>
        <v>31</v>
      </c>
      <c r="GV546" s="14">
        <f t="shared" si="167"/>
        <v>1606039</v>
      </c>
      <c r="GW546" s="14" t="str">
        <f t="shared" si="171"/>
        <v>神器6-5 : 级</v>
      </c>
      <c r="GX546" s="14" t="s">
        <v>804</v>
      </c>
      <c r="GY546" s="14">
        <f t="shared" si="168"/>
        <v>12</v>
      </c>
      <c r="GZ546" s="14" t="str">
        <f t="shared" si="169"/>
        <v>神器6-5</v>
      </c>
      <c r="HA546" s="14">
        <f t="shared" si="170"/>
        <v>6</v>
      </c>
    </row>
    <row r="547" spans="202:209" ht="16.5" x14ac:dyDescent="0.2">
      <c r="GT547" s="91">
        <v>541</v>
      </c>
      <c r="GU547" s="14">
        <f t="shared" si="166"/>
        <v>31</v>
      </c>
      <c r="GV547" s="14">
        <f t="shared" si="167"/>
        <v>1606039</v>
      </c>
      <c r="GW547" s="14" t="str">
        <f t="shared" si="171"/>
        <v>神器6-5 : 级</v>
      </c>
      <c r="GX547" s="14" t="s">
        <v>804</v>
      </c>
      <c r="GY547" s="14">
        <f t="shared" si="168"/>
        <v>13</v>
      </c>
      <c r="GZ547" s="14" t="str">
        <f t="shared" si="169"/>
        <v>神器6-5</v>
      </c>
      <c r="HA547" s="14">
        <f t="shared" si="170"/>
        <v>7</v>
      </c>
    </row>
    <row r="548" spans="202:209" ht="16.5" x14ac:dyDescent="0.2">
      <c r="GT548" s="91">
        <v>542</v>
      </c>
      <c r="GU548" s="14">
        <f t="shared" si="166"/>
        <v>31</v>
      </c>
      <c r="GV548" s="14">
        <f t="shared" si="167"/>
        <v>1606039</v>
      </c>
      <c r="GW548" s="14" t="str">
        <f t="shared" si="171"/>
        <v>神器6-5 : 级</v>
      </c>
      <c r="GX548" s="14" t="s">
        <v>804</v>
      </c>
      <c r="GY548" s="14">
        <f t="shared" si="168"/>
        <v>14</v>
      </c>
      <c r="GZ548" s="14" t="str">
        <f t="shared" si="169"/>
        <v>神器6-5</v>
      </c>
      <c r="HA548" s="14">
        <f t="shared" si="170"/>
        <v>7</v>
      </c>
    </row>
    <row r="549" spans="202:209" ht="16.5" x14ac:dyDescent="0.2">
      <c r="GT549" s="91">
        <v>543</v>
      </c>
      <c r="GU549" s="14">
        <f t="shared" si="166"/>
        <v>31</v>
      </c>
      <c r="GV549" s="14">
        <f t="shared" si="167"/>
        <v>1606039</v>
      </c>
      <c r="GW549" s="14" t="str">
        <f t="shared" si="171"/>
        <v>神器6-5 : 级</v>
      </c>
      <c r="GX549" s="14" t="s">
        <v>804</v>
      </c>
      <c r="GY549" s="14">
        <f t="shared" si="168"/>
        <v>15</v>
      </c>
      <c r="GZ549" s="14" t="str">
        <f t="shared" si="169"/>
        <v>神器6-5</v>
      </c>
      <c r="HA549" s="14">
        <f t="shared" si="170"/>
        <v>7</v>
      </c>
    </row>
    <row r="550" spans="202:209" ht="16.5" x14ac:dyDescent="0.2">
      <c r="GT550" s="91">
        <v>544</v>
      </c>
      <c r="GU550" s="14">
        <f t="shared" si="166"/>
        <v>31</v>
      </c>
      <c r="GV550" s="14">
        <f t="shared" si="167"/>
        <v>1606039</v>
      </c>
      <c r="GW550" s="14" t="str">
        <f t="shared" si="171"/>
        <v>神器6-5 : 级</v>
      </c>
      <c r="GX550" s="14" t="s">
        <v>804</v>
      </c>
      <c r="GY550" s="14">
        <f t="shared" si="168"/>
        <v>16</v>
      </c>
      <c r="GZ550" s="14" t="str">
        <f t="shared" si="169"/>
        <v>神器6-5</v>
      </c>
      <c r="HA550" s="14">
        <f t="shared" si="170"/>
        <v>10</v>
      </c>
    </row>
    <row r="551" spans="202:209" ht="16.5" x14ac:dyDescent="0.2">
      <c r="GT551" s="91">
        <v>545</v>
      </c>
      <c r="GU551" s="14">
        <f t="shared" si="166"/>
        <v>31</v>
      </c>
      <c r="GV551" s="14">
        <f t="shared" si="167"/>
        <v>1606039</v>
      </c>
      <c r="GW551" s="14" t="str">
        <f t="shared" si="171"/>
        <v>神器6-5 : 级</v>
      </c>
      <c r="GX551" s="14" t="s">
        <v>804</v>
      </c>
      <c r="GY551" s="14">
        <f t="shared" si="168"/>
        <v>17</v>
      </c>
      <c r="GZ551" s="14" t="str">
        <f t="shared" si="169"/>
        <v>神器6-5</v>
      </c>
      <c r="HA551" s="14">
        <f t="shared" si="170"/>
        <v>10</v>
      </c>
    </row>
    <row r="552" spans="202:209" ht="16.5" x14ac:dyDescent="0.2">
      <c r="GT552" s="91">
        <v>546</v>
      </c>
      <c r="GU552" s="14">
        <f t="shared" si="166"/>
        <v>31</v>
      </c>
      <c r="GV552" s="14">
        <f t="shared" si="167"/>
        <v>1606039</v>
      </c>
      <c r="GW552" s="14" t="str">
        <f t="shared" si="171"/>
        <v>神器6-5 : 级</v>
      </c>
      <c r="GX552" s="14" t="s">
        <v>804</v>
      </c>
      <c r="GY552" s="14">
        <f t="shared" si="168"/>
        <v>18</v>
      </c>
      <c r="GZ552" s="14" t="str">
        <f t="shared" si="169"/>
        <v>神器6-5</v>
      </c>
      <c r="HA552" s="14">
        <f t="shared" si="170"/>
        <v>10</v>
      </c>
    </row>
    <row r="553" spans="202:209" ht="16.5" x14ac:dyDescent="0.2">
      <c r="GT553" s="91">
        <v>547</v>
      </c>
      <c r="GU553" s="14">
        <f t="shared" si="166"/>
        <v>31</v>
      </c>
      <c r="GV553" s="14">
        <f t="shared" si="167"/>
        <v>1606039</v>
      </c>
      <c r="GW553" s="14" t="str">
        <f t="shared" si="171"/>
        <v>神器6-5 : 级</v>
      </c>
      <c r="GX553" s="14" t="s">
        <v>804</v>
      </c>
      <c r="GY553" s="14">
        <f t="shared" si="168"/>
        <v>19</v>
      </c>
      <c r="GZ553" s="14" t="str">
        <f t="shared" si="169"/>
        <v>神器6-5</v>
      </c>
      <c r="HA553" s="14">
        <f t="shared" si="170"/>
        <v>15</v>
      </c>
    </row>
    <row r="554" spans="202:209" ht="16.5" x14ac:dyDescent="0.2">
      <c r="GT554" s="91">
        <v>548</v>
      </c>
      <c r="GU554" s="14">
        <f t="shared" si="166"/>
        <v>31</v>
      </c>
      <c r="GV554" s="14">
        <f t="shared" si="167"/>
        <v>1606039</v>
      </c>
      <c r="GW554" s="14" t="str">
        <f t="shared" si="171"/>
        <v>神器6-5 : 级</v>
      </c>
      <c r="GX554" s="14" t="s">
        <v>804</v>
      </c>
      <c r="GY554" s="14">
        <f t="shared" si="168"/>
        <v>20</v>
      </c>
      <c r="GZ554" s="14" t="str">
        <f t="shared" si="169"/>
        <v>神器6-5</v>
      </c>
      <c r="HA554" s="14">
        <f t="shared" si="170"/>
        <v>15</v>
      </c>
    </row>
    <row r="555" spans="202:209" ht="16.5" x14ac:dyDescent="0.2">
      <c r="GT555" s="91">
        <v>549</v>
      </c>
      <c r="GU555" s="14">
        <f t="shared" si="166"/>
        <v>31</v>
      </c>
      <c r="GV555" s="14">
        <f t="shared" si="167"/>
        <v>1606039</v>
      </c>
      <c r="GW555" s="14" t="str">
        <f t="shared" si="171"/>
        <v>神器6-5 : 级</v>
      </c>
      <c r="GX555" s="14" t="s">
        <v>804</v>
      </c>
      <c r="GY555" s="14">
        <f t="shared" si="168"/>
        <v>21</v>
      </c>
      <c r="GZ555" s="14" t="str">
        <f t="shared" si="169"/>
        <v>神器6-5</v>
      </c>
      <c r="HA555" s="14">
        <f t="shared" si="170"/>
        <v>15</v>
      </c>
    </row>
    <row r="556" spans="202:209" ht="16.5" x14ac:dyDescent="0.2">
      <c r="GT556" s="91">
        <v>550</v>
      </c>
      <c r="GU556" s="14">
        <f t="shared" si="166"/>
        <v>32</v>
      </c>
      <c r="GV556" s="14">
        <f t="shared" si="167"/>
        <v>1606040</v>
      </c>
      <c r="GW556" s="14" t="str">
        <f t="shared" si="171"/>
        <v>神器6-6 : 级</v>
      </c>
      <c r="GX556" s="14" t="s">
        <v>804</v>
      </c>
      <c r="GY556" s="14">
        <f t="shared" si="168"/>
        <v>1</v>
      </c>
      <c r="GZ556" s="14" t="str">
        <f t="shared" si="169"/>
        <v>神器6-6</v>
      </c>
      <c r="HA556" s="14">
        <f t="shared" si="170"/>
        <v>1</v>
      </c>
    </row>
    <row r="557" spans="202:209" ht="16.5" x14ac:dyDescent="0.2">
      <c r="GT557" s="91">
        <v>551</v>
      </c>
      <c r="GU557" s="14">
        <f t="shared" si="166"/>
        <v>32</v>
      </c>
      <c r="GV557" s="14">
        <f t="shared" si="167"/>
        <v>1606040</v>
      </c>
      <c r="GW557" s="14" t="str">
        <f t="shared" si="171"/>
        <v>神器6-6 : 级</v>
      </c>
      <c r="GX557" s="14" t="s">
        <v>804</v>
      </c>
      <c r="GY557" s="14">
        <f t="shared" si="168"/>
        <v>2</v>
      </c>
      <c r="GZ557" s="14" t="str">
        <f t="shared" si="169"/>
        <v>神器6-6</v>
      </c>
      <c r="HA557" s="14">
        <f t="shared" si="170"/>
        <v>1</v>
      </c>
    </row>
    <row r="558" spans="202:209" ht="16.5" x14ac:dyDescent="0.2">
      <c r="GT558" s="91">
        <v>552</v>
      </c>
      <c r="GU558" s="14">
        <f t="shared" si="166"/>
        <v>32</v>
      </c>
      <c r="GV558" s="14">
        <f t="shared" si="167"/>
        <v>1606040</v>
      </c>
      <c r="GW558" s="14" t="str">
        <f t="shared" si="171"/>
        <v>神器6-6 : 级</v>
      </c>
      <c r="GX558" s="14" t="s">
        <v>804</v>
      </c>
      <c r="GY558" s="14">
        <f t="shared" si="168"/>
        <v>3</v>
      </c>
      <c r="GZ558" s="14" t="str">
        <f t="shared" si="169"/>
        <v>神器6-6</v>
      </c>
      <c r="HA558" s="14">
        <f t="shared" si="170"/>
        <v>1</v>
      </c>
    </row>
    <row r="559" spans="202:209" ht="16.5" x14ac:dyDescent="0.2">
      <c r="GT559" s="91">
        <v>553</v>
      </c>
      <c r="GU559" s="14">
        <f t="shared" si="166"/>
        <v>32</v>
      </c>
      <c r="GV559" s="14">
        <f t="shared" si="167"/>
        <v>1606040</v>
      </c>
      <c r="GW559" s="14" t="str">
        <f t="shared" si="171"/>
        <v>神器6-6 : 级</v>
      </c>
      <c r="GX559" s="14" t="s">
        <v>804</v>
      </c>
      <c r="GY559" s="14">
        <f t="shared" si="168"/>
        <v>4</v>
      </c>
      <c r="GZ559" s="14" t="str">
        <f t="shared" si="169"/>
        <v>神器6-6</v>
      </c>
      <c r="HA559" s="14">
        <f t="shared" si="170"/>
        <v>2</v>
      </c>
    </row>
    <row r="560" spans="202:209" ht="16.5" x14ac:dyDescent="0.2">
      <c r="GT560" s="91">
        <v>554</v>
      </c>
      <c r="GU560" s="14">
        <f t="shared" si="166"/>
        <v>32</v>
      </c>
      <c r="GV560" s="14">
        <f t="shared" si="167"/>
        <v>1606040</v>
      </c>
      <c r="GW560" s="14" t="str">
        <f t="shared" si="171"/>
        <v>神器6-6 : 级</v>
      </c>
      <c r="GX560" s="14" t="s">
        <v>804</v>
      </c>
      <c r="GY560" s="14">
        <f t="shared" si="168"/>
        <v>5</v>
      </c>
      <c r="GZ560" s="14" t="str">
        <f t="shared" si="169"/>
        <v>神器6-6</v>
      </c>
      <c r="HA560" s="14">
        <f t="shared" si="170"/>
        <v>2</v>
      </c>
    </row>
    <row r="561" spans="202:209" ht="16.5" x14ac:dyDescent="0.2">
      <c r="GT561" s="91">
        <v>555</v>
      </c>
      <c r="GU561" s="14">
        <f t="shared" si="166"/>
        <v>32</v>
      </c>
      <c r="GV561" s="14">
        <f t="shared" si="167"/>
        <v>1606040</v>
      </c>
      <c r="GW561" s="14" t="str">
        <f t="shared" si="171"/>
        <v>神器6-6 : 级</v>
      </c>
      <c r="GX561" s="14" t="s">
        <v>804</v>
      </c>
      <c r="GY561" s="14">
        <f t="shared" si="168"/>
        <v>6</v>
      </c>
      <c r="GZ561" s="14" t="str">
        <f t="shared" si="169"/>
        <v>神器6-6</v>
      </c>
      <c r="HA561" s="14">
        <f t="shared" si="170"/>
        <v>2</v>
      </c>
    </row>
    <row r="562" spans="202:209" ht="16.5" x14ac:dyDescent="0.2">
      <c r="GT562" s="91">
        <v>556</v>
      </c>
      <c r="GU562" s="14">
        <f t="shared" si="166"/>
        <v>32</v>
      </c>
      <c r="GV562" s="14">
        <f t="shared" si="167"/>
        <v>1606040</v>
      </c>
      <c r="GW562" s="14" t="str">
        <f t="shared" si="171"/>
        <v>神器6-6 : 级</v>
      </c>
      <c r="GX562" s="14" t="s">
        <v>804</v>
      </c>
      <c r="GY562" s="14">
        <f t="shared" si="168"/>
        <v>7</v>
      </c>
      <c r="GZ562" s="14" t="str">
        <f t="shared" si="169"/>
        <v>神器6-6</v>
      </c>
      <c r="HA562" s="14">
        <f t="shared" si="170"/>
        <v>3</v>
      </c>
    </row>
    <row r="563" spans="202:209" ht="16.5" x14ac:dyDescent="0.2">
      <c r="GT563" s="91">
        <v>557</v>
      </c>
      <c r="GU563" s="14">
        <f t="shared" si="166"/>
        <v>32</v>
      </c>
      <c r="GV563" s="14">
        <f t="shared" si="167"/>
        <v>1606040</v>
      </c>
      <c r="GW563" s="14" t="str">
        <f t="shared" si="171"/>
        <v>神器6-6 : 级</v>
      </c>
      <c r="GX563" s="14" t="s">
        <v>804</v>
      </c>
      <c r="GY563" s="14">
        <f t="shared" si="168"/>
        <v>8</v>
      </c>
      <c r="GZ563" s="14" t="str">
        <f t="shared" si="169"/>
        <v>神器6-6</v>
      </c>
      <c r="HA563" s="14">
        <f t="shared" si="170"/>
        <v>3</v>
      </c>
    </row>
    <row r="564" spans="202:209" ht="16.5" x14ac:dyDescent="0.2">
      <c r="GT564" s="91">
        <v>558</v>
      </c>
      <c r="GU564" s="14">
        <f t="shared" si="166"/>
        <v>32</v>
      </c>
      <c r="GV564" s="14">
        <f t="shared" si="167"/>
        <v>1606040</v>
      </c>
      <c r="GW564" s="14" t="str">
        <f t="shared" si="171"/>
        <v>神器6-6 : 级</v>
      </c>
      <c r="GX564" s="14" t="s">
        <v>804</v>
      </c>
      <c r="GY564" s="14">
        <f t="shared" si="168"/>
        <v>9</v>
      </c>
      <c r="GZ564" s="14" t="str">
        <f t="shared" si="169"/>
        <v>神器6-6</v>
      </c>
      <c r="HA564" s="14">
        <f t="shared" si="170"/>
        <v>3</v>
      </c>
    </row>
    <row r="565" spans="202:209" ht="16.5" x14ac:dyDescent="0.2">
      <c r="GT565" s="91">
        <v>559</v>
      </c>
      <c r="GU565" s="14">
        <f t="shared" si="166"/>
        <v>32</v>
      </c>
      <c r="GV565" s="14">
        <f t="shared" si="167"/>
        <v>1606040</v>
      </c>
      <c r="GW565" s="14" t="str">
        <f t="shared" si="171"/>
        <v>神器6-6 : 级</v>
      </c>
      <c r="GX565" s="14" t="s">
        <v>804</v>
      </c>
      <c r="GY565" s="14">
        <f t="shared" si="168"/>
        <v>10</v>
      </c>
      <c r="GZ565" s="14" t="str">
        <f t="shared" si="169"/>
        <v>神器6-6</v>
      </c>
      <c r="HA565" s="14">
        <f t="shared" si="170"/>
        <v>5</v>
      </c>
    </row>
    <row r="566" spans="202:209" ht="16.5" x14ac:dyDescent="0.2">
      <c r="GT566" s="91">
        <v>560</v>
      </c>
      <c r="GU566" s="14">
        <f t="shared" si="166"/>
        <v>32</v>
      </c>
      <c r="GV566" s="14">
        <f t="shared" si="167"/>
        <v>1606040</v>
      </c>
      <c r="GW566" s="14" t="str">
        <f t="shared" si="171"/>
        <v>神器6-6 : 级</v>
      </c>
      <c r="GX566" s="14" t="s">
        <v>804</v>
      </c>
      <c r="GY566" s="14">
        <f t="shared" si="168"/>
        <v>11</v>
      </c>
      <c r="GZ566" s="14" t="str">
        <f t="shared" si="169"/>
        <v>神器6-6</v>
      </c>
      <c r="HA566" s="14">
        <f t="shared" si="170"/>
        <v>5</v>
      </c>
    </row>
    <row r="567" spans="202:209" ht="16.5" x14ac:dyDescent="0.2">
      <c r="GT567" s="91">
        <v>561</v>
      </c>
      <c r="GU567" s="14">
        <f t="shared" si="166"/>
        <v>32</v>
      </c>
      <c r="GV567" s="14">
        <f t="shared" si="167"/>
        <v>1606040</v>
      </c>
      <c r="GW567" s="14" t="str">
        <f t="shared" si="171"/>
        <v>神器6-6 : 级</v>
      </c>
      <c r="GX567" s="14" t="s">
        <v>804</v>
      </c>
      <c r="GY567" s="14">
        <f t="shared" si="168"/>
        <v>12</v>
      </c>
      <c r="GZ567" s="14" t="str">
        <f t="shared" si="169"/>
        <v>神器6-6</v>
      </c>
      <c r="HA567" s="14">
        <f t="shared" si="170"/>
        <v>6</v>
      </c>
    </row>
    <row r="568" spans="202:209" ht="16.5" x14ac:dyDescent="0.2">
      <c r="GT568" s="91">
        <v>562</v>
      </c>
      <c r="GU568" s="14">
        <f t="shared" si="166"/>
        <v>32</v>
      </c>
      <c r="GV568" s="14">
        <f t="shared" si="167"/>
        <v>1606040</v>
      </c>
      <c r="GW568" s="14" t="str">
        <f t="shared" si="171"/>
        <v>神器6-6 : 级</v>
      </c>
      <c r="GX568" s="14" t="s">
        <v>804</v>
      </c>
      <c r="GY568" s="14">
        <f t="shared" si="168"/>
        <v>13</v>
      </c>
      <c r="GZ568" s="14" t="str">
        <f t="shared" si="169"/>
        <v>神器6-6</v>
      </c>
      <c r="HA568" s="14">
        <f t="shared" si="170"/>
        <v>7</v>
      </c>
    </row>
    <row r="569" spans="202:209" ht="16.5" x14ac:dyDescent="0.2">
      <c r="GT569" s="91">
        <v>563</v>
      </c>
      <c r="GU569" s="14">
        <f t="shared" si="166"/>
        <v>32</v>
      </c>
      <c r="GV569" s="14">
        <f t="shared" si="167"/>
        <v>1606040</v>
      </c>
      <c r="GW569" s="14" t="str">
        <f t="shared" si="171"/>
        <v>神器6-6 : 级</v>
      </c>
      <c r="GX569" s="14" t="s">
        <v>804</v>
      </c>
      <c r="GY569" s="14">
        <f t="shared" si="168"/>
        <v>14</v>
      </c>
      <c r="GZ569" s="14" t="str">
        <f t="shared" si="169"/>
        <v>神器6-6</v>
      </c>
      <c r="HA569" s="14">
        <f t="shared" si="170"/>
        <v>7</v>
      </c>
    </row>
    <row r="570" spans="202:209" ht="16.5" x14ac:dyDescent="0.2">
      <c r="GT570" s="91">
        <v>564</v>
      </c>
      <c r="GU570" s="14">
        <f t="shared" si="166"/>
        <v>32</v>
      </c>
      <c r="GV570" s="14">
        <f t="shared" si="167"/>
        <v>1606040</v>
      </c>
      <c r="GW570" s="14" t="str">
        <f t="shared" si="171"/>
        <v>神器6-6 : 级</v>
      </c>
      <c r="GX570" s="14" t="s">
        <v>804</v>
      </c>
      <c r="GY570" s="14">
        <f t="shared" si="168"/>
        <v>15</v>
      </c>
      <c r="GZ570" s="14" t="str">
        <f t="shared" si="169"/>
        <v>神器6-6</v>
      </c>
      <c r="HA570" s="14">
        <f t="shared" si="170"/>
        <v>7</v>
      </c>
    </row>
    <row r="571" spans="202:209" ht="16.5" x14ac:dyDescent="0.2">
      <c r="GT571" s="91">
        <v>565</v>
      </c>
      <c r="GU571" s="14">
        <f t="shared" si="166"/>
        <v>32</v>
      </c>
      <c r="GV571" s="14">
        <f t="shared" si="167"/>
        <v>1606040</v>
      </c>
      <c r="GW571" s="14" t="str">
        <f t="shared" si="171"/>
        <v>神器6-6 : 级</v>
      </c>
      <c r="GX571" s="14" t="s">
        <v>804</v>
      </c>
      <c r="GY571" s="14">
        <f t="shared" si="168"/>
        <v>16</v>
      </c>
      <c r="GZ571" s="14" t="str">
        <f t="shared" si="169"/>
        <v>神器6-6</v>
      </c>
      <c r="HA571" s="14">
        <f t="shared" si="170"/>
        <v>10</v>
      </c>
    </row>
    <row r="572" spans="202:209" ht="16.5" x14ac:dyDescent="0.2">
      <c r="GT572" s="91">
        <v>566</v>
      </c>
      <c r="GU572" s="14">
        <f t="shared" si="166"/>
        <v>32</v>
      </c>
      <c r="GV572" s="14">
        <f t="shared" si="167"/>
        <v>1606040</v>
      </c>
      <c r="GW572" s="14" t="str">
        <f t="shared" si="171"/>
        <v>神器6-6 : 级</v>
      </c>
      <c r="GX572" s="14" t="s">
        <v>804</v>
      </c>
      <c r="GY572" s="14">
        <f t="shared" si="168"/>
        <v>17</v>
      </c>
      <c r="GZ572" s="14" t="str">
        <f t="shared" si="169"/>
        <v>神器6-6</v>
      </c>
      <c r="HA572" s="14">
        <f t="shared" si="170"/>
        <v>10</v>
      </c>
    </row>
    <row r="573" spans="202:209" ht="16.5" x14ac:dyDescent="0.2">
      <c r="GT573" s="91">
        <v>567</v>
      </c>
      <c r="GU573" s="14">
        <f t="shared" si="166"/>
        <v>32</v>
      </c>
      <c r="GV573" s="14">
        <f t="shared" si="167"/>
        <v>1606040</v>
      </c>
      <c r="GW573" s="14" t="str">
        <f t="shared" si="171"/>
        <v>神器6-6 : 级</v>
      </c>
      <c r="GX573" s="14" t="s">
        <v>804</v>
      </c>
      <c r="GY573" s="14">
        <f t="shared" si="168"/>
        <v>18</v>
      </c>
      <c r="GZ573" s="14" t="str">
        <f t="shared" si="169"/>
        <v>神器6-6</v>
      </c>
      <c r="HA573" s="14">
        <f t="shared" si="170"/>
        <v>10</v>
      </c>
    </row>
    <row r="574" spans="202:209" ht="16.5" x14ac:dyDescent="0.2">
      <c r="GT574" s="91">
        <v>568</v>
      </c>
      <c r="GU574" s="14">
        <f t="shared" si="166"/>
        <v>32</v>
      </c>
      <c r="GV574" s="14">
        <f t="shared" si="167"/>
        <v>1606040</v>
      </c>
      <c r="GW574" s="14" t="str">
        <f t="shared" si="171"/>
        <v>神器6-6 : 级</v>
      </c>
      <c r="GX574" s="14" t="s">
        <v>804</v>
      </c>
      <c r="GY574" s="14">
        <f t="shared" si="168"/>
        <v>19</v>
      </c>
      <c r="GZ574" s="14" t="str">
        <f t="shared" si="169"/>
        <v>神器6-6</v>
      </c>
      <c r="HA574" s="14">
        <f t="shared" si="170"/>
        <v>15</v>
      </c>
    </row>
    <row r="575" spans="202:209" ht="16.5" x14ac:dyDescent="0.2">
      <c r="GT575" s="91">
        <v>569</v>
      </c>
      <c r="GU575" s="14">
        <f t="shared" si="166"/>
        <v>32</v>
      </c>
      <c r="GV575" s="14">
        <f t="shared" si="167"/>
        <v>1606040</v>
      </c>
      <c r="GW575" s="14" t="str">
        <f t="shared" si="171"/>
        <v>神器6-6 : 级</v>
      </c>
      <c r="GX575" s="14" t="s">
        <v>804</v>
      </c>
      <c r="GY575" s="14">
        <f t="shared" si="168"/>
        <v>20</v>
      </c>
      <c r="GZ575" s="14" t="str">
        <f t="shared" si="169"/>
        <v>神器6-6</v>
      </c>
      <c r="HA575" s="14">
        <f t="shared" si="170"/>
        <v>15</v>
      </c>
    </row>
    <row r="576" spans="202:209" ht="16.5" x14ac:dyDescent="0.2">
      <c r="GT576" s="91">
        <v>570</v>
      </c>
      <c r="GU576" s="14">
        <f t="shared" si="166"/>
        <v>32</v>
      </c>
      <c r="GV576" s="14">
        <f t="shared" si="167"/>
        <v>1606040</v>
      </c>
      <c r="GW576" s="14" t="str">
        <f t="shared" si="171"/>
        <v>神器6-6 : 级</v>
      </c>
      <c r="GX576" s="14" t="s">
        <v>804</v>
      </c>
      <c r="GY576" s="14">
        <f t="shared" si="168"/>
        <v>21</v>
      </c>
      <c r="GZ576" s="14" t="str">
        <f t="shared" si="169"/>
        <v>神器6-6</v>
      </c>
      <c r="HA576" s="14">
        <f t="shared" si="170"/>
        <v>15</v>
      </c>
    </row>
    <row r="577" spans="202:209" ht="16.5" x14ac:dyDescent="0.2">
      <c r="GT577" s="91">
        <v>571</v>
      </c>
      <c r="GU577" s="14">
        <f t="shared" si="166"/>
        <v>33</v>
      </c>
      <c r="GV577" s="14">
        <f t="shared" si="167"/>
        <v>1606041</v>
      </c>
      <c r="GW577" s="14" t="str">
        <f t="shared" si="171"/>
        <v>神器6-7 : 级</v>
      </c>
      <c r="GX577" s="14" t="s">
        <v>804</v>
      </c>
      <c r="GY577" s="14">
        <f t="shared" si="168"/>
        <v>1</v>
      </c>
      <c r="GZ577" s="14" t="str">
        <f t="shared" si="169"/>
        <v>神器6-7</v>
      </c>
      <c r="HA577" s="14">
        <f t="shared" si="170"/>
        <v>1</v>
      </c>
    </row>
    <row r="578" spans="202:209" ht="16.5" x14ac:dyDescent="0.2">
      <c r="GT578" s="91">
        <v>572</v>
      </c>
      <c r="GU578" s="14">
        <f t="shared" si="166"/>
        <v>33</v>
      </c>
      <c r="GV578" s="14">
        <f t="shared" si="167"/>
        <v>1606041</v>
      </c>
      <c r="GW578" s="14" t="str">
        <f t="shared" si="171"/>
        <v>神器6-7 : 级</v>
      </c>
      <c r="GX578" s="14" t="s">
        <v>804</v>
      </c>
      <c r="GY578" s="14">
        <f t="shared" si="168"/>
        <v>2</v>
      </c>
      <c r="GZ578" s="14" t="str">
        <f t="shared" si="169"/>
        <v>神器6-7</v>
      </c>
      <c r="HA578" s="14">
        <f t="shared" si="170"/>
        <v>1</v>
      </c>
    </row>
    <row r="579" spans="202:209" ht="16.5" x14ac:dyDescent="0.2">
      <c r="GT579" s="91">
        <v>573</v>
      </c>
      <c r="GU579" s="14">
        <f t="shared" si="166"/>
        <v>33</v>
      </c>
      <c r="GV579" s="14">
        <f t="shared" si="167"/>
        <v>1606041</v>
      </c>
      <c r="GW579" s="14" t="str">
        <f t="shared" si="171"/>
        <v>神器6-7 : 级</v>
      </c>
      <c r="GX579" s="14" t="s">
        <v>804</v>
      </c>
      <c r="GY579" s="14">
        <f t="shared" si="168"/>
        <v>3</v>
      </c>
      <c r="GZ579" s="14" t="str">
        <f t="shared" si="169"/>
        <v>神器6-7</v>
      </c>
      <c r="HA579" s="14">
        <f t="shared" si="170"/>
        <v>1</v>
      </c>
    </row>
    <row r="580" spans="202:209" ht="16.5" x14ac:dyDescent="0.2">
      <c r="GT580" s="91">
        <v>574</v>
      </c>
      <c r="GU580" s="14">
        <f t="shared" si="166"/>
        <v>33</v>
      </c>
      <c r="GV580" s="14">
        <f t="shared" si="167"/>
        <v>1606041</v>
      </c>
      <c r="GW580" s="14" t="str">
        <f t="shared" si="171"/>
        <v>神器6-7 : 级</v>
      </c>
      <c r="GX580" s="14" t="s">
        <v>804</v>
      </c>
      <c r="GY580" s="14">
        <f t="shared" si="168"/>
        <v>4</v>
      </c>
      <c r="GZ580" s="14" t="str">
        <f t="shared" si="169"/>
        <v>神器6-7</v>
      </c>
      <c r="HA580" s="14">
        <f t="shared" si="170"/>
        <v>2</v>
      </c>
    </row>
    <row r="581" spans="202:209" ht="16.5" x14ac:dyDescent="0.2">
      <c r="GT581" s="91">
        <v>575</v>
      </c>
      <c r="GU581" s="14">
        <f t="shared" si="166"/>
        <v>33</v>
      </c>
      <c r="GV581" s="14">
        <f t="shared" si="167"/>
        <v>1606041</v>
      </c>
      <c r="GW581" s="14" t="str">
        <f t="shared" si="171"/>
        <v>神器6-7 : 级</v>
      </c>
      <c r="GX581" s="14" t="s">
        <v>804</v>
      </c>
      <c r="GY581" s="14">
        <f t="shared" si="168"/>
        <v>5</v>
      </c>
      <c r="GZ581" s="14" t="str">
        <f t="shared" si="169"/>
        <v>神器6-7</v>
      </c>
      <c r="HA581" s="14">
        <f t="shared" si="170"/>
        <v>2</v>
      </c>
    </row>
    <row r="582" spans="202:209" ht="16.5" x14ac:dyDescent="0.2">
      <c r="GT582" s="91">
        <v>576</v>
      </c>
      <c r="GU582" s="14">
        <f t="shared" si="166"/>
        <v>33</v>
      </c>
      <c r="GV582" s="14">
        <f t="shared" si="167"/>
        <v>1606041</v>
      </c>
      <c r="GW582" s="14" t="str">
        <f t="shared" si="171"/>
        <v>神器6-7 : 级</v>
      </c>
      <c r="GX582" s="14" t="s">
        <v>804</v>
      </c>
      <c r="GY582" s="14">
        <f t="shared" si="168"/>
        <v>6</v>
      </c>
      <c r="GZ582" s="14" t="str">
        <f t="shared" si="169"/>
        <v>神器6-7</v>
      </c>
      <c r="HA582" s="14">
        <f t="shared" si="170"/>
        <v>2</v>
      </c>
    </row>
    <row r="583" spans="202:209" ht="16.5" x14ac:dyDescent="0.2">
      <c r="GT583" s="91">
        <v>577</v>
      </c>
      <c r="GU583" s="14">
        <f t="shared" si="166"/>
        <v>33</v>
      </c>
      <c r="GV583" s="14">
        <f t="shared" si="167"/>
        <v>1606041</v>
      </c>
      <c r="GW583" s="14" t="str">
        <f t="shared" si="171"/>
        <v>神器6-7 : 级</v>
      </c>
      <c r="GX583" s="14" t="s">
        <v>804</v>
      </c>
      <c r="GY583" s="14">
        <f t="shared" si="168"/>
        <v>7</v>
      </c>
      <c r="GZ583" s="14" t="str">
        <f t="shared" si="169"/>
        <v>神器6-7</v>
      </c>
      <c r="HA583" s="14">
        <f t="shared" si="170"/>
        <v>3</v>
      </c>
    </row>
    <row r="584" spans="202:209" ht="16.5" x14ac:dyDescent="0.2">
      <c r="GT584" s="91">
        <v>578</v>
      </c>
      <c r="GU584" s="14">
        <f t="shared" ref="GU584:GU647" si="172">MATCH(GT584-1,$R$7:$R$49,1)</f>
        <v>33</v>
      </c>
      <c r="GV584" s="14">
        <f t="shared" ref="GV584:GV647" si="173">INDEX($S$8:$S$49,GU584)</f>
        <v>1606041</v>
      </c>
      <c r="GW584" s="14" t="str">
        <f t="shared" si="171"/>
        <v>神器6-7 : 级</v>
      </c>
      <c r="GX584" s="14" t="s">
        <v>804</v>
      </c>
      <c r="GY584" s="14">
        <f t="shared" ref="GY584:GY647" si="174">GT584-INDEX($R$7:$R$49,GU584)</f>
        <v>8</v>
      </c>
      <c r="GZ584" s="14" t="str">
        <f t="shared" ref="GZ584:GZ647" si="175">INDEX($T$8:$T$49,GU584)</f>
        <v>神器6-7</v>
      </c>
      <c r="HA584" s="14">
        <f t="shared" ref="HA584:HA647" si="176">INDEX($K$8:$K$28,GY584)</f>
        <v>3</v>
      </c>
    </row>
    <row r="585" spans="202:209" ht="16.5" x14ac:dyDescent="0.2">
      <c r="GT585" s="91">
        <v>579</v>
      </c>
      <c r="GU585" s="14">
        <f t="shared" si="172"/>
        <v>33</v>
      </c>
      <c r="GV585" s="14">
        <f t="shared" si="173"/>
        <v>1606041</v>
      </c>
      <c r="GW585" s="14" t="str">
        <f t="shared" si="171"/>
        <v>神器6-7 : 级</v>
      </c>
      <c r="GX585" s="14" t="s">
        <v>804</v>
      </c>
      <c r="GY585" s="14">
        <f t="shared" si="174"/>
        <v>9</v>
      </c>
      <c r="GZ585" s="14" t="str">
        <f t="shared" si="175"/>
        <v>神器6-7</v>
      </c>
      <c r="HA585" s="14">
        <f t="shared" si="176"/>
        <v>3</v>
      </c>
    </row>
    <row r="586" spans="202:209" ht="16.5" x14ac:dyDescent="0.2">
      <c r="GT586" s="91">
        <v>580</v>
      </c>
      <c r="GU586" s="14">
        <f t="shared" si="172"/>
        <v>33</v>
      </c>
      <c r="GV586" s="14">
        <f t="shared" si="173"/>
        <v>1606041</v>
      </c>
      <c r="GW586" s="14" t="str">
        <f t="shared" si="171"/>
        <v>神器6-7 : 级</v>
      </c>
      <c r="GX586" s="14" t="s">
        <v>804</v>
      </c>
      <c r="GY586" s="14">
        <f t="shared" si="174"/>
        <v>10</v>
      </c>
      <c r="GZ586" s="14" t="str">
        <f t="shared" si="175"/>
        <v>神器6-7</v>
      </c>
      <c r="HA586" s="14">
        <f t="shared" si="176"/>
        <v>5</v>
      </c>
    </row>
    <row r="587" spans="202:209" ht="16.5" x14ac:dyDescent="0.2">
      <c r="GT587" s="91">
        <v>581</v>
      </c>
      <c r="GU587" s="14">
        <f t="shared" si="172"/>
        <v>33</v>
      </c>
      <c r="GV587" s="14">
        <f t="shared" si="173"/>
        <v>1606041</v>
      </c>
      <c r="GW587" s="14" t="str">
        <f t="shared" si="171"/>
        <v>神器6-7 : 级</v>
      </c>
      <c r="GX587" s="14" t="s">
        <v>804</v>
      </c>
      <c r="GY587" s="14">
        <f t="shared" si="174"/>
        <v>11</v>
      </c>
      <c r="GZ587" s="14" t="str">
        <f t="shared" si="175"/>
        <v>神器6-7</v>
      </c>
      <c r="HA587" s="14">
        <f t="shared" si="176"/>
        <v>5</v>
      </c>
    </row>
    <row r="588" spans="202:209" ht="16.5" x14ac:dyDescent="0.2">
      <c r="GT588" s="91">
        <v>582</v>
      </c>
      <c r="GU588" s="14">
        <f t="shared" si="172"/>
        <v>33</v>
      </c>
      <c r="GV588" s="14">
        <f t="shared" si="173"/>
        <v>1606041</v>
      </c>
      <c r="GW588" s="14" t="str">
        <f t="shared" si="171"/>
        <v>神器6-7 : 级</v>
      </c>
      <c r="GX588" s="14" t="s">
        <v>804</v>
      </c>
      <c r="GY588" s="14">
        <f t="shared" si="174"/>
        <v>12</v>
      </c>
      <c r="GZ588" s="14" t="str">
        <f t="shared" si="175"/>
        <v>神器6-7</v>
      </c>
      <c r="HA588" s="14">
        <f t="shared" si="176"/>
        <v>6</v>
      </c>
    </row>
    <row r="589" spans="202:209" ht="16.5" x14ac:dyDescent="0.2">
      <c r="GT589" s="91">
        <v>583</v>
      </c>
      <c r="GU589" s="14">
        <f t="shared" si="172"/>
        <v>33</v>
      </c>
      <c r="GV589" s="14">
        <f t="shared" si="173"/>
        <v>1606041</v>
      </c>
      <c r="GW589" s="14" t="str">
        <f t="shared" si="171"/>
        <v>神器6-7 : 级</v>
      </c>
      <c r="GX589" s="14" t="s">
        <v>804</v>
      </c>
      <c r="GY589" s="14">
        <f t="shared" si="174"/>
        <v>13</v>
      </c>
      <c r="GZ589" s="14" t="str">
        <f t="shared" si="175"/>
        <v>神器6-7</v>
      </c>
      <c r="HA589" s="14">
        <f t="shared" si="176"/>
        <v>7</v>
      </c>
    </row>
    <row r="590" spans="202:209" ht="16.5" x14ac:dyDescent="0.2">
      <c r="GT590" s="91">
        <v>584</v>
      </c>
      <c r="GU590" s="14">
        <f t="shared" si="172"/>
        <v>33</v>
      </c>
      <c r="GV590" s="14">
        <f t="shared" si="173"/>
        <v>1606041</v>
      </c>
      <c r="GW590" s="14" t="str">
        <f t="shared" si="171"/>
        <v>神器6-7 : 级</v>
      </c>
      <c r="GX590" s="14" t="s">
        <v>804</v>
      </c>
      <c r="GY590" s="14">
        <f t="shared" si="174"/>
        <v>14</v>
      </c>
      <c r="GZ590" s="14" t="str">
        <f t="shared" si="175"/>
        <v>神器6-7</v>
      </c>
      <c r="HA590" s="14">
        <f t="shared" si="176"/>
        <v>7</v>
      </c>
    </row>
    <row r="591" spans="202:209" ht="16.5" x14ac:dyDescent="0.2">
      <c r="GT591" s="91">
        <v>585</v>
      </c>
      <c r="GU591" s="14">
        <f t="shared" si="172"/>
        <v>33</v>
      </c>
      <c r="GV591" s="14">
        <f t="shared" si="173"/>
        <v>1606041</v>
      </c>
      <c r="GW591" s="14" t="str">
        <f t="shared" si="171"/>
        <v>神器6-7 : 级</v>
      </c>
      <c r="GX591" s="14" t="s">
        <v>804</v>
      </c>
      <c r="GY591" s="14">
        <f t="shared" si="174"/>
        <v>15</v>
      </c>
      <c r="GZ591" s="14" t="str">
        <f t="shared" si="175"/>
        <v>神器6-7</v>
      </c>
      <c r="HA591" s="14">
        <f t="shared" si="176"/>
        <v>7</v>
      </c>
    </row>
    <row r="592" spans="202:209" ht="16.5" x14ac:dyDescent="0.2">
      <c r="GT592" s="91">
        <v>586</v>
      </c>
      <c r="GU592" s="14">
        <f t="shared" si="172"/>
        <v>33</v>
      </c>
      <c r="GV592" s="14">
        <f t="shared" si="173"/>
        <v>1606041</v>
      </c>
      <c r="GW592" s="14" t="str">
        <f t="shared" si="171"/>
        <v>神器6-7 : 级</v>
      </c>
      <c r="GX592" s="14" t="s">
        <v>804</v>
      </c>
      <c r="GY592" s="14">
        <f t="shared" si="174"/>
        <v>16</v>
      </c>
      <c r="GZ592" s="14" t="str">
        <f t="shared" si="175"/>
        <v>神器6-7</v>
      </c>
      <c r="HA592" s="14">
        <f t="shared" si="176"/>
        <v>10</v>
      </c>
    </row>
    <row r="593" spans="202:209" ht="16.5" x14ac:dyDescent="0.2">
      <c r="GT593" s="91">
        <v>587</v>
      </c>
      <c r="GU593" s="14">
        <f t="shared" si="172"/>
        <v>33</v>
      </c>
      <c r="GV593" s="14">
        <f t="shared" si="173"/>
        <v>1606041</v>
      </c>
      <c r="GW593" s="14" t="str">
        <f t="shared" si="171"/>
        <v>神器6-7 : 级</v>
      </c>
      <c r="GX593" s="14" t="s">
        <v>804</v>
      </c>
      <c r="GY593" s="14">
        <f t="shared" si="174"/>
        <v>17</v>
      </c>
      <c r="GZ593" s="14" t="str">
        <f t="shared" si="175"/>
        <v>神器6-7</v>
      </c>
      <c r="HA593" s="14">
        <f t="shared" si="176"/>
        <v>10</v>
      </c>
    </row>
    <row r="594" spans="202:209" ht="16.5" x14ac:dyDescent="0.2">
      <c r="GT594" s="91">
        <v>588</v>
      </c>
      <c r="GU594" s="14">
        <f t="shared" si="172"/>
        <v>33</v>
      </c>
      <c r="GV594" s="14">
        <f t="shared" si="173"/>
        <v>1606041</v>
      </c>
      <c r="GW594" s="14" t="str">
        <f t="shared" si="171"/>
        <v>神器6-7 : 级</v>
      </c>
      <c r="GX594" s="14" t="s">
        <v>804</v>
      </c>
      <c r="GY594" s="14">
        <f t="shared" si="174"/>
        <v>18</v>
      </c>
      <c r="GZ594" s="14" t="str">
        <f t="shared" si="175"/>
        <v>神器6-7</v>
      </c>
      <c r="HA594" s="14">
        <f t="shared" si="176"/>
        <v>10</v>
      </c>
    </row>
    <row r="595" spans="202:209" ht="16.5" x14ac:dyDescent="0.2">
      <c r="GT595" s="91">
        <v>589</v>
      </c>
      <c r="GU595" s="14">
        <f t="shared" si="172"/>
        <v>33</v>
      </c>
      <c r="GV595" s="14">
        <f t="shared" si="173"/>
        <v>1606041</v>
      </c>
      <c r="GW595" s="14" t="str">
        <f t="shared" si="171"/>
        <v>神器6-7 : 级</v>
      </c>
      <c r="GX595" s="14" t="s">
        <v>804</v>
      </c>
      <c r="GY595" s="14">
        <f t="shared" si="174"/>
        <v>19</v>
      </c>
      <c r="GZ595" s="14" t="str">
        <f t="shared" si="175"/>
        <v>神器6-7</v>
      </c>
      <c r="HA595" s="14">
        <f t="shared" si="176"/>
        <v>15</v>
      </c>
    </row>
    <row r="596" spans="202:209" ht="16.5" x14ac:dyDescent="0.2">
      <c r="GT596" s="91">
        <v>590</v>
      </c>
      <c r="GU596" s="14">
        <f t="shared" si="172"/>
        <v>33</v>
      </c>
      <c r="GV596" s="14">
        <f t="shared" si="173"/>
        <v>1606041</v>
      </c>
      <c r="GW596" s="14" t="str">
        <f t="shared" si="171"/>
        <v>神器6-7 : 级</v>
      </c>
      <c r="GX596" s="14" t="s">
        <v>804</v>
      </c>
      <c r="GY596" s="14">
        <f t="shared" si="174"/>
        <v>20</v>
      </c>
      <c r="GZ596" s="14" t="str">
        <f t="shared" si="175"/>
        <v>神器6-7</v>
      </c>
      <c r="HA596" s="14">
        <f t="shared" si="176"/>
        <v>15</v>
      </c>
    </row>
    <row r="597" spans="202:209" ht="16.5" x14ac:dyDescent="0.2">
      <c r="GT597" s="91">
        <v>591</v>
      </c>
      <c r="GU597" s="14">
        <f t="shared" si="172"/>
        <v>33</v>
      </c>
      <c r="GV597" s="14">
        <f t="shared" si="173"/>
        <v>1606041</v>
      </c>
      <c r="GW597" s="14" t="str">
        <f t="shared" si="171"/>
        <v>神器6-7 : 级</v>
      </c>
      <c r="GX597" s="14" t="s">
        <v>804</v>
      </c>
      <c r="GY597" s="14">
        <f t="shared" si="174"/>
        <v>21</v>
      </c>
      <c r="GZ597" s="14" t="str">
        <f t="shared" si="175"/>
        <v>神器6-7</v>
      </c>
      <c r="HA597" s="14">
        <f t="shared" si="176"/>
        <v>15</v>
      </c>
    </row>
    <row r="598" spans="202:209" ht="16.5" x14ac:dyDescent="0.2">
      <c r="GT598" s="91">
        <v>592</v>
      </c>
      <c r="GU598" s="14">
        <f t="shared" si="172"/>
        <v>34</v>
      </c>
      <c r="GV598" s="14">
        <f t="shared" si="173"/>
        <v>1606042</v>
      </c>
      <c r="GW598" s="14" t="str">
        <f t="shared" si="171"/>
        <v>神器6-8 : 级</v>
      </c>
      <c r="GX598" s="14" t="s">
        <v>804</v>
      </c>
      <c r="GY598" s="14">
        <f t="shared" si="174"/>
        <v>1</v>
      </c>
      <c r="GZ598" s="14" t="str">
        <f t="shared" si="175"/>
        <v>神器6-8</v>
      </c>
      <c r="HA598" s="14">
        <f t="shared" si="176"/>
        <v>1</v>
      </c>
    </row>
    <row r="599" spans="202:209" ht="16.5" x14ac:dyDescent="0.2">
      <c r="GT599" s="91">
        <v>593</v>
      </c>
      <c r="GU599" s="14">
        <f t="shared" si="172"/>
        <v>34</v>
      </c>
      <c r="GV599" s="14">
        <f t="shared" si="173"/>
        <v>1606042</v>
      </c>
      <c r="GW599" s="14" t="str">
        <f t="shared" si="171"/>
        <v>神器6-8 : 级</v>
      </c>
      <c r="GX599" s="14" t="s">
        <v>804</v>
      </c>
      <c r="GY599" s="14">
        <f t="shared" si="174"/>
        <v>2</v>
      </c>
      <c r="GZ599" s="14" t="str">
        <f t="shared" si="175"/>
        <v>神器6-8</v>
      </c>
      <c r="HA599" s="14">
        <f t="shared" si="176"/>
        <v>1</v>
      </c>
    </row>
    <row r="600" spans="202:209" ht="16.5" x14ac:dyDescent="0.2">
      <c r="GT600" s="91">
        <v>594</v>
      </c>
      <c r="GU600" s="14">
        <f t="shared" si="172"/>
        <v>34</v>
      </c>
      <c r="GV600" s="14">
        <f t="shared" si="173"/>
        <v>1606042</v>
      </c>
      <c r="GW600" s="14" t="str">
        <f t="shared" ref="GW600:GW663" si="177">INDEX($T$8:$T$49,GU600)&amp;" : "&amp;AR600&amp;"级"</f>
        <v>神器6-8 : 级</v>
      </c>
      <c r="GX600" s="14" t="s">
        <v>804</v>
      </c>
      <c r="GY600" s="14">
        <f t="shared" si="174"/>
        <v>3</v>
      </c>
      <c r="GZ600" s="14" t="str">
        <f t="shared" si="175"/>
        <v>神器6-8</v>
      </c>
      <c r="HA600" s="14">
        <f t="shared" si="176"/>
        <v>1</v>
      </c>
    </row>
    <row r="601" spans="202:209" ht="16.5" x14ac:dyDescent="0.2">
      <c r="GT601" s="91">
        <v>595</v>
      </c>
      <c r="GU601" s="14">
        <f t="shared" si="172"/>
        <v>34</v>
      </c>
      <c r="GV601" s="14">
        <f t="shared" si="173"/>
        <v>1606042</v>
      </c>
      <c r="GW601" s="14" t="str">
        <f t="shared" si="177"/>
        <v>神器6-8 : 级</v>
      </c>
      <c r="GX601" s="14" t="s">
        <v>804</v>
      </c>
      <c r="GY601" s="14">
        <f t="shared" si="174"/>
        <v>4</v>
      </c>
      <c r="GZ601" s="14" t="str">
        <f t="shared" si="175"/>
        <v>神器6-8</v>
      </c>
      <c r="HA601" s="14">
        <f t="shared" si="176"/>
        <v>2</v>
      </c>
    </row>
    <row r="602" spans="202:209" ht="16.5" x14ac:dyDescent="0.2">
      <c r="GT602" s="91">
        <v>596</v>
      </c>
      <c r="GU602" s="14">
        <f t="shared" si="172"/>
        <v>34</v>
      </c>
      <c r="GV602" s="14">
        <f t="shared" si="173"/>
        <v>1606042</v>
      </c>
      <c r="GW602" s="14" t="str">
        <f t="shared" si="177"/>
        <v>神器6-8 : 级</v>
      </c>
      <c r="GX602" s="14" t="s">
        <v>804</v>
      </c>
      <c r="GY602" s="14">
        <f t="shared" si="174"/>
        <v>5</v>
      </c>
      <c r="GZ602" s="14" t="str">
        <f t="shared" si="175"/>
        <v>神器6-8</v>
      </c>
      <c r="HA602" s="14">
        <f t="shared" si="176"/>
        <v>2</v>
      </c>
    </row>
    <row r="603" spans="202:209" ht="16.5" x14ac:dyDescent="0.2">
      <c r="GT603" s="91">
        <v>597</v>
      </c>
      <c r="GU603" s="14">
        <f t="shared" si="172"/>
        <v>34</v>
      </c>
      <c r="GV603" s="14">
        <f t="shared" si="173"/>
        <v>1606042</v>
      </c>
      <c r="GW603" s="14" t="str">
        <f t="shared" si="177"/>
        <v>神器6-8 : 级</v>
      </c>
      <c r="GX603" s="14" t="s">
        <v>804</v>
      </c>
      <c r="GY603" s="14">
        <f t="shared" si="174"/>
        <v>6</v>
      </c>
      <c r="GZ603" s="14" t="str">
        <f t="shared" si="175"/>
        <v>神器6-8</v>
      </c>
      <c r="HA603" s="14">
        <f t="shared" si="176"/>
        <v>2</v>
      </c>
    </row>
    <row r="604" spans="202:209" ht="16.5" x14ac:dyDescent="0.2">
      <c r="GT604" s="91">
        <v>598</v>
      </c>
      <c r="GU604" s="14">
        <f t="shared" si="172"/>
        <v>34</v>
      </c>
      <c r="GV604" s="14">
        <f t="shared" si="173"/>
        <v>1606042</v>
      </c>
      <c r="GW604" s="14" t="str">
        <f t="shared" si="177"/>
        <v>神器6-8 : 级</v>
      </c>
      <c r="GX604" s="14" t="s">
        <v>804</v>
      </c>
      <c r="GY604" s="14">
        <f t="shared" si="174"/>
        <v>7</v>
      </c>
      <c r="GZ604" s="14" t="str">
        <f t="shared" si="175"/>
        <v>神器6-8</v>
      </c>
      <c r="HA604" s="14">
        <f t="shared" si="176"/>
        <v>3</v>
      </c>
    </row>
    <row r="605" spans="202:209" ht="16.5" x14ac:dyDescent="0.2">
      <c r="GT605" s="91">
        <v>599</v>
      </c>
      <c r="GU605" s="14">
        <f t="shared" si="172"/>
        <v>34</v>
      </c>
      <c r="GV605" s="14">
        <f t="shared" si="173"/>
        <v>1606042</v>
      </c>
      <c r="GW605" s="14" t="str">
        <f t="shared" si="177"/>
        <v>神器6-8 : 级</v>
      </c>
      <c r="GX605" s="14" t="s">
        <v>804</v>
      </c>
      <c r="GY605" s="14">
        <f t="shared" si="174"/>
        <v>8</v>
      </c>
      <c r="GZ605" s="14" t="str">
        <f t="shared" si="175"/>
        <v>神器6-8</v>
      </c>
      <c r="HA605" s="14">
        <f t="shared" si="176"/>
        <v>3</v>
      </c>
    </row>
    <row r="606" spans="202:209" ht="16.5" x14ac:dyDescent="0.2">
      <c r="GT606" s="91">
        <v>600</v>
      </c>
      <c r="GU606" s="14">
        <f t="shared" si="172"/>
        <v>34</v>
      </c>
      <c r="GV606" s="14">
        <f t="shared" si="173"/>
        <v>1606042</v>
      </c>
      <c r="GW606" s="14" t="str">
        <f t="shared" si="177"/>
        <v>神器6-8 : 级</v>
      </c>
      <c r="GX606" s="14" t="s">
        <v>804</v>
      </c>
      <c r="GY606" s="14">
        <f t="shared" si="174"/>
        <v>9</v>
      </c>
      <c r="GZ606" s="14" t="str">
        <f t="shared" si="175"/>
        <v>神器6-8</v>
      </c>
      <c r="HA606" s="14">
        <f t="shared" si="176"/>
        <v>3</v>
      </c>
    </row>
    <row r="607" spans="202:209" ht="16.5" x14ac:dyDescent="0.2">
      <c r="GT607" s="91">
        <v>601</v>
      </c>
      <c r="GU607" s="14">
        <f t="shared" si="172"/>
        <v>34</v>
      </c>
      <c r="GV607" s="14">
        <f t="shared" si="173"/>
        <v>1606042</v>
      </c>
      <c r="GW607" s="14" t="str">
        <f t="shared" si="177"/>
        <v>神器6-8 : 级</v>
      </c>
      <c r="GX607" s="14" t="s">
        <v>804</v>
      </c>
      <c r="GY607" s="14">
        <f t="shared" si="174"/>
        <v>10</v>
      </c>
      <c r="GZ607" s="14" t="str">
        <f t="shared" si="175"/>
        <v>神器6-8</v>
      </c>
      <c r="HA607" s="14">
        <f t="shared" si="176"/>
        <v>5</v>
      </c>
    </row>
    <row r="608" spans="202:209" ht="16.5" x14ac:dyDescent="0.2">
      <c r="GT608" s="91">
        <v>602</v>
      </c>
      <c r="GU608" s="14">
        <f t="shared" si="172"/>
        <v>34</v>
      </c>
      <c r="GV608" s="14">
        <f t="shared" si="173"/>
        <v>1606042</v>
      </c>
      <c r="GW608" s="14" t="str">
        <f t="shared" si="177"/>
        <v>神器6-8 : 级</v>
      </c>
      <c r="GX608" s="14" t="s">
        <v>804</v>
      </c>
      <c r="GY608" s="14">
        <f t="shared" si="174"/>
        <v>11</v>
      </c>
      <c r="GZ608" s="14" t="str">
        <f t="shared" si="175"/>
        <v>神器6-8</v>
      </c>
      <c r="HA608" s="14">
        <f t="shared" si="176"/>
        <v>5</v>
      </c>
    </row>
    <row r="609" spans="202:209" ht="16.5" x14ac:dyDescent="0.2">
      <c r="GT609" s="91">
        <v>603</v>
      </c>
      <c r="GU609" s="14">
        <f t="shared" si="172"/>
        <v>34</v>
      </c>
      <c r="GV609" s="14">
        <f t="shared" si="173"/>
        <v>1606042</v>
      </c>
      <c r="GW609" s="14" t="str">
        <f t="shared" si="177"/>
        <v>神器6-8 : 级</v>
      </c>
      <c r="GX609" s="14" t="s">
        <v>804</v>
      </c>
      <c r="GY609" s="14">
        <f t="shared" si="174"/>
        <v>12</v>
      </c>
      <c r="GZ609" s="14" t="str">
        <f t="shared" si="175"/>
        <v>神器6-8</v>
      </c>
      <c r="HA609" s="14">
        <f t="shared" si="176"/>
        <v>6</v>
      </c>
    </row>
    <row r="610" spans="202:209" ht="16.5" x14ac:dyDescent="0.2">
      <c r="GT610" s="91">
        <v>604</v>
      </c>
      <c r="GU610" s="14">
        <f t="shared" si="172"/>
        <v>34</v>
      </c>
      <c r="GV610" s="14">
        <f t="shared" si="173"/>
        <v>1606042</v>
      </c>
      <c r="GW610" s="14" t="str">
        <f t="shared" si="177"/>
        <v>神器6-8 : 级</v>
      </c>
      <c r="GX610" s="14" t="s">
        <v>804</v>
      </c>
      <c r="GY610" s="14">
        <f t="shared" si="174"/>
        <v>13</v>
      </c>
      <c r="GZ610" s="14" t="str">
        <f t="shared" si="175"/>
        <v>神器6-8</v>
      </c>
      <c r="HA610" s="14">
        <f t="shared" si="176"/>
        <v>7</v>
      </c>
    </row>
    <row r="611" spans="202:209" ht="16.5" x14ac:dyDescent="0.2">
      <c r="GT611" s="91">
        <v>605</v>
      </c>
      <c r="GU611" s="14">
        <f t="shared" si="172"/>
        <v>34</v>
      </c>
      <c r="GV611" s="14">
        <f t="shared" si="173"/>
        <v>1606042</v>
      </c>
      <c r="GW611" s="14" t="str">
        <f t="shared" si="177"/>
        <v>神器6-8 : 级</v>
      </c>
      <c r="GX611" s="14" t="s">
        <v>804</v>
      </c>
      <c r="GY611" s="14">
        <f t="shared" si="174"/>
        <v>14</v>
      </c>
      <c r="GZ611" s="14" t="str">
        <f t="shared" si="175"/>
        <v>神器6-8</v>
      </c>
      <c r="HA611" s="14">
        <f t="shared" si="176"/>
        <v>7</v>
      </c>
    </row>
    <row r="612" spans="202:209" ht="16.5" x14ac:dyDescent="0.2">
      <c r="GT612" s="91">
        <v>606</v>
      </c>
      <c r="GU612" s="14">
        <f t="shared" si="172"/>
        <v>34</v>
      </c>
      <c r="GV612" s="14">
        <f t="shared" si="173"/>
        <v>1606042</v>
      </c>
      <c r="GW612" s="14" t="str">
        <f t="shared" si="177"/>
        <v>神器6-8 : 级</v>
      </c>
      <c r="GX612" s="14" t="s">
        <v>804</v>
      </c>
      <c r="GY612" s="14">
        <f t="shared" si="174"/>
        <v>15</v>
      </c>
      <c r="GZ612" s="14" t="str">
        <f t="shared" si="175"/>
        <v>神器6-8</v>
      </c>
      <c r="HA612" s="14">
        <f t="shared" si="176"/>
        <v>7</v>
      </c>
    </row>
    <row r="613" spans="202:209" ht="16.5" x14ac:dyDescent="0.2">
      <c r="GT613" s="91">
        <v>607</v>
      </c>
      <c r="GU613" s="14">
        <f t="shared" si="172"/>
        <v>34</v>
      </c>
      <c r="GV613" s="14">
        <f t="shared" si="173"/>
        <v>1606042</v>
      </c>
      <c r="GW613" s="14" t="str">
        <f t="shared" si="177"/>
        <v>神器6-8 : 级</v>
      </c>
      <c r="GX613" s="14" t="s">
        <v>804</v>
      </c>
      <c r="GY613" s="14">
        <f t="shared" si="174"/>
        <v>16</v>
      </c>
      <c r="GZ613" s="14" t="str">
        <f t="shared" si="175"/>
        <v>神器6-8</v>
      </c>
      <c r="HA613" s="14">
        <f t="shared" si="176"/>
        <v>10</v>
      </c>
    </row>
    <row r="614" spans="202:209" ht="16.5" x14ac:dyDescent="0.2">
      <c r="GT614" s="91">
        <v>608</v>
      </c>
      <c r="GU614" s="14">
        <f t="shared" si="172"/>
        <v>34</v>
      </c>
      <c r="GV614" s="14">
        <f t="shared" si="173"/>
        <v>1606042</v>
      </c>
      <c r="GW614" s="14" t="str">
        <f t="shared" si="177"/>
        <v>神器6-8 : 级</v>
      </c>
      <c r="GX614" s="14" t="s">
        <v>804</v>
      </c>
      <c r="GY614" s="14">
        <f t="shared" si="174"/>
        <v>17</v>
      </c>
      <c r="GZ614" s="14" t="str">
        <f t="shared" si="175"/>
        <v>神器6-8</v>
      </c>
      <c r="HA614" s="14">
        <f t="shared" si="176"/>
        <v>10</v>
      </c>
    </row>
    <row r="615" spans="202:209" ht="16.5" x14ac:dyDescent="0.2">
      <c r="GT615" s="91">
        <v>609</v>
      </c>
      <c r="GU615" s="14">
        <f t="shared" si="172"/>
        <v>34</v>
      </c>
      <c r="GV615" s="14">
        <f t="shared" si="173"/>
        <v>1606042</v>
      </c>
      <c r="GW615" s="14" t="str">
        <f t="shared" si="177"/>
        <v>神器6-8 : 级</v>
      </c>
      <c r="GX615" s="14" t="s">
        <v>804</v>
      </c>
      <c r="GY615" s="14">
        <f t="shared" si="174"/>
        <v>18</v>
      </c>
      <c r="GZ615" s="14" t="str">
        <f t="shared" si="175"/>
        <v>神器6-8</v>
      </c>
      <c r="HA615" s="14">
        <f t="shared" si="176"/>
        <v>10</v>
      </c>
    </row>
    <row r="616" spans="202:209" ht="16.5" x14ac:dyDescent="0.2">
      <c r="GT616" s="91">
        <v>610</v>
      </c>
      <c r="GU616" s="14">
        <f t="shared" si="172"/>
        <v>34</v>
      </c>
      <c r="GV616" s="14">
        <f t="shared" si="173"/>
        <v>1606042</v>
      </c>
      <c r="GW616" s="14" t="str">
        <f t="shared" si="177"/>
        <v>神器6-8 : 级</v>
      </c>
      <c r="GX616" s="14" t="s">
        <v>804</v>
      </c>
      <c r="GY616" s="14">
        <f t="shared" si="174"/>
        <v>19</v>
      </c>
      <c r="GZ616" s="14" t="str">
        <f t="shared" si="175"/>
        <v>神器6-8</v>
      </c>
      <c r="HA616" s="14">
        <f t="shared" si="176"/>
        <v>15</v>
      </c>
    </row>
    <row r="617" spans="202:209" ht="16.5" x14ac:dyDescent="0.2">
      <c r="GT617" s="91">
        <v>611</v>
      </c>
      <c r="GU617" s="14">
        <f t="shared" si="172"/>
        <v>34</v>
      </c>
      <c r="GV617" s="14">
        <f t="shared" si="173"/>
        <v>1606042</v>
      </c>
      <c r="GW617" s="14" t="str">
        <f t="shared" si="177"/>
        <v>神器6-8 : 级</v>
      </c>
      <c r="GX617" s="14" t="s">
        <v>804</v>
      </c>
      <c r="GY617" s="14">
        <f t="shared" si="174"/>
        <v>20</v>
      </c>
      <c r="GZ617" s="14" t="str">
        <f t="shared" si="175"/>
        <v>神器6-8</v>
      </c>
      <c r="HA617" s="14">
        <f t="shared" si="176"/>
        <v>15</v>
      </c>
    </row>
    <row r="618" spans="202:209" ht="16.5" x14ac:dyDescent="0.2">
      <c r="GT618" s="91">
        <v>612</v>
      </c>
      <c r="GU618" s="14">
        <f t="shared" si="172"/>
        <v>34</v>
      </c>
      <c r="GV618" s="14">
        <f t="shared" si="173"/>
        <v>1606042</v>
      </c>
      <c r="GW618" s="14" t="str">
        <f t="shared" si="177"/>
        <v>神器6-8 : 级</v>
      </c>
      <c r="GX618" s="14" t="s">
        <v>804</v>
      </c>
      <c r="GY618" s="14">
        <f t="shared" si="174"/>
        <v>21</v>
      </c>
      <c r="GZ618" s="14" t="str">
        <f t="shared" si="175"/>
        <v>神器6-8</v>
      </c>
      <c r="HA618" s="14">
        <f t="shared" si="176"/>
        <v>15</v>
      </c>
    </row>
    <row r="619" spans="202:209" ht="16.5" x14ac:dyDescent="0.2">
      <c r="GT619" s="91">
        <v>613</v>
      </c>
      <c r="GU619" s="14">
        <f t="shared" si="172"/>
        <v>35</v>
      </c>
      <c r="GV619" s="14">
        <f t="shared" si="173"/>
        <v>1606043</v>
      </c>
      <c r="GW619" s="14" t="str">
        <f t="shared" si="177"/>
        <v>神器7-1 : 级</v>
      </c>
      <c r="GX619" s="14" t="s">
        <v>804</v>
      </c>
      <c r="GY619" s="14">
        <f t="shared" si="174"/>
        <v>1</v>
      </c>
      <c r="GZ619" s="14" t="str">
        <f t="shared" si="175"/>
        <v>神器7-1</v>
      </c>
      <c r="HA619" s="14">
        <f t="shared" si="176"/>
        <v>1</v>
      </c>
    </row>
    <row r="620" spans="202:209" ht="16.5" x14ac:dyDescent="0.2">
      <c r="GT620" s="91">
        <v>614</v>
      </c>
      <c r="GU620" s="14">
        <f t="shared" si="172"/>
        <v>35</v>
      </c>
      <c r="GV620" s="14">
        <f t="shared" si="173"/>
        <v>1606043</v>
      </c>
      <c r="GW620" s="14" t="str">
        <f t="shared" si="177"/>
        <v>神器7-1 : 级</v>
      </c>
      <c r="GX620" s="14" t="s">
        <v>804</v>
      </c>
      <c r="GY620" s="14">
        <f t="shared" si="174"/>
        <v>2</v>
      </c>
      <c r="GZ620" s="14" t="str">
        <f t="shared" si="175"/>
        <v>神器7-1</v>
      </c>
      <c r="HA620" s="14">
        <f t="shared" si="176"/>
        <v>1</v>
      </c>
    </row>
    <row r="621" spans="202:209" ht="16.5" x14ac:dyDescent="0.2">
      <c r="GT621" s="91">
        <v>615</v>
      </c>
      <c r="GU621" s="14">
        <f t="shared" si="172"/>
        <v>35</v>
      </c>
      <c r="GV621" s="14">
        <f t="shared" si="173"/>
        <v>1606043</v>
      </c>
      <c r="GW621" s="14" t="str">
        <f t="shared" si="177"/>
        <v>神器7-1 : 级</v>
      </c>
      <c r="GX621" s="14" t="s">
        <v>804</v>
      </c>
      <c r="GY621" s="14">
        <f t="shared" si="174"/>
        <v>3</v>
      </c>
      <c r="GZ621" s="14" t="str">
        <f t="shared" si="175"/>
        <v>神器7-1</v>
      </c>
      <c r="HA621" s="14">
        <f t="shared" si="176"/>
        <v>1</v>
      </c>
    </row>
    <row r="622" spans="202:209" ht="16.5" x14ac:dyDescent="0.2">
      <c r="GT622" s="91">
        <v>616</v>
      </c>
      <c r="GU622" s="14">
        <f t="shared" si="172"/>
        <v>35</v>
      </c>
      <c r="GV622" s="14">
        <f t="shared" si="173"/>
        <v>1606043</v>
      </c>
      <c r="GW622" s="14" t="str">
        <f t="shared" si="177"/>
        <v>神器7-1 : 级</v>
      </c>
      <c r="GX622" s="14" t="s">
        <v>804</v>
      </c>
      <c r="GY622" s="14">
        <f t="shared" si="174"/>
        <v>4</v>
      </c>
      <c r="GZ622" s="14" t="str">
        <f t="shared" si="175"/>
        <v>神器7-1</v>
      </c>
      <c r="HA622" s="14">
        <f t="shared" si="176"/>
        <v>2</v>
      </c>
    </row>
    <row r="623" spans="202:209" ht="16.5" x14ac:dyDescent="0.2">
      <c r="GT623" s="91">
        <v>617</v>
      </c>
      <c r="GU623" s="14">
        <f t="shared" si="172"/>
        <v>35</v>
      </c>
      <c r="GV623" s="14">
        <f t="shared" si="173"/>
        <v>1606043</v>
      </c>
      <c r="GW623" s="14" t="str">
        <f t="shared" si="177"/>
        <v>神器7-1 : 级</v>
      </c>
      <c r="GX623" s="14" t="s">
        <v>804</v>
      </c>
      <c r="GY623" s="14">
        <f t="shared" si="174"/>
        <v>5</v>
      </c>
      <c r="GZ623" s="14" t="str">
        <f t="shared" si="175"/>
        <v>神器7-1</v>
      </c>
      <c r="HA623" s="14">
        <f t="shared" si="176"/>
        <v>2</v>
      </c>
    </row>
    <row r="624" spans="202:209" ht="16.5" x14ac:dyDescent="0.2">
      <c r="GT624" s="91">
        <v>618</v>
      </c>
      <c r="GU624" s="14">
        <f t="shared" si="172"/>
        <v>35</v>
      </c>
      <c r="GV624" s="14">
        <f t="shared" si="173"/>
        <v>1606043</v>
      </c>
      <c r="GW624" s="14" t="str">
        <f t="shared" si="177"/>
        <v>神器7-1 : 级</v>
      </c>
      <c r="GX624" s="14" t="s">
        <v>804</v>
      </c>
      <c r="GY624" s="14">
        <f t="shared" si="174"/>
        <v>6</v>
      </c>
      <c r="GZ624" s="14" t="str">
        <f t="shared" si="175"/>
        <v>神器7-1</v>
      </c>
      <c r="HA624" s="14">
        <f t="shared" si="176"/>
        <v>2</v>
      </c>
    </row>
    <row r="625" spans="202:209" ht="16.5" x14ac:dyDescent="0.2">
      <c r="GT625" s="91">
        <v>619</v>
      </c>
      <c r="GU625" s="14">
        <f t="shared" si="172"/>
        <v>35</v>
      </c>
      <c r="GV625" s="14">
        <f t="shared" si="173"/>
        <v>1606043</v>
      </c>
      <c r="GW625" s="14" t="str">
        <f t="shared" si="177"/>
        <v>神器7-1 : 级</v>
      </c>
      <c r="GX625" s="14" t="s">
        <v>804</v>
      </c>
      <c r="GY625" s="14">
        <f t="shared" si="174"/>
        <v>7</v>
      </c>
      <c r="GZ625" s="14" t="str">
        <f t="shared" si="175"/>
        <v>神器7-1</v>
      </c>
      <c r="HA625" s="14">
        <f t="shared" si="176"/>
        <v>3</v>
      </c>
    </row>
    <row r="626" spans="202:209" ht="16.5" x14ac:dyDescent="0.2">
      <c r="GT626" s="91">
        <v>620</v>
      </c>
      <c r="GU626" s="14">
        <f t="shared" si="172"/>
        <v>35</v>
      </c>
      <c r="GV626" s="14">
        <f t="shared" si="173"/>
        <v>1606043</v>
      </c>
      <c r="GW626" s="14" t="str">
        <f t="shared" si="177"/>
        <v>神器7-1 : 级</v>
      </c>
      <c r="GX626" s="14" t="s">
        <v>804</v>
      </c>
      <c r="GY626" s="14">
        <f t="shared" si="174"/>
        <v>8</v>
      </c>
      <c r="GZ626" s="14" t="str">
        <f t="shared" si="175"/>
        <v>神器7-1</v>
      </c>
      <c r="HA626" s="14">
        <f t="shared" si="176"/>
        <v>3</v>
      </c>
    </row>
    <row r="627" spans="202:209" ht="16.5" x14ac:dyDescent="0.2">
      <c r="GT627" s="91">
        <v>621</v>
      </c>
      <c r="GU627" s="14">
        <f t="shared" si="172"/>
        <v>35</v>
      </c>
      <c r="GV627" s="14">
        <f t="shared" si="173"/>
        <v>1606043</v>
      </c>
      <c r="GW627" s="14" t="str">
        <f t="shared" si="177"/>
        <v>神器7-1 : 级</v>
      </c>
      <c r="GX627" s="14" t="s">
        <v>804</v>
      </c>
      <c r="GY627" s="14">
        <f t="shared" si="174"/>
        <v>9</v>
      </c>
      <c r="GZ627" s="14" t="str">
        <f t="shared" si="175"/>
        <v>神器7-1</v>
      </c>
      <c r="HA627" s="14">
        <f t="shared" si="176"/>
        <v>3</v>
      </c>
    </row>
    <row r="628" spans="202:209" ht="16.5" x14ac:dyDescent="0.2">
      <c r="GT628" s="91">
        <v>622</v>
      </c>
      <c r="GU628" s="14">
        <f t="shared" si="172"/>
        <v>35</v>
      </c>
      <c r="GV628" s="14">
        <f t="shared" si="173"/>
        <v>1606043</v>
      </c>
      <c r="GW628" s="14" t="str">
        <f t="shared" si="177"/>
        <v>神器7-1 : 级</v>
      </c>
      <c r="GX628" s="14" t="s">
        <v>804</v>
      </c>
      <c r="GY628" s="14">
        <f t="shared" si="174"/>
        <v>10</v>
      </c>
      <c r="GZ628" s="14" t="str">
        <f t="shared" si="175"/>
        <v>神器7-1</v>
      </c>
      <c r="HA628" s="14">
        <f t="shared" si="176"/>
        <v>5</v>
      </c>
    </row>
    <row r="629" spans="202:209" ht="16.5" x14ac:dyDescent="0.2">
      <c r="GT629" s="91">
        <v>623</v>
      </c>
      <c r="GU629" s="14">
        <f t="shared" si="172"/>
        <v>35</v>
      </c>
      <c r="GV629" s="14">
        <f t="shared" si="173"/>
        <v>1606043</v>
      </c>
      <c r="GW629" s="14" t="str">
        <f t="shared" si="177"/>
        <v>神器7-1 : 级</v>
      </c>
      <c r="GX629" s="14" t="s">
        <v>804</v>
      </c>
      <c r="GY629" s="14">
        <f t="shared" si="174"/>
        <v>11</v>
      </c>
      <c r="GZ629" s="14" t="str">
        <f t="shared" si="175"/>
        <v>神器7-1</v>
      </c>
      <c r="HA629" s="14">
        <f t="shared" si="176"/>
        <v>5</v>
      </c>
    </row>
    <row r="630" spans="202:209" ht="16.5" x14ac:dyDescent="0.2">
      <c r="GT630" s="91">
        <v>624</v>
      </c>
      <c r="GU630" s="14">
        <f t="shared" si="172"/>
        <v>35</v>
      </c>
      <c r="GV630" s="14">
        <f t="shared" si="173"/>
        <v>1606043</v>
      </c>
      <c r="GW630" s="14" t="str">
        <f t="shared" si="177"/>
        <v>神器7-1 : 级</v>
      </c>
      <c r="GX630" s="14" t="s">
        <v>804</v>
      </c>
      <c r="GY630" s="14">
        <f t="shared" si="174"/>
        <v>12</v>
      </c>
      <c r="GZ630" s="14" t="str">
        <f t="shared" si="175"/>
        <v>神器7-1</v>
      </c>
      <c r="HA630" s="14">
        <f t="shared" si="176"/>
        <v>6</v>
      </c>
    </row>
    <row r="631" spans="202:209" ht="16.5" x14ac:dyDescent="0.2">
      <c r="GT631" s="91">
        <v>625</v>
      </c>
      <c r="GU631" s="14">
        <f t="shared" si="172"/>
        <v>35</v>
      </c>
      <c r="GV631" s="14">
        <f t="shared" si="173"/>
        <v>1606043</v>
      </c>
      <c r="GW631" s="14" t="str">
        <f t="shared" si="177"/>
        <v>神器7-1 : 级</v>
      </c>
      <c r="GX631" s="14" t="s">
        <v>804</v>
      </c>
      <c r="GY631" s="14">
        <f t="shared" si="174"/>
        <v>13</v>
      </c>
      <c r="GZ631" s="14" t="str">
        <f t="shared" si="175"/>
        <v>神器7-1</v>
      </c>
      <c r="HA631" s="14">
        <f t="shared" si="176"/>
        <v>7</v>
      </c>
    </row>
    <row r="632" spans="202:209" ht="16.5" x14ac:dyDescent="0.2">
      <c r="GT632" s="91">
        <v>626</v>
      </c>
      <c r="GU632" s="14">
        <f t="shared" si="172"/>
        <v>35</v>
      </c>
      <c r="GV632" s="14">
        <f t="shared" si="173"/>
        <v>1606043</v>
      </c>
      <c r="GW632" s="14" t="str">
        <f t="shared" si="177"/>
        <v>神器7-1 : 级</v>
      </c>
      <c r="GX632" s="14" t="s">
        <v>804</v>
      </c>
      <c r="GY632" s="14">
        <f t="shared" si="174"/>
        <v>14</v>
      </c>
      <c r="GZ632" s="14" t="str">
        <f t="shared" si="175"/>
        <v>神器7-1</v>
      </c>
      <c r="HA632" s="14">
        <f t="shared" si="176"/>
        <v>7</v>
      </c>
    </row>
    <row r="633" spans="202:209" ht="16.5" x14ac:dyDescent="0.2">
      <c r="GT633" s="91">
        <v>627</v>
      </c>
      <c r="GU633" s="14">
        <f t="shared" si="172"/>
        <v>35</v>
      </c>
      <c r="GV633" s="14">
        <f t="shared" si="173"/>
        <v>1606043</v>
      </c>
      <c r="GW633" s="14" t="str">
        <f t="shared" si="177"/>
        <v>神器7-1 : 级</v>
      </c>
      <c r="GX633" s="14" t="s">
        <v>804</v>
      </c>
      <c r="GY633" s="14">
        <f t="shared" si="174"/>
        <v>15</v>
      </c>
      <c r="GZ633" s="14" t="str">
        <f t="shared" si="175"/>
        <v>神器7-1</v>
      </c>
      <c r="HA633" s="14">
        <f t="shared" si="176"/>
        <v>7</v>
      </c>
    </row>
    <row r="634" spans="202:209" ht="16.5" x14ac:dyDescent="0.2">
      <c r="GT634" s="91">
        <v>628</v>
      </c>
      <c r="GU634" s="14">
        <f t="shared" si="172"/>
        <v>35</v>
      </c>
      <c r="GV634" s="14">
        <f t="shared" si="173"/>
        <v>1606043</v>
      </c>
      <c r="GW634" s="14" t="str">
        <f t="shared" si="177"/>
        <v>神器7-1 : 级</v>
      </c>
      <c r="GX634" s="14" t="s">
        <v>804</v>
      </c>
      <c r="GY634" s="14">
        <f t="shared" si="174"/>
        <v>16</v>
      </c>
      <c r="GZ634" s="14" t="str">
        <f t="shared" si="175"/>
        <v>神器7-1</v>
      </c>
      <c r="HA634" s="14">
        <f t="shared" si="176"/>
        <v>10</v>
      </c>
    </row>
    <row r="635" spans="202:209" ht="16.5" x14ac:dyDescent="0.2">
      <c r="GT635" s="91">
        <v>629</v>
      </c>
      <c r="GU635" s="14">
        <f t="shared" si="172"/>
        <v>35</v>
      </c>
      <c r="GV635" s="14">
        <f t="shared" si="173"/>
        <v>1606043</v>
      </c>
      <c r="GW635" s="14" t="str">
        <f t="shared" si="177"/>
        <v>神器7-1 : 级</v>
      </c>
      <c r="GX635" s="14" t="s">
        <v>804</v>
      </c>
      <c r="GY635" s="14">
        <f t="shared" si="174"/>
        <v>17</v>
      </c>
      <c r="GZ635" s="14" t="str">
        <f t="shared" si="175"/>
        <v>神器7-1</v>
      </c>
      <c r="HA635" s="14">
        <f t="shared" si="176"/>
        <v>10</v>
      </c>
    </row>
    <row r="636" spans="202:209" ht="16.5" x14ac:dyDescent="0.2">
      <c r="GT636" s="91">
        <v>630</v>
      </c>
      <c r="GU636" s="14">
        <f t="shared" si="172"/>
        <v>35</v>
      </c>
      <c r="GV636" s="14">
        <f t="shared" si="173"/>
        <v>1606043</v>
      </c>
      <c r="GW636" s="14" t="str">
        <f t="shared" si="177"/>
        <v>神器7-1 : 级</v>
      </c>
      <c r="GX636" s="14" t="s">
        <v>804</v>
      </c>
      <c r="GY636" s="14">
        <f t="shared" si="174"/>
        <v>18</v>
      </c>
      <c r="GZ636" s="14" t="str">
        <f t="shared" si="175"/>
        <v>神器7-1</v>
      </c>
      <c r="HA636" s="14">
        <f t="shared" si="176"/>
        <v>10</v>
      </c>
    </row>
    <row r="637" spans="202:209" ht="16.5" x14ac:dyDescent="0.2">
      <c r="GT637" s="91">
        <v>631</v>
      </c>
      <c r="GU637" s="14">
        <f t="shared" si="172"/>
        <v>35</v>
      </c>
      <c r="GV637" s="14">
        <f t="shared" si="173"/>
        <v>1606043</v>
      </c>
      <c r="GW637" s="14" t="str">
        <f t="shared" si="177"/>
        <v>神器7-1 : 级</v>
      </c>
      <c r="GX637" s="14" t="s">
        <v>804</v>
      </c>
      <c r="GY637" s="14">
        <f t="shared" si="174"/>
        <v>19</v>
      </c>
      <c r="GZ637" s="14" t="str">
        <f t="shared" si="175"/>
        <v>神器7-1</v>
      </c>
      <c r="HA637" s="14">
        <f t="shared" si="176"/>
        <v>15</v>
      </c>
    </row>
    <row r="638" spans="202:209" ht="16.5" x14ac:dyDescent="0.2">
      <c r="GT638" s="91">
        <v>632</v>
      </c>
      <c r="GU638" s="14">
        <f t="shared" si="172"/>
        <v>35</v>
      </c>
      <c r="GV638" s="14">
        <f t="shared" si="173"/>
        <v>1606043</v>
      </c>
      <c r="GW638" s="14" t="str">
        <f t="shared" si="177"/>
        <v>神器7-1 : 级</v>
      </c>
      <c r="GX638" s="14" t="s">
        <v>804</v>
      </c>
      <c r="GY638" s="14">
        <f t="shared" si="174"/>
        <v>20</v>
      </c>
      <c r="GZ638" s="14" t="str">
        <f t="shared" si="175"/>
        <v>神器7-1</v>
      </c>
      <c r="HA638" s="14">
        <f t="shared" si="176"/>
        <v>15</v>
      </c>
    </row>
    <row r="639" spans="202:209" ht="16.5" x14ac:dyDescent="0.2">
      <c r="GT639" s="91">
        <v>633</v>
      </c>
      <c r="GU639" s="14">
        <f t="shared" si="172"/>
        <v>35</v>
      </c>
      <c r="GV639" s="14">
        <f t="shared" si="173"/>
        <v>1606043</v>
      </c>
      <c r="GW639" s="14" t="str">
        <f t="shared" si="177"/>
        <v>神器7-1 : 级</v>
      </c>
      <c r="GX639" s="14" t="s">
        <v>804</v>
      </c>
      <c r="GY639" s="14">
        <f t="shared" si="174"/>
        <v>21</v>
      </c>
      <c r="GZ639" s="14" t="str">
        <f t="shared" si="175"/>
        <v>神器7-1</v>
      </c>
      <c r="HA639" s="14">
        <f t="shared" si="176"/>
        <v>15</v>
      </c>
    </row>
    <row r="640" spans="202:209" ht="16.5" x14ac:dyDescent="0.2">
      <c r="GT640" s="91">
        <v>634</v>
      </c>
      <c r="GU640" s="14">
        <f t="shared" si="172"/>
        <v>36</v>
      </c>
      <c r="GV640" s="14">
        <f t="shared" si="173"/>
        <v>1606044</v>
      </c>
      <c r="GW640" s="14" t="str">
        <f t="shared" si="177"/>
        <v>神器7-2 : 级</v>
      </c>
      <c r="GX640" s="14" t="s">
        <v>804</v>
      </c>
      <c r="GY640" s="14">
        <f t="shared" si="174"/>
        <v>1</v>
      </c>
      <c r="GZ640" s="14" t="str">
        <f t="shared" si="175"/>
        <v>神器7-2</v>
      </c>
      <c r="HA640" s="14">
        <f t="shared" si="176"/>
        <v>1</v>
      </c>
    </row>
    <row r="641" spans="202:209" ht="16.5" x14ac:dyDescent="0.2">
      <c r="GT641" s="91">
        <v>635</v>
      </c>
      <c r="GU641" s="14">
        <f t="shared" si="172"/>
        <v>36</v>
      </c>
      <c r="GV641" s="14">
        <f t="shared" si="173"/>
        <v>1606044</v>
      </c>
      <c r="GW641" s="14" t="str">
        <f t="shared" si="177"/>
        <v>神器7-2 : 级</v>
      </c>
      <c r="GX641" s="14" t="s">
        <v>804</v>
      </c>
      <c r="GY641" s="14">
        <f t="shared" si="174"/>
        <v>2</v>
      </c>
      <c r="GZ641" s="14" t="str">
        <f t="shared" si="175"/>
        <v>神器7-2</v>
      </c>
      <c r="HA641" s="14">
        <f t="shared" si="176"/>
        <v>1</v>
      </c>
    </row>
    <row r="642" spans="202:209" ht="16.5" x14ac:dyDescent="0.2">
      <c r="GT642" s="91">
        <v>636</v>
      </c>
      <c r="GU642" s="14">
        <f t="shared" si="172"/>
        <v>36</v>
      </c>
      <c r="GV642" s="14">
        <f t="shared" si="173"/>
        <v>1606044</v>
      </c>
      <c r="GW642" s="14" t="str">
        <f t="shared" si="177"/>
        <v>神器7-2 : 级</v>
      </c>
      <c r="GX642" s="14" t="s">
        <v>804</v>
      </c>
      <c r="GY642" s="14">
        <f t="shared" si="174"/>
        <v>3</v>
      </c>
      <c r="GZ642" s="14" t="str">
        <f t="shared" si="175"/>
        <v>神器7-2</v>
      </c>
      <c r="HA642" s="14">
        <f t="shared" si="176"/>
        <v>1</v>
      </c>
    </row>
    <row r="643" spans="202:209" ht="16.5" x14ac:dyDescent="0.2">
      <c r="GT643" s="91">
        <v>637</v>
      </c>
      <c r="GU643" s="14">
        <f t="shared" si="172"/>
        <v>36</v>
      </c>
      <c r="GV643" s="14">
        <f t="shared" si="173"/>
        <v>1606044</v>
      </c>
      <c r="GW643" s="14" t="str">
        <f t="shared" si="177"/>
        <v>神器7-2 : 级</v>
      </c>
      <c r="GX643" s="14" t="s">
        <v>804</v>
      </c>
      <c r="GY643" s="14">
        <f t="shared" si="174"/>
        <v>4</v>
      </c>
      <c r="GZ643" s="14" t="str">
        <f t="shared" si="175"/>
        <v>神器7-2</v>
      </c>
      <c r="HA643" s="14">
        <f t="shared" si="176"/>
        <v>2</v>
      </c>
    </row>
    <row r="644" spans="202:209" ht="16.5" x14ac:dyDescent="0.2">
      <c r="GT644" s="91">
        <v>638</v>
      </c>
      <c r="GU644" s="14">
        <f t="shared" si="172"/>
        <v>36</v>
      </c>
      <c r="GV644" s="14">
        <f t="shared" si="173"/>
        <v>1606044</v>
      </c>
      <c r="GW644" s="14" t="str">
        <f t="shared" si="177"/>
        <v>神器7-2 : 级</v>
      </c>
      <c r="GX644" s="14" t="s">
        <v>804</v>
      </c>
      <c r="GY644" s="14">
        <f t="shared" si="174"/>
        <v>5</v>
      </c>
      <c r="GZ644" s="14" t="str">
        <f t="shared" si="175"/>
        <v>神器7-2</v>
      </c>
      <c r="HA644" s="14">
        <f t="shared" si="176"/>
        <v>2</v>
      </c>
    </row>
    <row r="645" spans="202:209" ht="16.5" x14ac:dyDescent="0.2">
      <c r="GT645" s="91">
        <v>639</v>
      </c>
      <c r="GU645" s="14">
        <f t="shared" si="172"/>
        <v>36</v>
      </c>
      <c r="GV645" s="14">
        <f t="shared" si="173"/>
        <v>1606044</v>
      </c>
      <c r="GW645" s="14" t="str">
        <f t="shared" si="177"/>
        <v>神器7-2 : 级</v>
      </c>
      <c r="GX645" s="14" t="s">
        <v>804</v>
      </c>
      <c r="GY645" s="14">
        <f t="shared" si="174"/>
        <v>6</v>
      </c>
      <c r="GZ645" s="14" t="str">
        <f t="shared" si="175"/>
        <v>神器7-2</v>
      </c>
      <c r="HA645" s="14">
        <f t="shared" si="176"/>
        <v>2</v>
      </c>
    </row>
    <row r="646" spans="202:209" ht="16.5" x14ac:dyDescent="0.2">
      <c r="GT646" s="91">
        <v>640</v>
      </c>
      <c r="GU646" s="14">
        <f t="shared" si="172"/>
        <v>36</v>
      </c>
      <c r="GV646" s="14">
        <f t="shared" si="173"/>
        <v>1606044</v>
      </c>
      <c r="GW646" s="14" t="str">
        <f t="shared" si="177"/>
        <v>神器7-2 : 级</v>
      </c>
      <c r="GX646" s="14" t="s">
        <v>804</v>
      </c>
      <c r="GY646" s="14">
        <f t="shared" si="174"/>
        <v>7</v>
      </c>
      <c r="GZ646" s="14" t="str">
        <f t="shared" si="175"/>
        <v>神器7-2</v>
      </c>
      <c r="HA646" s="14">
        <f t="shared" si="176"/>
        <v>3</v>
      </c>
    </row>
    <row r="647" spans="202:209" ht="16.5" x14ac:dyDescent="0.2">
      <c r="GT647" s="91">
        <v>641</v>
      </c>
      <c r="GU647" s="14">
        <f t="shared" si="172"/>
        <v>36</v>
      </c>
      <c r="GV647" s="14">
        <f t="shared" si="173"/>
        <v>1606044</v>
      </c>
      <c r="GW647" s="14" t="str">
        <f t="shared" si="177"/>
        <v>神器7-2 : 级</v>
      </c>
      <c r="GX647" s="14" t="s">
        <v>804</v>
      </c>
      <c r="GY647" s="14">
        <f t="shared" si="174"/>
        <v>8</v>
      </c>
      <c r="GZ647" s="14" t="str">
        <f t="shared" si="175"/>
        <v>神器7-2</v>
      </c>
      <c r="HA647" s="14">
        <f t="shared" si="176"/>
        <v>3</v>
      </c>
    </row>
    <row r="648" spans="202:209" ht="16.5" x14ac:dyDescent="0.2">
      <c r="GT648" s="91">
        <v>642</v>
      </c>
      <c r="GU648" s="14">
        <f t="shared" ref="GU648:GU711" si="178">MATCH(GT648-1,$R$7:$R$49,1)</f>
        <v>36</v>
      </c>
      <c r="GV648" s="14">
        <f t="shared" ref="GV648:GV711" si="179">INDEX($S$8:$S$49,GU648)</f>
        <v>1606044</v>
      </c>
      <c r="GW648" s="14" t="str">
        <f t="shared" si="177"/>
        <v>神器7-2 : 级</v>
      </c>
      <c r="GX648" s="14" t="s">
        <v>804</v>
      </c>
      <c r="GY648" s="14">
        <f t="shared" ref="GY648:GY711" si="180">GT648-INDEX($R$7:$R$49,GU648)</f>
        <v>9</v>
      </c>
      <c r="GZ648" s="14" t="str">
        <f t="shared" ref="GZ648:GZ711" si="181">INDEX($T$8:$T$49,GU648)</f>
        <v>神器7-2</v>
      </c>
      <c r="HA648" s="14">
        <f t="shared" ref="HA648:HA711" si="182">INDEX($K$8:$K$28,GY648)</f>
        <v>3</v>
      </c>
    </row>
    <row r="649" spans="202:209" ht="16.5" x14ac:dyDescent="0.2">
      <c r="GT649" s="91">
        <v>643</v>
      </c>
      <c r="GU649" s="14">
        <f t="shared" si="178"/>
        <v>36</v>
      </c>
      <c r="GV649" s="14">
        <f t="shared" si="179"/>
        <v>1606044</v>
      </c>
      <c r="GW649" s="14" t="str">
        <f t="shared" si="177"/>
        <v>神器7-2 : 级</v>
      </c>
      <c r="GX649" s="14" t="s">
        <v>804</v>
      </c>
      <c r="GY649" s="14">
        <f t="shared" si="180"/>
        <v>10</v>
      </c>
      <c r="GZ649" s="14" t="str">
        <f t="shared" si="181"/>
        <v>神器7-2</v>
      </c>
      <c r="HA649" s="14">
        <f t="shared" si="182"/>
        <v>5</v>
      </c>
    </row>
    <row r="650" spans="202:209" ht="16.5" x14ac:dyDescent="0.2">
      <c r="GT650" s="91">
        <v>644</v>
      </c>
      <c r="GU650" s="14">
        <f t="shared" si="178"/>
        <v>36</v>
      </c>
      <c r="GV650" s="14">
        <f t="shared" si="179"/>
        <v>1606044</v>
      </c>
      <c r="GW650" s="14" t="str">
        <f t="shared" si="177"/>
        <v>神器7-2 : 级</v>
      </c>
      <c r="GX650" s="14" t="s">
        <v>804</v>
      </c>
      <c r="GY650" s="14">
        <f t="shared" si="180"/>
        <v>11</v>
      </c>
      <c r="GZ650" s="14" t="str">
        <f t="shared" si="181"/>
        <v>神器7-2</v>
      </c>
      <c r="HA650" s="14">
        <f t="shared" si="182"/>
        <v>5</v>
      </c>
    </row>
    <row r="651" spans="202:209" ht="16.5" x14ac:dyDescent="0.2">
      <c r="GT651" s="91">
        <v>645</v>
      </c>
      <c r="GU651" s="14">
        <f t="shared" si="178"/>
        <v>36</v>
      </c>
      <c r="GV651" s="14">
        <f t="shared" si="179"/>
        <v>1606044</v>
      </c>
      <c r="GW651" s="14" t="str">
        <f t="shared" si="177"/>
        <v>神器7-2 : 级</v>
      </c>
      <c r="GX651" s="14" t="s">
        <v>804</v>
      </c>
      <c r="GY651" s="14">
        <f t="shared" si="180"/>
        <v>12</v>
      </c>
      <c r="GZ651" s="14" t="str">
        <f t="shared" si="181"/>
        <v>神器7-2</v>
      </c>
      <c r="HA651" s="14">
        <f t="shared" si="182"/>
        <v>6</v>
      </c>
    </row>
    <row r="652" spans="202:209" ht="16.5" x14ac:dyDescent="0.2">
      <c r="GT652" s="91">
        <v>646</v>
      </c>
      <c r="GU652" s="14">
        <f t="shared" si="178"/>
        <v>36</v>
      </c>
      <c r="GV652" s="14">
        <f t="shared" si="179"/>
        <v>1606044</v>
      </c>
      <c r="GW652" s="14" t="str">
        <f t="shared" si="177"/>
        <v>神器7-2 : 级</v>
      </c>
      <c r="GX652" s="14" t="s">
        <v>804</v>
      </c>
      <c r="GY652" s="14">
        <f t="shared" si="180"/>
        <v>13</v>
      </c>
      <c r="GZ652" s="14" t="str">
        <f t="shared" si="181"/>
        <v>神器7-2</v>
      </c>
      <c r="HA652" s="14">
        <f t="shared" si="182"/>
        <v>7</v>
      </c>
    </row>
    <row r="653" spans="202:209" ht="16.5" x14ac:dyDescent="0.2">
      <c r="GT653" s="91">
        <v>647</v>
      </c>
      <c r="GU653" s="14">
        <f t="shared" si="178"/>
        <v>36</v>
      </c>
      <c r="GV653" s="14">
        <f t="shared" si="179"/>
        <v>1606044</v>
      </c>
      <c r="GW653" s="14" t="str">
        <f t="shared" si="177"/>
        <v>神器7-2 : 级</v>
      </c>
      <c r="GX653" s="14" t="s">
        <v>804</v>
      </c>
      <c r="GY653" s="14">
        <f t="shared" si="180"/>
        <v>14</v>
      </c>
      <c r="GZ653" s="14" t="str">
        <f t="shared" si="181"/>
        <v>神器7-2</v>
      </c>
      <c r="HA653" s="14">
        <f t="shared" si="182"/>
        <v>7</v>
      </c>
    </row>
    <row r="654" spans="202:209" ht="16.5" x14ac:dyDescent="0.2">
      <c r="GT654" s="91">
        <v>648</v>
      </c>
      <c r="GU654" s="14">
        <f t="shared" si="178"/>
        <v>36</v>
      </c>
      <c r="GV654" s="14">
        <f t="shared" si="179"/>
        <v>1606044</v>
      </c>
      <c r="GW654" s="14" t="str">
        <f t="shared" si="177"/>
        <v>神器7-2 : 级</v>
      </c>
      <c r="GX654" s="14" t="s">
        <v>804</v>
      </c>
      <c r="GY654" s="14">
        <f t="shared" si="180"/>
        <v>15</v>
      </c>
      <c r="GZ654" s="14" t="str">
        <f t="shared" si="181"/>
        <v>神器7-2</v>
      </c>
      <c r="HA654" s="14">
        <f t="shared" si="182"/>
        <v>7</v>
      </c>
    </row>
    <row r="655" spans="202:209" ht="16.5" x14ac:dyDescent="0.2">
      <c r="GT655" s="91">
        <v>649</v>
      </c>
      <c r="GU655" s="14">
        <f t="shared" si="178"/>
        <v>36</v>
      </c>
      <c r="GV655" s="14">
        <f t="shared" si="179"/>
        <v>1606044</v>
      </c>
      <c r="GW655" s="14" t="str">
        <f t="shared" si="177"/>
        <v>神器7-2 : 级</v>
      </c>
      <c r="GX655" s="14" t="s">
        <v>804</v>
      </c>
      <c r="GY655" s="14">
        <f t="shared" si="180"/>
        <v>16</v>
      </c>
      <c r="GZ655" s="14" t="str">
        <f t="shared" si="181"/>
        <v>神器7-2</v>
      </c>
      <c r="HA655" s="14">
        <f t="shared" si="182"/>
        <v>10</v>
      </c>
    </row>
    <row r="656" spans="202:209" ht="16.5" x14ac:dyDescent="0.2">
      <c r="GT656" s="91">
        <v>650</v>
      </c>
      <c r="GU656" s="14">
        <f t="shared" si="178"/>
        <v>36</v>
      </c>
      <c r="GV656" s="14">
        <f t="shared" si="179"/>
        <v>1606044</v>
      </c>
      <c r="GW656" s="14" t="str">
        <f t="shared" si="177"/>
        <v>神器7-2 : 级</v>
      </c>
      <c r="GX656" s="14" t="s">
        <v>804</v>
      </c>
      <c r="GY656" s="14">
        <f t="shared" si="180"/>
        <v>17</v>
      </c>
      <c r="GZ656" s="14" t="str">
        <f t="shared" si="181"/>
        <v>神器7-2</v>
      </c>
      <c r="HA656" s="14">
        <f t="shared" si="182"/>
        <v>10</v>
      </c>
    </row>
    <row r="657" spans="202:209" ht="16.5" x14ac:dyDescent="0.2">
      <c r="GT657" s="91">
        <v>651</v>
      </c>
      <c r="GU657" s="14">
        <f t="shared" si="178"/>
        <v>36</v>
      </c>
      <c r="GV657" s="14">
        <f t="shared" si="179"/>
        <v>1606044</v>
      </c>
      <c r="GW657" s="14" t="str">
        <f t="shared" si="177"/>
        <v>神器7-2 : 级</v>
      </c>
      <c r="GX657" s="14" t="s">
        <v>804</v>
      </c>
      <c r="GY657" s="14">
        <f t="shared" si="180"/>
        <v>18</v>
      </c>
      <c r="GZ657" s="14" t="str">
        <f t="shared" si="181"/>
        <v>神器7-2</v>
      </c>
      <c r="HA657" s="14">
        <f t="shared" si="182"/>
        <v>10</v>
      </c>
    </row>
    <row r="658" spans="202:209" ht="16.5" x14ac:dyDescent="0.2">
      <c r="GT658" s="91">
        <v>652</v>
      </c>
      <c r="GU658" s="14">
        <f t="shared" si="178"/>
        <v>36</v>
      </c>
      <c r="GV658" s="14">
        <f t="shared" si="179"/>
        <v>1606044</v>
      </c>
      <c r="GW658" s="14" t="str">
        <f t="shared" si="177"/>
        <v>神器7-2 : 级</v>
      </c>
      <c r="GX658" s="14" t="s">
        <v>804</v>
      </c>
      <c r="GY658" s="14">
        <f t="shared" si="180"/>
        <v>19</v>
      </c>
      <c r="GZ658" s="14" t="str">
        <f t="shared" si="181"/>
        <v>神器7-2</v>
      </c>
      <c r="HA658" s="14">
        <f t="shared" si="182"/>
        <v>15</v>
      </c>
    </row>
    <row r="659" spans="202:209" ht="16.5" x14ac:dyDescent="0.2">
      <c r="GT659" s="91">
        <v>653</v>
      </c>
      <c r="GU659" s="14">
        <f t="shared" si="178"/>
        <v>36</v>
      </c>
      <c r="GV659" s="14">
        <f t="shared" si="179"/>
        <v>1606044</v>
      </c>
      <c r="GW659" s="14" t="str">
        <f t="shared" si="177"/>
        <v>神器7-2 : 级</v>
      </c>
      <c r="GX659" s="14" t="s">
        <v>804</v>
      </c>
      <c r="GY659" s="14">
        <f t="shared" si="180"/>
        <v>20</v>
      </c>
      <c r="GZ659" s="14" t="str">
        <f t="shared" si="181"/>
        <v>神器7-2</v>
      </c>
      <c r="HA659" s="14">
        <f t="shared" si="182"/>
        <v>15</v>
      </c>
    </row>
    <row r="660" spans="202:209" ht="16.5" x14ac:dyDescent="0.2">
      <c r="GT660" s="91">
        <v>654</v>
      </c>
      <c r="GU660" s="14">
        <f t="shared" si="178"/>
        <v>36</v>
      </c>
      <c r="GV660" s="14">
        <f t="shared" si="179"/>
        <v>1606044</v>
      </c>
      <c r="GW660" s="14" t="str">
        <f t="shared" si="177"/>
        <v>神器7-2 : 级</v>
      </c>
      <c r="GX660" s="14" t="s">
        <v>804</v>
      </c>
      <c r="GY660" s="14">
        <f t="shared" si="180"/>
        <v>21</v>
      </c>
      <c r="GZ660" s="14" t="str">
        <f t="shared" si="181"/>
        <v>神器7-2</v>
      </c>
      <c r="HA660" s="14">
        <f t="shared" si="182"/>
        <v>15</v>
      </c>
    </row>
    <row r="661" spans="202:209" ht="16.5" x14ac:dyDescent="0.2">
      <c r="GT661" s="91">
        <v>655</v>
      </c>
      <c r="GU661" s="14">
        <f t="shared" si="178"/>
        <v>37</v>
      </c>
      <c r="GV661" s="14">
        <f t="shared" si="179"/>
        <v>1606045</v>
      </c>
      <c r="GW661" s="14" t="str">
        <f t="shared" si="177"/>
        <v>神器7-3 : 级</v>
      </c>
      <c r="GX661" s="14" t="s">
        <v>804</v>
      </c>
      <c r="GY661" s="14">
        <f t="shared" si="180"/>
        <v>1</v>
      </c>
      <c r="GZ661" s="14" t="str">
        <f t="shared" si="181"/>
        <v>神器7-3</v>
      </c>
      <c r="HA661" s="14">
        <f t="shared" si="182"/>
        <v>1</v>
      </c>
    </row>
    <row r="662" spans="202:209" ht="16.5" x14ac:dyDescent="0.2">
      <c r="GT662" s="91">
        <v>656</v>
      </c>
      <c r="GU662" s="14">
        <f t="shared" si="178"/>
        <v>37</v>
      </c>
      <c r="GV662" s="14">
        <f t="shared" si="179"/>
        <v>1606045</v>
      </c>
      <c r="GW662" s="14" t="str">
        <f t="shared" si="177"/>
        <v>神器7-3 : 级</v>
      </c>
      <c r="GX662" s="14" t="s">
        <v>804</v>
      </c>
      <c r="GY662" s="14">
        <f t="shared" si="180"/>
        <v>2</v>
      </c>
      <c r="GZ662" s="14" t="str">
        <f t="shared" si="181"/>
        <v>神器7-3</v>
      </c>
      <c r="HA662" s="14">
        <f t="shared" si="182"/>
        <v>1</v>
      </c>
    </row>
    <row r="663" spans="202:209" ht="16.5" x14ac:dyDescent="0.2">
      <c r="GT663" s="91">
        <v>657</v>
      </c>
      <c r="GU663" s="14">
        <f t="shared" si="178"/>
        <v>37</v>
      </c>
      <c r="GV663" s="14">
        <f t="shared" si="179"/>
        <v>1606045</v>
      </c>
      <c r="GW663" s="14" t="str">
        <f t="shared" si="177"/>
        <v>神器7-3 : 级</v>
      </c>
      <c r="GX663" s="14" t="s">
        <v>804</v>
      </c>
      <c r="GY663" s="14">
        <f t="shared" si="180"/>
        <v>3</v>
      </c>
      <c r="GZ663" s="14" t="str">
        <f t="shared" si="181"/>
        <v>神器7-3</v>
      </c>
      <c r="HA663" s="14">
        <f t="shared" si="182"/>
        <v>1</v>
      </c>
    </row>
    <row r="664" spans="202:209" ht="16.5" x14ac:dyDescent="0.2">
      <c r="GT664" s="91">
        <v>658</v>
      </c>
      <c r="GU664" s="14">
        <f t="shared" si="178"/>
        <v>37</v>
      </c>
      <c r="GV664" s="14">
        <f t="shared" si="179"/>
        <v>1606045</v>
      </c>
      <c r="GW664" s="14" t="str">
        <f t="shared" ref="GW664:GW727" si="183">INDEX($T$8:$T$49,GU664)&amp;" : "&amp;AR664&amp;"级"</f>
        <v>神器7-3 : 级</v>
      </c>
      <c r="GX664" s="14" t="s">
        <v>804</v>
      </c>
      <c r="GY664" s="14">
        <f t="shared" si="180"/>
        <v>4</v>
      </c>
      <c r="GZ664" s="14" t="str">
        <f t="shared" si="181"/>
        <v>神器7-3</v>
      </c>
      <c r="HA664" s="14">
        <f t="shared" si="182"/>
        <v>2</v>
      </c>
    </row>
    <row r="665" spans="202:209" ht="16.5" x14ac:dyDescent="0.2">
      <c r="GT665" s="91">
        <v>659</v>
      </c>
      <c r="GU665" s="14">
        <f t="shared" si="178"/>
        <v>37</v>
      </c>
      <c r="GV665" s="14">
        <f t="shared" si="179"/>
        <v>1606045</v>
      </c>
      <c r="GW665" s="14" t="str">
        <f t="shared" si="183"/>
        <v>神器7-3 : 级</v>
      </c>
      <c r="GX665" s="14" t="s">
        <v>804</v>
      </c>
      <c r="GY665" s="14">
        <f t="shared" si="180"/>
        <v>5</v>
      </c>
      <c r="GZ665" s="14" t="str">
        <f t="shared" si="181"/>
        <v>神器7-3</v>
      </c>
      <c r="HA665" s="14">
        <f t="shared" si="182"/>
        <v>2</v>
      </c>
    </row>
    <row r="666" spans="202:209" ht="16.5" x14ac:dyDescent="0.2">
      <c r="GT666" s="91">
        <v>660</v>
      </c>
      <c r="GU666" s="14">
        <f t="shared" si="178"/>
        <v>37</v>
      </c>
      <c r="GV666" s="14">
        <f t="shared" si="179"/>
        <v>1606045</v>
      </c>
      <c r="GW666" s="14" t="str">
        <f t="shared" si="183"/>
        <v>神器7-3 : 级</v>
      </c>
      <c r="GX666" s="14" t="s">
        <v>804</v>
      </c>
      <c r="GY666" s="14">
        <f t="shared" si="180"/>
        <v>6</v>
      </c>
      <c r="GZ666" s="14" t="str">
        <f t="shared" si="181"/>
        <v>神器7-3</v>
      </c>
      <c r="HA666" s="14">
        <f t="shared" si="182"/>
        <v>2</v>
      </c>
    </row>
    <row r="667" spans="202:209" ht="16.5" x14ac:dyDescent="0.2">
      <c r="GT667" s="91">
        <v>661</v>
      </c>
      <c r="GU667" s="14">
        <f t="shared" si="178"/>
        <v>37</v>
      </c>
      <c r="GV667" s="14">
        <f t="shared" si="179"/>
        <v>1606045</v>
      </c>
      <c r="GW667" s="14" t="str">
        <f t="shared" si="183"/>
        <v>神器7-3 : 级</v>
      </c>
      <c r="GX667" s="14" t="s">
        <v>804</v>
      </c>
      <c r="GY667" s="14">
        <f t="shared" si="180"/>
        <v>7</v>
      </c>
      <c r="GZ667" s="14" t="str">
        <f t="shared" si="181"/>
        <v>神器7-3</v>
      </c>
      <c r="HA667" s="14">
        <f t="shared" si="182"/>
        <v>3</v>
      </c>
    </row>
    <row r="668" spans="202:209" ht="16.5" x14ac:dyDescent="0.2">
      <c r="GT668" s="91">
        <v>662</v>
      </c>
      <c r="GU668" s="14">
        <f t="shared" si="178"/>
        <v>37</v>
      </c>
      <c r="GV668" s="14">
        <f t="shared" si="179"/>
        <v>1606045</v>
      </c>
      <c r="GW668" s="14" t="str">
        <f t="shared" si="183"/>
        <v>神器7-3 : 级</v>
      </c>
      <c r="GX668" s="14" t="s">
        <v>804</v>
      </c>
      <c r="GY668" s="14">
        <f t="shared" si="180"/>
        <v>8</v>
      </c>
      <c r="GZ668" s="14" t="str">
        <f t="shared" si="181"/>
        <v>神器7-3</v>
      </c>
      <c r="HA668" s="14">
        <f t="shared" si="182"/>
        <v>3</v>
      </c>
    </row>
    <row r="669" spans="202:209" ht="16.5" x14ac:dyDescent="0.2">
      <c r="GT669" s="91">
        <v>663</v>
      </c>
      <c r="GU669" s="14">
        <f t="shared" si="178"/>
        <v>37</v>
      </c>
      <c r="GV669" s="14">
        <f t="shared" si="179"/>
        <v>1606045</v>
      </c>
      <c r="GW669" s="14" t="str">
        <f t="shared" si="183"/>
        <v>神器7-3 : 级</v>
      </c>
      <c r="GX669" s="14" t="s">
        <v>804</v>
      </c>
      <c r="GY669" s="14">
        <f t="shared" si="180"/>
        <v>9</v>
      </c>
      <c r="GZ669" s="14" t="str">
        <f t="shared" si="181"/>
        <v>神器7-3</v>
      </c>
      <c r="HA669" s="14">
        <f t="shared" si="182"/>
        <v>3</v>
      </c>
    </row>
    <row r="670" spans="202:209" ht="16.5" x14ac:dyDescent="0.2">
      <c r="GT670" s="91">
        <v>664</v>
      </c>
      <c r="GU670" s="14">
        <f t="shared" si="178"/>
        <v>37</v>
      </c>
      <c r="GV670" s="14">
        <f t="shared" si="179"/>
        <v>1606045</v>
      </c>
      <c r="GW670" s="14" t="str">
        <f t="shared" si="183"/>
        <v>神器7-3 : 级</v>
      </c>
      <c r="GX670" s="14" t="s">
        <v>804</v>
      </c>
      <c r="GY670" s="14">
        <f t="shared" si="180"/>
        <v>10</v>
      </c>
      <c r="GZ670" s="14" t="str">
        <f t="shared" si="181"/>
        <v>神器7-3</v>
      </c>
      <c r="HA670" s="14">
        <f t="shared" si="182"/>
        <v>5</v>
      </c>
    </row>
    <row r="671" spans="202:209" ht="16.5" x14ac:dyDescent="0.2">
      <c r="GT671" s="91">
        <v>665</v>
      </c>
      <c r="GU671" s="14">
        <f t="shared" si="178"/>
        <v>37</v>
      </c>
      <c r="GV671" s="14">
        <f t="shared" si="179"/>
        <v>1606045</v>
      </c>
      <c r="GW671" s="14" t="str">
        <f t="shared" si="183"/>
        <v>神器7-3 : 级</v>
      </c>
      <c r="GX671" s="14" t="s">
        <v>804</v>
      </c>
      <c r="GY671" s="14">
        <f t="shared" si="180"/>
        <v>11</v>
      </c>
      <c r="GZ671" s="14" t="str">
        <f t="shared" si="181"/>
        <v>神器7-3</v>
      </c>
      <c r="HA671" s="14">
        <f t="shared" si="182"/>
        <v>5</v>
      </c>
    </row>
    <row r="672" spans="202:209" ht="16.5" x14ac:dyDescent="0.2">
      <c r="GT672" s="91">
        <v>666</v>
      </c>
      <c r="GU672" s="14">
        <f t="shared" si="178"/>
        <v>37</v>
      </c>
      <c r="GV672" s="14">
        <f t="shared" si="179"/>
        <v>1606045</v>
      </c>
      <c r="GW672" s="14" t="str">
        <f t="shared" si="183"/>
        <v>神器7-3 : 级</v>
      </c>
      <c r="GX672" s="14" t="s">
        <v>804</v>
      </c>
      <c r="GY672" s="14">
        <f t="shared" si="180"/>
        <v>12</v>
      </c>
      <c r="GZ672" s="14" t="str">
        <f t="shared" si="181"/>
        <v>神器7-3</v>
      </c>
      <c r="HA672" s="14">
        <f t="shared" si="182"/>
        <v>6</v>
      </c>
    </row>
    <row r="673" spans="202:209" ht="16.5" x14ac:dyDescent="0.2">
      <c r="GT673" s="91">
        <v>667</v>
      </c>
      <c r="GU673" s="14">
        <f t="shared" si="178"/>
        <v>37</v>
      </c>
      <c r="GV673" s="14">
        <f t="shared" si="179"/>
        <v>1606045</v>
      </c>
      <c r="GW673" s="14" t="str">
        <f t="shared" si="183"/>
        <v>神器7-3 : 级</v>
      </c>
      <c r="GX673" s="14" t="s">
        <v>804</v>
      </c>
      <c r="GY673" s="14">
        <f t="shared" si="180"/>
        <v>13</v>
      </c>
      <c r="GZ673" s="14" t="str">
        <f t="shared" si="181"/>
        <v>神器7-3</v>
      </c>
      <c r="HA673" s="14">
        <f t="shared" si="182"/>
        <v>7</v>
      </c>
    </row>
    <row r="674" spans="202:209" ht="16.5" x14ac:dyDescent="0.2">
      <c r="GT674" s="91">
        <v>668</v>
      </c>
      <c r="GU674" s="14">
        <f t="shared" si="178"/>
        <v>37</v>
      </c>
      <c r="GV674" s="14">
        <f t="shared" si="179"/>
        <v>1606045</v>
      </c>
      <c r="GW674" s="14" t="str">
        <f t="shared" si="183"/>
        <v>神器7-3 : 级</v>
      </c>
      <c r="GX674" s="14" t="s">
        <v>804</v>
      </c>
      <c r="GY674" s="14">
        <f t="shared" si="180"/>
        <v>14</v>
      </c>
      <c r="GZ674" s="14" t="str">
        <f t="shared" si="181"/>
        <v>神器7-3</v>
      </c>
      <c r="HA674" s="14">
        <f t="shared" si="182"/>
        <v>7</v>
      </c>
    </row>
    <row r="675" spans="202:209" ht="16.5" x14ac:dyDescent="0.2">
      <c r="GT675" s="91">
        <v>669</v>
      </c>
      <c r="GU675" s="14">
        <f t="shared" si="178"/>
        <v>37</v>
      </c>
      <c r="GV675" s="14">
        <f t="shared" si="179"/>
        <v>1606045</v>
      </c>
      <c r="GW675" s="14" t="str">
        <f t="shared" si="183"/>
        <v>神器7-3 : 级</v>
      </c>
      <c r="GX675" s="14" t="s">
        <v>804</v>
      </c>
      <c r="GY675" s="14">
        <f t="shared" si="180"/>
        <v>15</v>
      </c>
      <c r="GZ675" s="14" t="str">
        <f t="shared" si="181"/>
        <v>神器7-3</v>
      </c>
      <c r="HA675" s="14">
        <f t="shared" si="182"/>
        <v>7</v>
      </c>
    </row>
    <row r="676" spans="202:209" ht="16.5" x14ac:dyDescent="0.2">
      <c r="GT676" s="91">
        <v>670</v>
      </c>
      <c r="GU676" s="14">
        <f t="shared" si="178"/>
        <v>37</v>
      </c>
      <c r="GV676" s="14">
        <f t="shared" si="179"/>
        <v>1606045</v>
      </c>
      <c r="GW676" s="14" t="str">
        <f t="shared" si="183"/>
        <v>神器7-3 : 级</v>
      </c>
      <c r="GX676" s="14" t="s">
        <v>804</v>
      </c>
      <c r="GY676" s="14">
        <f t="shared" si="180"/>
        <v>16</v>
      </c>
      <c r="GZ676" s="14" t="str">
        <f t="shared" si="181"/>
        <v>神器7-3</v>
      </c>
      <c r="HA676" s="14">
        <f t="shared" si="182"/>
        <v>10</v>
      </c>
    </row>
    <row r="677" spans="202:209" ht="16.5" x14ac:dyDescent="0.2">
      <c r="GT677" s="91">
        <v>671</v>
      </c>
      <c r="GU677" s="14">
        <f t="shared" si="178"/>
        <v>37</v>
      </c>
      <c r="GV677" s="14">
        <f t="shared" si="179"/>
        <v>1606045</v>
      </c>
      <c r="GW677" s="14" t="str">
        <f t="shared" si="183"/>
        <v>神器7-3 : 级</v>
      </c>
      <c r="GX677" s="14" t="s">
        <v>804</v>
      </c>
      <c r="GY677" s="14">
        <f t="shared" si="180"/>
        <v>17</v>
      </c>
      <c r="GZ677" s="14" t="str">
        <f t="shared" si="181"/>
        <v>神器7-3</v>
      </c>
      <c r="HA677" s="14">
        <f t="shared" si="182"/>
        <v>10</v>
      </c>
    </row>
    <row r="678" spans="202:209" ht="16.5" x14ac:dyDescent="0.2">
      <c r="GT678" s="91">
        <v>672</v>
      </c>
      <c r="GU678" s="14">
        <f t="shared" si="178"/>
        <v>37</v>
      </c>
      <c r="GV678" s="14">
        <f t="shared" si="179"/>
        <v>1606045</v>
      </c>
      <c r="GW678" s="14" t="str">
        <f t="shared" si="183"/>
        <v>神器7-3 : 级</v>
      </c>
      <c r="GX678" s="14" t="s">
        <v>804</v>
      </c>
      <c r="GY678" s="14">
        <f t="shared" si="180"/>
        <v>18</v>
      </c>
      <c r="GZ678" s="14" t="str">
        <f t="shared" si="181"/>
        <v>神器7-3</v>
      </c>
      <c r="HA678" s="14">
        <f t="shared" si="182"/>
        <v>10</v>
      </c>
    </row>
    <row r="679" spans="202:209" ht="16.5" x14ac:dyDescent="0.2">
      <c r="GT679" s="91">
        <v>673</v>
      </c>
      <c r="GU679" s="14">
        <f t="shared" si="178"/>
        <v>37</v>
      </c>
      <c r="GV679" s="14">
        <f t="shared" si="179"/>
        <v>1606045</v>
      </c>
      <c r="GW679" s="14" t="str">
        <f t="shared" si="183"/>
        <v>神器7-3 : 级</v>
      </c>
      <c r="GX679" s="14" t="s">
        <v>804</v>
      </c>
      <c r="GY679" s="14">
        <f t="shared" si="180"/>
        <v>19</v>
      </c>
      <c r="GZ679" s="14" t="str">
        <f t="shared" si="181"/>
        <v>神器7-3</v>
      </c>
      <c r="HA679" s="14">
        <f t="shared" si="182"/>
        <v>15</v>
      </c>
    </row>
    <row r="680" spans="202:209" ht="16.5" x14ac:dyDescent="0.2">
      <c r="GT680" s="91">
        <v>674</v>
      </c>
      <c r="GU680" s="14">
        <f t="shared" si="178"/>
        <v>37</v>
      </c>
      <c r="GV680" s="14">
        <f t="shared" si="179"/>
        <v>1606045</v>
      </c>
      <c r="GW680" s="14" t="str">
        <f t="shared" si="183"/>
        <v>神器7-3 : 级</v>
      </c>
      <c r="GX680" s="14" t="s">
        <v>804</v>
      </c>
      <c r="GY680" s="14">
        <f t="shared" si="180"/>
        <v>20</v>
      </c>
      <c r="GZ680" s="14" t="str">
        <f t="shared" si="181"/>
        <v>神器7-3</v>
      </c>
      <c r="HA680" s="14">
        <f t="shared" si="182"/>
        <v>15</v>
      </c>
    </row>
    <row r="681" spans="202:209" ht="16.5" x14ac:dyDescent="0.2">
      <c r="GT681" s="91">
        <v>675</v>
      </c>
      <c r="GU681" s="14">
        <f t="shared" si="178"/>
        <v>37</v>
      </c>
      <c r="GV681" s="14">
        <f t="shared" si="179"/>
        <v>1606045</v>
      </c>
      <c r="GW681" s="14" t="str">
        <f t="shared" si="183"/>
        <v>神器7-3 : 级</v>
      </c>
      <c r="GX681" s="14" t="s">
        <v>804</v>
      </c>
      <c r="GY681" s="14">
        <f t="shared" si="180"/>
        <v>21</v>
      </c>
      <c r="GZ681" s="14" t="str">
        <f t="shared" si="181"/>
        <v>神器7-3</v>
      </c>
      <c r="HA681" s="14">
        <f t="shared" si="182"/>
        <v>15</v>
      </c>
    </row>
    <row r="682" spans="202:209" ht="16.5" x14ac:dyDescent="0.2">
      <c r="GT682" s="91">
        <v>676</v>
      </c>
      <c r="GU682" s="14">
        <f t="shared" si="178"/>
        <v>38</v>
      </c>
      <c r="GV682" s="14">
        <f t="shared" si="179"/>
        <v>1606046</v>
      </c>
      <c r="GW682" s="14" t="str">
        <f t="shared" si="183"/>
        <v>神器7-4 : 级</v>
      </c>
      <c r="GX682" s="14" t="s">
        <v>804</v>
      </c>
      <c r="GY682" s="14">
        <f t="shared" si="180"/>
        <v>1</v>
      </c>
      <c r="GZ682" s="14" t="str">
        <f t="shared" si="181"/>
        <v>神器7-4</v>
      </c>
      <c r="HA682" s="14">
        <f t="shared" si="182"/>
        <v>1</v>
      </c>
    </row>
    <row r="683" spans="202:209" ht="16.5" x14ac:dyDescent="0.2">
      <c r="GT683" s="91">
        <v>677</v>
      </c>
      <c r="GU683" s="14">
        <f t="shared" si="178"/>
        <v>38</v>
      </c>
      <c r="GV683" s="14">
        <f t="shared" si="179"/>
        <v>1606046</v>
      </c>
      <c r="GW683" s="14" t="str">
        <f t="shared" si="183"/>
        <v>神器7-4 : 级</v>
      </c>
      <c r="GX683" s="14" t="s">
        <v>804</v>
      </c>
      <c r="GY683" s="14">
        <f t="shared" si="180"/>
        <v>2</v>
      </c>
      <c r="GZ683" s="14" t="str">
        <f t="shared" si="181"/>
        <v>神器7-4</v>
      </c>
      <c r="HA683" s="14">
        <f t="shared" si="182"/>
        <v>1</v>
      </c>
    </row>
    <row r="684" spans="202:209" ht="16.5" x14ac:dyDescent="0.2">
      <c r="GT684" s="91">
        <v>678</v>
      </c>
      <c r="GU684" s="14">
        <f t="shared" si="178"/>
        <v>38</v>
      </c>
      <c r="GV684" s="14">
        <f t="shared" si="179"/>
        <v>1606046</v>
      </c>
      <c r="GW684" s="14" t="str">
        <f t="shared" si="183"/>
        <v>神器7-4 : 级</v>
      </c>
      <c r="GX684" s="14" t="s">
        <v>804</v>
      </c>
      <c r="GY684" s="14">
        <f t="shared" si="180"/>
        <v>3</v>
      </c>
      <c r="GZ684" s="14" t="str">
        <f t="shared" si="181"/>
        <v>神器7-4</v>
      </c>
      <c r="HA684" s="14">
        <f t="shared" si="182"/>
        <v>1</v>
      </c>
    </row>
    <row r="685" spans="202:209" ht="16.5" x14ac:dyDescent="0.2">
      <c r="GT685" s="91">
        <v>679</v>
      </c>
      <c r="GU685" s="14">
        <f t="shared" si="178"/>
        <v>38</v>
      </c>
      <c r="GV685" s="14">
        <f t="shared" si="179"/>
        <v>1606046</v>
      </c>
      <c r="GW685" s="14" t="str">
        <f t="shared" si="183"/>
        <v>神器7-4 : 级</v>
      </c>
      <c r="GX685" s="14" t="s">
        <v>804</v>
      </c>
      <c r="GY685" s="14">
        <f t="shared" si="180"/>
        <v>4</v>
      </c>
      <c r="GZ685" s="14" t="str">
        <f t="shared" si="181"/>
        <v>神器7-4</v>
      </c>
      <c r="HA685" s="14">
        <f t="shared" si="182"/>
        <v>2</v>
      </c>
    </row>
    <row r="686" spans="202:209" ht="16.5" x14ac:dyDescent="0.2">
      <c r="GT686" s="91">
        <v>680</v>
      </c>
      <c r="GU686" s="14">
        <f t="shared" si="178"/>
        <v>38</v>
      </c>
      <c r="GV686" s="14">
        <f t="shared" si="179"/>
        <v>1606046</v>
      </c>
      <c r="GW686" s="14" t="str">
        <f t="shared" si="183"/>
        <v>神器7-4 : 级</v>
      </c>
      <c r="GX686" s="14" t="s">
        <v>804</v>
      </c>
      <c r="GY686" s="14">
        <f t="shared" si="180"/>
        <v>5</v>
      </c>
      <c r="GZ686" s="14" t="str">
        <f t="shared" si="181"/>
        <v>神器7-4</v>
      </c>
      <c r="HA686" s="14">
        <f t="shared" si="182"/>
        <v>2</v>
      </c>
    </row>
    <row r="687" spans="202:209" ht="16.5" x14ac:dyDescent="0.2">
      <c r="GT687" s="91">
        <v>681</v>
      </c>
      <c r="GU687" s="14">
        <f t="shared" si="178"/>
        <v>38</v>
      </c>
      <c r="GV687" s="14">
        <f t="shared" si="179"/>
        <v>1606046</v>
      </c>
      <c r="GW687" s="14" t="str">
        <f t="shared" si="183"/>
        <v>神器7-4 : 级</v>
      </c>
      <c r="GX687" s="14" t="s">
        <v>804</v>
      </c>
      <c r="GY687" s="14">
        <f t="shared" si="180"/>
        <v>6</v>
      </c>
      <c r="GZ687" s="14" t="str">
        <f t="shared" si="181"/>
        <v>神器7-4</v>
      </c>
      <c r="HA687" s="14">
        <f t="shared" si="182"/>
        <v>2</v>
      </c>
    </row>
    <row r="688" spans="202:209" ht="16.5" x14ac:dyDescent="0.2">
      <c r="GT688" s="91">
        <v>682</v>
      </c>
      <c r="GU688" s="14">
        <f t="shared" si="178"/>
        <v>38</v>
      </c>
      <c r="GV688" s="14">
        <f t="shared" si="179"/>
        <v>1606046</v>
      </c>
      <c r="GW688" s="14" t="str">
        <f t="shared" si="183"/>
        <v>神器7-4 : 级</v>
      </c>
      <c r="GX688" s="14" t="s">
        <v>804</v>
      </c>
      <c r="GY688" s="14">
        <f t="shared" si="180"/>
        <v>7</v>
      </c>
      <c r="GZ688" s="14" t="str">
        <f t="shared" si="181"/>
        <v>神器7-4</v>
      </c>
      <c r="HA688" s="14">
        <f t="shared" si="182"/>
        <v>3</v>
      </c>
    </row>
    <row r="689" spans="202:209" ht="16.5" x14ac:dyDescent="0.2">
      <c r="GT689" s="91">
        <v>683</v>
      </c>
      <c r="GU689" s="14">
        <f t="shared" si="178"/>
        <v>38</v>
      </c>
      <c r="GV689" s="14">
        <f t="shared" si="179"/>
        <v>1606046</v>
      </c>
      <c r="GW689" s="14" t="str">
        <f t="shared" si="183"/>
        <v>神器7-4 : 级</v>
      </c>
      <c r="GX689" s="14" t="s">
        <v>804</v>
      </c>
      <c r="GY689" s="14">
        <f t="shared" si="180"/>
        <v>8</v>
      </c>
      <c r="GZ689" s="14" t="str">
        <f t="shared" si="181"/>
        <v>神器7-4</v>
      </c>
      <c r="HA689" s="14">
        <f t="shared" si="182"/>
        <v>3</v>
      </c>
    </row>
    <row r="690" spans="202:209" ht="16.5" x14ac:dyDescent="0.2">
      <c r="GT690" s="91">
        <v>684</v>
      </c>
      <c r="GU690" s="14">
        <f t="shared" si="178"/>
        <v>38</v>
      </c>
      <c r="GV690" s="14">
        <f t="shared" si="179"/>
        <v>1606046</v>
      </c>
      <c r="GW690" s="14" t="str">
        <f t="shared" si="183"/>
        <v>神器7-4 : 级</v>
      </c>
      <c r="GX690" s="14" t="s">
        <v>804</v>
      </c>
      <c r="GY690" s="14">
        <f t="shared" si="180"/>
        <v>9</v>
      </c>
      <c r="GZ690" s="14" t="str">
        <f t="shared" si="181"/>
        <v>神器7-4</v>
      </c>
      <c r="HA690" s="14">
        <f t="shared" si="182"/>
        <v>3</v>
      </c>
    </row>
    <row r="691" spans="202:209" ht="16.5" x14ac:dyDescent="0.2">
      <c r="GT691" s="91">
        <v>685</v>
      </c>
      <c r="GU691" s="14">
        <f t="shared" si="178"/>
        <v>38</v>
      </c>
      <c r="GV691" s="14">
        <f t="shared" si="179"/>
        <v>1606046</v>
      </c>
      <c r="GW691" s="14" t="str">
        <f t="shared" si="183"/>
        <v>神器7-4 : 级</v>
      </c>
      <c r="GX691" s="14" t="s">
        <v>804</v>
      </c>
      <c r="GY691" s="14">
        <f t="shared" si="180"/>
        <v>10</v>
      </c>
      <c r="GZ691" s="14" t="str">
        <f t="shared" si="181"/>
        <v>神器7-4</v>
      </c>
      <c r="HA691" s="14">
        <f t="shared" si="182"/>
        <v>5</v>
      </c>
    </row>
    <row r="692" spans="202:209" ht="16.5" x14ac:dyDescent="0.2">
      <c r="GT692" s="91">
        <v>686</v>
      </c>
      <c r="GU692" s="14">
        <f t="shared" si="178"/>
        <v>38</v>
      </c>
      <c r="GV692" s="14">
        <f t="shared" si="179"/>
        <v>1606046</v>
      </c>
      <c r="GW692" s="14" t="str">
        <f t="shared" si="183"/>
        <v>神器7-4 : 级</v>
      </c>
      <c r="GX692" s="14" t="s">
        <v>804</v>
      </c>
      <c r="GY692" s="14">
        <f t="shared" si="180"/>
        <v>11</v>
      </c>
      <c r="GZ692" s="14" t="str">
        <f t="shared" si="181"/>
        <v>神器7-4</v>
      </c>
      <c r="HA692" s="14">
        <f t="shared" si="182"/>
        <v>5</v>
      </c>
    </row>
    <row r="693" spans="202:209" ht="16.5" x14ac:dyDescent="0.2">
      <c r="GT693" s="91">
        <v>687</v>
      </c>
      <c r="GU693" s="14">
        <f t="shared" si="178"/>
        <v>38</v>
      </c>
      <c r="GV693" s="14">
        <f t="shared" si="179"/>
        <v>1606046</v>
      </c>
      <c r="GW693" s="14" t="str">
        <f t="shared" si="183"/>
        <v>神器7-4 : 级</v>
      </c>
      <c r="GX693" s="14" t="s">
        <v>804</v>
      </c>
      <c r="GY693" s="14">
        <f t="shared" si="180"/>
        <v>12</v>
      </c>
      <c r="GZ693" s="14" t="str">
        <f t="shared" si="181"/>
        <v>神器7-4</v>
      </c>
      <c r="HA693" s="14">
        <f t="shared" si="182"/>
        <v>6</v>
      </c>
    </row>
    <row r="694" spans="202:209" ht="16.5" x14ac:dyDescent="0.2">
      <c r="GT694" s="91">
        <v>688</v>
      </c>
      <c r="GU694" s="14">
        <f t="shared" si="178"/>
        <v>38</v>
      </c>
      <c r="GV694" s="14">
        <f t="shared" si="179"/>
        <v>1606046</v>
      </c>
      <c r="GW694" s="14" t="str">
        <f t="shared" si="183"/>
        <v>神器7-4 : 级</v>
      </c>
      <c r="GX694" s="14" t="s">
        <v>804</v>
      </c>
      <c r="GY694" s="14">
        <f t="shared" si="180"/>
        <v>13</v>
      </c>
      <c r="GZ694" s="14" t="str">
        <f t="shared" si="181"/>
        <v>神器7-4</v>
      </c>
      <c r="HA694" s="14">
        <f t="shared" si="182"/>
        <v>7</v>
      </c>
    </row>
    <row r="695" spans="202:209" ht="16.5" x14ac:dyDescent="0.2">
      <c r="GT695" s="91">
        <v>689</v>
      </c>
      <c r="GU695" s="14">
        <f t="shared" si="178"/>
        <v>38</v>
      </c>
      <c r="GV695" s="14">
        <f t="shared" si="179"/>
        <v>1606046</v>
      </c>
      <c r="GW695" s="14" t="str">
        <f t="shared" si="183"/>
        <v>神器7-4 : 级</v>
      </c>
      <c r="GX695" s="14" t="s">
        <v>804</v>
      </c>
      <c r="GY695" s="14">
        <f t="shared" si="180"/>
        <v>14</v>
      </c>
      <c r="GZ695" s="14" t="str">
        <f t="shared" si="181"/>
        <v>神器7-4</v>
      </c>
      <c r="HA695" s="14">
        <f t="shared" si="182"/>
        <v>7</v>
      </c>
    </row>
    <row r="696" spans="202:209" ht="16.5" x14ac:dyDescent="0.2">
      <c r="GT696" s="91">
        <v>690</v>
      </c>
      <c r="GU696" s="14">
        <f t="shared" si="178"/>
        <v>38</v>
      </c>
      <c r="GV696" s="14">
        <f t="shared" si="179"/>
        <v>1606046</v>
      </c>
      <c r="GW696" s="14" t="str">
        <f t="shared" si="183"/>
        <v>神器7-4 : 级</v>
      </c>
      <c r="GX696" s="14" t="s">
        <v>804</v>
      </c>
      <c r="GY696" s="14">
        <f t="shared" si="180"/>
        <v>15</v>
      </c>
      <c r="GZ696" s="14" t="str">
        <f t="shared" si="181"/>
        <v>神器7-4</v>
      </c>
      <c r="HA696" s="14">
        <f t="shared" si="182"/>
        <v>7</v>
      </c>
    </row>
    <row r="697" spans="202:209" ht="16.5" x14ac:dyDescent="0.2">
      <c r="GT697" s="91">
        <v>691</v>
      </c>
      <c r="GU697" s="14">
        <f t="shared" si="178"/>
        <v>38</v>
      </c>
      <c r="GV697" s="14">
        <f t="shared" si="179"/>
        <v>1606046</v>
      </c>
      <c r="GW697" s="14" t="str">
        <f t="shared" si="183"/>
        <v>神器7-4 : 级</v>
      </c>
      <c r="GX697" s="14" t="s">
        <v>804</v>
      </c>
      <c r="GY697" s="14">
        <f t="shared" si="180"/>
        <v>16</v>
      </c>
      <c r="GZ697" s="14" t="str">
        <f t="shared" si="181"/>
        <v>神器7-4</v>
      </c>
      <c r="HA697" s="14">
        <f t="shared" si="182"/>
        <v>10</v>
      </c>
    </row>
    <row r="698" spans="202:209" ht="16.5" x14ac:dyDescent="0.2">
      <c r="GT698" s="91">
        <v>692</v>
      </c>
      <c r="GU698" s="14">
        <f t="shared" si="178"/>
        <v>38</v>
      </c>
      <c r="GV698" s="14">
        <f t="shared" si="179"/>
        <v>1606046</v>
      </c>
      <c r="GW698" s="14" t="str">
        <f t="shared" si="183"/>
        <v>神器7-4 : 级</v>
      </c>
      <c r="GX698" s="14" t="s">
        <v>804</v>
      </c>
      <c r="GY698" s="14">
        <f t="shared" si="180"/>
        <v>17</v>
      </c>
      <c r="GZ698" s="14" t="str">
        <f t="shared" si="181"/>
        <v>神器7-4</v>
      </c>
      <c r="HA698" s="14">
        <f t="shared" si="182"/>
        <v>10</v>
      </c>
    </row>
    <row r="699" spans="202:209" ht="16.5" x14ac:dyDescent="0.2">
      <c r="GT699" s="91">
        <v>693</v>
      </c>
      <c r="GU699" s="14">
        <f t="shared" si="178"/>
        <v>38</v>
      </c>
      <c r="GV699" s="14">
        <f t="shared" si="179"/>
        <v>1606046</v>
      </c>
      <c r="GW699" s="14" t="str">
        <f t="shared" si="183"/>
        <v>神器7-4 : 级</v>
      </c>
      <c r="GX699" s="14" t="s">
        <v>804</v>
      </c>
      <c r="GY699" s="14">
        <f t="shared" si="180"/>
        <v>18</v>
      </c>
      <c r="GZ699" s="14" t="str">
        <f t="shared" si="181"/>
        <v>神器7-4</v>
      </c>
      <c r="HA699" s="14">
        <f t="shared" si="182"/>
        <v>10</v>
      </c>
    </row>
    <row r="700" spans="202:209" ht="16.5" x14ac:dyDescent="0.2">
      <c r="GT700" s="91">
        <v>694</v>
      </c>
      <c r="GU700" s="14">
        <f t="shared" si="178"/>
        <v>38</v>
      </c>
      <c r="GV700" s="14">
        <f t="shared" si="179"/>
        <v>1606046</v>
      </c>
      <c r="GW700" s="14" t="str">
        <f t="shared" si="183"/>
        <v>神器7-4 : 级</v>
      </c>
      <c r="GX700" s="14" t="s">
        <v>804</v>
      </c>
      <c r="GY700" s="14">
        <f t="shared" si="180"/>
        <v>19</v>
      </c>
      <c r="GZ700" s="14" t="str">
        <f t="shared" si="181"/>
        <v>神器7-4</v>
      </c>
      <c r="HA700" s="14">
        <f t="shared" si="182"/>
        <v>15</v>
      </c>
    </row>
    <row r="701" spans="202:209" ht="16.5" x14ac:dyDescent="0.2">
      <c r="GT701" s="91">
        <v>695</v>
      </c>
      <c r="GU701" s="14">
        <f t="shared" si="178"/>
        <v>38</v>
      </c>
      <c r="GV701" s="14">
        <f t="shared" si="179"/>
        <v>1606046</v>
      </c>
      <c r="GW701" s="14" t="str">
        <f t="shared" si="183"/>
        <v>神器7-4 : 级</v>
      </c>
      <c r="GX701" s="14" t="s">
        <v>804</v>
      </c>
      <c r="GY701" s="14">
        <f t="shared" si="180"/>
        <v>20</v>
      </c>
      <c r="GZ701" s="14" t="str">
        <f t="shared" si="181"/>
        <v>神器7-4</v>
      </c>
      <c r="HA701" s="14">
        <f t="shared" si="182"/>
        <v>15</v>
      </c>
    </row>
    <row r="702" spans="202:209" ht="16.5" x14ac:dyDescent="0.2">
      <c r="GT702" s="91">
        <v>696</v>
      </c>
      <c r="GU702" s="14">
        <f t="shared" si="178"/>
        <v>38</v>
      </c>
      <c r="GV702" s="14">
        <f t="shared" si="179"/>
        <v>1606046</v>
      </c>
      <c r="GW702" s="14" t="str">
        <f t="shared" si="183"/>
        <v>神器7-4 : 级</v>
      </c>
      <c r="GX702" s="14" t="s">
        <v>804</v>
      </c>
      <c r="GY702" s="14">
        <f t="shared" si="180"/>
        <v>21</v>
      </c>
      <c r="GZ702" s="14" t="str">
        <f t="shared" si="181"/>
        <v>神器7-4</v>
      </c>
      <c r="HA702" s="14">
        <f t="shared" si="182"/>
        <v>15</v>
      </c>
    </row>
    <row r="703" spans="202:209" ht="16.5" x14ac:dyDescent="0.2">
      <c r="GT703" s="91">
        <v>697</v>
      </c>
      <c r="GU703" s="14">
        <f t="shared" si="178"/>
        <v>39</v>
      </c>
      <c r="GV703" s="14">
        <f t="shared" si="179"/>
        <v>1606047</v>
      </c>
      <c r="GW703" s="14" t="str">
        <f t="shared" si="183"/>
        <v>神器7-5 : 级</v>
      </c>
      <c r="GX703" s="14" t="s">
        <v>804</v>
      </c>
      <c r="GY703" s="14">
        <f t="shared" si="180"/>
        <v>1</v>
      </c>
      <c r="GZ703" s="14" t="str">
        <f t="shared" si="181"/>
        <v>神器7-5</v>
      </c>
      <c r="HA703" s="14">
        <f t="shared" si="182"/>
        <v>1</v>
      </c>
    </row>
    <row r="704" spans="202:209" ht="16.5" x14ac:dyDescent="0.2">
      <c r="GT704" s="91">
        <v>698</v>
      </c>
      <c r="GU704" s="14">
        <f t="shared" si="178"/>
        <v>39</v>
      </c>
      <c r="GV704" s="14">
        <f t="shared" si="179"/>
        <v>1606047</v>
      </c>
      <c r="GW704" s="14" t="str">
        <f t="shared" si="183"/>
        <v>神器7-5 : 级</v>
      </c>
      <c r="GX704" s="14" t="s">
        <v>804</v>
      </c>
      <c r="GY704" s="14">
        <f t="shared" si="180"/>
        <v>2</v>
      </c>
      <c r="GZ704" s="14" t="str">
        <f t="shared" si="181"/>
        <v>神器7-5</v>
      </c>
      <c r="HA704" s="14">
        <f t="shared" si="182"/>
        <v>1</v>
      </c>
    </row>
    <row r="705" spans="202:209" ht="16.5" x14ac:dyDescent="0.2">
      <c r="GT705" s="91">
        <v>699</v>
      </c>
      <c r="GU705" s="14">
        <f t="shared" si="178"/>
        <v>39</v>
      </c>
      <c r="GV705" s="14">
        <f t="shared" si="179"/>
        <v>1606047</v>
      </c>
      <c r="GW705" s="14" t="str">
        <f t="shared" si="183"/>
        <v>神器7-5 : 级</v>
      </c>
      <c r="GX705" s="14" t="s">
        <v>804</v>
      </c>
      <c r="GY705" s="14">
        <f t="shared" si="180"/>
        <v>3</v>
      </c>
      <c r="GZ705" s="14" t="str">
        <f t="shared" si="181"/>
        <v>神器7-5</v>
      </c>
      <c r="HA705" s="14">
        <f t="shared" si="182"/>
        <v>1</v>
      </c>
    </row>
    <row r="706" spans="202:209" ht="16.5" x14ac:dyDescent="0.2">
      <c r="GT706" s="91">
        <v>700</v>
      </c>
      <c r="GU706" s="14">
        <f t="shared" si="178"/>
        <v>39</v>
      </c>
      <c r="GV706" s="14">
        <f t="shared" si="179"/>
        <v>1606047</v>
      </c>
      <c r="GW706" s="14" t="str">
        <f t="shared" si="183"/>
        <v>神器7-5 : 级</v>
      </c>
      <c r="GX706" s="14" t="s">
        <v>804</v>
      </c>
      <c r="GY706" s="14">
        <f t="shared" si="180"/>
        <v>4</v>
      </c>
      <c r="GZ706" s="14" t="str">
        <f t="shared" si="181"/>
        <v>神器7-5</v>
      </c>
      <c r="HA706" s="14">
        <f t="shared" si="182"/>
        <v>2</v>
      </c>
    </row>
    <row r="707" spans="202:209" ht="16.5" x14ac:dyDescent="0.2">
      <c r="GT707" s="91">
        <v>701</v>
      </c>
      <c r="GU707" s="14">
        <f t="shared" si="178"/>
        <v>39</v>
      </c>
      <c r="GV707" s="14">
        <f t="shared" si="179"/>
        <v>1606047</v>
      </c>
      <c r="GW707" s="14" t="str">
        <f t="shared" si="183"/>
        <v>神器7-5 : 级</v>
      </c>
      <c r="GX707" s="14" t="s">
        <v>804</v>
      </c>
      <c r="GY707" s="14">
        <f t="shared" si="180"/>
        <v>5</v>
      </c>
      <c r="GZ707" s="14" t="str">
        <f t="shared" si="181"/>
        <v>神器7-5</v>
      </c>
      <c r="HA707" s="14">
        <f t="shared" si="182"/>
        <v>2</v>
      </c>
    </row>
    <row r="708" spans="202:209" ht="16.5" x14ac:dyDescent="0.2">
      <c r="GT708" s="91">
        <v>702</v>
      </c>
      <c r="GU708" s="14">
        <f t="shared" si="178"/>
        <v>39</v>
      </c>
      <c r="GV708" s="14">
        <f t="shared" si="179"/>
        <v>1606047</v>
      </c>
      <c r="GW708" s="14" t="str">
        <f t="shared" si="183"/>
        <v>神器7-5 : 级</v>
      </c>
      <c r="GX708" s="14" t="s">
        <v>804</v>
      </c>
      <c r="GY708" s="14">
        <f t="shared" si="180"/>
        <v>6</v>
      </c>
      <c r="GZ708" s="14" t="str">
        <f t="shared" si="181"/>
        <v>神器7-5</v>
      </c>
      <c r="HA708" s="14">
        <f t="shared" si="182"/>
        <v>2</v>
      </c>
    </row>
    <row r="709" spans="202:209" ht="16.5" x14ac:dyDescent="0.2">
      <c r="GT709" s="91">
        <v>703</v>
      </c>
      <c r="GU709" s="14">
        <f t="shared" si="178"/>
        <v>39</v>
      </c>
      <c r="GV709" s="14">
        <f t="shared" si="179"/>
        <v>1606047</v>
      </c>
      <c r="GW709" s="14" t="str">
        <f t="shared" si="183"/>
        <v>神器7-5 : 级</v>
      </c>
      <c r="GX709" s="14" t="s">
        <v>804</v>
      </c>
      <c r="GY709" s="14">
        <f t="shared" si="180"/>
        <v>7</v>
      </c>
      <c r="GZ709" s="14" t="str">
        <f t="shared" si="181"/>
        <v>神器7-5</v>
      </c>
      <c r="HA709" s="14">
        <f t="shared" si="182"/>
        <v>3</v>
      </c>
    </row>
    <row r="710" spans="202:209" ht="16.5" x14ac:dyDescent="0.2">
      <c r="GT710" s="91">
        <v>704</v>
      </c>
      <c r="GU710" s="14">
        <f t="shared" si="178"/>
        <v>39</v>
      </c>
      <c r="GV710" s="14">
        <f t="shared" si="179"/>
        <v>1606047</v>
      </c>
      <c r="GW710" s="14" t="str">
        <f t="shared" si="183"/>
        <v>神器7-5 : 级</v>
      </c>
      <c r="GX710" s="14" t="s">
        <v>804</v>
      </c>
      <c r="GY710" s="14">
        <f t="shared" si="180"/>
        <v>8</v>
      </c>
      <c r="GZ710" s="14" t="str">
        <f t="shared" si="181"/>
        <v>神器7-5</v>
      </c>
      <c r="HA710" s="14">
        <f t="shared" si="182"/>
        <v>3</v>
      </c>
    </row>
    <row r="711" spans="202:209" ht="16.5" x14ac:dyDescent="0.2">
      <c r="GT711" s="91">
        <v>705</v>
      </c>
      <c r="GU711" s="14">
        <f t="shared" si="178"/>
        <v>39</v>
      </c>
      <c r="GV711" s="14">
        <f t="shared" si="179"/>
        <v>1606047</v>
      </c>
      <c r="GW711" s="14" t="str">
        <f t="shared" si="183"/>
        <v>神器7-5 : 级</v>
      </c>
      <c r="GX711" s="14" t="s">
        <v>804</v>
      </c>
      <c r="GY711" s="14">
        <f t="shared" si="180"/>
        <v>9</v>
      </c>
      <c r="GZ711" s="14" t="str">
        <f t="shared" si="181"/>
        <v>神器7-5</v>
      </c>
      <c r="HA711" s="14">
        <f t="shared" si="182"/>
        <v>3</v>
      </c>
    </row>
    <row r="712" spans="202:209" ht="16.5" x14ac:dyDescent="0.2">
      <c r="GT712" s="91">
        <v>706</v>
      </c>
      <c r="GU712" s="14">
        <f t="shared" ref="GU712:GU775" si="184">MATCH(GT712-1,$R$7:$R$49,1)</f>
        <v>39</v>
      </c>
      <c r="GV712" s="14">
        <f t="shared" ref="GV712:GV775" si="185">INDEX($S$8:$S$49,GU712)</f>
        <v>1606047</v>
      </c>
      <c r="GW712" s="14" t="str">
        <f t="shared" si="183"/>
        <v>神器7-5 : 级</v>
      </c>
      <c r="GX712" s="14" t="s">
        <v>804</v>
      </c>
      <c r="GY712" s="14">
        <f t="shared" ref="GY712:GY765" si="186">GT712-INDEX($R$7:$R$49,GU712)</f>
        <v>10</v>
      </c>
      <c r="GZ712" s="14" t="str">
        <f t="shared" ref="GZ712:GZ765" si="187">INDEX($T$8:$T$49,GU712)</f>
        <v>神器7-5</v>
      </c>
      <c r="HA712" s="14">
        <f t="shared" ref="HA712:HA765" si="188">INDEX($K$8:$K$28,GY712)</f>
        <v>5</v>
      </c>
    </row>
    <row r="713" spans="202:209" ht="16.5" x14ac:dyDescent="0.2">
      <c r="GT713" s="91">
        <v>707</v>
      </c>
      <c r="GU713" s="14">
        <f t="shared" si="184"/>
        <v>39</v>
      </c>
      <c r="GV713" s="14">
        <f t="shared" si="185"/>
        <v>1606047</v>
      </c>
      <c r="GW713" s="14" t="str">
        <f t="shared" si="183"/>
        <v>神器7-5 : 级</v>
      </c>
      <c r="GX713" s="14" t="s">
        <v>804</v>
      </c>
      <c r="GY713" s="14">
        <f t="shared" si="186"/>
        <v>11</v>
      </c>
      <c r="GZ713" s="14" t="str">
        <f t="shared" si="187"/>
        <v>神器7-5</v>
      </c>
      <c r="HA713" s="14">
        <f t="shared" si="188"/>
        <v>5</v>
      </c>
    </row>
    <row r="714" spans="202:209" ht="16.5" x14ac:dyDescent="0.2">
      <c r="GT714" s="91">
        <v>708</v>
      </c>
      <c r="GU714" s="14">
        <f t="shared" si="184"/>
        <v>39</v>
      </c>
      <c r="GV714" s="14">
        <f t="shared" si="185"/>
        <v>1606047</v>
      </c>
      <c r="GW714" s="14" t="str">
        <f t="shared" si="183"/>
        <v>神器7-5 : 级</v>
      </c>
      <c r="GX714" s="14" t="s">
        <v>804</v>
      </c>
      <c r="GY714" s="14">
        <f t="shared" si="186"/>
        <v>12</v>
      </c>
      <c r="GZ714" s="14" t="str">
        <f t="shared" si="187"/>
        <v>神器7-5</v>
      </c>
      <c r="HA714" s="14">
        <f t="shared" si="188"/>
        <v>6</v>
      </c>
    </row>
    <row r="715" spans="202:209" ht="16.5" x14ac:dyDescent="0.2">
      <c r="GT715" s="91">
        <v>709</v>
      </c>
      <c r="GU715" s="14">
        <f t="shared" si="184"/>
        <v>39</v>
      </c>
      <c r="GV715" s="14">
        <f t="shared" si="185"/>
        <v>1606047</v>
      </c>
      <c r="GW715" s="14" t="str">
        <f t="shared" si="183"/>
        <v>神器7-5 : 级</v>
      </c>
      <c r="GX715" s="14" t="s">
        <v>804</v>
      </c>
      <c r="GY715" s="14">
        <f t="shared" si="186"/>
        <v>13</v>
      </c>
      <c r="GZ715" s="14" t="str">
        <f t="shared" si="187"/>
        <v>神器7-5</v>
      </c>
      <c r="HA715" s="14">
        <f t="shared" si="188"/>
        <v>7</v>
      </c>
    </row>
    <row r="716" spans="202:209" ht="16.5" x14ac:dyDescent="0.2">
      <c r="GT716" s="91">
        <v>710</v>
      </c>
      <c r="GU716" s="14">
        <f t="shared" si="184"/>
        <v>39</v>
      </c>
      <c r="GV716" s="14">
        <f t="shared" si="185"/>
        <v>1606047</v>
      </c>
      <c r="GW716" s="14" t="str">
        <f t="shared" si="183"/>
        <v>神器7-5 : 级</v>
      </c>
      <c r="GX716" s="14" t="s">
        <v>804</v>
      </c>
      <c r="GY716" s="14">
        <f t="shared" si="186"/>
        <v>14</v>
      </c>
      <c r="GZ716" s="14" t="str">
        <f t="shared" si="187"/>
        <v>神器7-5</v>
      </c>
      <c r="HA716" s="14">
        <f t="shared" si="188"/>
        <v>7</v>
      </c>
    </row>
    <row r="717" spans="202:209" ht="16.5" x14ac:dyDescent="0.2">
      <c r="GT717" s="91">
        <v>711</v>
      </c>
      <c r="GU717" s="14">
        <f t="shared" si="184"/>
        <v>39</v>
      </c>
      <c r="GV717" s="14">
        <f t="shared" si="185"/>
        <v>1606047</v>
      </c>
      <c r="GW717" s="14" t="str">
        <f t="shared" si="183"/>
        <v>神器7-5 : 级</v>
      </c>
      <c r="GX717" s="14" t="s">
        <v>804</v>
      </c>
      <c r="GY717" s="14">
        <f t="shared" si="186"/>
        <v>15</v>
      </c>
      <c r="GZ717" s="14" t="str">
        <f t="shared" si="187"/>
        <v>神器7-5</v>
      </c>
      <c r="HA717" s="14">
        <f t="shared" si="188"/>
        <v>7</v>
      </c>
    </row>
    <row r="718" spans="202:209" ht="16.5" x14ac:dyDescent="0.2">
      <c r="GT718" s="91">
        <v>712</v>
      </c>
      <c r="GU718" s="14">
        <f t="shared" si="184"/>
        <v>39</v>
      </c>
      <c r="GV718" s="14">
        <f t="shared" si="185"/>
        <v>1606047</v>
      </c>
      <c r="GW718" s="14" t="str">
        <f t="shared" si="183"/>
        <v>神器7-5 : 级</v>
      </c>
      <c r="GX718" s="14" t="s">
        <v>804</v>
      </c>
      <c r="GY718" s="14">
        <f t="shared" si="186"/>
        <v>16</v>
      </c>
      <c r="GZ718" s="14" t="str">
        <f t="shared" si="187"/>
        <v>神器7-5</v>
      </c>
      <c r="HA718" s="14">
        <f t="shared" si="188"/>
        <v>10</v>
      </c>
    </row>
    <row r="719" spans="202:209" ht="16.5" x14ac:dyDescent="0.2">
      <c r="GT719" s="91">
        <v>713</v>
      </c>
      <c r="GU719" s="14">
        <f t="shared" si="184"/>
        <v>39</v>
      </c>
      <c r="GV719" s="14">
        <f t="shared" si="185"/>
        <v>1606047</v>
      </c>
      <c r="GW719" s="14" t="str">
        <f t="shared" si="183"/>
        <v>神器7-5 : 级</v>
      </c>
      <c r="GX719" s="14" t="s">
        <v>804</v>
      </c>
      <c r="GY719" s="14">
        <f t="shared" si="186"/>
        <v>17</v>
      </c>
      <c r="GZ719" s="14" t="str">
        <f t="shared" si="187"/>
        <v>神器7-5</v>
      </c>
      <c r="HA719" s="14">
        <f t="shared" si="188"/>
        <v>10</v>
      </c>
    </row>
    <row r="720" spans="202:209" ht="16.5" x14ac:dyDescent="0.2">
      <c r="GT720" s="91">
        <v>714</v>
      </c>
      <c r="GU720" s="14">
        <f t="shared" si="184"/>
        <v>39</v>
      </c>
      <c r="GV720" s="14">
        <f t="shared" si="185"/>
        <v>1606047</v>
      </c>
      <c r="GW720" s="14" t="str">
        <f t="shared" si="183"/>
        <v>神器7-5 : 级</v>
      </c>
      <c r="GX720" s="14" t="s">
        <v>804</v>
      </c>
      <c r="GY720" s="14">
        <f t="shared" si="186"/>
        <v>18</v>
      </c>
      <c r="GZ720" s="14" t="str">
        <f t="shared" si="187"/>
        <v>神器7-5</v>
      </c>
      <c r="HA720" s="14">
        <f t="shared" si="188"/>
        <v>10</v>
      </c>
    </row>
    <row r="721" spans="202:209" ht="16.5" x14ac:dyDescent="0.2">
      <c r="GT721" s="91">
        <v>715</v>
      </c>
      <c r="GU721" s="14">
        <f t="shared" si="184"/>
        <v>39</v>
      </c>
      <c r="GV721" s="14">
        <f t="shared" si="185"/>
        <v>1606047</v>
      </c>
      <c r="GW721" s="14" t="str">
        <f t="shared" si="183"/>
        <v>神器7-5 : 级</v>
      </c>
      <c r="GX721" s="14" t="s">
        <v>804</v>
      </c>
      <c r="GY721" s="14">
        <f t="shared" si="186"/>
        <v>19</v>
      </c>
      <c r="GZ721" s="14" t="str">
        <f t="shared" si="187"/>
        <v>神器7-5</v>
      </c>
      <c r="HA721" s="14">
        <f t="shared" si="188"/>
        <v>15</v>
      </c>
    </row>
    <row r="722" spans="202:209" ht="16.5" x14ac:dyDescent="0.2">
      <c r="GT722" s="91">
        <v>716</v>
      </c>
      <c r="GU722" s="14">
        <f t="shared" si="184"/>
        <v>39</v>
      </c>
      <c r="GV722" s="14">
        <f t="shared" si="185"/>
        <v>1606047</v>
      </c>
      <c r="GW722" s="14" t="str">
        <f t="shared" si="183"/>
        <v>神器7-5 : 级</v>
      </c>
      <c r="GX722" s="14" t="s">
        <v>804</v>
      </c>
      <c r="GY722" s="14">
        <f t="shared" si="186"/>
        <v>20</v>
      </c>
      <c r="GZ722" s="14" t="str">
        <f t="shared" si="187"/>
        <v>神器7-5</v>
      </c>
      <c r="HA722" s="14">
        <f t="shared" si="188"/>
        <v>15</v>
      </c>
    </row>
    <row r="723" spans="202:209" ht="16.5" x14ac:dyDescent="0.2">
      <c r="GT723" s="91">
        <v>717</v>
      </c>
      <c r="GU723" s="14">
        <f t="shared" si="184"/>
        <v>39</v>
      </c>
      <c r="GV723" s="14">
        <f t="shared" si="185"/>
        <v>1606047</v>
      </c>
      <c r="GW723" s="14" t="str">
        <f t="shared" si="183"/>
        <v>神器7-5 : 级</v>
      </c>
      <c r="GX723" s="14" t="s">
        <v>804</v>
      </c>
      <c r="GY723" s="14">
        <f t="shared" si="186"/>
        <v>21</v>
      </c>
      <c r="GZ723" s="14" t="str">
        <f t="shared" si="187"/>
        <v>神器7-5</v>
      </c>
      <c r="HA723" s="14">
        <f t="shared" si="188"/>
        <v>15</v>
      </c>
    </row>
    <row r="724" spans="202:209" ht="16.5" x14ac:dyDescent="0.2">
      <c r="GT724" s="91">
        <v>718</v>
      </c>
      <c r="GU724" s="14">
        <f t="shared" si="184"/>
        <v>40</v>
      </c>
      <c r="GV724" s="14">
        <f t="shared" si="185"/>
        <v>1606048</v>
      </c>
      <c r="GW724" s="14" t="str">
        <f t="shared" si="183"/>
        <v>神器7-6 : 级</v>
      </c>
      <c r="GX724" s="14" t="s">
        <v>804</v>
      </c>
      <c r="GY724" s="14">
        <f t="shared" si="186"/>
        <v>1</v>
      </c>
      <c r="GZ724" s="14" t="str">
        <f t="shared" si="187"/>
        <v>神器7-6</v>
      </c>
      <c r="HA724" s="14">
        <f t="shared" si="188"/>
        <v>1</v>
      </c>
    </row>
    <row r="725" spans="202:209" ht="16.5" x14ac:dyDescent="0.2">
      <c r="GT725" s="91">
        <v>719</v>
      </c>
      <c r="GU725" s="14">
        <f t="shared" si="184"/>
        <v>40</v>
      </c>
      <c r="GV725" s="14">
        <f t="shared" si="185"/>
        <v>1606048</v>
      </c>
      <c r="GW725" s="14" t="str">
        <f t="shared" si="183"/>
        <v>神器7-6 : 级</v>
      </c>
      <c r="GX725" s="14" t="s">
        <v>804</v>
      </c>
      <c r="GY725" s="14">
        <f t="shared" si="186"/>
        <v>2</v>
      </c>
      <c r="GZ725" s="14" t="str">
        <f t="shared" si="187"/>
        <v>神器7-6</v>
      </c>
      <c r="HA725" s="14">
        <f t="shared" si="188"/>
        <v>1</v>
      </c>
    </row>
    <row r="726" spans="202:209" ht="16.5" x14ac:dyDescent="0.2">
      <c r="GT726" s="91">
        <v>720</v>
      </c>
      <c r="GU726" s="14">
        <f t="shared" si="184"/>
        <v>40</v>
      </c>
      <c r="GV726" s="14">
        <f t="shared" si="185"/>
        <v>1606048</v>
      </c>
      <c r="GW726" s="14" t="str">
        <f t="shared" si="183"/>
        <v>神器7-6 : 级</v>
      </c>
      <c r="GX726" s="14" t="s">
        <v>804</v>
      </c>
      <c r="GY726" s="14">
        <f t="shared" si="186"/>
        <v>3</v>
      </c>
      <c r="GZ726" s="14" t="str">
        <f t="shared" si="187"/>
        <v>神器7-6</v>
      </c>
      <c r="HA726" s="14">
        <f t="shared" si="188"/>
        <v>1</v>
      </c>
    </row>
    <row r="727" spans="202:209" ht="16.5" x14ac:dyDescent="0.2">
      <c r="GT727" s="91">
        <v>721</v>
      </c>
      <c r="GU727" s="14">
        <f t="shared" si="184"/>
        <v>40</v>
      </c>
      <c r="GV727" s="14">
        <f t="shared" si="185"/>
        <v>1606048</v>
      </c>
      <c r="GW727" s="14" t="str">
        <f t="shared" si="183"/>
        <v>神器7-6 : 级</v>
      </c>
      <c r="GX727" s="14" t="s">
        <v>804</v>
      </c>
      <c r="GY727" s="14">
        <f t="shared" si="186"/>
        <v>4</v>
      </c>
      <c r="GZ727" s="14" t="str">
        <f t="shared" si="187"/>
        <v>神器7-6</v>
      </c>
      <c r="HA727" s="14">
        <f t="shared" si="188"/>
        <v>2</v>
      </c>
    </row>
    <row r="728" spans="202:209" ht="16.5" x14ac:dyDescent="0.2">
      <c r="GT728" s="91">
        <v>722</v>
      </c>
      <c r="GU728" s="14">
        <f t="shared" si="184"/>
        <v>40</v>
      </c>
      <c r="GV728" s="14">
        <f t="shared" si="185"/>
        <v>1606048</v>
      </c>
      <c r="GW728" s="14" t="str">
        <f t="shared" ref="GW728:GW765" si="189">INDEX($T$8:$T$49,GU728)&amp;" : "&amp;AR728&amp;"级"</f>
        <v>神器7-6 : 级</v>
      </c>
      <c r="GX728" s="14" t="s">
        <v>804</v>
      </c>
      <c r="GY728" s="14">
        <f t="shared" si="186"/>
        <v>5</v>
      </c>
      <c r="GZ728" s="14" t="str">
        <f t="shared" si="187"/>
        <v>神器7-6</v>
      </c>
      <c r="HA728" s="14">
        <f t="shared" si="188"/>
        <v>2</v>
      </c>
    </row>
    <row r="729" spans="202:209" ht="16.5" x14ac:dyDescent="0.2">
      <c r="GT729" s="91">
        <v>723</v>
      </c>
      <c r="GU729" s="14">
        <f t="shared" si="184"/>
        <v>40</v>
      </c>
      <c r="GV729" s="14">
        <f t="shared" si="185"/>
        <v>1606048</v>
      </c>
      <c r="GW729" s="14" t="str">
        <f t="shared" si="189"/>
        <v>神器7-6 : 级</v>
      </c>
      <c r="GX729" s="14" t="s">
        <v>804</v>
      </c>
      <c r="GY729" s="14">
        <f t="shared" si="186"/>
        <v>6</v>
      </c>
      <c r="GZ729" s="14" t="str">
        <f t="shared" si="187"/>
        <v>神器7-6</v>
      </c>
      <c r="HA729" s="14">
        <f t="shared" si="188"/>
        <v>2</v>
      </c>
    </row>
    <row r="730" spans="202:209" ht="16.5" x14ac:dyDescent="0.2">
      <c r="GT730" s="91">
        <v>724</v>
      </c>
      <c r="GU730" s="14">
        <f t="shared" si="184"/>
        <v>40</v>
      </c>
      <c r="GV730" s="14">
        <f t="shared" si="185"/>
        <v>1606048</v>
      </c>
      <c r="GW730" s="14" t="str">
        <f t="shared" si="189"/>
        <v>神器7-6 : 级</v>
      </c>
      <c r="GX730" s="14" t="s">
        <v>804</v>
      </c>
      <c r="GY730" s="14">
        <f t="shared" si="186"/>
        <v>7</v>
      </c>
      <c r="GZ730" s="14" t="str">
        <f t="shared" si="187"/>
        <v>神器7-6</v>
      </c>
      <c r="HA730" s="14">
        <f t="shared" si="188"/>
        <v>3</v>
      </c>
    </row>
    <row r="731" spans="202:209" ht="16.5" x14ac:dyDescent="0.2">
      <c r="GT731" s="91">
        <v>725</v>
      </c>
      <c r="GU731" s="14">
        <f t="shared" si="184"/>
        <v>40</v>
      </c>
      <c r="GV731" s="14">
        <f t="shared" si="185"/>
        <v>1606048</v>
      </c>
      <c r="GW731" s="14" t="str">
        <f t="shared" si="189"/>
        <v>神器7-6 : 级</v>
      </c>
      <c r="GX731" s="14" t="s">
        <v>804</v>
      </c>
      <c r="GY731" s="14">
        <f t="shared" si="186"/>
        <v>8</v>
      </c>
      <c r="GZ731" s="14" t="str">
        <f t="shared" si="187"/>
        <v>神器7-6</v>
      </c>
      <c r="HA731" s="14">
        <f t="shared" si="188"/>
        <v>3</v>
      </c>
    </row>
    <row r="732" spans="202:209" ht="16.5" x14ac:dyDescent="0.2">
      <c r="GT732" s="91">
        <v>726</v>
      </c>
      <c r="GU732" s="14">
        <f t="shared" si="184"/>
        <v>40</v>
      </c>
      <c r="GV732" s="14">
        <f t="shared" si="185"/>
        <v>1606048</v>
      </c>
      <c r="GW732" s="14" t="str">
        <f t="shared" si="189"/>
        <v>神器7-6 : 级</v>
      </c>
      <c r="GX732" s="14" t="s">
        <v>804</v>
      </c>
      <c r="GY732" s="14">
        <f t="shared" si="186"/>
        <v>9</v>
      </c>
      <c r="GZ732" s="14" t="str">
        <f t="shared" si="187"/>
        <v>神器7-6</v>
      </c>
      <c r="HA732" s="14">
        <f t="shared" si="188"/>
        <v>3</v>
      </c>
    </row>
    <row r="733" spans="202:209" ht="16.5" x14ac:dyDescent="0.2">
      <c r="GT733" s="91">
        <v>727</v>
      </c>
      <c r="GU733" s="14">
        <f t="shared" si="184"/>
        <v>40</v>
      </c>
      <c r="GV733" s="14">
        <f t="shared" si="185"/>
        <v>1606048</v>
      </c>
      <c r="GW733" s="14" t="str">
        <f t="shared" si="189"/>
        <v>神器7-6 : 级</v>
      </c>
      <c r="GX733" s="14" t="s">
        <v>804</v>
      </c>
      <c r="GY733" s="14">
        <f t="shared" si="186"/>
        <v>10</v>
      </c>
      <c r="GZ733" s="14" t="str">
        <f t="shared" si="187"/>
        <v>神器7-6</v>
      </c>
      <c r="HA733" s="14">
        <f t="shared" si="188"/>
        <v>5</v>
      </c>
    </row>
    <row r="734" spans="202:209" ht="16.5" x14ac:dyDescent="0.2">
      <c r="GT734" s="91">
        <v>728</v>
      </c>
      <c r="GU734" s="14">
        <f t="shared" si="184"/>
        <v>40</v>
      </c>
      <c r="GV734" s="14">
        <f t="shared" si="185"/>
        <v>1606048</v>
      </c>
      <c r="GW734" s="14" t="str">
        <f t="shared" si="189"/>
        <v>神器7-6 : 级</v>
      </c>
      <c r="GX734" s="14" t="s">
        <v>804</v>
      </c>
      <c r="GY734" s="14">
        <f t="shared" si="186"/>
        <v>11</v>
      </c>
      <c r="GZ734" s="14" t="str">
        <f t="shared" si="187"/>
        <v>神器7-6</v>
      </c>
      <c r="HA734" s="14">
        <f t="shared" si="188"/>
        <v>5</v>
      </c>
    </row>
    <row r="735" spans="202:209" ht="16.5" x14ac:dyDescent="0.2">
      <c r="GT735" s="91">
        <v>729</v>
      </c>
      <c r="GU735" s="14">
        <f t="shared" si="184"/>
        <v>40</v>
      </c>
      <c r="GV735" s="14">
        <f t="shared" si="185"/>
        <v>1606048</v>
      </c>
      <c r="GW735" s="14" t="str">
        <f t="shared" si="189"/>
        <v>神器7-6 : 级</v>
      </c>
      <c r="GX735" s="14" t="s">
        <v>804</v>
      </c>
      <c r="GY735" s="14">
        <f t="shared" si="186"/>
        <v>12</v>
      </c>
      <c r="GZ735" s="14" t="str">
        <f t="shared" si="187"/>
        <v>神器7-6</v>
      </c>
      <c r="HA735" s="14">
        <f t="shared" si="188"/>
        <v>6</v>
      </c>
    </row>
    <row r="736" spans="202:209" ht="16.5" x14ac:dyDescent="0.2">
      <c r="GT736" s="91">
        <v>730</v>
      </c>
      <c r="GU736" s="14">
        <f t="shared" si="184"/>
        <v>40</v>
      </c>
      <c r="GV736" s="14">
        <f t="shared" si="185"/>
        <v>1606048</v>
      </c>
      <c r="GW736" s="14" t="str">
        <f t="shared" si="189"/>
        <v>神器7-6 : 级</v>
      </c>
      <c r="GX736" s="14" t="s">
        <v>804</v>
      </c>
      <c r="GY736" s="14">
        <f t="shared" si="186"/>
        <v>13</v>
      </c>
      <c r="GZ736" s="14" t="str">
        <f t="shared" si="187"/>
        <v>神器7-6</v>
      </c>
      <c r="HA736" s="14">
        <f t="shared" si="188"/>
        <v>7</v>
      </c>
    </row>
    <row r="737" spans="202:209" ht="16.5" x14ac:dyDescent="0.2">
      <c r="GT737" s="91">
        <v>731</v>
      </c>
      <c r="GU737" s="14">
        <f t="shared" si="184"/>
        <v>40</v>
      </c>
      <c r="GV737" s="14">
        <f t="shared" si="185"/>
        <v>1606048</v>
      </c>
      <c r="GW737" s="14" t="str">
        <f t="shared" si="189"/>
        <v>神器7-6 : 级</v>
      </c>
      <c r="GX737" s="14" t="s">
        <v>804</v>
      </c>
      <c r="GY737" s="14">
        <f t="shared" si="186"/>
        <v>14</v>
      </c>
      <c r="GZ737" s="14" t="str">
        <f t="shared" si="187"/>
        <v>神器7-6</v>
      </c>
      <c r="HA737" s="14">
        <f t="shared" si="188"/>
        <v>7</v>
      </c>
    </row>
    <row r="738" spans="202:209" ht="16.5" x14ac:dyDescent="0.2">
      <c r="GT738" s="91">
        <v>732</v>
      </c>
      <c r="GU738" s="14">
        <f t="shared" si="184"/>
        <v>40</v>
      </c>
      <c r="GV738" s="14">
        <f t="shared" si="185"/>
        <v>1606048</v>
      </c>
      <c r="GW738" s="14" t="str">
        <f t="shared" si="189"/>
        <v>神器7-6 : 级</v>
      </c>
      <c r="GX738" s="14" t="s">
        <v>804</v>
      </c>
      <c r="GY738" s="14">
        <f t="shared" si="186"/>
        <v>15</v>
      </c>
      <c r="GZ738" s="14" t="str">
        <f t="shared" si="187"/>
        <v>神器7-6</v>
      </c>
      <c r="HA738" s="14">
        <f t="shared" si="188"/>
        <v>7</v>
      </c>
    </row>
    <row r="739" spans="202:209" ht="16.5" x14ac:dyDescent="0.2">
      <c r="GT739" s="91">
        <v>733</v>
      </c>
      <c r="GU739" s="14">
        <f t="shared" si="184"/>
        <v>40</v>
      </c>
      <c r="GV739" s="14">
        <f t="shared" si="185"/>
        <v>1606048</v>
      </c>
      <c r="GW739" s="14" t="str">
        <f t="shared" si="189"/>
        <v>神器7-6 : 级</v>
      </c>
      <c r="GX739" s="14" t="s">
        <v>804</v>
      </c>
      <c r="GY739" s="14">
        <f t="shared" si="186"/>
        <v>16</v>
      </c>
      <c r="GZ739" s="14" t="str">
        <f t="shared" si="187"/>
        <v>神器7-6</v>
      </c>
      <c r="HA739" s="14">
        <f t="shared" si="188"/>
        <v>10</v>
      </c>
    </row>
    <row r="740" spans="202:209" ht="16.5" x14ac:dyDescent="0.2">
      <c r="GT740" s="91">
        <v>734</v>
      </c>
      <c r="GU740" s="14">
        <f t="shared" si="184"/>
        <v>40</v>
      </c>
      <c r="GV740" s="14">
        <f t="shared" si="185"/>
        <v>1606048</v>
      </c>
      <c r="GW740" s="14" t="str">
        <f t="shared" si="189"/>
        <v>神器7-6 : 级</v>
      </c>
      <c r="GX740" s="14" t="s">
        <v>804</v>
      </c>
      <c r="GY740" s="14">
        <f t="shared" si="186"/>
        <v>17</v>
      </c>
      <c r="GZ740" s="14" t="str">
        <f t="shared" si="187"/>
        <v>神器7-6</v>
      </c>
      <c r="HA740" s="14">
        <f t="shared" si="188"/>
        <v>10</v>
      </c>
    </row>
    <row r="741" spans="202:209" ht="16.5" x14ac:dyDescent="0.2">
      <c r="GT741" s="91">
        <v>735</v>
      </c>
      <c r="GU741" s="14">
        <f t="shared" si="184"/>
        <v>40</v>
      </c>
      <c r="GV741" s="14">
        <f t="shared" si="185"/>
        <v>1606048</v>
      </c>
      <c r="GW741" s="14" t="str">
        <f t="shared" si="189"/>
        <v>神器7-6 : 级</v>
      </c>
      <c r="GX741" s="14" t="s">
        <v>804</v>
      </c>
      <c r="GY741" s="14">
        <f t="shared" si="186"/>
        <v>18</v>
      </c>
      <c r="GZ741" s="14" t="str">
        <f t="shared" si="187"/>
        <v>神器7-6</v>
      </c>
      <c r="HA741" s="14">
        <f t="shared" si="188"/>
        <v>10</v>
      </c>
    </row>
    <row r="742" spans="202:209" ht="16.5" x14ac:dyDescent="0.2">
      <c r="GT742" s="91">
        <v>736</v>
      </c>
      <c r="GU742" s="14">
        <f t="shared" si="184"/>
        <v>40</v>
      </c>
      <c r="GV742" s="14">
        <f t="shared" si="185"/>
        <v>1606048</v>
      </c>
      <c r="GW742" s="14" t="str">
        <f t="shared" si="189"/>
        <v>神器7-6 : 级</v>
      </c>
      <c r="GX742" s="14" t="s">
        <v>804</v>
      </c>
      <c r="GY742" s="14">
        <f t="shared" si="186"/>
        <v>19</v>
      </c>
      <c r="GZ742" s="14" t="str">
        <f t="shared" si="187"/>
        <v>神器7-6</v>
      </c>
      <c r="HA742" s="14">
        <f t="shared" si="188"/>
        <v>15</v>
      </c>
    </row>
    <row r="743" spans="202:209" ht="16.5" x14ac:dyDescent="0.2">
      <c r="GT743" s="91">
        <v>737</v>
      </c>
      <c r="GU743" s="14">
        <f t="shared" si="184"/>
        <v>40</v>
      </c>
      <c r="GV743" s="14">
        <f t="shared" si="185"/>
        <v>1606048</v>
      </c>
      <c r="GW743" s="14" t="str">
        <f t="shared" si="189"/>
        <v>神器7-6 : 级</v>
      </c>
      <c r="GX743" s="14" t="s">
        <v>804</v>
      </c>
      <c r="GY743" s="14">
        <f t="shared" si="186"/>
        <v>20</v>
      </c>
      <c r="GZ743" s="14" t="str">
        <f t="shared" si="187"/>
        <v>神器7-6</v>
      </c>
      <c r="HA743" s="14">
        <f t="shared" si="188"/>
        <v>15</v>
      </c>
    </row>
    <row r="744" spans="202:209" ht="16.5" x14ac:dyDescent="0.2">
      <c r="GT744" s="91">
        <v>738</v>
      </c>
      <c r="GU744" s="14">
        <f t="shared" si="184"/>
        <v>40</v>
      </c>
      <c r="GV744" s="14">
        <f t="shared" si="185"/>
        <v>1606048</v>
      </c>
      <c r="GW744" s="14" t="str">
        <f t="shared" si="189"/>
        <v>神器7-6 : 级</v>
      </c>
      <c r="GX744" s="14" t="s">
        <v>804</v>
      </c>
      <c r="GY744" s="14">
        <f t="shared" si="186"/>
        <v>21</v>
      </c>
      <c r="GZ744" s="14" t="str">
        <f t="shared" si="187"/>
        <v>神器7-6</v>
      </c>
      <c r="HA744" s="14">
        <f t="shared" si="188"/>
        <v>15</v>
      </c>
    </row>
    <row r="745" spans="202:209" ht="16.5" x14ac:dyDescent="0.2">
      <c r="GT745" s="91">
        <v>739</v>
      </c>
      <c r="GU745" s="14">
        <f t="shared" si="184"/>
        <v>41</v>
      </c>
      <c r="GV745" s="14">
        <f t="shared" si="185"/>
        <v>1606049</v>
      </c>
      <c r="GW745" s="14" t="str">
        <f t="shared" si="189"/>
        <v>神器7-7 : 级</v>
      </c>
      <c r="GX745" s="14" t="s">
        <v>804</v>
      </c>
      <c r="GY745" s="14">
        <f t="shared" si="186"/>
        <v>1</v>
      </c>
      <c r="GZ745" s="14" t="str">
        <f t="shared" si="187"/>
        <v>神器7-7</v>
      </c>
      <c r="HA745" s="14">
        <f t="shared" si="188"/>
        <v>1</v>
      </c>
    </row>
    <row r="746" spans="202:209" ht="16.5" x14ac:dyDescent="0.2">
      <c r="GT746" s="91">
        <v>740</v>
      </c>
      <c r="GU746" s="14">
        <f t="shared" si="184"/>
        <v>41</v>
      </c>
      <c r="GV746" s="14">
        <f t="shared" si="185"/>
        <v>1606049</v>
      </c>
      <c r="GW746" s="14" t="str">
        <f t="shared" si="189"/>
        <v>神器7-7 : 级</v>
      </c>
      <c r="GX746" s="14" t="s">
        <v>804</v>
      </c>
      <c r="GY746" s="14">
        <f t="shared" si="186"/>
        <v>2</v>
      </c>
      <c r="GZ746" s="14" t="str">
        <f t="shared" si="187"/>
        <v>神器7-7</v>
      </c>
      <c r="HA746" s="14">
        <f t="shared" si="188"/>
        <v>1</v>
      </c>
    </row>
    <row r="747" spans="202:209" ht="16.5" x14ac:dyDescent="0.2">
      <c r="GT747" s="91">
        <v>741</v>
      </c>
      <c r="GU747" s="14">
        <f t="shared" si="184"/>
        <v>41</v>
      </c>
      <c r="GV747" s="14">
        <f t="shared" si="185"/>
        <v>1606049</v>
      </c>
      <c r="GW747" s="14" t="str">
        <f t="shared" si="189"/>
        <v>神器7-7 : 级</v>
      </c>
      <c r="GX747" s="14" t="s">
        <v>804</v>
      </c>
      <c r="GY747" s="14">
        <f t="shared" si="186"/>
        <v>3</v>
      </c>
      <c r="GZ747" s="14" t="str">
        <f t="shared" si="187"/>
        <v>神器7-7</v>
      </c>
      <c r="HA747" s="14">
        <f t="shared" si="188"/>
        <v>1</v>
      </c>
    </row>
    <row r="748" spans="202:209" ht="16.5" x14ac:dyDescent="0.2">
      <c r="GT748" s="91">
        <v>742</v>
      </c>
      <c r="GU748" s="14">
        <f t="shared" si="184"/>
        <v>41</v>
      </c>
      <c r="GV748" s="14">
        <f t="shared" si="185"/>
        <v>1606049</v>
      </c>
      <c r="GW748" s="14" t="str">
        <f t="shared" si="189"/>
        <v>神器7-7 : 级</v>
      </c>
      <c r="GX748" s="14" t="s">
        <v>804</v>
      </c>
      <c r="GY748" s="14">
        <f t="shared" si="186"/>
        <v>4</v>
      </c>
      <c r="GZ748" s="14" t="str">
        <f t="shared" si="187"/>
        <v>神器7-7</v>
      </c>
      <c r="HA748" s="14">
        <f t="shared" si="188"/>
        <v>2</v>
      </c>
    </row>
    <row r="749" spans="202:209" ht="16.5" x14ac:dyDescent="0.2">
      <c r="GT749" s="91">
        <v>743</v>
      </c>
      <c r="GU749" s="14">
        <f t="shared" si="184"/>
        <v>41</v>
      </c>
      <c r="GV749" s="14">
        <f t="shared" si="185"/>
        <v>1606049</v>
      </c>
      <c r="GW749" s="14" t="str">
        <f t="shared" si="189"/>
        <v>神器7-7 : 级</v>
      </c>
      <c r="GX749" s="14" t="s">
        <v>804</v>
      </c>
      <c r="GY749" s="14">
        <f t="shared" si="186"/>
        <v>5</v>
      </c>
      <c r="GZ749" s="14" t="str">
        <f t="shared" si="187"/>
        <v>神器7-7</v>
      </c>
      <c r="HA749" s="14">
        <f t="shared" si="188"/>
        <v>2</v>
      </c>
    </row>
    <row r="750" spans="202:209" ht="16.5" x14ac:dyDescent="0.2">
      <c r="GT750" s="91">
        <v>744</v>
      </c>
      <c r="GU750" s="14">
        <f t="shared" si="184"/>
        <v>41</v>
      </c>
      <c r="GV750" s="14">
        <f t="shared" si="185"/>
        <v>1606049</v>
      </c>
      <c r="GW750" s="14" t="str">
        <f t="shared" si="189"/>
        <v>神器7-7 : 级</v>
      </c>
      <c r="GX750" s="14" t="s">
        <v>804</v>
      </c>
      <c r="GY750" s="14">
        <f t="shared" si="186"/>
        <v>6</v>
      </c>
      <c r="GZ750" s="14" t="str">
        <f t="shared" si="187"/>
        <v>神器7-7</v>
      </c>
      <c r="HA750" s="14">
        <f t="shared" si="188"/>
        <v>2</v>
      </c>
    </row>
    <row r="751" spans="202:209" ht="16.5" x14ac:dyDescent="0.2">
      <c r="GT751" s="91">
        <v>745</v>
      </c>
      <c r="GU751" s="14">
        <f t="shared" si="184"/>
        <v>41</v>
      </c>
      <c r="GV751" s="14">
        <f t="shared" si="185"/>
        <v>1606049</v>
      </c>
      <c r="GW751" s="14" t="str">
        <f t="shared" si="189"/>
        <v>神器7-7 : 级</v>
      </c>
      <c r="GX751" s="14" t="s">
        <v>804</v>
      </c>
      <c r="GY751" s="14">
        <f t="shared" si="186"/>
        <v>7</v>
      </c>
      <c r="GZ751" s="14" t="str">
        <f t="shared" si="187"/>
        <v>神器7-7</v>
      </c>
      <c r="HA751" s="14">
        <f t="shared" si="188"/>
        <v>3</v>
      </c>
    </row>
    <row r="752" spans="202:209" ht="16.5" x14ac:dyDescent="0.2">
      <c r="GT752" s="91">
        <v>746</v>
      </c>
      <c r="GU752" s="14">
        <f t="shared" si="184"/>
        <v>41</v>
      </c>
      <c r="GV752" s="14">
        <f t="shared" si="185"/>
        <v>1606049</v>
      </c>
      <c r="GW752" s="14" t="str">
        <f t="shared" si="189"/>
        <v>神器7-7 : 级</v>
      </c>
      <c r="GX752" s="14" t="s">
        <v>804</v>
      </c>
      <c r="GY752" s="14">
        <f t="shared" si="186"/>
        <v>8</v>
      </c>
      <c r="GZ752" s="14" t="str">
        <f t="shared" si="187"/>
        <v>神器7-7</v>
      </c>
      <c r="HA752" s="14">
        <f t="shared" si="188"/>
        <v>3</v>
      </c>
    </row>
    <row r="753" spans="202:209" ht="16.5" x14ac:dyDescent="0.2">
      <c r="GT753" s="91">
        <v>747</v>
      </c>
      <c r="GU753" s="14">
        <f t="shared" si="184"/>
        <v>41</v>
      </c>
      <c r="GV753" s="14">
        <f t="shared" si="185"/>
        <v>1606049</v>
      </c>
      <c r="GW753" s="14" t="str">
        <f t="shared" si="189"/>
        <v>神器7-7 : 级</v>
      </c>
      <c r="GX753" s="14" t="s">
        <v>804</v>
      </c>
      <c r="GY753" s="14">
        <f t="shared" si="186"/>
        <v>9</v>
      </c>
      <c r="GZ753" s="14" t="str">
        <f t="shared" si="187"/>
        <v>神器7-7</v>
      </c>
      <c r="HA753" s="14">
        <f t="shared" si="188"/>
        <v>3</v>
      </c>
    </row>
    <row r="754" spans="202:209" ht="16.5" x14ac:dyDescent="0.2">
      <c r="GT754" s="91">
        <v>748</v>
      </c>
      <c r="GU754" s="14">
        <f t="shared" si="184"/>
        <v>41</v>
      </c>
      <c r="GV754" s="14">
        <f t="shared" si="185"/>
        <v>1606049</v>
      </c>
      <c r="GW754" s="14" t="str">
        <f t="shared" si="189"/>
        <v>神器7-7 : 级</v>
      </c>
      <c r="GX754" s="14" t="s">
        <v>804</v>
      </c>
      <c r="GY754" s="14">
        <f t="shared" si="186"/>
        <v>10</v>
      </c>
      <c r="GZ754" s="14" t="str">
        <f t="shared" si="187"/>
        <v>神器7-7</v>
      </c>
      <c r="HA754" s="14">
        <f t="shared" si="188"/>
        <v>5</v>
      </c>
    </row>
    <row r="755" spans="202:209" ht="16.5" x14ac:dyDescent="0.2">
      <c r="GT755" s="91">
        <v>749</v>
      </c>
      <c r="GU755" s="14">
        <f t="shared" si="184"/>
        <v>41</v>
      </c>
      <c r="GV755" s="14">
        <f t="shared" si="185"/>
        <v>1606049</v>
      </c>
      <c r="GW755" s="14" t="str">
        <f t="shared" si="189"/>
        <v>神器7-7 : 级</v>
      </c>
      <c r="GX755" s="14" t="s">
        <v>804</v>
      </c>
      <c r="GY755" s="14">
        <f t="shared" si="186"/>
        <v>11</v>
      </c>
      <c r="GZ755" s="14" t="str">
        <f t="shared" si="187"/>
        <v>神器7-7</v>
      </c>
      <c r="HA755" s="14">
        <f t="shared" si="188"/>
        <v>5</v>
      </c>
    </row>
    <row r="756" spans="202:209" ht="16.5" x14ac:dyDescent="0.2">
      <c r="GT756" s="91">
        <v>750</v>
      </c>
      <c r="GU756" s="14">
        <f t="shared" si="184"/>
        <v>41</v>
      </c>
      <c r="GV756" s="14">
        <f t="shared" si="185"/>
        <v>1606049</v>
      </c>
      <c r="GW756" s="14" t="str">
        <f t="shared" si="189"/>
        <v>神器7-7 : 级</v>
      </c>
      <c r="GX756" s="14" t="s">
        <v>804</v>
      </c>
      <c r="GY756" s="14">
        <f t="shared" si="186"/>
        <v>12</v>
      </c>
      <c r="GZ756" s="14" t="str">
        <f t="shared" si="187"/>
        <v>神器7-7</v>
      </c>
      <c r="HA756" s="14">
        <f t="shared" si="188"/>
        <v>6</v>
      </c>
    </row>
    <row r="757" spans="202:209" ht="16.5" x14ac:dyDescent="0.2">
      <c r="GT757" s="91">
        <v>751</v>
      </c>
      <c r="GU757" s="14">
        <f t="shared" si="184"/>
        <v>41</v>
      </c>
      <c r="GV757" s="14">
        <f t="shared" si="185"/>
        <v>1606049</v>
      </c>
      <c r="GW757" s="14" t="str">
        <f t="shared" si="189"/>
        <v>神器7-7 : 级</v>
      </c>
      <c r="GX757" s="14" t="s">
        <v>804</v>
      </c>
      <c r="GY757" s="14">
        <f t="shared" si="186"/>
        <v>13</v>
      </c>
      <c r="GZ757" s="14" t="str">
        <f t="shared" si="187"/>
        <v>神器7-7</v>
      </c>
      <c r="HA757" s="14">
        <f t="shared" si="188"/>
        <v>7</v>
      </c>
    </row>
    <row r="758" spans="202:209" ht="16.5" x14ac:dyDescent="0.2">
      <c r="GT758" s="91">
        <v>752</v>
      </c>
      <c r="GU758" s="14">
        <f t="shared" si="184"/>
        <v>41</v>
      </c>
      <c r="GV758" s="14">
        <f t="shared" si="185"/>
        <v>1606049</v>
      </c>
      <c r="GW758" s="14" t="str">
        <f t="shared" si="189"/>
        <v>神器7-7 : 级</v>
      </c>
      <c r="GX758" s="14" t="s">
        <v>804</v>
      </c>
      <c r="GY758" s="14">
        <f t="shared" si="186"/>
        <v>14</v>
      </c>
      <c r="GZ758" s="14" t="str">
        <f t="shared" si="187"/>
        <v>神器7-7</v>
      </c>
      <c r="HA758" s="14">
        <f t="shared" si="188"/>
        <v>7</v>
      </c>
    </row>
    <row r="759" spans="202:209" ht="16.5" x14ac:dyDescent="0.2">
      <c r="GT759" s="91">
        <v>753</v>
      </c>
      <c r="GU759" s="14">
        <f t="shared" si="184"/>
        <v>41</v>
      </c>
      <c r="GV759" s="14">
        <f t="shared" si="185"/>
        <v>1606049</v>
      </c>
      <c r="GW759" s="14" t="str">
        <f t="shared" si="189"/>
        <v>神器7-7 : 级</v>
      </c>
      <c r="GX759" s="14" t="s">
        <v>804</v>
      </c>
      <c r="GY759" s="14">
        <f t="shared" si="186"/>
        <v>15</v>
      </c>
      <c r="GZ759" s="14" t="str">
        <f t="shared" si="187"/>
        <v>神器7-7</v>
      </c>
      <c r="HA759" s="14">
        <f t="shared" si="188"/>
        <v>7</v>
      </c>
    </row>
    <row r="760" spans="202:209" ht="16.5" x14ac:dyDescent="0.2">
      <c r="GT760" s="91">
        <v>754</v>
      </c>
      <c r="GU760" s="14">
        <f t="shared" si="184"/>
        <v>41</v>
      </c>
      <c r="GV760" s="14">
        <f t="shared" si="185"/>
        <v>1606049</v>
      </c>
      <c r="GW760" s="14" t="str">
        <f t="shared" si="189"/>
        <v>神器7-7 : 级</v>
      </c>
      <c r="GX760" s="14" t="s">
        <v>804</v>
      </c>
      <c r="GY760" s="14">
        <f t="shared" si="186"/>
        <v>16</v>
      </c>
      <c r="GZ760" s="14" t="str">
        <f t="shared" si="187"/>
        <v>神器7-7</v>
      </c>
      <c r="HA760" s="14">
        <f t="shared" si="188"/>
        <v>10</v>
      </c>
    </row>
    <row r="761" spans="202:209" ht="16.5" x14ac:dyDescent="0.2">
      <c r="GT761" s="91">
        <v>755</v>
      </c>
      <c r="GU761" s="14">
        <f t="shared" si="184"/>
        <v>41</v>
      </c>
      <c r="GV761" s="14">
        <f t="shared" si="185"/>
        <v>1606049</v>
      </c>
      <c r="GW761" s="14" t="str">
        <f t="shared" si="189"/>
        <v>神器7-7 : 级</v>
      </c>
      <c r="GX761" s="14" t="s">
        <v>804</v>
      </c>
      <c r="GY761" s="14">
        <f t="shared" si="186"/>
        <v>17</v>
      </c>
      <c r="GZ761" s="14" t="str">
        <f t="shared" si="187"/>
        <v>神器7-7</v>
      </c>
      <c r="HA761" s="14">
        <f t="shared" si="188"/>
        <v>10</v>
      </c>
    </row>
    <row r="762" spans="202:209" ht="16.5" x14ac:dyDescent="0.2">
      <c r="GT762" s="91">
        <v>756</v>
      </c>
      <c r="GU762" s="14">
        <f t="shared" si="184"/>
        <v>41</v>
      </c>
      <c r="GV762" s="14">
        <f t="shared" si="185"/>
        <v>1606049</v>
      </c>
      <c r="GW762" s="14" t="str">
        <f t="shared" si="189"/>
        <v>神器7-7 : 级</v>
      </c>
      <c r="GX762" s="14" t="s">
        <v>804</v>
      </c>
      <c r="GY762" s="14">
        <f t="shared" si="186"/>
        <v>18</v>
      </c>
      <c r="GZ762" s="14" t="str">
        <f t="shared" si="187"/>
        <v>神器7-7</v>
      </c>
      <c r="HA762" s="14">
        <f t="shared" si="188"/>
        <v>10</v>
      </c>
    </row>
    <row r="763" spans="202:209" ht="16.5" x14ac:dyDescent="0.2">
      <c r="GT763" s="91">
        <v>757</v>
      </c>
      <c r="GU763" s="14">
        <f t="shared" si="184"/>
        <v>41</v>
      </c>
      <c r="GV763" s="14">
        <f t="shared" si="185"/>
        <v>1606049</v>
      </c>
      <c r="GW763" s="14" t="str">
        <f t="shared" si="189"/>
        <v>神器7-7 : 级</v>
      </c>
      <c r="GX763" s="14" t="s">
        <v>804</v>
      </c>
      <c r="GY763" s="14">
        <f t="shared" si="186"/>
        <v>19</v>
      </c>
      <c r="GZ763" s="14" t="str">
        <f t="shared" si="187"/>
        <v>神器7-7</v>
      </c>
      <c r="HA763" s="14">
        <f t="shared" si="188"/>
        <v>15</v>
      </c>
    </row>
    <row r="764" spans="202:209" ht="16.5" x14ac:dyDescent="0.2">
      <c r="GT764" s="91">
        <v>758</v>
      </c>
      <c r="GU764" s="14">
        <f t="shared" si="184"/>
        <v>41</v>
      </c>
      <c r="GV764" s="14">
        <f t="shared" si="185"/>
        <v>1606049</v>
      </c>
      <c r="GW764" s="14" t="str">
        <f t="shared" si="189"/>
        <v>神器7-7 : 级</v>
      </c>
      <c r="GX764" s="14" t="s">
        <v>804</v>
      </c>
      <c r="GY764" s="14">
        <f t="shared" si="186"/>
        <v>20</v>
      </c>
      <c r="GZ764" s="14" t="str">
        <f t="shared" si="187"/>
        <v>神器7-7</v>
      </c>
      <c r="HA764" s="14">
        <f t="shared" si="188"/>
        <v>15</v>
      </c>
    </row>
    <row r="765" spans="202:209" ht="16.5" x14ac:dyDescent="0.2">
      <c r="GT765" s="91">
        <v>759</v>
      </c>
      <c r="GU765" s="14">
        <f t="shared" si="184"/>
        <v>41</v>
      </c>
      <c r="GV765" s="14">
        <f t="shared" si="185"/>
        <v>1606049</v>
      </c>
      <c r="GW765" s="14" t="str">
        <f t="shared" si="189"/>
        <v>神器7-7 : 级</v>
      </c>
      <c r="GX765" s="14" t="s">
        <v>804</v>
      </c>
      <c r="GY765" s="14">
        <f t="shared" si="186"/>
        <v>21</v>
      </c>
      <c r="GZ765" s="14" t="str">
        <f t="shared" si="187"/>
        <v>神器7-7</v>
      </c>
      <c r="HA765" s="14">
        <f t="shared" si="188"/>
        <v>15</v>
      </c>
    </row>
    <row r="766" spans="202:209" ht="16.5" x14ac:dyDescent="0.2">
      <c r="GT766" s="91">
        <v>760</v>
      </c>
      <c r="GU766" s="14">
        <f t="shared" si="184"/>
        <v>42</v>
      </c>
      <c r="GV766" s="14">
        <f t="shared" si="185"/>
        <v>1606050</v>
      </c>
      <c r="GW766" s="14" t="str">
        <f t="shared" ref="GW766:GW786" si="190">INDEX($T$8:$T$49,GU766)&amp;" : "&amp;AR766&amp;"级"</f>
        <v>神器7-8 : 级</v>
      </c>
      <c r="GX766" s="14" t="s">
        <v>804</v>
      </c>
      <c r="GY766" s="14">
        <f t="shared" ref="GY766:GY786" si="191">GT766-INDEX($R$7:$R$49,GU766)</f>
        <v>1</v>
      </c>
      <c r="GZ766" s="14" t="str">
        <f t="shared" ref="GZ766:GZ786" si="192">INDEX($T$8:$T$49,GU766)</f>
        <v>神器7-8</v>
      </c>
      <c r="HA766" s="14">
        <f t="shared" ref="HA766:HA786" si="193">INDEX($K$8:$K$28,GY766)</f>
        <v>1</v>
      </c>
    </row>
    <row r="767" spans="202:209" ht="16.5" x14ac:dyDescent="0.2">
      <c r="GT767" s="91">
        <v>761</v>
      </c>
      <c r="GU767" s="14">
        <f t="shared" si="184"/>
        <v>42</v>
      </c>
      <c r="GV767" s="14">
        <f t="shared" si="185"/>
        <v>1606050</v>
      </c>
      <c r="GW767" s="14" t="str">
        <f t="shared" si="190"/>
        <v>神器7-8 : 级</v>
      </c>
      <c r="GX767" s="14" t="s">
        <v>804</v>
      </c>
      <c r="GY767" s="14">
        <f t="shared" si="191"/>
        <v>2</v>
      </c>
      <c r="GZ767" s="14" t="str">
        <f t="shared" si="192"/>
        <v>神器7-8</v>
      </c>
      <c r="HA767" s="14">
        <f t="shared" si="193"/>
        <v>1</v>
      </c>
    </row>
    <row r="768" spans="202:209" ht="16.5" x14ac:dyDescent="0.2">
      <c r="GT768" s="91">
        <v>762</v>
      </c>
      <c r="GU768" s="14">
        <f t="shared" si="184"/>
        <v>42</v>
      </c>
      <c r="GV768" s="14">
        <f t="shared" si="185"/>
        <v>1606050</v>
      </c>
      <c r="GW768" s="14" t="str">
        <f t="shared" si="190"/>
        <v>神器7-8 : 级</v>
      </c>
      <c r="GX768" s="14" t="s">
        <v>804</v>
      </c>
      <c r="GY768" s="14">
        <f t="shared" si="191"/>
        <v>3</v>
      </c>
      <c r="GZ768" s="14" t="str">
        <f t="shared" si="192"/>
        <v>神器7-8</v>
      </c>
      <c r="HA768" s="14">
        <f t="shared" si="193"/>
        <v>1</v>
      </c>
    </row>
    <row r="769" spans="202:209" ht="16.5" x14ac:dyDescent="0.2">
      <c r="GT769" s="91">
        <v>763</v>
      </c>
      <c r="GU769" s="14">
        <f t="shared" si="184"/>
        <v>42</v>
      </c>
      <c r="GV769" s="14">
        <f t="shared" si="185"/>
        <v>1606050</v>
      </c>
      <c r="GW769" s="14" t="str">
        <f t="shared" si="190"/>
        <v>神器7-8 : 级</v>
      </c>
      <c r="GX769" s="14" t="s">
        <v>804</v>
      </c>
      <c r="GY769" s="14">
        <f t="shared" si="191"/>
        <v>4</v>
      </c>
      <c r="GZ769" s="14" t="str">
        <f t="shared" si="192"/>
        <v>神器7-8</v>
      </c>
      <c r="HA769" s="14">
        <f t="shared" si="193"/>
        <v>2</v>
      </c>
    </row>
    <row r="770" spans="202:209" ht="16.5" x14ac:dyDescent="0.2">
      <c r="GT770" s="91">
        <v>764</v>
      </c>
      <c r="GU770" s="14">
        <f t="shared" si="184"/>
        <v>42</v>
      </c>
      <c r="GV770" s="14">
        <f t="shared" si="185"/>
        <v>1606050</v>
      </c>
      <c r="GW770" s="14" t="str">
        <f t="shared" si="190"/>
        <v>神器7-8 : 级</v>
      </c>
      <c r="GX770" s="14" t="s">
        <v>804</v>
      </c>
      <c r="GY770" s="14">
        <f t="shared" si="191"/>
        <v>5</v>
      </c>
      <c r="GZ770" s="14" t="str">
        <f t="shared" si="192"/>
        <v>神器7-8</v>
      </c>
      <c r="HA770" s="14">
        <f t="shared" si="193"/>
        <v>2</v>
      </c>
    </row>
    <row r="771" spans="202:209" ht="16.5" x14ac:dyDescent="0.2">
      <c r="GT771" s="91">
        <v>765</v>
      </c>
      <c r="GU771" s="14">
        <f t="shared" si="184"/>
        <v>42</v>
      </c>
      <c r="GV771" s="14">
        <f t="shared" si="185"/>
        <v>1606050</v>
      </c>
      <c r="GW771" s="14" t="str">
        <f t="shared" si="190"/>
        <v>神器7-8 : 级</v>
      </c>
      <c r="GX771" s="14" t="s">
        <v>804</v>
      </c>
      <c r="GY771" s="14">
        <f t="shared" si="191"/>
        <v>6</v>
      </c>
      <c r="GZ771" s="14" t="str">
        <f t="shared" si="192"/>
        <v>神器7-8</v>
      </c>
      <c r="HA771" s="14">
        <f t="shared" si="193"/>
        <v>2</v>
      </c>
    </row>
    <row r="772" spans="202:209" ht="16.5" x14ac:dyDescent="0.2">
      <c r="GT772" s="91">
        <v>766</v>
      </c>
      <c r="GU772" s="14">
        <f t="shared" si="184"/>
        <v>42</v>
      </c>
      <c r="GV772" s="14">
        <f t="shared" si="185"/>
        <v>1606050</v>
      </c>
      <c r="GW772" s="14" t="str">
        <f t="shared" si="190"/>
        <v>神器7-8 : 级</v>
      </c>
      <c r="GX772" s="14" t="s">
        <v>804</v>
      </c>
      <c r="GY772" s="14">
        <f t="shared" si="191"/>
        <v>7</v>
      </c>
      <c r="GZ772" s="14" t="str">
        <f t="shared" si="192"/>
        <v>神器7-8</v>
      </c>
      <c r="HA772" s="14">
        <f t="shared" si="193"/>
        <v>3</v>
      </c>
    </row>
    <row r="773" spans="202:209" ht="16.5" x14ac:dyDescent="0.2">
      <c r="GT773" s="91">
        <v>767</v>
      </c>
      <c r="GU773" s="14">
        <f t="shared" si="184"/>
        <v>42</v>
      </c>
      <c r="GV773" s="14">
        <f t="shared" si="185"/>
        <v>1606050</v>
      </c>
      <c r="GW773" s="14" t="str">
        <f t="shared" si="190"/>
        <v>神器7-8 : 级</v>
      </c>
      <c r="GX773" s="14" t="s">
        <v>804</v>
      </c>
      <c r="GY773" s="14">
        <f t="shared" si="191"/>
        <v>8</v>
      </c>
      <c r="GZ773" s="14" t="str">
        <f t="shared" si="192"/>
        <v>神器7-8</v>
      </c>
      <c r="HA773" s="14">
        <f t="shared" si="193"/>
        <v>3</v>
      </c>
    </row>
    <row r="774" spans="202:209" ht="16.5" x14ac:dyDescent="0.2">
      <c r="GT774" s="91">
        <v>768</v>
      </c>
      <c r="GU774" s="14">
        <f t="shared" si="184"/>
        <v>42</v>
      </c>
      <c r="GV774" s="14">
        <f t="shared" si="185"/>
        <v>1606050</v>
      </c>
      <c r="GW774" s="14" t="str">
        <f t="shared" si="190"/>
        <v>神器7-8 : 级</v>
      </c>
      <c r="GX774" s="14" t="s">
        <v>804</v>
      </c>
      <c r="GY774" s="14">
        <f t="shared" si="191"/>
        <v>9</v>
      </c>
      <c r="GZ774" s="14" t="str">
        <f t="shared" si="192"/>
        <v>神器7-8</v>
      </c>
      <c r="HA774" s="14">
        <f t="shared" si="193"/>
        <v>3</v>
      </c>
    </row>
    <row r="775" spans="202:209" ht="16.5" x14ac:dyDescent="0.2">
      <c r="GT775" s="91">
        <v>769</v>
      </c>
      <c r="GU775" s="14">
        <f t="shared" si="184"/>
        <v>42</v>
      </c>
      <c r="GV775" s="14">
        <f t="shared" si="185"/>
        <v>1606050</v>
      </c>
      <c r="GW775" s="14" t="str">
        <f t="shared" si="190"/>
        <v>神器7-8 : 级</v>
      </c>
      <c r="GX775" s="14" t="s">
        <v>804</v>
      </c>
      <c r="GY775" s="14">
        <f t="shared" si="191"/>
        <v>10</v>
      </c>
      <c r="GZ775" s="14" t="str">
        <f t="shared" si="192"/>
        <v>神器7-8</v>
      </c>
      <c r="HA775" s="14">
        <f t="shared" si="193"/>
        <v>5</v>
      </c>
    </row>
    <row r="776" spans="202:209" ht="16.5" x14ac:dyDescent="0.2">
      <c r="GT776" s="91">
        <v>770</v>
      </c>
      <c r="GU776" s="14">
        <f t="shared" ref="GU776:GU786" si="194">MATCH(GT776-1,$R$7:$R$49,1)</f>
        <v>42</v>
      </c>
      <c r="GV776" s="14">
        <f t="shared" ref="GV776:GV786" si="195">INDEX($S$8:$S$49,GU776)</f>
        <v>1606050</v>
      </c>
      <c r="GW776" s="14" t="str">
        <f t="shared" si="190"/>
        <v>神器7-8 : 级</v>
      </c>
      <c r="GX776" s="14" t="s">
        <v>804</v>
      </c>
      <c r="GY776" s="14">
        <f t="shared" si="191"/>
        <v>11</v>
      </c>
      <c r="GZ776" s="14" t="str">
        <f t="shared" si="192"/>
        <v>神器7-8</v>
      </c>
      <c r="HA776" s="14">
        <f t="shared" si="193"/>
        <v>5</v>
      </c>
    </row>
    <row r="777" spans="202:209" ht="16.5" x14ac:dyDescent="0.2">
      <c r="GT777" s="91">
        <v>771</v>
      </c>
      <c r="GU777" s="14">
        <f t="shared" si="194"/>
        <v>42</v>
      </c>
      <c r="GV777" s="14">
        <f t="shared" si="195"/>
        <v>1606050</v>
      </c>
      <c r="GW777" s="14" t="str">
        <f t="shared" si="190"/>
        <v>神器7-8 : 级</v>
      </c>
      <c r="GX777" s="14" t="s">
        <v>804</v>
      </c>
      <c r="GY777" s="14">
        <f t="shared" si="191"/>
        <v>12</v>
      </c>
      <c r="GZ777" s="14" t="str">
        <f t="shared" si="192"/>
        <v>神器7-8</v>
      </c>
      <c r="HA777" s="14">
        <f t="shared" si="193"/>
        <v>6</v>
      </c>
    </row>
    <row r="778" spans="202:209" ht="16.5" x14ac:dyDescent="0.2">
      <c r="GT778" s="91">
        <v>772</v>
      </c>
      <c r="GU778" s="14">
        <f t="shared" si="194"/>
        <v>42</v>
      </c>
      <c r="GV778" s="14">
        <f t="shared" si="195"/>
        <v>1606050</v>
      </c>
      <c r="GW778" s="14" t="str">
        <f t="shared" si="190"/>
        <v>神器7-8 : 级</v>
      </c>
      <c r="GX778" s="14" t="s">
        <v>804</v>
      </c>
      <c r="GY778" s="14">
        <f t="shared" si="191"/>
        <v>13</v>
      </c>
      <c r="GZ778" s="14" t="str">
        <f t="shared" si="192"/>
        <v>神器7-8</v>
      </c>
      <c r="HA778" s="14">
        <f t="shared" si="193"/>
        <v>7</v>
      </c>
    </row>
    <row r="779" spans="202:209" ht="16.5" x14ac:dyDescent="0.2">
      <c r="GT779" s="91">
        <v>773</v>
      </c>
      <c r="GU779" s="14">
        <f t="shared" si="194"/>
        <v>42</v>
      </c>
      <c r="GV779" s="14">
        <f t="shared" si="195"/>
        <v>1606050</v>
      </c>
      <c r="GW779" s="14" t="str">
        <f t="shared" si="190"/>
        <v>神器7-8 : 级</v>
      </c>
      <c r="GX779" s="14" t="s">
        <v>804</v>
      </c>
      <c r="GY779" s="14">
        <f t="shared" si="191"/>
        <v>14</v>
      </c>
      <c r="GZ779" s="14" t="str">
        <f t="shared" si="192"/>
        <v>神器7-8</v>
      </c>
      <c r="HA779" s="14">
        <f t="shared" si="193"/>
        <v>7</v>
      </c>
    </row>
    <row r="780" spans="202:209" ht="16.5" x14ac:dyDescent="0.2">
      <c r="GT780" s="91">
        <v>774</v>
      </c>
      <c r="GU780" s="14">
        <f t="shared" si="194"/>
        <v>42</v>
      </c>
      <c r="GV780" s="14">
        <f t="shared" si="195"/>
        <v>1606050</v>
      </c>
      <c r="GW780" s="14" t="str">
        <f t="shared" si="190"/>
        <v>神器7-8 : 级</v>
      </c>
      <c r="GX780" s="14" t="s">
        <v>804</v>
      </c>
      <c r="GY780" s="14">
        <f t="shared" si="191"/>
        <v>15</v>
      </c>
      <c r="GZ780" s="14" t="str">
        <f t="shared" si="192"/>
        <v>神器7-8</v>
      </c>
      <c r="HA780" s="14">
        <f t="shared" si="193"/>
        <v>7</v>
      </c>
    </row>
    <row r="781" spans="202:209" ht="16.5" x14ac:dyDescent="0.2">
      <c r="GT781" s="91">
        <v>775</v>
      </c>
      <c r="GU781" s="14">
        <f t="shared" si="194"/>
        <v>42</v>
      </c>
      <c r="GV781" s="14">
        <f t="shared" si="195"/>
        <v>1606050</v>
      </c>
      <c r="GW781" s="14" t="str">
        <f t="shared" si="190"/>
        <v>神器7-8 : 级</v>
      </c>
      <c r="GX781" s="14" t="s">
        <v>804</v>
      </c>
      <c r="GY781" s="14">
        <f t="shared" si="191"/>
        <v>16</v>
      </c>
      <c r="GZ781" s="14" t="str">
        <f t="shared" si="192"/>
        <v>神器7-8</v>
      </c>
      <c r="HA781" s="14">
        <f t="shared" si="193"/>
        <v>10</v>
      </c>
    </row>
    <row r="782" spans="202:209" ht="16.5" x14ac:dyDescent="0.2">
      <c r="GT782" s="91">
        <v>776</v>
      </c>
      <c r="GU782" s="14">
        <f t="shared" si="194"/>
        <v>42</v>
      </c>
      <c r="GV782" s="14">
        <f t="shared" si="195"/>
        <v>1606050</v>
      </c>
      <c r="GW782" s="14" t="str">
        <f t="shared" si="190"/>
        <v>神器7-8 : 级</v>
      </c>
      <c r="GX782" s="14" t="s">
        <v>804</v>
      </c>
      <c r="GY782" s="14">
        <f t="shared" si="191"/>
        <v>17</v>
      </c>
      <c r="GZ782" s="14" t="str">
        <f t="shared" si="192"/>
        <v>神器7-8</v>
      </c>
      <c r="HA782" s="14">
        <f t="shared" si="193"/>
        <v>10</v>
      </c>
    </row>
    <row r="783" spans="202:209" ht="16.5" x14ac:dyDescent="0.2">
      <c r="GT783" s="91">
        <v>777</v>
      </c>
      <c r="GU783" s="14">
        <f t="shared" si="194"/>
        <v>42</v>
      </c>
      <c r="GV783" s="14">
        <f t="shared" si="195"/>
        <v>1606050</v>
      </c>
      <c r="GW783" s="14" t="str">
        <f t="shared" si="190"/>
        <v>神器7-8 : 级</v>
      </c>
      <c r="GX783" s="14" t="s">
        <v>804</v>
      </c>
      <c r="GY783" s="14">
        <f t="shared" si="191"/>
        <v>18</v>
      </c>
      <c r="GZ783" s="14" t="str">
        <f t="shared" si="192"/>
        <v>神器7-8</v>
      </c>
      <c r="HA783" s="14">
        <f t="shared" si="193"/>
        <v>10</v>
      </c>
    </row>
    <row r="784" spans="202:209" ht="16.5" x14ac:dyDescent="0.2">
      <c r="GT784" s="91">
        <v>778</v>
      </c>
      <c r="GU784" s="14">
        <f t="shared" si="194"/>
        <v>42</v>
      </c>
      <c r="GV784" s="14">
        <f t="shared" si="195"/>
        <v>1606050</v>
      </c>
      <c r="GW784" s="14" t="str">
        <f t="shared" si="190"/>
        <v>神器7-8 : 级</v>
      </c>
      <c r="GX784" s="14" t="s">
        <v>804</v>
      </c>
      <c r="GY784" s="14">
        <f t="shared" si="191"/>
        <v>19</v>
      </c>
      <c r="GZ784" s="14" t="str">
        <f t="shared" si="192"/>
        <v>神器7-8</v>
      </c>
      <c r="HA784" s="14">
        <f t="shared" si="193"/>
        <v>15</v>
      </c>
    </row>
    <row r="785" spans="202:209" ht="16.5" x14ac:dyDescent="0.2">
      <c r="GT785" s="91">
        <v>779</v>
      </c>
      <c r="GU785" s="14">
        <f t="shared" si="194"/>
        <v>42</v>
      </c>
      <c r="GV785" s="14">
        <f t="shared" si="195"/>
        <v>1606050</v>
      </c>
      <c r="GW785" s="14" t="str">
        <f t="shared" si="190"/>
        <v>神器7-8 : 级</v>
      </c>
      <c r="GX785" s="14" t="s">
        <v>804</v>
      </c>
      <c r="GY785" s="14">
        <f t="shared" si="191"/>
        <v>20</v>
      </c>
      <c r="GZ785" s="14" t="str">
        <f t="shared" si="192"/>
        <v>神器7-8</v>
      </c>
      <c r="HA785" s="14">
        <f t="shared" si="193"/>
        <v>15</v>
      </c>
    </row>
    <row r="786" spans="202:209" ht="16.5" x14ac:dyDescent="0.2">
      <c r="GT786" s="91">
        <v>780</v>
      </c>
      <c r="GU786" s="14">
        <f t="shared" si="194"/>
        <v>42</v>
      </c>
      <c r="GV786" s="14">
        <f t="shared" si="195"/>
        <v>1606050</v>
      </c>
      <c r="GW786" s="14" t="str">
        <f t="shared" si="190"/>
        <v>神器7-8 : 级</v>
      </c>
      <c r="GX786" s="14" t="s">
        <v>804</v>
      </c>
      <c r="GY786" s="14">
        <f t="shared" si="191"/>
        <v>21</v>
      </c>
      <c r="GZ786" s="14" t="str">
        <f t="shared" si="192"/>
        <v>神器7-8</v>
      </c>
      <c r="HA786" s="14">
        <f t="shared" si="193"/>
        <v>15</v>
      </c>
    </row>
  </sheetData>
  <mergeCells count="17">
    <mergeCell ref="EU5:EX5"/>
    <mergeCell ref="EY5:FD5"/>
    <mergeCell ref="FE5:FK5"/>
    <mergeCell ref="FL5:FR5"/>
    <mergeCell ref="FS5:FY5"/>
    <mergeCell ref="GT4:HA4"/>
    <mergeCell ref="J4:L4"/>
    <mergeCell ref="N4:T4"/>
    <mergeCell ref="BG4:DA4"/>
    <mergeCell ref="DC4:ER4"/>
    <mergeCell ref="W4:AA4"/>
    <mergeCell ref="AD4:AI4"/>
    <mergeCell ref="AL4:AY4"/>
    <mergeCell ref="BB4:BD4"/>
    <mergeCell ref="EU4:GQ4"/>
    <mergeCell ref="FZ5:GH5"/>
    <mergeCell ref="GI5:GQ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03" t="s">
        <v>1068</v>
      </c>
      <c r="B4" s="203"/>
      <c r="C4" s="203"/>
      <c r="D4" s="203"/>
      <c r="E4" s="203"/>
      <c r="F4" s="203"/>
      <c r="H4" s="203" t="s">
        <v>1200</v>
      </c>
      <c r="I4" s="203"/>
      <c r="J4" s="203"/>
      <c r="O4" s="203" t="s">
        <v>1203</v>
      </c>
      <c r="P4" s="203"/>
      <c r="Q4" s="203"/>
      <c r="R4" s="203"/>
      <c r="S4" s="203"/>
      <c r="T4" s="203"/>
      <c r="U4" s="203"/>
      <c r="X4" s="203" t="s">
        <v>1204</v>
      </c>
      <c r="Y4" s="203"/>
      <c r="Z4" s="203"/>
      <c r="AA4" s="203"/>
      <c r="AB4" s="203"/>
      <c r="AC4" s="203"/>
    </row>
    <row r="5" spans="1:29" ht="17.25" x14ac:dyDescent="0.2">
      <c r="A5" s="12" t="s">
        <v>1069</v>
      </c>
      <c r="B5" s="12" t="s">
        <v>1070</v>
      </c>
      <c r="C5" s="12" t="s">
        <v>1031</v>
      </c>
      <c r="D5" s="12" t="s">
        <v>1071</v>
      </c>
      <c r="E5" s="12" t="s">
        <v>105</v>
      </c>
      <c r="F5" s="12" t="s">
        <v>1072</v>
      </c>
      <c r="H5" s="45" t="s">
        <v>1197</v>
      </c>
      <c r="I5" s="45" t="s">
        <v>1198</v>
      </c>
      <c r="J5" s="45" t="s">
        <v>1199</v>
      </c>
      <c r="L5" s="23" t="s">
        <v>1205</v>
      </c>
      <c r="M5" s="23" t="s">
        <v>1206</v>
      </c>
      <c r="O5" s="23" t="s">
        <v>1201</v>
      </c>
      <c r="P5" s="23" t="s">
        <v>1176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425</v>
      </c>
      <c r="X5" s="23" t="s">
        <v>1201</v>
      </c>
      <c r="Y5" s="23" t="s">
        <v>1176</v>
      </c>
      <c r="Z5" s="12" t="s">
        <v>418</v>
      </c>
      <c r="AA5" s="12" t="s">
        <v>419</v>
      </c>
      <c r="AB5" s="12" t="s">
        <v>420</v>
      </c>
      <c r="AC5" s="12" t="s">
        <v>1202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P28" sqref="P28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1372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03" t="s">
        <v>1341</v>
      </c>
      <c r="B4" s="203"/>
      <c r="C4" s="203"/>
      <c r="D4" s="203"/>
      <c r="E4" s="203"/>
      <c r="F4" s="203"/>
      <c r="G4" s="203"/>
      <c r="H4" s="203"/>
      <c r="I4" s="203"/>
      <c r="J4" s="203"/>
      <c r="L4" s="203" t="s">
        <v>1340</v>
      </c>
      <c r="M4" s="203"/>
      <c r="N4" s="203"/>
      <c r="O4" s="203"/>
      <c r="P4" s="203"/>
      <c r="Q4" s="203"/>
      <c r="S4" s="203" t="s">
        <v>1339</v>
      </c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1335</v>
      </c>
      <c r="B5" s="12" t="s">
        <v>858</v>
      </c>
      <c r="C5" s="12" t="s">
        <v>307</v>
      </c>
      <c r="D5" s="12" t="s">
        <v>1333</v>
      </c>
      <c r="E5" s="12" t="s">
        <v>1336</v>
      </c>
      <c r="F5" s="12" t="s">
        <v>1342</v>
      </c>
      <c r="G5" s="12" t="s">
        <v>1371</v>
      </c>
      <c r="H5" s="12" t="s">
        <v>1370</v>
      </c>
      <c r="I5" s="12" t="s">
        <v>1373</v>
      </c>
      <c r="J5" s="12" t="s">
        <v>1274</v>
      </c>
      <c r="L5" s="12" t="s">
        <v>1326</v>
      </c>
      <c r="M5" s="12" t="s">
        <v>1316</v>
      </c>
      <c r="N5" s="12" t="s">
        <v>1314</v>
      </c>
      <c r="O5" s="12" t="s">
        <v>1315</v>
      </c>
      <c r="P5" s="12" t="s">
        <v>1323</v>
      </c>
      <c r="Q5" s="12" t="s">
        <v>67</v>
      </c>
      <c r="S5" s="12" t="s">
        <v>799</v>
      </c>
      <c r="T5" s="12" t="s">
        <v>1312</v>
      </c>
      <c r="U5" s="12" t="s">
        <v>1313</v>
      </c>
      <c r="V5" s="12" t="s">
        <v>1324</v>
      </c>
      <c r="W5" s="12" t="s">
        <v>1325</v>
      </c>
      <c r="X5" s="12" t="s">
        <v>1327</v>
      </c>
      <c r="Y5" s="12" t="s">
        <v>1328</v>
      </c>
      <c r="Z5" s="12" t="s">
        <v>1329</v>
      </c>
      <c r="AA5" s="12" t="s">
        <v>1330</v>
      </c>
      <c r="AB5" s="12" t="s">
        <v>1331</v>
      </c>
      <c r="AC5" s="12" t="s">
        <v>1332</v>
      </c>
      <c r="AD5" s="12" t="s">
        <v>1343</v>
      </c>
      <c r="AE5" s="12" t="s">
        <v>1344</v>
      </c>
      <c r="AF5" s="12" t="s">
        <v>1345</v>
      </c>
      <c r="AG5" s="12" t="s">
        <v>1346</v>
      </c>
      <c r="AH5" s="12" t="s">
        <v>1347</v>
      </c>
      <c r="AK5" s="12" t="s">
        <v>1352</v>
      </c>
      <c r="AL5" s="12" t="s">
        <v>1353</v>
      </c>
      <c r="AM5" s="12" t="s">
        <v>1354</v>
      </c>
      <c r="AN5" s="12" t="s">
        <v>1355</v>
      </c>
      <c r="AO5" s="12" t="s">
        <v>1356</v>
      </c>
      <c r="AP5" s="12" t="s">
        <v>1357</v>
      </c>
      <c r="AR5" s="12" t="s">
        <v>1368</v>
      </c>
      <c r="AS5" s="12" t="s">
        <v>1363</v>
      </c>
      <c r="AT5" s="12" t="s">
        <v>1364</v>
      </c>
      <c r="AU5" s="12" t="s">
        <v>1365</v>
      </c>
      <c r="AV5" s="12" t="s">
        <v>1366</v>
      </c>
      <c r="AW5" s="12" t="s">
        <v>1367</v>
      </c>
      <c r="AZ5" s="12" t="s">
        <v>1348</v>
      </c>
      <c r="BA5" s="12" t="s">
        <v>1358</v>
      </c>
      <c r="BB5" s="12" t="s">
        <v>1369</v>
      </c>
      <c r="BC5" s="12" t="s">
        <v>1349</v>
      </c>
      <c r="BD5" s="12" t="s">
        <v>801</v>
      </c>
      <c r="BE5" s="12" t="s">
        <v>308</v>
      </c>
      <c r="BF5" s="12" t="s">
        <v>1360</v>
      </c>
      <c r="BG5" s="12" t="s">
        <v>1350</v>
      </c>
      <c r="BH5" s="12" t="s">
        <v>1351</v>
      </c>
      <c r="BI5" s="12" t="s">
        <v>805</v>
      </c>
      <c r="BJ5" s="12" t="s">
        <v>1361</v>
      </c>
      <c r="BK5" s="12" t="s">
        <v>850</v>
      </c>
      <c r="BL5" s="12" t="s">
        <v>1362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1275</v>
      </c>
      <c r="L6" s="148">
        <v>1</v>
      </c>
      <c r="M6" s="148">
        <v>2</v>
      </c>
      <c r="N6" s="148" t="s">
        <v>1317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1359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1276</v>
      </c>
      <c r="L7" s="148">
        <v>2</v>
      </c>
      <c r="M7" s="148">
        <v>3</v>
      </c>
      <c r="N7" s="148" t="s">
        <v>1318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1296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1359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1277</v>
      </c>
      <c r="L8" s="148">
        <v>3</v>
      </c>
      <c r="M8" s="148">
        <v>3</v>
      </c>
      <c r="N8" s="148" t="s">
        <v>1320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1297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1359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1278</v>
      </c>
      <c r="L9" s="148">
        <v>4</v>
      </c>
      <c r="M9" s="148">
        <v>4</v>
      </c>
      <c r="N9" s="148" t="s">
        <v>1319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1298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1359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1279</v>
      </c>
      <c r="L10" s="148">
        <v>5</v>
      </c>
      <c r="M10" s="148">
        <v>4</v>
      </c>
      <c r="N10" s="148" t="s">
        <v>1321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1299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1359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1280</v>
      </c>
      <c r="L11" s="148">
        <v>6</v>
      </c>
      <c r="M11" s="148">
        <v>5</v>
      </c>
      <c r="N11" s="148" t="s">
        <v>1322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1300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1359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1281</v>
      </c>
      <c r="M12" s="149"/>
      <c r="N12" s="149"/>
      <c r="O12" s="149"/>
      <c r="P12" s="149"/>
      <c r="Q12" s="149"/>
      <c r="S12" s="148">
        <v>6</v>
      </c>
      <c r="T12" s="148" t="s">
        <v>1301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1359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1282</v>
      </c>
      <c r="M13" s="149"/>
      <c r="N13" s="149"/>
      <c r="O13" s="149"/>
      <c r="P13" s="149"/>
      <c r="Q13" s="149"/>
      <c r="S13" s="148">
        <v>7</v>
      </c>
      <c r="T13" s="148" t="s">
        <v>1302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1359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1283</v>
      </c>
      <c r="S14" s="148">
        <v>8</v>
      </c>
      <c r="T14" s="148" t="s">
        <v>1303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1359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1284</v>
      </c>
      <c r="S15" s="148">
        <v>9</v>
      </c>
      <c r="T15" s="148" t="s">
        <v>1304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1359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1285</v>
      </c>
      <c r="S16" s="148">
        <v>10</v>
      </c>
      <c r="T16" s="148" t="s">
        <v>1305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1359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1286</v>
      </c>
      <c r="S17" s="148">
        <v>11</v>
      </c>
      <c r="T17" s="148" t="s">
        <v>1306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1359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1287</v>
      </c>
      <c r="S18" s="148">
        <v>12</v>
      </c>
      <c r="T18" s="148" t="s">
        <v>1307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1359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1288</v>
      </c>
      <c r="S19" s="148">
        <v>13</v>
      </c>
      <c r="T19" s="148" t="s">
        <v>1308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1359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1289</v>
      </c>
      <c r="S20" s="148">
        <v>14</v>
      </c>
      <c r="T20" s="148" t="s">
        <v>1309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1359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1290</v>
      </c>
      <c r="S21" s="148">
        <v>15</v>
      </c>
      <c r="T21" s="148" t="s">
        <v>1310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1359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958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1291</v>
      </c>
      <c r="S22" s="148">
        <v>16</v>
      </c>
      <c r="T22" s="148" t="s">
        <v>1311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1359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959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1292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1359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960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1293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1359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961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1294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1359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962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1295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1359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1359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1359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1334</v>
      </c>
      <c r="B29" s="12" t="s">
        <v>858</v>
      </c>
      <c r="C29" s="12" t="s">
        <v>1335</v>
      </c>
      <c r="D29" s="12" t="s">
        <v>1337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1359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1359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1359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958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1359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959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1359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1359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1359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1359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1359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1359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961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1359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1359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1359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1359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1359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962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1359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1359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1359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960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1359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1338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1359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1359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1359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1359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1359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1359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1359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1359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1359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1359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1359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1359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1359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1359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1359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1359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1359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1359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1359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1359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1359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1359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1359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1359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1359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1359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1359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1359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1359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1359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1359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1359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1359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1359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1359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1359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1359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1359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1359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1359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1359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1359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1359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1359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1359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1359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1359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1359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1359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1359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1359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1359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1359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1359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1359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1359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1359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1359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1359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1359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1359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1359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1359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1359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1359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1359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1359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1359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1359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1359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1359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1359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1359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1359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1359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1359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1359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1359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1359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1359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1359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1359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1359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1359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406</v>
      </c>
      <c r="C3" s="12" t="s">
        <v>405</v>
      </c>
      <c r="D3" s="12" t="s">
        <v>404</v>
      </c>
      <c r="E3" s="12" t="s">
        <v>403</v>
      </c>
      <c r="F3" s="12" t="s">
        <v>402</v>
      </c>
      <c r="G3" s="12" t="s">
        <v>401</v>
      </c>
      <c r="H3" s="12" t="s">
        <v>400</v>
      </c>
      <c r="I3" s="12" t="s">
        <v>399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398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397</v>
      </c>
    </row>
    <row r="6" spans="1:9" ht="16.5" x14ac:dyDescent="0.2">
      <c r="A6" s="36" t="s">
        <v>210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396</v>
      </c>
    </row>
    <row r="7" spans="1:9" ht="16.5" x14ac:dyDescent="0.2">
      <c r="A7" s="36" t="s">
        <v>211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395</v>
      </c>
    </row>
    <row r="8" spans="1:9" ht="16.5" x14ac:dyDescent="0.2">
      <c r="A8" s="36" t="s">
        <v>212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394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2019-10-19T08:38:01Z</dcterms:modified>
</cp:coreProperties>
</file>